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505" yWindow="-15" windowWidth="14310" windowHeight="12480" firstSheet="2" activeTab="2"/>
  </bookViews>
  <sheets>
    <sheet name="6.1." sheetId="1" state="hidden" r:id="rId1"/>
    <sheet name="13.08.2014" sheetId="3" state="hidden" r:id="rId2"/>
    <sheet name="Приложение 1" sheetId="25" r:id="rId3"/>
    <sheet name="Приложение 2" sheetId="17" r:id="rId4"/>
    <sheet name="Приложение 3" sheetId="21" r:id="rId5"/>
    <sheet name="Корректировка 2014 год (чист.)" sheetId="12" state="hidden" r:id="rId6"/>
    <sheet name="Корректировка 2014 год (чис (2" sheetId="13" state="hidden" r:id="rId7"/>
    <sheet name="07.08.2014" sheetId="14" state="hidden" r:id="rId8"/>
    <sheet name="Лист1" sheetId="15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_1_3">'[1]Смета2 проект. раб.'!$A$93:$N$96</definedName>
    <definedName name="_1" localSheetId="1">'[1]Смета2 проект. раб.'!#REF!</definedName>
    <definedName name="_1" localSheetId="0">'[1]Смета2 проект. раб.'!#REF!</definedName>
    <definedName name="_1" localSheetId="6">'[1]Смета2 проект. раб.'!#REF!</definedName>
    <definedName name="_1" localSheetId="5">'[1]Смета2 проект. раб.'!#REF!</definedName>
    <definedName name="_1" localSheetId="2">'[1]Смета2 проект. раб.'!#REF!</definedName>
    <definedName name="_1" localSheetId="3">'[1]Смета2 проект. раб.'!#REF!</definedName>
    <definedName name="_1" localSheetId="4">'[1]Смета2 проект. раб.'!#REF!</definedName>
    <definedName name="_1">'[1]Смета2 проект. раб.'!#REF!</definedName>
    <definedName name="_1_10" localSheetId="1">'[2]См-2 Шатурс сети  проект работы'!#REF!</definedName>
    <definedName name="_1_10" localSheetId="0">'[2]См-2 Шатурс сети  проект работы'!#REF!</definedName>
    <definedName name="_1_10" localSheetId="6">'[2]См-2 Шатурс сети  проект работы'!#REF!</definedName>
    <definedName name="_1_10" localSheetId="5">'[2]См-2 Шатурс сети  проект работы'!#REF!</definedName>
    <definedName name="_1_10" localSheetId="2">'[2]См-2 Шатурс сети  проект работы'!#REF!</definedName>
    <definedName name="_1_10" localSheetId="3">'[2]См-2 Шатурс сети  проект работы'!#REF!</definedName>
    <definedName name="_1_10" localSheetId="4">'[2]См-2 Шатурс сети  проект работы'!#REF!</definedName>
    <definedName name="_1_10">'[2]См-2 Шатурс сети  проект работы'!#REF!</definedName>
    <definedName name="_1_3" localSheetId="1">'[3]См-2 Шатурс сети  проект работы'!#REF!</definedName>
    <definedName name="_1_3" localSheetId="0">'[3]См-2 Шатурс сети  проект работы'!#REF!</definedName>
    <definedName name="_1_3" localSheetId="6">'[3]См-2 Шатурс сети  проект работы'!#REF!</definedName>
    <definedName name="_1_3" localSheetId="5">'[3]См-2 Шатурс сети  проект работы'!#REF!</definedName>
    <definedName name="_1_3" localSheetId="2">'[3]См-2 Шатурс сети  проект работы'!#REF!</definedName>
    <definedName name="_1_3" localSheetId="3">'[3]См-2 Шатурс сети  проект работы'!#REF!</definedName>
    <definedName name="_1_3" localSheetId="4">'[3]См-2 Шатурс сети  проект работы'!#REF!</definedName>
    <definedName name="_1_3">'[3]См-2 Шатурс сети  проект работы'!#REF!</definedName>
    <definedName name="_1_5" localSheetId="1">'[3]См-2 Шатурс сети  проект работы'!#REF!</definedName>
    <definedName name="_1_5" localSheetId="0">'[3]См-2 Шатурс сети  проект работы'!#REF!</definedName>
    <definedName name="_1_5" localSheetId="6">'[3]См-2 Шатурс сети  проект работы'!#REF!</definedName>
    <definedName name="_1_5" localSheetId="5">'[3]См-2 Шатурс сети  проект работы'!#REF!</definedName>
    <definedName name="_1_5" localSheetId="2">'[3]См-2 Шатурс сети  проект работы'!#REF!</definedName>
    <definedName name="_1_5" localSheetId="3">'[3]См-2 Шатурс сети  проект работы'!#REF!</definedName>
    <definedName name="_1_5" localSheetId="4">'[3]См-2 Шатурс сети  проект работы'!#REF!</definedName>
    <definedName name="_1_5">'[3]См-2 Шатурс сети  проект работы'!#REF!</definedName>
    <definedName name="_19_896" localSheetId="1">'[3]См-2 Шатурс сети  проект работы'!#REF!</definedName>
    <definedName name="_19_896" localSheetId="0">'[3]См-2 Шатурс сети  проект работы'!#REF!</definedName>
    <definedName name="_19_896" localSheetId="6">'[3]См-2 Шатурс сети  проект работы'!#REF!</definedName>
    <definedName name="_19_896" localSheetId="5">'[3]См-2 Шатурс сети  проект работы'!#REF!</definedName>
    <definedName name="_19_896" localSheetId="2">'[3]См-2 Шатурс сети  проект работы'!#REF!</definedName>
    <definedName name="_19_896" localSheetId="3">'[3]См-2 Шатурс сети  проект работы'!#REF!</definedName>
    <definedName name="_19_896" localSheetId="4">'[3]См-2 Шатурс сети  проект работы'!#REF!</definedName>
    <definedName name="_19_896">'[3]См-2 Шатурс сети  проект работы'!#REF!</definedName>
    <definedName name="_xlnm._FilterDatabase" localSheetId="1" hidden="1">'13.08.2014'!$A$21:$BM$170</definedName>
    <definedName name="_xlnm._FilterDatabase" localSheetId="6" hidden="1">'Корректировка 2014 год (чис (2'!$A$16:$BI$163</definedName>
    <definedName name="_xlnm._FilterDatabase" localSheetId="5" hidden="1">'Корректировка 2014 год (чист.)'!$A$16:$BF$163</definedName>
    <definedName name="_xlnm._FilterDatabase" localSheetId="2" hidden="1">'Приложение 1'!$A$12:$BA$2439</definedName>
    <definedName name="_xlnm._FilterDatabase" localSheetId="3" hidden="1">'Приложение 2'!$A$13:$B$13</definedName>
    <definedName name="anscount" hidden="1">1</definedName>
    <definedName name="BASE_METHOD" localSheetId="0">[4]Титульный!$F$21</definedName>
    <definedName name="BASE_METHOD">[5]Титульный!$F$21</definedName>
    <definedName name="god" localSheetId="0">[4]Титульный!$M$5</definedName>
    <definedName name="god">[5]Титульный!$M$5</definedName>
    <definedName name="KOTLODERJ_LIST" localSheetId="0">[6]Справочники!$E$8:$E$8</definedName>
    <definedName name="KOTLODERJ_LIST">[7]Справочники!$E$8:$E$8</definedName>
    <definedName name="NVV_BY_LEVELS_SMOOTHING_TOTAL_VALUES" localSheetId="0">'[4]НВВ по уровням'!$F$25,'[4]НВВ по уровням'!$F$38,'[4]НВВ по уровням'!$F$51,'[4]НВВ по уровням'!$F$64,'[4]НВВ по уровням'!$F$77,'[4]НВВ по уровням'!$F$90,'[4]НВВ по уровням'!$F$103,'[4]НВВ по уровням'!$F$116,'[4]НВВ по уровням'!$F$129,'[4]НВВ по уровням'!$F$142,'[4]НВВ по уровням'!$F$155,'[4]НВВ по уровням'!$F$168,'[4]НВВ по уровням'!$F$181,'[4]НВВ по уровням'!$F$194,'[4]НВВ по уровням'!$F$207,'[4]НВВ по уровням'!$F$220,'[4]НВВ по уровням'!$F$233,'[4]НВВ по уровням'!$F$246,'[4]НВВ по уровням'!$F$259,'[4]НВВ по уровням'!$F$272,'[4]НВВ по уровням'!$F$285,'[4]НВВ по уровням'!$F$298,'[4]НВВ по уровням'!$F$311,'[4]НВВ по уровням'!$F$324,'[4]НВВ по уровням'!$F$337,'[4]НВВ по уровням'!$F$350</definedName>
    <definedName name="NVV_BY_LEVELS_SMOOTHING_TOTAL_VALUES">'[5]НВВ по уровням'!$F$25,'[5]НВВ по уровням'!$F$38,'[5]НВВ по уровням'!$F$51,'[5]НВВ по уровням'!$F$64,'[5]НВВ по уровням'!$F$77,'[5]НВВ по уровням'!$F$90,'[5]НВВ по уровням'!$F$103,'[5]НВВ по уровням'!$F$116,'[5]НВВ по уровням'!$F$129,'[5]НВВ по уровням'!$F$142,'[5]НВВ по уровням'!$F$155,'[5]НВВ по уровням'!$F$168,'[5]НВВ по уровням'!$F$181,'[5]НВВ по уровням'!$F$194,'[5]НВВ по уровням'!$F$207,'[5]НВВ по уровням'!$F$220,'[5]НВВ по уровням'!$F$233,'[5]НВВ по уровням'!$F$246,'[5]НВВ по уровням'!$F$259,'[5]НВВ по уровням'!$F$272,'[5]НВВ по уровням'!$F$285,'[5]НВВ по уровням'!$F$298,'[5]НВВ по уровням'!$F$311,'[5]НВВ по уровням'!$F$324,'[5]НВВ по уровням'!$F$337,'[5]НВВ по уровням'!$F$350</definedName>
    <definedName name="NVV_BY_LEVELS_SMOOTHING_YEARS" localSheetId="0">'[4]НВВ по уровням'!$C$25,'[4]НВВ по уровням'!$C$38,'[4]НВВ по уровням'!$C$51,'[4]НВВ по уровням'!$C$64,'[4]НВВ по уровням'!$C$77,'[4]НВВ по уровням'!$C$90,'[4]НВВ по уровням'!$C$103,'[4]НВВ по уровням'!$C$116,'[4]НВВ по уровням'!$C$129,'[4]НВВ по уровням'!$C$142,'[4]НВВ по уровням'!$C$155,'[4]НВВ по уровням'!$C$168,'[4]НВВ по уровням'!$C$181,'[4]НВВ по уровням'!$C$194,'[4]НВВ по уровням'!$C$207,'[4]НВВ по уровням'!$C$220,'[4]НВВ по уровням'!$C$233,'[4]НВВ по уровням'!$C$246,'[4]НВВ по уровням'!$C$259,'[4]НВВ по уровням'!$C$272,'[4]НВВ по уровням'!$C$285,'[4]НВВ по уровням'!$C$298,'[4]НВВ по уровням'!$C$311,'[4]НВВ по уровням'!$C$324,'[4]НВВ по уровням'!$C$337,'[4]НВВ по уровням'!$C$350</definedName>
    <definedName name="NVV_BY_LEVELS_SMOOTHING_YEARS">'[5]НВВ по уровням'!$C$25,'[5]НВВ по уровням'!$C$38,'[5]НВВ по уровням'!$C$51,'[5]НВВ по уровням'!$C$64,'[5]НВВ по уровням'!$C$77,'[5]НВВ по уровням'!$C$90,'[5]НВВ по уровням'!$C$103,'[5]НВВ по уровням'!$C$116,'[5]НВВ по уровням'!$C$129,'[5]НВВ по уровням'!$C$142,'[5]НВВ по уровням'!$C$155,'[5]НВВ по уровням'!$C$168,'[5]НВВ по уровням'!$C$181,'[5]НВВ по уровням'!$C$194,'[5]НВВ по уровням'!$C$207,'[5]НВВ по уровням'!$C$220,'[5]НВВ по уровням'!$C$233,'[5]НВВ по уровням'!$C$246,'[5]НВВ по уровням'!$C$259,'[5]НВВ по уровням'!$C$272,'[5]НВВ по уровням'!$C$285,'[5]НВВ по уровням'!$C$298,'[5]НВВ по уровням'!$C$311,'[5]НВВ по уровням'!$C$324,'[5]НВВ по уровням'!$C$337,'[5]НВВ по уровням'!$C$350</definedName>
    <definedName name="org" localSheetId="0">[4]Титульный!$F$10</definedName>
    <definedName name="org">[5]Титульный!$F$10</definedName>
    <definedName name="org_3_186" localSheetId="1">#REF!</definedName>
    <definedName name="org_3_186" localSheetId="6">#REF!</definedName>
    <definedName name="org_3_186" localSheetId="5">#REF!</definedName>
    <definedName name="org_3_186" localSheetId="2">#REF!</definedName>
    <definedName name="org_3_186" localSheetId="3">#REF!</definedName>
    <definedName name="org_3_186" localSheetId="4">#REF!</definedName>
    <definedName name="org_3_186">#REF!</definedName>
    <definedName name="org_4_186" localSheetId="1">#REF!</definedName>
    <definedName name="org_4_186" localSheetId="6">#REF!</definedName>
    <definedName name="org_4_186" localSheetId="5">#REF!</definedName>
    <definedName name="org_4_186" localSheetId="2">#REF!</definedName>
    <definedName name="org_4_186" localSheetId="3">#REF!</definedName>
    <definedName name="org_4_186" localSheetId="4">#REF!</definedName>
    <definedName name="org_4_186">#REF!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localSheetId="6" hidden="1">P5_T1_Protect,P6_T1_Protect,P7_T1_Protect,P8_T1_Protect,P9_T1_Protect,P10_T1_Protect,P11_T1_Protect,P12_T1_Protect,P13_T1_Protect,P14_T1_Protect</definedName>
    <definedName name="P19_T1_Protect" localSheetId="5" hidden="1">P5_T1_Protect,P6_T1_Protect,P7_T1_Protect,P8_T1_Protect,P9_T1_Protect,P10_T1_Protect,P11_T1_Protect,P12_T1_Protect,P13_T1_Protect,P14_T1_Protect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3" hidden="1">P5_T1_Protect,P6_T1_Protect,P7_T1_Protect,P8_T1_Protect,P9_T1_Protect,P10_T1_Protect,P11_T1_Protect,P12_T1_Protect,P13_T1_Protect,P14_T1_Protect</definedName>
    <definedName name="P19_T1_Protect" localSheetId="4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Ins_List24_1" localSheetId="1">#REF!</definedName>
    <definedName name="pIns_List24_1" localSheetId="6">#REF!</definedName>
    <definedName name="pIns_List24_1" localSheetId="5">#REF!</definedName>
    <definedName name="pIns_List24_1" localSheetId="2">#REF!</definedName>
    <definedName name="pIns_List24_1" localSheetId="3">#REF!</definedName>
    <definedName name="pIns_List24_1" localSheetId="4">#REF!</definedName>
    <definedName name="pIns_List24_1">#REF!</definedName>
    <definedName name="pIns_List24_2" localSheetId="1">#REF!</definedName>
    <definedName name="pIns_List24_2" localSheetId="6">#REF!</definedName>
    <definedName name="pIns_List24_2" localSheetId="5">#REF!</definedName>
    <definedName name="pIns_List24_2" localSheetId="2">#REF!</definedName>
    <definedName name="pIns_List24_2" localSheetId="3">#REF!</definedName>
    <definedName name="pIns_List24_2" localSheetId="4">#REF!</definedName>
    <definedName name="pIns_List24_2">#REF!</definedName>
    <definedName name="PREBASE_METHOD" localSheetId="0">[4]Титульный!$F$20</definedName>
    <definedName name="PREBASE_METHOD">[5]Титульный!$F$20</definedName>
    <definedName name="RAB_SECTION_2_3" localSheetId="0">'[4]Расчёт расходов RAB'!$G$33:$H$33,'[4]Расчёт расходов RAB'!$J$33:$K$33,'[4]Расчёт расходов RAB'!$M$33:$N$33,'[4]Расчёт расходов RAB'!$P$33:$Q$33,'[4]Расчёт расходов RAB'!$S$33:$T$33,'[4]Расчёт расходов RAB'!$V$33:$W$33,'[4]Расчёт расходов RAB'!$Y$33:$Z$33,'[4]Расчёт расходов RAB'!$AB$33:$AC$33,'[4]Расчёт расходов RAB'!$AE$33:$AF$33,'[4]Расчёт расходов RAB'!$AH$33:$AI$33,'[4]Расчёт расходов RAB'!$AK$33:$AL$33,'[4]Расчёт расходов RAB'!$AN$33:$AO$33,'[4]Расчёт расходов RAB'!$AQ$33:$AR$33</definedName>
    <definedName name="RAB_SECTION_2_3">'[5]Расчёт расходов RAB'!$G$33:$H$33,'[5]Расчёт расходов RAB'!$J$33:$K$33,'[5]Расчёт расходов RAB'!$M$33:$N$33,'[5]Расчёт расходов RAB'!$P$33:$Q$33,'[5]Расчёт расходов RAB'!$S$33:$T$33,'[5]Расчёт расходов RAB'!$V$33:$W$33,'[5]Расчёт расходов RAB'!$Y$33:$Z$33,'[5]Расчёт расходов RAB'!$AB$33:$AC$33,'[5]Расчёт расходов RAB'!$AE$33:$AF$33,'[5]Расчёт расходов RAB'!$AH$33:$AI$33,'[5]Расчёт расходов RAB'!$AK$33:$AL$33,'[5]Расчёт расходов RAB'!$AN$33:$AO$33,'[5]Расчёт расходов RAB'!$AQ$33:$AR$33</definedName>
    <definedName name="RAB_SECTION_3_6" localSheetId="0">'[4]Расчёт расходов RAB'!$G$71:$H$71,'[4]Расчёт расходов RAB'!$J$71:$K$71,'[4]Расчёт расходов RAB'!$M$71:$N$71,'[4]Расчёт расходов RAB'!$P$71:$Q$71,'[4]Расчёт расходов RAB'!$S$71:$T$71,'[4]Расчёт расходов RAB'!$V$71:$W$71,'[4]Расчёт расходов RAB'!$Y$71:$Z$71,'[4]Расчёт расходов RAB'!$AB$71:$AC$71,'[4]Расчёт расходов RAB'!$AE$71:$AF$71,'[4]Расчёт расходов RAB'!$AH$71:$AI$71,'[4]Расчёт расходов RAB'!$AK$71:$AL$71,'[4]Расчёт расходов RAB'!$AN$71:$AO$71,'[4]Расчёт расходов RAB'!$AQ$71:$AR$71</definedName>
    <definedName name="RAB_SECTION_3_6">'[5]Расчёт расходов RAB'!$G$71:$H$71,'[5]Расчёт расходов RAB'!$J$71:$K$71,'[5]Расчёт расходов RAB'!$M$71:$N$71,'[5]Расчёт расходов RAB'!$P$71:$Q$71,'[5]Расчёт расходов RAB'!$S$71:$T$71,'[5]Расчёт расходов RAB'!$V$71:$W$71,'[5]Расчёт расходов RAB'!$Y$71:$Z$71,'[5]Расчёт расходов RAB'!$AB$71:$AC$71,'[5]Расчёт расходов RAB'!$AE$71:$AF$71,'[5]Расчёт расходов RAB'!$AH$71:$AI$71,'[5]Расчёт расходов RAB'!$AK$71:$AL$71,'[5]Расчёт расходов RAB'!$AN$71:$AO$71,'[5]Расчёт расходов RAB'!$AQ$71:$AR$71</definedName>
    <definedName name="RAB_SECTION_INDEX" localSheetId="0">'[4]Расчёт расходов RAB'!$G$22:$H$22,'[4]Расчёт расходов RAB'!$J$22:$K$22,'[4]Расчёт расходов RAB'!$M$22:$N$22,'[4]Расчёт расходов RAB'!$P$22:$Q$22,'[4]Расчёт расходов RAB'!$S$22:$T$22,'[4]Расчёт расходов RAB'!$V$22:$W$22,'[4]Расчёт расходов RAB'!$Y$22:$Z$22,'[4]Расчёт расходов RAB'!$AB$22:$AC$22,'[4]Расчёт расходов RAB'!$AE$22:$AF$22,'[4]Расчёт расходов RAB'!$AH$22:$AI$22,'[4]Расчёт расходов RAB'!$AK$22:$AL$22,'[4]Расчёт расходов RAB'!$AN$22:$AO$22,'[4]Расчёт расходов RAB'!$AQ$22:$AR$22</definedName>
    <definedName name="RAB_SECTION_INDEX">'[5]Расчёт расходов RAB'!$G$22:$H$22,'[5]Расчёт расходов RAB'!$J$22:$K$22,'[5]Расчёт расходов RAB'!$M$22:$N$22,'[5]Расчёт расходов RAB'!$P$22:$Q$22,'[5]Расчёт расходов RAB'!$S$22:$T$22,'[5]Расчёт расходов RAB'!$V$22:$W$22,'[5]Расчёт расходов RAB'!$Y$22:$Z$22,'[5]Расчёт расходов RAB'!$AB$22:$AC$22,'[5]Расчёт расходов RAB'!$AE$22:$AF$22,'[5]Расчёт расходов RAB'!$AH$22:$AI$22,'[5]Расчёт расходов RAB'!$AK$22:$AL$22,'[5]Расчёт расходов RAB'!$AN$22:$AO$22,'[5]Расчёт расходов RAB'!$AQ$22:$AR$22</definedName>
    <definedName name="RAB_SECTION_MANAGED_COSTS" localSheetId="0">'[4]Расчёт расходов RAB'!$G$56:$H$56,'[4]Расчёт расходов RAB'!$J$56:$K$56,'[4]Расчёт расходов RAB'!$M$56:$N$56,'[4]Расчёт расходов RAB'!$P$56:$Q$56,'[4]Расчёт расходов RAB'!$S$56:$T$56,'[4]Расчёт расходов RAB'!$V$56:$W$56,'[4]Расчёт расходов RAB'!$Y$56:$Z$56,'[4]Расчёт расходов RAB'!$AB$56:$AC$56,'[4]Расчёт расходов RAB'!$AE$56:$AF$56,'[4]Расчёт расходов RAB'!$AH$56:$AI$56,'[4]Расчёт расходов RAB'!$AK$56:$AL$56,'[4]Расчёт расходов RAB'!$AN$56:$AO$56,'[4]Расчёт расходов RAB'!$AQ$56:$AR$56</definedName>
    <definedName name="RAB_SECTION_MANAGED_COSTS">'[5]Расчёт расходов RAB'!$G$56:$H$56,'[5]Расчёт расходов RAB'!$J$56:$K$56,'[5]Расчёт расходов RAB'!$M$56:$N$56,'[5]Расчёт расходов RAB'!$P$56:$Q$56,'[5]Расчёт расходов RAB'!$S$56:$T$56,'[5]Расчёт расходов RAB'!$V$56:$W$56,'[5]Расчёт расходов RAB'!$Y$56:$Z$56,'[5]Расчёт расходов RAB'!$AB$56:$AC$56,'[5]Расчёт расходов RAB'!$AE$56:$AF$56,'[5]Расчёт расходов RAB'!$AH$56:$AI$56,'[5]Расчёт расходов RAB'!$AK$56:$AL$56,'[5]Расчёт расходов RAB'!$AN$56:$AO$56,'[5]Расчёт расходов RAB'!$AQ$56:$AR$56</definedName>
    <definedName name="RAB_SECTION_TOTAL_NVV" localSheetId="0">'[4]Расчёт расходов RAB'!$G$95:$H$95,'[4]Расчёт расходов RAB'!$J$95:$K$95,'[4]Расчёт расходов RAB'!$M$95:$N$95,'[4]Расчёт расходов RAB'!$P$95:$Q$95,'[4]Расчёт расходов RAB'!$S$95:$T$95,'[4]Расчёт расходов RAB'!$V$95:$W$95,'[4]Расчёт расходов RAB'!$Y$95:$Z$95,'[4]Расчёт расходов RAB'!$AB$95:$AC$95,'[4]Расчёт расходов RAB'!$AE$95:$AF$95,'[4]Расчёт расходов RAB'!$AH$95:$AI$95,'[4]Расчёт расходов RAB'!$AK$95:$AL$95,'[4]Расчёт расходов RAB'!$AN$95:$AO$95,'[4]Расчёт расходов RAB'!$AQ$95:$AR$95</definedName>
    <definedName name="RAB_SECTION_TOTAL_NVV">'[5]Расчёт расходов RAB'!$G$95:$H$95,'[5]Расчёт расходов RAB'!$J$95:$K$95,'[5]Расчёт расходов RAB'!$M$95:$N$95,'[5]Расчёт расходов RAB'!$P$95:$Q$95,'[5]Расчёт расходов RAB'!$S$95:$T$95,'[5]Расчёт расходов RAB'!$V$95:$W$95,'[5]Расчёт расходов RAB'!$Y$95:$Z$95,'[5]Расчёт расходов RAB'!$AB$95:$AC$95,'[5]Расчёт расходов RAB'!$AE$95:$AF$95,'[5]Расчёт расходов RAB'!$AH$95:$AI$95,'[5]Расчёт расходов RAB'!$AK$95:$AL$95,'[5]Расчёт расходов RAB'!$AN$95:$AO$95,'[5]Расчёт расходов RAB'!$AQ$95:$AR$95</definedName>
    <definedName name="RAB_YEARS" localSheetId="0">'[4]Расчёт расходов RAB'!$G$8:$H$8,'[4]Расчёт расходов RAB'!$J$8:$K$8,'[4]Расчёт расходов RAB'!$M$8:$N$8,'[4]Расчёт расходов RAB'!$P$8:$Q$8,'[4]Расчёт расходов RAB'!$S$8:$T$8,'[4]Расчёт расходов RAB'!$V$8:$W$8,'[4]Расчёт расходов RAB'!$Y$8:$Z$8,'[4]Расчёт расходов RAB'!$AB$8:$AC$8,'[4]Расчёт расходов RAB'!$AE$8:$AF$8,'[4]Расчёт расходов RAB'!$AH$8:$AI$8,'[4]Расчёт расходов RAB'!$AK$8:$AL$8,'[4]Расчёт расходов RAB'!$AN$8:$AO$8,'[4]Расчёт расходов RAB'!$AQ$8:$AR$8</definedName>
    <definedName name="RAB_YEARS">'[5]Расчёт расходов RAB'!$G$8:$H$8,'[5]Расчёт расходов RAB'!$J$8:$K$8,'[5]Расчёт расходов RAB'!$M$8:$N$8,'[5]Расчёт расходов RAB'!$P$8:$Q$8,'[5]Расчёт расходов RAB'!$S$8:$T$8,'[5]Расчёт расходов RAB'!$V$8:$W$8,'[5]Расчёт расходов RAB'!$Y$8:$Z$8,'[5]Расчёт расходов RAB'!$AB$8:$AC$8,'[5]Расчёт расходов RAB'!$AE$8:$AF$8,'[5]Расчёт расходов RAB'!$AH$8:$AI$8,'[5]Расчёт расходов RAB'!$AK$8:$AL$8,'[5]Расчёт расходов RAB'!$AN$8:$AO$8,'[5]Расчёт расходов RAB'!$AQ$8:$AR$8</definedName>
    <definedName name="reg_name" localSheetId="0">[4]Титульный!$F$6</definedName>
    <definedName name="reg_name">[5]Титульный!$F$6</definedName>
    <definedName name="region_name" localSheetId="0">[6]Титульный!$F$8</definedName>
    <definedName name="region_name">[7]Титульный!$F$8</definedName>
    <definedName name="REGULATION_1_METHOD" localSheetId="0">[4]Титульный!$F$23</definedName>
    <definedName name="REGULATION_1_METHOD">[5]Титульный!$F$23</definedName>
    <definedName name="REGULATION_10_METHOD" localSheetId="0">[4]Титульный!$F$32</definedName>
    <definedName name="REGULATION_10_METHOD">[5]Титульный!$F$32</definedName>
    <definedName name="REGULATION_2_METHOD" localSheetId="0">[4]Титульный!$F$24</definedName>
    <definedName name="REGULATION_2_METHOD">[5]Титульный!$F$24</definedName>
    <definedName name="REGULATION_3_METHOD" localSheetId="0">[4]Титульный!$F$25</definedName>
    <definedName name="REGULATION_3_METHOD">[5]Титульный!$F$25</definedName>
    <definedName name="REGULATION_4_METHOD" localSheetId="0">[4]Титульный!$F$26</definedName>
    <definedName name="REGULATION_4_METHOD">[5]Титульный!$F$26</definedName>
    <definedName name="REGULATION_5_METHOD" localSheetId="0">[4]Титульный!$F$27</definedName>
    <definedName name="REGULATION_5_METHOD">[5]Титульный!$F$27</definedName>
    <definedName name="REGULATION_6_METHOD" localSheetId="0">[4]Титульный!$F$28</definedName>
    <definedName name="REGULATION_6_METHOD">[5]Титульный!$F$28</definedName>
    <definedName name="REGULATION_7_METHOD" localSheetId="0">[4]Титульный!$F$29</definedName>
    <definedName name="REGULATION_7_METHOD">[5]Титульный!$F$29</definedName>
    <definedName name="REGULATION_8_METHOD" localSheetId="0">[4]Титульный!$F$30</definedName>
    <definedName name="REGULATION_8_METHOD">[5]Титульный!$F$30</definedName>
    <definedName name="REGULATION_9_METHOD" localSheetId="0">[4]Титульный!$F$31</definedName>
    <definedName name="REGULATION_9_METHOD">[5]Титульный!$F$31</definedName>
    <definedName name="REGULATION_METHOD" localSheetId="0">[4]Титульный!$F$22</definedName>
    <definedName name="REGULATION_METHOD">[5]Титульный!$F$22</definedName>
    <definedName name="SAPBEXrevision" hidden="1">1</definedName>
    <definedName name="SAPBEXsysID" hidden="1">"BW2"</definedName>
    <definedName name="SAPBEXwbID" hidden="1">"479GSPMTNK9HM4ZSIVE5K2SH6"</definedName>
    <definedName name="SCOPE_16_PRT" localSheetId="1">P1_SCOPE_16_PRT,P2_SCOPE_16_PRT</definedName>
    <definedName name="SCOPE_16_PRT" localSheetId="0">P1_SCOPE_16_PRT,P2_SCOPE_16_PRT</definedName>
    <definedName name="SCOPE_16_PRT" localSheetId="6">P1_SCOPE_16_PRT,P2_SCOPE_16_PRT</definedName>
    <definedName name="SCOPE_16_PRT" localSheetId="5">P1_SCOPE_16_PRT,P2_SCOPE_16_PRT</definedName>
    <definedName name="SCOPE_16_PRT" localSheetId="2">P1_SCOPE_16_PRT,P2_SCOPE_16_PRT</definedName>
    <definedName name="SCOPE_16_PRT" localSheetId="3">P1_SCOPE_16_PRT,P2_SCOPE_16_PRT</definedName>
    <definedName name="SCOPE_16_PRT" localSheetId="4">P1_SCOPE_16_PRT,P2_SCOPE_16_PRT</definedName>
    <definedName name="SCOPE_16_PRT">P1_SCOPE_16_PRT,P2_SCOPE_16_PRT</definedName>
    <definedName name="Scope_17_PRT" localSheetId="1">P1_SCOPE_16_PRT,P2_SCOPE_16_PRT</definedName>
    <definedName name="Scope_17_PRT" localSheetId="0">P1_SCOPE_16_PRT,P2_SCOPE_16_PRT</definedName>
    <definedName name="Scope_17_PRT" localSheetId="6">P1_SCOPE_16_PRT,P2_SCOPE_16_PRT</definedName>
    <definedName name="Scope_17_PRT" localSheetId="5">P1_SCOPE_16_PRT,P2_SCOPE_16_PRT</definedName>
    <definedName name="Scope_17_PRT" localSheetId="2">P1_SCOPE_16_PRT,P2_SCOPE_16_PRT</definedName>
    <definedName name="Scope_17_PRT" localSheetId="3">P1_SCOPE_16_PRT,P2_SCOPE_16_PRT</definedName>
    <definedName name="Scope_17_PRT" localSheetId="4">P1_SCOPE_16_PRT,P2_SCOPE_16_PRT</definedName>
    <definedName name="Scope_17_PRT">P1_SCOPE_16_PRT,P2_SCOPE_16_PRT</definedName>
    <definedName name="SCOPE_PER_PRT" localSheetId="1">P5_SCOPE_PER_PRT,P6_SCOPE_PER_PRT,P7_SCOPE_PER_PRT,P8_SCOPE_PER_PRT</definedName>
    <definedName name="SCOPE_PER_PRT" localSheetId="0">P5_SCOPE_PER_PRT,P6_SCOPE_PER_PRT,P7_SCOPE_PER_PRT,P8_SCOPE_PER_PRT</definedName>
    <definedName name="SCOPE_PER_PRT" localSheetId="6">P5_SCOPE_PER_PRT,P6_SCOPE_PER_PRT,P7_SCOPE_PER_PRT,P8_SCOPE_PER_PRT</definedName>
    <definedName name="SCOPE_PER_PRT" localSheetId="5">P5_SCOPE_PER_PRT,P6_SCOPE_PER_PRT,P7_SCOPE_PER_PRT,P8_SCOPE_PER_PRT</definedName>
    <definedName name="SCOPE_PER_PRT" localSheetId="2">P5_SCOPE_PER_PRT,P6_SCOPE_PER_PRT,P7_SCOPE_PER_PRT,P8_SCOPE_PER_PRT</definedName>
    <definedName name="SCOPE_PER_PRT" localSheetId="3">P5_SCOPE_PER_PRT,P6_SCOPE_PER_PRT,P7_SCOPE_PER_PRT,P8_SCOPE_PER_PRT</definedName>
    <definedName name="SCOPE_PER_PRT" localSheetId="4">P5_SCOPE_PER_PRT,P6_SCOPE_PER_PRT,P7_SCOPE_PER_PRT,P8_SCOPE_PER_PRT</definedName>
    <definedName name="SCOPE_PER_PRT">P5_SCOPE_PER_PRT,P6_SCOPE_PER_PRT,P7_SCOPE_PER_PRT,P8_SCOPE_PER_PRT</definedName>
    <definedName name="SCOPE_SV_PRT" localSheetId="1">P1_SCOPE_SV_PRT,P2_SCOPE_SV_PRT,P3_SCOPE_SV_PRT</definedName>
    <definedName name="SCOPE_SV_PRT" localSheetId="0">P1_SCOPE_SV_PRT,P2_SCOPE_SV_PRT,P3_SCOPE_SV_PRT</definedName>
    <definedName name="SCOPE_SV_PRT" localSheetId="6">P1_SCOPE_SV_PRT,P2_SCOPE_SV_PRT,P3_SCOPE_SV_PRT</definedName>
    <definedName name="SCOPE_SV_PRT" localSheetId="5">P1_SCOPE_SV_PRT,P2_SCOPE_SV_PRT,P3_SCOPE_SV_PRT</definedName>
    <definedName name="SCOPE_SV_PRT" localSheetId="2">P1_SCOPE_SV_PRT,P2_SCOPE_SV_PRT,P3_SCOPE_SV_PRT</definedName>
    <definedName name="SCOPE_SV_PRT" localSheetId="3">P1_SCOPE_SV_PRT,P2_SCOPE_SV_PRT,P3_SCOPE_SV_PRT</definedName>
    <definedName name="SCOPE_SV_PRT" localSheetId="4">P1_SCOPE_SV_PRT,P2_SCOPE_SV_PRT,P3_SCOPE_SV_PRT</definedName>
    <definedName name="SCOPE_SV_PRT">P1_SCOPE_SV_PRT,P2_SCOPE_SV_PRT,P3_SCOPE_SV_PRT</definedName>
    <definedName name="T2_DiapProt" localSheetId="1">P1_T2_DiapProt,P2_T2_DiapProt</definedName>
    <definedName name="T2_DiapProt" localSheetId="0">P1_T2_DiapProt,P2_T2_DiapProt</definedName>
    <definedName name="T2_DiapProt" localSheetId="6">P1_T2_DiapProt,P2_T2_DiapProt</definedName>
    <definedName name="T2_DiapProt" localSheetId="5">P1_T2_DiapProt,P2_T2_DiapProt</definedName>
    <definedName name="T2_DiapProt" localSheetId="2">P1_T2_DiapProt,P2_T2_DiapProt</definedName>
    <definedName name="T2_DiapProt" localSheetId="3">P1_T2_DiapProt,P2_T2_DiapProt</definedName>
    <definedName name="T2_DiapProt" localSheetId="4">P1_T2_DiapProt,P2_T2_DiapProt</definedName>
    <definedName name="T2_DiapProt">P1_T2_DiapProt,P2_T2_DiapProt</definedName>
    <definedName name="T6_Protect" localSheetId="1">P1_T6_Protect,P2_T6_Protect</definedName>
    <definedName name="T6_Protect" localSheetId="0">P1_T6_Protect,P2_T6_Protect</definedName>
    <definedName name="T6_Protect" localSheetId="6">P1_T6_Protect,P2_T6_Protect</definedName>
    <definedName name="T6_Protect" localSheetId="5">P1_T6_Protect,P2_T6_Protect</definedName>
    <definedName name="T6_Protect" localSheetId="2">P1_T6_Protect,P2_T6_Protect</definedName>
    <definedName name="T6_Protect" localSheetId="3">P1_T6_Protect,P2_T6_Protect</definedName>
    <definedName name="T6_Protect" localSheetId="4">P1_T6_Protect,P2_T6_Protect</definedName>
    <definedName name="T6_Protect">P1_T6_Protect,P2_T6_Protect</definedName>
    <definedName name="version" localSheetId="0">[6]Инструкция!$B$3</definedName>
    <definedName name="version">[7]Инструкция!$B$3</definedName>
    <definedName name="WorkRange_24_1" localSheetId="1">#REF!</definedName>
    <definedName name="WorkRange_24_1" localSheetId="6">#REF!</definedName>
    <definedName name="WorkRange_24_1" localSheetId="5">#REF!</definedName>
    <definedName name="WorkRange_24_1" localSheetId="2">#REF!</definedName>
    <definedName name="WorkRange_24_1" localSheetId="3">#REF!</definedName>
    <definedName name="WorkRange_24_1" localSheetId="4">#REF!</definedName>
    <definedName name="WorkRange_24_1">#REF!</definedName>
    <definedName name="WorkRange_24_1_1" localSheetId="1">#REF!</definedName>
    <definedName name="WorkRange_24_1_1" localSheetId="6">#REF!</definedName>
    <definedName name="WorkRange_24_1_1" localSheetId="5">#REF!</definedName>
    <definedName name="WorkRange_24_1_1" localSheetId="2">#REF!</definedName>
    <definedName name="WorkRange_24_1_1" localSheetId="3">#REF!</definedName>
    <definedName name="WorkRange_24_1_1" localSheetId="4">#REF!</definedName>
    <definedName name="WorkRange_24_1_1">#REF!</definedName>
    <definedName name="WorkRange_24_1_2" localSheetId="1">#REF!</definedName>
    <definedName name="WorkRange_24_1_2" localSheetId="6">#REF!</definedName>
    <definedName name="WorkRange_24_1_2" localSheetId="5">#REF!</definedName>
    <definedName name="WorkRange_24_1_2" localSheetId="2">#REF!</definedName>
    <definedName name="WorkRange_24_1_2" localSheetId="3">#REF!</definedName>
    <definedName name="WorkRange_24_1_2" localSheetId="4">#REF!</definedName>
    <definedName name="WorkRange_24_1_2">#REF!</definedName>
    <definedName name="WorkRange_24_1_3" localSheetId="1">#REF!</definedName>
    <definedName name="WorkRange_24_1_3" localSheetId="6">#REF!</definedName>
    <definedName name="WorkRange_24_1_3" localSheetId="5">#REF!</definedName>
    <definedName name="WorkRange_24_1_3" localSheetId="2">#REF!</definedName>
    <definedName name="WorkRange_24_1_3" localSheetId="3">#REF!</definedName>
    <definedName name="WorkRange_24_1_3" localSheetId="4">#REF!</definedName>
    <definedName name="WorkRange_24_1_3">#REF!</definedName>
    <definedName name="WorkRange_24_1_4" localSheetId="1">#REF!</definedName>
    <definedName name="WorkRange_24_1_4" localSheetId="6">#REF!</definedName>
    <definedName name="WorkRange_24_1_4" localSheetId="5">#REF!</definedName>
    <definedName name="WorkRange_24_1_4" localSheetId="2">#REF!</definedName>
    <definedName name="WorkRange_24_1_4" localSheetId="3">#REF!</definedName>
    <definedName name="WorkRange_24_1_4" localSheetId="4">#REF!</definedName>
    <definedName name="WorkRange_24_1_4">#REF!</definedName>
    <definedName name="Z_017E1EC6_7D00_4384_B428_846FFB30903E_.wvu.FilterData" localSheetId="2" hidden="1">'Приложение 1'!$A$50:$BA$2439</definedName>
    <definedName name="Z_017E1EC6_7D00_4384_B428_846FFB30903E_.wvu.FilterData" localSheetId="3" hidden="1">'Приложение 2'!$A$51:$B$2451</definedName>
    <definedName name="Z_0593C339_570D_41DD_A8BA_9128CC4F185D_.wvu.FilterData" localSheetId="2" hidden="1">'Приложение 1'!$A$50:$BA$2439</definedName>
    <definedName name="Z_0593C339_570D_41DD_A8BA_9128CC4F185D_.wvu.FilterData" localSheetId="3" hidden="1">'Приложение 2'!$A$51:$B$2451</definedName>
    <definedName name="Z_06AEC357_2125_42D2_B81A_F24931CA9D8B_.wvu.FilterData" localSheetId="2" hidden="1">'Приложение 1'!$A$50:$BA$2439</definedName>
    <definedName name="Z_06AEC357_2125_42D2_B81A_F24931CA9D8B_.wvu.FilterData" localSheetId="3" hidden="1">'Приложение 2'!$A$51:$B$2451</definedName>
    <definedName name="Z_07EE0EEB_1CEB_44DB_B9EB_D049AC77060B_.wvu.Cols" localSheetId="6" hidden="1">'Корректировка 2014 год (чис (2'!$A:$A,'Корректировка 2014 год (чис (2'!$H:$H,'Корректировка 2014 год (чис (2'!$K:$L,'Корректировка 2014 год (чис (2'!$Q:$Q,'Корректировка 2014 год (чис (2'!$AD:$AE,'Корректировка 2014 год (чис (2'!$AO:$AT,'Корректировка 2014 год (чис (2'!$BF:$BF</definedName>
    <definedName name="Z_07EE0EEB_1CEB_44DB_B9EB_D049AC77060B_.wvu.Cols" localSheetId="5" hidden="1">'Корректировка 2014 год (чист.)'!$A:$A,'Корректировка 2014 год (чист.)'!$G:$G,'Корректировка 2014 год (чист.)'!$J:$K,'Корректировка 2014 год (чист.)'!$P:$P,'Корректировка 2014 год (чист.)'!$AC:$AD,'Корректировка 2014 год (чист.)'!$AL:$AQ,'Корректировка 2014 год (чист.)'!$BC:$BC</definedName>
    <definedName name="Z_07EE0EEB_1CEB_44DB_B9EB_D049AC77060B_.wvu.Cols" localSheetId="4" hidden="1">'Приложение 3'!#REF!</definedName>
    <definedName name="Z_07EE0EEB_1CEB_44DB_B9EB_D049AC77060B_.wvu.FilterData" localSheetId="6" hidden="1">'Корректировка 2014 год (чис (2'!$A$16:$BI$163</definedName>
    <definedName name="Z_07EE0EEB_1CEB_44DB_B9EB_D049AC77060B_.wvu.FilterData" localSheetId="5" hidden="1">'Корректировка 2014 год (чист.)'!$A$16:$BF$163</definedName>
    <definedName name="Z_07EE0EEB_1CEB_44DB_B9EB_D049AC77060B_.wvu.PrintArea" localSheetId="6" hidden="1">'Корректировка 2014 год (чис (2'!$B$7:$AN$152</definedName>
    <definedName name="Z_07EE0EEB_1CEB_44DB_B9EB_D049AC77060B_.wvu.PrintArea" localSheetId="5" hidden="1">'Корректировка 2014 год (чист.)'!$B$7:$AK$152</definedName>
    <definedName name="Z_07EE0EEB_1CEB_44DB_B9EB_D049AC77060B_.wvu.PrintArea" localSheetId="4" hidden="1">'Приложение 3'!$A$4:$H$36</definedName>
    <definedName name="Z_07EE0EEB_1CEB_44DB_B9EB_D049AC77060B_.wvu.PrintTitles" localSheetId="6" hidden="1">'Корректировка 2014 год (чис (2'!$14:$16</definedName>
    <definedName name="Z_07EE0EEB_1CEB_44DB_B9EB_D049AC77060B_.wvu.PrintTitles" localSheetId="5" hidden="1">'Корректировка 2014 год (чист.)'!$14:$16</definedName>
    <definedName name="Z_07EE0EEB_1CEB_44DB_B9EB_D049AC77060B_.wvu.PrintTitles" localSheetId="4" hidden="1">'Приложение 3'!$8:$8</definedName>
    <definedName name="Z_07EE0EEB_1CEB_44DB_B9EB_D049AC77060B_.wvu.Rows" localSheetId="6" hidden="1">'Корректировка 2014 год (чис (2'!$17:$18,'Корректировка 2014 год (чис (2'!$164:$188</definedName>
    <definedName name="Z_07EE0EEB_1CEB_44DB_B9EB_D049AC77060B_.wvu.Rows" localSheetId="5" hidden="1">'Корректировка 2014 год (чист.)'!$17:$18,'Корректировка 2014 год (чист.)'!$164:$188</definedName>
    <definedName name="Z_0AD4430B_A4D4_40D0_A03A_24A0014C683A_.wvu.FilterData" localSheetId="2" hidden="1">'Приложение 1'!$A$50:$BA$2439</definedName>
    <definedName name="Z_0AD4430B_A4D4_40D0_A03A_24A0014C683A_.wvu.FilterData" localSheetId="3" hidden="1">'Приложение 2'!$A$51:$B$2451</definedName>
    <definedName name="Z_0C2D3C02_1B88_4DB6_979A_F14442E06444_.wvu.Cols" localSheetId="2" hidden="1">'Приложение 1'!#REF!,'Приложение 1'!#REF!,'Приложение 1'!#REF!,'Приложение 1'!#REF!,'Приложение 1'!#REF!,'Приложение 1'!#REF!,'Приложение 1'!#REF!,'Приложение 1'!#REF!,'Приложение 1'!$AU:$AU</definedName>
    <definedName name="Z_0C2D3C02_1B88_4DB6_979A_F14442E06444_.wvu.Cols" localSheetId="3" hidden="1">'Приложение 2'!#REF!,'Приложение 2'!#REF!,'Приложение 2'!#REF!,'Приложение 2'!#REF!</definedName>
    <definedName name="Z_0C2D3C02_1B88_4DB6_979A_F14442E06444_.wvu.Cols" localSheetId="4" hidden="1">'Приложение 3'!#REF!</definedName>
    <definedName name="Z_0C2D3C02_1B88_4DB6_979A_F14442E06444_.wvu.FilterData" localSheetId="2" hidden="1">'Приложение 1'!$A$12:$BA$12</definedName>
    <definedName name="Z_0C2D3C02_1B88_4DB6_979A_F14442E06444_.wvu.FilterData" localSheetId="3" hidden="1">'Приложение 2'!$A$13:$B$13</definedName>
    <definedName name="Z_0C2D3C02_1B88_4DB6_979A_F14442E06444_.wvu.PrintArea" localSheetId="2" hidden="1">'Приложение 1'!$A$1:$AA$2439</definedName>
    <definedName name="Z_0C2D3C02_1B88_4DB6_979A_F14442E06444_.wvu.PrintArea" localSheetId="3" hidden="1">'Приложение 2'!$A$1:$BE$2451</definedName>
    <definedName name="Z_0C2D3C02_1B88_4DB6_979A_F14442E06444_.wvu.PrintArea" localSheetId="4" hidden="1">'Приложение 3'!$A$4:$H$36</definedName>
    <definedName name="Z_0C2D3C02_1B88_4DB6_979A_F14442E06444_.wvu.PrintTitles" localSheetId="2" hidden="1">'Приложение 1'!$9:$11</definedName>
    <definedName name="Z_0C2D3C02_1B88_4DB6_979A_F14442E06444_.wvu.PrintTitles" localSheetId="3" hidden="1">'Приложение 2'!$8:$11</definedName>
    <definedName name="Z_0C2D3C02_1B88_4DB6_979A_F14442E06444_.wvu.PrintTitles" localSheetId="4" hidden="1">'Приложение 3'!$8:$8</definedName>
    <definedName name="Z_0C2D3C02_1B88_4DB6_979A_F14442E06444_.wvu.Rows" localSheetId="2" hidden="1">'Приложение 1'!#REF!,'Приложение 1'!#REF!</definedName>
    <definedName name="Z_0C2D3C02_1B88_4DB6_979A_F14442E06444_.wvu.Rows" localSheetId="3" hidden="1">'Приложение 2'!$2441:$2451</definedName>
    <definedName name="Z_0F5B7162_A813_46A1_BE3E_414C417E09AF_.wvu.FilterData" localSheetId="2" hidden="1">'Приложение 1'!$A$50:$BA$2439</definedName>
    <definedName name="Z_0F5B7162_A813_46A1_BE3E_414C417E09AF_.wvu.FilterData" localSheetId="3" hidden="1">'Приложение 2'!$A$51:$B$2451</definedName>
    <definedName name="Z_110DEE68_0786_4B1F_B51C_FFAF63743CA0_.wvu.Cols" localSheetId="0" hidden="1">'6.1.'!#REF!,'6.1.'!#REF!,'6.1.'!#REF!,'6.1.'!#REF!,'6.1.'!#REF!,'6.1.'!#REF!,'6.1.'!#REF!,'6.1.'!#REF!,'6.1.'!#REF!,'6.1.'!$HP:$HP,'6.1.'!$HX:$HY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</definedName>
    <definedName name="Z_110DEE68_0786_4B1F_B51C_FFAF63743CA0_.wvu.PrintArea" localSheetId="0" hidden="1">'6.1.'!$A$1:$J$153</definedName>
    <definedName name="Z_110DEE68_0786_4B1F_B51C_FFAF63743CA0_.wvu.PrintTitles" localSheetId="0" hidden="1">'6.1.'!$11:$13</definedName>
    <definedName name="Z_110DEE68_0786_4B1F_B51C_FFAF63743CA0_.wvu.Rows" localSheetId="0" hidden="1">'6.1.'!#REF!,'6.1.'!$9:$9,'6.1.'!#REF!</definedName>
    <definedName name="Z_13F5A43E_885E_4D94_B765_DC102120A99B_.wvu.FilterData" localSheetId="2" hidden="1">'Приложение 1'!$A$50:$BA$2439</definedName>
    <definedName name="Z_13F5A43E_885E_4D94_B765_DC102120A99B_.wvu.FilterData" localSheetId="3" hidden="1">'Приложение 2'!$A$51:$B$2451</definedName>
    <definedName name="Z_183AEA54_CF7B_445A_8B8C_FD2B8BDD1158_.wvu.Cols" localSheetId="7" hidden="1">'07.08.2014'!$A:$A,'07.08.2014'!$E:$E,'07.08.2014'!$I:$I,'07.08.2014'!$L:$O,'07.08.2014'!$R:$R,'07.08.2014'!$AE:$AI,'07.08.2014'!$BG:$BG</definedName>
    <definedName name="Z_183AEA54_CF7B_445A_8B8C_FD2B8BDD1158_.wvu.Cols" localSheetId="1" hidden="1">'13.08.2014'!$A:$A,'13.08.2014'!$E:$E,'13.08.2014'!$I:$I,'13.08.2014'!$L:$O,'13.08.2014'!$R:$R,'13.08.2014'!$AE:$AI,'13.08.2014'!$BG:$BG</definedName>
    <definedName name="Z_183AEA54_CF7B_445A_8B8C_FD2B8BDD1158_.wvu.Cols" localSheetId="0" hidden="1">'6.1.'!$HP:$HP,'6.1.'!$HX:$HY,'6.1.'!$RL:$RL,'6.1.'!$RT:$RU,'6.1.'!$ABH:$ABH,'6.1.'!$ABP:$ABQ,'6.1.'!$ALD:$ALD,'6.1.'!$ALL:$ALM,'6.1.'!$AUZ:$AUZ,'6.1.'!$AVH:$AVI,'6.1.'!$BEV:$BEV,'6.1.'!$BFD:$BFE,'6.1.'!$BOR:$BOR,'6.1.'!$BOZ:$BPA,'6.1.'!$BYN:$BYN,'6.1.'!$BYV:$BYW,'6.1.'!$CIJ:$CIJ,'6.1.'!$CIR:$CIS,'6.1.'!$CSF:$CSF,'6.1.'!$CSN:$CSO,'6.1.'!$DCB:$DCB,'6.1.'!$DCJ:$DCK,'6.1.'!$DLX:$DLX,'6.1.'!$DMF:$DMG,'6.1.'!$DVT:$DVT,'6.1.'!$DWB:$DWC,'6.1.'!$EFP:$EFP,'6.1.'!$EFX:$EFY,'6.1.'!$EPL:$EPL,'6.1.'!$EPT:$EPU,'6.1.'!$EZH:$EZH,'6.1.'!$EZP:$EZQ,'6.1.'!$FJD:$FJD,'6.1.'!$FJL:$FJM,'6.1.'!$FSZ:$FSZ,'6.1.'!$FTH:$FTI,'6.1.'!$GCV:$GCV,'6.1.'!$GDD:$GDE,'6.1.'!$GMR:$GMR,'6.1.'!$GMZ:$GNA,'6.1.'!$GWN:$GWN,'6.1.'!$GWV:$GWW,'6.1.'!$HGJ:$HGJ,'6.1.'!$HGR:$HGS,'6.1.'!$HQF:$HQF,'6.1.'!$HQN:$HQO,'6.1.'!$IAB:$IAB,'6.1.'!$IAJ:$IAK,'6.1.'!$IJX:$IJX,'6.1.'!$IKF:$IKG,'6.1.'!$ITT:$ITT,'6.1.'!$IUB:$IUC,'6.1.'!$JDP:$JDP,'6.1.'!$JDX:$JDY,'6.1.'!$JNL:$JNL,'6.1.'!$JNT:$JNU,'6.1.'!$JXH:$JXH,'6.1.'!$JXP:$JXQ,'6.1.'!$KHD:$KHD,'6.1.'!$KHL:$KHM,'6.1.'!$KQZ:$KQZ,'6.1.'!$KRH:$KRI,'6.1.'!$LAV:$LAV,'6.1.'!$LBD:$LBE,'6.1.'!$LKR:$LKR,'6.1.'!$LKZ:$LLA,'6.1.'!$LUN:$LUN,'6.1.'!$LUV:$LUW,'6.1.'!$MEJ:$MEJ,'6.1.'!$MER:$MES,'6.1.'!$MOF:$MOF,'6.1.'!$MON:$MOO,'6.1.'!$MYB:$MYB,'6.1.'!$MYJ:$MYK,'6.1.'!$NHX:$NHX,'6.1.'!$NIF:$NIG,'6.1.'!$NRT:$NRT,'6.1.'!$NSB:$NSC,'6.1.'!$OBP:$OBP,'6.1.'!$OBX:$OBY,'6.1.'!$OLL:$OLL,'6.1.'!$OLT:$OLU,'6.1.'!$OVH:$OVH,'6.1.'!$OVP:$OVQ,'6.1.'!$PFD:$PFD,'6.1.'!$PFL:$PFM,'6.1.'!$POZ:$POZ,'6.1.'!$PPH:$PPI,'6.1.'!$PYV:$PYV,'6.1.'!$PZD:$PZE,'6.1.'!$QIR:$QIR,'6.1.'!$QIZ:$QJA,'6.1.'!$QSN:$QSN,'6.1.'!$QSV:$QSW,'6.1.'!$RCJ:$RCJ,'6.1.'!$RCR:$RCS,'6.1.'!$RMF:$RMF,'6.1.'!$RMN:$RMO,'6.1.'!$RWB:$RWB,'6.1.'!$RWJ:$RWK,'6.1.'!$SFX:$SFX,'6.1.'!$SGF:$SGG,'6.1.'!$SPT:$SPT,'6.1.'!$SQB:$SQC,'6.1.'!$SZP:$SZP,'6.1.'!$SZX:$SZY,'6.1.'!$TJL:$TJL,'6.1.'!$TJT:$TJU,'6.1.'!$TTH:$TTH,'6.1.'!$TTP:$TTQ,'6.1.'!$UDD:$UDD,'6.1.'!$UDL:$UDM,'6.1.'!$UMZ:$UMZ,'6.1.'!$UNH:$UNI,'6.1.'!$UWV:$UWV,'6.1.'!$UXD:$UXE,'6.1.'!$VGR:$VGR,'6.1.'!$VGZ:$VHA,'6.1.'!$VQN:$VQN,'6.1.'!$VQV:$VQW,'6.1.'!$WAJ:$WAJ,'6.1.'!$WAR:$WAS,'6.1.'!$WKF:$WKF,'6.1.'!$WKN:$WKO,'6.1.'!$WUB:$WUB,'6.1.'!$WUJ:$WUK,'6.1.'!$XDX:$XDX,'6.1.'!$XEF:$XEG</definedName>
    <definedName name="Z_183AEA54_CF7B_445A_8B8C_FD2B8BDD1158_.wvu.Cols" localSheetId="6" hidden="1">'Корректировка 2014 год (чис (2'!$A:$A,'Корректировка 2014 год (чис (2'!$H:$H,'Корректировка 2014 год (чис (2'!$K:$N,'Корректировка 2014 год (чис (2'!$Q:$Q,'Корректировка 2014 год (чис (2'!$BF:$BF</definedName>
    <definedName name="Z_183AEA54_CF7B_445A_8B8C_FD2B8BDD1158_.wvu.Cols" localSheetId="5" hidden="1">'Корректировка 2014 год (чист.)'!$A:$A,'Корректировка 2014 год (чист.)'!$G:$G,'Корректировка 2014 год (чист.)'!$J:$M,'Корректировка 2014 год (чист.)'!$P:$P,'Корректировка 2014 год (чист.)'!$AC:$AE,'Корректировка 2014 год (чист.)'!$BC:$BC</definedName>
    <definedName name="Z_183AEA54_CF7B_445A_8B8C_FD2B8BDD1158_.wvu.Cols" localSheetId="2" hidden="1">'Приложение 1'!#REF!,'Приложение 1'!#REF!,'Приложение 1'!#REF!,'Приложение 1'!#REF!,'Приложение 1'!#REF!,'Приложение 1'!#REF!,'Приложение 1'!#REF!,'Приложение 1'!#REF!,'Приложение 1'!$AU:$AU</definedName>
    <definedName name="Z_183AEA54_CF7B_445A_8B8C_FD2B8BDD1158_.wvu.Cols" localSheetId="3" hidden="1">'Приложение 2'!#REF!,'Приложение 2'!#REF!,'Приложение 2'!#REF!,'Приложение 2'!#REF!</definedName>
    <definedName name="Z_183AEA54_CF7B_445A_8B8C_FD2B8BDD1158_.wvu.Cols" localSheetId="4" hidden="1">'Приложение 3'!#REF!</definedName>
    <definedName name="Z_183AEA54_CF7B_445A_8B8C_FD2B8BDD1158_.wvu.FilterData" localSheetId="1" hidden="1">'13.08.2014'!$A$21:$BM$170</definedName>
    <definedName name="Z_183AEA54_CF7B_445A_8B8C_FD2B8BDD1158_.wvu.FilterData" localSheetId="6" hidden="1">'Корректировка 2014 год (чис (2'!$A$16:$BI$163</definedName>
    <definedName name="Z_183AEA54_CF7B_445A_8B8C_FD2B8BDD1158_.wvu.FilterData" localSheetId="5" hidden="1">'Корректировка 2014 год (чист.)'!$A$16:$BF$163</definedName>
    <definedName name="Z_183AEA54_CF7B_445A_8B8C_FD2B8BDD1158_.wvu.FilterData" localSheetId="2" hidden="1">'Приложение 1'!$A$12:$BA$12</definedName>
    <definedName name="Z_183AEA54_CF7B_445A_8B8C_FD2B8BDD1158_.wvu.FilterData" localSheetId="3" hidden="1">'Приложение 2'!$A$13:$B$13</definedName>
    <definedName name="Z_183AEA54_CF7B_445A_8B8C_FD2B8BDD1158_.wvu.PrintArea" localSheetId="7" hidden="1">'07.08.2014'!$A$1:$AO$160</definedName>
    <definedName name="Z_183AEA54_CF7B_445A_8B8C_FD2B8BDD1158_.wvu.PrintArea" localSheetId="1" hidden="1">'13.08.2014'!$A$1:$AO$159</definedName>
    <definedName name="Z_183AEA54_CF7B_445A_8B8C_FD2B8BDD1158_.wvu.PrintArea" localSheetId="0" hidden="1">'6.1.'!$A$1:$K$153</definedName>
    <definedName name="Z_183AEA54_CF7B_445A_8B8C_FD2B8BDD1158_.wvu.PrintArea" localSheetId="6" hidden="1">'Корректировка 2014 год (чис (2'!$B$1:$AN$152</definedName>
    <definedName name="Z_183AEA54_CF7B_445A_8B8C_FD2B8BDD1158_.wvu.PrintArea" localSheetId="5" hidden="1">'Корректировка 2014 год (чист.)'!$B$1:$AK$152</definedName>
    <definedName name="Z_183AEA54_CF7B_445A_8B8C_FD2B8BDD1158_.wvu.PrintArea" localSheetId="2" hidden="1">'Приложение 1'!$A$1:$AA$2421</definedName>
    <definedName name="Z_183AEA54_CF7B_445A_8B8C_FD2B8BDD1158_.wvu.PrintArea" localSheetId="3" hidden="1">'Приложение 2'!$A$1:$BE$2451</definedName>
    <definedName name="Z_183AEA54_CF7B_445A_8B8C_FD2B8BDD1158_.wvu.PrintArea" localSheetId="4" hidden="1">'Приложение 3'!$A$4:$H$36</definedName>
    <definedName name="Z_183AEA54_CF7B_445A_8B8C_FD2B8BDD1158_.wvu.PrintTitles" localSheetId="7" hidden="1">'07.08.2014'!$14:$16</definedName>
    <definedName name="Z_183AEA54_CF7B_445A_8B8C_FD2B8BDD1158_.wvu.PrintTitles" localSheetId="1" hidden="1">'13.08.2014'!$14:$16</definedName>
    <definedName name="Z_183AEA54_CF7B_445A_8B8C_FD2B8BDD1158_.wvu.PrintTitles" localSheetId="0" hidden="1">'6.1.'!$11:$13</definedName>
    <definedName name="Z_183AEA54_CF7B_445A_8B8C_FD2B8BDD1158_.wvu.PrintTitles" localSheetId="6" hidden="1">'Корректировка 2014 год (чис (2'!$14:$16</definedName>
    <definedName name="Z_183AEA54_CF7B_445A_8B8C_FD2B8BDD1158_.wvu.PrintTitles" localSheetId="5" hidden="1">'Корректировка 2014 год (чист.)'!$14:$16</definedName>
    <definedName name="Z_183AEA54_CF7B_445A_8B8C_FD2B8BDD1158_.wvu.PrintTitles" localSheetId="2" hidden="1">'Приложение 1'!$9:$11</definedName>
    <definedName name="Z_183AEA54_CF7B_445A_8B8C_FD2B8BDD1158_.wvu.PrintTitles" localSheetId="3" hidden="1">'Приложение 2'!$8:$11</definedName>
    <definedName name="Z_183AEA54_CF7B_445A_8B8C_FD2B8BDD1158_.wvu.PrintTitles" localSheetId="4" hidden="1">'Приложение 3'!$8:$8</definedName>
    <definedName name="Z_183AEA54_CF7B_445A_8B8C_FD2B8BDD1158_.wvu.Rows" localSheetId="7" hidden="1">'07.08.2014'!$17:$18</definedName>
    <definedName name="Z_183AEA54_CF7B_445A_8B8C_FD2B8BDD1158_.wvu.Rows" localSheetId="1" hidden="1">'13.08.2014'!$17:$18</definedName>
    <definedName name="Z_183AEA54_CF7B_445A_8B8C_FD2B8BDD1158_.wvu.Rows" localSheetId="6" hidden="1">'Корректировка 2014 год (чис (2'!$12:$13,'Корректировка 2014 год (чис (2'!$17:$18,'Корректировка 2014 год (чис (2'!$164:$188</definedName>
    <definedName name="Z_183AEA54_CF7B_445A_8B8C_FD2B8BDD1158_.wvu.Rows" localSheetId="5" hidden="1">'Корректировка 2014 год (чист.)'!$12:$13,'Корректировка 2014 год (чист.)'!$17:$18,'Корректировка 2014 год (чист.)'!$164:$188</definedName>
    <definedName name="Z_183AEA54_CF7B_445A_8B8C_FD2B8BDD1158_.wvu.Rows" localSheetId="2" hidden="1">'Приложение 1'!#REF!,'Приложение 1'!#REF!</definedName>
    <definedName name="Z_183AEA54_CF7B_445A_8B8C_FD2B8BDD1158_.wvu.Rows" localSheetId="3" hidden="1">'Приложение 2'!$2441:$2451</definedName>
    <definedName name="Z_1F854FA9_0EC6_4E97_B278_5E1F28AF6432_.wvu.FilterData" localSheetId="2" hidden="1">'Приложение 1'!$A$50:$BA$2439</definedName>
    <definedName name="Z_1F854FA9_0EC6_4E97_B278_5E1F28AF6432_.wvu.FilterData" localSheetId="3" hidden="1">'Приложение 2'!$A$51:$B$2451</definedName>
    <definedName name="Z_1FE3807E_E97D_40FD_B238_7AC3A94D3764_.wvu.FilterData" localSheetId="2" hidden="1">'Приложение 1'!$A$50:$BA$2439</definedName>
    <definedName name="Z_1FE3807E_E97D_40FD_B238_7AC3A94D3764_.wvu.FilterData" localSheetId="3" hidden="1">'Приложение 2'!$A$51:$B$2451</definedName>
    <definedName name="Z_20B67AEF_CE64_4601_AE90_3CAA68D10466_.wvu.FilterData" localSheetId="2" hidden="1">'Приложение 1'!$A$50:$BA$2439</definedName>
    <definedName name="Z_20B67AEF_CE64_4601_AE90_3CAA68D10466_.wvu.FilterData" localSheetId="3" hidden="1">'Приложение 2'!$A$51:$B$2451</definedName>
    <definedName name="Z_227FC211_7AD2_4B8C_B689_143123971071_.wvu.FilterData" localSheetId="2" hidden="1">'Приложение 1'!$A$50:$BA$2439</definedName>
    <definedName name="Z_227FC211_7AD2_4B8C_B689_143123971071_.wvu.FilterData" localSheetId="3" hidden="1">'Приложение 2'!$A$51:$B$2451</definedName>
    <definedName name="Z_22F5E7BA_D7A0_429C_A2D2_893DD2F37508_.wvu.FilterData" localSheetId="2" hidden="1">'Приложение 1'!$A$50:$BA$2439</definedName>
    <definedName name="Z_22F5E7BA_D7A0_429C_A2D2_893DD2F37508_.wvu.FilterData" localSheetId="3" hidden="1">'Приложение 2'!$A$51:$B$2451</definedName>
    <definedName name="Z_240C8EA1_D1FA_4C7E_9461_2B29BE1E3B38_.wvu.FilterData" localSheetId="2" hidden="1">'Приложение 1'!$A$12:$BA$12</definedName>
    <definedName name="Z_2528D63A_8F03_4878_8872_13FAEFA05630_.wvu.FilterData" localSheetId="3" hidden="1">'Приложение 2'!$A$13:$B$13</definedName>
    <definedName name="Z_2761772E_A484_4AA5_9B0B_2C05E9B9E57B_.wvu.FilterData" localSheetId="2" hidden="1">'Приложение 1'!$A$50:$BA$2439</definedName>
    <definedName name="Z_2761772E_A484_4AA5_9B0B_2C05E9B9E57B_.wvu.FilterData" localSheetId="3" hidden="1">'Приложение 2'!$A$51:$B$2451</definedName>
    <definedName name="Z_291DD188_2919_4187_A381_3A9CAD16A43B_.wvu.FilterData" localSheetId="2" hidden="1">'Приложение 1'!$A$50:$BA$2439</definedName>
    <definedName name="Z_291DD188_2919_4187_A381_3A9CAD16A43B_.wvu.FilterData" localSheetId="3" hidden="1">'Приложение 2'!$A$51:$B$2451</definedName>
    <definedName name="Z_2D2F5551_6147_4C93_8B84_A5FF53221D55_.wvu.FilterData" localSheetId="2" hidden="1">'Приложение 1'!$A$50:$BA$2439</definedName>
    <definedName name="Z_2D2F5551_6147_4C93_8B84_A5FF53221D55_.wvu.FilterData" localSheetId="3" hidden="1">'Приложение 2'!$A$51:$B$2451</definedName>
    <definedName name="Z_3529B0D6_CC5D_4C14_BC18_808822D12F24_.wvu.FilterData" localSheetId="3" hidden="1">'Приложение 2'!$A$13:$B$13</definedName>
    <definedName name="Z_3567A6F7_02CD_49EF_A17E_DB5FAAE3C2F9_.wvu.FilterData" localSheetId="2" hidden="1">'Приложение 1'!$A$50:$BA$2439</definedName>
    <definedName name="Z_3567A6F7_02CD_49EF_A17E_DB5FAAE3C2F9_.wvu.FilterData" localSheetId="3" hidden="1">'Приложение 2'!$A$51:$B$2451</definedName>
    <definedName name="Z_372C1A2D_1BA7_4F77_9621_509026A9381D_.wvu.FilterData" localSheetId="3" hidden="1">'Приложение 2'!$A$13:$B$13</definedName>
    <definedName name="Z_471F9AEC_9ACA_4875_B330_33F484D962DE_.wvu.Cols" localSheetId="2" hidden="1">'Приложение 1'!#REF!,'Приложение 1'!#REF!,'Приложение 1'!#REF!,'Приложение 1'!#REF!,'Приложение 1'!#REF!,'Приложение 1'!#REF!,'Приложение 1'!#REF!,'Приложение 1'!$AU:$AU</definedName>
    <definedName name="Z_471F9AEC_9ACA_4875_B330_33F484D962DE_.wvu.Cols" localSheetId="3" hidden="1">'Приложение 2'!#REF!,'Приложение 2'!#REF!,'Приложение 2'!#REF!,'Приложение 2'!#REF!,'Приложение 2'!#REF!,'Приложение 2'!#REF!,'Приложение 2'!#REF!,'Приложение 2'!#REF!</definedName>
    <definedName name="Z_471F9AEC_9ACA_4875_B330_33F484D962DE_.wvu.FilterData" localSheetId="2" hidden="1">'Приложение 1'!$A$50:$BA$2439</definedName>
    <definedName name="Z_471F9AEC_9ACA_4875_B330_33F484D962DE_.wvu.FilterData" localSheetId="3" hidden="1">'Приложение 2'!$A$51:$B$2451</definedName>
    <definedName name="Z_471F9AEC_9ACA_4875_B330_33F484D962DE_.wvu.PrintArea" localSheetId="2" hidden="1">'Приложение 1'!$A$1:$AA$2421</definedName>
    <definedName name="Z_471F9AEC_9ACA_4875_B330_33F484D962DE_.wvu.PrintArea" localSheetId="3" hidden="1">'Приложение 2'!$A$1:$B$2422</definedName>
    <definedName name="Z_471F9AEC_9ACA_4875_B330_33F484D962DE_.wvu.PrintTitles" localSheetId="2" hidden="1">'Приложение 1'!$9:$11</definedName>
    <definedName name="Z_471F9AEC_9ACA_4875_B330_33F484D962DE_.wvu.PrintTitles" localSheetId="3" hidden="1">'Приложение 2'!$8:$11</definedName>
    <definedName name="Z_471F9AEC_9ACA_4875_B330_33F484D962DE_.wvu.Rows" localSheetId="2" hidden="1">'Приложение 1'!#REF!</definedName>
    <definedName name="Z_471F9AEC_9ACA_4875_B330_33F484D962DE_.wvu.Rows" localSheetId="3" hidden="1">'Приложение 2'!#REF!</definedName>
    <definedName name="Z_47DE1D28_7B79_435B_BD7D_8775C9221166_.wvu.FilterData" localSheetId="2" hidden="1">'Приложение 1'!$A$50:$BA$2439</definedName>
    <definedName name="Z_47DE1D28_7B79_435B_BD7D_8775C9221166_.wvu.FilterData" localSheetId="3" hidden="1">'Приложение 2'!$A$51:$B$2451</definedName>
    <definedName name="Z_4A41A6EC_AA65_4B20_814A_79AADC772318_.wvu.FilterData" localSheetId="3" hidden="1">'Приложение 2'!$A$13:$B$13</definedName>
    <definedName name="Z_4AEDD823_72C1_43AF_8523_04D169A85514_.wvu.FilterData" localSheetId="2" hidden="1">'Приложение 1'!$A$50:$BA$2439</definedName>
    <definedName name="Z_4AEDD823_72C1_43AF_8523_04D169A85514_.wvu.FilterData" localSheetId="3" hidden="1">'Приложение 2'!$A$51:$B$2451</definedName>
    <definedName name="Z_4E281FE6_250C_4DE0_8DFF_A83B77ED4208_.wvu.FilterData" localSheetId="2" hidden="1">'Приложение 1'!$A$50:$BA$2439</definedName>
    <definedName name="Z_4E281FE6_250C_4DE0_8DFF_A83B77ED4208_.wvu.FilterData" localSheetId="3" hidden="1">'Приложение 2'!$A$51:$B$2451</definedName>
    <definedName name="Z_4FB43E30_0E9D_4E04_81F8_46E816EC2112_.wvu.FilterData" localSheetId="2" hidden="1">'Приложение 1'!$A$50:$BA$2439</definedName>
    <definedName name="Z_4FB43E30_0E9D_4E04_81F8_46E816EC2112_.wvu.FilterData" localSheetId="3" hidden="1">'Приложение 2'!$A$51:$B$2451</definedName>
    <definedName name="Z_500F3203_3512_4238_995B_FDA279729BF0_.wvu.FilterData" localSheetId="3" hidden="1">'Приложение 2'!$A$13:$B$13</definedName>
    <definedName name="Z_519980C3_4FBA_4AD7_869F_FEBE7897D477_.wvu.FilterData" localSheetId="2" hidden="1">'Приложение 1'!$A$50:$BA$2439</definedName>
    <definedName name="Z_519980C3_4FBA_4AD7_869F_FEBE7897D477_.wvu.FilterData" localSheetId="3" hidden="1">'Приложение 2'!$A$51:$B$2451</definedName>
    <definedName name="Z_539E29D7_B756_4DA5_8255_8A1153F5304E_.wvu.FilterData" localSheetId="3" hidden="1">'Приложение 2'!$A$13:$B$13</definedName>
    <definedName name="Z_546CF94D_5259_45CA_B92A_944CC48C48E6_.wvu.Cols" localSheetId="0" hidden="1">'6.1.'!#REF!,'6.1.'!#REF!,'6.1.'!#REF!,'6.1.'!#REF!,'6.1.'!#REF!,'6.1.'!#REF!,'6.1.'!$HP:$HP,'6.1.'!$HX:$HY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</definedName>
    <definedName name="Z_546CF94D_5259_45CA_B92A_944CC48C48E6_.wvu.PrintArea" localSheetId="0" hidden="1">'6.1.'!$A$1:$J$153</definedName>
    <definedName name="Z_546CF94D_5259_45CA_B92A_944CC48C48E6_.wvu.PrintTitles" localSheetId="0" hidden="1">'6.1.'!$11:$13</definedName>
    <definedName name="Z_546CF94D_5259_45CA_B92A_944CC48C48E6_.wvu.Rows" localSheetId="0" hidden="1">'6.1.'!#REF!,'6.1.'!$9:$9</definedName>
    <definedName name="Z_558A23DC_8BB6_4172_AADF_60DED4FDF7EA_.wvu.FilterData" localSheetId="3" hidden="1">'Приложение 2'!$A$13:$B$13</definedName>
    <definedName name="Z_59B9B2C7_7283_441B_8EE6_08D735D61007_.wvu.FilterData" localSheetId="2" hidden="1">'Приложение 1'!$A$50:$BA$2439</definedName>
    <definedName name="Z_59B9B2C7_7283_441B_8EE6_08D735D61007_.wvu.FilterData" localSheetId="3" hidden="1">'Приложение 2'!$A$51:$B$2451</definedName>
    <definedName name="Z_5CF26412_9314_49ED_AAE0_DFC543B3E849_.wvu.FilterData" localSheetId="3" hidden="1">'Приложение 2'!$A$13:$B$13</definedName>
    <definedName name="Z_5D9042CF_EEE1_46C7_8D7C_E119ABF5CE35_.wvu.FilterData" localSheetId="3" hidden="1">'Приложение 2'!$A$13:$B$13</definedName>
    <definedName name="Z_5FFFCFD0_0A64_4576_B374_BFC41EDA0553_.wvu.Cols" localSheetId="0" hidden="1">'6.1.'!#REF!,'6.1.'!#REF!,'6.1.'!#REF!,'6.1.'!#REF!,'6.1.'!#REF!,'6.1.'!#REF!,'6.1.'!#REF!,'6.1.'!#REF!,'6.1.'!#REF!,'6.1.'!#REF!,'6.1.'!#REF!,'6.1.'!$HP:$HP,'6.1.'!$HX:$HY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</definedName>
    <definedName name="Z_5FFFCFD0_0A64_4576_B374_BFC41EDA0553_.wvu.PrintArea" localSheetId="0" hidden="1">'6.1.'!$A$1:$J$153</definedName>
    <definedName name="Z_5FFFCFD0_0A64_4576_B374_BFC41EDA0553_.wvu.PrintTitles" localSheetId="0" hidden="1">'6.1.'!$11:$13</definedName>
    <definedName name="Z_5FFFCFD0_0A64_4576_B374_BFC41EDA0553_.wvu.Rows" localSheetId="0" hidden="1">'6.1.'!#REF!,'6.1.'!$9:$9,'6.1.'!#REF!</definedName>
    <definedName name="Z_615CA60B_E865_4C56_B987_B9291604B8D1_.wvu.FilterData" localSheetId="2" hidden="1">'Приложение 1'!$A$50:$BA$2439</definedName>
    <definedName name="Z_615CA60B_E865_4C56_B987_B9291604B8D1_.wvu.FilterData" localSheetId="3" hidden="1">'Приложение 2'!$A$51:$B$2451</definedName>
    <definedName name="Z_63D22F09_A56B_4AD2_A3E1_D3764EA5886E_.wvu.FilterData" localSheetId="2" hidden="1">'Приложение 1'!$A$50:$BA$2439</definedName>
    <definedName name="Z_63D22F09_A56B_4AD2_A3E1_D3764EA5886E_.wvu.FilterData" localSheetId="3" hidden="1">'Приложение 2'!$A$51:$B$2451</definedName>
    <definedName name="Z_67239D83_08FE_4CB9_8077_36188BD941E8_.wvu.FilterData" localSheetId="2" hidden="1">'Приложение 1'!$A$50:$BA$2439</definedName>
    <definedName name="Z_67239D83_08FE_4CB9_8077_36188BD941E8_.wvu.FilterData" localSheetId="3" hidden="1">'Приложение 2'!$A$51:$B$2451</definedName>
    <definedName name="Z_6E3EAA0D_F807_419C_A818_0835C7F877E6_.wvu.FilterData" localSheetId="2" hidden="1">'Приложение 1'!$A$50:$BA$2439</definedName>
    <definedName name="Z_6E3EAA0D_F807_419C_A818_0835C7F877E6_.wvu.FilterData" localSheetId="3" hidden="1">'Приложение 2'!$A$51:$B$2451</definedName>
    <definedName name="Z_6EC182AA_B18C_4D89_9F36_5493B3128CD5_.wvu.FilterData" localSheetId="2" hidden="1">'Приложение 1'!$A$50:$BA$2439</definedName>
    <definedName name="Z_6EC182AA_B18C_4D89_9F36_5493B3128CD5_.wvu.FilterData" localSheetId="3" hidden="1">'Приложение 2'!$A$51:$B$2451</definedName>
    <definedName name="Z_6F06BF09_43DA_4976_BF0E_D602B12E1865_.wvu.Cols" localSheetId="0" hidden="1">'6.1.'!#REF!,'6.1.'!#REF!,'6.1.'!#REF!,'6.1.'!#REF!,'6.1.'!#REF!,'6.1.'!#REF!,'6.1.'!#REF!,'6.1.'!#REF!,'6.1.'!#REF!,'6.1.'!$HP:$HP,'6.1.'!$HX:$HY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</definedName>
    <definedName name="Z_6F06BF09_43DA_4976_BF0E_D602B12E1865_.wvu.PrintArea" localSheetId="0" hidden="1">'6.1.'!$A$1:$J$153</definedName>
    <definedName name="Z_6F06BF09_43DA_4976_BF0E_D602B12E1865_.wvu.PrintTitles" localSheetId="0" hidden="1">'6.1.'!$11:$13</definedName>
    <definedName name="Z_6F06BF09_43DA_4976_BF0E_D602B12E1865_.wvu.Rows" localSheetId="0" hidden="1">'6.1.'!#REF!,'6.1.'!$9:$9,'6.1.'!#REF!</definedName>
    <definedName name="Z_766398C9_7A21_4693_B307_B731D90E901B_.wvu.FilterData" localSheetId="2" hidden="1">'Приложение 1'!$A$12:$BA$12</definedName>
    <definedName name="Z_76F093A5_7F9E_411D_942F_C681B1DE01C1_.wvu.FilterData" localSheetId="2" hidden="1">'Приложение 1'!$A$50:$BA$2439</definedName>
    <definedName name="Z_76F093A5_7F9E_411D_942F_C681B1DE01C1_.wvu.FilterData" localSheetId="3" hidden="1">'Приложение 2'!$A$51:$B$2451</definedName>
    <definedName name="Z_7D448EB5_D43E_4B03_A8EC_CB8C46803A38_.wvu.FilterData" localSheetId="2" hidden="1">'Приложение 1'!$A$50:$BA$2439</definedName>
    <definedName name="Z_7D448EB5_D43E_4B03_A8EC_CB8C46803A38_.wvu.FilterData" localSheetId="3" hidden="1">'Приложение 2'!$A$51:$B$2451</definedName>
    <definedName name="Z_7E819870_130A_4F6C_BADB_DFA0A95C94F8_.wvu.FilterData" localSheetId="3" hidden="1">'Приложение 2'!$A$13:$B$13</definedName>
    <definedName name="Z_8369B98C_1FE5_4AB6_8005_BED13E284215_.wvu.FilterData" localSheetId="2" hidden="1">'Приложение 1'!$A$12:$BA$12</definedName>
    <definedName name="Z_8369B98C_1FE5_4AB6_8005_BED13E284215_.wvu.FilterData" localSheetId="3" hidden="1">'Приложение 2'!$A$13:$B$13</definedName>
    <definedName name="Z_84BF6941_DFA6_4C59_91F0_C56DAD5B472B_.wvu.FilterData" localSheetId="2" hidden="1">'Приложение 1'!$A$50:$BA$2439</definedName>
    <definedName name="Z_84BF6941_DFA6_4C59_91F0_C56DAD5B472B_.wvu.FilterData" localSheetId="3" hidden="1">'Приложение 2'!$A$51:$B$2451</definedName>
    <definedName name="Z_85B7E3E6_8840_4195_9066_E843AF395985_.wvu.FilterData" localSheetId="3" hidden="1">'Приложение 2'!$A$13:$B$13</definedName>
    <definedName name="Z_8769184F_D68C_44A1_A3F9_49D56799D1B2_.wvu.FilterData" localSheetId="3" hidden="1">'Приложение 2'!$A$13:$B$13</definedName>
    <definedName name="Z_880A0FC2_FAED_46BA_92AD_155FDBD3FAEC_.wvu.FilterData" localSheetId="2" hidden="1">'Приложение 1'!$A$50:$BA$2439</definedName>
    <definedName name="Z_880A0FC2_FAED_46BA_92AD_155FDBD3FAEC_.wvu.FilterData" localSheetId="3" hidden="1">'Приложение 2'!$A$51:$B$2451</definedName>
    <definedName name="Z_88B96BAB_EC8B_47CD_8BFA_5970C32188D8_.wvu.FilterData" localSheetId="2" hidden="1">'Приложение 1'!$A$50:$BA$2439</definedName>
    <definedName name="Z_88B96BAB_EC8B_47CD_8BFA_5970C32188D8_.wvu.FilterData" localSheetId="3" hidden="1">'Приложение 2'!$A$51:$B$2451</definedName>
    <definedName name="Z_8DD2684F_CD22_48FA_95B1_2F2E23C5AE1C_.wvu.Cols" localSheetId="0" hidden="1">'6.1.'!#REF!,'6.1.'!#REF!,'6.1.'!#REF!,'6.1.'!#REF!,'6.1.'!#REF!,'6.1.'!#REF!,'6.1.'!$HP:$HP,'6.1.'!$HX:$HY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</definedName>
    <definedName name="Z_8DD2684F_CD22_48FA_95B1_2F2E23C5AE1C_.wvu.PrintArea" localSheetId="0" hidden="1">'6.1.'!$A$1:$J$153</definedName>
    <definedName name="Z_8DD2684F_CD22_48FA_95B1_2F2E23C5AE1C_.wvu.PrintTitles" localSheetId="0" hidden="1">'6.1.'!$11:$13</definedName>
    <definedName name="Z_8DD2684F_CD22_48FA_95B1_2F2E23C5AE1C_.wvu.Rows" localSheetId="0" hidden="1">'6.1.'!#REF!,'6.1.'!$9:$9</definedName>
    <definedName name="Z_9064C250_1E6F_42A5_87C9_CFBCB9D38694_.wvu.FilterData" localSheetId="2" hidden="1">'Приложение 1'!$A$50:$BA$2439</definedName>
    <definedName name="Z_9064C250_1E6F_42A5_87C9_CFBCB9D38694_.wvu.FilterData" localSheetId="3" hidden="1">'Приложение 2'!$A$51:$B$2451</definedName>
    <definedName name="Z_9A01E742_7FA3_48BB_BB09_D7D3350A45A4_.wvu.FilterData" localSheetId="2" hidden="1">'Приложение 1'!$A$50:$BA$2439</definedName>
    <definedName name="Z_9A01E742_7FA3_48BB_BB09_D7D3350A45A4_.wvu.FilterData" localSheetId="3" hidden="1">'Приложение 2'!$A$51:$B$2451</definedName>
    <definedName name="Z_9A20E37D_E296_46CB_9308_B23098CBC111_.wvu.FilterData" localSheetId="2" hidden="1">'Приложение 1'!$A$50:$BA$2439</definedName>
    <definedName name="Z_9A20E37D_E296_46CB_9308_B23098CBC111_.wvu.FilterData" localSheetId="3" hidden="1">'Приложение 2'!$A$51:$B$2451</definedName>
    <definedName name="Z_9ECD8D39_2532_4E7D_B646_D75B80004965_.wvu.Cols" localSheetId="0" hidden="1">'6.1.'!#REF!,'6.1.'!#REF!,'6.1.'!#REF!,'6.1.'!#REF!,'6.1.'!#REF!,'6.1.'!#REF!,'6.1.'!$HP:$HP,'6.1.'!$HX:$HY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</definedName>
    <definedName name="Z_9ECD8D39_2532_4E7D_B646_D75B80004965_.wvu.PrintArea" localSheetId="0" hidden="1">'6.1.'!$A$1:$J$153</definedName>
    <definedName name="Z_9ECD8D39_2532_4E7D_B646_D75B80004965_.wvu.PrintTitles" localSheetId="0" hidden="1">'6.1.'!$11:$13</definedName>
    <definedName name="Z_9ECD8D39_2532_4E7D_B646_D75B80004965_.wvu.Rows" localSheetId="0" hidden="1">'6.1.'!#REF!,'6.1.'!$9:$9</definedName>
    <definedName name="Z_A0E74D0A_8809_477A_89EC_22D67B0E88E6_.wvu.FilterData" localSheetId="2" hidden="1">'Приложение 1'!$A$50:$BA$2439</definedName>
    <definedName name="Z_A0E74D0A_8809_477A_89EC_22D67B0E88E6_.wvu.FilterData" localSheetId="3" hidden="1">'Приложение 2'!$A$51:$B$2451</definedName>
    <definedName name="Z_A111BC39_1B57_495B_A479_B6AF258D094B_.wvu.Cols" localSheetId="0" hidden="1">'6.1.'!#REF!,'6.1.'!#REF!,'6.1.'!#REF!,'6.1.'!#REF!,'6.1.'!#REF!,'6.1.'!$HP:$HP,'6.1.'!$HX:$HY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</definedName>
    <definedName name="Z_A111BC39_1B57_495B_A479_B6AF258D094B_.wvu.PrintArea" localSheetId="0" hidden="1">'6.1.'!$A$1:$J$153</definedName>
    <definedName name="Z_A111BC39_1B57_495B_A479_B6AF258D094B_.wvu.PrintTitles" localSheetId="0" hidden="1">'6.1.'!$11:$13</definedName>
    <definedName name="Z_A111BC39_1B57_495B_A479_B6AF258D094B_.wvu.Rows" localSheetId="0" hidden="1">'6.1.'!#REF!,'6.1.'!$9:$9,'6.1.'!#REF!</definedName>
    <definedName name="Z_A3BB48D4_4DA9_468B_A02A_08764F583D26_.wvu.Cols" localSheetId="0" hidden="1">'6.1.'!#REF!,'6.1.'!#REF!,'6.1.'!#REF!,'6.1.'!#REF!,'6.1.'!#REF!,'6.1.'!#REF!,'6.1.'!#REF!,'6.1.'!$HP:$HP,'6.1.'!$HX:$HY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</definedName>
    <definedName name="Z_A3BB48D4_4DA9_468B_A02A_08764F583D26_.wvu.PrintArea" localSheetId="0" hidden="1">'6.1.'!$A$1:$J$153</definedName>
    <definedName name="Z_A3BB48D4_4DA9_468B_A02A_08764F583D26_.wvu.PrintTitles" localSheetId="0" hidden="1">'6.1.'!$11:$13</definedName>
    <definedName name="Z_A3BB48D4_4DA9_468B_A02A_08764F583D26_.wvu.Rows" localSheetId="0" hidden="1">'6.1.'!#REF!</definedName>
    <definedName name="Z_A82F0ACB_43EE_4BA5_B9A7_608C3C0819E7_.wvu.FilterData" localSheetId="2" hidden="1">'Приложение 1'!$A$50:$BA$2439</definedName>
    <definedName name="Z_A82F0ACB_43EE_4BA5_B9A7_608C3C0819E7_.wvu.FilterData" localSheetId="3" hidden="1">'Приложение 2'!$A$51:$B$2451</definedName>
    <definedName name="Z_AA408825_55DA_4476_B9A2_409E29F4774B_.wvu.FilterData" localSheetId="2" hidden="1">'Приложение 1'!$A$50:$BA$2439</definedName>
    <definedName name="Z_AA408825_55DA_4476_B9A2_409E29F4774B_.wvu.FilterData" localSheetId="3" hidden="1">'Приложение 2'!$A$51:$B$2451</definedName>
    <definedName name="Z_AB94B000_FA5A_41B9_BD41_63C3EBCABC11_.wvu.FilterData" localSheetId="3" hidden="1">'Приложение 2'!$A$13:$B$13</definedName>
    <definedName name="Z_AC99D9F5_B697_45E5_BB9C_DAD09C86CB79_.wvu.FilterData" localSheetId="2" hidden="1">'Приложение 1'!$A$50:$BA$2439</definedName>
    <definedName name="Z_AC99D9F5_B697_45E5_BB9C_DAD09C86CB79_.wvu.FilterData" localSheetId="3" hidden="1">'Приложение 2'!$A$51:$B$2451</definedName>
    <definedName name="Z_AD5847EF_3283_410D_A071_B35001C75F0A_.wvu.Cols" localSheetId="7" hidden="1">'07.08.2014'!$A:$A,'07.08.2014'!$E:$E,'07.08.2014'!$I:$I,'07.08.2014'!$L:$O,'07.08.2014'!$R:$R,'07.08.2014'!$AE:$AI,'07.08.2014'!$BG:$BG</definedName>
    <definedName name="Z_AD5847EF_3283_410D_A071_B35001C75F0A_.wvu.Cols" localSheetId="1" hidden="1">'13.08.2014'!$A:$A,'13.08.2014'!$E:$E,'13.08.2014'!$I:$I,'13.08.2014'!$L:$O,'13.08.2014'!$R:$R,'13.08.2014'!$AE:$AI,'13.08.2014'!$BG:$BG</definedName>
    <definedName name="Z_AD5847EF_3283_410D_A071_B35001C75F0A_.wvu.Cols" localSheetId="0" hidden="1">'6.1.'!$HP:$HP,'6.1.'!$HX:$HY,'6.1.'!$RL:$RL,'6.1.'!$RT:$RU,'6.1.'!$ABH:$ABH,'6.1.'!$ABP:$ABQ,'6.1.'!$ALD:$ALD,'6.1.'!$ALL:$ALM,'6.1.'!$AUZ:$AUZ,'6.1.'!$AVH:$AVI,'6.1.'!$BEV:$BEV,'6.1.'!$BFD:$BFE,'6.1.'!$BOR:$BOR,'6.1.'!$BOZ:$BPA,'6.1.'!$BYN:$BYN,'6.1.'!$BYV:$BYW,'6.1.'!$CIJ:$CIJ,'6.1.'!$CIR:$CIS,'6.1.'!$CSF:$CSF,'6.1.'!$CSN:$CSO,'6.1.'!$DCB:$DCB,'6.1.'!$DCJ:$DCK,'6.1.'!$DLX:$DLX,'6.1.'!$DMF:$DMG,'6.1.'!$DVT:$DVT,'6.1.'!$DWB:$DWC,'6.1.'!$EFP:$EFP,'6.1.'!$EFX:$EFY,'6.1.'!$EPL:$EPL,'6.1.'!$EPT:$EPU,'6.1.'!$EZH:$EZH,'6.1.'!$EZP:$EZQ,'6.1.'!$FJD:$FJD,'6.1.'!$FJL:$FJM,'6.1.'!$FSZ:$FSZ,'6.1.'!$FTH:$FTI,'6.1.'!$GCV:$GCV,'6.1.'!$GDD:$GDE,'6.1.'!$GMR:$GMR,'6.1.'!$GMZ:$GNA,'6.1.'!$GWN:$GWN,'6.1.'!$GWV:$GWW,'6.1.'!$HGJ:$HGJ,'6.1.'!$HGR:$HGS,'6.1.'!$HQF:$HQF,'6.1.'!$HQN:$HQO,'6.1.'!$IAB:$IAB,'6.1.'!$IAJ:$IAK,'6.1.'!$IJX:$IJX,'6.1.'!$IKF:$IKG,'6.1.'!$ITT:$ITT,'6.1.'!$IUB:$IUC,'6.1.'!$JDP:$JDP,'6.1.'!$JDX:$JDY,'6.1.'!$JNL:$JNL,'6.1.'!$JNT:$JNU,'6.1.'!$JXH:$JXH,'6.1.'!$JXP:$JXQ,'6.1.'!$KHD:$KHD,'6.1.'!$KHL:$KHM,'6.1.'!$KQZ:$KQZ,'6.1.'!$KRH:$KRI,'6.1.'!$LAV:$LAV,'6.1.'!$LBD:$LBE,'6.1.'!$LKR:$LKR,'6.1.'!$LKZ:$LLA,'6.1.'!$LUN:$LUN,'6.1.'!$LUV:$LUW,'6.1.'!$MEJ:$MEJ,'6.1.'!$MER:$MES,'6.1.'!$MOF:$MOF,'6.1.'!$MON:$MOO,'6.1.'!$MYB:$MYB,'6.1.'!$MYJ:$MYK,'6.1.'!$NHX:$NHX,'6.1.'!$NIF:$NIG,'6.1.'!$NRT:$NRT,'6.1.'!$NSB:$NSC,'6.1.'!$OBP:$OBP,'6.1.'!$OBX:$OBY,'6.1.'!$OLL:$OLL,'6.1.'!$OLT:$OLU,'6.1.'!$OVH:$OVH,'6.1.'!$OVP:$OVQ,'6.1.'!$PFD:$PFD,'6.1.'!$PFL:$PFM,'6.1.'!$POZ:$POZ,'6.1.'!$PPH:$PPI,'6.1.'!$PYV:$PYV,'6.1.'!$PZD:$PZE,'6.1.'!$QIR:$QIR,'6.1.'!$QIZ:$QJA,'6.1.'!$QSN:$QSN,'6.1.'!$QSV:$QSW,'6.1.'!$RCJ:$RCJ,'6.1.'!$RCR:$RCS,'6.1.'!$RMF:$RMF,'6.1.'!$RMN:$RMO,'6.1.'!$RWB:$RWB,'6.1.'!$RWJ:$RWK,'6.1.'!$SFX:$SFX,'6.1.'!$SGF:$SGG,'6.1.'!$SPT:$SPT,'6.1.'!$SQB:$SQC,'6.1.'!$SZP:$SZP,'6.1.'!$SZX:$SZY,'6.1.'!$TJL:$TJL,'6.1.'!$TJT:$TJU,'6.1.'!$TTH:$TTH,'6.1.'!$TTP:$TTQ,'6.1.'!$UDD:$UDD,'6.1.'!$UDL:$UDM,'6.1.'!$UMZ:$UMZ,'6.1.'!$UNH:$UNI,'6.1.'!$UWV:$UWV,'6.1.'!$UXD:$UXE,'6.1.'!$VGR:$VGR,'6.1.'!$VGZ:$VHA,'6.1.'!$VQN:$VQN,'6.1.'!$VQV:$VQW,'6.1.'!$WAJ:$WAJ,'6.1.'!$WAR:$WAS,'6.1.'!$WKF:$WKF,'6.1.'!$WKN:$WKO,'6.1.'!$WUB:$WUB,'6.1.'!$WUJ:$WUK,'6.1.'!$XDX:$XDX,'6.1.'!$XEF:$XEG</definedName>
    <definedName name="Z_AD5847EF_3283_410D_A071_B35001C75F0A_.wvu.Cols" localSheetId="6" hidden="1">'Корректировка 2014 год (чис (2'!$A:$A,'Корректировка 2014 год (чис (2'!$H:$H,'Корректировка 2014 год (чис (2'!$K:$N,'Корректировка 2014 год (чис (2'!$Q:$Q,'Корректировка 2014 год (чис (2'!$BF:$BF</definedName>
    <definedName name="Z_AD5847EF_3283_410D_A071_B35001C75F0A_.wvu.Cols" localSheetId="5" hidden="1">'Корректировка 2014 год (чист.)'!$A:$A,'Корректировка 2014 год (чист.)'!$G:$G,'Корректировка 2014 год (чист.)'!$J:$M,'Корректировка 2014 год (чист.)'!$P:$P,'Корректировка 2014 год (чист.)'!$AC:$AE,'Корректировка 2014 год (чист.)'!$BC:$BC</definedName>
    <definedName name="Z_AD5847EF_3283_410D_A071_B35001C75F0A_.wvu.Cols" localSheetId="4" hidden="1">'Приложение 3'!#REF!</definedName>
    <definedName name="Z_AD5847EF_3283_410D_A071_B35001C75F0A_.wvu.FilterData" localSheetId="1" hidden="1">'13.08.2014'!$A$21:$BM$170</definedName>
    <definedName name="Z_AD5847EF_3283_410D_A071_B35001C75F0A_.wvu.FilterData" localSheetId="6" hidden="1">'Корректировка 2014 год (чис (2'!$A$16:$BI$163</definedName>
    <definedName name="Z_AD5847EF_3283_410D_A071_B35001C75F0A_.wvu.FilterData" localSheetId="5" hidden="1">'Корректировка 2014 год (чист.)'!$A$16:$BF$163</definedName>
    <definedName name="Z_AD5847EF_3283_410D_A071_B35001C75F0A_.wvu.PrintArea" localSheetId="7" hidden="1">'07.08.2014'!$A$1:$AO$160</definedName>
    <definedName name="Z_AD5847EF_3283_410D_A071_B35001C75F0A_.wvu.PrintArea" localSheetId="1" hidden="1">'13.08.2014'!$A$1:$AO$159</definedName>
    <definedName name="Z_AD5847EF_3283_410D_A071_B35001C75F0A_.wvu.PrintArea" localSheetId="0" hidden="1">'6.1.'!$A$1:$K$153</definedName>
    <definedName name="Z_AD5847EF_3283_410D_A071_B35001C75F0A_.wvu.PrintArea" localSheetId="6" hidden="1">'Корректировка 2014 год (чис (2'!$B$1:$AN$152</definedName>
    <definedName name="Z_AD5847EF_3283_410D_A071_B35001C75F0A_.wvu.PrintArea" localSheetId="5" hidden="1">'Корректировка 2014 год (чист.)'!$B$1:$AK$152</definedName>
    <definedName name="Z_AD5847EF_3283_410D_A071_B35001C75F0A_.wvu.PrintArea" localSheetId="4" hidden="1">'Приложение 3'!$A$4:$H$36</definedName>
    <definedName name="Z_AD5847EF_3283_410D_A071_B35001C75F0A_.wvu.PrintTitles" localSheetId="7" hidden="1">'07.08.2014'!$14:$16</definedName>
    <definedName name="Z_AD5847EF_3283_410D_A071_B35001C75F0A_.wvu.PrintTitles" localSheetId="1" hidden="1">'13.08.2014'!$14:$16</definedName>
    <definedName name="Z_AD5847EF_3283_410D_A071_B35001C75F0A_.wvu.PrintTitles" localSheetId="0" hidden="1">'6.1.'!$11:$13</definedName>
    <definedName name="Z_AD5847EF_3283_410D_A071_B35001C75F0A_.wvu.PrintTitles" localSheetId="6" hidden="1">'Корректировка 2014 год (чис (2'!$14:$16</definedName>
    <definedName name="Z_AD5847EF_3283_410D_A071_B35001C75F0A_.wvu.PrintTitles" localSheetId="5" hidden="1">'Корректировка 2014 год (чист.)'!$14:$16</definedName>
    <definedName name="Z_AD5847EF_3283_410D_A071_B35001C75F0A_.wvu.PrintTitles" localSheetId="4" hidden="1">'Приложение 3'!$8:$8</definedName>
    <definedName name="Z_AD5847EF_3283_410D_A071_B35001C75F0A_.wvu.Rows" localSheetId="7" hidden="1">'07.08.2014'!$17:$18</definedName>
    <definedName name="Z_AD5847EF_3283_410D_A071_B35001C75F0A_.wvu.Rows" localSheetId="1" hidden="1">'13.08.2014'!$17:$18</definedName>
    <definedName name="Z_AD5847EF_3283_410D_A071_B35001C75F0A_.wvu.Rows" localSheetId="6" hidden="1">'Корректировка 2014 год (чис (2'!$12:$13,'Корректировка 2014 год (чис (2'!$17:$18,'Корректировка 2014 год (чис (2'!$164:$188</definedName>
    <definedName name="Z_AD5847EF_3283_410D_A071_B35001C75F0A_.wvu.Rows" localSheetId="5" hidden="1">'Корректировка 2014 год (чист.)'!$12:$13,'Корректировка 2014 год (чист.)'!$17:$18,'Корректировка 2014 год (чист.)'!$164:$188</definedName>
    <definedName name="Z_AF6C313B_E194_4640_BD35_F785B8D4B334_.wvu.FilterData" localSheetId="2" hidden="1">'Приложение 1'!$A$50:$BA$2439</definedName>
    <definedName name="Z_AF6C313B_E194_4640_BD35_F785B8D4B334_.wvu.FilterData" localSheetId="3" hidden="1">'Приложение 2'!$A$51:$B$2451</definedName>
    <definedName name="Z_B35E6EBB_494B_48F9_A823_D4EA25B2288D_.wvu.Cols" localSheetId="0" hidden="1">'6.1.'!#REF!,'6.1.'!#REF!,'6.1.'!#REF!,'6.1.'!#REF!,'6.1.'!#REF!,'6.1.'!#REF!,'6.1.'!$HP:$HP,'6.1.'!$HX:$HY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,'6.1.'!#REF!</definedName>
    <definedName name="Z_B35E6EBB_494B_48F9_A823_D4EA25B2288D_.wvu.PrintArea" localSheetId="0" hidden="1">'6.1.'!$A$1:$J$153</definedName>
    <definedName name="Z_B35E6EBB_494B_48F9_A823_D4EA25B2288D_.wvu.PrintTitles" localSheetId="0" hidden="1">'6.1.'!$11:$13</definedName>
    <definedName name="Z_B35E6EBB_494B_48F9_A823_D4EA25B2288D_.wvu.Rows" localSheetId="0" hidden="1">'6.1.'!#REF!,'6.1.'!$9:$9,'6.1.'!#REF!</definedName>
    <definedName name="Z_B378D05E_6A21_412F_A7A9_4A33447FB476_.wvu.FilterData" localSheetId="2" hidden="1">'Приложение 1'!$A$50:$BA$2439</definedName>
    <definedName name="Z_B378D05E_6A21_412F_A7A9_4A33447FB476_.wvu.FilterData" localSheetId="3" hidden="1">'Приложение 2'!$A$51:$B$2451</definedName>
    <definedName name="Z_B4331044_1C5F_40EA_B9E4_BB97CE058B99_.wvu.FilterData" localSheetId="2" hidden="1">'Приложение 1'!$A$50:$BA$2439</definedName>
    <definedName name="Z_B4331044_1C5F_40EA_B9E4_BB97CE058B99_.wvu.FilterData" localSheetId="3" hidden="1">'Приложение 2'!$A$51:$B$2451</definedName>
    <definedName name="Z_B9640BB6_BFAC_4E82_B282_55EBFC384F07_.wvu.FilterData" localSheetId="3" hidden="1">'Приложение 2'!$A$13:$B$13</definedName>
    <definedName name="Z_BCB3EA2F_C6C5_4DAA_958B_B825F5FF3325_.wvu.FilterData" localSheetId="3" hidden="1">'Приложение 2'!$A$13:$B$13</definedName>
    <definedName name="Z_BE3E18E0_B86F_47C5_B61D_5318922A84BA_.wvu.Cols" localSheetId="6" hidden="1">'Корректировка 2014 год (чис (2'!$A:$A,'Корректировка 2014 год (чис (2'!$H:$H,'Корректировка 2014 год (чис (2'!$K:$L,'Корректировка 2014 год (чис (2'!$Q:$Q,'Корректировка 2014 год (чис (2'!$AD:$AE,'Корректировка 2014 год (чис (2'!$AO:$AT,'Корректировка 2014 год (чис (2'!$BF:$BF</definedName>
    <definedName name="Z_BE3E18E0_B86F_47C5_B61D_5318922A84BA_.wvu.Cols" localSheetId="5" hidden="1">'Корректировка 2014 год (чист.)'!$A:$A,'Корректировка 2014 год (чист.)'!$G:$G,'Корректировка 2014 год (чист.)'!$J:$K,'Корректировка 2014 год (чист.)'!$P:$P,'Корректировка 2014 год (чист.)'!$AC:$AD,'Корректировка 2014 год (чист.)'!$AL:$AQ,'Корректировка 2014 год (чист.)'!$BC:$BC</definedName>
    <definedName name="Z_BE3E18E0_B86F_47C5_B61D_5318922A84BA_.wvu.Cols" localSheetId="4" hidden="1">'Приложение 3'!#REF!</definedName>
    <definedName name="Z_BE3E18E0_B86F_47C5_B61D_5318922A84BA_.wvu.FilterData" localSheetId="6" hidden="1">'Корректировка 2014 год (чис (2'!$A$16:$BI$163</definedName>
    <definedName name="Z_BE3E18E0_B86F_47C5_B61D_5318922A84BA_.wvu.FilterData" localSheetId="5" hidden="1">'Корректировка 2014 год (чист.)'!$A$16:$BF$163</definedName>
    <definedName name="Z_BE3E18E0_B86F_47C5_B61D_5318922A84BA_.wvu.PrintArea" localSheetId="6" hidden="1">'Корректировка 2014 год (чис (2'!$B$7:$AN$152</definedName>
    <definedName name="Z_BE3E18E0_B86F_47C5_B61D_5318922A84BA_.wvu.PrintArea" localSheetId="5" hidden="1">'Корректировка 2014 год (чист.)'!$B$7:$AK$152</definedName>
    <definedName name="Z_BE3E18E0_B86F_47C5_B61D_5318922A84BA_.wvu.PrintArea" localSheetId="4" hidden="1">'Приложение 3'!$A$4:$H$36</definedName>
    <definedName name="Z_BE3E18E0_B86F_47C5_B61D_5318922A84BA_.wvu.PrintTitles" localSheetId="6" hidden="1">'Корректировка 2014 год (чис (2'!$14:$16</definedName>
    <definedName name="Z_BE3E18E0_B86F_47C5_B61D_5318922A84BA_.wvu.PrintTitles" localSheetId="5" hidden="1">'Корректировка 2014 год (чист.)'!$14:$16</definedName>
    <definedName name="Z_BE3E18E0_B86F_47C5_B61D_5318922A84BA_.wvu.PrintTitles" localSheetId="4" hidden="1">'Приложение 3'!$8:$8</definedName>
    <definedName name="Z_BE3E18E0_B86F_47C5_B61D_5318922A84BA_.wvu.Rows" localSheetId="6" hidden="1">'Корректировка 2014 год (чис (2'!$17:$18,'Корректировка 2014 год (чис (2'!$164:$188</definedName>
    <definedName name="Z_BE3E18E0_B86F_47C5_B61D_5318922A84BA_.wvu.Rows" localSheetId="5" hidden="1">'Корректировка 2014 год (чист.)'!$17:$18,'Корректировка 2014 год (чист.)'!$164:$188</definedName>
    <definedName name="Z_C08BC995_5AA6_4D05_9EF8_AA79E06511E9_.wvu.FilterData" localSheetId="2" hidden="1">'Приложение 1'!$A$50:$BA$2439</definedName>
    <definedName name="Z_C08BC995_5AA6_4D05_9EF8_AA79E06511E9_.wvu.FilterData" localSheetId="3" hidden="1">'Приложение 2'!$A$51:$B$2451</definedName>
    <definedName name="Z_C463BBBE_892C_4549_9AA3_F93B3049A861_.wvu.FilterData" localSheetId="2" hidden="1">'Приложение 1'!$A$50:$BA$2439</definedName>
    <definedName name="Z_C463BBBE_892C_4549_9AA3_F93B3049A861_.wvu.FilterData" localSheetId="3" hidden="1">'Приложение 2'!$A$51:$B$2451</definedName>
    <definedName name="Z_C764A71E_699D_4680_AA80_1C0227606948_.wvu.FilterData" localSheetId="2" hidden="1">'Приложение 1'!$A$50:$BA$2439</definedName>
    <definedName name="Z_C764A71E_699D_4680_AA80_1C0227606948_.wvu.FilterData" localSheetId="3" hidden="1">'Приложение 2'!$A$51:$B$2451</definedName>
    <definedName name="Z_CB85AD44_F2A3_4ADA_9E21_4A82C93F57E1_.wvu.FilterData" localSheetId="2" hidden="1">'Приложение 1'!$A$50:$BA$2439</definedName>
    <definedName name="Z_CB85AD44_F2A3_4ADA_9E21_4A82C93F57E1_.wvu.FilterData" localSheetId="3" hidden="1">'Приложение 2'!$A$51:$B$2451</definedName>
    <definedName name="Z_CCA9ACAD_E39B_4870_917F_088B8A06E346_.wvu.FilterData" localSheetId="2" hidden="1">'Приложение 1'!$A$50:$BA$2439</definedName>
    <definedName name="Z_CCA9ACAD_E39B_4870_917F_088B8A06E346_.wvu.FilterData" localSheetId="3" hidden="1">'Приложение 2'!$A$51:$B$2451</definedName>
    <definedName name="Z_D0399473_BF54_4110_B435_9353CC1403E3_.wvu.FilterData" localSheetId="2" hidden="1">'Приложение 1'!$A$50:$BA$2439</definedName>
    <definedName name="Z_D0399473_BF54_4110_B435_9353CC1403E3_.wvu.FilterData" localSheetId="3" hidden="1">'Приложение 2'!$A$51:$B$2451</definedName>
    <definedName name="Z_D34BC82C_DC71_499C_890B_E32798927D4E_.wvu.FilterData" localSheetId="3" hidden="1">'Приложение 2'!$A$13:$B$13</definedName>
    <definedName name="Z_D9E07DE5_5E25_4E7E_90D5_2156572D2AA3_.wvu.Cols" localSheetId="2" hidden="1">'Приложение 1'!#REF!,'Приложение 1'!#REF!,'Приложение 1'!#REF!,'Приложение 1'!#REF!,'Приложение 1'!$I:$U,'Приложение 1'!#REF!,'Приложение 1'!$AU:$AU</definedName>
    <definedName name="Z_D9E07DE5_5E25_4E7E_90D5_2156572D2AA3_.wvu.Cols" localSheetId="3" hidden="1">'Приложение 2'!#REF!,'Приложение 2'!#REF!,'Приложение 2'!#REF!,'Приложение 2'!#REF!,'Приложение 2'!#REF!,'Приложение 2'!#REF!,'Приложение 2'!#REF!</definedName>
    <definedName name="Z_D9E07DE5_5E25_4E7E_90D5_2156572D2AA3_.wvu.FilterData" localSheetId="2" hidden="1">'Приложение 1'!$A$50:$BA$2439</definedName>
    <definedName name="Z_D9E07DE5_5E25_4E7E_90D5_2156572D2AA3_.wvu.FilterData" localSheetId="3" hidden="1">'Приложение 2'!$A$51:$B$2451</definedName>
    <definedName name="Z_D9E07DE5_5E25_4E7E_90D5_2156572D2AA3_.wvu.PrintArea" localSheetId="2" hidden="1">'Приложение 1'!$A$1:$AA$2421</definedName>
    <definedName name="Z_D9E07DE5_5E25_4E7E_90D5_2156572D2AA3_.wvu.PrintArea" localSheetId="3" hidden="1">'Приложение 2'!$A$1:$B$2422</definedName>
    <definedName name="Z_D9E07DE5_5E25_4E7E_90D5_2156572D2AA3_.wvu.PrintTitles" localSheetId="2" hidden="1">'Приложение 1'!$9:$11</definedName>
    <definedName name="Z_D9E07DE5_5E25_4E7E_90D5_2156572D2AA3_.wvu.PrintTitles" localSheetId="3" hidden="1">'Приложение 2'!$8:$11</definedName>
    <definedName name="Z_D9E07DE5_5E25_4E7E_90D5_2156572D2AA3_.wvu.Rows" localSheetId="2" hidden="1">'Приложение 1'!#REF!,'Приложение 1'!#REF!</definedName>
    <definedName name="Z_D9E07DE5_5E25_4E7E_90D5_2156572D2AA3_.wvu.Rows" localSheetId="3" hidden="1">'Приложение 2'!#REF!,'Приложение 2'!$2441:$2451</definedName>
    <definedName name="Z_DC3C8E71_769B_4471_AD87_2FDF3265B70B_.wvu.FilterData" localSheetId="2" hidden="1">'Приложение 1'!$A$50:$BA$2439</definedName>
    <definedName name="Z_DC3C8E71_769B_4471_AD87_2FDF3265B70B_.wvu.FilterData" localSheetId="3" hidden="1">'Приложение 2'!$A$51:$B$2451</definedName>
    <definedName name="Z_DF0A328F_0A0A_4BE8_90E2_D80B51825B8E_.wvu.FilterData" localSheetId="2" hidden="1">'Приложение 1'!$A$50:$BA$2439</definedName>
    <definedName name="Z_DF0A328F_0A0A_4BE8_90E2_D80B51825B8E_.wvu.FilterData" localSheetId="3" hidden="1">'Приложение 2'!$A$51:$B$2451</definedName>
    <definedName name="Z_E01F88B8_D02C_43AE_9505_FC00236A61AC_.wvu.FilterData" localSheetId="3" hidden="1">'Приложение 2'!$A$13:$B$13</definedName>
    <definedName name="Z_ED487485_8512_487F_B44A_A526D86F9D50_.wvu.FilterData" localSheetId="2" hidden="1">'Приложение 1'!$A$12:$BA$12</definedName>
    <definedName name="Z_ED487485_8512_487F_B44A_A526D86F9D50_.wvu.FilterData" localSheetId="3" hidden="1">'Приложение 2'!$A$13:$B$13</definedName>
    <definedName name="Z_F1EFBC9C_AD7C_48CE_A371_F5332923ABB7_.wvu.FilterData" localSheetId="2" hidden="1">'Приложение 1'!$A$50:$BA$2439</definedName>
    <definedName name="Z_F1EFBC9C_AD7C_48CE_A371_F5332923ABB7_.wvu.FilterData" localSheetId="3" hidden="1">'Приложение 2'!$A$51:$B$2451</definedName>
    <definedName name="Z_F24BD8E9_3250_4CF8_8CB7_7E3F51865620_.wvu.FilterData" localSheetId="3" hidden="1">'Приложение 2'!$A$13:$B$13</definedName>
    <definedName name="Z_F3C6E0F3_9FA0_4611_B4D2_F3C1C0EEF302_.wvu.FilterData" localSheetId="2" hidden="1">'Приложение 1'!$A$50:$BA$2439</definedName>
    <definedName name="Z_F3C6E0F3_9FA0_4611_B4D2_F3C1C0EEF302_.wvu.FilterData" localSheetId="3" hidden="1">'Приложение 2'!$A$51:$B$2451</definedName>
    <definedName name="Z_F63CB07D_3178_4DB3_86E8_0A0A43397C76_.wvu.FilterData" localSheetId="2" hidden="1">'Приложение 1'!$A$50:$BA$2439</definedName>
    <definedName name="Z_F63CB07D_3178_4DB3_86E8_0A0A43397C76_.wvu.FilterData" localSheetId="3" hidden="1">'Приложение 2'!$A$51:$B$2451</definedName>
    <definedName name="Z_FC807334_0E7C_40D7_B45F_AD645CAD6401_.wvu.FilterData" localSheetId="2" hidden="1">'Приложение 1'!$A$50:$BA$2439</definedName>
    <definedName name="Z_FC807334_0E7C_40D7_B45F_AD645CAD6401_.wvu.FilterData" localSheetId="3" hidden="1">'Приложение 2'!$A$51:$B$2451</definedName>
    <definedName name="Z_FCA67601_9DF4_4BD0_9EFB_F931D230EE68_.wvu.FilterData" localSheetId="3" hidden="1">'Приложение 2'!$A$13:$B$13</definedName>
    <definedName name="Z_FD56068A_C1D9_498A_B8DE_B11F497DDDB2_.wvu.FilterData" localSheetId="3" hidden="1">'Приложение 2'!$A$13:$B$13</definedName>
    <definedName name="д" localSheetId="1">'[1]Смета2 проект. раб.'!#REF!</definedName>
    <definedName name="д" localSheetId="6">'[1]Смета2 проект. раб.'!#REF!</definedName>
    <definedName name="д" localSheetId="5">'[1]Смета2 проект. раб.'!#REF!</definedName>
    <definedName name="д" localSheetId="2">'[1]Смета2 проект. раб.'!#REF!</definedName>
    <definedName name="д" localSheetId="3">'[1]Смета2 проект. раб.'!#REF!</definedName>
    <definedName name="д" localSheetId="4">'[1]Смета2 проект. раб.'!#REF!</definedName>
    <definedName name="д">'[1]Смета2 проект. раб.'!#REF!</definedName>
    <definedName name="жж" localSheetId="1">#REF!</definedName>
    <definedName name="жж" localSheetId="0">#REF!</definedName>
    <definedName name="жж" localSheetId="6">#REF!</definedName>
    <definedName name="жж" localSheetId="5">#REF!</definedName>
    <definedName name="жж" localSheetId="2">#REF!</definedName>
    <definedName name="жж" localSheetId="3">#REF!</definedName>
    <definedName name="жж" localSheetId="4">#REF!</definedName>
    <definedName name="жж">#REF!</definedName>
    <definedName name="_xlnm.Print_Titles" localSheetId="7">'07.08.2014'!$14:$16</definedName>
    <definedName name="_xlnm.Print_Titles" localSheetId="1">'13.08.2014'!$14:$16</definedName>
    <definedName name="_xlnm.Print_Titles" localSheetId="0">'6.1.'!$11:$13</definedName>
    <definedName name="_xlnm.Print_Titles" localSheetId="6">'Корректировка 2014 год (чис (2'!$14:$16</definedName>
    <definedName name="_xlnm.Print_Titles" localSheetId="5">'Корректировка 2014 год (чист.)'!$14:$16</definedName>
    <definedName name="_xlnm.Print_Titles" localSheetId="2">'Приложение 1'!$9:$11</definedName>
    <definedName name="_xlnm.Print_Titles" localSheetId="3">'Приложение 2'!$8:$11</definedName>
    <definedName name="_xlnm.Print_Titles" localSheetId="4">'Приложение 3'!$8:$8</definedName>
    <definedName name="изыскание_форма" localSheetId="1">#REF!</definedName>
    <definedName name="изыскание_форма" localSheetId="0">#REF!</definedName>
    <definedName name="изыскание_форма" localSheetId="6">#REF!</definedName>
    <definedName name="изыскание_форма" localSheetId="5">#REF!</definedName>
    <definedName name="изыскание_форма" localSheetId="2">#REF!</definedName>
    <definedName name="изыскание_форма" localSheetId="3">#REF!</definedName>
    <definedName name="изыскание_форма" localSheetId="4">#REF!</definedName>
    <definedName name="изыскание_форма">#REF!</definedName>
    <definedName name="ИНДЕКСЫ" localSheetId="1">'[3]См-2 Шатурс сети  проект работы'!#REF!</definedName>
    <definedName name="ИНДЕКСЫ" localSheetId="0">'[3]См-2 Шатурс сети  проект работы'!#REF!</definedName>
    <definedName name="ИНДЕКСЫ" localSheetId="6">'[3]См-2 Шатурс сети  проект работы'!#REF!</definedName>
    <definedName name="ИНДЕКСЫ" localSheetId="5">'[3]См-2 Шатурс сети  проект работы'!#REF!</definedName>
    <definedName name="ИНДЕКСЫ" localSheetId="2">'[3]См-2 Шатурс сети  проект работы'!#REF!</definedName>
    <definedName name="ИНДЕКСЫ" localSheetId="3">'[3]См-2 Шатурс сети  проект работы'!#REF!</definedName>
    <definedName name="ИНДЕКСЫ" localSheetId="4">'[3]См-2 Шатурс сети  проект работы'!#REF!</definedName>
    <definedName name="ИНДЕКСЫ">'[3]См-2 Шатурс сети  проект работы'!#REF!</definedName>
    <definedName name="лрдлолд" localSheetId="1">'[3]См-2 Шатурс сети  проект работы'!#REF!</definedName>
    <definedName name="лрдлолд" localSheetId="0">'[3]См-2 Шатурс сети  проект работы'!#REF!</definedName>
    <definedName name="лрдлолд" localSheetId="6">'[3]См-2 Шатурс сети  проект работы'!#REF!</definedName>
    <definedName name="лрдлолд" localSheetId="5">'[3]См-2 Шатурс сети  проект работы'!#REF!</definedName>
    <definedName name="лрдлолд" localSheetId="2">'[3]См-2 Шатурс сети  проект работы'!#REF!</definedName>
    <definedName name="лрдлолд" localSheetId="3">'[3]См-2 Шатурс сети  проект работы'!#REF!</definedName>
    <definedName name="лрдлолд" localSheetId="4">'[3]См-2 Шатурс сети  проект работы'!#REF!</definedName>
    <definedName name="лрдлолд">'[3]См-2 Шатурс сети  проект работы'!#REF!</definedName>
    <definedName name="_xlnm.Print_Area" localSheetId="7">'07.08.2014'!$A$1:$AO$160</definedName>
    <definedName name="_xlnm.Print_Area" localSheetId="1">'13.08.2014'!$A$1:$AO$159</definedName>
    <definedName name="_xlnm.Print_Area" localSheetId="0">'6.1.'!$A$1:$K$153</definedName>
    <definedName name="_xlnm.Print_Area" localSheetId="6">'Корректировка 2014 год (чис (2'!$B$1:$AN$152</definedName>
    <definedName name="_xlnm.Print_Area" localSheetId="5">'Корректировка 2014 год (чист.)'!$B$1:$AK$152</definedName>
    <definedName name="_xlnm.Print_Area" localSheetId="2">'Приложение 1'!$A$1:$AA$2439</definedName>
    <definedName name="_xlnm.Print_Area" localSheetId="3">'Приложение 2'!$A$1:$BE$2451</definedName>
    <definedName name="_xlnm.Print_Area" localSheetId="4">'Приложение 3'!$A$1:$H$39</definedName>
    <definedName name="пр" localSheetId="1">#REF!</definedName>
    <definedName name="пр" localSheetId="6">#REF!</definedName>
    <definedName name="пр" localSheetId="5">#REF!</definedName>
    <definedName name="пр" localSheetId="2">#REF!</definedName>
    <definedName name="пр" localSheetId="3">#REF!</definedName>
    <definedName name="пр" localSheetId="4">#REF!</definedName>
    <definedName name="пр">#REF!</definedName>
    <definedName name="света" localSheetId="1">'[2]См-2 Шатурс сети  проект работы'!#REF!</definedName>
    <definedName name="света" localSheetId="0">'[2]См-2 Шатурс сети  проект работы'!#REF!</definedName>
    <definedName name="света" localSheetId="6">'[2]См-2 Шатурс сети  проект работы'!#REF!</definedName>
    <definedName name="света" localSheetId="5">'[2]См-2 Шатурс сети  проект работы'!#REF!</definedName>
    <definedName name="света" localSheetId="2">'[2]См-2 Шатурс сети  проект работы'!#REF!</definedName>
    <definedName name="света" localSheetId="3">'[2]См-2 Шатурс сети  проект работы'!#REF!</definedName>
    <definedName name="света" localSheetId="4">'[2]См-2 Шатурс сети  проект работы'!#REF!</definedName>
    <definedName name="света">'[2]См-2 Шатурс сети  проект работы'!#REF!</definedName>
    <definedName name="Смета6" localSheetId="1">'[3]См-2 Шатурс сети  проект работы'!#REF!</definedName>
    <definedName name="Смета6" localSheetId="0">'[3]См-2 Шатурс сети  проект работы'!#REF!</definedName>
    <definedName name="Смета6" localSheetId="6">'[3]См-2 Шатурс сети  проект работы'!#REF!</definedName>
    <definedName name="Смета6" localSheetId="5">'[3]См-2 Шатурс сети  проект работы'!#REF!</definedName>
    <definedName name="Смета6" localSheetId="2">'[3]См-2 Шатурс сети  проект работы'!#REF!</definedName>
    <definedName name="Смета6" localSheetId="3">'[3]См-2 Шатурс сети  проект работы'!#REF!</definedName>
    <definedName name="Смета6" localSheetId="4">'[3]См-2 Шатурс сети  проект работы'!#REF!</definedName>
    <definedName name="Смета6">'[3]См-2 Шатурс сети  проект работы'!#REF!</definedName>
    <definedName name="ууаку" localSheetId="1">'[2]См-2 Шатурс сети  проект работы'!#REF!</definedName>
    <definedName name="ууаку" localSheetId="6">'[2]См-2 Шатурс сети  проект работы'!#REF!</definedName>
    <definedName name="ууаку" localSheetId="5">'[2]См-2 Шатурс сети  проект работы'!#REF!</definedName>
    <definedName name="ууаку" localSheetId="2">'[2]См-2 Шатурс сети  проект работы'!#REF!</definedName>
    <definedName name="ууаку" localSheetId="3">'[2]См-2 Шатурс сети  проект работы'!#REF!</definedName>
    <definedName name="ууаку" localSheetId="4">'[2]См-2 Шатурс сети  проект работы'!#REF!</definedName>
    <definedName name="ууаку">'[2]См-2 Шатурс сети  проект работы'!#REF!</definedName>
    <definedName name="я" localSheetId="1">P1_SCOPE_16_PRT,P2_SCOPE_16_PRT</definedName>
    <definedName name="я" localSheetId="0">P1_SCOPE_16_PRT,P2_SCOPE_16_PRT</definedName>
    <definedName name="я" localSheetId="6">P1_SCOPE_16_PRT,P2_SCOPE_16_PRT</definedName>
    <definedName name="я" localSheetId="5">P1_SCOPE_16_PRT,P2_SCOPE_16_PRT</definedName>
    <definedName name="я" localSheetId="2">P1_SCOPE_16_PRT,P2_SCOPE_16_PRT</definedName>
    <definedName name="я" localSheetId="3">P1_SCOPE_16_PRT,P2_SCOPE_16_PRT</definedName>
    <definedName name="я" localSheetId="4">P1_SCOPE_16_PRT,P2_SCOPE_16_PRT</definedName>
    <definedName name="я">P1_SCOPE_16_PRT,P2_SCOPE_16_PRT</definedName>
  </definedNames>
  <calcPr calcId="145621"/>
  <customWorkbookViews>
    <customWorkbookView name="Щукина Элина Васильевна - Личное представление" guid="{183AEA54-CF7B-445A-8B8C-FD2B8BDD1158}" mergeInterval="0" personalView="1" maximized="1" windowWidth="1916" windowHeight="781" activeSheetId="4"/>
    <customWorkbookView name="Хасанова Элина Ильгизовна - Личное представление" guid="{AD5847EF-3283-410D-A071-B35001C75F0A}" mergeInterval="0" personalView="1" maximized="1" windowWidth="1916" windowHeight="855" activeSheetId="8"/>
  </customWorkbookViews>
</workbook>
</file>

<file path=xl/calcChain.xml><?xml version="1.0" encoding="utf-8"?>
<calcChain xmlns="http://schemas.openxmlformats.org/spreadsheetml/2006/main">
  <c r="AM82" i="3" l="1"/>
  <c r="Q38" i="3" l="1"/>
  <c r="H136" i="3"/>
  <c r="Q139" i="3" l="1"/>
  <c r="AK116" i="3" l="1"/>
  <c r="AK158" i="3" l="1"/>
  <c r="U64" i="3" l="1"/>
  <c r="AG105" i="3" l="1"/>
  <c r="AG104" i="3"/>
  <c r="AG103" i="3"/>
  <c r="AG102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80" i="3"/>
  <c r="G122" i="3" l="1"/>
  <c r="H125" i="3" l="1"/>
  <c r="AK155" i="3" l="1"/>
  <c r="AW121" i="3" l="1"/>
  <c r="AK129" i="3"/>
  <c r="AK117" i="3" l="1"/>
  <c r="AO117" i="3" s="1"/>
  <c r="V117" i="3"/>
  <c r="U117" i="3"/>
  <c r="AN118" i="3"/>
  <c r="AM118" i="3"/>
  <c r="AF118" i="3"/>
  <c r="AE118" i="3"/>
  <c r="Z118" i="3"/>
  <c r="Y118" i="3"/>
  <c r="X118" i="3"/>
  <c r="W118" i="3"/>
  <c r="T118" i="3"/>
  <c r="S118" i="3"/>
  <c r="R118" i="3"/>
  <c r="Q117" i="3"/>
  <c r="AD117" i="3" l="1"/>
  <c r="AC117" i="3"/>
  <c r="AK75" i="3"/>
  <c r="AN78" i="3"/>
  <c r="AM78" i="3"/>
  <c r="AF78" i="3"/>
  <c r="AE78" i="3"/>
  <c r="Y78" i="3"/>
  <c r="V78" i="3"/>
  <c r="U78" i="3"/>
  <c r="R78" i="3"/>
  <c r="AK78" i="3" l="1"/>
  <c r="AL75" i="3"/>
  <c r="Z78" i="3"/>
  <c r="G88" i="3" l="1"/>
  <c r="H84" i="3"/>
  <c r="X144" i="3" l="1"/>
  <c r="W144" i="3"/>
  <c r="X77" i="3"/>
  <c r="W77" i="3"/>
  <c r="X76" i="3"/>
  <c r="W76" i="3"/>
  <c r="X67" i="3"/>
  <c r="W67" i="3"/>
  <c r="V38" i="3"/>
  <c r="U38" i="3"/>
  <c r="W78" i="3" l="1"/>
  <c r="AC144" i="3"/>
  <c r="X78" i="3"/>
  <c r="AD144" i="3"/>
  <c r="G142" i="3" l="1"/>
  <c r="G131" i="3"/>
  <c r="H129" i="3"/>
  <c r="G129" i="3"/>
  <c r="G123" i="3"/>
  <c r="G121" i="3"/>
  <c r="G120" i="3"/>
  <c r="AQ12" i="3" l="1"/>
  <c r="H115" i="3"/>
  <c r="G113" i="3"/>
  <c r="G110" i="3"/>
  <c r="H110" i="3"/>
  <c r="G109" i="3"/>
  <c r="G108" i="3"/>
  <c r="H108" i="3"/>
  <c r="G104" i="3"/>
  <c r="G103" i="3"/>
  <c r="G102" i="3"/>
  <c r="H102" i="3"/>
  <c r="G98" i="3"/>
  <c r="H98" i="3"/>
  <c r="G97" i="3"/>
  <c r="Y102" i="3" l="1"/>
  <c r="Z102" i="3"/>
  <c r="G95" i="3"/>
  <c r="H95" i="3"/>
  <c r="H92" i="3"/>
  <c r="G90" i="3"/>
  <c r="H90" i="3"/>
  <c r="G89" i="3"/>
  <c r="H89" i="3"/>
  <c r="G87" i="3"/>
  <c r="H87" i="3"/>
  <c r="G86" i="3"/>
  <c r="G85" i="3"/>
  <c r="H85" i="3"/>
  <c r="G84" i="3"/>
  <c r="G83" i="3"/>
  <c r="G71" i="3" l="1"/>
  <c r="H71" i="3"/>
  <c r="G66" i="3"/>
  <c r="H65" i="3"/>
  <c r="G63" i="3" l="1"/>
  <c r="H63" i="3"/>
  <c r="G62" i="3"/>
  <c r="H62" i="3"/>
  <c r="H61" i="3"/>
  <c r="G60" i="3"/>
  <c r="H60" i="3"/>
  <c r="G59" i="3"/>
  <c r="H59" i="3"/>
  <c r="G57" i="3"/>
  <c r="AN209" i="3"/>
  <c r="AM209" i="3"/>
  <c r="AM42" i="3" s="1"/>
  <c r="AL209" i="3"/>
  <c r="AK209" i="3"/>
  <c r="AJ209" i="3"/>
  <c r="AN207" i="3"/>
  <c r="AM207" i="3"/>
  <c r="AL207" i="3"/>
  <c r="AN205" i="3"/>
  <c r="AM205" i="3"/>
  <c r="AL205" i="3"/>
  <c r="AK205" i="3"/>
  <c r="AN203" i="3"/>
  <c r="AM203" i="3"/>
  <c r="AL203" i="3"/>
  <c r="AK203" i="3"/>
  <c r="AL201" i="3"/>
  <c r="AK201" i="3"/>
  <c r="AN199" i="3"/>
  <c r="AM199" i="3"/>
  <c r="AL199" i="3"/>
  <c r="AK199" i="3"/>
  <c r="AK197" i="3"/>
  <c r="AS159" i="3"/>
  <c r="AH159" i="3"/>
  <c r="AI159" i="3" s="1"/>
  <c r="AG159" i="3"/>
  <c r="AJ159" i="3" s="1"/>
  <c r="AB159" i="3"/>
  <c r="AA159" i="3"/>
  <c r="O159" i="3"/>
  <c r="AS158" i="3"/>
  <c r="AH158" i="3"/>
  <c r="AG158" i="3"/>
  <c r="AJ158" i="3" s="1"/>
  <c r="AB158" i="3"/>
  <c r="AA158" i="3"/>
  <c r="V158" i="3"/>
  <c r="U158" i="3"/>
  <c r="O158" i="3"/>
  <c r="AS157" i="3"/>
  <c r="AH157" i="3"/>
  <c r="AI157" i="3" s="1"/>
  <c r="AG157" i="3"/>
  <c r="AJ157" i="3" s="1"/>
  <c r="AD157" i="3"/>
  <c r="BB157" i="3" s="1"/>
  <c r="AC157" i="3"/>
  <c r="AX157" i="3" s="1"/>
  <c r="O157" i="3"/>
  <c r="AS156" i="3"/>
  <c r="AG156" i="3"/>
  <c r="AK156" i="3" s="1"/>
  <c r="V156" i="3"/>
  <c r="U156" i="3"/>
  <c r="O156" i="3"/>
  <c r="AW156" i="3" s="1"/>
  <c r="AS155" i="3"/>
  <c r="AH155" i="3"/>
  <c r="AG155" i="3"/>
  <c r="AJ155" i="3" s="1"/>
  <c r="AB155" i="3"/>
  <c r="AA155" i="3"/>
  <c r="O155" i="3"/>
  <c r="AS154" i="3"/>
  <c r="AH154" i="3"/>
  <c r="AI154" i="3" s="1"/>
  <c r="AG154" i="3"/>
  <c r="AJ154" i="3" s="1"/>
  <c r="AB154" i="3"/>
  <c r="AA154" i="3"/>
  <c r="O154" i="3"/>
  <c r="AS153" i="3"/>
  <c r="AN153" i="3"/>
  <c r="AM153" i="3"/>
  <c r="AL153" i="3"/>
  <c r="AF153" i="3"/>
  <c r="AE153" i="3"/>
  <c r="Z153" i="3"/>
  <c r="Y153" i="3"/>
  <c r="X153" i="3"/>
  <c r="W153" i="3"/>
  <c r="T153" i="3"/>
  <c r="S153" i="3"/>
  <c r="R153" i="3"/>
  <c r="M153" i="3"/>
  <c r="L153" i="3"/>
  <c r="H153" i="3"/>
  <c r="G153" i="3"/>
  <c r="AK152" i="3"/>
  <c r="V152" i="3"/>
  <c r="U152" i="3"/>
  <c r="P152" i="3"/>
  <c r="Q152" i="3" s="1"/>
  <c r="O152" i="3"/>
  <c r="AO151" i="3"/>
  <c r="AH151" i="3"/>
  <c r="AI151" i="3" s="1"/>
  <c r="X151" i="3"/>
  <c r="W151" i="3"/>
  <c r="P151" i="3"/>
  <c r="AO150" i="3"/>
  <c r="AH150" i="3"/>
  <c r="AI150" i="3" s="1"/>
  <c r="X150" i="3"/>
  <c r="W150" i="3"/>
  <c r="P150" i="3"/>
  <c r="AH149" i="3"/>
  <c r="AI149" i="3" s="1"/>
  <c r="AG149" i="3"/>
  <c r="AJ149" i="3" s="1"/>
  <c r="T149" i="3"/>
  <c r="S149" i="3"/>
  <c r="O149" i="3"/>
  <c r="AH148" i="3"/>
  <c r="AI148" i="3" s="1"/>
  <c r="AG148" i="3"/>
  <c r="AJ148" i="3" s="1"/>
  <c r="X148" i="3"/>
  <c r="W148" i="3"/>
  <c r="O148" i="3"/>
  <c r="AK147" i="3"/>
  <c r="AG147" i="3"/>
  <c r="AJ147" i="3" s="1"/>
  <c r="AO147" i="3" s="1"/>
  <c r="V147" i="3"/>
  <c r="U147" i="3"/>
  <c r="O147" i="3"/>
  <c r="AK146" i="3"/>
  <c r="AG146" i="3"/>
  <c r="AJ146" i="3" s="1"/>
  <c r="V146" i="3"/>
  <c r="U146" i="3"/>
  <c r="P146" i="3"/>
  <c r="O146" i="3"/>
  <c r="AG145" i="3"/>
  <c r="AK145" i="3" s="1"/>
  <c r="V145" i="3"/>
  <c r="U145" i="3"/>
  <c r="O145" i="3"/>
  <c r="AS143" i="3"/>
  <c r="AG143" i="3"/>
  <c r="AJ143" i="3" s="1"/>
  <c r="V143" i="3"/>
  <c r="U143" i="3"/>
  <c r="O143" i="3"/>
  <c r="AS142" i="3"/>
  <c r="AG142" i="3"/>
  <c r="AJ142" i="3" s="1"/>
  <c r="T142" i="3"/>
  <c r="O142" i="3"/>
  <c r="AS141" i="3"/>
  <c r="AN141" i="3"/>
  <c r="AM141" i="3"/>
  <c r="AF141" i="3"/>
  <c r="AE141" i="3"/>
  <c r="AB141" i="3"/>
  <c r="AA141" i="3"/>
  <c r="Z141" i="3"/>
  <c r="Y141" i="3"/>
  <c r="R141" i="3"/>
  <c r="M141" i="3"/>
  <c r="L141" i="3"/>
  <c r="H141" i="3"/>
  <c r="G141" i="3"/>
  <c r="AN140" i="3"/>
  <c r="AM140" i="3"/>
  <c r="AL140" i="3"/>
  <c r="AK140" i="3"/>
  <c r="AH140" i="3"/>
  <c r="AG140" i="3"/>
  <c r="AF140" i="3"/>
  <c r="AE140" i="3"/>
  <c r="AB140" i="3"/>
  <c r="AA140" i="3"/>
  <c r="Z140" i="3"/>
  <c r="Y140" i="3"/>
  <c r="V140" i="3"/>
  <c r="U140" i="3"/>
  <c r="T140" i="3"/>
  <c r="S140" i="3"/>
  <c r="R140" i="3"/>
  <c r="Q140" i="3"/>
  <c r="P140" i="3"/>
  <c r="H140" i="3"/>
  <c r="G140" i="3"/>
  <c r="AJ139" i="3"/>
  <c r="AJ140" i="3" s="1"/>
  <c r="AI139" i="3"/>
  <c r="X139" i="3"/>
  <c r="W139" i="3"/>
  <c r="O139" i="3"/>
  <c r="O140" i="3" s="1"/>
  <c r="BB138" i="3"/>
  <c r="BA138" i="3"/>
  <c r="AZ138" i="3"/>
  <c r="AY138" i="3"/>
  <c r="AX138" i="3"/>
  <c r="AW138" i="3"/>
  <c r="AV138" i="3"/>
  <c r="AI138" i="3"/>
  <c r="AN137" i="3"/>
  <c r="AM137" i="3"/>
  <c r="AF137" i="3"/>
  <c r="AE137" i="3"/>
  <c r="AB137" i="3"/>
  <c r="AA137" i="3"/>
  <c r="Z137" i="3"/>
  <c r="Y137" i="3"/>
  <c r="V137" i="3"/>
  <c r="U137" i="3"/>
  <c r="T137" i="3"/>
  <c r="S137" i="3"/>
  <c r="R137" i="3"/>
  <c r="P137" i="3"/>
  <c r="H137" i="3"/>
  <c r="G137" i="3"/>
  <c r="AL136" i="3"/>
  <c r="AL137" i="3" s="1"/>
  <c r="AK136" i="3"/>
  <c r="AH136" i="3"/>
  <c r="AH137" i="3" s="1"/>
  <c r="AG136" i="3"/>
  <c r="AG137" i="3" s="1"/>
  <c r="X136" i="3"/>
  <c r="W136" i="3"/>
  <c r="O136" i="3"/>
  <c r="O137" i="3" s="1"/>
  <c r="BB135" i="3"/>
  <c r="BA135" i="3"/>
  <c r="AZ135" i="3"/>
  <c r="AY135" i="3"/>
  <c r="AX135" i="3"/>
  <c r="AW135" i="3"/>
  <c r="AV135" i="3"/>
  <c r="AI135" i="3"/>
  <c r="AS134" i="3"/>
  <c r="AN134" i="3"/>
  <c r="AF134" i="3"/>
  <c r="AE134" i="3"/>
  <c r="R134" i="3"/>
  <c r="AH133" i="3"/>
  <c r="AI133" i="3" s="1"/>
  <c r="AG133" i="3"/>
  <c r="AJ133" i="3" s="1"/>
  <c r="T133" i="3"/>
  <c r="S133" i="3"/>
  <c r="O133" i="3"/>
  <c r="AH132" i="3"/>
  <c r="AI132" i="3" s="1"/>
  <c r="AG132" i="3"/>
  <c r="AJ132" i="3" s="1"/>
  <c r="V132" i="3"/>
  <c r="U132" i="3"/>
  <c r="O132" i="3"/>
  <c r="AK131" i="3"/>
  <c r="AG131" i="3"/>
  <c r="P131" i="3" s="1"/>
  <c r="V131" i="3"/>
  <c r="U131" i="3"/>
  <c r="O131" i="3"/>
  <c r="AS130" i="3"/>
  <c r="AK130" i="3"/>
  <c r="AK207" i="3" s="1"/>
  <c r="AG130" i="3"/>
  <c r="AJ130" i="3" s="1"/>
  <c r="AJ207" i="3" s="1"/>
  <c r="AD130" i="3"/>
  <c r="AC130" i="3"/>
  <c r="AX130" i="3" s="1"/>
  <c r="O130" i="3"/>
  <c r="L130" i="3"/>
  <c r="M130" i="3" s="1"/>
  <c r="AS129" i="3"/>
  <c r="AH129" i="3"/>
  <c r="AI129" i="3" s="1"/>
  <c r="AG129" i="3"/>
  <c r="X129" i="3"/>
  <c r="W129" i="3"/>
  <c r="O129" i="3"/>
  <c r="M129" i="3"/>
  <c r="AS128" i="3"/>
  <c r="AH128" i="3"/>
  <c r="AI128" i="3" s="1"/>
  <c r="AG128" i="3"/>
  <c r="P128" i="3" s="1"/>
  <c r="Z128" i="3"/>
  <c r="Y128" i="3"/>
  <c r="O128" i="3"/>
  <c r="AS127" i="3"/>
  <c r="AH127" i="3"/>
  <c r="AI127" i="3" s="1"/>
  <c r="AG127" i="3"/>
  <c r="AJ127" i="3" s="1"/>
  <c r="AO127" i="3" s="1"/>
  <c r="Z127" i="3"/>
  <c r="Y127" i="3"/>
  <c r="O127" i="3"/>
  <c r="AS126" i="3"/>
  <c r="AH126" i="3"/>
  <c r="AI126" i="3" s="1"/>
  <c r="AG126" i="3"/>
  <c r="AJ126" i="3" s="1"/>
  <c r="AB126" i="3"/>
  <c r="AA126" i="3"/>
  <c r="O126" i="3"/>
  <c r="AS125" i="3"/>
  <c r="AH125" i="3"/>
  <c r="AI125" i="3" s="1"/>
  <c r="AG125" i="3"/>
  <c r="Z125" i="3"/>
  <c r="Y125" i="3"/>
  <c r="O125" i="3"/>
  <c r="L125" i="3"/>
  <c r="M125" i="3" s="1"/>
  <c r="AW124" i="3"/>
  <c r="AS124" i="3"/>
  <c r="AG124" i="3"/>
  <c r="AK124" i="3" s="1"/>
  <c r="V124" i="3"/>
  <c r="U124" i="3"/>
  <c r="O124" i="3"/>
  <c r="L124" i="3"/>
  <c r="M124" i="3" s="1"/>
  <c r="AS123" i="3"/>
  <c r="AG123" i="3"/>
  <c r="AJ123" i="3" s="1"/>
  <c r="V123" i="3"/>
  <c r="U123" i="3"/>
  <c r="O123" i="3"/>
  <c r="L123" i="3"/>
  <c r="M123" i="3" s="1"/>
  <c r="AS122" i="3"/>
  <c r="AG122" i="3"/>
  <c r="AK122" i="3" s="1"/>
  <c r="U122" i="3"/>
  <c r="O122" i="3"/>
  <c r="L122" i="3"/>
  <c r="M122" i="3" s="1"/>
  <c r="H122" i="3"/>
  <c r="AS121" i="3"/>
  <c r="AG121" i="3"/>
  <c r="V121" i="3"/>
  <c r="U121" i="3"/>
  <c r="O121" i="3"/>
  <c r="L121" i="3"/>
  <c r="M121" i="3" s="1"/>
  <c r="AS120" i="3"/>
  <c r="AG120" i="3"/>
  <c r="AJ120" i="3" s="1"/>
  <c r="V120" i="3"/>
  <c r="U120" i="3"/>
  <c r="O120" i="3"/>
  <c r="L120" i="3"/>
  <c r="M120" i="3" s="1"/>
  <c r="BG119" i="3"/>
  <c r="BB119" i="3"/>
  <c r="BA119" i="3"/>
  <c r="AZ119" i="3"/>
  <c r="AY119" i="3"/>
  <c r="AX119" i="3"/>
  <c r="AW119" i="3"/>
  <c r="AV119" i="3"/>
  <c r="AS119" i="3"/>
  <c r="AT119" i="3" s="1"/>
  <c r="AR119" i="3"/>
  <c r="AP119" i="3"/>
  <c r="AI119" i="3"/>
  <c r="AS118" i="3"/>
  <c r="AH116" i="3"/>
  <c r="AI116" i="3" s="1"/>
  <c r="AG116" i="3"/>
  <c r="P116" i="3" s="1"/>
  <c r="AD116" i="3"/>
  <c r="H116" i="3" s="1"/>
  <c r="AC116" i="3"/>
  <c r="AX116" i="3" s="1"/>
  <c r="O116" i="3"/>
  <c r="AS115" i="3"/>
  <c r="AL115" i="3"/>
  <c r="AL118" i="3" s="1"/>
  <c r="AH115" i="3"/>
  <c r="AI115" i="3" s="1"/>
  <c r="AG115" i="3"/>
  <c r="AJ115" i="3" s="1"/>
  <c r="AB115" i="3"/>
  <c r="AA115" i="3"/>
  <c r="O115" i="3"/>
  <c r="L115" i="3"/>
  <c r="M115" i="3" s="1"/>
  <c r="AS114" i="3"/>
  <c r="AG114" i="3"/>
  <c r="AJ114" i="3" s="1"/>
  <c r="V114" i="3"/>
  <c r="U114" i="3"/>
  <c r="O114" i="3"/>
  <c r="AW113" i="3"/>
  <c r="AS113" i="3"/>
  <c r="AG113" i="3"/>
  <c r="V113" i="3"/>
  <c r="U113" i="3"/>
  <c r="O113" i="3"/>
  <c r="BB112" i="3"/>
  <c r="BA112" i="3"/>
  <c r="AZ112" i="3"/>
  <c r="AY112" i="3"/>
  <c r="AX112" i="3"/>
  <c r="AW112" i="3"/>
  <c r="AV112" i="3"/>
  <c r="AS112" i="3"/>
  <c r="AT112" i="3" s="1"/>
  <c r="AR112" i="3"/>
  <c r="AP112" i="3"/>
  <c r="AI112" i="3"/>
  <c r="AS111" i="3"/>
  <c r="AN111" i="3"/>
  <c r="AM111" i="3"/>
  <c r="AL111" i="3"/>
  <c r="AF111" i="3"/>
  <c r="AE111" i="3"/>
  <c r="Z111" i="3"/>
  <c r="Y111" i="3"/>
  <c r="X111" i="3"/>
  <c r="W111" i="3"/>
  <c r="T111" i="3"/>
  <c r="S111" i="3"/>
  <c r="R111" i="3"/>
  <c r="G111" i="3"/>
  <c r="AS110" i="3"/>
  <c r="AH110" i="3"/>
  <c r="AI110" i="3" s="1"/>
  <c r="AG110" i="3"/>
  <c r="AJ110" i="3" s="1"/>
  <c r="O110" i="3"/>
  <c r="AS109" i="3"/>
  <c r="AG109" i="3"/>
  <c r="AK109" i="3" s="1"/>
  <c r="V109" i="3"/>
  <c r="U109" i="3"/>
  <c r="O109" i="3"/>
  <c r="AS108" i="3"/>
  <c r="AG108" i="3"/>
  <c r="AK108" i="3" s="1"/>
  <c r="V108" i="3"/>
  <c r="U108" i="3"/>
  <c r="O108" i="3"/>
  <c r="H111" i="3"/>
  <c r="BG107" i="3"/>
  <c r="BB107" i="3"/>
  <c r="BA107" i="3"/>
  <c r="AZ107" i="3"/>
  <c r="AY107" i="3"/>
  <c r="AX107" i="3"/>
  <c r="AW107" i="3"/>
  <c r="AV107" i="3"/>
  <c r="AS107" i="3"/>
  <c r="AT107" i="3" s="1"/>
  <c r="AR107" i="3"/>
  <c r="AP107" i="3"/>
  <c r="AI107" i="3"/>
  <c r="AS106" i="3"/>
  <c r="AN106" i="3"/>
  <c r="AK106" i="3"/>
  <c r="AF106" i="3"/>
  <c r="AE106" i="3"/>
  <c r="AB106" i="3"/>
  <c r="AA106" i="3"/>
  <c r="V106" i="3"/>
  <c r="U106" i="3"/>
  <c r="T106" i="3"/>
  <c r="S106" i="3"/>
  <c r="R106" i="3"/>
  <c r="AH105" i="3"/>
  <c r="AI105" i="3" s="1"/>
  <c r="AJ105" i="3"/>
  <c r="AD105" i="3"/>
  <c r="AY105" i="3" s="1"/>
  <c r="AC105" i="3"/>
  <c r="AX105" i="3" s="1"/>
  <c r="O105" i="3"/>
  <c r="AS104" i="3"/>
  <c r="AH104" i="3"/>
  <c r="AI104" i="3" s="1"/>
  <c r="AL104" i="3"/>
  <c r="AL106" i="3" s="1"/>
  <c r="X104" i="3"/>
  <c r="W104" i="3"/>
  <c r="O104" i="3"/>
  <c r="AS103" i="3"/>
  <c r="AH103" i="3"/>
  <c r="AI103" i="3" s="1"/>
  <c r="P103" i="3"/>
  <c r="O103" i="3"/>
  <c r="AS102" i="3"/>
  <c r="AH102" i="3"/>
  <c r="O102" i="3"/>
  <c r="BB101" i="3"/>
  <c r="BA101" i="3"/>
  <c r="AZ101" i="3"/>
  <c r="AY101" i="3"/>
  <c r="AX101" i="3"/>
  <c r="AW101" i="3"/>
  <c r="AV101" i="3"/>
  <c r="AS101" i="3"/>
  <c r="AT101" i="3" s="1"/>
  <c r="AR101" i="3"/>
  <c r="AP101" i="3"/>
  <c r="AI101" i="3"/>
  <c r="AS100" i="3"/>
  <c r="AF100" i="3"/>
  <c r="AE100" i="3"/>
  <c r="Z100" i="3"/>
  <c r="Y100" i="3"/>
  <c r="R100" i="3"/>
  <c r="AK99" i="3"/>
  <c r="AH99" i="3"/>
  <c r="AJ99" i="3"/>
  <c r="N99" i="3" s="1"/>
  <c r="V99" i="3"/>
  <c r="U99" i="3"/>
  <c r="P99" i="3"/>
  <c r="O99" i="3"/>
  <c r="AL98" i="3"/>
  <c r="AH98" i="3"/>
  <c r="AI98" i="3" s="1"/>
  <c r="AJ98" i="3"/>
  <c r="X98" i="3"/>
  <c r="W98" i="3"/>
  <c r="O98" i="3"/>
  <c r="AW97" i="3"/>
  <c r="AK97" i="3"/>
  <c r="AH97" i="3"/>
  <c r="AJ97" i="3"/>
  <c r="V97" i="3"/>
  <c r="U97" i="3"/>
  <c r="O97" i="3"/>
  <c r="AH96" i="3"/>
  <c r="AI96" i="3" s="1"/>
  <c r="AJ96" i="3"/>
  <c r="AB96" i="3"/>
  <c r="AA96" i="3"/>
  <c r="O96" i="3"/>
  <c r="AH95" i="3"/>
  <c r="AI95" i="3" s="1"/>
  <c r="AJ95" i="3"/>
  <c r="X95" i="3"/>
  <c r="W95" i="3"/>
  <c r="O95" i="3"/>
  <c r="AS94" i="3"/>
  <c r="AH94" i="3"/>
  <c r="AI94" i="3" s="1"/>
  <c r="AJ94" i="3"/>
  <c r="AD94" i="3"/>
  <c r="BB94" i="3" s="1"/>
  <c r="AC94" i="3"/>
  <c r="BA94" i="3" s="1"/>
  <c r="O94" i="3"/>
  <c r="AS93" i="3"/>
  <c r="AN93" i="3"/>
  <c r="AN201" i="3" s="1"/>
  <c r="AM93" i="3"/>
  <c r="AM201" i="3" s="1"/>
  <c r="AH93" i="3"/>
  <c r="AI93" i="3" s="1"/>
  <c r="AJ93" i="3"/>
  <c r="AD93" i="3"/>
  <c r="AC93" i="3"/>
  <c r="G93" i="3" s="1"/>
  <c r="O93" i="3"/>
  <c r="AS92" i="3"/>
  <c r="AH92" i="3"/>
  <c r="AI92" i="3" s="1"/>
  <c r="AJ92" i="3"/>
  <c r="AB92" i="3"/>
  <c r="AA92" i="3"/>
  <c r="O92" i="3"/>
  <c r="AS91" i="3"/>
  <c r="AN91" i="3"/>
  <c r="AH91" i="3"/>
  <c r="AI91" i="3" s="1"/>
  <c r="AB91" i="3"/>
  <c r="AA91" i="3"/>
  <c r="O91" i="3"/>
  <c r="AS90" i="3"/>
  <c r="AK90" i="3"/>
  <c r="AH90" i="3"/>
  <c r="V90" i="3"/>
  <c r="U90" i="3"/>
  <c r="O90" i="3"/>
  <c r="AS89" i="3"/>
  <c r="AL89" i="3"/>
  <c r="AK89" i="3"/>
  <c r="AH89" i="3"/>
  <c r="AJ89" i="3"/>
  <c r="X89" i="3"/>
  <c r="W89" i="3"/>
  <c r="O89" i="3"/>
  <c r="AS88" i="3"/>
  <c r="AL88" i="3"/>
  <c r="AK88" i="3"/>
  <c r="AH88" i="3"/>
  <c r="AJ88" i="3"/>
  <c r="X88" i="3"/>
  <c r="W88" i="3"/>
  <c r="O88" i="3"/>
  <c r="AS87" i="3"/>
  <c r="AL87" i="3"/>
  <c r="AK87" i="3"/>
  <c r="AJ87" i="3"/>
  <c r="X87" i="3"/>
  <c r="W87" i="3"/>
  <c r="O87" i="3"/>
  <c r="AS86" i="3"/>
  <c r="AH86" i="3"/>
  <c r="AI86" i="3" s="1"/>
  <c r="P86" i="3"/>
  <c r="V86" i="3"/>
  <c r="U86" i="3"/>
  <c r="O86" i="3"/>
  <c r="AT85" i="3"/>
  <c r="AH85" i="3"/>
  <c r="AI85" i="3" s="1"/>
  <c r="P85" i="3"/>
  <c r="X85" i="3"/>
  <c r="W85" i="3"/>
  <c r="O85" i="3"/>
  <c r="AS84" i="3"/>
  <c r="AH84" i="3"/>
  <c r="AI84" i="3" s="1"/>
  <c r="AJ84" i="3"/>
  <c r="N84" i="3" s="1"/>
  <c r="M84" i="3" s="1"/>
  <c r="X84" i="3"/>
  <c r="W84" i="3"/>
  <c r="O84" i="3"/>
  <c r="AS83" i="3"/>
  <c r="AK83" i="3"/>
  <c r="AK100" i="3" s="1"/>
  <c r="AH83" i="3"/>
  <c r="AI83" i="3" s="1"/>
  <c r="AJ83" i="3"/>
  <c r="U83" i="3"/>
  <c r="O83" i="3"/>
  <c r="H83" i="3"/>
  <c r="AS82" i="3"/>
  <c r="AN82" i="3"/>
  <c r="AH82" i="3"/>
  <c r="AI82" i="3" s="1"/>
  <c r="AJ82" i="3"/>
  <c r="Q82" i="3" s="1"/>
  <c r="AD82" i="3"/>
  <c r="AY82" i="3" s="1"/>
  <c r="AC82" i="3"/>
  <c r="BA82" i="3" s="1"/>
  <c r="O82" i="3"/>
  <c r="AS81" i="3"/>
  <c r="AH81" i="3"/>
  <c r="AI81" i="3" s="1"/>
  <c r="AJ81" i="3"/>
  <c r="AB81" i="3"/>
  <c r="AA81" i="3"/>
  <c r="O81" i="3"/>
  <c r="AS80" i="3"/>
  <c r="AH80" i="3"/>
  <c r="AI80" i="3" s="1"/>
  <c r="T80" i="3"/>
  <c r="S80" i="3"/>
  <c r="O80" i="3"/>
  <c r="BG79" i="3"/>
  <c r="BB79" i="3"/>
  <c r="BA79" i="3"/>
  <c r="AZ79" i="3"/>
  <c r="AY79" i="3"/>
  <c r="AX79" i="3"/>
  <c r="AW79" i="3"/>
  <c r="AV79" i="3"/>
  <c r="AS79" i="3"/>
  <c r="AT79" i="3" s="1"/>
  <c r="AR79" i="3"/>
  <c r="AP79" i="3"/>
  <c r="AI79" i="3"/>
  <c r="AS78" i="3"/>
  <c r="AL77" i="3"/>
  <c r="AG77" i="3"/>
  <c r="AD77" i="3"/>
  <c r="BB77" i="3" s="1"/>
  <c r="AC77" i="3"/>
  <c r="BA77" i="3" s="1"/>
  <c r="O77" i="3"/>
  <c r="AL76" i="3"/>
  <c r="AG76" i="3"/>
  <c r="AJ76" i="3" s="1"/>
  <c r="AD76" i="3"/>
  <c r="BB76" i="3" s="1"/>
  <c r="AC76" i="3"/>
  <c r="BA76" i="3" s="1"/>
  <c r="O76" i="3"/>
  <c r="AJ75" i="3"/>
  <c r="N75" i="3" s="1"/>
  <c r="AD75" i="3"/>
  <c r="AC75" i="3"/>
  <c r="G75" i="3" s="1"/>
  <c r="O75" i="3"/>
  <c r="AS74" i="3"/>
  <c r="AH74" i="3"/>
  <c r="AI74" i="3" s="1"/>
  <c r="AG74" i="3"/>
  <c r="P74" i="3" s="1"/>
  <c r="AB74" i="3"/>
  <c r="AA74" i="3"/>
  <c r="O74" i="3"/>
  <c r="AS73" i="3"/>
  <c r="AH73" i="3"/>
  <c r="AI73" i="3" s="1"/>
  <c r="AG73" i="3"/>
  <c r="AJ73" i="3" s="1"/>
  <c r="AB73" i="3"/>
  <c r="AA73" i="3"/>
  <c r="O73" i="3"/>
  <c r="AS72" i="3"/>
  <c r="AH72" i="3"/>
  <c r="AI72" i="3" s="1"/>
  <c r="AG72" i="3"/>
  <c r="AJ72" i="3" s="1"/>
  <c r="AB72" i="3"/>
  <c r="AA72" i="3"/>
  <c r="O72" i="3"/>
  <c r="AS71" i="3"/>
  <c r="AH71" i="3"/>
  <c r="AI71" i="3" s="1"/>
  <c r="AG71" i="3"/>
  <c r="T71" i="3"/>
  <c r="S71" i="3"/>
  <c r="O71" i="3"/>
  <c r="BB70" i="3"/>
  <c r="BA70" i="3"/>
  <c r="AZ70" i="3"/>
  <c r="AY70" i="3"/>
  <c r="AX70" i="3"/>
  <c r="AW70" i="3"/>
  <c r="AV70" i="3"/>
  <c r="AS70" i="3"/>
  <c r="AT70" i="3" s="1"/>
  <c r="AR70" i="3"/>
  <c r="AP70" i="3"/>
  <c r="AI70" i="3"/>
  <c r="AS69" i="3"/>
  <c r="AF69" i="3"/>
  <c r="AE69" i="3"/>
  <c r="Z69" i="3"/>
  <c r="Y69" i="3"/>
  <c r="T69" i="3"/>
  <c r="S69" i="3"/>
  <c r="R69" i="3"/>
  <c r="M69" i="3"/>
  <c r="L69" i="3"/>
  <c r="I69" i="3"/>
  <c r="AS68" i="3"/>
  <c r="AJ68" i="3"/>
  <c r="AO68" i="3" s="1"/>
  <c r="AI68" i="3"/>
  <c r="AB68" i="3"/>
  <c r="AA68" i="3"/>
  <c r="O68" i="3"/>
  <c r="AS67" i="3"/>
  <c r="AI67" i="3"/>
  <c r="AG67" i="3"/>
  <c r="AJ67" i="3" s="1"/>
  <c r="AC67" i="3"/>
  <c r="BA67" i="3" s="1"/>
  <c r="O67" i="3"/>
  <c r="AG66" i="3"/>
  <c r="AK66" i="3" s="1"/>
  <c r="V66" i="3"/>
  <c r="U66" i="3"/>
  <c r="O66" i="3"/>
  <c r="AK65" i="3"/>
  <c r="AG65" i="3"/>
  <c r="AJ65" i="3" s="1"/>
  <c r="O65" i="3"/>
  <c r="X65" i="3"/>
  <c r="G65" i="3"/>
  <c r="AN64" i="3"/>
  <c r="AN197" i="3" s="1"/>
  <c r="AM64" i="3"/>
  <c r="AL64" i="3"/>
  <c r="AL197" i="3" s="1"/>
  <c r="AG64" i="3"/>
  <c r="AJ64" i="3" s="1"/>
  <c r="AD64" i="3"/>
  <c r="AY64" i="3" s="1"/>
  <c r="AC64" i="3"/>
  <c r="O64" i="3"/>
  <c r="AS63" i="3"/>
  <c r="AG63" i="3"/>
  <c r="AK63" i="3" s="1"/>
  <c r="V63" i="3"/>
  <c r="U63" i="3"/>
  <c r="O63" i="3"/>
  <c r="AS62" i="3"/>
  <c r="AG62" i="3"/>
  <c r="AK62" i="3" s="1"/>
  <c r="V62" i="3"/>
  <c r="U62" i="3"/>
  <c r="O62" i="3"/>
  <c r="AS61" i="3"/>
  <c r="AG61" i="3"/>
  <c r="AK61" i="3" s="1"/>
  <c r="V61" i="3"/>
  <c r="O61" i="3"/>
  <c r="G61" i="3"/>
  <c r="AS60" i="3"/>
  <c r="AH60" i="3"/>
  <c r="AI60" i="3" s="1"/>
  <c r="AG60" i="3"/>
  <c r="AL60" i="3" s="1"/>
  <c r="P60" i="3" s="1"/>
  <c r="X60" i="3"/>
  <c r="W60" i="3"/>
  <c r="O60" i="3"/>
  <c r="AW59" i="3"/>
  <c r="AS59" i="3"/>
  <c r="AG59" i="3"/>
  <c r="AK59" i="3" s="1"/>
  <c r="X59" i="3"/>
  <c r="W59" i="3"/>
  <c r="O59" i="3"/>
  <c r="AS58" i="3"/>
  <c r="AH58" i="3"/>
  <c r="AI58" i="3" s="1"/>
  <c r="AG58" i="3"/>
  <c r="AB58" i="3"/>
  <c r="AA58" i="3"/>
  <c r="O58" i="3"/>
  <c r="AS57" i="3"/>
  <c r="AL57" i="3"/>
  <c r="AK57" i="3"/>
  <c r="AH57" i="3"/>
  <c r="AG57" i="3"/>
  <c r="X57" i="3"/>
  <c r="W57" i="3"/>
  <c r="O57" i="3"/>
  <c r="AS56" i="3"/>
  <c r="AG56" i="3"/>
  <c r="O56" i="3"/>
  <c r="H56" i="3"/>
  <c r="G56" i="3"/>
  <c r="BB55" i="3"/>
  <c r="BA55" i="3"/>
  <c r="AZ55" i="3"/>
  <c r="AY55" i="3"/>
  <c r="AX55" i="3"/>
  <c r="AW55" i="3"/>
  <c r="AV55" i="3"/>
  <c r="AS55" i="3"/>
  <c r="AT55" i="3" s="1"/>
  <c r="AR55" i="3"/>
  <c r="AP55" i="3"/>
  <c r="AI55" i="3"/>
  <c r="AS54" i="3"/>
  <c r="AN54" i="3"/>
  <c r="AM54" i="3"/>
  <c r="AL54" i="3"/>
  <c r="AK54" i="3"/>
  <c r="AF54" i="3"/>
  <c r="AE54" i="3"/>
  <c r="V54" i="3"/>
  <c r="U54" i="3"/>
  <c r="T54" i="3"/>
  <c r="S54" i="3"/>
  <c r="R54" i="3"/>
  <c r="N54" i="3"/>
  <c r="M54" i="3"/>
  <c r="L54" i="3"/>
  <c r="I54" i="3"/>
  <c r="AJ53" i="3"/>
  <c r="AO53" i="3" s="1"/>
  <c r="AH53" i="3"/>
  <c r="AI53" i="3" s="1"/>
  <c r="P53" i="3"/>
  <c r="H53" i="3"/>
  <c r="G53" i="3"/>
  <c r="X54" i="3"/>
  <c r="W54" i="3"/>
  <c r="AS52" i="3"/>
  <c r="AH52" i="3"/>
  <c r="AI52" i="3" s="1"/>
  <c r="AG52" i="3"/>
  <c r="P52" i="3" s="1"/>
  <c r="AB52" i="3"/>
  <c r="AA52" i="3"/>
  <c r="O52" i="3"/>
  <c r="BB51" i="3"/>
  <c r="BA51" i="3"/>
  <c r="AZ51" i="3"/>
  <c r="AY51" i="3"/>
  <c r="AX51" i="3"/>
  <c r="AW51" i="3"/>
  <c r="AV51" i="3"/>
  <c r="AS51" i="3"/>
  <c r="AT51" i="3" s="1"/>
  <c r="AR51" i="3"/>
  <c r="AP51" i="3"/>
  <c r="AI51" i="3"/>
  <c r="AS50" i="3"/>
  <c r="AS49" i="3"/>
  <c r="BG48" i="3"/>
  <c r="BB48" i="3"/>
  <c r="BA48" i="3"/>
  <c r="AZ48" i="3"/>
  <c r="AY48" i="3"/>
  <c r="AX48" i="3"/>
  <c r="AW48" i="3"/>
  <c r="AV48" i="3"/>
  <c r="AS48" i="3"/>
  <c r="AT48" i="3" s="1"/>
  <c r="AR48" i="3"/>
  <c r="AP48" i="3"/>
  <c r="AI48" i="3"/>
  <c r="AS47" i="3"/>
  <c r="AK47" i="3"/>
  <c r="AG47" i="3"/>
  <c r="AJ47" i="3" s="1"/>
  <c r="AE47" i="3"/>
  <c r="V47" i="3"/>
  <c r="U47" i="3"/>
  <c r="P47" i="3"/>
  <c r="O47" i="3"/>
  <c r="AS46" i="3"/>
  <c r="AH46" i="3"/>
  <c r="AI46" i="3" s="1"/>
  <c r="AG46" i="3"/>
  <c r="AJ46" i="3" s="1"/>
  <c r="AB46" i="3"/>
  <c r="AA46" i="3"/>
  <c r="X46" i="3"/>
  <c r="W46" i="3"/>
  <c r="O46" i="3"/>
  <c r="O45" i="3" s="1"/>
  <c r="AS45" i="3"/>
  <c r="AN45" i="3"/>
  <c r="AM45" i="3"/>
  <c r="AK45" i="3"/>
  <c r="AF45" i="3"/>
  <c r="AE45" i="3"/>
  <c r="Z45" i="3"/>
  <c r="Y45" i="3"/>
  <c r="T45" i="3"/>
  <c r="S45" i="3"/>
  <c r="R45" i="3"/>
  <c r="M45" i="3"/>
  <c r="I45" i="3"/>
  <c r="H45" i="3"/>
  <c r="G45" i="3"/>
  <c r="BG44" i="3"/>
  <c r="BB44" i="3"/>
  <c r="BA44" i="3"/>
  <c r="AZ44" i="3"/>
  <c r="AY44" i="3"/>
  <c r="AX44" i="3"/>
  <c r="AW44" i="3"/>
  <c r="AV44" i="3"/>
  <c r="AS44" i="3"/>
  <c r="AT44" i="3" s="1"/>
  <c r="AR44" i="3"/>
  <c r="AP44" i="3"/>
  <c r="AI44" i="3"/>
  <c r="AK43" i="3"/>
  <c r="AF43" i="3"/>
  <c r="AE43" i="3"/>
  <c r="Z43" i="3"/>
  <c r="Y43" i="3"/>
  <c r="X43" i="3"/>
  <c r="W43" i="3"/>
  <c r="V43" i="3"/>
  <c r="U43" i="3"/>
  <c r="T43" i="3"/>
  <c r="S43" i="3"/>
  <c r="R43" i="3"/>
  <c r="M43" i="3"/>
  <c r="L43" i="3"/>
  <c r="AN42" i="3"/>
  <c r="AL42" i="3"/>
  <c r="AG42" i="3"/>
  <c r="AJ42" i="3" s="1"/>
  <c r="AD42" i="3"/>
  <c r="AY42" i="3" s="1"/>
  <c r="AC42" i="3"/>
  <c r="O42" i="3"/>
  <c r="AH41" i="3"/>
  <c r="AI41" i="3" s="1"/>
  <c r="AG41" i="3"/>
  <c r="AJ41" i="3" s="1"/>
  <c r="AB41" i="3"/>
  <c r="AA41" i="3"/>
  <c r="O41" i="3"/>
  <c r="BB40" i="3"/>
  <c r="BA40" i="3"/>
  <c r="AZ40" i="3"/>
  <c r="AY40" i="3"/>
  <c r="AX40" i="3"/>
  <c r="AW40" i="3"/>
  <c r="AV40" i="3"/>
  <c r="AI40" i="3"/>
  <c r="AN39" i="3"/>
  <c r="AM39" i="3"/>
  <c r="AL39" i="3"/>
  <c r="AK39" i="3"/>
  <c r="AI39" i="3" s="1"/>
  <c r="AG39" i="3"/>
  <c r="AF39" i="3"/>
  <c r="AE39" i="3"/>
  <c r="AB39" i="3"/>
  <c r="AA39" i="3"/>
  <c r="Z39" i="3"/>
  <c r="Y39" i="3"/>
  <c r="V39" i="3"/>
  <c r="U39" i="3"/>
  <c r="T39" i="3"/>
  <c r="S39" i="3"/>
  <c r="R39" i="3"/>
  <c r="Q39" i="3"/>
  <c r="P39" i="3"/>
  <c r="H39" i="3"/>
  <c r="G39" i="3"/>
  <c r="AJ38" i="3"/>
  <c r="AJ39" i="3" s="1"/>
  <c r="AI38" i="3"/>
  <c r="AC38" i="3"/>
  <c r="O38" i="3"/>
  <c r="O39" i="3" s="1"/>
  <c r="BB37" i="3"/>
  <c r="BA37" i="3"/>
  <c r="AZ37" i="3"/>
  <c r="AY37" i="3"/>
  <c r="AX37" i="3"/>
  <c r="AW37" i="3"/>
  <c r="AV37" i="3"/>
  <c r="AI37" i="3"/>
  <c r="AS36" i="3"/>
  <c r="AN36" i="3"/>
  <c r="AM36" i="3"/>
  <c r="AL36" i="3"/>
  <c r="AK36" i="3"/>
  <c r="AF36" i="3"/>
  <c r="AE36" i="3"/>
  <c r="AB36" i="3"/>
  <c r="AA36" i="3"/>
  <c r="Z36" i="3"/>
  <c r="Y36" i="3"/>
  <c r="X36" i="3"/>
  <c r="W36" i="3"/>
  <c r="T36" i="3"/>
  <c r="S36" i="3"/>
  <c r="R36" i="3"/>
  <c r="Q36" i="3"/>
  <c r="M36" i="3"/>
  <c r="L36" i="3"/>
  <c r="H36" i="3"/>
  <c r="G36" i="3"/>
  <c r="AS35" i="3"/>
  <c r="AH35" i="3"/>
  <c r="AH36" i="3" s="1"/>
  <c r="AG35" i="3"/>
  <c r="AG36" i="3" s="1"/>
  <c r="V35" i="3"/>
  <c r="U35" i="3"/>
  <c r="O35" i="3"/>
  <c r="O36" i="3" s="1"/>
  <c r="BG34" i="3"/>
  <c r="BB34" i="3"/>
  <c r="BA34" i="3"/>
  <c r="AZ34" i="3"/>
  <c r="AY34" i="3"/>
  <c r="AX34" i="3"/>
  <c r="AW34" i="3"/>
  <c r="AV34" i="3"/>
  <c r="AS34" i="3"/>
  <c r="AT34" i="3" s="1"/>
  <c r="AR34" i="3"/>
  <c r="AP34" i="3"/>
  <c r="AI34" i="3"/>
  <c r="AS33" i="3"/>
  <c r="AL33" i="3"/>
  <c r="AF33" i="3"/>
  <c r="AE33" i="3"/>
  <c r="Z33" i="3"/>
  <c r="Y33" i="3"/>
  <c r="X33" i="3"/>
  <c r="W33" i="3"/>
  <c r="T33" i="3"/>
  <c r="S33" i="3"/>
  <c r="R33" i="3"/>
  <c r="L33" i="3"/>
  <c r="G33" i="3"/>
  <c r="AH32" i="3"/>
  <c r="AI32" i="3" s="1"/>
  <c r="AG32" i="3"/>
  <c r="AO32" i="3" s="1"/>
  <c r="U32" i="3"/>
  <c r="O32" i="3"/>
  <c r="H32" i="3"/>
  <c r="AG31" i="3"/>
  <c r="V31" i="3"/>
  <c r="U31" i="3"/>
  <c r="O31" i="3"/>
  <c r="AG30" i="3"/>
  <c r="V30" i="3"/>
  <c r="U30" i="3"/>
  <c r="O30" i="3"/>
  <c r="AK29" i="3"/>
  <c r="AH29" i="3"/>
  <c r="AG29" i="3"/>
  <c r="AB29" i="3"/>
  <c r="AA29" i="3"/>
  <c r="O29" i="3"/>
  <c r="AS28" i="3"/>
  <c r="AH28" i="3"/>
  <c r="AI28" i="3" s="1"/>
  <c r="AG28" i="3"/>
  <c r="AD28" i="3"/>
  <c r="AY28" i="3" s="1"/>
  <c r="AC28" i="3"/>
  <c r="O28" i="3"/>
  <c r="H28" i="3"/>
  <c r="BG27" i="3"/>
  <c r="BB27" i="3"/>
  <c r="BA27" i="3"/>
  <c r="AZ27" i="3"/>
  <c r="AY27" i="3"/>
  <c r="AX27" i="3"/>
  <c r="AW27" i="3"/>
  <c r="AV27" i="3"/>
  <c r="AS27" i="3"/>
  <c r="AT27" i="3" s="1"/>
  <c r="AR27" i="3"/>
  <c r="AP27" i="3"/>
  <c r="AI27" i="3"/>
  <c r="AS26" i="3"/>
  <c r="AN26" i="3"/>
  <c r="AM26" i="3"/>
  <c r="AL26" i="3"/>
  <c r="AK26" i="3"/>
  <c r="AG26" i="3"/>
  <c r="AF26" i="3"/>
  <c r="AE26" i="3"/>
  <c r="AB26" i="3"/>
  <c r="AA26" i="3"/>
  <c r="X26" i="3"/>
  <c r="W26" i="3"/>
  <c r="V26" i="3"/>
  <c r="U26" i="3"/>
  <c r="T26" i="3"/>
  <c r="S26" i="3"/>
  <c r="R26" i="3"/>
  <c r="N26" i="3"/>
  <c r="L26" i="3"/>
  <c r="H26" i="3"/>
  <c r="AJ25" i="3"/>
  <c r="Q25" i="3" s="1"/>
  <c r="AH25" i="3"/>
  <c r="AI25" i="3" s="1"/>
  <c r="AD25" i="3"/>
  <c r="AC25" i="3"/>
  <c r="O25" i="3"/>
  <c r="AJ24" i="3"/>
  <c r="Q24" i="3" s="1"/>
  <c r="AH24" i="3"/>
  <c r="AI24" i="3" s="1"/>
  <c r="AD24" i="3"/>
  <c r="AC24" i="3"/>
  <c r="O24" i="3"/>
  <c r="B24" i="3"/>
  <c r="B25" i="3" s="1"/>
  <c r="B28" i="3" s="1"/>
  <c r="B29" i="3" s="1"/>
  <c r="B30" i="3" s="1"/>
  <c r="B31" i="3" s="1"/>
  <c r="B32" i="3" s="1"/>
  <c r="B35" i="3" s="1"/>
  <c r="B38" i="3" s="1"/>
  <c r="B41" i="3" s="1"/>
  <c r="B42" i="3" s="1"/>
  <c r="B46" i="3" s="1"/>
  <c r="B47" i="3" s="1"/>
  <c r="AS23" i="3"/>
  <c r="AJ23" i="3"/>
  <c r="AO23" i="3" s="1"/>
  <c r="AH23" i="3"/>
  <c r="Z23" i="3"/>
  <c r="AD23" i="3" s="1"/>
  <c r="AY23" i="3" s="1"/>
  <c r="P23" i="3"/>
  <c r="O23" i="3"/>
  <c r="M23" i="3"/>
  <c r="M26" i="3" s="1"/>
  <c r="G23" i="3"/>
  <c r="BG22" i="3"/>
  <c r="BB22" i="3"/>
  <c r="BA22" i="3"/>
  <c r="AZ22" i="3"/>
  <c r="AY22" i="3"/>
  <c r="AX22" i="3"/>
  <c r="AW22" i="3"/>
  <c r="AV22" i="3"/>
  <c r="AS22" i="3"/>
  <c r="AT22" i="3" s="1"/>
  <c r="AR22" i="3"/>
  <c r="AP22" i="3"/>
  <c r="AI22" i="3"/>
  <c r="AS21" i="3"/>
  <c r="M21" i="3"/>
  <c r="M20" i="3" s="1"/>
  <c r="L21" i="3"/>
  <c r="L20" i="3" s="1"/>
  <c r="L19" i="3" s="1"/>
  <c r="AS20" i="3"/>
  <c r="AS19" i="3"/>
  <c r="AO18" i="3"/>
  <c r="AN18" i="3"/>
  <c r="AM18" i="3"/>
  <c r="AL18" i="3"/>
  <c r="AK18" i="3"/>
  <c r="AJ18" i="3"/>
  <c r="AO13" i="3"/>
  <c r="AP13" i="3" s="1"/>
  <c r="G58" i="14"/>
  <c r="H55" i="14"/>
  <c r="G55" i="14"/>
  <c r="H32" i="14"/>
  <c r="G23" i="14"/>
  <c r="S21" i="3" l="1"/>
  <c r="S20" i="3" s="1"/>
  <c r="U153" i="3"/>
  <c r="N115" i="3"/>
  <c r="G26" i="3"/>
  <c r="V32" i="3"/>
  <c r="H54" i="3"/>
  <c r="V56" i="3"/>
  <c r="W65" i="3"/>
  <c r="AC65" i="3" s="1"/>
  <c r="BD65" i="3" s="1"/>
  <c r="U61" i="3"/>
  <c r="H33" i="3"/>
  <c r="G54" i="3"/>
  <c r="V122" i="3"/>
  <c r="AD122" i="3" s="1"/>
  <c r="BB122" i="3" s="1"/>
  <c r="AM100" i="3"/>
  <c r="AI57" i="3"/>
  <c r="AN43" i="3"/>
  <c r="AL43" i="3"/>
  <c r="AL21" i="3" s="1"/>
  <c r="AM43" i="3"/>
  <c r="AN29" i="3"/>
  <c r="P42" i="3"/>
  <c r="O43" i="3"/>
  <c r="P154" i="3"/>
  <c r="AG153" i="3"/>
  <c r="P87" i="3"/>
  <c r="P110" i="3"/>
  <c r="AJ113" i="3"/>
  <c r="AG118" i="3"/>
  <c r="AJ121" i="3"/>
  <c r="AQ11" i="3" s="1"/>
  <c r="AQ13" i="3" s="1"/>
  <c r="AK121" i="3"/>
  <c r="P121" i="3" s="1"/>
  <c r="H64" i="3"/>
  <c r="AC52" i="3"/>
  <c r="BA52" i="3" s="1"/>
  <c r="AC62" i="3"/>
  <c r="BA62" i="3" s="1"/>
  <c r="AC74" i="3"/>
  <c r="BA74" i="3" s="1"/>
  <c r="AD85" i="3"/>
  <c r="BB85" i="3" s="1"/>
  <c r="AC87" i="3"/>
  <c r="AX87" i="3" s="1"/>
  <c r="AC88" i="3"/>
  <c r="BA88" i="3" s="1"/>
  <c r="AC90" i="3"/>
  <c r="BA90" i="3" s="1"/>
  <c r="AD91" i="3"/>
  <c r="G100" i="3"/>
  <c r="AD96" i="3"/>
  <c r="BB96" i="3" s="1"/>
  <c r="AD98" i="3"/>
  <c r="AY98" i="3" s="1"/>
  <c r="Z106" i="3"/>
  <c r="AA111" i="3"/>
  <c r="AD113" i="3"/>
  <c r="V118" i="3"/>
  <c r="AD115" i="3"/>
  <c r="BB115" i="3" s="1"/>
  <c r="AB118" i="3"/>
  <c r="AC127" i="3"/>
  <c r="AX127" i="3" s="1"/>
  <c r="AC136" i="3"/>
  <c r="BA136" i="3" s="1"/>
  <c r="X140" i="3"/>
  <c r="AC143" i="3"/>
  <c r="BA143" i="3" s="1"/>
  <c r="AC150" i="3"/>
  <c r="Q151" i="3"/>
  <c r="AV151" i="3" s="1"/>
  <c r="AD152" i="3"/>
  <c r="BB152" i="3" s="1"/>
  <c r="AC154" i="3"/>
  <c r="BA154" i="3" s="1"/>
  <c r="AD155" i="3"/>
  <c r="BB155" i="3" s="1"/>
  <c r="AD52" i="3"/>
  <c r="BB52" i="3" s="1"/>
  <c r="AC57" i="3"/>
  <c r="BA57" i="3" s="1"/>
  <c r="AC60" i="3"/>
  <c r="BA60" i="3" s="1"/>
  <c r="AD62" i="3"/>
  <c r="BB62" i="3" s="1"/>
  <c r="AC63" i="3"/>
  <c r="BA63" i="3" s="1"/>
  <c r="BB64" i="3"/>
  <c r="AC66" i="3"/>
  <c r="BD66" i="3" s="1"/>
  <c r="AB78" i="3"/>
  <c r="AD74" i="3"/>
  <c r="BB74" i="3" s="1"/>
  <c r="AC86" i="3"/>
  <c r="AX86" i="3" s="1"/>
  <c r="AD87" i="3"/>
  <c r="AD88" i="3"/>
  <c r="BB88" i="3" s="1"/>
  <c r="AD89" i="3"/>
  <c r="BB89" i="3" s="1"/>
  <c r="AD97" i="3"/>
  <c r="BB97" i="3" s="1"/>
  <c r="AC104" i="3"/>
  <c r="BA104" i="3" s="1"/>
  <c r="AB111" i="3"/>
  <c r="AC114" i="3"/>
  <c r="BA114" i="3" s="1"/>
  <c r="AC120" i="3"/>
  <c r="AX120" i="3" s="1"/>
  <c r="AC124" i="3"/>
  <c r="BA124" i="3" s="1"/>
  <c r="AC129" i="3"/>
  <c r="BA129" i="3" s="1"/>
  <c r="X137" i="3"/>
  <c r="AD143" i="3"/>
  <c r="BB143" i="3" s="1"/>
  <c r="AD147" i="3"/>
  <c r="BB147" i="3" s="1"/>
  <c r="AC151" i="3"/>
  <c r="AB153" i="3"/>
  <c r="AD57" i="3"/>
  <c r="BB57" i="3" s="1"/>
  <c r="AD60" i="3"/>
  <c r="BB60" i="3" s="1"/>
  <c r="AD63" i="3"/>
  <c r="AY63" i="3" s="1"/>
  <c r="AD66" i="3"/>
  <c r="BE66" i="3" s="1"/>
  <c r="AC68" i="3"/>
  <c r="BA68" i="3" s="1"/>
  <c r="S78" i="3"/>
  <c r="AC73" i="3"/>
  <c r="BA73" i="3" s="1"/>
  <c r="G78" i="3"/>
  <c r="S100" i="3"/>
  <c r="AD86" i="3"/>
  <c r="AY86" i="3" s="1"/>
  <c r="AC92" i="3"/>
  <c r="BA92" i="3" s="1"/>
  <c r="AC109" i="3"/>
  <c r="BA109" i="3" s="1"/>
  <c r="AD114" i="3"/>
  <c r="BB114" i="3" s="1"/>
  <c r="AD124" i="3"/>
  <c r="BB124" i="3" s="1"/>
  <c r="AA134" i="3"/>
  <c r="AC128" i="3"/>
  <c r="BA128" i="3" s="1"/>
  <c r="AD129" i="3"/>
  <c r="BB129" i="3" s="1"/>
  <c r="AD132" i="3"/>
  <c r="AY132" i="3" s="1"/>
  <c r="AC133" i="3"/>
  <c r="BA133" i="3" s="1"/>
  <c r="AD145" i="3"/>
  <c r="BB145" i="3" s="1"/>
  <c r="AC148" i="3"/>
  <c r="BA148" i="3" s="1"/>
  <c r="AD151" i="3"/>
  <c r="AC59" i="3"/>
  <c r="BA59" i="3" s="1"/>
  <c r="AD65" i="3"/>
  <c r="BE65" i="3" s="1"/>
  <c r="AD68" i="3"/>
  <c r="BB68" i="3" s="1"/>
  <c r="T78" i="3"/>
  <c r="AD73" i="3"/>
  <c r="AY73" i="3" s="1"/>
  <c r="T100" i="3"/>
  <c r="AC85" i="3"/>
  <c r="BA85" i="3" s="1"/>
  <c r="Q87" i="3"/>
  <c r="AC91" i="3"/>
  <c r="BA91" i="3" s="1"/>
  <c r="AD92" i="3"/>
  <c r="AY92" i="3" s="1"/>
  <c r="AD95" i="3"/>
  <c r="AY95" i="3" s="1"/>
  <c r="AC96" i="3"/>
  <c r="AX96" i="3" s="1"/>
  <c r="AC98" i="3"/>
  <c r="AX98" i="3" s="1"/>
  <c r="AD99" i="3"/>
  <c r="BB99" i="3" s="1"/>
  <c r="Y106" i="3"/>
  <c r="AC113" i="3"/>
  <c r="AX113" i="3" s="1"/>
  <c r="U118" i="3"/>
  <c r="AA118" i="3"/>
  <c r="H118" i="3"/>
  <c r="AC121" i="3"/>
  <c r="BA121" i="3" s="1"/>
  <c r="AC123" i="3"/>
  <c r="BA123" i="3" s="1"/>
  <c r="AD126" i="3"/>
  <c r="AY126" i="3" s="1"/>
  <c r="AC131" i="3"/>
  <c r="BA131" i="3" s="1"/>
  <c r="T134" i="3"/>
  <c r="W140" i="3"/>
  <c r="U142" i="3"/>
  <c r="AD146" i="3"/>
  <c r="BB146" i="3" s="1"/>
  <c r="AD148" i="3"/>
  <c r="BB148" i="3" s="1"/>
  <c r="AC149" i="3"/>
  <c r="BA149" i="3" s="1"/>
  <c r="Q150" i="3"/>
  <c r="AV150" i="3" s="1"/>
  <c r="AD159" i="3"/>
  <c r="BB159" i="3" s="1"/>
  <c r="AJ43" i="3"/>
  <c r="P126" i="3"/>
  <c r="AM125" i="3"/>
  <c r="AM134" i="3" s="1"/>
  <c r="P130" i="3"/>
  <c r="P91" i="3"/>
  <c r="S141" i="3"/>
  <c r="AO42" i="3"/>
  <c r="AZ42" i="3" s="1"/>
  <c r="AG100" i="3"/>
  <c r="P90" i="3"/>
  <c r="AI99" i="3"/>
  <c r="AK123" i="3"/>
  <c r="P123" i="3" s="1"/>
  <c r="AC126" i="3"/>
  <c r="AX126" i="3" s="1"/>
  <c r="AI88" i="3"/>
  <c r="B52" i="3"/>
  <c r="B53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71" i="3" s="1"/>
  <c r="B72" i="3" s="1"/>
  <c r="B73" i="3" s="1"/>
  <c r="B74" i="3" s="1"/>
  <c r="B75" i="3" s="1"/>
  <c r="B76" i="3" s="1"/>
  <c r="B77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2" i="3" s="1"/>
  <c r="B103" i="3" s="1"/>
  <c r="B104" i="3" s="1"/>
  <c r="B105" i="3" s="1"/>
  <c r="AI97" i="3"/>
  <c r="AJ85" i="3"/>
  <c r="AO85" i="3" s="1"/>
  <c r="AP85" i="3" s="1"/>
  <c r="AZ85" i="3" s="1"/>
  <c r="AJ86" i="3"/>
  <c r="Q86" i="3" s="1"/>
  <c r="AG141" i="3"/>
  <c r="AL47" i="3"/>
  <c r="AL45" i="3" s="1"/>
  <c r="AX57" i="3"/>
  <c r="AD32" i="3"/>
  <c r="BE32" i="3" s="1"/>
  <c r="AB33" i="3"/>
  <c r="U36" i="3"/>
  <c r="AI35" i="3"/>
  <c r="AA43" i="3"/>
  <c r="U45" i="3"/>
  <c r="O78" i="3"/>
  <c r="AC72" i="3"/>
  <c r="BA72" i="3" s="1"/>
  <c r="AA78" i="3"/>
  <c r="N93" i="3"/>
  <c r="M93" i="3" s="1"/>
  <c r="AK143" i="3"/>
  <c r="P143" i="3" s="1"/>
  <c r="AL152" i="3"/>
  <c r="AL141" i="3" s="1"/>
  <c r="AC31" i="3"/>
  <c r="BA31" i="3" s="1"/>
  <c r="V36" i="3"/>
  <c r="AB43" i="3"/>
  <c r="AA45" i="3"/>
  <c r="V45" i="3"/>
  <c r="AJ122" i="3"/>
  <c r="AO122" i="3" s="1"/>
  <c r="AZ122" i="3" s="1"/>
  <c r="Y23" i="3"/>
  <c r="AC32" i="3"/>
  <c r="BD32" i="3" s="1"/>
  <c r="AB45" i="3"/>
  <c r="AO97" i="3"/>
  <c r="AZ97" i="3" s="1"/>
  <c r="AK142" i="3"/>
  <c r="P142" i="3" s="1"/>
  <c r="Z26" i="3"/>
  <c r="Z21" i="3" s="1"/>
  <c r="Z20" i="3" s="1"/>
  <c r="AA33" i="3"/>
  <c r="Q47" i="3"/>
  <c r="N64" i="3"/>
  <c r="AG78" i="3"/>
  <c r="P72" i="3"/>
  <c r="P76" i="3"/>
  <c r="AL78" i="3"/>
  <c r="P80" i="3"/>
  <c r="P97" i="3"/>
  <c r="O106" i="3"/>
  <c r="H105" i="3"/>
  <c r="BB105" i="3" s="1"/>
  <c r="AK114" i="3"/>
  <c r="AO114" i="3" s="1"/>
  <c r="P120" i="3"/>
  <c r="O26" i="3"/>
  <c r="O33" i="3"/>
  <c r="AG69" i="3"/>
  <c r="P57" i="3"/>
  <c r="AJ60" i="3"/>
  <c r="Q60" i="3" s="1"/>
  <c r="O100" i="3"/>
  <c r="P81" i="3"/>
  <c r="AW92" i="3"/>
  <c r="P94" i="3"/>
  <c r="P96" i="3"/>
  <c r="AT127" i="3"/>
  <c r="P157" i="3"/>
  <c r="AJ91" i="3"/>
  <c r="N91" i="3" s="1"/>
  <c r="M91" i="3" s="1"/>
  <c r="P105" i="3"/>
  <c r="AL129" i="3"/>
  <c r="P129" i="3" s="1"/>
  <c r="P159" i="3"/>
  <c r="P32" i="3"/>
  <c r="P41" i="3"/>
  <c r="P43" i="3" s="1"/>
  <c r="AJ57" i="3"/>
  <c r="N57" i="3" s="1"/>
  <c r="AX60" i="3"/>
  <c r="P71" i="3"/>
  <c r="P75" i="3"/>
  <c r="AG106" i="3"/>
  <c r="AJ32" i="3"/>
  <c r="N32" i="3" s="1"/>
  <c r="M32" i="3" s="1"/>
  <c r="O54" i="3"/>
  <c r="AJ74" i="3"/>
  <c r="Q74" i="3" s="1"/>
  <c r="P158" i="3"/>
  <c r="Q158" i="3" s="1"/>
  <c r="AI29" i="3"/>
  <c r="AJ31" i="3"/>
  <c r="AJ66" i="3"/>
  <c r="AO66" i="3" s="1"/>
  <c r="P73" i="3"/>
  <c r="P88" i="3"/>
  <c r="P93" i="3"/>
  <c r="P98" i="3"/>
  <c r="AJ103" i="3"/>
  <c r="Q103" i="3" s="1"/>
  <c r="P115" i="3"/>
  <c r="P127" i="3"/>
  <c r="AJ129" i="3"/>
  <c r="P148" i="3"/>
  <c r="P149" i="3"/>
  <c r="P83" i="3"/>
  <c r="AN92" i="3"/>
  <c r="P92" i="3" s="1"/>
  <c r="O111" i="3"/>
  <c r="AG134" i="3"/>
  <c r="Q146" i="3"/>
  <c r="AI155" i="3"/>
  <c r="AI158" i="3"/>
  <c r="AH26" i="3"/>
  <c r="AI26" i="3" s="1"/>
  <c r="AI89" i="3"/>
  <c r="Q99" i="3"/>
  <c r="AK113" i="3"/>
  <c r="AK118" i="3" s="1"/>
  <c r="O118" i="3"/>
  <c r="AI136" i="3"/>
  <c r="H42" i="3"/>
  <c r="BB42" i="3" s="1"/>
  <c r="AD46" i="3"/>
  <c r="BB46" i="3" s="1"/>
  <c r="AD158" i="3"/>
  <c r="BB158" i="3" s="1"/>
  <c r="AA100" i="3"/>
  <c r="V33" i="3"/>
  <c r="AC80" i="3"/>
  <c r="BA80" i="3" s="1"/>
  <c r="AB100" i="3"/>
  <c r="R21" i="3"/>
  <c r="R20" i="3" s="1"/>
  <c r="AF50" i="3"/>
  <c r="AF49" i="3" s="1"/>
  <c r="G130" i="3"/>
  <c r="AO38" i="3"/>
  <c r="AZ38" i="3" s="1"/>
  <c r="T21" i="3"/>
  <c r="T20" i="3" s="1"/>
  <c r="AF21" i="3"/>
  <c r="AF20" i="3" s="1"/>
  <c r="X45" i="3"/>
  <c r="R50" i="3"/>
  <c r="R49" i="3" s="1"/>
  <c r="AC110" i="3"/>
  <c r="BA110" i="3" s="1"/>
  <c r="V134" i="3"/>
  <c r="T141" i="3"/>
  <c r="Q23" i="3"/>
  <c r="Q26" i="3" s="1"/>
  <c r="U33" i="3"/>
  <c r="V69" i="3"/>
  <c r="N68" i="3"/>
  <c r="AI140" i="3"/>
  <c r="AC158" i="3"/>
  <c r="BA158" i="3" s="1"/>
  <c r="AD41" i="3"/>
  <c r="AD43" i="3" s="1"/>
  <c r="AC81" i="3"/>
  <c r="BA81" i="3" s="1"/>
  <c r="BA93" i="3"/>
  <c r="AY94" i="3"/>
  <c r="AD103" i="3"/>
  <c r="BB103" i="3" s="1"/>
  <c r="AO139" i="3"/>
  <c r="AW139" i="3" s="1"/>
  <c r="AE21" i="3"/>
  <c r="AE20" i="3" s="1"/>
  <c r="AD72" i="3"/>
  <c r="AY72" i="3" s="1"/>
  <c r="X141" i="3"/>
  <c r="AD35" i="3"/>
  <c r="BB35" i="3" s="1"/>
  <c r="AC46" i="3"/>
  <c r="AX46" i="3" s="1"/>
  <c r="N139" i="3"/>
  <c r="N140" i="3" s="1"/>
  <c r="AC159" i="3"/>
  <c r="BA159" i="3" s="1"/>
  <c r="AC41" i="3"/>
  <c r="BA41" i="3" s="1"/>
  <c r="AC103" i="3"/>
  <c r="BA103" i="3" s="1"/>
  <c r="P104" i="3"/>
  <c r="U111" i="3"/>
  <c r="G116" i="3"/>
  <c r="AY157" i="3"/>
  <c r="BB91" i="3"/>
  <c r="AY91" i="3"/>
  <c r="BB23" i="3"/>
  <c r="AY147" i="3"/>
  <c r="AO24" i="3"/>
  <c r="AV24" i="3" s="1"/>
  <c r="AO25" i="3"/>
  <c r="AV25" i="3" s="1"/>
  <c r="AC29" i="3"/>
  <c r="BA29" i="3" s="1"/>
  <c r="AC30" i="3"/>
  <c r="BA30" i="3" s="1"/>
  <c r="N38" i="3"/>
  <c r="N39" i="3" s="1"/>
  <c r="AD38" i="3"/>
  <c r="X39" i="3"/>
  <c r="X21" i="3" s="1"/>
  <c r="Q42" i="3"/>
  <c r="AC47" i="3"/>
  <c r="BA47" i="3" s="1"/>
  <c r="AD58" i="3"/>
  <c r="BB58" i="3" s="1"/>
  <c r="AZ68" i="3"/>
  <c r="H69" i="3"/>
  <c r="AD71" i="3"/>
  <c r="BB73" i="3"/>
  <c r="AY77" i="3"/>
  <c r="AX82" i="3"/>
  <c r="AY88" i="3"/>
  <c r="H93" i="3"/>
  <c r="AY93" i="3"/>
  <c r="N97" i="3"/>
  <c r="V111" i="3"/>
  <c r="AD110" i="3"/>
  <c r="BB110" i="3" s="1"/>
  <c r="Q126" i="3"/>
  <c r="AZ127" i="3"/>
  <c r="AC139" i="3"/>
  <c r="BA139" i="3" s="1"/>
  <c r="AY148" i="3"/>
  <c r="AY152" i="3"/>
  <c r="BB116" i="3"/>
  <c r="AD31" i="3"/>
  <c r="BB31" i="3" s="1"/>
  <c r="AX91" i="3"/>
  <c r="AC99" i="3"/>
  <c r="BA99" i="3" s="1"/>
  <c r="Q130" i="3"/>
  <c r="W141" i="3"/>
  <c r="AX143" i="3"/>
  <c r="AC146" i="3"/>
  <c r="BA146" i="3" s="1"/>
  <c r="AD150" i="3"/>
  <c r="AC152" i="3"/>
  <c r="BA152" i="3" s="1"/>
  <c r="AX154" i="3"/>
  <c r="P59" i="3"/>
  <c r="AD47" i="3"/>
  <c r="BB47" i="3" s="1"/>
  <c r="AA54" i="3"/>
  <c r="AE50" i="3"/>
  <c r="AE49" i="3" s="1"/>
  <c r="AC23" i="3"/>
  <c r="AC26" i="3" s="1"/>
  <c r="BA26" i="3" s="1"/>
  <c r="N42" i="3"/>
  <c r="W45" i="3"/>
  <c r="AX52" i="3"/>
  <c r="Q53" i="3"/>
  <c r="P77" i="3"/>
  <c r="AX77" i="3"/>
  <c r="BB82" i="3"/>
  <c r="U100" i="3"/>
  <c r="X100" i="3"/>
  <c r="AL100" i="3"/>
  <c r="AO93" i="3"/>
  <c r="AT93" i="3" s="1"/>
  <c r="AX94" i="3"/>
  <c r="G105" i="3"/>
  <c r="AD121" i="3"/>
  <c r="BB121" i="3" s="1"/>
  <c r="AD123" i="3"/>
  <c r="BB123" i="3" s="1"/>
  <c r="H130" i="3"/>
  <c r="V142" i="3"/>
  <c r="AX149" i="3"/>
  <c r="AY159" i="3"/>
  <c r="AY129" i="3"/>
  <c r="AB134" i="3"/>
  <c r="AD139" i="3"/>
  <c r="AD140" i="3" s="1"/>
  <c r="BB140" i="3" s="1"/>
  <c r="X134" i="3"/>
  <c r="AX124" i="3"/>
  <c r="AD90" i="3"/>
  <c r="BB90" i="3" s="1"/>
  <c r="AD84" i="3"/>
  <c r="AY84" i="3" s="1"/>
  <c r="AC83" i="3"/>
  <c r="BA83" i="3" s="1"/>
  <c r="AX68" i="3"/>
  <c r="AD67" i="3"/>
  <c r="BB67" i="3" s="1"/>
  <c r="BA66" i="3"/>
  <c r="BB63" i="3"/>
  <c r="AX59" i="3"/>
  <c r="X69" i="3"/>
  <c r="AO29" i="3"/>
  <c r="AN33" i="3"/>
  <c r="AN21" i="3" s="1"/>
  <c r="AN20" i="3" s="1"/>
  <c r="P29" i="3"/>
  <c r="BA38" i="3"/>
  <c r="AC39" i="3"/>
  <c r="BA39" i="3" s="1"/>
  <c r="AI36" i="3"/>
  <c r="BG23" i="3"/>
  <c r="AT23" i="3"/>
  <c r="AP23" i="3"/>
  <c r="AP32" i="3"/>
  <c r="AZ32" i="3" s="1"/>
  <c r="AO46" i="3"/>
  <c r="AZ46" i="3" s="1"/>
  <c r="N46" i="3"/>
  <c r="AJ45" i="3"/>
  <c r="AZ23" i="3"/>
  <c r="AD26" i="3"/>
  <c r="AY26" i="3" s="1"/>
  <c r="AI23" i="3"/>
  <c r="AW23" i="3"/>
  <c r="AJ28" i="3"/>
  <c r="BA28" i="3"/>
  <c r="AD29" i="3"/>
  <c r="AJ29" i="3"/>
  <c r="AD30" i="3"/>
  <c r="BB30" i="3" s="1"/>
  <c r="AJ30" i="3"/>
  <c r="AX38" i="3"/>
  <c r="W39" i="3"/>
  <c r="P46" i="3"/>
  <c r="AH54" i="3"/>
  <c r="U56" i="3"/>
  <c r="AJ58" i="3"/>
  <c r="P58" i="3"/>
  <c r="N67" i="3"/>
  <c r="AO67" i="3"/>
  <c r="AZ67" i="3" s="1"/>
  <c r="Q67" i="3"/>
  <c r="P26" i="3"/>
  <c r="AJ26" i="3"/>
  <c r="AX28" i="3"/>
  <c r="BB28" i="3"/>
  <c r="AG33" i="3"/>
  <c r="AC35" i="3"/>
  <c r="AX35" i="3" s="1"/>
  <c r="G42" i="3"/>
  <c r="AX42" i="3"/>
  <c r="AG43" i="3"/>
  <c r="AA69" i="3"/>
  <c r="AC58" i="3"/>
  <c r="BA58" i="3" s="1"/>
  <c r="P35" i="3"/>
  <c r="AJ35" i="3"/>
  <c r="AO41" i="3"/>
  <c r="AZ41" i="3" s="1"/>
  <c r="N41" i="3"/>
  <c r="AG45" i="3"/>
  <c r="AB54" i="3"/>
  <c r="AJ52" i="3"/>
  <c r="AG54" i="3"/>
  <c r="AD56" i="3"/>
  <c r="AY56" i="3" s="1"/>
  <c r="AJ56" i="3"/>
  <c r="W69" i="3"/>
  <c r="AD59" i="3"/>
  <c r="BB59" i="3" s="1"/>
  <c r="AJ59" i="3"/>
  <c r="P61" i="3"/>
  <c r="AC61" i="3"/>
  <c r="BA61" i="3" s="1"/>
  <c r="AJ62" i="3"/>
  <c r="BB65" i="3"/>
  <c r="AT68" i="3"/>
  <c r="AN69" i="3"/>
  <c r="AC71" i="3"/>
  <c r="BB72" i="3"/>
  <c r="AO73" i="3"/>
  <c r="AW73" i="3" s="1"/>
  <c r="N73" i="3"/>
  <c r="H75" i="3"/>
  <c r="AY75" i="3"/>
  <c r="AJ199" i="3"/>
  <c r="AO75" i="3"/>
  <c r="AY76" i="3"/>
  <c r="AJ77" i="3"/>
  <c r="AO83" i="3"/>
  <c r="AZ83" i="3" s="1"/>
  <c r="N83" i="3"/>
  <c r="M83" i="3" s="1"/>
  <c r="AY87" i="3"/>
  <c r="BB87" i="3"/>
  <c r="Y53" i="3"/>
  <c r="AK56" i="3"/>
  <c r="AY57" i="3"/>
  <c r="AD61" i="3"/>
  <c r="BB61" i="3" s="1"/>
  <c r="AJ61" i="3"/>
  <c r="P62" i="3"/>
  <c r="P63" i="3"/>
  <c r="G64" i="3"/>
  <c r="P64" i="3"/>
  <c r="AJ197" i="3"/>
  <c r="AO64" i="3"/>
  <c r="AM197" i="3"/>
  <c r="AM69" i="3"/>
  <c r="AX64" i="3"/>
  <c r="P66" i="3"/>
  <c r="AW68" i="3"/>
  <c r="Q68" i="3"/>
  <c r="AV68" i="3" s="1"/>
  <c r="AJ71" i="3"/>
  <c r="N74" i="3"/>
  <c r="AO84" i="3"/>
  <c r="AZ84" i="3" s="1"/>
  <c r="N89" i="3"/>
  <c r="M89" i="3" s="1"/>
  <c r="AO89" i="3"/>
  <c r="AZ89" i="3" s="1"/>
  <c r="AO94" i="3"/>
  <c r="AZ94" i="3" s="1"/>
  <c r="N94" i="3"/>
  <c r="M94" i="3" s="1"/>
  <c r="Z53" i="3"/>
  <c r="O69" i="3"/>
  <c r="AX62" i="3"/>
  <c r="AJ63" i="3"/>
  <c r="AL65" i="3"/>
  <c r="AL69" i="3" s="1"/>
  <c r="N66" i="3"/>
  <c r="AX67" i="3"/>
  <c r="AB69" i="3"/>
  <c r="AX72" i="3"/>
  <c r="AX75" i="3"/>
  <c r="N76" i="3"/>
  <c r="AO76" i="3"/>
  <c r="AW76" i="3" s="1"/>
  <c r="AO87" i="3"/>
  <c r="AW87" i="3" s="1"/>
  <c r="N87" i="3"/>
  <c r="M87" i="3" s="1"/>
  <c r="AO88" i="3"/>
  <c r="AW88" i="3" s="1"/>
  <c r="N88" i="3"/>
  <c r="M88" i="3" s="1"/>
  <c r="AO95" i="3"/>
  <c r="AW95" i="3" s="1"/>
  <c r="N95" i="3"/>
  <c r="AO98" i="3"/>
  <c r="AZ98" i="3" s="1"/>
  <c r="N98" i="3"/>
  <c r="AO72" i="3"/>
  <c r="AZ72" i="3" s="1"/>
  <c r="N72" i="3"/>
  <c r="AX73" i="3"/>
  <c r="BA75" i="3"/>
  <c r="AO81" i="3"/>
  <c r="AW81" i="3" s="1"/>
  <c r="N81" i="3"/>
  <c r="M81" i="3" s="1"/>
  <c r="N82" i="3"/>
  <c r="M82" i="3" s="1"/>
  <c r="AO82" i="3"/>
  <c r="AW82" i="3" s="1"/>
  <c r="V83" i="3"/>
  <c r="AD80" i="3"/>
  <c r="AY80" i="3" s="1"/>
  <c r="AJ80" i="3"/>
  <c r="Q80" i="3" s="1"/>
  <c r="AD81" i="3"/>
  <c r="BB81" i="3" s="1"/>
  <c r="BD85" i="3"/>
  <c r="N86" i="3"/>
  <c r="M86" i="3" s="1"/>
  <c r="AJ90" i="3"/>
  <c r="AO91" i="3"/>
  <c r="AZ91" i="3" s="1"/>
  <c r="AX93" i="3"/>
  <c r="BB95" i="3"/>
  <c r="AO96" i="3"/>
  <c r="AZ96" i="3" s="1"/>
  <c r="N96" i="3"/>
  <c r="AC97" i="3"/>
  <c r="BA97" i="3" s="1"/>
  <c r="AO99" i="3"/>
  <c r="W100" i="3"/>
  <c r="W106" i="3"/>
  <c r="AC102" i="3"/>
  <c r="AX102" i="3" s="1"/>
  <c r="AM102" i="3"/>
  <c r="AM106" i="3" s="1"/>
  <c r="AX104" i="3"/>
  <c r="AK111" i="3"/>
  <c r="AX76" i="3"/>
  <c r="P84" i="3"/>
  <c r="AC84" i="3"/>
  <c r="BA84" i="3" s="1"/>
  <c r="BE85" i="3"/>
  <c r="BA87" i="3"/>
  <c r="AX88" i="3"/>
  <c r="P89" i="3"/>
  <c r="AC89" i="3"/>
  <c r="BA89" i="3" s="1"/>
  <c r="AI90" i="3"/>
  <c r="P95" i="3"/>
  <c r="AC95" i="3"/>
  <c r="BA95" i="3" s="1"/>
  <c r="BA98" i="3"/>
  <c r="X106" i="3"/>
  <c r="AD102" i="3"/>
  <c r="AJ203" i="3"/>
  <c r="AO105" i="3"/>
  <c r="AW105" i="3" s="1"/>
  <c r="N105" i="3"/>
  <c r="BB86" i="3"/>
  <c r="AJ201" i="3"/>
  <c r="AY96" i="3"/>
  <c r="AJ102" i="3"/>
  <c r="N103" i="3"/>
  <c r="P122" i="3"/>
  <c r="AH106" i="3"/>
  <c r="AI106" i="3" s="1"/>
  <c r="AI102" i="3"/>
  <c r="P109" i="3"/>
  <c r="AD104" i="3"/>
  <c r="BB104" i="3" s="1"/>
  <c r="AJ104" i="3"/>
  <c r="P108" i="3"/>
  <c r="AC108" i="3"/>
  <c r="AX108" i="3" s="1"/>
  <c r="AD109" i="3"/>
  <c r="BB109" i="3" s="1"/>
  <c r="AJ109" i="3"/>
  <c r="N110" i="3"/>
  <c r="AO110" i="3"/>
  <c r="AZ110" i="3" s="1"/>
  <c r="AY110" i="3"/>
  <c r="AC115" i="3"/>
  <c r="BA115" i="3" s="1"/>
  <c r="AJ116" i="3"/>
  <c r="AY116" i="3"/>
  <c r="L134" i="3"/>
  <c r="AD120" i="3"/>
  <c r="AY120" i="3" s="1"/>
  <c r="AO120" i="3"/>
  <c r="AZ120" i="3" s="1"/>
  <c r="N120" i="3"/>
  <c r="AC122" i="3"/>
  <c r="BA122" i="3" s="1"/>
  <c r="AX123" i="3"/>
  <c r="AC125" i="3"/>
  <c r="BA125" i="3" s="1"/>
  <c r="Y134" i="3"/>
  <c r="AD127" i="3"/>
  <c r="BB127" i="3" s="1"/>
  <c r="BA127" i="3"/>
  <c r="AD108" i="3"/>
  <c r="AY108" i="3" s="1"/>
  <c r="AJ108" i="3"/>
  <c r="AG111" i="3"/>
  <c r="AY113" i="3"/>
  <c r="BB113" i="3"/>
  <c r="AX114" i="3"/>
  <c r="AY114" i="3"/>
  <c r="AO115" i="3"/>
  <c r="AW115" i="3" s="1"/>
  <c r="M134" i="3"/>
  <c r="U134" i="3"/>
  <c r="Z134" i="3"/>
  <c r="AD125" i="3"/>
  <c r="BB125" i="3" s="1"/>
  <c r="AO132" i="3"/>
  <c r="AZ132" i="3" s="1"/>
  <c r="N132" i="3"/>
  <c r="O134" i="3"/>
  <c r="P124" i="3"/>
  <c r="AJ124" i="3"/>
  <c r="AJ125" i="3"/>
  <c r="AO126" i="3"/>
  <c r="AZ126" i="3" s="1"/>
  <c r="N126" i="3"/>
  <c r="AW127" i="3"/>
  <c r="N133" i="3"/>
  <c r="AO133" i="3"/>
  <c r="AV133" i="3" s="1"/>
  <c r="AX121" i="3"/>
  <c r="AD128" i="3"/>
  <c r="BB128" i="3" s="1"/>
  <c r="N127" i="3"/>
  <c r="AP127" i="3" s="1"/>
  <c r="AJ128" i="3"/>
  <c r="AO130" i="3"/>
  <c r="AW130" i="3" s="1"/>
  <c r="AY130" i="3"/>
  <c r="AD131" i="3"/>
  <c r="BB131" i="3" s="1"/>
  <c r="AJ131" i="3"/>
  <c r="Q131" i="3" s="1"/>
  <c r="AX131" i="3"/>
  <c r="P132" i="3"/>
  <c r="AC132" i="3"/>
  <c r="BA132" i="3" s="1"/>
  <c r="BB132" i="3"/>
  <c r="P133" i="3"/>
  <c r="AD133" i="3"/>
  <c r="BB133" i="3" s="1"/>
  <c r="AX133" i="3"/>
  <c r="AD136" i="3"/>
  <c r="AY136" i="3" s="1"/>
  <c r="AJ136" i="3"/>
  <c r="AK137" i="3"/>
  <c r="AI137" i="3" s="1"/>
  <c r="O141" i="3"/>
  <c r="AY146" i="3"/>
  <c r="AO149" i="3"/>
  <c r="N149" i="3"/>
  <c r="AY158" i="3"/>
  <c r="N130" i="3"/>
  <c r="AC145" i="3"/>
  <c r="BA145" i="3" s="1"/>
  <c r="N147" i="3"/>
  <c r="AW147" i="3"/>
  <c r="AZ147" i="3"/>
  <c r="AO158" i="3"/>
  <c r="AW158" i="3" s="1"/>
  <c r="N158" i="3"/>
  <c r="BA130" i="3"/>
  <c r="S134" i="3"/>
  <c r="W134" i="3"/>
  <c r="AX136" i="3"/>
  <c r="W137" i="3"/>
  <c r="AO146" i="3"/>
  <c r="N146" i="3"/>
  <c r="AO157" i="3"/>
  <c r="AW157" i="3" s="1"/>
  <c r="N157" i="3"/>
  <c r="AO154" i="3"/>
  <c r="AW154" i="3" s="1"/>
  <c r="N154" i="3"/>
  <c r="N155" i="3"/>
  <c r="AO155" i="3"/>
  <c r="AW155" i="3" s="1"/>
  <c r="AK153" i="3"/>
  <c r="P145" i="3"/>
  <c r="P147" i="3"/>
  <c r="AC147" i="3"/>
  <c r="BA147" i="3" s="1"/>
  <c r="N148" i="3"/>
  <c r="AO148" i="3"/>
  <c r="AZ148" i="3" s="1"/>
  <c r="AD149" i="3"/>
  <c r="BB149" i="3" s="1"/>
  <c r="N152" i="3"/>
  <c r="AO152" i="3"/>
  <c r="AV152" i="3" s="1"/>
  <c r="V153" i="3"/>
  <c r="Q154" i="3"/>
  <c r="AD154" i="3"/>
  <c r="P156" i="3"/>
  <c r="AC156" i="3"/>
  <c r="BA156" i="3" s="1"/>
  <c r="N159" i="3"/>
  <c r="AO159" i="3"/>
  <c r="AW159" i="3" s="1"/>
  <c r="AJ145" i="3"/>
  <c r="AJ141" i="3" s="1"/>
  <c r="O153" i="3"/>
  <c r="AA153" i="3"/>
  <c r="P155" i="3"/>
  <c r="AC155" i="3"/>
  <c r="AX155" i="3" s="1"/>
  <c r="AD156" i="3"/>
  <c r="BB156" i="3" s="1"/>
  <c r="AJ156" i="3"/>
  <c r="AJ153" i="3" s="1"/>
  <c r="BA157" i="3"/>
  <c r="AM84" i="14"/>
  <c r="AX74" i="3" l="1"/>
  <c r="AY145" i="3"/>
  <c r="AX128" i="3"/>
  <c r="AC137" i="3"/>
  <c r="BA137" i="3" s="1"/>
  <c r="AX63" i="3"/>
  <c r="AY52" i="3"/>
  <c r="AY89" i="3"/>
  <c r="AY74" i="3"/>
  <c r="N92" i="3"/>
  <c r="M92" i="3" s="1"/>
  <c r="AX31" i="3"/>
  <c r="AY68" i="3"/>
  <c r="AO57" i="3"/>
  <c r="AZ57" i="3" s="1"/>
  <c r="BB32" i="3"/>
  <c r="AX23" i="3"/>
  <c r="AX148" i="3"/>
  <c r="AA21" i="3"/>
  <c r="AA20" i="3" s="1"/>
  <c r="AY43" i="3"/>
  <c r="AO113" i="3"/>
  <c r="AZ113" i="3" s="1"/>
  <c r="AO129" i="3"/>
  <c r="AZ129" i="3" s="1"/>
  <c r="AL134" i="3"/>
  <c r="N129" i="3"/>
  <c r="AJ118" i="3"/>
  <c r="N113" i="3"/>
  <c r="AO140" i="3"/>
  <c r="AV140" i="3" s="1"/>
  <c r="BB92" i="3"/>
  <c r="AY62" i="3"/>
  <c r="Q110" i="3"/>
  <c r="V21" i="3"/>
  <c r="V20" i="3" s="1"/>
  <c r="AY97" i="3"/>
  <c r="AL20" i="3"/>
  <c r="N142" i="3"/>
  <c r="AZ93" i="3"/>
  <c r="BA96" i="3"/>
  <c r="N47" i="3"/>
  <c r="N45" i="3" s="1"/>
  <c r="AX129" i="3"/>
  <c r="Q157" i="3"/>
  <c r="AR157" i="3" s="1"/>
  <c r="Q142" i="3"/>
  <c r="AY115" i="3"/>
  <c r="AY124" i="3"/>
  <c r="N114" i="3"/>
  <c r="AP114" i="3" s="1"/>
  <c r="BB126" i="3"/>
  <c r="P114" i="3"/>
  <c r="AP93" i="3"/>
  <c r="AX90" i="3"/>
  <c r="AO47" i="3"/>
  <c r="AW47" i="3" s="1"/>
  <c r="AV38" i="3"/>
  <c r="AX109" i="3"/>
  <c r="AY155" i="3"/>
  <c r="Q120" i="3"/>
  <c r="BB66" i="3"/>
  <c r="Q81" i="3"/>
  <c r="AV81" i="3" s="1"/>
  <c r="BA86" i="3"/>
  <c r="AY99" i="3"/>
  <c r="AC142" i="3"/>
  <c r="AO142" i="3"/>
  <c r="AZ142" i="3" s="1"/>
  <c r="AY143" i="3"/>
  <c r="BA120" i="3"/>
  <c r="P113" i="3"/>
  <c r="AW93" i="3"/>
  <c r="AO103" i="3"/>
  <c r="AP103" i="3" s="1"/>
  <c r="AO121" i="3"/>
  <c r="AZ121" i="3" s="1"/>
  <c r="AV99" i="3"/>
  <c r="N85" i="3"/>
  <c r="M85" i="3" s="1"/>
  <c r="AY60" i="3"/>
  <c r="AO39" i="3"/>
  <c r="AV39" i="3" s="1"/>
  <c r="BB98" i="3"/>
  <c r="Q97" i="3"/>
  <c r="AV97" i="3" s="1"/>
  <c r="BA126" i="3"/>
  <c r="U141" i="3"/>
  <c r="T50" i="3"/>
  <c r="T49" i="3" s="1"/>
  <c r="AO92" i="3"/>
  <c r="AZ92" i="3" s="1"/>
  <c r="AN100" i="3"/>
  <c r="AN50" i="3" s="1"/>
  <c r="AN49" i="3" s="1"/>
  <c r="AN19" i="3" s="1"/>
  <c r="AO74" i="3"/>
  <c r="AZ74" i="3" s="1"/>
  <c r="AV146" i="3"/>
  <c r="AO123" i="3"/>
  <c r="AT123" i="3" s="1"/>
  <c r="Q149" i="3"/>
  <c r="AV149" i="3" s="1"/>
  <c r="Q85" i="3"/>
  <c r="AV85" i="3" s="1"/>
  <c r="Q41" i="3"/>
  <c r="Q43" i="3" s="1"/>
  <c r="AB21" i="3"/>
  <c r="AB20" i="3" s="1"/>
  <c r="Q95" i="3"/>
  <c r="AV95" i="3" s="1"/>
  <c r="Q66" i="3"/>
  <c r="AV66" i="3" s="1"/>
  <c r="H78" i="3"/>
  <c r="BB93" i="3"/>
  <c r="Q83" i="3"/>
  <c r="AR83" i="3" s="1"/>
  <c r="Q127" i="3"/>
  <c r="AR127" i="3" s="1"/>
  <c r="Q93" i="3"/>
  <c r="AR93" i="3" s="1"/>
  <c r="Q76" i="3"/>
  <c r="AV76" i="3" s="1"/>
  <c r="Q123" i="3"/>
  <c r="Q132" i="3"/>
  <c r="Q122" i="3"/>
  <c r="AR122" i="3" s="1"/>
  <c r="Q84" i="3"/>
  <c r="AR84" i="3" s="1"/>
  <c r="Q115" i="3"/>
  <c r="AV115" i="3" s="1"/>
  <c r="Q88" i="3"/>
  <c r="Q159" i="3"/>
  <c r="AV159" i="3" s="1"/>
  <c r="Q72" i="3"/>
  <c r="AR72" i="3" s="1"/>
  <c r="Q64" i="3"/>
  <c r="AV64" i="3" s="1"/>
  <c r="AD142" i="3"/>
  <c r="BB142" i="3" s="1"/>
  <c r="G106" i="3"/>
  <c r="Q148" i="3"/>
  <c r="AV148" i="3" s="1"/>
  <c r="Q73" i="3"/>
  <c r="AV73" i="3" s="1"/>
  <c r="Q155" i="3"/>
  <c r="AV155" i="3" s="1"/>
  <c r="Q147" i="3"/>
  <c r="AV147" i="3" s="1"/>
  <c r="Q89" i="3"/>
  <c r="AR89" i="3" s="1"/>
  <c r="BA64" i="3"/>
  <c r="H134" i="3"/>
  <c r="G118" i="3"/>
  <c r="G134" i="3"/>
  <c r="Q92" i="3"/>
  <c r="Q98" i="3"/>
  <c r="AV98" i="3" s="1"/>
  <c r="Q75" i="3"/>
  <c r="Q105" i="3"/>
  <c r="AV105" i="3" s="1"/>
  <c r="Q96" i="3"/>
  <c r="AV96" i="3" s="1"/>
  <c r="H106" i="3"/>
  <c r="BA113" i="3"/>
  <c r="AC118" i="3"/>
  <c r="AD118" i="3"/>
  <c r="BB118" i="3" s="1"/>
  <c r="Q129" i="3"/>
  <c r="AR129" i="3" s="1"/>
  <c r="Q121" i="3"/>
  <c r="AO143" i="3"/>
  <c r="AZ143" i="3" s="1"/>
  <c r="AK134" i="3"/>
  <c r="N121" i="3"/>
  <c r="AO86" i="3"/>
  <c r="AZ86" i="3" s="1"/>
  <c r="AO60" i="3"/>
  <c r="AZ60" i="3" s="1"/>
  <c r="N60" i="3"/>
  <c r="AW42" i="3"/>
  <c r="N143" i="3"/>
  <c r="O21" i="3"/>
  <c r="O20" i="3" s="1"/>
  <c r="P125" i="3"/>
  <c r="N123" i="3"/>
  <c r="N122" i="3"/>
  <c r="AV42" i="3"/>
  <c r="Q57" i="3"/>
  <c r="BA32" i="3"/>
  <c r="AX41" i="3"/>
  <c r="AD36" i="3"/>
  <c r="BB36" i="3" s="1"/>
  <c r="AZ114" i="3"/>
  <c r="AT114" i="3"/>
  <c r="AJ78" i="3"/>
  <c r="P36" i="3"/>
  <c r="G43" i="3"/>
  <c r="G21" i="3" s="1"/>
  <c r="G20" i="3" s="1"/>
  <c r="AR23" i="3"/>
  <c r="Q32" i="3"/>
  <c r="R19" i="3"/>
  <c r="Q91" i="3"/>
  <c r="AR91" i="3" s="1"/>
  <c r="H43" i="3"/>
  <c r="H21" i="3" s="1"/>
  <c r="H20" i="3" s="1"/>
  <c r="Y26" i="3"/>
  <c r="Y21" i="3" s="1"/>
  <c r="Y20" i="3" s="1"/>
  <c r="AX71" i="3"/>
  <c r="AC78" i="3"/>
  <c r="AY71" i="3"/>
  <c r="AD78" i="3"/>
  <c r="AY78" i="3" s="1"/>
  <c r="P78" i="3"/>
  <c r="AZ75" i="3"/>
  <c r="AW129" i="3"/>
  <c r="AY47" i="3"/>
  <c r="AW72" i="3"/>
  <c r="BA23" i="3"/>
  <c r="AW38" i="3"/>
  <c r="AY103" i="3"/>
  <c r="V141" i="3"/>
  <c r="AE19" i="3"/>
  <c r="AC43" i="3"/>
  <c r="AX43" i="3" s="1"/>
  <c r="AX139" i="3"/>
  <c r="AC140" i="3"/>
  <c r="BA140" i="3" s="1"/>
  <c r="AY41" i="3"/>
  <c r="AD45" i="3"/>
  <c r="BB45" i="3" s="1"/>
  <c r="BA116" i="3"/>
  <c r="AY46" i="3"/>
  <c r="AX80" i="3"/>
  <c r="BA46" i="3"/>
  <c r="AF19" i="3"/>
  <c r="N43" i="3"/>
  <c r="AX30" i="3"/>
  <c r="AC33" i="3"/>
  <c r="BA33" i="3" s="1"/>
  <c r="AX158" i="3"/>
  <c r="AV139" i="3"/>
  <c r="AV23" i="3"/>
  <c r="AX103" i="3"/>
  <c r="AZ139" i="3"/>
  <c r="AY125" i="3"/>
  <c r="AR68" i="3"/>
  <c r="AX81" i="3"/>
  <c r="AC45" i="3"/>
  <c r="BA45" i="3" s="1"/>
  <c r="X20" i="3"/>
  <c r="AY139" i="3"/>
  <c r="T19" i="3"/>
  <c r="AZ130" i="3"/>
  <c r="BB139" i="3"/>
  <c r="H100" i="3"/>
  <c r="H50" i="3" s="1"/>
  <c r="H49" i="3" s="1"/>
  <c r="U21" i="3"/>
  <c r="U20" i="3" s="1"/>
  <c r="AY67" i="3"/>
  <c r="AX110" i="3"/>
  <c r="Q124" i="3"/>
  <c r="AW149" i="3"/>
  <c r="P102" i="3"/>
  <c r="Q102" i="3" s="1"/>
  <c r="Q145" i="3"/>
  <c r="AZ146" i="3"/>
  <c r="AY128" i="3"/>
  <c r="AV93" i="3"/>
  <c r="BB84" i="3"/>
  <c r="AX83" i="3"/>
  <c r="AZ95" i="3"/>
  <c r="AZ88" i="3"/>
  <c r="AW94" i="3"/>
  <c r="AW74" i="3"/>
  <c r="AZ73" i="3"/>
  <c r="AX29" i="3"/>
  <c r="BB41" i="3"/>
  <c r="AO26" i="3"/>
  <c r="BG26" i="3" s="1"/>
  <c r="BB71" i="3"/>
  <c r="AY35" i="3"/>
  <c r="AY122" i="3"/>
  <c r="AZ154" i="3"/>
  <c r="AY81" i="3"/>
  <c r="AX132" i="3"/>
  <c r="Q62" i="3"/>
  <c r="AY30" i="3"/>
  <c r="AZ157" i="3"/>
  <c r="AZ158" i="3"/>
  <c r="AX125" i="3"/>
  <c r="AZ81" i="3"/>
  <c r="AW46" i="3"/>
  <c r="AX159" i="3"/>
  <c r="AZ82" i="3"/>
  <c r="AX147" i="3"/>
  <c r="AZ115" i="3"/>
  <c r="AW110" i="3"/>
  <c r="AX97" i="3"/>
  <c r="Q61" i="3"/>
  <c r="BA105" i="3"/>
  <c r="AY121" i="3"/>
  <c r="BB38" i="3"/>
  <c r="AD39" i="3"/>
  <c r="AX99" i="3"/>
  <c r="AX152" i="3"/>
  <c r="AZ159" i="3"/>
  <c r="AZ155" i="3"/>
  <c r="AW67" i="3"/>
  <c r="AW39" i="3"/>
  <c r="AY31" i="3"/>
  <c r="AY109" i="3"/>
  <c r="AY104" i="3"/>
  <c r="AL50" i="3"/>
  <c r="AL49" i="3" s="1"/>
  <c r="AL19" i="3" s="1"/>
  <c r="AX146" i="3"/>
  <c r="AY58" i="3"/>
  <c r="AX47" i="3"/>
  <c r="AX145" i="3"/>
  <c r="AZ149" i="3"/>
  <c r="AA50" i="3"/>
  <c r="AA49" i="3" s="1"/>
  <c r="AG21" i="3"/>
  <c r="AG20" i="3" s="1"/>
  <c r="AY123" i="3"/>
  <c r="BB130" i="3"/>
  <c r="AY38" i="3"/>
  <c r="AY140" i="3"/>
  <c r="AY90" i="3"/>
  <c r="W50" i="3"/>
  <c r="W49" i="3" s="1"/>
  <c r="X50" i="3"/>
  <c r="X49" i="3" s="1"/>
  <c r="Q156" i="3"/>
  <c r="AW152" i="3"/>
  <c r="AY149" i="3"/>
  <c r="AO128" i="3"/>
  <c r="AW128" i="3" s="1"/>
  <c r="N128" i="3"/>
  <c r="AY131" i="3"/>
  <c r="AJ111" i="3"/>
  <c r="AO108" i="3"/>
  <c r="N108" i="3"/>
  <c r="AO104" i="3"/>
  <c r="N104" i="3"/>
  <c r="AV103" i="3"/>
  <c r="AC153" i="3"/>
  <c r="BA153" i="3" s="1"/>
  <c r="BA155" i="3"/>
  <c r="AZ152" i="3"/>
  <c r="AR159" i="3"/>
  <c r="AP159" i="3"/>
  <c r="AT159" i="3"/>
  <c r="BB154" i="3"/>
  <c r="AD153" i="3"/>
  <c r="BB153" i="3" s="1"/>
  <c r="AP155" i="3"/>
  <c r="BG155" i="3"/>
  <c r="AT155" i="3"/>
  <c r="AR142" i="3"/>
  <c r="AV142" i="3"/>
  <c r="AP142" i="3"/>
  <c r="AT142" i="3"/>
  <c r="AY154" i="3"/>
  <c r="AJ137" i="3"/>
  <c r="AO136" i="3"/>
  <c r="AW136" i="3" s="1"/>
  <c r="N136" i="3"/>
  <c r="N137" i="3" s="1"/>
  <c r="Q136" i="3"/>
  <c r="Q137" i="3" s="1"/>
  <c r="AR130" i="3"/>
  <c r="AV130" i="3"/>
  <c r="AP130" i="3"/>
  <c r="AT130" i="3"/>
  <c r="AC134" i="3"/>
  <c r="AP113" i="3"/>
  <c r="AD111" i="3"/>
  <c r="BB108" i="3"/>
  <c r="AY127" i="3"/>
  <c r="Q113" i="3"/>
  <c r="AV113" i="3" s="1"/>
  <c r="AW99" i="3"/>
  <c r="AW91" i="3"/>
  <c r="AT121" i="3"/>
  <c r="AJ100" i="3"/>
  <c r="AO80" i="3"/>
  <c r="AW80" i="3" s="1"/>
  <c r="N80" i="3"/>
  <c r="AX95" i="3"/>
  <c r="AT72" i="3"/>
  <c r="AZ87" i="3"/>
  <c r="AX84" i="3"/>
  <c r="AZ76" i="3"/>
  <c r="AX66" i="3"/>
  <c r="AZ64" i="3"/>
  <c r="O50" i="3"/>
  <c r="O49" i="3" s="1"/>
  <c r="AR74" i="3"/>
  <c r="AV74" i="3"/>
  <c r="AT74" i="3"/>
  <c r="N71" i="3"/>
  <c r="AO71" i="3"/>
  <c r="AZ71" i="3" s="1"/>
  <c r="AM50" i="3"/>
  <c r="AM49" i="3" s="1"/>
  <c r="AO61" i="3"/>
  <c r="AZ61" i="3" s="1"/>
  <c r="N61" i="3"/>
  <c r="AK69" i="3"/>
  <c r="P56" i="3"/>
  <c r="BB75" i="3"/>
  <c r="AP66" i="3"/>
  <c r="BC66" i="3" s="1"/>
  <c r="AO56" i="3"/>
  <c r="AW56" i="3" s="1"/>
  <c r="AJ69" i="3"/>
  <c r="N56" i="3"/>
  <c r="BA65" i="3"/>
  <c r="AB50" i="3"/>
  <c r="AB49" i="3" s="1"/>
  <c r="AO43" i="3"/>
  <c r="AV41" i="3"/>
  <c r="AY61" i="3"/>
  <c r="AX58" i="3"/>
  <c r="AX61" i="3"/>
  <c r="G69" i="3"/>
  <c r="Q46" i="3"/>
  <c r="Q45" i="3" s="1"/>
  <c r="P45" i="3"/>
  <c r="AJ33" i="3"/>
  <c r="AW41" i="3"/>
  <c r="AR154" i="3"/>
  <c r="AV154" i="3"/>
  <c r="AP154" i="3"/>
  <c r="BG154" i="3"/>
  <c r="AT154" i="3"/>
  <c r="P153" i="3"/>
  <c r="AT157" i="3"/>
  <c r="AP157" i="3"/>
  <c r="AW148" i="3"/>
  <c r="AY133" i="3"/>
  <c r="BB136" i="3"/>
  <c r="AD137" i="3"/>
  <c r="AO131" i="3"/>
  <c r="AV131" i="3" s="1"/>
  <c r="N131" i="3"/>
  <c r="AP129" i="3"/>
  <c r="AT129" i="3"/>
  <c r="AZ133" i="3"/>
  <c r="AT126" i="3"/>
  <c r="AV126" i="3"/>
  <c r="AP126" i="3"/>
  <c r="AR126" i="3"/>
  <c r="N124" i="3"/>
  <c r="AO124" i="3"/>
  <c r="AZ124" i="3" s="1"/>
  <c r="AV132" i="3"/>
  <c r="AJ134" i="3"/>
  <c r="AR110" i="3"/>
  <c r="AV110" i="3"/>
  <c r="AP110" i="3"/>
  <c r="AT110" i="3"/>
  <c r="AC111" i="3"/>
  <c r="BA108" i="3"/>
  <c r="AX115" i="3"/>
  <c r="AP91" i="3"/>
  <c r="AT91" i="3"/>
  <c r="BB80" i="3"/>
  <c r="BC85" i="3"/>
  <c r="AR82" i="3"/>
  <c r="BJ82" i="3"/>
  <c r="AV82" i="3"/>
  <c r="AP82" i="3"/>
  <c r="BG82" i="3"/>
  <c r="AT82" i="3"/>
  <c r="AO63" i="3"/>
  <c r="AZ63" i="3" s="1"/>
  <c r="N63" i="3"/>
  <c r="Z54" i="3"/>
  <c r="AD53" i="3"/>
  <c r="AD54" i="3" s="1"/>
  <c r="AP89" i="3"/>
  <c r="AT89" i="3"/>
  <c r="AC100" i="3"/>
  <c r="BA100" i="3" s="1"/>
  <c r="Y54" i="3"/>
  <c r="AC53" i="3"/>
  <c r="AC54" i="3" s="1"/>
  <c r="AT83" i="3"/>
  <c r="AP83" i="3"/>
  <c r="AO77" i="3"/>
  <c r="N77" i="3"/>
  <c r="Q77" i="3"/>
  <c r="AV75" i="3"/>
  <c r="AW75" i="3"/>
  <c r="AT73" i="3"/>
  <c r="BA71" i="3"/>
  <c r="N62" i="3"/>
  <c r="AO62" i="3"/>
  <c r="AZ62" i="3" s="1"/>
  <c r="AO59" i="3"/>
  <c r="AZ59" i="3" s="1"/>
  <c r="N59" i="3"/>
  <c r="BB56" i="3"/>
  <c r="AD69" i="3"/>
  <c r="BB69" i="3" s="1"/>
  <c r="P54" i="3"/>
  <c r="AZ47" i="3"/>
  <c r="AC36" i="3"/>
  <c r="BA35" i="3"/>
  <c r="AR67" i="3"/>
  <c r="AV67" i="3"/>
  <c r="AT67" i="3"/>
  <c r="N65" i="3"/>
  <c r="Q58" i="3"/>
  <c r="AI54" i="3"/>
  <c r="AW29" i="3"/>
  <c r="N29" i="3"/>
  <c r="M29" i="3" s="1"/>
  <c r="AZ29" i="3"/>
  <c r="BB26" i="3"/>
  <c r="AP46" i="3"/>
  <c r="AT46" i="3"/>
  <c r="AO45" i="3"/>
  <c r="AW45" i="3" s="1"/>
  <c r="BC32" i="3"/>
  <c r="Q29" i="3"/>
  <c r="AV29" i="3" s="1"/>
  <c r="P144" i="3"/>
  <c r="Q143" i="3"/>
  <c r="AD141" i="3"/>
  <c r="BB141" i="3" s="1"/>
  <c r="AY156" i="3"/>
  <c r="AT158" i="3"/>
  <c r="AR158" i="3"/>
  <c r="AV158" i="3"/>
  <c r="AP158" i="3"/>
  <c r="AW140" i="3"/>
  <c r="AW133" i="3"/>
  <c r="N125" i="3"/>
  <c r="AO125" i="3"/>
  <c r="AZ125" i="3" s="1"/>
  <c r="AW146" i="3"/>
  <c r="AT122" i="3"/>
  <c r="AP122" i="3"/>
  <c r="AP115" i="3"/>
  <c r="AT115" i="3"/>
  <c r="Q128" i="3"/>
  <c r="AD134" i="3"/>
  <c r="BB120" i="3"/>
  <c r="AJ205" i="3"/>
  <c r="AO116" i="3"/>
  <c r="N116" i="3"/>
  <c r="Q108" i="3"/>
  <c r="P111" i="3"/>
  <c r="AW126" i="3"/>
  <c r="Q104" i="3"/>
  <c r="BB102" i="3"/>
  <c r="AD106" i="3"/>
  <c r="BB106" i="3" s="1"/>
  <c r="AX122" i="3"/>
  <c r="Q116" i="3"/>
  <c r="BA102" i="3"/>
  <c r="AC106" i="3"/>
  <c r="AZ99" i="3"/>
  <c r="AO90" i="3"/>
  <c r="AZ90" i="3" s="1"/>
  <c r="Q90" i="3"/>
  <c r="N90" i="3"/>
  <c r="M90" i="3" s="1"/>
  <c r="BJ81" i="3"/>
  <c r="AP81" i="3"/>
  <c r="BG81" i="3"/>
  <c r="AT81" i="3"/>
  <c r="AT88" i="3"/>
  <c r="AR88" i="3"/>
  <c r="AV88" i="3"/>
  <c r="AP88" i="3"/>
  <c r="AY102" i="3"/>
  <c r="AR94" i="3"/>
  <c r="AP94" i="3"/>
  <c r="AV94" i="3"/>
  <c r="AT94" i="3"/>
  <c r="P65" i="3"/>
  <c r="Q63" i="3"/>
  <c r="AR60" i="3"/>
  <c r="AV60" i="3"/>
  <c r="AT60" i="3"/>
  <c r="AY59" i="3"/>
  <c r="AJ54" i="3"/>
  <c r="AW64" i="3"/>
  <c r="AO52" i="3"/>
  <c r="AW52" i="3" s="1"/>
  <c r="Q52" i="3"/>
  <c r="Q59" i="3"/>
  <c r="AO65" i="3"/>
  <c r="AO58" i="3"/>
  <c r="AW58" i="3" s="1"/>
  <c r="N58" i="3"/>
  <c r="AX39" i="3"/>
  <c r="W21" i="3"/>
  <c r="W20" i="3" s="1"/>
  <c r="AD33" i="3"/>
  <c r="BB29" i="3"/>
  <c r="AY29" i="3"/>
  <c r="S50" i="3"/>
  <c r="B139" i="3"/>
  <c r="B108" i="3"/>
  <c r="B109" i="3" s="1"/>
  <c r="BA42" i="3"/>
  <c r="AO156" i="3"/>
  <c r="AZ156" i="3" s="1"/>
  <c r="N156" i="3"/>
  <c r="N153" i="3" s="1"/>
  <c r="N145" i="3"/>
  <c r="AO145" i="3"/>
  <c r="BA142" i="3"/>
  <c r="AC141" i="3"/>
  <c r="AX156" i="3"/>
  <c r="AX142" i="3"/>
  <c r="AT120" i="3"/>
  <c r="AR120" i="3"/>
  <c r="AP120" i="3"/>
  <c r="AV120" i="3"/>
  <c r="AO109" i="3"/>
  <c r="AZ109" i="3" s="1"/>
  <c r="N109" i="3"/>
  <c r="Q109" i="3"/>
  <c r="AJ106" i="3"/>
  <c r="N102" i="3"/>
  <c r="AO102" i="3"/>
  <c r="AZ102" i="3" s="1"/>
  <c r="AZ105" i="3"/>
  <c r="AW96" i="3"/>
  <c r="AS85" i="3"/>
  <c r="AQ85" i="3"/>
  <c r="AU85" i="3"/>
  <c r="V100" i="3"/>
  <c r="AD83" i="3"/>
  <c r="BB83" i="3" s="1"/>
  <c r="AX89" i="3"/>
  <c r="AT87" i="3"/>
  <c r="AR87" i="3"/>
  <c r="AV87" i="3"/>
  <c r="AP87" i="3"/>
  <c r="P100" i="3"/>
  <c r="AT84" i="3"/>
  <c r="AV84" i="3"/>
  <c r="AP84" i="3"/>
  <c r="AG50" i="3"/>
  <c r="AG49" i="3" s="1"/>
  <c r="AV47" i="3"/>
  <c r="AP47" i="3"/>
  <c r="AR47" i="3"/>
  <c r="AT47" i="3"/>
  <c r="AO35" i="3"/>
  <c r="AJ36" i="3"/>
  <c r="N35" i="3"/>
  <c r="N36" i="3" s="1"/>
  <c r="U69" i="3"/>
  <c r="AC56" i="3"/>
  <c r="AX56" i="3" s="1"/>
  <c r="AK30" i="3"/>
  <c r="N30" i="3" s="1"/>
  <c r="M30" i="3" s="1"/>
  <c r="AF71" i="14"/>
  <c r="AE71" i="14"/>
  <c r="Z71" i="14"/>
  <c r="Y71" i="14"/>
  <c r="T71" i="14"/>
  <c r="S71" i="14"/>
  <c r="R71" i="14"/>
  <c r="AS70" i="14"/>
  <c r="AJ70" i="14"/>
  <c r="AI70" i="14"/>
  <c r="AB70" i="14"/>
  <c r="AA70" i="14"/>
  <c r="AC70" i="14" s="1"/>
  <c r="Q70" i="14"/>
  <c r="O70" i="14"/>
  <c r="AS69" i="14"/>
  <c r="AI69" i="14"/>
  <c r="AG69" i="14"/>
  <c r="AJ69" i="14" s="1"/>
  <c r="Q69" i="14" s="1"/>
  <c r="AB69" i="14"/>
  <c r="AA69" i="14"/>
  <c r="AC69" i="14" s="1"/>
  <c r="O69" i="14"/>
  <c r="AH156" i="14"/>
  <c r="AH158" i="14"/>
  <c r="AH159" i="14"/>
  <c r="AH160" i="14"/>
  <c r="AH155" i="14"/>
  <c r="AH152" i="14"/>
  <c r="AH149" i="14"/>
  <c r="AH150" i="14"/>
  <c r="AH151" i="14"/>
  <c r="AH141" i="14"/>
  <c r="AH137" i="14"/>
  <c r="AH138" i="14" s="1"/>
  <c r="AH126" i="14"/>
  <c r="AH127" i="14"/>
  <c r="AH128" i="14"/>
  <c r="AH129" i="14"/>
  <c r="AH130" i="14"/>
  <c r="AH133" i="14"/>
  <c r="AH134" i="14"/>
  <c r="AH117" i="14"/>
  <c r="AH118" i="14"/>
  <c r="AH112" i="14"/>
  <c r="AH105" i="14"/>
  <c r="AH106" i="14"/>
  <c r="AH107" i="14"/>
  <c r="AH104" i="14"/>
  <c r="AH83" i="14"/>
  <c r="AH84" i="14"/>
  <c r="AH85" i="14"/>
  <c r="AH86" i="14"/>
  <c r="AH87" i="14"/>
  <c r="AH88" i="14"/>
  <c r="AH90" i="14"/>
  <c r="AH91" i="14"/>
  <c r="AH92" i="14"/>
  <c r="AH93" i="14"/>
  <c r="AH94" i="14"/>
  <c r="AH95" i="14"/>
  <c r="AH96" i="14"/>
  <c r="AH97" i="14"/>
  <c r="AH98" i="14"/>
  <c r="AH99" i="14"/>
  <c r="AH100" i="14"/>
  <c r="AH101" i="14"/>
  <c r="AH82" i="14"/>
  <c r="AN39" i="14"/>
  <c r="AM39" i="14"/>
  <c r="AL39" i="14"/>
  <c r="AG39" i="14"/>
  <c r="AF39" i="14"/>
  <c r="AE39" i="14"/>
  <c r="AB39" i="14"/>
  <c r="AA39" i="14"/>
  <c r="Z39" i="14"/>
  <c r="Y39" i="14"/>
  <c r="V39" i="14"/>
  <c r="U39" i="14"/>
  <c r="T39" i="14"/>
  <c r="S39" i="14"/>
  <c r="R39" i="14"/>
  <c r="P39" i="14"/>
  <c r="H39" i="14"/>
  <c r="G39" i="14"/>
  <c r="AK39" i="14"/>
  <c r="AI39" i="14" s="1"/>
  <c r="AJ38" i="14"/>
  <c r="X38" i="14"/>
  <c r="X39" i="14" s="1"/>
  <c r="W38" i="14"/>
  <c r="W39" i="14" s="1"/>
  <c r="Q39" i="14"/>
  <c r="O38" i="14"/>
  <c r="O39" i="14" s="1"/>
  <c r="BB37" i="14"/>
  <c r="BA37" i="14"/>
  <c r="AZ37" i="14"/>
  <c r="AY37" i="14"/>
  <c r="AX37" i="14"/>
  <c r="AW37" i="14"/>
  <c r="AV37" i="14"/>
  <c r="AI37" i="14"/>
  <c r="AN141" i="14"/>
  <c r="AM141" i="14"/>
  <c r="AF141" i="14"/>
  <c r="AE141" i="14"/>
  <c r="AB141" i="14"/>
  <c r="AA141" i="14"/>
  <c r="Z141" i="14"/>
  <c r="Y141" i="14"/>
  <c r="V141" i="14"/>
  <c r="U141" i="14"/>
  <c r="T141" i="14"/>
  <c r="S141" i="14"/>
  <c r="R141" i="14"/>
  <c r="P141" i="14"/>
  <c r="H141" i="14"/>
  <c r="G141" i="14"/>
  <c r="AL141" i="14"/>
  <c r="AK141" i="14"/>
  <c r="AI141" i="14" s="1"/>
  <c r="AI140" i="14"/>
  <c r="AJ140" i="14"/>
  <c r="AJ141" i="14" s="1"/>
  <c r="X140" i="14"/>
  <c r="AD140" i="14" s="1"/>
  <c r="W140" i="14"/>
  <c r="W141" i="14" s="1"/>
  <c r="O140" i="14"/>
  <c r="O141" i="14" s="1"/>
  <c r="BB139" i="14"/>
  <c r="BA139" i="14"/>
  <c r="AZ139" i="14"/>
  <c r="AY139" i="14"/>
  <c r="AX139" i="14"/>
  <c r="AW139" i="14"/>
  <c r="AV139" i="14"/>
  <c r="AI139" i="14"/>
  <c r="AK159" i="14"/>
  <c r="AK153" i="14"/>
  <c r="AK47" i="14"/>
  <c r="AR115" i="3" l="1"/>
  <c r="AW103" i="3"/>
  <c r="AR103" i="3"/>
  <c r="AA19" i="3"/>
  <c r="AZ140" i="3"/>
  <c r="AV83" i="3"/>
  <c r="AT103" i="3"/>
  <c r="AX137" i="3"/>
  <c r="AZ103" i="3"/>
  <c r="AX85" i="3"/>
  <c r="AR81" i="3"/>
  <c r="AP92" i="3"/>
  <c r="AT92" i="3"/>
  <c r="AV89" i="3"/>
  <c r="AT57" i="3"/>
  <c r="AP57" i="3"/>
  <c r="AT113" i="3"/>
  <c r="AR57" i="3"/>
  <c r="BG57" i="3"/>
  <c r="AZ26" i="3"/>
  <c r="AB19" i="3"/>
  <c r="AD38" i="14"/>
  <c r="AD39" i="14" s="1"/>
  <c r="AH108" i="14"/>
  <c r="AZ123" i="3"/>
  <c r="Q153" i="3"/>
  <c r="N118" i="3"/>
  <c r="AV129" i="3"/>
  <c r="AV157" i="3"/>
  <c r="AP143" i="3"/>
  <c r="AR123" i="3"/>
  <c r="N141" i="3"/>
  <c r="AV122" i="3"/>
  <c r="AR73" i="3"/>
  <c r="AV72" i="3"/>
  <c r="AV92" i="3"/>
  <c r="Q114" i="3"/>
  <c r="AV114" i="3" s="1"/>
  <c r="AY142" i="3"/>
  <c r="AP123" i="3"/>
  <c r="AP121" i="3"/>
  <c r="AV121" i="3"/>
  <c r="P118" i="3"/>
  <c r="AW26" i="3"/>
  <c r="AV91" i="3"/>
  <c r="O19" i="3"/>
  <c r="AZ39" i="3"/>
  <c r="AX45" i="3"/>
  <c r="AR26" i="3"/>
  <c r="AG19" i="3"/>
  <c r="AG12" i="3" s="1"/>
  <c r="AR121" i="3"/>
  <c r="AR92" i="3"/>
  <c r="AR155" i="3"/>
  <c r="AV123" i="3"/>
  <c r="AL17" i="3"/>
  <c r="AT86" i="3"/>
  <c r="Q78" i="3"/>
  <c r="BA118" i="3"/>
  <c r="AV127" i="3"/>
  <c r="P141" i="3"/>
  <c r="Q65" i="3"/>
  <c r="AV65" i="3" s="1"/>
  <c r="AR143" i="3"/>
  <c r="AV86" i="3"/>
  <c r="BA134" i="3"/>
  <c r="AY118" i="3"/>
  <c r="P134" i="3"/>
  <c r="AP60" i="3"/>
  <c r="P106" i="3"/>
  <c r="Q100" i="3"/>
  <c r="AP86" i="3"/>
  <c r="G50" i="3"/>
  <c r="G49" i="3" s="1"/>
  <c r="G19" i="3" s="1"/>
  <c r="AR86" i="3"/>
  <c r="AT143" i="3"/>
  <c r="AW116" i="3"/>
  <c r="AO118" i="3"/>
  <c r="AV145" i="3"/>
  <c r="AV57" i="3"/>
  <c r="Q125" i="3"/>
  <c r="Q134" i="3" s="1"/>
  <c r="AW143" i="3"/>
  <c r="BB43" i="3"/>
  <c r="H19" i="3"/>
  <c r="N106" i="3"/>
  <c r="AT26" i="3"/>
  <c r="AY36" i="3"/>
  <c r="AX140" i="3"/>
  <c r="AY45" i="3"/>
  <c r="AX26" i="3"/>
  <c r="AX32" i="3"/>
  <c r="AV32" i="3"/>
  <c r="AO78" i="3"/>
  <c r="AW78" i="3" s="1"/>
  <c r="BA43" i="3"/>
  <c r="AZ45" i="3"/>
  <c r="AX118" i="3"/>
  <c r="AZ56" i="3"/>
  <c r="AP26" i="3"/>
  <c r="AV26" i="3"/>
  <c r="BB78" i="3"/>
  <c r="AX33" i="3"/>
  <c r="AL12" i="3"/>
  <c r="AV77" i="3"/>
  <c r="N134" i="3"/>
  <c r="AV46" i="3"/>
  <c r="X19" i="3"/>
  <c r="AR113" i="3"/>
  <c r="AZ66" i="3"/>
  <c r="AY106" i="3"/>
  <c r="AR46" i="3"/>
  <c r="Q111" i="3"/>
  <c r="Q106" i="3"/>
  <c r="AZ128" i="3"/>
  <c r="BB39" i="3"/>
  <c r="AY39" i="3"/>
  <c r="AV116" i="3"/>
  <c r="AZ58" i="3"/>
  <c r="AZ131" i="3"/>
  <c r="AX134" i="3"/>
  <c r="AO36" i="3"/>
  <c r="AZ36" i="3" s="1"/>
  <c r="BG35" i="3"/>
  <c r="AT35" i="3"/>
  <c r="AR35" i="3"/>
  <c r="AV35" i="3"/>
  <c r="AP35" i="3"/>
  <c r="AZ35" i="3"/>
  <c r="AY83" i="3"/>
  <c r="AR102" i="3"/>
  <c r="AV102" i="3"/>
  <c r="AP102" i="3"/>
  <c r="AO106" i="3"/>
  <c r="AW106" i="3" s="1"/>
  <c r="AT102" i="3"/>
  <c r="BJ102" i="3"/>
  <c r="AO134" i="3"/>
  <c r="AZ134" i="3" s="1"/>
  <c r="BA141" i="3"/>
  <c r="AX141" i="3"/>
  <c r="AZ145" i="3"/>
  <c r="BG156" i="3"/>
  <c r="AT156" i="3"/>
  <c r="AR156" i="3"/>
  <c r="AV156" i="3"/>
  <c r="AP156" i="3"/>
  <c r="B110" i="3"/>
  <c r="B113" i="3" s="1"/>
  <c r="B114" i="3" s="1"/>
  <c r="B115" i="3" s="1"/>
  <c r="B116" i="3" s="1"/>
  <c r="AJ50" i="3"/>
  <c r="AV90" i="3"/>
  <c r="AP90" i="3"/>
  <c r="AR90" i="3"/>
  <c r="AT90" i="3"/>
  <c r="AZ116" i="3"/>
  <c r="AV45" i="3"/>
  <c r="AP45" i="3"/>
  <c r="AT45" i="3"/>
  <c r="BG45" i="3"/>
  <c r="AR45" i="3"/>
  <c r="Q54" i="3"/>
  <c r="AZ77" i="3"/>
  <c r="N69" i="3"/>
  <c r="AZ80" i="3"/>
  <c r="N111" i="3"/>
  <c r="AX153" i="3"/>
  <c r="P30" i="3"/>
  <c r="AO30" i="3"/>
  <c r="AZ30" i="3" s="1"/>
  <c r="U50" i="3"/>
  <c r="U49" i="3" s="1"/>
  <c r="U19" i="3" s="1"/>
  <c r="AW35" i="3"/>
  <c r="V50" i="3"/>
  <c r="AW145" i="3"/>
  <c r="AN17" i="3"/>
  <c r="AN12" i="3"/>
  <c r="BB33" i="3"/>
  <c r="AY33" i="3"/>
  <c r="AR52" i="3"/>
  <c r="AV52" i="3"/>
  <c r="AP52" i="3"/>
  <c r="BG52" i="3"/>
  <c r="AT52" i="3"/>
  <c r="AO54" i="3"/>
  <c r="AW54" i="3" s="1"/>
  <c r="AW125" i="3"/>
  <c r="BB54" i="3"/>
  <c r="BG59" i="3"/>
  <c r="AT59" i="3"/>
  <c r="AR59" i="3"/>
  <c r="AV59" i="3"/>
  <c r="AP59" i="3"/>
  <c r="AW77" i="3"/>
  <c r="Z50" i="3"/>
  <c r="Z49" i="3" s="1"/>
  <c r="Z19" i="3" s="1"/>
  <c r="AY54" i="3"/>
  <c r="AO153" i="3"/>
  <c r="AR71" i="3"/>
  <c r="AV71" i="3"/>
  <c r="AP71" i="3"/>
  <c r="AT71" i="3"/>
  <c r="AW71" i="3"/>
  <c r="BB111" i="3"/>
  <c r="AY111" i="3"/>
  <c r="AO137" i="3"/>
  <c r="AV137" i="3" s="1"/>
  <c r="AV136" i="3"/>
  <c r="AT104" i="3"/>
  <c r="AR104" i="3"/>
  <c r="AP104" i="3"/>
  <c r="AV104" i="3"/>
  <c r="BJ108" i="3"/>
  <c r="AT108" i="3"/>
  <c r="BG108" i="3"/>
  <c r="AR108" i="3"/>
  <c r="AO111" i="3"/>
  <c r="AW111" i="3" s="1"/>
  <c r="AV108" i="3"/>
  <c r="AP108" i="3"/>
  <c r="AY153" i="3"/>
  <c r="AX100" i="3"/>
  <c r="AY69" i="3"/>
  <c r="AC69" i="3"/>
  <c r="BA69" i="3" s="1"/>
  <c r="BA56" i="3"/>
  <c r="AV109" i="3"/>
  <c r="AP109" i="3"/>
  <c r="BJ109" i="3"/>
  <c r="AT109" i="3"/>
  <c r="BG109" i="3"/>
  <c r="AR109" i="3"/>
  <c r="S49" i="3"/>
  <c r="W19" i="3"/>
  <c r="AR58" i="3"/>
  <c r="AV58" i="3"/>
  <c r="AP58" i="3"/>
  <c r="BG58" i="3"/>
  <c r="AT58" i="3"/>
  <c r="AJ21" i="3"/>
  <c r="BA54" i="3"/>
  <c r="AZ52" i="3"/>
  <c r="BA106" i="3"/>
  <c r="AX106" i="3"/>
  <c r="Q144" i="3"/>
  <c r="Q141" i="3" s="1"/>
  <c r="AK144" i="3"/>
  <c r="AD21" i="3"/>
  <c r="BA36" i="3"/>
  <c r="AX36" i="3"/>
  <c r="AC21" i="3"/>
  <c r="AX21" i="3" s="1"/>
  <c r="AP65" i="3"/>
  <c r="AZ65" i="3" s="1"/>
  <c r="BA78" i="3"/>
  <c r="AX78" i="3"/>
  <c r="Y50" i="3"/>
  <c r="Y49" i="3" s="1"/>
  <c r="Y19" i="3" s="1"/>
  <c r="AX54" i="3"/>
  <c r="AD100" i="3"/>
  <c r="BB100" i="3" s="1"/>
  <c r="BA111" i="3"/>
  <c r="AX111" i="3"/>
  <c r="AV124" i="3"/>
  <c r="AP124" i="3"/>
  <c r="AR124" i="3"/>
  <c r="AT124" i="3"/>
  <c r="BB137" i="3"/>
  <c r="AY137" i="3"/>
  <c r="BG56" i="3"/>
  <c r="AT56" i="3"/>
  <c r="AO69" i="3"/>
  <c r="AW69" i="3" s="1"/>
  <c r="AP56" i="3"/>
  <c r="AT61" i="3"/>
  <c r="AR61" i="3"/>
  <c r="AV61" i="3"/>
  <c r="AP61" i="3"/>
  <c r="N78" i="3"/>
  <c r="N100" i="3"/>
  <c r="M80" i="3"/>
  <c r="M100" i="3" s="1"/>
  <c r="M50" i="3" s="1"/>
  <c r="M49" i="3" s="1"/>
  <c r="M19" i="3" s="1"/>
  <c r="AZ136" i="3"/>
  <c r="AV143" i="3"/>
  <c r="AZ104" i="3"/>
  <c r="AZ108" i="3"/>
  <c r="AR128" i="3"/>
  <c r="AV128" i="3"/>
  <c r="AP128" i="3"/>
  <c r="AT128" i="3"/>
  <c r="AY141" i="3"/>
  <c r="BB134" i="3"/>
  <c r="AY134" i="3"/>
  <c r="AV125" i="3"/>
  <c r="AP125" i="3"/>
  <c r="AT125" i="3"/>
  <c r="AV62" i="3"/>
  <c r="AP62" i="3"/>
  <c r="AR62" i="3"/>
  <c r="AT62" i="3"/>
  <c r="AT63" i="3"/>
  <c r="AV63" i="3"/>
  <c r="AR63" i="3"/>
  <c r="BG63" i="3"/>
  <c r="AP63" i="3"/>
  <c r="AV43" i="3"/>
  <c r="AW43" i="3"/>
  <c r="AZ43" i="3"/>
  <c r="P69" i="3"/>
  <c r="Q56" i="3"/>
  <c r="AO100" i="3"/>
  <c r="AZ100" i="3" s="1"/>
  <c r="BJ80" i="3"/>
  <c r="AV80" i="3"/>
  <c r="AP80" i="3"/>
  <c r="BG80" i="3"/>
  <c r="AT80" i="3"/>
  <c r="AR80" i="3"/>
  <c r="AX70" i="14"/>
  <c r="BA70" i="14"/>
  <c r="AX69" i="14"/>
  <c r="BA69" i="14"/>
  <c r="AD69" i="14"/>
  <c r="BB69" i="14" s="1"/>
  <c r="AD70" i="14"/>
  <c r="BB70" i="14" s="1"/>
  <c r="N69" i="14"/>
  <c r="AO69" i="14"/>
  <c r="AZ69" i="14" s="1"/>
  <c r="N70" i="14"/>
  <c r="AO70" i="14"/>
  <c r="BB39" i="14"/>
  <c r="AC38" i="14"/>
  <c r="BA38" i="14" s="1"/>
  <c r="AY39" i="14"/>
  <c r="BB38" i="14"/>
  <c r="AJ39" i="14"/>
  <c r="N38" i="14"/>
  <c r="N39" i="14" s="1"/>
  <c r="AI38" i="14"/>
  <c r="AO38" i="14"/>
  <c r="AW38" i="14" s="1"/>
  <c r="AY38" i="14"/>
  <c r="AC140" i="14"/>
  <c r="BA140" i="14" s="1"/>
  <c r="AG141" i="14"/>
  <c r="BB140" i="14"/>
  <c r="AD141" i="14"/>
  <c r="BB141" i="14" s="1"/>
  <c r="N140" i="14"/>
  <c r="N141" i="14" s="1"/>
  <c r="AO140" i="14"/>
  <c r="AW140" i="14" s="1"/>
  <c r="AY140" i="14"/>
  <c r="X141" i="14"/>
  <c r="AY141" i="14" s="1"/>
  <c r="AC141" i="14"/>
  <c r="BA141" i="14" s="1"/>
  <c r="Q141" i="14"/>
  <c r="AE142" i="14"/>
  <c r="AE47" i="14"/>
  <c r="P151" i="14"/>
  <c r="P152" i="14"/>
  <c r="AL137" i="14"/>
  <c r="AK137" i="14"/>
  <c r="AL91" i="14"/>
  <c r="AK91" i="14"/>
  <c r="AL89" i="14"/>
  <c r="AK89" i="14"/>
  <c r="AK67" i="14"/>
  <c r="AL67" i="14" s="1"/>
  <c r="Q69" i="3" l="1"/>
  <c r="AX140" i="14"/>
  <c r="AX38" i="14"/>
  <c r="AC39" i="14"/>
  <c r="P50" i="3"/>
  <c r="P49" i="3" s="1"/>
  <c r="AR114" i="3"/>
  <c r="Q118" i="3"/>
  <c r="AR118" i="3" s="1"/>
  <c r="AR125" i="3"/>
  <c r="AX65" i="3"/>
  <c r="B120" i="3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6" i="3" s="1"/>
  <c r="B142" i="3" s="1"/>
  <c r="B143" i="3" s="1"/>
  <c r="B145" i="3" s="1"/>
  <c r="B146" i="3" s="1"/>
  <c r="B147" i="3" s="1"/>
  <c r="B148" i="3" s="1"/>
  <c r="B149" i="3" s="1"/>
  <c r="B150" i="3" s="1"/>
  <c r="B151" i="3" s="1"/>
  <c r="B152" i="3" s="1"/>
  <c r="B154" i="3" s="1"/>
  <c r="B155" i="3" s="1"/>
  <c r="B156" i="3" s="1"/>
  <c r="B157" i="3" s="1"/>
  <c r="B158" i="3" s="1"/>
  <c r="B159" i="3" s="1"/>
  <c r="B117" i="3"/>
  <c r="AZ111" i="3"/>
  <c r="AW134" i="3"/>
  <c r="AZ106" i="3"/>
  <c r="AW36" i="3"/>
  <c r="AW137" i="3"/>
  <c r="AZ137" i="3"/>
  <c r="AV56" i="3"/>
  <c r="BC65" i="3"/>
  <c r="AZ54" i="3"/>
  <c r="AY100" i="3"/>
  <c r="BG153" i="3"/>
  <c r="AT153" i="3"/>
  <c r="AR153" i="3"/>
  <c r="AV153" i="3"/>
  <c r="AP153" i="3"/>
  <c r="AW153" i="3"/>
  <c r="AZ153" i="3"/>
  <c r="AR69" i="3"/>
  <c r="BJ69" i="3"/>
  <c r="AP69" i="3"/>
  <c r="AV69" i="3"/>
  <c r="AT69" i="3"/>
  <c r="AC50" i="3"/>
  <c r="BG111" i="3"/>
  <c r="AR111" i="3"/>
  <c r="AV111" i="3"/>
  <c r="AP111" i="3"/>
  <c r="AT111" i="3"/>
  <c r="AV78" i="3"/>
  <c r="AP78" i="3"/>
  <c r="BJ78" i="3"/>
  <c r="AT78" i="3"/>
  <c r="AR78" i="3"/>
  <c r="V49" i="3"/>
  <c r="AW30" i="3"/>
  <c r="AZ78" i="3"/>
  <c r="AR106" i="3"/>
  <c r="AV106" i="3"/>
  <c r="AP106" i="3"/>
  <c r="AT106" i="3"/>
  <c r="BA21" i="3"/>
  <c r="AC20" i="3"/>
  <c r="S19" i="3"/>
  <c r="AT118" i="3"/>
  <c r="AP118" i="3"/>
  <c r="AR56" i="3"/>
  <c r="BB21" i="3"/>
  <c r="AD20" i="3"/>
  <c r="AY21" i="3"/>
  <c r="AZ69" i="3"/>
  <c r="AD50" i="3"/>
  <c r="AV54" i="3"/>
  <c r="AP54" i="3"/>
  <c r="BJ54" i="3"/>
  <c r="AT54" i="3"/>
  <c r="AR54" i="3"/>
  <c r="AJ49" i="3"/>
  <c r="AR134" i="3"/>
  <c r="AV134" i="3"/>
  <c r="AP134" i="3"/>
  <c r="BG134" i="3"/>
  <c r="AT134" i="3"/>
  <c r="AR100" i="3"/>
  <c r="AV100" i="3"/>
  <c r="AP100" i="3"/>
  <c r="BG100" i="3"/>
  <c r="AT100" i="3"/>
  <c r="AO144" i="3"/>
  <c r="AO141" i="3" s="1"/>
  <c r="AI144" i="3"/>
  <c r="AK141" i="3"/>
  <c r="AJ20" i="3"/>
  <c r="AW100" i="3"/>
  <c r="Q30" i="3"/>
  <c r="N50" i="3"/>
  <c r="N49" i="3" s="1"/>
  <c r="AZ118" i="3"/>
  <c r="AX69" i="3"/>
  <c r="AW118" i="3"/>
  <c r="BG36" i="3"/>
  <c r="AT36" i="3"/>
  <c r="AR36" i="3"/>
  <c r="AV36" i="3"/>
  <c r="AP36" i="3"/>
  <c r="AW70" i="14"/>
  <c r="AR70" i="14"/>
  <c r="AV70" i="14"/>
  <c r="AT70" i="14"/>
  <c r="AY69" i="14"/>
  <c r="AV69" i="14"/>
  <c r="AT69" i="14"/>
  <c r="AW69" i="14"/>
  <c r="AR69" i="14"/>
  <c r="AZ70" i="14"/>
  <c r="AY70" i="14"/>
  <c r="AZ38" i="14"/>
  <c r="AW39" i="14"/>
  <c r="AV38" i="14"/>
  <c r="AO39" i="14"/>
  <c r="AV39" i="14" s="1"/>
  <c r="AX141" i="14"/>
  <c r="AZ140" i="14"/>
  <c r="AV140" i="14"/>
  <c r="AO141" i="14"/>
  <c r="AK29" i="14"/>
  <c r="AZ39" i="14" l="1"/>
  <c r="BA39" i="14"/>
  <c r="AX39" i="14"/>
  <c r="AV118" i="3"/>
  <c r="Q50" i="3"/>
  <c r="Q49" i="3" s="1"/>
  <c r="B173" i="3"/>
  <c r="AR141" i="3"/>
  <c r="BG141" i="3"/>
  <c r="AT141" i="3"/>
  <c r="AP141" i="3"/>
  <c r="AV141" i="3"/>
  <c r="AO50" i="3"/>
  <c r="AV30" i="3"/>
  <c r="AJ19" i="3"/>
  <c r="BB20" i="3"/>
  <c r="AY20" i="3"/>
  <c r="V19" i="3"/>
  <c r="BA50" i="3"/>
  <c r="AC49" i="3"/>
  <c r="AC19" i="3" s="1"/>
  <c r="AW141" i="3"/>
  <c r="AZ141" i="3"/>
  <c r="AK50" i="3"/>
  <c r="BB50" i="3"/>
  <c r="AD49" i="3"/>
  <c r="BB49" i="3" s="1"/>
  <c r="BA20" i="3"/>
  <c r="AX20" i="3"/>
  <c r="AY50" i="3"/>
  <c r="AX50" i="3"/>
  <c r="AV141" i="14"/>
  <c r="AW141" i="14"/>
  <c r="AZ141" i="14"/>
  <c r="AN210" i="14"/>
  <c r="AN42" i="14" s="1"/>
  <c r="AN43" i="14" s="1"/>
  <c r="AM210" i="14"/>
  <c r="AL210" i="14"/>
  <c r="AK210" i="14"/>
  <c r="AJ210" i="14"/>
  <c r="AN208" i="14"/>
  <c r="AM208" i="14"/>
  <c r="AL208" i="14"/>
  <c r="AN206" i="14"/>
  <c r="AM206" i="14"/>
  <c r="AL206" i="14"/>
  <c r="AK206" i="14"/>
  <c r="AN204" i="14"/>
  <c r="AM204" i="14"/>
  <c r="AL204" i="14"/>
  <c r="AK204" i="14"/>
  <c r="AL202" i="14"/>
  <c r="AK202" i="14"/>
  <c r="AN200" i="14"/>
  <c r="AM200" i="14"/>
  <c r="AL200" i="14"/>
  <c r="AS160" i="14"/>
  <c r="AI160" i="14"/>
  <c r="AG160" i="14"/>
  <c r="P160" i="14" s="1"/>
  <c r="AB160" i="14"/>
  <c r="AD160" i="14" s="1"/>
  <c r="BB160" i="14" s="1"/>
  <c r="AA160" i="14"/>
  <c r="O160" i="14"/>
  <c r="AS159" i="14"/>
  <c r="AI159" i="14"/>
  <c r="AG159" i="14"/>
  <c r="P159" i="14" s="1"/>
  <c r="AB159" i="14"/>
  <c r="AA159" i="14"/>
  <c r="V159" i="14"/>
  <c r="U159" i="14"/>
  <c r="O159" i="14"/>
  <c r="AS158" i="14"/>
  <c r="AI158" i="14"/>
  <c r="AG158" i="14"/>
  <c r="AJ158" i="14" s="1"/>
  <c r="AD158" i="14"/>
  <c r="AY158" i="14" s="1"/>
  <c r="AC158" i="14"/>
  <c r="AX158" i="14" s="1"/>
  <c r="O158" i="14"/>
  <c r="AS157" i="14"/>
  <c r="AG157" i="14"/>
  <c r="AK157" i="14" s="1"/>
  <c r="V157" i="14"/>
  <c r="AD157" i="14" s="1"/>
  <c r="BB157" i="14" s="1"/>
  <c r="U157" i="14"/>
  <c r="O157" i="14"/>
  <c r="AW157" i="14" s="1"/>
  <c r="AS156" i="14"/>
  <c r="AK156" i="14"/>
  <c r="AI156" i="14" s="1"/>
  <c r="AG156" i="14"/>
  <c r="AJ156" i="14" s="1"/>
  <c r="AB156" i="14"/>
  <c r="AD156" i="14" s="1"/>
  <c r="AA156" i="14"/>
  <c r="AC156" i="14" s="1"/>
  <c r="BA156" i="14" s="1"/>
  <c r="O156" i="14"/>
  <c r="AS155" i="14"/>
  <c r="AI155" i="14"/>
  <c r="AG155" i="14"/>
  <c r="P155" i="14" s="1"/>
  <c r="AB155" i="14"/>
  <c r="AD155" i="14" s="1"/>
  <c r="BB155" i="14" s="1"/>
  <c r="AA155" i="14"/>
  <c r="AC155" i="14" s="1"/>
  <c r="AX155" i="14" s="1"/>
  <c r="O155" i="14"/>
  <c r="AS154" i="14"/>
  <c r="AN154" i="14"/>
  <c r="AM154" i="14"/>
  <c r="AL154" i="14"/>
  <c r="AF154" i="14"/>
  <c r="AE154" i="14"/>
  <c r="Z154" i="14"/>
  <c r="Y154" i="14"/>
  <c r="X154" i="14"/>
  <c r="W154" i="14"/>
  <c r="U154" i="14"/>
  <c r="T154" i="14"/>
  <c r="S154" i="14"/>
  <c r="R154" i="14"/>
  <c r="M154" i="14"/>
  <c r="L154" i="14"/>
  <c r="H154" i="14"/>
  <c r="G154" i="14"/>
  <c r="V153" i="14"/>
  <c r="U153" i="14"/>
  <c r="AC153" i="14" s="1"/>
  <c r="AX153" i="14" s="1"/>
  <c r="P153" i="14"/>
  <c r="AL153" i="14" s="1"/>
  <c r="O153" i="14"/>
  <c r="AO152" i="14"/>
  <c r="AI152" i="14"/>
  <c r="X152" i="14"/>
  <c r="AD152" i="14" s="1"/>
  <c r="W152" i="14"/>
  <c r="AC152" i="14" s="1"/>
  <c r="Q152" i="14"/>
  <c r="AO151" i="14"/>
  <c r="AI151" i="14"/>
  <c r="X151" i="14"/>
  <c r="AD151" i="14" s="1"/>
  <c r="W151" i="14"/>
  <c r="AC151" i="14" s="1"/>
  <c r="Q151" i="14"/>
  <c r="AI150" i="14"/>
  <c r="AG150" i="14"/>
  <c r="AJ150" i="14" s="1"/>
  <c r="T150" i="14"/>
  <c r="AD150" i="14" s="1"/>
  <c r="AY150" i="14" s="1"/>
  <c r="S150" i="14"/>
  <c r="O150" i="14"/>
  <c r="AI149" i="14"/>
  <c r="AG149" i="14"/>
  <c r="AJ149" i="14" s="1"/>
  <c r="X149" i="14"/>
  <c r="W149" i="14"/>
  <c r="O149" i="14"/>
  <c r="AK148" i="14"/>
  <c r="AG148" i="14"/>
  <c r="AJ148" i="14" s="1"/>
  <c r="V148" i="14"/>
  <c r="U148" i="14"/>
  <c r="O148" i="14"/>
  <c r="AK147" i="14"/>
  <c r="AG147" i="14"/>
  <c r="AJ147" i="14" s="1"/>
  <c r="V147" i="14"/>
  <c r="U147" i="14"/>
  <c r="AC147" i="14" s="1"/>
  <c r="BA147" i="14" s="1"/>
  <c r="O147" i="14"/>
  <c r="AG146" i="14"/>
  <c r="AK146" i="14" s="1"/>
  <c r="V146" i="14"/>
  <c r="AD146" i="14" s="1"/>
  <c r="BB146" i="14" s="1"/>
  <c r="U146" i="14"/>
  <c r="AC146" i="14" s="1"/>
  <c r="AX146" i="14" s="1"/>
  <c r="O146" i="14"/>
  <c r="AS144" i="14"/>
  <c r="AG144" i="14"/>
  <c r="AK144" i="14" s="1"/>
  <c r="V144" i="14"/>
  <c r="AD144" i="14" s="1"/>
  <c r="U144" i="14"/>
  <c r="O144" i="14"/>
  <c r="AS143" i="14"/>
  <c r="AG143" i="14"/>
  <c r="AK143" i="14" s="1"/>
  <c r="T143" i="14"/>
  <c r="V143" i="14" s="1"/>
  <c r="S143" i="14"/>
  <c r="U143" i="14" s="1"/>
  <c r="O143" i="14"/>
  <c r="AS142" i="14"/>
  <c r="AN142" i="14"/>
  <c r="AM142" i="14"/>
  <c r="AL142" i="14"/>
  <c r="AF142" i="14"/>
  <c r="AB142" i="14"/>
  <c r="AA142" i="14"/>
  <c r="Z142" i="14"/>
  <c r="Y142" i="14"/>
  <c r="R142" i="14"/>
  <c r="M142" i="14"/>
  <c r="L142" i="14"/>
  <c r="H142" i="14"/>
  <c r="G142" i="14"/>
  <c r="AN138" i="14"/>
  <c r="AM138" i="14"/>
  <c r="AL138" i="14"/>
  <c r="AK138" i="14"/>
  <c r="AI138" i="14" s="1"/>
  <c r="AF138" i="14"/>
  <c r="AE138" i="14"/>
  <c r="AB138" i="14"/>
  <c r="AA138" i="14"/>
  <c r="Z138" i="14"/>
  <c r="Y138" i="14"/>
  <c r="V138" i="14"/>
  <c r="U138" i="14"/>
  <c r="T138" i="14"/>
  <c r="S138" i="14"/>
  <c r="R138" i="14"/>
  <c r="P138" i="14"/>
  <c r="H138" i="14"/>
  <c r="G138" i="14"/>
  <c r="AI137" i="14"/>
  <c r="AG137" i="14"/>
  <c r="AG138" i="14" s="1"/>
  <c r="X137" i="14"/>
  <c r="W137" i="14"/>
  <c r="W138" i="14" s="1"/>
  <c r="O137" i="14"/>
  <c r="O138" i="14" s="1"/>
  <c r="BB136" i="14"/>
  <c r="BA136" i="14"/>
  <c r="AZ136" i="14"/>
  <c r="AY136" i="14"/>
  <c r="AX136" i="14"/>
  <c r="AW136" i="14"/>
  <c r="AV136" i="14"/>
  <c r="AI136" i="14"/>
  <c r="AS135" i="14"/>
  <c r="AN135" i="14"/>
  <c r="AF135" i="14"/>
  <c r="AE135" i="14"/>
  <c r="R135" i="14"/>
  <c r="AI134" i="14"/>
  <c r="AG134" i="14"/>
  <c r="AJ134" i="14" s="1"/>
  <c r="N134" i="14" s="1"/>
  <c r="T134" i="14"/>
  <c r="T135" i="14" s="1"/>
  <c r="S134" i="14"/>
  <c r="S135" i="14" s="1"/>
  <c r="O134" i="14"/>
  <c r="AI133" i="14"/>
  <c r="AG133" i="14"/>
  <c r="AJ133" i="14" s="1"/>
  <c r="N133" i="14" s="1"/>
  <c r="V133" i="14"/>
  <c r="AD133" i="14" s="1"/>
  <c r="BB133" i="14" s="1"/>
  <c r="U133" i="14"/>
  <c r="AC133" i="14" s="1"/>
  <c r="O133" i="14"/>
  <c r="AK132" i="14"/>
  <c r="AG132" i="14"/>
  <c r="AJ132" i="14" s="1"/>
  <c r="V132" i="14"/>
  <c r="AD132" i="14" s="1"/>
  <c r="BB132" i="14" s="1"/>
  <c r="U132" i="14"/>
  <c r="O132" i="14"/>
  <c r="AS131" i="14"/>
  <c r="AK131" i="14"/>
  <c r="AK208" i="14" s="1"/>
  <c r="AG131" i="14"/>
  <c r="AJ131" i="14" s="1"/>
  <c r="AD131" i="14"/>
  <c r="AY131" i="14" s="1"/>
  <c r="AC131" i="14"/>
  <c r="AX131" i="14" s="1"/>
  <c r="O131" i="14"/>
  <c r="L131" i="14"/>
  <c r="M131" i="14" s="1"/>
  <c r="H131" i="14"/>
  <c r="G131" i="14"/>
  <c r="G135" i="14" s="1"/>
  <c r="AS130" i="14"/>
  <c r="AI130" i="14"/>
  <c r="AG130" i="14"/>
  <c r="AJ130" i="14" s="1"/>
  <c r="X130" i="14"/>
  <c r="X135" i="14" s="1"/>
  <c r="W130" i="14"/>
  <c r="W135" i="14" s="1"/>
  <c r="O130" i="14"/>
  <c r="M130" i="14"/>
  <c r="AS129" i="14"/>
  <c r="AI129" i="14"/>
  <c r="AG129" i="14"/>
  <c r="Z129" i="14"/>
  <c r="Y129" i="14"/>
  <c r="O129" i="14"/>
  <c r="AS128" i="14"/>
  <c r="AI128" i="14"/>
  <c r="AG128" i="14"/>
  <c r="Z128" i="14"/>
  <c r="Y128" i="14"/>
  <c r="O128" i="14"/>
  <c r="AS127" i="14"/>
  <c r="AI127" i="14"/>
  <c r="AG127" i="14"/>
  <c r="AJ127" i="14" s="1"/>
  <c r="AB127" i="14"/>
  <c r="AB135" i="14" s="1"/>
  <c r="AA127" i="14"/>
  <c r="AA135" i="14" s="1"/>
  <c r="O127" i="14"/>
  <c r="AS126" i="14"/>
  <c r="AI126" i="14"/>
  <c r="AG126" i="14"/>
  <c r="AJ126" i="14" s="1"/>
  <c r="Z126" i="14"/>
  <c r="AD126" i="14" s="1"/>
  <c r="BB126" i="14" s="1"/>
  <c r="Y126" i="14"/>
  <c r="O126" i="14"/>
  <c r="L126" i="14"/>
  <c r="M126" i="14" s="1"/>
  <c r="AW125" i="14"/>
  <c r="AS125" i="14"/>
  <c r="AG125" i="14"/>
  <c r="AK125" i="14" s="1"/>
  <c r="V125" i="14"/>
  <c r="U125" i="14"/>
  <c r="AC125" i="14" s="1"/>
  <c r="BA125" i="14" s="1"/>
  <c r="O125" i="14"/>
  <c r="L125" i="14"/>
  <c r="M125" i="14" s="1"/>
  <c r="AS124" i="14"/>
  <c r="AG124" i="14"/>
  <c r="AK124" i="14" s="1"/>
  <c r="V124" i="14"/>
  <c r="AD124" i="14" s="1"/>
  <c r="BB124" i="14" s="1"/>
  <c r="U124" i="14"/>
  <c r="O124" i="14"/>
  <c r="L124" i="14"/>
  <c r="M124" i="14" s="1"/>
  <c r="AS123" i="14"/>
  <c r="AG123" i="14"/>
  <c r="AK123" i="14" s="1"/>
  <c r="U123" i="14"/>
  <c r="AC123" i="14" s="1"/>
  <c r="BA123" i="14" s="1"/>
  <c r="O123" i="14"/>
  <c r="L123" i="14"/>
  <c r="M123" i="14" s="1"/>
  <c r="H123" i="14"/>
  <c r="V123" i="14" s="1"/>
  <c r="AW122" i="14"/>
  <c r="AS122" i="14"/>
  <c r="AG122" i="14"/>
  <c r="V122" i="14"/>
  <c r="U122" i="14"/>
  <c r="AC122" i="14" s="1"/>
  <c r="BA122" i="14" s="1"/>
  <c r="O122" i="14"/>
  <c r="L122" i="14"/>
  <c r="M122" i="14" s="1"/>
  <c r="AS121" i="14"/>
  <c r="AG121" i="14"/>
  <c r="V121" i="14"/>
  <c r="AD121" i="14" s="1"/>
  <c r="BB121" i="14" s="1"/>
  <c r="U121" i="14"/>
  <c r="O121" i="14"/>
  <c r="L121" i="14"/>
  <c r="M121" i="14" s="1"/>
  <c r="BG120" i="14"/>
  <c r="BB120" i="14"/>
  <c r="BA120" i="14"/>
  <c r="AZ120" i="14"/>
  <c r="AY120" i="14"/>
  <c r="AX120" i="14"/>
  <c r="AW120" i="14"/>
  <c r="AV120" i="14"/>
  <c r="AS120" i="14"/>
  <c r="AT120" i="14" s="1"/>
  <c r="AR120" i="14"/>
  <c r="AP120" i="14"/>
  <c r="AI120" i="14"/>
  <c r="AS119" i="14"/>
  <c r="AN119" i="14"/>
  <c r="AM119" i="14"/>
  <c r="AF119" i="14"/>
  <c r="AE119" i="14"/>
  <c r="Z119" i="14"/>
  <c r="Y119" i="14"/>
  <c r="X119" i="14"/>
  <c r="W119" i="14"/>
  <c r="T119" i="14"/>
  <c r="S119" i="14"/>
  <c r="R119" i="14"/>
  <c r="AI118" i="14"/>
  <c r="AG118" i="14"/>
  <c r="AJ118" i="14" s="1"/>
  <c r="AD118" i="14"/>
  <c r="H118" i="14" s="1"/>
  <c r="AC118" i="14"/>
  <c r="AX118" i="14" s="1"/>
  <c r="O118" i="14"/>
  <c r="AS117" i="14"/>
  <c r="AL117" i="14"/>
  <c r="AL119" i="14" s="1"/>
  <c r="AI117" i="14"/>
  <c r="AG117" i="14"/>
  <c r="AJ117" i="14" s="1"/>
  <c r="AA117" i="14"/>
  <c r="AA119" i="14" s="1"/>
  <c r="O117" i="14"/>
  <c r="L117" i="14"/>
  <c r="M117" i="14" s="1"/>
  <c r="H117" i="14"/>
  <c r="AS116" i="14"/>
  <c r="AG116" i="14"/>
  <c r="AJ116" i="14" s="1"/>
  <c r="V116" i="14"/>
  <c r="U116" i="14"/>
  <c r="O116" i="14"/>
  <c r="AW115" i="14"/>
  <c r="AS115" i="14"/>
  <c r="AG115" i="14"/>
  <c r="V115" i="14"/>
  <c r="AD115" i="14" s="1"/>
  <c r="BB115" i="14" s="1"/>
  <c r="U115" i="14"/>
  <c r="AC115" i="14" s="1"/>
  <c r="BA115" i="14" s="1"/>
  <c r="O115" i="14"/>
  <c r="BB114" i="14"/>
  <c r="BA114" i="14"/>
  <c r="AZ114" i="14"/>
  <c r="AY114" i="14"/>
  <c r="AX114" i="14"/>
  <c r="AW114" i="14"/>
  <c r="AV114" i="14"/>
  <c r="AS114" i="14"/>
  <c r="AT114" i="14" s="1"/>
  <c r="AR114" i="14"/>
  <c r="AP114" i="14"/>
  <c r="AI114" i="14"/>
  <c r="AS113" i="14"/>
  <c r="AN113" i="14"/>
  <c r="AM113" i="14"/>
  <c r="AL113" i="14"/>
  <c r="AF113" i="14"/>
  <c r="AE113" i="14"/>
  <c r="Z113" i="14"/>
  <c r="Y113" i="14"/>
  <c r="X113" i="14"/>
  <c r="W113" i="14"/>
  <c r="T113" i="14"/>
  <c r="S113" i="14"/>
  <c r="R113" i="14"/>
  <c r="G113" i="14"/>
  <c r="AS112" i="14"/>
  <c r="AI112" i="14"/>
  <c r="AG112" i="14"/>
  <c r="P112" i="14" s="1"/>
  <c r="AB112" i="14"/>
  <c r="AD112" i="14" s="1"/>
  <c r="BB112" i="14" s="1"/>
  <c r="AA112" i="14"/>
  <c r="AA113" i="14" s="1"/>
  <c r="O112" i="14"/>
  <c r="AS111" i="14"/>
  <c r="AG111" i="14"/>
  <c r="V111" i="14"/>
  <c r="U111" i="14"/>
  <c r="O111" i="14"/>
  <c r="AS110" i="14"/>
  <c r="AG110" i="14"/>
  <c r="U110" i="14"/>
  <c r="U113" i="14" s="1"/>
  <c r="O110" i="14"/>
  <c r="H110" i="14"/>
  <c r="BG109" i="14"/>
  <c r="BB109" i="14"/>
  <c r="BA109" i="14"/>
  <c r="AZ109" i="14"/>
  <c r="AY109" i="14"/>
  <c r="AX109" i="14"/>
  <c r="AW109" i="14"/>
  <c r="AV109" i="14"/>
  <c r="AS109" i="14"/>
  <c r="AT109" i="14" s="1"/>
  <c r="AR109" i="14"/>
  <c r="AP109" i="14"/>
  <c r="AI109" i="14"/>
  <c r="AS108" i="14"/>
  <c r="AN108" i="14"/>
  <c r="AK108" i="14"/>
  <c r="AI108" i="14" s="1"/>
  <c r="AF108" i="14"/>
  <c r="AE108" i="14"/>
  <c r="AB108" i="14"/>
  <c r="AA108" i="14"/>
  <c r="V108" i="14"/>
  <c r="U108" i="14"/>
  <c r="T108" i="14"/>
  <c r="S108" i="14"/>
  <c r="R108" i="14"/>
  <c r="AI107" i="14"/>
  <c r="AG107" i="14"/>
  <c r="AJ107" i="14" s="1"/>
  <c r="AD107" i="14"/>
  <c r="H107" i="14" s="1"/>
  <c r="AC107" i="14"/>
  <c r="AX107" i="14" s="1"/>
  <c r="O107" i="14"/>
  <c r="AS106" i="14"/>
  <c r="AI106" i="14"/>
  <c r="AG106" i="14"/>
  <c r="AL106" i="14" s="1"/>
  <c r="X106" i="14"/>
  <c r="AD106" i="14" s="1"/>
  <c r="AY106" i="14" s="1"/>
  <c r="W106" i="14"/>
  <c r="AC106" i="14" s="1"/>
  <c r="AX106" i="14" s="1"/>
  <c r="O106" i="14"/>
  <c r="AS105" i="14"/>
  <c r="AI105" i="14"/>
  <c r="AG105" i="14"/>
  <c r="P105" i="14" s="1"/>
  <c r="Z105" i="14"/>
  <c r="AD105" i="14" s="1"/>
  <c r="AY105" i="14" s="1"/>
  <c r="Y105" i="14"/>
  <c r="Y108" i="14" s="1"/>
  <c r="O105" i="14"/>
  <c r="AS104" i="14"/>
  <c r="AI104" i="14"/>
  <c r="AG104" i="14"/>
  <c r="W104" i="14"/>
  <c r="O104" i="14"/>
  <c r="H104" i="14"/>
  <c r="H108" i="14" s="1"/>
  <c r="BB103" i="14"/>
  <c r="BA103" i="14"/>
  <c r="AZ103" i="14"/>
  <c r="AY103" i="14"/>
  <c r="AX103" i="14"/>
  <c r="AW103" i="14"/>
  <c r="AV103" i="14"/>
  <c r="AS103" i="14"/>
  <c r="AT103" i="14" s="1"/>
  <c r="AR103" i="14"/>
  <c r="AP103" i="14"/>
  <c r="AI103" i="14"/>
  <c r="AS102" i="14"/>
  <c r="AF102" i="14"/>
  <c r="AE102" i="14"/>
  <c r="Z102" i="14"/>
  <c r="Y102" i="14"/>
  <c r="R102" i="14"/>
  <c r="AK101" i="14"/>
  <c r="AI101" i="14" s="1"/>
  <c r="AG101" i="14"/>
  <c r="AJ101" i="14" s="1"/>
  <c r="V101" i="14"/>
  <c r="AD101" i="14" s="1"/>
  <c r="BB101" i="14" s="1"/>
  <c r="U101" i="14"/>
  <c r="AC101" i="14" s="1"/>
  <c r="O101" i="14"/>
  <c r="AL100" i="14"/>
  <c r="AI100" i="14"/>
  <c r="AG100" i="14"/>
  <c r="AJ100" i="14" s="1"/>
  <c r="X100" i="14"/>
  <c r="AD100" i="14" s="1"/>
  <c r="AY100" i="14" s="1"/>
  <c r="W100" i="14"/>
  <c r="O100" i="14"/>
  <c r="AW99" i="14"/>
  <c r="AK99" i="14"/>
  <c r="AI99" i="14" s="1"/>
  <c r="AG99" i="14"/>
  <c r="AJ99" i="14" s="1"/>
  <c r="V99" i="14"/>
  <c r="AD99" i="14" s="1"/>
  <c r="U99" i="14"/>
  <c r="O99" i="14"/>
  <c r="AI98" i="14"/>
  <c r="AG98" i="14"/>
  <c r="AJ98" i="14" s="1"/>
  <c r="AB98" i="14"/>
  <c r="AA98" i="14"/>
  <c r="O98" i="14"/>
  <c r="AI97" i="14"/>
  <c r="AG97" i="14"/>
  <c r="AJ97" i="14" s="1"/>
  <c r="X97" i="14"/>
  <c r="W97" i="14"/>
  <c r="O97" i="14"/>
  <c r="AS96" i="14"/>
  <c r="AI96" i="14"/>
  <c r="AG96" i="14"/>
  <c r="P96" i="14" s="1"/>
  <c r="AD96" i="14"/>
  <c r="AY96" i="14" s="1"/>
  <c r="AC96" i="14"/>
  <c r="BA96" i="14" s="1"/>
  <c r="O96" i="14"/>
  <c r="AS95" i="14"/>
  <c r="AN95" i="14"/>
  <c r="AN202" i="14" s="1"/>
  <c r="AM95" i="14"/>
  <c r="AM202" i="14" s="1"/>
  <c r="AI95" i="14"/>
  <c r="AG95" i="14"/>
  <c r="AJ95" i="14" s="1"/>
  <c r="AD95" i="14"/>
  <c r="AY95" i="14" s="1"/>
  <c r="AC95" i="14"/>
  <c r="AX95" i="14" s="1"/>
  <c r="O95" i="14"/>
  <c r="AS94" i="14"/>
  <c r="AI94" i="14"/>
  <c r="AG94" i="14"/>
  <c r="AJ94" i="14" s="1"/>
  <c r="AB94" i="14"/>
  <c r="AA94" i="14"/>
  <c r="AC94" i="14" s="1"/>
  <c r="BA94" i="14" s="1"/>
  <c r="O94" i="14"/>
  <c r="AW94" i="14" s="1"/>
  <c r="AS93" i="14"/>
  <c r="AN93" i="14"/>
  <c r="AI93" i="14"/>
  <c r="AG93" i="14"/>
  <c r="AJ93" i="14" s="1"/>
  <c r="AB93" i="14"/>
  <c r="AD93" i="14" s="1"/>
  <c r="BB93" i="14" s="1"/>
  <c r="AA93" i="14"/>
  <c r="AC93" i="14" s="1"/>
  <c r="O93" i="14"/>
  <c r="AS92" i="14"/>
  <c r="AK92" i="14"/>
  <c r="AI92" i="14" s="1"/>
  <c r="AG92" i="14"/>
  <c r="AJ92" i="14" s="1"/>
  <c r="V92" i="14"/>
  <c r="U92" i="14"/>
  <c r="O92" i="14"/>
  <c r="AS91" i="14"/>
  <c r="AI91" i="14"/>
  <c r="AG91" i="14"/>
  <c r="P91" i="14" s="1"/>
  <c r="X91" i="14"/>
  <c r="AD91" i="14" s="1"/>
  <c r="BB91" i="14" s="1"/>
  <c r="W91" i="14"/>
  <c r="AC91" i="14" s="1"/>
  <c r="BA91" i="14" s="1"/>
  <c r="O91" i="14"/>
  <c r="AS90" i="14"/>
  <c r="AL90" i="14"/>
  <c r="AL102" i="14" s="1"/>
  <c r="AK90" i="14"/>
  <c r="AI90" i="14" s="1"/>
  <c r="AG90" i="14"/>
  <c r="AJ90" i="14" s="1"/>
  <c r="X90" i="14"/>
  <c r="W90" i="14"/>
  <c r="AC90" i="14" s="1"/>
  <c r="BA90" i="14" s="1"/>
  <c r="O90" i="14"/>
  <c r="AS89" i="14"/>
  <c r="AG89" i="14"/>
  <c r="AJ89" i="14" s="1"/>
  <c r="X89" i="14"/>
  <c r="AD89" i="14" s="1"/>
  <c r="BB89" i="14" s="1"/>
  <c r="W89" i="14"/>
  <c r="AC89" i="14" s="1"/>
  <c r="BA89" i="14" s="1"/>
  <c r="O89" i="14"/>
  <c r="AS88" i="14"/>
  <c r="AI88" i="14"/>
  <c r="AG88" i="14"/>
  <c r="AJ88" i="14" s="1"/>
  <c r="N88" i="14" s="1"/>
  <c r="M88" i="14" s="1"/>
  <c r="V88" i="14"/>
  <c r="AD88" i="14" s="1"/>
  <c r="BB88" i="14" s="1"/>
  <c r="U88" i="14"/>
  <c r="AC88" i="14" s="1"/>
  <c r="O88" i="14"/>
  <c r="AT87" i="14"/>
  <c r="AI87" i="14"/>
  <c r="AG87" i="14"/>
  <c r="AJ87" i="14" s="1"/>
  <c r="X87" i="14"/>
  <c r="AD87" i="14" s="1"/>
  <c r="BE87" i="14" s="1"/>
  <c r="W87" i="14"/>
  <c r="AC87" i="14" s="1"/>
  <c r="BD87" i="14" s="1"/>
  <c r="O87" i="14"/>
  <c r="AS86" i="14"/>
  <c r="AI86" i="14"/>
  <c r="AG86" i="14"/>
  <c r="AJ86" i="14" s="1"/>
  <c r="X86" i="14"/>
  <c r="AD86" i="14" s="1"/>
  <c r="BB86" i="14" s="1"/>
  <c r="W86" i="14"/>
  <c r="AC86" i="14" s="1"/>
  <c r="BA86" i="14" s="1"/>
  <c r="O86" i="14"/>
  <c r="AS85" i="14"/>
  <c r="AK85" i="14"/>
  <c r="AG85" i="14"/>
  <c r="AJ85" i="14" s="1"/>
  <c r="U85" i="14"/>
  <c r="O85" i="14"/>
  <c r="H85" i="14"/>
  <c r="V85" i="14" s="1"/>
  <c r="V102" i="14" s="1"/>
  <c r="AS84" i="14"/>
  <c r="AN84" i="14"/>
  <c r="AI84" i="14"/>
  <c r="AG84" i="14"/>
  <c r="AJ84" i="14" s="1"/>
  <c r="AD84" i="14"/>
  <c r="BB84" i="14" s="1"/>
  <c r="AC84" i="14"/>
  <c r="AX84" i="14" s="1"/>
  <c r="O84" i="14"/>
  <c r="AS83" i="14"/>
  <c r="AI83" i="14"/>
  <c r="AG83" i="14"/>
  <c r="AJ83" i="14" s="1"/>
  <c r="AB83" i="14"/>
  <c r="AA83" i="14"/>
  <c r="O83" i="14"/>
  <c r="AS82" i="14"/>
  <c r="AI82" i="14"/>
  <c r="AG82" i="14"/>
  <c r="T82" i="14"/>
  <c r="T102" i="14" s="1"/>
  <c r="S82" i="14"/>
  <c r="O82" i="14"/>
  <c r="BG81" i="14"/>
  <c r="BB81" i="14"/>
  <c r="BA81" i="14"/>
  <c r="AZ81" i="14"/>
  <c r="AY81" i="14"/>
  <c r="AX81" i="14"/>
  <c r="AW81" i="14"/>
  <c r="AV81" i="14"/>
  <c r="AS81" i="14"/>
  <c r="AT81" i="14" s="1"/>
  <c r="AR81" i="14"/>
  <c r="AP81" i="14"/>
  <c r="AI81" i="14"/>
  <c r="AS80" i="14"/>
  <c r="AN80" i="14"/>
  <c r="AM80" i="14"/>
  <c r="AK80" i="14"/>
  <c r="AF80" i="14"/>
  <c r="AE80" i="14"/>
  <c r="Z80" i="14"/>
  <c r="Y80" i="14"/>
  <c r="X80" i="14"/>
  <c r="W80" i="14"/>
  <c r="R80" i="14"/>
  <c r="AL79" i="14"/>
  <c r="AG79" i="14"/>
  <c r="AJ79" i="14" s="1"/>
  <c r="V79" i="14"/>
  <c r="AD79" i="14" s="1"/>
  <c r="BB79" i="14" s="1"/>
  <c r="U79" i="14"/>
  <c r="AC79" i="14" s="1"/>
  <c r="BA79" i="14" s="1"/>
  <c r="O79" i="14"/>
  <c r="AL78" i="14"/>
  <c r="AG78" i="14"/>
  <c r="V78" i="14"/>
  <c r="U78" i="14"/>
  <c r="AC78" i="14" s="1"/>
  <c r="BA78" i="14" s="1"/>
  <c r="O78" i="14"/>
  <c r="AK200" i="14"/>
  <c r="AG77" i="14"/>
  <c r="AJ77" i="14" s="1"/>
  <c r="N77" i="14" s="1"/>
  <c r="AD77" i="14"/>
  <c r="AY77" i="14" s="1"/>
  <c r="AC77" i="14"/>
  <c r="O77" i="14"/>
  <c r="AS76" i="14"/>
  <c r="AH76" i="14"/>
  <c r="AI76" i="14" s="1"/>
  <c r="AG76" i="14"/>
  <c r="AJ76" i="14" s="1"/>
  <c r="AO76" i="14" s="1"/>
  <c r="AB76" i="14"/>
  <c r="AA76" i="14"/>
  <c r="AC76" i="14" s="1"/>
  <c r="BA76" i="14" s="1"/>
  <c r="O76" i="14"/>
  <c r="AS75" i="14"/>
  <c r="AH75" i="14"/>
  <c r="AI75" i="14" s="1"/>
  <c r="AG75" i="14"/>
  <c r="AJ75" i="14" s="1"/>
  <c r="AB75" i="14"/>
  <c r="AA75" i="14"/>
  <c r="O75" i="14"/>
  <c r="AS74" i="14"/>
  <c r="AH74" i="14"/>
  <c r="AI74" i="14" s="1"/>
  <c r="AG74" i="14"/>
  <c r="AJ74" i="14" s="1"/>
  <c r="N74" i="14" s="1"/>
  <c r="AB74" i="14"/>
  <c r="AA74" i="14"/>
  <c r="AC74" i="14" s="1"/>
  <c r="BA74" i="14" s="1"/>
  <c r="O74" i="14"/>
  <c r="AS73" i="14"/>
  <c r="AH73" i="14"/>
  <c r="AG73" i="14"/>
  <c r="AJ73" i="14" s="1"/>
  <c r="T73" i="14"/>
  <c r="T80" i="14" s="1"/>
  <c r="S73" i="14"/>
  <c r="S80" i="14" s="1"/>
  <c r="O73" i="14"/>
  <c r="BB72" i="14"/>
  <c r="BA72" i="14"/>
  <c r="AZ72" i="14"/>
  <c r="AY72" i="14"/>
  <c r="AX72" i="14"/>
  <c r="AW72" i="14"/>
  <c r="AV72" i="14"/>
  <c r="AS72" i="14"/>
  <c r="AT72" i="14" s="1"/>
  <c r="AR72" i="14"/>
  <c r="AP72" i="14"/>
  <c r="AI72" i="14"/>
  <c r="AS71" i="14"/>
  <c r="M71" i="14"/>
  <c r="L71" i="14"/>
  <c r="I71" i="14"/>
  <c r="AG68" i="14"/>
  <c r="AJ68" i="14" s="1"/>
  <c r="V68" i="14"/>
  <c r="AD68" i="14" s="1"/>
  <c r="BE68" i="14" s="1"/>
  <c r="U68" i="14"/>
  <c r="O68" i="14"/>
  <c r="AG67" i="14"/>
  <c r="O67" i="14"/>
  <c r="H67" i="14"/>
  <c r="X67" i="14" s="1"/>
  <c r="AD67" i="14" s="1"/>
  <c r="BE67" i="14" s="1"/>
  <c r="G67" i="14"/>
  <c r="W67" i="14" s="1"/>
  <c r="AN66" i="14"/>
  <c r="AN71" i="14" s="1"/>
  <c r="AM66" i="14"/>
  <c r="AL66" i="14"/>
  <c r="AL198" i="14" s="1"/>
  <c r="AK198" i="14"/>
  <c r="AG66" i="14"/>
  <c r="AJ66" i="14" s="1"/>
  <c r="AD66" i="14"/>
  <c r="AC66" i="14"/>
  <c r="G66" i="14" s="1"/>
  <c r="O66" i="14"/>
  <c r="AS65" i="14"/>
  <c r="AG65" i="14"/>
  <c r="AK65" i="14" s="1"/>
  <c r="V65" i="14"/>
  <c r="U65" i="14"/>
  <c r="O65" i="14"/>
  <c r="AS64" i="14"/>
  <c r="AG64" i="14"/>
  <c r="AK64" i="14" s="1"/>
  <c r="V64" i="14"/>
  <c r="AD64" i="14" s="1"/>
  <c r="BB64" i="14" s="1"/>
  <c r="U64" i="14"/>
  <c r="AC64" i="14" s="1"/>
  <c r="BA64" i="14" s="1"/>
  <c r="O64" i="14"/>
  <c r="AS63" i="14"/>
  <c r="AG63" i="14"/>
  <c r="AJ63" i="14" s="1"/>
  <c r="V63" i="14"/>
  <c r="AD63" i="14" s="1"/>
  <c r="BB63" i="14" s="1"/>
  <c r="O63" i="14"/>
  <c r="G63" i="14"/>
  <c r="U63" i="14" s="1"/>
  <c r="AC63" i="14" s="1"/>
  <c r="BA63" i="14" s="1"/>
  <c r="AS62" i="14"/>
  <c r="AH62" i="14"/>
  <c r="AI62" i="14" s="1"/>
  <c r="AG62" i="14"/>
  <c r="AL62" i="14" s="1"/>
  <c r="X62" i="14"/>
  <c r="W62" i="14"/>
  <c r="AC62" i="14" s="1"/>
  <c r="BA62" i="14" s="1"/>
  <c r="O62" i="14"/>
  <c r="AW61" i="14"/>
  <c r="AS61" i="14"/>
  <c r="AG61" i="14"/>
  <c r="X61" i="14"/>
  <c r="AD61" i="14" s="1"/>
  <c r="BB61" i="14" s="1"/>
  <c r="W61" i="14"/>
  <c r="O61" i="14"/>
  <c r="AS60" i="14"/>
  <c r="AH60" i="14"/>
  <c r="AI60" i="14" s="1"/>
  <c r="AG60" i="14"/>
  <c r="AJ60" i="14" s="1"/>
  <c r="AB60" i="14"/>
  <c r="AB71" i="14" s="1"/>
  <c r="AA60" i="14"/>
  <c r="AA71" i="14" s="1"/>
  <c r="O60" i="14"/>
  <c r="AS59" i="14"/>
  <c r="AL59" i="14"/>
  <c r="AK59" i="14"/>
  <c r="AH59" i="14"/>
  <c r="AG59" i="14"/>
  <c r="X59" i="14"/>
  <c r="W59" i="14"/>
  <c r="O59" i="14"/>
  <c r="AS58" i="14"/>
  <c r="AG58" i="14"/>
  <c r="U58" i="14"/>
  <c r="O58" i="14"/>
  <c r="H58" i="14"/>
  <c r="V58" i="14" s="1"/>
  <c r="BB57" i="14"/>
  <c r="BA57" i="14"/>
  <c r="AZ57" i="14"/>
  <c r="AY57" i="14"/>
  <c r="AX57" i="14"/>
  <c r="AW57" i="14"/>
  <c r="AV57" i="14"/>
  <c r="AS57" i="14"/>
  <c r="AT57" i="14" s="1"/>
  <c r="AR57" i="14"/>
  <c r="AP57" i="14"/>
  <c r="AI57" i="14"/>
  <c r="AS56" i="14"/>
  <c r="AN56" i="14"/>
  <c r="AM56" i="14"/>
  <c r="AL56" i="14"/>
  <c r="AK56" i="14"/>
  <c r="AF56" i="14"/>
  <c r="AE56" i="14"/>
  <c r="AE50" i="14" s="1"/>
  <c r="V56" i="14"/>
  <c r="U56" i="14"/>
  <c r="T56" i="14"/>
  <c r="S56" i="14"/>
  <c r="R56" i="14"/>
  <c r="N56" i="14"/>
  <c r="M56" i="14"/>
  <c r="L56" i="14"/>
  <c r="I56" i="14"/>
  <c r="H56" i="14"/>
  <c r="G56" i="14"/>
  <c r="AJ55" i="14"/>
  <c r="AH55" i="14"/>
  <c r="AI55" i="14" s="1"/>
  <c r="Z55" i="14"/>
  <c r="AD55" i="14" s="1"/>
  <c r="Y55" i="14"/>
  <c r="AC55" i="14" s="1"/>
  <c r="P55" i="14"/>
  <c r="AS54" i="14"/>
  <c r="AH54" i="14"/>
  <c r="AI54" i="14" s="1"/>
  <c r="AG54" i="14"/>
  <c r="AJ54" i="14" s="1"/>
  <c r="X54" i="14"/>
  <c r="X56" i="14" s="1"/>
  <c r="W54" i="14"/>
  <c r="AC54" i="14" s="1"/>
  <c r="BA54" i="14" s="1"/>
  <c r="O54" i="14"/>
  <c r="AS53" i="14"/>
  <c r="AH53" i="14"/>
  <c r="AI53" i="14" s="1"/>
  <c r="AG53" i="14"/>
  <c r="P53" i="14" s="1"/>
  <c r="AB53" i="14"/>
  <c r="AA53" i="14"/>
  <c r="AC53" i="14" s="1"/>
  <c r="BA53" i="14" s="1"/>
  <c r="O53" i="14"/>
  <c r="AS52" i="14"/>
  <c r="AH52" i="14"/>
  <c r="AI52" i="14" s="1"/>
  <c r="AG52" i="14"/>
  <c r="P52" i="14" s="1"/>
  <c r="AB52" i="14"/>
  <c r="AD52" i="14" s="1"/>
  <c r="BB52" i="14" s="1"/>
  <c r="AA52" i="14"/>
  <c r="AC52" i="14" s="1"/>
  <c r="O52" i="14"/>
  <c r="BB51" i="14"/>
  <c r="BA51" i="14"/>
  <c r="AZ51" i="14"/>
  <c r="AY51" i="14"/>
  <c r="AX51" i="14"/>
  <c r="AW51" i="14"/>
  <c r="AV51" i="14"/>
  <c r="AS51" i="14"/>
  <c r="AT51" i="14" s="1"/>
  <c r="AR51" i="14"/>
  <c r="AP51" i="14"/>
  <c r="AI51" i="14"/>
  <c r="AS50" i="14"/>
  <c r="AS49" i="14"/>
  <c r="BG48" i="14"/>
  <c r="BB48" i="14"/>
  <c r="BA48" i="14"/>
  <c r="AZ48" i="14"/>
  <c r="AY48" i="14"/>
  <c r="AX48" i="14"/>
  <c r="AW48" i="14"/>
  <c r="AV48" i="14"/>
  <c r="AS48" i="14"/>
  <c r="AT48" i="14" s="1"/>
  <c r="AR48" i="14"/>
  <c r="AP48" i="14"/>
  <c r="AI48" i="14"/>
  <c r="AS47" i="14"/>
  <c r="AG47" i="14"/>
  <c r="V47" i="14"/>
  <c r="AD47" i="14" s="1"/>
  <c r="BB47" i="14" s="1"/>
  <c r="U47" i="14"/>
  <c r="U45" i="14" s="1"/>
  <c r="P47" i="14"/>
  <c r="AL47" i="14" s="1"/>
  <c r="AL45" i="14" s="1"/>
  <c r="O47" i="14"/>
  <c r="AS46" i="14"/>
  <c r="AH46" i="14"/>
  <c r="AI46" i="14" s="1"/>
  <c r="AG46" i="14"/>
  <c r="P46" i="14" s="1"/>
  <c r="AB46" i="14"/>
  <c r="AB45" i="14" s="1"/>
  <c r="AA46" i="14"/>
  <c r="AA45" i="14" s="1"/>
  <c r="X46" i="14"/>
  <c r="W46" i="14"/>
  <c r="O46" i="14"/>
  <c r="AS45" i="14"/>
  <c r="AN45" i="14"/>
  <c r="AM45" i="14"/>
  <c r="AF45" i="14"/>
  <c r="AE45" i="14"/>
  <c r="Z45" i="14"/>
  <c r="Y45" i="14"/>
  <c r="T45" i="14"/>
  <c r="S45" i="14"/>
  <c r="R45" i="14"/>
  <c r="M45" i="14"/>
  <c r="I45" i="14"/>
  <c r="H45" i="14"/>
  <c r="G45" i="14"/>
  <c r="BG44" i="14"/>
  <c r="BB44" i="14"/>
  <c r="BA44" i="14"/>
  <c r="AZ44" i="14"/>
  <c r="AY44" i="14"/>
  <c r="AX44" i="14"/>
  <c r="AW44" i="14"/>
  <c r="AV44" i="14"/>
  <c r="AS44" i="14"/>
  <c r="AT44" i="14" s="1"/>
  <c r="AR44" i="14"/>
  <c r="AP44" i="14"/>
  <c r="AI44" i="14"/>
  <c r="AF43" i="14"/>
  <c r="AE43" i="14"/>
  <c r="Z43" i="14"/>
  <c r="Y43" i="14"/>
  <c r="X43" i="14"/>
  <c r="W43" i="14"/>
  <c r="V43" i="14"/>
  <c r="U43" i="14"/>
  <c r="T43" i="14"/>
  <c r="S43" i="14"/>
  <c r="R43" i="14"/>
  <c r="M43" i="14"/>
  <c r="L43" i="14"/>
  <c r="AM42" i="14"/>
  <c r="AL42" i="14"/>
  <c r="AK43" i="14"/>
  <c r="AG42" i="14"/>
  <c r="AJ42" i="14" s="1"/>
  <c r="AD42" i="14"/>
  <c r="AY42" i="14" s="1"/>
  <c r="AC42" i="14"/>
  <c r="O42" i="14"/>
  <c r="AH41" i="14"/>
  <c r="AG41" i="14"/>
  <c r="AB41" i="14"/>
  <c r="AB43" i="14" s="1"/>
  <c r="AA41" i="14"/>
  <c r="O41" i="14"/>
  <c r="BB40" i="14"/>
  <c r="BA40" i="14"/>
  <c r="AZ40" i="14"/>
  <c r="AY40" i="14"/>
  <c r="AX40" i="14"/>
  <c r="AW40" i="14"/>
  <c r="AV40" i="14"/>
  <c r="AI40" i="14"/>
  <c r="AS36" i="14"/>
  <c r="AN36" i="14"/>
  <c r="AM36" i="14"/>
  <c r="AL36" i="14"/>
  <c r="AK36" i="14"/>
  <c r="AF36" i="14"/>
  <c r="AE36" i="14"/>
  <c r="AB36" i="14"/>
  <c r="AA36" i="14"/>
  <c r="Z36" i="14"/>
  <c r="Y36" i="14"/>
  <c r="X36" i="14"/>
  <c r="W36" i="14"/>
  <c r="T36" i="14"/>
  <c r="S36" i="14"/>
  <c r="R36" i="14"/>
  <c r="Q36" i="14"/>
  <c r="M36" i="14"/>
  <c r="L36" i="14"/>
  <c r="H36" i="14"/>
  <c r="G36" i="14"/>
  <c r="AS35" i="14"/>
  <c r="AH35" i="14"/>
  <c r="AH36" i="14" s="1"/>
  <c r="AG35" i="14"/>
  <c r="AG36" i="14" s="1"/>
  <c r="V35" i="14"/>
  <c r="V36" i="14" s="1"/>
  <c r="U35" i="14"/>
  <c r="U36" i="14" s="1"/>
  <c r="O35" i="14"/>
  <c r="O36" i="14" s="1"/>
  <c r="BG34" i="14"/>
  <c r="BB34" i="14"/>
  <c r="BA34" i="14"/>
  <c r="AZ34" i="14"/>
  <c r="AY34" i="14"/>
  <c r="AX34" i="14"/>
  <c r="AW34" i="14"/>
  <c r="AV34" i="14"/>
  <c r="AS34" i="14"/>
  <c r="AT34" i="14" s="1"/>
  <c r="AR34" i="14"/>
  <c r="AP34" i="14"/>
  <c r="AI34" i="14"/>
  <c r="AS33" i="14"/>
  <c r="AL33" i="14"/>
  <c r="AF33" i="14"/>
  <c r="AE33" i="14"/>
  <c r="Z33" i="14"/>
  <c r="Y33" i="14"/>
  <c r="X33" i="14"/>
  <c r="W33" i="14"/>
  <c r="T33" i="14"/>
  <c r="S33" i="14"/>
  <c r="R33" i="14"/>
  <c r="L33" i="14"/>
  <c r="G33" i="14"/>
  <c r="AH32" i="14"/>
  <c r="AI32" i="14" s="1"/>
  <c r="AG32" i="14"/>
  <c r="AO32" i="14" s="1"/>
  <c r="U32" i="14"/>
  <c r="AC32" i="14" s="1"/>
  <c r="BD32" i="14" s="1"/>
  <c r="O32" i="14"/>
  <c r="V32" i="14"/>
  <c r="AG31" i="14"/>
  <c r="AJ31" i="14" s="1"/>
  <c r="V31" i="14"/>
  <c r="AD31" i="14" s="1"/>
  <c r="BB31" i="14" s="1"/>
  <c r="U31" i="14"/>
  <c r="AC31" i="14" s="1"/>
  <c r="O31" i="14"/>
  <c r="AG30" i="14"/>
  <c r="AJ30" i="14" s="1"/>
  <c r="V30" i="14"/>
  <c r="AD30" i="14" s="1"/>
  <c r="BB30" i="14" s="1"/>
  <c r="U30" i="14"/>
  <c r="AC30" i="14" s="1"/>
  <c r="BA30" i="14" s="1"/>
  <c r="O30" i="14"/>
  <c r="AH29" i="14"/>
  <c r="AI29" i="14" s="1"/>
  <c r="AG29" i="14"/>
  <c r="AN29" i="14" s="1"/>
  <c r="AB29" i="14"/>
  <c r="AB33" i="14" s="1"/>
  <c r="AA29" i="14"/>
  <c r="AA33" i="14" s="1"/>
  <c r="O29" i="14"/>
  <c r="AS28" i="14"/>
  <c r="AH28" i="14"/>
  <c r="AI28" i="14" s="1"/>
  <c r="AG28" i="14"/>
  <c r="AD28" i="14"/>
  <c r="AY28" i="14" s="1"/>
  <c r="AC28" i="14"/>
  <c r="AX28" i="14" s="1"/>
  <c r="O28" i="14"/>
  <c r="H28" i="14"/>
  <c r="H33" i="14" s="1"/>
  <c r="BG27" i="14"/>
  <c r="BB27" i="14"/>
  <c r="BA27" i="14"/>
  <c r="AZ27" i="14"/>
  <c r="AY27" i="14"/>
  <c r="AX27" i="14"/>
  <c r="AW27" i="14"/>
  <c r="AV27" i="14"/>
  <c r="AS27" i="14"/>
  <c r="AT27" i="14" s="1"/>
  <c r="AR27" i="14"/>
  <c r="AP27" i="14"/>
  <c r="AI27" i="14"/>
  <c r="AS26" i="14"/>
  <c r="AN26" i="14"/>
  <c r="AM26" i="14"/>
  <c r="AL26" i="14"/>
  <c r="AK26" i="14"/>
  <c r="AG26" i="14"/>
  <c r="AF26" i="14"/>
  <c r="AE26" i="14"/>
  <c r="AE21" i="14" s="1"/>
  <c r="AE20" i="14" s="1"/>
  <c r="AB26" i="14"/>
  <c r="AA26" i="14"/>
  <c r="X26" i="14"/>
  <c r="W26" i="14"/>
  <c r="V26" i="14"/>
  <c r="U26" i="14"/>
  <c r="T26" i="14"/>
  <c r="S26" i="14"/>
  <c r="S21" i="14" s="1"/>
  <c r="S20" i="14" s="1"/>
  <c r="R26" i="14"/>
  <c r="R21" i="14" s="1"/>
  <c r="N26" i="14"/>
  <c r="L26" i="14"/>
  <c r="H26" i="14"/>
  <c r="G26" i="14"/>
  <c r="AJ25" i="14"/>
  <c r="AO25" i="14" s="1"/>
  <c r="AH25" i="14"/>
  <c r="AI25" i="14" s="1"/>
  <c r="AD25" i="14"/>
  <c r="AC25" i="14"/>
  <c r="Q25" i="14"/>
  <c r="O25" i="14"/>
  <c r="AJ24" i="14"/>
  <c r="AO24" i="14" s="1"/>
  <c r="AH24" i="14"/>
  <c r="AI24" i="14" s="1"/>
  <c r="AD24" i="14"/>
  <c r="AC24" i="14"/>
  <c r="O24" i="14"/>
  <c r="B24" i="14"/>
  <c r="B25" i="14" s="1"/>
  <c r="B28" i="14" s="1"/>
  <c r="B29" i="14" s="1"/>
  <c r="B30" i="14" s="1"/>
  <c r="B31" i="14" s="1"/>
  <c r="B32" i="14" s="1"/>
  <c r="B35" i="14" s="1"/>
  <c r="AS23" i="14"/>
  <c r="AJ23" i="14"/>
  <c r="AO23" i="14" s="1"/>
  <c r="AP23" i="14" s="1"/>
  <c r="AH23" i="14"/>
  <c r="AI23" i="14" s="1"/>
  <c r="Z23" i="14"/>
  <c r="Z26" i="14" s="1"/>
  <c r="Y23" i="14"/>
  <c r="Y26" i="14" s="1"/>
  <c r="P23" i="14"/>
  <c r="P26" i="14" s="1"/>
  <c r="O23" i="14"/>
  <c r="M23" i="14"/>
  <c r="M26" i="14" s="1"/>
  <c r="BG22" i="14"/>
  <c r="BB22" i="14"/>
  <c r="BA22" i="14"/>
  <c r="AZ22" i="14"/>
  <c r="AY22" i="14"/>
  <c r="AX22" i="14"/>
  <c r="AW22" i="14"/>
  <c r="AV22" i="14"/>
  <c r="AS22" i="14"/>
  <c r="AT22" i="14" s="1"/>
  <c r="AR22" i="14"/>
  <c r="AP22" i="14"/>
  <c r="AI22" i="14"/>
  <c r="AS21" i="14"/>
  <c r="M21" i="14"/>
  <c r="M20" i="14" s="1"/>
  <c r="L21" i="14"/>
  <c r="L20" i="14" s="1"/>
  <c r="L19" i="14" s="1"/>
  <c r="AS20" i="14"/>
  <c r="AS19" i="14"/>
  <c r="AO18" i="14"/>
  <c r="AN18" i="14"/>
  <c r="AM18" i="14"/>
  <c r="AL18" i="14"/>
  <c r="AK18" i="14"/>
  <c r="AJ18" i="14"/>
  <c r="AO13" i="14"/>
  <c r="AP13" i="14" s="1"/>
  <c r="V45" i="14" l="1"/>
  <c r="AC46" i="14"/>
  <c r="AX46" i="14" s="1"/>
  <c r="P156" i="14"/>
  <c r="P147" i="14"/>
  <c r="W142" i="14"/>
  <c r="N156" i="14"/>
  <c r="AI59" i="14"/>
  <c r="BA84" i="14"/>
  <c r="G71" i="14"/>
  <c r="P79" i="14"/>
  <c r="AX59" i="14"/>
  <c r="P134" i="14"/>
  <c r="V142" i="14"/>
  <c r="H42" i="14"/>
  <c r="H43" i="14" s="1"/>
  <c r="AD60" i="14"/>
  <c r="BB60" i="14" s="1"/>
  <c r="AD82" i="14"/>
  <c r="BB82" i="14" s="1"/>
  <c r="T142" i="14"/>
  <c r="AD41" i="14"/>
  <c r="BB41" i="14" s="1"/>
  <c r="W45" i="14"/>
  <c r="AD54" i="14"/>
  <c r="BB54" i="14" s="1"/>
  <c r="U71" i="14"/>
  <c r="T21" i="14"/>
  <c r="X21" i="14"/>
  <c r="AF21" i="14"/>
  <c r="H77" i="14"/>
  <c r="BB77" i="14" s="1"/>
  <c r="X142" i="14"/>
  <c r="AC60" i="14"/>
  <c r="BA60" i="14" s="1"/>
  <c r="AX89" i="14"/>
  <c r="AD23" i="14"/>
  <c r="AY23" i="14" s="1"/>
  <c r="Q79" i="14"/>
  <c r="AB21" i="14"/>
  <c r="AF20" i="14"/>
  <c r="AO42" i="14"/>
  <c r="X71" i="14"/>
  <c r="V80" i="14"/>
  <c r="AY157" i="14"/>
  <c r="Z21" i="14"/>
  <c r="Z20" i="14" s="1"/>
  <c r="W21" i="14"/>
  <c r="W20" i="14" s="1"/>
  <c r="H21" i="14"/>
  <c r="R50" i="14"/>
  <c r="R49" i="14" s="1"/>
  <c r="R20" i="14"/>
  <c r="AM198" i="14"/>
  <c r="AM71" i="14"/>
  <c r="AE49" i="14"/>
  <c r="AE19" i="14" s="1"/>
  <c r="U142" i="14"/>
  <c r="AB154" i="14"/>
  <c r="B38" i="14"/>
  <c r="B41" i="14" s="1"/>
  <c r="B42" i="14" s="1"/>
  <c r="B46" i="14" s="1"/>
  <c r="B47" i="14" s="1"/>
  <c r="B52" i="14" s="1"/>
  <c r="B53" i="14" s="1"/>
  <c r="B54" i="14" s="1"/>
  <c r="B55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3" i="14" s="1"/>
  <c r="B74" i="14" s="1"/>
  <c r="B75" i="14" s="1"/>
  <c r="B76" i="14" s="1"/>
  <c r="B77" i="14" s="1"/>
  <c r="B78" i="14" s="1"/>
  <c r="B79" i="14" s="1"/>
  <c r="B82" i="14" s="1"/>
  <c r="B83" i="14" s="1"/>
  <c r="B84" i="14" s="1"/>
  <c r="B85" i="14" s="1"/>
  <c r="B86" i="14" s="1"/>
  <c r="B87" i="14" s="1"/>
  <c r="B88" i="14" s="1"/>
  <c r="B89" i="14" s="1"/>
  <c r="B90" i="14" s="1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4" i="14" s="1"/>
  <c r="B105" i="14" s="1"/>
  <c r="B106" i="14" s="1"/>
  <c r="B107" i="14" s="1"/>
  <c r="T50" i="14"/>
  <c r="AF50" i="14"/>
  <c r="AF49" i="14" s="1"/>
  <c r="AF19" i="14" s="1"/>
  <c r="AD58" i="14"/>
  <c r="V71" i="14"/>
  <c r="AC59" i="14"/>
  <c r="BA59" i="14" s="1"/>
  <c r="W71" i="14"/>
  <c r="U80" i="14"/>
  <c r="H95" i="14"/>
  <c r="BB95" i="14" s="1"/>
  <c r="AC110" i="14"/>
  <c r="AO131" i="14"/>
  <c r="AC134" i="14"/>
  <c r="AX134" i="14" s="1"/>
  <c r="AD149" i="14"/>
  <c r="AY149" i="14" s="1"/>
  <c r="S142" i="14"/>
  <c r="BA19" i="3"/>
  <c r="AJ62" i="14"/>
  <c r="N62" i="14" s="1"/>
  <c r="P74" i="14"/>
  <c r="Q74" i="14" s="1"/>
  <c r="AJ155" i="14"/>
  <c r="AO155" i="14" s="1"/>
  <c r="AT155" i="14" s="1"/>
  <c r="O154" i="14"/>
  <c r="AD19" i="3"/>
  <c r="AY49" i="3"/>
  <c r="AJ12" i="3"/>
  <c r="AJ17" i="3"/>
  <c r="AX19" i="3"/>
  <c r="AK49" i="3"/>
  <c r="AZ50" i="3"/>
  <c r="AW50" i="3"/>
  <c r="BA49" i="3"/>
  <c r="AX49" i="3"/>
  <c r="BG50" i="3"/>
  <c r="AR50" i="3"/>
  <c r="AO49" i="3"/>
  <c r="AV50" i="3"/>
  <c r="AP50" i="3"/>
  <c r="AT50" i="3"/>
  <c r="Z56" i="14"/>
  <c r="Y21" i="14"/>
  <c r="Y20" i="14" s="1"/>
  <c r="P62" i="14"/>
  <c r="AL71" i="14"/>
  <c r="AJ58" i="14"/>
  <c r="AG71" i="14"/>
  <c r="P127" i="14"/>
  <c r="AJ146" i="14"/>
  <c r="AO146" i="14" s="1"/>
  <c r="P86" i="14"/>
  <c r="Q86" i="14" s="1"/>
  <c r="P87" i="14"/>
  <c r="O26" i="14"/>
  <c r="Q55" i="14"/>
  <c r="P73" i="14"/>
  <c r="P76" i="14"/>
  <c r="Q76" i="14" s="1"/>
  <c r="AV76" i="14" s="1"/>
  <c r="O142" i="14"/>
  <c r="AG43" i="14"/>
  <c r="O43" i="14"/>
  <c r="O45" i="14"/>
  <c r="P77" i="14"/>
  <c r="AJ123" i="14"/>
  <c r="N123" i="14" s="1"/>
  <c r="AJ124" i="14"/>
  <c r="AO124" i="14" s="1"/>
  <c r="AL130" i="14"/>
  <c r="AO130" i="14" s="1"/>
  <c r="AZ130" i="14" s="1"/>
  <c r="AG113" i="14"/>
  <c r="AV25" i="14"/>
  <c r="AK58" i="14"/>
  <c r="AM126" i="14"/>
  <c r="AM135" i="14" s="1"/>
  <c r="AJ159" i="14"/>
  <c r="N159" i="14" s="1"/>
  <c r="P45" i="14"/>
  <c r="AJ204" i="14"/>
  <c r="N107" i="14"/>
  <c r="AB20" i="14"/>
  <c r="AW42" i="14"/>
  <c r="AB113" i="14"/>
  <c r="G118" i="14"/>
  <c r="G119" i="14" s="1"/>
  <c r="Q23" i="14"/>
  <c r="AR23" i="14" s="1"/>
  <c r="AG33" i="14"/>
  <c r="AG21" i="14" s="1"/>
  <c r="AC29" i="14"/>
  <c r="BA29" i="14" s="1"/>
  <c r="AA43" i="14"/>
  <c r="AD46" i="14"/>
  <c r="AD45" i="14" s="1"/>
  <c r="BB45" i="14" s="1"/>
  <c r="AY54" i="14"/>
  <c r="AO55" i="14"/>
  <c r="AC58" i="14"/>
  <c r="AY60" i="14"/>
  <c r="AJ65" i="14"/>
  <c r="N65" i="14" s="1"/>
  <c r="BA66" i="14"/>
  <c r="AX66" i="14"/>
  <c r="AD73" i="14"/>
  <c r="BB73" i="14" s="1"/>
  <c r="AO74" i="14"/>
  <c r="AW74" i="14" s="1"/>
  <c r="AD78" i="14"/>
  <c r="BB78" i="14" s="1"/>
  <c r="AL80" i="14"/>
  <c r="AM102" i="14"/>
  <c r="AY91" i="14"/>
  <c r="AJ91" i="14"/>
  <c r="Q91" i="14" s="1"/>
  <c r="P95" i="14"/>
  <c r="Q95" i="14" s="1"/>
  <c r="W108" i="14"/>
  <c r="AC105" i="14"/>
  <c r="AX105" i="14" s="1"/>
  <c r="AJ105" i="14"/>
  <c r="AO105" i="14" s="1"/>
  <c r="P107" i="14"/>
  <c r="Q107" i="14" s="1"/>
  <c r="O113" i="14"/>
  <c r="AJ110" i="14"/>
  <c r="AC112" i="14"/>
  <c r="BA112" i="14" s="1"/>
  <c r="AJ112" i="14"/>
  <c r="AO112" i="14" s="1"/>
  <c r="AT112" i="14" s="1"/>
  <c r="P117" i="14"/>
  <c r="Q117" i="14" s="1"/>
  <c r="AD122" i="14"/>
  <c r="BB122" i="14" s="1"/>
  <c r="AY124" i="14"/>
  <c r="AC127" i="14"/>
  <c r="BA127" i="14" s="1"/>
  <c r="AD130" i="14"/>
  <c r="BB130" i="14" s="1"/>
  <c r="AY133" i="14"/>
  <c r="AO133" i="14"/>
  <c r="AZ133" i="14" s="1"/>
  <c r="AX147" i="14"/>
  <c r="AV151" i="14"/>
  <c r="AV152" i="14"/>
  <c r="V154" i="14"/>
  <c r="BA155" i="14"/>
  <c r="AX156" i="14"/>
  <c r="P158" i="14"/>
  <c r="Q158" i="14" s="1"/>
  <c r="AY160" i="14"/>
  <c r="Z108" i="14"/>
  <c r="AC41" i="14"/>
  <c r="BA41" i="14" s="1"/>
  <c r="AJ46" i="14"/>
  <c r="Q46" i="14" s="1"/>
  <c r="AX78" i="14"/>
  <c r="AG108" i="14"/>
  <c r="AK110" i="14"/>
  <c r="AG119" i="14"/>
  <c r="AY146" i="14"/>
  <c r="AA154" i="14"/>
  <c r="AG154" i="14"/>
  <c r="AY155" i="14"/>
  <c r="AC160" i="14"/>
  <c r="BA160" i="14" s="1"/>
  <c r="AJ160" i="14"/>
  <c r="N160" i="14" s="1"/>
  <c r="BA87" i="14"/>
  <c r="V33" i="14"/>
  <c r="P41" i="14"/>
  <c r="H20" i="14"/>
  <c r="AZ42" i="14"/>
  <c r="AY64" i="14"/>
  <c r="O102" i="14"/>
  <c r="AA102" i="14"/>
  <c r="U102" i="14"/>
  <c r="W102" i="14"/>
  <c r="P90" i="14"/>
  <c r="Q90" i="14" s="1"/>
  <c r="AX115" i="14"/>
  <c r="AC117" i="14"/>
  <c r="BA117" i="14" s="1"/>
  <c r="P118" i="14"/>
  <c r="Q118" i="14" s="1"/>
  <c r="AO123" i="14"/>
  <c r="AT123" i="14" s="1"/>
  <c r="AD125" i="14"/>
  <c r="BB125" i="14" s="1"/>
  <c r="Y135" i="14"/>
  <c r="BB131" i="14"/>
  <c r="BA134" i="14"/>
  <c r="AG142" i="14"/>
  <c r="BB158" i="14"/>
  <c r="P146" i="14"/>
  <c r="AJ26" i="14"/>
  <c r="AJ29" i="14"/>
  <c r="N29" i="14" s="1"/>
  <c r="M29" i="14" s="1"/>
  <c r="AY31" i="14"/>
  <c r="AI41" i="14"/>
  <c r="N42" i="14"/>
  <c r="AJ59" i="14"/>
  <c r="N59" i="14" s="1"/>
  <c r="Q62" i="14"/>
  <c r="AX62" i="14"/>
  <c r="AC65" i="14"/>
  <c r="BA65" i="14" s="1"/>
  <c r="P75" i="14"/>
  <c r="Q75" i="14" s="1"/>
  <c r="H102" i="14"/>
  <c r="AC85" i="14"/>
  <c r="AX91" i="14"/>
  <c r="O108" i="14"/>
  <c r="AM104" i="14"/>
  <c r="AM108" i="14" s="1"/>
  <c r="BB105" i="14"/>
  <c r="AJ106" i="14"/>
  <c r="N106" i="14" s="1"/>
  <c r="AJ115" i="14"/>
  <c r="AJ119" i="14" s="1"/>
  <c r="AG135" i="14"/>
  <c r="AJ122" i="14"/>
  <c r="P123" i="14"/>
  <c r="Q123" i="14" s="1"/>
  <c r="AO134" i="14"/>
  <c r="AV134" i="14" s="1"/>
  <c r="O33" i="14"/>
  <c r="AJ41" i="14"/>
  <c r="AJ43" i="14" s="1"/>
  <c r="AJ53" i="14"/>
  <c r="Q53" i="14" s="1"/>
  <c r="BB68" i="14"/>
  <c r="AO75" i="14"/>
  <c r="AZ75" i="14" s="1"/>
  <c r="AD85" i="14"/>
  <c r="BB85" i="14" s="1"/>
  <c r="Q87" i="14"/>
  <c r="AX90" i="14"/>
  <c r="Q156" i="14"/>
  <c r="U33" i="14"/>
  <c r="AD32" i="14"/>
  <c r="BE32" i="14" s="1"/>
  <c r="O56" i="14"/>
  <c r="AY52" i="14"/>
  <c r="P60" i="14"/>
  <c r="Q60" i="14" s="1"/>
  <c r="P64" i="14"/>
  <c r="AX74" i="14"/>
  <c r="N75" i="14"/>
  <c r="H80" i="14"/>
  <c r="AY84" i="14"/>
  <c r="AY93" i="14"/>
  <c r="AY101" i="14"/>
  <c r="BB106" i="14"/>
  <c r="AK115" i="14"/>
  <c r="P115" i="14" s="1"/>
  <c r="Q147" i="14"/>
  <c r="AI36" i="14"/>
  <c r="BB96" i="14"/>
  <c r="AK122" i="14"/>
  <c r="BA31" i="14"/>
  <c r="AX31" i="14"/>
  <c r="AP32" i="14"/>
  <c r="BC32" i="14" s="1"/>
  <c r="AN33" i="14"/>
  <c r="AO29" i="14"/>
  <c r="P29" i="14"/>
  <c r="AC56" i="14"/>
  <c r="BA52" i="14"/>
  <c r="BB46" i="14"/>
  <c r="AZ23" i="14"/>
  <c r="AH26" i="14"/>
  <c r="AI26" i="14" s="1"/>
  <c r="AW23" i="14"/>
  <c r="AJ28" i="14"/>
  <c r="BA28" i="14"/>
  <c r="AD29" i="14"/>
  <c r="BB29" i="14" s="1"/>
  <c r="AK30" i="14"/>
  <c r="AO30" i="14" s="1"/>
  <c r="AZ30" i="14" s="1"/>
  <c r="AX30" i="14"/>
  <c r="BA32" i="14"/>
  <c r="AC35" i="14"/>
  <c r="AI35" i="14"/>
  <c r="AY41" i="14"/>
  <c r="AX42" i="14"/>
  <c r="BB42" i="14"/>
  <c r="AC43" i="14"/>
  <c r="AO46" i="14"/>
  <c r="AW46" i="14" s="1"/>
  <c r="AC47" i="14"/>
  <c r="BA47" i="14" s="1"/>
  <c r="AX53" i="14"/>
  <c r="AB56" i="14"/>
  <c r="AH56" i="14"/>
  <c r="AO58" i="14"/>
  <c r="O71" i="14"/>
  <c r="P59" i="14"/>
  <c r="AD62" i="14"/>
  <c r="BB62" i="14" s="1"/>
  <c r="AX63" i="14"/>
  <c r="AX64" i="14"/>
  <c r="P65" i="14"/>
  <c r="H66" i="14"/>
  <c r="AY66" i="14"/>
  <c r="AJ67" i="14"/>
  <c r="BB67" i="14"/>
  <c r="N73" i="14"/>
  <c r="AO73" i="14"/>
  <c r="AW73" i="14" s="1"/>
  <c r="AX76" i="14"/>
  <c r="AG102" i="14"/>
  <c r="AJ82" i="14"/>
  <c r="P82" i="14"/>
  <c r="AX93" i="14"/>
  <c r="BA93" i="14"/>
  <c r="AO99" i="14"/>
  <c r="AZ99" i="14" s="1"/>
  <c r="N99" i="14"/>
  <c r="AO100" i="14"/>
  <c r="AZ100" i="14" s="1"/>
  <c r="N100" i="14"/>
  <c r="AX101" i="14"/>
  <c r="BA101" i="14"/>
  <c r="AV23" i="14"/>
  <c r="AD26" i="14"/>
  <c r="AC23" i="14"/>
  <c r="AX23" i="14" s="1"/>
  <c r="BB23" i="14"/>
  <c r="Q24" i="14"/>
  <c r="Q26" i="14" s="1"/>
  <c r="BB28" i="14"/>
  <c r="AY30" i="14"/>
  <c r="P32" i="14"/>
  <c r="P35" i="14"/>
  <c r="P36" i="14" s="1"/>
  <c r="AD35" i="14"/>
  <c r="AY35" i="14" s="1"/>
  <c r="AJ35" i="14"/>
  <c r="AX35" i="14"/>
  <c r="G42" i="14"/>
  <c r="G43" i="14" s="1"/>
  <c r="P42" i="14"/>
  <c r="Q42" i="14" s="1"/>
  <c r="AV42" i="14" s="1"/>
  <c r="AD43" i="14"/>
  <c r="BB43" i="14" s="1"/>
  <c r="AL43" i="14"/>
  <c r="X45" i="14"/>
  <c r="X20" i="14" s="1"/>
  <c r="N46" i="14"/>
  <c r="BA46" i="14"/>
  <c r="AJ47" i="14"/>
  <c r="Q47" i="14" s="1"/>
  <c r="AG45" i="14"/>
  <c r="AD53" i="14"/>
  <c r="BB53" i="14" s="1"/>
  <c r="P54" i="14"/>
  <c r="Q54" i="14" s="1"/>
  <c r="AO54" i="14"/>
  <c r="AW54" i="14" s="1"/>
  <c r="AC61" i="14"/>
  <c r="AK61" i="14"/>
  <c r="AY63" i="14"/>
  <c r="AT76" i="14"/>
  <c r="AR76" i="14"/>
  <c r="AT23" i="14"/>
  <c r="BG23" i="14"/>
  <c r="AO26" i="14"/>
  <c r="AY29" i="14"/>
  <c r="AJ32" i="14"/>
  <c r="N32" i="14" s="1"/>
  <c r="AM43" i="14"/>
  <c r="AY46" i="14"/>
  <c r="T49" i="14"/>
  <c r="AJ52" i="14"/>
  <c r="Q52" i="14" s="1"/>
  <c r="AG56" i="14"/>
  <c r="W56" i="14"/>
  <c r="W50" i="14" s="1"/>
  <c r="AX54" i="14"/>
  <c r="AX58" i="14"/>
  <c r="AD59" i="14"/>
  <c r="BB59" i="14" s="1"/>
  <c r="AD65" i="14"/>
  <c r="BB65" i="14" s="1"/>
  <c r="AC67" i="14"/>
  <c r="BD67" i="14" s="1"/>
  <c r="AX77" i="14"/>
  <c r="G77" i="14"/>
  <c r="G80" i="14" s="1"/>
  <c r="AA56" i="14"/>
  <c r="AX52" i="14"/>
  <c r="AO60" i="14"/>
  <c r="AZ60" i="14" s="1"/>
  <c r="N60" i="14"/>
  <c r="AJ61" i="14"/>
  <c r="AJ198" i="14"/>
  <c r="N66" i="14"/>
  <c r="AO66" i="14"/>
  <c r="AW66" i="14" s="1"/>
  <c r="AN198" i="14"/>
  <c r="AC75" i="14"/>
  <c r="BA75" i="14" s="1"/>
  <c r="AY47" i="14"/>
  <c r="Y56" i="14"/>
  <c r="AY58" i="14"/>
  <c r="AO59" i="14"/>
  <c r="AZ59" i="14" s="1"/>
  <c r="AX60" i="14"/>
  <c r="AY61" i="14"/>
  <c r="AK63" i="14"/>
  <c r="AJ64" i="14"/>
  <c r="P66" i="14"/>
  <c r="Q66" i="14" s="1"/>
  <c r="AK68" i="14"/>
  <c r="N68" i="14" s="1"/>
  <c r="AY73" i="14"/>
  <c r="AD75" i="14"/>
  <c r="BB75" i="14" s="1"/>
  <c r="AW76" i="14"/>
  <c r="AZ76" i="14"/>
  <c r="AO79" i="14"/>
  <c r="AW79" i="14" s="1"/>
  <c r="N79" i="14"/>
  <c r="S102" i="14"/>
  <c r="S50" i="14" s="1"/>
  <c r="AC82" i="14"/>
  <c r="AX82" i="14" s="1"/>
  <c r="AY86" i="14"/>
  <c r="AO89" i="14"/>
  <c r="AW89" i="14" s="1"/>
  <c r="N89" i="14"/>
  <c r="M89" i="14" s="1"/>
  <c r="AJ202" i="14"/>
  <c r="AO95" i="14"/>
  <c r="AW95" i="14" s="1"/>
  <c r="N95" i="14"/>
  <c r="M95" i="14" s="1"/>
  <c r="AT105" i="14"/>
  <c r="P106" i="14"/>
  <c r="AL108" i="14"/>
  <c r="AA80" i="14"/>
  <c r="AJ200" i="14"/>
  <c r="AO77" i="14"/>
  <c r="AJ78" i="14"/>
  <c r="P78" i="14"/>
  <c r="AX79" i="14"/>
  <c r="AG80" i="14"/>
  <c r="AB102" i="14"/>
  <c r="AD83" i="14"/>
  <c r="BB83" i="14" s="1"/>
  <c r="N84" i="14"/>
  <c r="M84" i="14" s="1"/>
  <c r="AO84" i="14"/>
  <c r="AZ84" i="14" s="1"/>
  <c r="AO87" i="14"/>
  <c r="N87" i="14"/>
  <c r="BA88" i="14"/>
  <c r="AX88" i="14"/>
  <c r="AO90" i="14"/>
  <c r="AW90" i="14" s="1"/>
  <c r="N90" i="14"/>
  <c r="M90" i="14" s="1"/>
  <c r="N97" i="14"/>
  <c r="AO97" i="14"/>
  <c r="AZ97" i="14" s="1"/>
  <c r="AC68" i="14"/>
  <c r="BD68" i="14" s="1"/>
  <c r="O80" i="14"/>
  <c r="AC73" i="14"/>
  <c r="AI73" i="14"/>
  <c r="AD74" i="14"/>
  <c r="BB74" i="14" s="1"/>
  <c r="AB80" i="14"/>
  <c r="N76" i="14"/>
  <c r="AD76" i="14"/>
  <c r="BB76" i="14" s="1"/>
  <c r="Q77" i="14"/>
  <c r="N83" i="14"/>
  <c r="M83" i="14" s="1"/>
  <c r="AO83" i="14"/>
  <c r="AZ83" i="14" s="1"/>
  <c r="Q84" i="14"/>
  <c r="P85" i="14"/>
  <c r="Q85" i="14" s="1"/>
  <c r="AK102" i="14"/>
  <c r="AI85" i="14"/>
  <c r="AO86" i="14"/>
  <c r="AZ86" i="14" s="1"/>
  <c r="N86" i="14"/>
  <c r="M86" i="14" s="1"/>
  <c r="AY88" i="14"/>
  <c r="AO88" i="14"/>
  <c r="AY89" i="14"/>
  <c r="AO92" i="14"/>
  <c r="AZ92" i="14" s="1"/>
  <c r="N92" i="14"/>
  <c r="M92" i="14" s="1"/>
  <c r="AO93" i="14"/>
  <c r="AW93" i="14" s="1"/>
  <c r="N93" i="14"/>
  <c r="M93" i="14" s="1"/>
  <c r="N98" i="14"/>
  <c r="AO98" i="14"/>
  <c r="AW98" i="14" s="1"/>
  <c r="AY99" i="14"/>
  <c r="BB99" i="14"/>
  <c r="AO101" i="14"/>
  <c r="AZ101" i="14" s="1"/>
  <c r="N101" i="14"/>
  <c r="AD90" i="14"/>
  <c r="BB90" i="14" s="1"/>
  <c r="N91" i="14"/>
  <c r="M91" i="14" s="1"/>
  <c r="P92" i="14"/>
  <c r="Q92" i="14" s="1"/>
  <c r="AC92" i="14"/>
  <c r="BA92" i="14" s="1"/>
  <c r="AD94" i="14"/>
  <c r="BB94" i="14" s="1"/>
  <c r="AN94" i="14"/>
  <c r="P94" i="14" s="1"/>
  <c r="Q94" i="14" s="1"/>
  <c r="AJ96" i="14"/>
  <c r="AX96" i="14"/>
  <c r="P97" i="14"/>
  <c r="Q97" i="14" s="1"/>
  <c r="AC97" i="14"/>
  <c r="BA97" i="14" s="1"/>
  <c r="P98" i="14"/>
  <c r="Q98" i="14" s="1"/>
  <c r="AC98" i="14"/>
  <c r="BA98" i="14" s="1"/>
  <c r="P99" i="14"/>
  <c r="Q99" i="14" s="1"/>
  <c r="AC99" i="14"/>
  <c r="BA99" i="14" s="1"/>
  <c r="X102" i="14"/>
  <c r="X104" i="14"/>
  <c r="N105" i="14"/>
  <c r="AP105" i="14" s="1"/>
  <c r="AZ105" i="14"/>
  <c r="G107" i="14"/>
  <c r="G108" i="14" s="1"/>
  <c r="BA110" i="14"/>
  <c r="AY112" i="14"/>
  <c r="AD116" i="14"/>
  <c r="BB116" i="14" s="1"/>
  <c r="AJ206" i="14"/>
  <c r="N118" i="14"/>
  <c r="AO118" i="14"/>
  <c r="AZ118" i="14" s="1"/>
  <c r="V119" i="14"/>
  <c r="AY79" i="14"/>
  <c r="AY82" i="14"/>
  <c r="AX86" i="14"/>
  <c r="BB87" i="14"/>
  <c r="P88" i="14"/>
  <c r="Q88" i="14" s="1"/>
  <c r="P89" i="14"/>
  <c r="Q89" i="14" s="1"/>
  <c r="AO91" i="14"/>
  <c r="AZ91" i="14" s="1"/>
  <c r="AD92" i="14"/>
  <c r="BB92" i="14" s="1"/>
  <c r="P93" i="14"/>
  <c r="Q93" i="14" s="1"/>
  <c r="G95" i="14"/>
  <c r="G102" i="14" s="1"/>
  <c r="AD97" i="14"/>
  <c r="BB97" i="14" s="1"/>
  <c r="AD98" i="14"/>
  <c r="BB98" i="14" s="1"/>
  <c r="P100" i="14"/>
  <c r="Q100" i="14" s="1"/>
  <c r="AC100" i="14"/>
  <c r="BA100" i="14" s="1"/>
  <c r="BB100" i="14"/>
  <c r="P101" i="14"/>
  <c r="Q101" i="14" s="1"/>
  <c r="AC104" i="14"/>
  <c r="AX104" i="14" s="1"/>
  <c r="AJ104" i="14"/>
  <c r="AW105" i="14"/>
  <c r="BA105" i="14"/>
  <c r="BA106" i="14"/>
  <c r="AC111" i="14"/>
  <c r="BA111" i="14" s="1"/>
  <c r="AT124" i="14"/>
  <c r="AD111" i="14"/>
  <c r="BB111" i="14" s="1"/>
  <c r="AT131" i="14"/>
  <c r="AY78" i="14"/>
  <c r="P83" i="14"/>
  <c r="Q83" i="14" s="1"/>
  <c r="AC83" i="14"/>
  <c r="BA83" i="14" s="1"/>
  <c r="N85" i="14"/>
  <c r="M85" i="14" s="1"/>
  <c r="AO85" i="14"/>
  <c r="AZ85" i="14" s="1"/>
  <c r="BB107" i="14"/>
  <c r="AO107" i="14"/>
  <c r="AV107" i="14" s="1"/>
  <c r="AY107" i="14"/>
  <c r="H113" i="14"/>
  <c r="V110" i="14"/>
  <c r="AX110" i="14"/>
  <c r="AJ111" i="14"/>
  <c r="AK111" i="14"/>
  <c r="AW112" i="14"/>
  <c r="AX112" i="14"/>
  <c r="O119" i="14"/>
  <c r="H119" i="14"/>
  <c r="AO117" i="14"/>
  <c r="AZ117" i="14" s="1"/>
  <c r="N117" i="14"/>
  <c r="BB118" i="14"/>
  <c r="AO127" i="14"/>
  <c r="AW127" i="14" s="1"/>
  <c r="N127" i="14"/>
  <c r="AY115" i="14"/>
  <c r="AK116" i="14"/>
  <c r="AY118" i="14"/>
  <c r="M135" i="14"/>
  <c r="AY121" i="14"/>
  <c r="V135" i="14"/>
  <c r="P124" i="14"/>
  <c r="Q124" i="14" s="1"/>
  <c r="AV124" i="14" s="1"/>
  <c r="AZ124" i="14"/>
  <c r="AX127" i="14"/>
  <c r="AB117" i="14"/>
  <c r="U119" i="14"/>
  <c r="O135" i="14"/>
  <c r="AD123" i="14"/>
  <c r="BB123" i="14" s="1"/>
  <c r="P125" i="14"/>
  <c r="AY126" i="14"/>
  <c r="Z135" i="14"/>
  <c r="AC128" i="14"/>
  <c r="BA128" i="14" s="1"/>
  <c r="AJ129" i="14"/>
  <c r="P129" i="14"/>
  <c r="AY132" i="14"/>
  <c r="BA133" i="14"/>
  <c r="AX133" i="14"/>
  <c r="AX123" i="14"/>
  <c r="AX125" i="14"/>
  <c r="Q127" i="14"/>
  <c r="AJ208" i="14"/>
  <c r="AZ131" i="14"/>
  <c r="AW131" i="14"/>
  <c r="N131" i="14"/>
  <c r="AP131" i="14" s="1"/>
  <c r="AC116" i="14"/>
  <c r="BA116" i="14" s="1"/>
  <c r="AX117" i="14"/>
  <c r="L135" i="14"/>
  <c r="U135" i="14"/>
  <c r="AX122" i="14"/>
  <c r="AC124" i="14"/>
  <c r="BA124" i="14" s="1"/>
  <c r="AJ125" i="14"/>
  <c r="AJ128" i="14"/>
  <c r="P128" i="14"/>
  <c r="AC129" i="14"/>
  <c r="BA129" i="14" s="1"/>
  <c r="AY130" i="14"/>
  <c r="P131" i="14"/>
  <c r="Q131" i="14" s="1"/>
  <c r="AR131" i="14" s="1"/>
  <c r="AO132" i="14"/>
  <c r="N132" i="14"/>
  <c r="BA131" i="14"/>
  <c r="AD134" i="14"/>
  <c r="BB134" i="14" s="1"/>
  <c r="X138" i="14"/>
  <c r="AD137" i="14"/>
  <c r="AY137" i="14" s="1"/>
  <c r="AJ137" i="14"/>
  <c r="P143" i="14"/>
  <c r="AY144" i="14"/>
  <c r="BB144" i="14"/>
  <c r="AO148" i="14"/>
  <c r="AW148" i="14" s="1"/>
  <c r="N148" i="14"/>
  <c r="AD127" i="14"/>
  <c r="BB127" i="14" s="1"/>
  <c r="AD128" i="14"/>
  <c r="BB128" i="14" s="1"/>
  <c r="AD129" i="14"/>
  <c r="BB129" i="14" s="1"/>
  <c r="AC130" i="14"/>
  <c r="P132" i="14"/>
  <c r="Q132" i="14" s="1"/>
  <c r="AC132" i="14"/>
  <c r="BA132" i="14" s="1"/>
  <c r="P133" i="14"/>
  <c r="Q133" i="14" s="1"/>
  <c r="H135" i="14"/>
  <c r="AC137" i="14"/>
  <c r="N150" i="14"/>
  <c r="AO150" i="14"/>
  <c r="N153" i="14"/>
  <c r="AO153" i="14"/>
  <c r="AZ153" i="14" s="1"/>
  <c r="AK154" i="14"/>
  <c r="AO158" i="14"/>
  <c r="AW158" i="14" s="1"/>
  <c r="N158" i="14"/>
  <c r="AY156" i="14"/>
  <c r="BB156" i="14"/>
  <c r="P121" i="14"/>
  <c r="AC121" i="14"/>
  <c r="AJ121" i="14"/>
  <c r="AC126" i="14"/>
  <c r="N149" i="14"/>
  <c r="AO149" i="14"/>
  <c r="AW149" i="14" s="1"/>
  <c r="AC143" i="14"/>
  <c r="AX143" i="14" s="1"/>
  <c r="AJ143" i="14"/>
  <c r="P144" i="14"/>
  <c r="AC144" i="14"/>
  <c r="BA144" i="14" s="1"/>
  <c r="AJ144" i="14"/>
  <c r="AD147" i="14"/>
  <c r="BB147" i="14" s="1"/>
  <c r="P148" i="14"/>
  <c r="Q148" i="14" s="1"/>
  <c r="AC148" i="14"/>
  <c r="BA148" i="14" s="1"/>
  <c r="Q153" i="14"/>
  <c r="AD153" i="14"/>
  <c r="BB153" i="14" s="1"/>
  <c r="N155" i="14"/>
  <c r="BG155" i="14" s="1"/>
  <c r="BA158" i="14"/>
  <c r="AD159" i="14"/>
  <c r="BB159" i="14" s="1"/>
  <c r="AO159" i="14"/>
  <c r="AW159" i="14" s="1"/>
  <c r="AO160" i="14"/>
  <c r="AD143" i="14"/>
  <c r="N147" i="14"/>
  <c r="AO147" i="14"/>
  <c r="AW147" i="14" s="1"/>
  <c r="AD148" i="14"/>
  <c r="BB148" i="14" s="1"/>
  <c r="P149" i="14"/>
  <c r="Q149" i="14" s="1"/>
  <c r="AC149" i="14"/>
  <c r="BA149" i="14" s="1"/>
  <c r="BB149" i="14"/>
  <c r="P150" i="14"/>
  <c r="Q150" i="14" s="1"/>
  <c r="AC150" i="14"/>
  <c r="BA150" i="14" s="1"/>
  <c r="BB150" i="14"/>
  <c r="AO156" i="14"/>
  <c r="AW156" i="14" s="1"/>
  <c r="P157" i="14"/>
  <c r="AC157" i="14"/>
  <c r="AJ157" i="14"/>
  <c r="BA146" i="14"/>
  <c r="BA153" i="14"/>
  <c r="AC159" i="14"/>
  <c r="BA159" i="14" s="1"/>
  <c r="AD75" i="13"/>
  <c r="AE75" i="13"/>
  <c r="AG69" i="13"/>
  <c r="AH69" i="13" s="1"/>
  <c r="AG70" i="13"/>
  <c r="AG71" i="13"/>
  <c r="AH71" i="13" s="1"/>
  <c r="AG68" i="13"/>
  <c r="AH68" i="13" s="1"/>
  <c r="AD66" i="13"/>
  <c r="AE66" i="13"/>
  <c r="AG56" i="13"/>
  <c r="AG57" i="13"/>
  <c r="AH57" i="13" s="1"/>
  <c r="AG59" i="13"/>
  <c r="AH59" i="13" s="1"/>
  <c r="AD53" i="13"/>
  <c r="AE53" i="13"/>
  <c r="AG50" i="13"/>
  <c r="AG51" i="13"/>
  <c r="AH51" i="13" s="1"/>
  <c r="AG52" i="13"/>
  <c r="AH52" i="13" s="1"/>
  <c r="AG49" i="13"/>
  <c r="AH49" i="13" s="1"/>
  <c r="AG43" i="13"/>
  <c r="AH43" i="13" s="1"/>
  <c r="AD42" i="13"/>
  <c r="AE42" i="13"/>
  <c r="AD26" i="13"/>
  <c r="AE26" i="13"/>
  <c r="AF26" i="13"/>
  <c r="AH152" i="13"/>
  <c r="AH151" i="13"/>
  <c r="AH150" i="13"/>
  <c r="AH147" i="13"/>
  <c r="AH144" i="13"/>
  <c r="AH143" i="13"/>
  <c r="AH142" i="13"/>
  <c r="AH141" i="13"/>
  <c r="AH132" i="13"/>
  <c r="AH131" i="13"/>
  <c r="AH129" i="13"/>
  <c r="AH128" i="13"/>
  <c r="AH125" i="13"/>
  <c r="AH124" i="13"/>
  <c r="AH123" i="13"/>
  <c r="AH122" i="13"/>
  <c r="AH121" i="13"/>
  <c r="AH116" i="13"/>
  <c r="AH115" i="13"/>
  <c r="AH113" i="13"/>
  <c r="AH112" i="13"/>
  <c r="AH109" i="13"/>
  <c r="AH107" i="13"/>
  <c r="AH104" i="13"/>
  <c r="AH102" i="13"/>
  <c r="AH101" i="13"/>
  <c r="AH100" i="13"/>
  <c r="AH99" i="13"/>
  <c r="AH98" i="13"/>
  <c r="AH95" i="13"/>
  <c r="AH93" i="13"/>
  <c r="AH92" i="13"/>
  <c r="AH91" i="13"/>
  <c r="AH90" i="13"/>
  <c r="AH89" i="13"/>
  <c r="AH88" i="13"/>
  <c r="AH83" i="13"/>
  <c r="AH82" i="13"/>
  <c r="AH81" i="13"/>
  <c r="AH79" i="13"/>
  <c r="AH78" i="13"/>
  <c r="AH77" i="13"/>
  <c r="AH76" i="13"/>
  <c r="AH70" i="13"/>
  <c r="AH67" i="13"/>
  <c r="AH54" i="13"/>
  <c r="AH50" i="13"/>
  <c r="AH48" i="13"/>
  <c r="AH45" i="13"/>
  <c r="AH41" i="13"/>
  <c r="AH37" i="13"/>
  <c r="AH34" i="13"/>
  <c r="AH27" i="13"/>
  <c r="AH22" i="13"/>
  <c r="AD40" i="13"/>
  <c r="AE40" i="13"/>
  <c r="AG38" i="13"/>
  <c r="AD36" i="13"/>
  <c r="AE36" i="13"/>
  <c r="AG35" i="13"/>
  <c r="AG36" i="13" s="1"/>
  <c r="AD33" i="13"/>
  <c r="AE33" i="13"/>
  <c r="AG29" i="13"/>
  <c r="AH29" i="13" s="1"/>
  <c r="AG32" i="13"/>
  <c r="AH32" i="13" s="1"/>
  <c r="AG28" i="13"/>
  <c r="AH28" i="13" s="1"/>
  <c r="AG24" i="13"/>
  <c r="AH24" i="13" s="1"/>
  <c r="AG25" i="13"/>
  <c r="AH25" i="13" s="1"/>
  <c r="AG23" i="13"/>
  <c r="AH23" i="13" s="1"/>
  <c r="AJ148" i="13"/>
  <c r="AH148" i="13" s="1"/>
  <c r="AY148" i="14" l="1"/>
  <c r="AY134" i="14"/>
  <c r="G50" i="14"/>
  <c r="AX128" i="14"/>
  <c r="AX83" i="14"/>
  <c r="AA50" i="14"/>
  <c r="U50" i="14"/>
  <c r="AX132" i="14"/>
  <c r="BA118" i="14"/>
  <c r="AA21" i="14"/>
  <c r="AA20" i="14" s="1"/>
  <c r="Z50" i="14"/>
  <c r="G21" i="14"/>
  <c r="G20" i="14" s="1"/>
  <c r="AV153" i="14"/>
  <c r="BB66" i="14"/>
  <c r="H71" i="14"/>
  <c r="H50" i="14" s="1"/>
  <c r="BB58" i="14"/>
  <c r="AD71" i="14"/>
  <c r="R19" i="14"/>
  <c r="AL21" i="14"/>
  <c r="AL20" i="14" s="1"/>
  <c r="AG53" i="13"/>
  <c r="AG26" i="13"/>
  <c r="AH38" i="13"/>
  <c r="AH35" i="13"/>
  <c r="AW155" i="14"/>
  <c r="N112" i="14"/>
  <c r="AP112" i="14" s="1"/>
  <c r="AV133" i="14"/>
  <c r="AZ155" i="14"/>
  <c r="AZ54" i="14"/>
  <c r="AJ113" i="14"/>
  <c r="P130" i="14"/>
  <c r="Q130" i="14" s="1"/>
  <c r="AR130" i="14" s="1"/>
  <c r="AO62" i="14"/>
  <c r="AZ62" i="14" s="1"/>
  <c r="AZ112" i="14"/>
  <c r="AO106" i="14"/>
  <c r="N146" i="14"/>
  <c r="AR75" i="14"/>
  <c r="AT74" i="14"/>
  <c r="Q146" i="14"/>
  <c r="AT75" i="14"/>
  <c r="P104" i="14"/>
  <c r="P108" i="14" s="1"/>
  <c r="Q65" i="14"/>
  <c r="BB19" i="3"/>
  <c r="AZ149" i="14"/>
  <c r="Q155" i="14"/>
  <c r="AW49" i="3"/>
  <c r="AZ49" i="3"/>
  <c r="AR49" i="3"/>
  <c r="BG49" i="3"/>
  <c r="AP49" i="3"/>
  <c r="AV49" i="3"/>
  <c r="AT49" i="3"/>
  <c r="AY19" i="3"/>
  <c r="BA58" i="14"/>
  <c r="AC71" i="14"/>
  <c r="Z49" i="14"/>
  <c r="Z19" i="14" s="1"/>
  <c r="Y50" i="14"/>
  <c r="Y49" i="14" s="1"/>
  <c r="Y19" i="14" s="1"/>
  <c r="P116" i="14"/>
  <c r="Q116" i="14" s="1"/>
  <c r="P111" i="14"/>
  <c r="Q111" i="14" s="1"/>
  <c r="Q106" i="14"/>
  <c r="AO115" i="14"/>
  <c r="N110" i="14"/>
  <c r="O21" i="14"/>
  <c r="O20" i="14" s="1"/>
  <c r="AJ71" i="14"/>
  <c r="AZ58" i="14"/>
  <c r="P58" i="14"/>
  <c r="AK71" i="14"/>
  <c r="U21" i="14"/>
  <c r="U20" i="14" s="1"/>
  <c r="N130" i="14"/>
  <c r="AV146" i="14"/>
  <c r="AO126" i="14"/>
  <c r="AZ126" i="14" s="1"/>
  <c r="AP123" i="14"/>
  <c r="P126" i="14"/>
  <c r="Q126" i="14" s="1"/>
  <c r="AO110" i="14"/>
  <c r="AZ110" i="14" s="1"/>
  <c r="N115" i="14"/>
  <c r="P110" i="14"/>
  <c r="Q56" i="14"/>
  <c r="AZ46" i="14"/>
  <c r="AV74" i="14"/>
  <c r="Q115" i="14"/>
  <c r="AM50" i="14"/>
  <c r="AM49" i="14" s="1"/>
  <c r="AO65" i="14"/>
  <c r="AZ65" i="14" s="1"/>
  <c r="AG50" i="14"/>
  <c r="AG49" i="14" s="1"/>
  <c r="AL135" i="14"/>
  <c r="AL50" i="14" s="1"/>
  <c r="AL49" i="14" s="1"/>
  <c r="AV123" i="14"/>
  <c r="AK113" i="14"/>
  <c r="AI56" i="14"/>
  <c r="AC33" i="14"/>
  <c r="BA33" i="14" s="1"/>
  <c r="AN21" i="14"/>
  <c r="AN20" i="14" s="1"/>
  <c r="AZ123" i="14"/>
  <c r="V21" i="14"/>
  <c r="V20" i="14" s="1"/>
  <c r="AZ146" i="14"/>
  <c r="N126" i="14"/>
  <c r="AR123" i="14"/>
  <c r="AZ74" i="14"/>
  <c r="Q59" i="14"/>
  <c r="AV59" i="14" s="1"/>
  <c r="N41" i="14"/>
  <c r="N43" i="14" s="1"/>
  <c r="AX29" i="14"/>
  <c r="N124" i="14"/>
  <c r="AP124" i="14" s="1"/>
  <c r="N94" i="14"/>
  <c r="M94" i="14" s="1"/>
  <c r="AW101" i="14"/>
  <c r="AW75" i="14"/>
  <c r="AZ95" i="14"/>
  <c r="N58" i="14"/>
  <c r="AP58" i="14" s="1"/>
  <c r="AR74" i="14"/>
  <c r="N122" i="14"/>
  <c r="Q159" i="14"/>
  <c r="AR159" i="14" s="1"/>
  <c r="Q64" i="14"/>
  <c r="AZ148" i="14"/>
  <c r="AZ93" i="14"/>
  <c r="AZ158" i="14"/>
  <c r="AY128" i="14"/>
  <c r="Q125" i="14"/>
  <c r="AW117" i="14"/>
  <c r="AX116" i="14"/>
  <c r="AY76" i="14"/>
  <c r="AY45" i="14"/>
  <c r="AO53" i="14"/>
  <c r="AW53" i="14" s="1"/>
  <c r="AZ29" i="14"/>
  <c r="AZ134" i="14"/>
  <c r="AX33" i="14"/>
  <c r="AX65" i="14"/>
  <c r="Q112" i="14"/>
  <c r="AY122" i="14"/>
  <c r="AC119" i="14"/>
  <c r="BA119" i="14" s="1"/>
  <c r="BA77" i="14"/>
  <c r="Q105" i="14"/>
  <c r="AX149" i="14"/>
  <c r="AY116" i="14"/>
  <c r="AY94" i="14"/>
  <c r="Q160" i="14"/>
  <c r="AR160" i="14" s="1"/>
  <c r="AX119" i="14"/>
  <c r="N116" i="14"/>
  <c r="AZ32" i="14"/>
  <c r="BB32" i="14"/>
  <c r="AX160" i="14"/>
  <c r="AX41" i="14"/>
  <c r="AY125" i="14"/>
  <c r="AX85" i="14"/>
  <c r="BA85" i="14"/>
  <c r="P122" i="14"/>
  <c r="Q122" i="14" s="1"/>
  <c r="AV150" i="14"/>
  <c r="Q128" i="14"/>
  <c r="AZ127" i="14"/>
  <c r="AV98" i="14"/>
  <c r="AZ89" i="14"/>
  <c r="AY85" i="14"/>
  <c r="AD56" i="14"/>
  <c r="BB56" i="14" s="1"/>
  <c r="N30" i="14"/>
  <c r="M30" i="14" s="1"/>
  <c r="B110" i="14"/>
  <c r="B111" i="14" s="1"/>
  <c r="B140" i="14"/>
  <c r="AV75" i="14"/>
  <c r="Q41" i="14"/>
  <c r="Q43" i="14" s="1"/>
  <c r="AW134" i="14"/>
  <c r="AR124" i="14"/>
  <c r="AZ156" i="14"/>
  <c r="AK135" i="14"/>
  <c r="AV97" i="14"/>
  <c r="Q78" i="14"/>
  <c r="Q80" i="14" s="1"/>
  <c r="AZ26" i="14"/>
  <c r="AZ73" i="14"/>
  <c r="AW29" i="14"/>
  <c r="AW83" i="14"/>
  <c r="O50" i="14"/>
  <c r="O49" i="14" s="1"/>
  <c r="AZ90" i="14"/>
  <c r="P61" i="14"/>
  <c r="Q61" i="14" s="1"/>
  <c r="AY62" i="14"/>
  <c r="AW58" i="14"/>
  <c r="AO41" i="14"/>
  <c r="AZ41" i="14" s="1"/>
  <c r="AO122" i="14"/>
  <c r="AZ122" i="14" s="1"/>
  <c r="AZ159" i="14"/>
  <c r="AW130" i="14"/>
  <c r="P67" i="14"/>
  <c r="Q67" i="14" s="1"/>
  <c r="AC154" i="14"/>
  <c r="BA157" i="14"/>
  <c r="AP160" i="14"/>
  <c r="AT160" i="14"/>
  <c r="BA126" i="14"/>
  <c r="AX126" i="14"/>
  <c r="AO143" i="14"/>
  <c r="AZ143" i="14" s="1"/>
  <c r="AJ142" i="14"/>
  <c r="N143" i="14"/>
  <c r="AY159" i="14"/>
  <c r="AW153" i="14"/>
  <c r="AZ150" i="14"/>
  <c r="AV132" i="14"/>
  <c r="AO157" i="14"/>
  <c r="AZ157" i="14" s="1"/>
  <c r="N157" i="14"/>
  <c r="N154" i="14" s="1"/>
  <c r="AJ154" i="14"/>
  <c r="BB143" i="14"/>
  <c r="AD142" i="14"/>
  <c r="AD154" i="14"/>
  <c r="AO144" i="14"/>
  <c r="AW144" i="14" s="1"/>
  <c r="N144" i="14"/>
  <c r="BA143" i="14"/>
  <c r="AC142" i="14"/>
  <c r="AV149" i="14"/>
  <c r="Q121" i="14"/>
  <c r="AW146" i="14"/>
  <c r="AW150" i="14"/>
  <c r="AY143" i="14"/>
  <c r="AV148" i="14"/>
  <c r="AZ132" i="14"/>
  <c r="AO128" i="14"/>
  <c r="AZ128" i="14" s="1"/>
  <c r="N128" i="14"/>
  <c r="N125" i="14"/>
  <c r="AO125" i="14"/>
  <c r="AZ125" i="14" s="1"/>
  <c r="Q129" i="14"/>
  <c r="AY123" i="14"/>
  <c r="AD117" i="14"/>
  <c r="AY117" i="14" s="1"/>
  <c r="AB119" i="14"/>
  <c r="AY129" i="14"/>
  <c r="N111" i="14"/>
  <c r="AO111" i="14"/>
  <c r="AV131" i="14"/>
  <c r="BA107" i="14"/>
  <c r="AO94" i="14"/>
  <c r="AR91" i="14"/>
  <c r="AV91" i="14"/>
  <c r="AP91" i="14"/>
  <c r="AT91" i="14"/>
  <c r="AV118" i="14"/>
  <c r="AW118" i="14"/>
  <c r="AO96" i="14"/>
  <c r="AW96" i="14" s="1"/>
  <c r="N96" i="14"/>
  <c r="M96" i="14" s="1"/>
  <c r="AZ98" i="14"/>
  <c r="AV92" i="14"/>
  <c r="AP92" i="14"/>
  <c r="AT92" i="14"/>
  <c r="AR92" i="14"/>
  <c r="AV88" i="14"/>
  <c r="AP88" i="14"/>
  <c r="AR88" i="14"/>
  <c r="AZ88" i="14"/>
  <c r="AT88" i="14"/>
  <c r="AC80" i="14"/>
  <c r="BA80" i="14" s="1"/>
  <c r="BA73" i="14"/>
  <c r="AX73" i="14"/>
  <c r="AO78" i="14"/>
  <c r="N78" i="14"/>
  <c r="N80" i="14" s="1"/>
  <c r="AY97" i="14"/>
  <c r="AT95" i="14"/>
  <c r="AR95" i="14"/>
  <c r="AV95" i="14"/>
  <c r="AP95" i="14"/>
  <c r="AX92" i="14"/>
  <c r="AT89" i="14"/>
  <c r="AR89" i="14"/>
  <c r="AV89" i="14"/>
  <c r="AP89" i="14"/>
  <c r="AY75" i="14"/>
  <c r="P68" i="14"/>
  <c r="Q68" i="14" s="1"/>
  <c r="AX68" i="14" s="1"/>
  <c r="AZ66" i="14"/>
  <c r="AO61" i="14"/>
  <c r="AZ61" i="14" s="1"/>
  <c r="N61" i="14"/>
  <c r="AY65" i="14"/>
  <c r="W49" i="14"/>
  <c r="W19" i="14" s="1"/>
  <c r="AX56" i="14"/>
  <c r="AO68" i="14"/>
  <c r="H49" i="14"/>
  <c r="H19" i="14" s="1"/>
  <c r="AO47" i="14"/>
  <c r="AW47" i="14" s="1"/>
  <c r="N47" i="14"/>
  <c r="N45" i="14" s="1"/>
  <c r="AJ45" i="14"/>
  <c r="AC45" i="14"/>
  <c r="AC26" i="14"/>
  <c r="BA23" i="14"/>
  <c r="AX97" i="14"/>
  <c r="Q82" i="14"/>
  <c r="Q102" i="14" s="1"/>
  <c r="P102" i="14"/>
  <c r="AR73" i="14"/>
  <c r="AV73" i="14"/>
  <c r="AP73" i="14"/>
  <c r="AT73" i="14"/>
  <c r="AJ80" i="14"/>
  <c r="P30" i="14"/>
  <c r="Q30" i="14" s="1"/>
  <c r="AV30" i="14" s="1"/>
  <c r="BA42" i="14"/>
  <c r="AD33" i="14"/>
  <c r="Q29" i="14"/>
  <c r="AV29" i="14" s="1"/>
  <c r="AG20" i="14"/>
  <c r="AC138" i="14"/>
  <c r="BA137" i="14"/>
  <c r="AO129" i="14"/>
  <c r="AZ129" i="14" s="1"/>
  <c r="N129" i="14"/>
  <c r="AD135" i="14"/>
  <c r="AX137" i="14"/>
  <c r="AV115" i="14"/>
  <c r="AT115" i="14"/>
  <c r="AR115" i="14"/>
  <c r="AW107" i="14"/>
  <c r="AZ107" i="14"/>
  <c r="AD102" i="14"/>
  <c r="BB102" i="14" s="1"/>
  <c r="AX99" i="14"/>
  <c r="BJ84" i="14"/>
  <c r="AV84" i="14"/>
  <c r="AP84" i="14"/>
  <c r="AR84" i="14"/>
  <c r="BG84" i="14"/>
  <c r="AT84" i="14"/>
  <c r="AV77" i="14"/>
  <c r="AZ77" i="14"/>
  <c r="BA61" i="14"/>
  <c r="AX61" i="14"/>
  <c r="AK45" i="14"/>
  <c r="AJ102" i="14"/>
  <c r="AO82" i="14"/>
  <c r="N82" i="14"/>
  <c r="AY53" i="14"/>
  <c r="AT46" i="14"/>
  <c r="AR46" i="14"/>
  <c r="AV46" i="14"/>
  <c r="AP46" i="14"/>
  <c r="AY43" i="14"/>
  <c r="P43" i="14"/>
  <c r="AV24" i="14"/>
  <c r="AY147" i="14"/>
  <c r="AJ138" i="14"/>
  <c r="AO137" i="14"/>
  <c r="AW137" i="14" s="1"/>
  <c r="Q137" i="14"/>
  <c r="Q138" i="14" s="1"/>
  <c r="N137" i="14"/>
  <c r="N138" i="14" s="1"/>
  <c r="AZ160" i="14"/>
  <c r="Q157" i="14"/>
  <c r="P154" i="14"/>
  <c r="AV159" i="14"/>
  <c r="AP159" i="14"/>
  <c r="AT159" i="14"/>
  <c r="AP155" i="14"/>
  <c r="P145" i="14"/>
  <c r="P142" i="14" s="1"/>
  <c r="Q144" i="14"/>
  <c r="AY153" i="14"/>
  <c r="AX144" i="14"/>
  <c r="AJ135" i="14"/>
  <c r="N121" i="14"/>
  <c r="AO121" i="14"/>
  <c r="AX157" i="14"/>
  <c r="AX150" i="14"/>
  <c r="AW160" i="14"/>
  <c r="AV158" i="14"/>
  <c r="AP158" i="14"/>
  <c r="AT158" i="14"/>
  <c r="AR158" i="14"/>
  <c r="BA130" i="14"/>
  <c r="AX130" i="14"/>
  <c r="AX159" i="14"/>
  <c r="AD138" i="14"/>
  <c r="BB137" i="14"/>
  <c r="AX129" i="14"/>
  <c r="AR126" i="14"/>
  <c r="AY127" i="14"/>
  <c r="AR127" i="14"/>
  <c r="AT127" i="14"/>
  <c r="AV127" i="14"/>
  <c r="AP127" i="14"/>
  <c r="V113" i="14"/>
  <c r="V50" i="14" s="1"/>
  <c r="AD110" i="14"/>
  <c r="AY111" i="14"/>
  <c r="AO116" i="14"/>
  <c r="AZ115" i="14"/>
  <c r="AX111" i="14"/>
  <c r="AJ108" i="14"/>
  <c r="AO104" i="14"/>
  <c r="N104" i="14"/>
  <c r="N108" i="14" s="1"/>
  <c r="AK119" i="14"/>
  <c r="BA95" i="14"/>
  <c r="AT93" i="14"/>
  <c r="AR93" i="14"/>
  <c r="AV93" i="14"/>
  <c r="AP93" i="14"/>
  <c r="BJ83" i="14"/>
  <c r="AV83" i="14"/>
  <c r="AP83" i="14"/>
  <c r="BG83" i="14"/>
  <c r="AT83" i="14"/>
  <c r="AR83" i="14"/>
  <c r="AY74" i="14"/>
  <c r="AY98" i="14"/>
  <c r="AW97" i="14"/>
  <c r="AV90" i="14"/>
  <c r="AP90" i="14"/>
  <c r="AT90" i="14"/>
  <c r="AR90" i="14"/>
  <c r="M87" i="14"/>
  <c r="AX87" i="14"/>
  <c r="AY83" i="14"/>
  <c r="AW77" i="14"/>
  <c r="AX100" i="14"/>
  <c r="AZ94" i="14"/>
  <c r="AN102" i="14"/>
  <c r="AO64" i="14"/>
  <c r="AZ64" i="14" s="1"/>
  <c r="N64" i="14"/>
  <c r="AX75" i="14"/>
  <c r="P63" i="14"/>
  <c r="Q63" i="14" s="1"/>
  <c r="AV60" i="14"/>
  <c r="AP60" i="14"/>
  <c r="BG60" i="14"/>
  <c r="AT60" i="14"/>
  <c r="AR60" i="14"/>
  <c r="AA49" i="14"/>
  <c r="P80" i="14"/>
  <c r="BA67" i="14"/>
  <c r="AY59" i="14"/>
  <c r="AJ56" i="14"/>
  <c r="AO52" i="14"/>
  <c r="AW52" i="14" s="1"/>
  <c r="AD80" i="14"/>
  <c r="N63" i="14"/>
  <c r="AV54" i="14"/>
  <c r="AP54" i="14"/>
  <c r="AR54" i="14"/>
  <c r="AT54" i="14"/>
  <c r="N35" i="14"/>
  <c r="N36" i="14" s="1"/>
  <c r="AO35" i="14"/>
  <c r="AZ35" i="14" s="1"/>
  <c r="AJ36" i="14"/>
  <c r="Q32" i="14"/>
  <c r="AV32" i="14" s="1"/>
  <c r="AY26" i="14"/>
  <c r="BB26" i="14"/>
  <c r="AV99" i="14"/>
  <c r="G49" i="14"/>
  <c r="AO67" i="14"/>
  <c r="N67" i="14"/>
  <c r="AX67" i="14" s="1"/>
  <c r="AX47" i="14"/>
  <c r="Q45" i="14"/>
  <c r="AC36" i="14"/>
  <c r="BA35" i="14"/>
  <c r="AJ33" i="14"/>
  <c r="AJ21" i="14" s="1"/>
  <c r="T20" i="14"/>
  <c r="AW60" i="14"/>
  <c r="P56" i="14"/>
  <c r="AZ147" i="14"/>
  <c r="AV147" i="14"/>
  <c r="Q143" i="14"/>
  <c r="AR156" i="14"/>
  <c r="AV156" i="14"/>
  <c r="AP156" i="14"/>
  <c r="AO154" i="14"/>
  <c r="BG156" i="14"/>
  <c r="AT156" i="14"/>
  <c r="AC135" i="14"/>
  <c r="BA135" i="14" s="1"/>
  <c r="BA121" i="14"/>
  <c r="AX121" i="14"/>
  <c r="AX148" i="14"/>
  <c r="AT130" i="14"/>
  <c r="AP130" i="14"/>
  <c r="AV117" i="14"/>
  <c r="AP117" i="14"/>
  <c r="AT117" i="14"/>
  <c r="AR117" i="14"/>
  <c r="AT85" i="14"/>
  <c r="AR85" i="14"/>
  <c r="AV85" i="14"/>
  <c r="AP85" i="14"/>
  <c r="AX124" i="14"/>
  <c r="Q110" i="14"/>
  <c r="AC108" i="14"/>
  <c r="BA104" i="14"/>
  <c r="AC113" i="14"/>
  <c r="AP106" i="14"/>
  <c r="AT106" i="14"/>
  <c r="AD104" i="14"/>
  <c r="AY104" i="14" s="1"/>
  <c r="X108" i="14"/>
  <c r="X50" i="14" s="1"/>
  <c r="AZ106" i="14"/>
  <c r="AV101" i="14"/>
  <c r="AT86" i="14"/>
  <c r="AR86" i="14"/>
  <c r="AV86" i="14"/>
  <c r="AP86" i="14"/>
  <c r="AY92" i="14"/>
  <c r="AV87" i="14"/>
  <c r="AP87" i="14"/>
  <c r="BC87" i="14" s="1"/>
  <c r="AW84" i="14"/>
  <c r="AX98" i="14"/>
  <c r="BA82" i="14"/>
  <c r="AC102" i="14"/>
  <c r="BA102" i="14" s="1"/>
  <c r="AZ79" i="14"/>
  <c r="AV79" i="14"/>
  <c r="AP59" i="14"/>
  <c r="AT59" i="14"/>
  <c r="BG59" i="14"/>
  <c r="AV66" i="14"/>
  <c r="BB71" i="14"/>
  <c r="M32" i="14"/>
  <c r="AV26" i="14"/>
  <c r="BG26" i="14"/>
  <c r="AT26" i="14"/>
  <c r="AP26" i="14"/>
  <c r="AR26" i="14"/>
  <c r="AO63" i="14"/>
  <c r="AZ63" i="14" s="1"/>
  <c r="AR62" i="14"/>
  <c r="AD36" i="14"/>
  <c r="BB35" i="14"/>
  <c r="AV100" i="14"/>
  <c r="AY90" i="14"/>
  <c r="BA68" i="14"/>
  <c r="AT58" i="14"/>
  <c r="Q58" i="14"/>
  <c r="Q71" i="14" s="1"/>
  <c r="AV53" i="14"/>
  <c r="AX43" i="14"/>
  <c r="BA43" i="14"/>
  <c r="AO43" i="14"/>
  <c r="AZ43" i="14" s="1"/>
  <c r="U49" i="14"/>
  <c r="BA56" i="14"/>
  <c r="AW30" i="14"/>
  <c r="AW26" i="14"/>
  <c r="AA19" i="14" l="1"/>
  <c r="G19" i="14"/>
  <c r="AC50" i="14"/>
  <c r="AL19" i="14"/>
  <c r="U19" i="14"/>
  <c r="AD21" i="14"/>
  <c r="AC21" i="14"/>
  <c r="AB50" i="14"/>
  <c r="AB49" i="14" s="1"/>
  <c r="AB19" i="14" s="1"/>
  <c r="Q119" i="14"/>
  <c r="BG58" i="14"/>
  <c r="AR59" i="14"/>
  <c r="N113" i="14"/>
  <c r="AV130" i="14"/>
  <c r="AP115" i="14"/>
  <c r="AV106" i="14"/>
  <c r="AV62" i="14"/>
  <c r="Q104" i="14"/>
  <c r="Q108" i="14" s="1"/>
  <c r="AT62" i="14"/>
  <c r="AP62" i="14"/>
  <c r="AT110" i="14"/>
  <c r="AV41" i="14"/>
  <c r="AP110" i="14"/>
  <c r="P113" i="14"/>
  <c r="BJ110" i="14"/>
  <c r="AP65" i="14"/>
  <c r="AO113" i="14"/>
  <c r="AZ113" i="14" s="1"/>
  <c r="AV65" i="14"/>
  <c r="AP53" i="14"/>
  <c r="AR53" i="14"/>
  <c r="AR106" i="14"/>
  <c r="AT126" i="14"/>
  <c r="AT53" i="14"/>
  <c r="BG53" i="14"/>
  <c r="AP126" i="14"/>
  <c r="Q154" i="14"/>
  <c r="AV154" i="14" s="1"/>
  <c r="AV126" i="14"/>
  <c r="BG110" i="14"/>
  <c r="AV155" i="14"/>
  <c r="AR155" i="14"/>
  <c r="AV68" i="14"/>
  <c r="AV160" i="14"/>
  <c r="BG65" i="14"/>
  <c r="N119" i="14"/>
  <c r="Q113" i="14"/>
  <c r="P119" i="14"/>
  <c r="O19" i="14"/>
  <c r="P71" i="14"/>
  <c r="AO71" i="14"/>
  <c r="AW71" i="14" s="1"/>
  <c r="AN50" i="14"/>
  <c r="AN49" i="14" s="1"/>
  <c r="AN19" i="14" s="1"/>
  <c r="AY56" i="14"/>
  <c r="AR65" i="14"/>
  <c r="AT65" i="14"/>
  <c r="AJ50" i="14"/>
  <c r="AW126" i="14"/>
  <c r="P135" i="14"/>
  <c r="AZ53" i="14"/>
  <c r="AX32" i="14"/>
  <c r="N135" i="14"/>
  <c r="AV78" i="14"/>
  <c r="AZ96" i="14"/>
  <c r="AV105" i="14"/>
  <c r="AR105" i="14"/>
  <c r="AX80" i="14"/>
  <c r="AV112" i="14"/>
  <c r="AR112" i="14"/>
  <c r="AV58" i="14"/>
  <c r="AZ52" i="14"/>
  <c r="AG19" i="14"/>
  <c r="AZ78" i="14"/>
  <c r="AW41" i="14"/>
  <c r="B112" i="14"/>
  <c r="B115" i="14" s="1"/>
  <c r="B116" i="14" s="1"/>
  <c r="B117" i="14" s="1"/>
  <c r="B118" i="14" s="1"/>
  <c r="B121" i="14" s="1"/>
  <c r="B122" i="14" s="1"/>
  <c r="B123" i="14" s="1"/>
  <c r="B124" i="14" s="1"/>
  <c r="B125" i="14" s="1"/>
  <c r="B126" i="14" s="1"/>
  <c r="B127" i="14" s="1"/>
  <c r="B128" i="14" s="1"/>
  <c r="B129" i="14" s="1"/>
  <c r="B130" i="14" s="1"/>
  <c r="B131" i="14" s="1"/>
  <c r="B132" i="14" s="1"/>
  <c r="B133" i="14" s="1"/>
  <c r="B134" i="14" s="1"/>
  <c r="B137" i="14" s="1"/>
  <c r="B143" i="14" s="1"/>
  <c r="B144" i="14" s="1"/>
  <c r="B146" i="14" s="1"/>
  <c r="B147" i="14" s="1"/>
  <c r="B148" i="14" s="1"/>
  <c r="B149" i="14" s="1"/>
  <c r="B150" i="14" s="1"/>
  <c r="B151" i="14" s="1"/>
  <c r="B152" i="14" s="1"/>
  <c r="B153" i="14" s="1"/>
  <c r="B155" i="14" s="1"/>
  <c r="B156" i="14" s="1"/>
  <c r="B157" i="14" s="1"/>
  <c r="B158" i="14" s="1"/>
  <c r="B159" i="14" s="1"/>
  <c r="B160" i="14" s="1"/>
  <c r="AR122" i="14"/>
  <c r="AW128" i="14"/>
  <c r="AT122" i="14"/>
  <c r="AP122" i="14"/>
  <c r="AV122" i="14"/>
  <c r="AR58" i="14"/>
  <c r="AZ47" i="14"/>
  <c r="AO45" i="14"/>
  <c r="BG45" i="14" s="1"/>
  <c r="AT47" i="14"/>
  <c r="AO80" i="14"/>
  <c r="AW80" i="14" s="1"/>
  <c r="N71" i="14"/>
  <c r="BG113" i="14"/>
  <c r="V49" i="14"/>
  <c r="BA71" i="14"/>
  <c r="AX71" i="14"/>
  <c r="BB36" i="14"/>
  <c r="AY36" i="14"/>
  <c r="BA36" i="14"/>
  <c r="AX36" i="14"/>
  <c r="AO108" i="14"/>
  <c r="AZ108" i="14" s="1"/>
  <c r="AT104" i="14"/>
  <c r="BJ104" i="14"/>
  <c r="AV104" i="14"/>
  <c r="AP104" i="14"/>
  <c r="AD113" i="14"/>
  <c r="BB113" i="14" s="1"/>
  <c r="BB110" i="14"/>
  <c r="AR82" i="14"/>
  <c r="BG82" i="14"/>
  <c r="AT82" i="14"/>
  <c r="AO102" i="14"/>
  <c r="AZ102" i="14" s="1"/>
  <c r="BJ82" i="14"/>
  <c r="AP82" i="14"/>
  <c r="AV82" i="14"/>
  <c r="AY71" i="14"/>
  <c r="AD108" i="14"/>
  <c r="BB108" i="14" s="1"/>
  <c r="BB104" i="14"/>
  <c r="BA108" i="14"/>
  <c r="AX108" i="14"/>
  <c r="AV67" i="14"/>
  <c r="AZ104" i="14"/>
  <c r="AR116" i="14"/>
  <c r="AT116" i="14"/>
  <c r="AP116" i="14"/>
  <c r="AV116" i="14"/>
  <c r="AZ116" i="14"/>
  <c r="AY113" i="14"/>
  <c r="Q145" i="14"/>
  <c r="Q142" i="14" s="1"/>
  <c r="AK145" i="14"/>
  <c r="AW82" i="14"/>
  <c r="AX102" i="14"/>
  <c r="AO119" i="14"/>
  <c r="BB135" i="14"/>
  <c r="AY135" i="14"/>
  <c r="AW129" i="14"/>
  <c r="BA26" i="14"/>
  <c r="AX26" i="14"/>
  <c r="AW78" i="14"/>
  <c r="AR96" i="14"/>
  <c r="AV96" i="14"/>
  <c r="AP96" i="14"/>
  <c r="AT96" i="14"/>
  <c r="AR110" i="14"/>
  <c r="AV110" i="14"/>
  <c r="AZ111" i="14"/>
  <c r="AV125" i="14"/>
  <c r="AP125" i="14"/>
  <c r="AT125" i="14"/>
  <c r="AR125" i="14"/>
  <c r="Q135" i="14"/>
  <c r="AZ144" i="14"/>
  <c r="N142" i="14"/>
  <c r="BA154" i="14"/>
  <c r="AX154" i="14"/>
  <c r="AQ87" i="14"/>
  <c r="AU87" i="14"/>
  <c r="AS87" i="14"/>
  <c r="AP154" i="14"/>
  <c r="BG154" i="14"/>
  <c r="AT154" i="14"/>
  <c r="AV35" i="14"/>
  <c r="AP35" i="14"/>
  <c r="AO36" i="14"/>
  <c r="BG35" i="14"/>
  <c r="AT35" i="14"/>
  <c r="AR35" i="14"/>
  <c r="BB80" i="14"/>
  <c r="AY80" i="14"/>
  <c r="AO135" i="14"/>
  <c r="AV121" i="14"/>
  <c r="AP121" i="14"/>
  <c r="AT121" i="14"/>
  <c r="AR121" i="14"/>
  <c r="AO138" i="14"/>
  <c r="AV138" i="14" s="1"/>
  <c r="AV137" i="14"/>
  <c r="AZ82" i="14"/>
  <c r="AL17" i="14"/>
  <c r="AL12" i="14"/>
  <c r="BB117" i="14"/>
  <c r="AD119" i="14"/>
  <c r="BB119" i="14" s="1"/>
  <c r="AR128" i="14"/>
  <c r="AT128" i="14"/>
  <c r="AV128" i="14"/>
  <c r="AP128" i="14"/>
  <c r="BB154" i="14"/>
  <c r="AY154" i="14"/>
  <c r="AZ154" i="14"/>
  <c r="AW154" i="14"/>
  <c r="BA113" i="14"/>
  <c r="AX113" i="14"/>
  <c r="T19" i="14"/>
  <c r="AO56" i="14"/>
  <c r="AV52" i="14"/>
  <c r="AP52" i="14"/>
  <c r="AR52" i="14"/>
  <c r="BG52" i="14"/>
  <c r="AT52" i="14"/>
  <c r="AT64" i="14"/>
  <c r="AR64" i="14"/>
  <c r="AP64" i="14"/>
  <c r="AV64" i="14"/>
  <c r="AY110" i="14"/>
  <c r="BB138" i="14"/>
  <c r="AY138" i="14"/>
  <c r="AZ121" i="14"/>
  <c r="AZ137" i="14"/>
  <c r="N102" i="14"/>
  <c r="M82" i="14"/>
  <c r="M102" i="14" s="1"/>
  <c r="M50" i="14" s="1"/>
  <c r="M49" i="14" s="1"/>
  <c r="M19" i="14" s="1"/>
  <c r="BA138" i="14"/>
  <c r="AX138" i="14"/>
  <c r="BB33" i="14"/>
  <c r="AY33" i="14"/>
  <c r="AZ80" i="14"/>
  <c r="AV80" i="14"/>
  <c r="AP80" i="14"/>
  <c r="AR80" i="14"/>
  <c r="AT80" i="14"/>
  <c r="BA45" i="14"/>
  <c r="AX45" i="14"/>
  <c r="AR47" i="14"/>
  <c r="AV47" i="14"/>
  <c r="AP47" i="14"/>
  <c r="AP68" i="14"/>
  <c r="AZ68" i="14" s="1"/>
  <c r="AR94" i="14"/>
  <c r="AV94" i="14"/>
  <c r="AP94" i="14"/>
  <c r="AT94" i="14"/>
  <c r="BB142" i="14"/>
  <c r="AY142" i="14"/>
  <c r="AV143" i="14"/>
  <c r="AP143" i="14"/>
  <c r="AT143" i="14"/>
  <c r="AR143" i="14"/>
  <c r="AP67" i="14"/>
  <c r="AZ67" i="14" s="1"/>
  <c r="AY102" i="14"/>
  <c r="AV63" i="14"/>
  <c r="AP63" i="14"/>
  <c r="AT63" i="14"/>
  <c r="AR63" i="14"/>
  <c r="BA50" i="14"/>
  <c r="AC49" i="14"/>
  <c r="BA49" i="14" s="1"/>
  <c r="AV43" i="14"/>
  <c r="AW43" i="14"/>
  <c r="AZ87" i="14"/>
  <c r="AW35" i="14"/>
  <c r="S49" i="14"/>
  <c r="AX50" i="14"/>
  <c r="AR129" i="14"/>
  <c r="AT129" i="14"/>
  <c r="AP129" i="14"/>
  <c r="AV129" i="14"/>
  <c r="AR61" i="14"/>
  <c r="AV61" i="14"/>
  <c r="AP61" i="14"/>
  <c r="BG61" i="14"/>
  <c r="AT61" i="14"/>
  <c r="AR111" i="14"/>
  <c r="BG111" i="14"/>
  <c r="AP111" i="14"/>
  <c r="AV111" i="14"/>
  <c r="BJ111" i="14"/>
  <c r="AT111" i="14"/>
  <c r="BA142" i="14"/>
  <c r="AX142" i="14"/>
  <c r="AV144" i="14"/>
  <c r="AP144" i="14"/>
  <c r="AT144" i="14"/>
  <c r="AR144" i="14"/>
  <c r="BG157" i="14"/>
  <c r="AT157" i="14"/>
  <c r="AR157" i="14"/>
  <c r="AV157" i="14"/>
  <c r="AP157" i="14"/>
  <c r="AX135" i="14"/>
  <c r="X49" i="14"/>
  <c r="X19" i="14" s="1"/>
  <c r="AR154" i="14" l="1"/>
  <c r="AD50" i="14"/>
  <c r="AY108" i="14"/>
  <c r="AR104" i="14"/>
  <c r="AT113" i="14"/>
  <c r="AW113" i="14"/>
  <c r="AP113" i="14"/>
  <c r="AR113" i="14"/>
  <c r="Q50" i="14"/>
  <c r="AZ71" i="14"/>
  <c r="AV113" i="14"/>
  <c r="AW102" i="14"/>
  <c r="AN17" i="14"/>
  <c r="AN12" i="14"/>
  <c r="AZ56" i="14"/>
  <c r="P50" i="14"/>
  <c r="P49" i="14" s="1"/>
  <c r="AZ45" i="14"/>
  <c r="AV45" i="14"/>
  <c r="AP45" i="14"/>
  <c r="N50" i="14"/>
  <c r="N49" i="14" s="1"/>
  <c r="B174" i="14"/>
  <c r="AT45" i="14"/>
  <c r="AW45" i="14"/>
  <c r="AR45" i="14"/>
  <c r="Q49" i="14"/>
  <c r="AZ138" i="14"/>
  <c r="BJ80" i="14"/>
  <c r="AX49" i="14"/>
  <c r="S19" i="14"/>
  <c r="AV135" i="14"/>
  <c r="AP135" i="14"/>
  <c r="BG135" i="14"/>
  <c r="AT135" i="14"/>
  <c r="AR135" i="14"/>
  <c r="AV36" i="14"/>
  <c r="AP36" i="14"/>
  <c r="BG36" i="14"/>
  <c r="AT36" i="14"/>
  <c r="AR36" i="14"/>
  <c r="AW36" i="14"/>
  <c r="AR102" i="14"/>
  <c r="AV102" i="14"/>
  <c r="AP102" i="14"/>
  <c r="BG102" i="14"/>
  <c r="AT102" i="14"/>
  <c r="AR71" i="14"/>
  <c r="AV71" i="14"/>
  <c r="AP71" i="14"/>
  <c r="AT71" i="14"/>
  <c r="BJ71" i="14"/>
  <c r="BC68" i="14"/>
  <c r="AW108" i="14"/>
  <c r="AY119" i="14"/>
  <c r="AZ135" i="14"/>
  <c r="AZ36" i="14"/>
  <c r="AJ20" i="14"/>
  <c r="AW138" i="14"/>
  <c r="AR56" i="14"/>
  <c r="BJ56" i="14"/>
  <c r="AT56" i="14"/>
  <c r="AP56" i="14"/>
  <c r="AV56" i="14"/>
  <c r="AY50" i="14"/>
  <c r="AO145" i="14"/>
  <c r="AO142" i="14" s="1"/>
  <c r="AO50" i="14" s="1"/>
  <c r="AI145" i="14"/>
  <c r="AK142" i="14"/>
  <c r="AK50" i="14" s="1"/>
  <c r="AJ49" i="14"/>
  <c r="BC67" i="14"/>
  <c r="V19" i="14"/>
  <c r="AC20" i="14"/>
  <c r="BA21" i="14"/>
  <c r="AX21" i="14"/>
  <c r="AV119" i="14"/>
  <c r="AP119" i="14"/>
  <c r="AT119" i="14"/>
  <c r="AR119" i="14"/>
  <c r="AZ119" i="14"/>
  <c r="AW56" i="14"/>
  <c r="AT108" i="14"/>
  <c r="AR108" i="14"/>
  <c r="AV108" i="14"/>
  <c r="AP108" i="14"/>
  <c r="AW135" i="14"/>
  <c r="AW119" i="14"/>
  <c r="BB21" i="14"/>
  <c r="AD20" i="14"/>
  <c r="AY21" i="14"/>
  <c r="BB20" i="14" l="1"/>
  <c r="AY20" i="14"/>
  <c r="AC19" i="14"/>
  <c r="BA19" i="14" s="1"/>
  <c r="BA20" i="14"/>
  <c r="AX20" i="14"/>
  <c r="AV142" i="14"/>
  <c r="AP142" i="14"/>
  <c r="BG142" i="14"/>
  <c r="AT142" i="14"/>
  <c r="AR142" i="14"/>
  <c r="AD49" i="14"/>
  <c r="BB50" i="14"/>
  <c r="AJ19" i="14"/>
  <c r="AZ142" i="14"/>
  <c r="AW142" i="14"/>
  <c r="BG50" i="14"/>
  <c r="AT50" i="14"/>
  <c r="AR50" i="14"/>
  <c r="AP50" i="14"/>
  <c r="AO49" i="14"/>
  <c r="AV50" i="14"/>
  <c r="O145" i="13"/>
  <c r="AV49" i="14" l="1"/>
  <c r="AP49" i="14"/>
  <c r="AR49" i="14"/>
  <c r="BG49" i="14"/>
  <c r="AT49" i="14"/>
  <c r="AK49" i="14"/>
  <c r="AW50" i="14"/>
  <c r="AZ50" i="14"/>
  <c r="AJ17" i="14"/>
  <c r="AJ12" i="14"/>
  <c r="BB49" i="14"/>
  <c r="AY49" i="14"/>
  <c r="AX19" i="14"/>
  <c r="AD19" i="14"/>
  <c r="AJ127" i="13"/>
  <c r="AH127" i="13" s="1"/>
  <c r="G118" i="13"/>
  <c r="AW49" i="14" l="1"/>
  <c r="AZ49" i="14"/>
  <c r="BB19" i="14"/>
  <c r="AY19" i="14"/>
  <c r="AK112" i="13"/>
  <c r="G112" i="13"/>
  <c r="G105" i="13"/>
  <c r="G99" i="13"/>
  <c r="AJ96" i="13"/>
  <c r="AH96" i="13" s="1"/>
  <c r="AK95" i="13"/>
  <c r="AJ94" i="13"/>
  <c r="AH94" i="13" s="1"/>
  <c r="AM88" i="13"/>
  <c r="AJ87" i="13"/>
  <c r="AH87" i="13" s="1"/>
  <c r="AK86" i="13"/>
  <c r="AJ86" i="13"/>
  <c r="AH86" i="13" s="1"/>
  <c r="AK85" i="13"/>
  <c r="AJ85" i="13"/>
  <c r="AH85" i="13" s="1"/>
  <c r="AJ84" i="13"/>
  <c r="AH84" i="13" s="1"/>
  <c r="AJ80" i="13"/>
  <c r="AH80" i="13" s="1"/>
  <c r="G80" i="13"/>
  <c r="AK74" i="13"/>
  <c r="AK73" i="13"/>
  <c r="F64" i="13"/>
  <c r="G64" i="13"/>
  <c r="AJ64" i="13"/>
  <c r="AK64" i="13" s="1"/>
  <c r="F60" i="13"/>
  <c r="AK56" i="13"/>
  <c r="AJ56" i="13"/>
  <c r="AH56" i="13" s="1"/>
  <c r="G55" i="13" l="1"/>
  <c r="G32" i="13"/>
  <c r="G28" i="13" l="1"/>
  <c r="AM202" i="13"/>
  <c r="AL202" i="13"/>
  <c r="AK202" i="13"/>
  <c r="AJ202" i="13"/>
  <c r="AI202" i="13"/>
  <c r="AM200" i="13"/>
  <c r="AL200" i="13"/>
  <c r="AK200" i="13"/>
  <c r="AM198" i="13"/>
  <c r="AL198" i="13"/>
  <c r="AK198" i="13"/>
  <c r="AJ198" i="13"/>
  <c r="AM196" i="13"/>
  <c r="AL196" i="13"/>
  <c r="AK196" i="13"/>
  <c r="AJ196" i="13"/>
  <c r="AK194" i="13"/>
  <c r="AJ194" i="13"/>
  <c r="AM192" i="13"/>
  <c r="AL192" i="13"/>
  <c r="AK192" i="13"/>
  <c r="AR152" i="13"/>
  <c r="AF152" i="13"/>
  <c r="AI152" i="13" s="1"/>
  <c r="AA152" i="13"/>
  <c r="AC152" i="13" s="1"/>
  <c r="BA152" i="13" s="1"/>
  <c r="Z152" i="13"/>
  <c r="AB152" i="13" s="1"/>
  <c r="AW152" i="13" s="1"/>
  <c r="N152" i="13"/>
  <c r="AR151" i="13"/>
  <c r="AF151" i="13"/>
  <c r="AI151" i="13" s="1"/>
  <c r="AN151" i="13" s="1"/>
  <c r="AA151" i="13"/>
  <c r="Z151" i="13"/>
  <c r="U151" i="13"/>
  <c r="T151" i="13"/>
  <c r="N151" i="13"/>
  <c r="AR150" i="13"/>
  <c r="AF150" i="13"/>
  <c r="AI150" i="13" s="1"/>
  <c r="AN150" i="13" s="1"/>
  <c r="AC150" i="13"/>
  <c r="AX150" i="13" s="1"/>
  <c r="AB150" i="13"/>
  <c r="AZ150" i="13" s="1"/>
  <c r="N150" i="13"/>
  <c r="AR149" i="13"/>
  <c r="AF149" i="13"/>
  <c r="U149" i="13"/>
  <c r="AC149" i="13" s="1"/>
  <c r="T149" i="13"/>
  <c r="AB149" i="13" s="1"/>
  <c r="AW149" i="13" s="1"/>
  <c r="N149" i="13"/>
  <c r="AV149" i="13" s="1"/>
  <c r="AR148" i="13"/>
  <c r="AF148" i="13"/>
  <c r="AI148" i="13" s="1"/>
  <c r="AA148" i="13"/>
  <c r="AC148" i="13" s="1"/>
  <c r="AX148" i="13" s="1"/>
  <c r="Z148" i="13"/>
  <c r="AB148" i="13" s="1"/>
  <c r="AZ148" i="13" s="1"/>
  <c r="N148" i="13"/>
  <c r="AR147" i="13"/>
  <c r="AF147" i="13"/>
  <c r="AI147" i="13" s="1"/>
  <c r="AA147" i="13"/>
  <c r="AC147" i="13" s="1"/>
  <c r="BA147" i="13" s="1"/>
  <c r="Z147" i="13"/>
  <c r="AB147" i="13" s="1"/>
  <c r="AZ147" i="13" s="1"/>
  <c r="N147" i="13"/>
  <c r="AR146" i="13"/>
  <c r="AM146" i="13"/>
  <c r="AL146" i="13"/>
  <c r="AK146" i="13"/>
  <c r="AE146" i="13"/>
  <c r="AD146" i="13"/>
  <c r="Y146" i="13"/>
  <c r="X146" i="13"/>
  <c r="W146" i="13"/>
  <c r="V146" i="13"/>
  <c r="U146" i="13"/>
  <c r="S146" i="13"/>
  <c r="R146" i="13"/>
  <c r="Q146" i="13"/>
  <c r="L146" i="13"/>
  <c r="K146" i="13"/>
  <c r="G146" i="13"/>
  <c r="F146" i="13"/>
  <c r="AF145" i="13"/>
  <c r="U145" i="13"/>
  <c r="AC145" i="13" s="1"/>
  <c r="BA145" i="13" s="1"/>
  <c r="T145" i="13"/>
  <c r="AB145" i="13" s="1"/>
  <c r="AZ145" i="13" s="1"/>
  <c r="AJ145" i="13"/>
  <c r="AH145" i="13" s="1"/>
  <c r="N145" i="13"/>
  <c r="AN144" i="13"/>
  <c r="W144" i="13"/>
  <c r="AC144" i="13" s="1"/>
  <c r="V144" i="13"/>
  <c r="AB144" i="13" s="1"/>
  <c r="P144" i="13"/>
  <c r="AN143" i="13"/>
  <c r="AU143" i="13" s="1"/>
  <c r="W143" i="13"/>
  <c r="AC143" i="13" s="1"/>
  <c r="V143" i="13"/>
  <c r="AB143" i="13" s="1"/>
  <c r="P143" i="13"/>
  <c r="AF142" i="13"/>
  <c r="AI142" i="13" s="1"/>
  <c r="S142" i="13"/>
  <c r="AC142" i="13" s="1"/>
  <c r="BA142" i="13" s="1"/>
  <c r="R142" i="13"/>
  <c r="AB142" i="13" s="1"/>
  <c r="AZ142" i="13" s="1"/>
  <c r="N142" i="13"/>
  <c r="AF141" i="13"/>
  <c r="AI141" i="13" s="1"/>
  <c r="W141" i="13"/>
  <c r="AC141" i="13" s="1"/>
  <c r="BA141" i="13" s="1"/>
  <c r="V141" i="13"/>
  <c r="AB141" i="13" s="1"/>
  <c r="AW141" i="13" s="1"/>
  <c r="N141" i="13"/>
  <c r="AJ140" i="13"/>
  <c r="AH140" i="13" s="1"/>
  <c r="AF140" i="13"/>
  <c r="AI140" i="13" s="1"/>
  <c r="U140" i="13"/>
  <c r="AC140" i="13" s="1"/>
  <c r="T140" i="13"/>
  <c r="N140" i="13"/>
  <c r="AJ139" i="13"/>
  <c r="AH139" i="13" s="1"/>
  <c r="AF139" i="13"/>
  <c r="AI139" i="13" s="1"/>
  <c r="U139" i="13"/>
  <c r="T139" i="13"/>
  <c r="N139" i="13"/>
  <c r="AF138" i="13"/>
  <c r="AJ138" i="13" s="1"/>
  <c r="AH138" i="13" s="1"/>
  <c r="U138" i="13"/>
  <c r="AC138" i="13" s="1"/>
  <c r="BA138" i="13" s="1"/>
  <c r="T138" i="13"/>
  <c r="AB138" i="13" s="1"/>
  <c r="AZ138" i="13" s="1"/>
  <c r="N138" i="13"/>
  <c r="AR136" i="13"/>
  <c r="AF136" i="13"/>
  <c r="U136" i="13"/>
  <c r="T136" i="13"/>
  <c r="AB136" i="13" s="1"/>
  <c r="AW136" i="13" s="1"/>
  <c r="N136" i="13"/>
  <c r="AR135" i="13"/>
  <c r="AF135" i="13"/>
  <c r="AI135" i="13" s="1"/>
  <c r="S135" i="13"/>
  <c r="S134" i="13" s="1"/>
  <c r="R135" i="13"/>
  <c r="T135" i="13" s="1"/>
  <c r="N135" i="13"/>
  <c r="AR134" i="13"/>
  <c r="AM134" i="13"/>
  <c r="AL134" i="13"/>
  <c r="AK134" i="13"/>
  <c r="AE134" i="13"/>
  <c r="AD134" i="13"/>
  <c r="AA134" i="13"/>
  <c r="Z134" i="13"/>
  <c r="Y134" i="13"/>
  <c r="X134" i="13"/>
  <c r="Q134" i="13"/>
  <c r="L134" i="13"/>
  <c r="K134" i="13"/>
  <c r="G134" i="13"/>
  <c r="F134" i="13"/>
  <c r="AM133" i="13"/>
  <c r="AL133" i="13"/>
  <c r="AK133" i="13"/>
  <c r="AJ133" i="13"/>
  <c r="AH133" i="13" s="1"/>
  <c r="AE133" i="13"/>
  <c r="AD133" i="13"/>
  <c r="AA133" i="13"/>
  <c r="Z133" i="13"/>
  <c r="Y133" i="13"/>
  <c r="X133" i="13"/>
  <c r="U133" i="13"/>
  <c r="T133" i="13"/>
  <c r="S133" i="13"/>
  <c r="R133" i="13"/>
  <c r="Q133" i="13"/>
  <c r="O133" i="13"/>
  <c r="G133" i="13"/>
  <c r="F133" i="13"/>
  <c r="AF132" i="13"/>
  <c r="AI132" i="13" s="1"/>
  <c r="M132" i="13" s="1"/>
  <c r="M133" i="13" s="1"/>
  <c r="W132" i="13"/>
  <c r="V132" i="13"/>
  <c r="V133" i="13" s="1"/>
  <c r="N132" i="13"/>
  <c r="N133" i="13" s="1"/>
  <c r="BA131" i="13"/>
  <c r="AZ131" i="13"/>
  <c r="AY131" i="13"/>
  <c r="AX131" i="13"/>
  <c r="AW131" i="13"/>
  <c r="AV131" i="13"/>
  <c r="AU131" i="13"/>
  <c r="AR130" i="13"/>
  <c r="AM130" i="13"/>
  <c r="AE130" i="13"/>
  <c r="AD130" i="13"/>
  <c r="Q130" i="13"/>
  <c r="AF129" i="13"/>
  <c r="S129" i="13"/>
  <c r="S130" i="13" s="1"/>
  <c r="R129" i="13"/>
  <c r="N129" i="13"/>
  <c r="AF128" i="13"/>
  <c r="AI128" i="13" s="1"/>
  <c r="U128" i="13"/>
  <c r="AC128" i="13" s="1"/>
  <c r="BA128" i="13" s="1"/>
  <c r="T128" i="13"/>
  <c r="AB128" i="13" s="1"/>
  <c r="AW128" i="13" s="1"/>
  <c r="N128" i="13"/>
  <c r="AF127" i="13"/>
  <c r="U127" i="13"/>
  <c r="AC127" i="13" s="1"/>
  <c r="BA127" i="13" s="1"/>
  <c r="T127" i="13"/>
  <c r="N127" i="13"/>
  <c r="AR126" i="13"/>
  <c r="AJ126" i="13"/>
  <c r="AF126" i="13"/>
  <c r="AI126" i="13" s="1"/>
  <c r="AC126" i="13"/>
  <c r="AX126" i="13" s="1"/>
  <c r="AB126" i="13"/>
  <c r="AW126" i="13" s="1"/>
  <c r="N126" i="13"/>
  <c r="K126" i="13"/>
  <c r="L126" i="13" s="1"/>
  <c r="AR125" i="13"/>
  <c r="AF125" i="13"/>
  <c r="AI125" i="13" s="1"/>
  <c r="W125" i="13"/>
  <c r="W130" i="13" s="1"/>
  <c r="V125" i="13"/>
  <c r="V130" i="13" s="1"/>
  <c r="N125" i="13"/>
  <c r="L125" i="13"/>
  <c r="AR124" i="13"/>
  <c r="AF124" i="13"/>
  <c r="AI124" i="13" s="1"/>
  <c r="M124" i="13" s="1"/>
  <c r="Y124" i="13"/>
  <c r="AC124" i="13" s="1"/>
  <c r="BA124" i="13" s="1"/>
  <c r="X124" i="13"/>
  <c r="AB124" i="13" s="1"/>
  <c r="AZ124" i="13" s="1"/>
  <c r="N124" i="13"/>
  <c r="AR123" i="13"/>
  <c r="AF123" i="13"/>
  <c r="O123" i="13" s="1"/>
  <c r="Y123" i="13"/>
  <c r="X123" i="13"/>
  <c r="AB123" i="13" s="1"/>
  <c r="AZ123" i="13" s="1"/>
  <c r="N123" i="13"/>
  <c r="AR122" i="13"/>
  <c r="AF122" i="13"/>
  <c r="O122" i="13" s="1"/>
  <c r="AA122" i="13"/>
  <c r="AA130" i="13" s="1"/>
  <c r="Z122" i="13"/>
  <c r="Z130" i="13" s="1"/>
  <c r="N122" i="13"/>
  <c r="AR121" i="13"/>
  <c r="AF121" i="13"/>
  <c r="AI121" i="13" s="1"/>
  <c r="Y121" i="13"/>
  <c r="AC121" i="13" s="1"/>
  <c r="X121" i="13"/>
  <c r="AB121" i="13" s="1"/>
  <c r="AW121" i="13" s="1"/>
  <c r="N121" i="13"/>
  <c r="K121" i="13"/>
  <c r="L121" i="13" s="1"/>
  <c r="AV120" i="13"/>
  <c r="AR120" i="13"/>
  <c r="AF120" i="13"/>
  <c r="U120" i="13"/>
  <c r="T120" i="13"/>
  <c r="N120" i="13"/>
  <c r="K120" i="13"/>
  <c r="L120" i="13" s="1"/>
  <c r="AR119" i="13"/>
  <c r="AF119" i="13"/>
  <c r="U119" i="13"/>
  <c r="T119" i="13"/>
  <c r="AB119" i="13" s="1"/>
  <c r="N119" i="13"/>
  <c r="K119" i="13"/>
  <c r="L119" i="13" s="1"/>
  <c r="AR118" i="13"/>
  <c r="AF118" i="13"/>
  <c r="U118" i="13"/>
  <c r="T118" i="13"/>
  <c r="AB118" i="13" s="1"/>
  <c r="AW118" i="13" s="1"/>
  <c r="N118" i="13"/>
  <c r="K118" i="13"/>
  <c r="L118" i="13" s="1"/>
  <c r="AV117" i="13"/>
  <c r="AR117" i="13"/>
  <c r="AF117" i="13"/>
  <c r="U117" i="13"/>
  <c r="T117" i="13"/>
  <c r="N117" i="13"/>
  <c r="K117" i="13"/>
  <c r="L117" i="13" s="1"/>
  <c r="AR116" i="13"/>
  <c r="AF116" i="13"/>
  <c r="AI116" i="13" s="1"/>
  <c r="M116" i="13" s="1"/>
  <c r="U116" i="13"/>
  <c r="T116" i="13"/>
  <c r="N116" i="13"/>
  <c r="K116" i="13"/>
  <c r="BF115" i="13"/>
  <c r="BA115" i="13"/>
  <c r="AZ115" i="13"/>
  <c r="AY115" i="13"/>
  <c r="AX115" i="13"/>
  <c r="AW115" i="13"/>
  <c r="AV115" i="13"/>
  <c r="AU115" i="13"/>
  <c r="AR115" i="13"/>
  <c r="AS115" i="13" s="1"/>
  <c r="AQ115" i="13"/>
  <c r="AO115" i="13"/>
  <c r="AR114" i="13"/>
  <c r="AM114" i="13"/>
  <c r="AL114" i="13"/>
  <c r="AK114" i="13"/>
  <c r="AE114" i="13"/>
  <c r="AD114" i="13"/>
  <c r="Y114" i="13"/>
  <c r="X114" i="13"/>
  <c r="W114" i="13"/>
  <c r="V114" i="13"/>
  <c r="S114" i="13"/>
  <c r="R114" i="13"/>
  <c r="Q114" i="13"/>
  <c r="AF113" i="13"/>
  <c r="AI113" i="13" s="1"/>
  <c r="AC113" i="13"/>
  <c r="AX113" i="13" s="1"/>
  <c r="AB113" i="13"/>
  <c r="AW113" i="13" s="1"/>
  <c r="N113" i="13"/>
  <c r="AR112" i="13"/>
  <c r="AF112" i="13"/>
  <c r="AA112" i="13"/>
  <c r="AA114" i="13" s="1"/>
  <c r="Z112" i="13"/>
  <c r="N112" i="13"/>
  <c r="K112" i="13"/>
  <c r="L112" i="13" s="1"/>
  <c r="AR111" i="13"/>
  <c r="AF111" i="13"/>
  <c r="AJ111" i="13" s="1"/>
  <c r="AH111" i="13" s="1"/>
  <c r="U111" i="13"/>
  <c r="AC111" i="13" s="1"/>
  <c r="BA111" i="13" s="1"/>
  <c r="T111" i="13"/>
  <c r="AB111" i="13" s="1"/>
  <c r="AZ111" i="13" s="1"/>
  <c r="N111" i="13"/>
  <c r="AV110" i="13"/>
  <c r="AR110" i="13"/>
  <c r="AF110" i="13"/>
  <c r="U110" i="13"/>
  <c r="T110" i="13"/>
  <c r="N110" i="13"/>
  <c r="BA109" i="13"/>
  <c r="AZ109" i="13"/>
  <c r="AY109" i="13"/>
  <c r="AX109" i="13"/>
  <c r="AW109" i="13"/>
  <c r="AV109" i="13"/>
  <c r="AU109" i="13"/>
  <c r="AR109" i="13"/>
  <c r="AS109" i="13" s="1"/>
  <c r="AQ109" i="13"/>
  <c r="AO109" i="13"/>
  <c r="AR108" i="13"/>
  <c r="AM108" i="13"/>
  <c r="AL108" i="13"/>
  <c r="AK108" i="13"/>
  <c r="AE108" i="13"/>
  <c r="AD108" i="13"/>
  <c r="Y108" i="13"/>
  <c r="X108" i="13"/>
  <c r="W108" i="13"/>
  <c r="V108" i="13"/>
  <c r="S108" i="13"/>
  <c r="R108" i="13"/>
  <c r="Q108" i="13"/>
  <c r="G108" i="13"/>
  <c r="F108" i="13"/>
  <c r="AR107" i="13"/>
  <c r="AF107" i="13"/>
  <c r="AA107" i="13"/>
  <c r="AA108" i="13" s="1"/>
  <c r="Z107" i="13"/>
  <c r="N107" i="13"/>
  <c r="AR106" i="13"/>
  <c r="AF106" i="13"/>
  <c r="AI106" i="13" s="1"/>
  <c r="U106" i="13"/>
  <c r="T106" i="13"/>
  <c r="AB106" i="13" s="1"/>
  <c r="AZ106" i="13" s="1"/>
  <c r="N106" i="13"/>
  <c r="AR105" i="13"/>
  <c r="AF105" i="13"/>
  <c r="AI105" i="13" s="1"/>
  <c r="U105" i="13"/>
  <c r="T105" i="13"/>
  <c r="N105" i="13"/>
  <c r="BF104" i="13"/>
  <c r="BA104" i="13"/>
  <c r="AZ104" i="13"/>
  <c r="AY104" i="13"/>
  <c r="AX104" i="13"/>
  <c r="AW104" i="13"/>
  <c r="AV104" i="13"/>
  <c r="AU104" i="13"/>
  <c r="AR104" i="13"/>
  <c r="AS104" i="13" s="1"/>
  <c r="AQ104" i="13"/>
  <c r="AO104" i="13"/>
  <c r="AR103" i="13"/>
  <c r="AM103" i="13"/>
  <c r="AJ103" i="13"/>
  <c r="AH103" i="13" s="1"/>
  <c r="AE103" i="13"/>
  <c r="AD103" i="13"/>
  <c r="AA103" i="13"/>
  <c r="Z103" i="13"/>
  <c r="U103" i="13"/>
  <c r="T103" i="13"/>
  <c r="S103" i="13"/>
  <c r="R103" i="13"/>
  <c r="Q103" i="13"/>
  <c r="AF102" i="13"/>
  <c r="AI102" i="13" s="1"/>
  <c r="AI196" i="13" s="1"/>
  <c r="AC102" i="13"/>
  <c r="AX102" i="13" s="1"/>
  <c r="AB102" i="13"/>
  <c r="AW102" i="13" s="1"/>
  <c r="N102" i="13"/>
  <c r="AR101" i="13"/>
  <c r="AF101" i="13"/>
  <c r="AK101" i="13" s="1"/>
  <c r="W101" i="13"/>
  <c r="V101" i="13"/>
  <c r="AB101" i="13" s="1"/>
  <c r="AW101" i="13" s="1"/>
  <c r="N101" i="13"/>
  <c r="AR100" i="13"/>
  <c r="AF100" i="13"/>
  <c r="O100" i="13" s="1"/>
  <c r="Y100" i="13"/>
  <c r="AC100" i="13" s="1"/>
  <c r="BA100" i="13" s="1"/>
  <c r="X100" i="13"/>
  <c r="X103" i="13" s="1"/>
  <c r="N100" i="13"/>
  <c r="AR99" i="13"/>
  <c r="AF99" i="13"/>
  <c r="W99" i="13"/>
  <c r="V99" i="13"/>
  <c r="N99" i="13"/>
  <c r="BA98" i="13"/>
  <c r="AZ98" i="13"/>
  <c r="AY98" i="13"/>
  <c r="AX98" i="13"/>
  <c r="AW98" i="13"/>
  <c r="AV98" i="13"/>
  <c r="AU98" i="13"/>
  <c r="AR98" i="13"/>
  <c r="AS98" i="13" s="1"/>
  <c r="AQ98" i="13"/>
  <c r="AO98" i="13"/>
  <c r="AR97" i="13"/>
  <c r="AK97" i="13"/>
  <c r="AE97" i="13"/>
  <c r="AD97" i="13"/>
  <c r="Y97" i="13"/>
  <c r="X97" i="13"/>
  <c r="Q97" i="13"/>
  <c r="AF96" i="13"/>
  <c r="O96" i="13" s="1"/>
  <c r="T96" i="13"/>
  <c r="AB96" i="13" s="1"/>
  <c r="AZ96" i="13" s="1"/>
  <c r="N96" i="13"/>
  <c r="U96" i="13"/>
  <c r="AF95" i="13"/>
  <c r="AI95" i="13" s="1"/>
  <c r="M95" i="13" s="1"/>
  <c r="W95" i="13"/>
  <c r="AC95" i="13" s="1"/>
  <c r="BA95" i="13" s="1"/>
  <c r="V95" i="13"/>
  <c r="N95" i="13"/>
  <c r="AV94" i="13"/>
  <c r="AF94" i="13"/>
  <c r="AI94" i="13" s="1"/>
  <c r="AN94" i="13" s="1"/>
  <c r="U94" i="13"/>
  <c r="T94" i="13"/>
  <c r="AB94" i="13" s="1"/>
  <c r="AZ94" i="13" s="1"/>
  <c r="N94" i="13"/>
  <c r="AF93" i="13"/>
  <c r="AI93" i="13" s="1"/>
  <c r="AA93" i="13"/>
  <c r="AC93" i="13" s="1"/>
  <c r="BA93" i="13" s="1"/>
  <c r="Z93" i="13"/>
  <c r="N93" i="13"/>
  <c r="AF92" i="13"/>
  <c r="O92" i="13" s="1"/>
  <c r="W92" i="13"/>
  <c r="AC92" i="13" s="1"/>
  <c r="AX92" i="13" s="1"/>
  <c r="V92" i="13"/>
  <c r="AB92" i="13" s="1"/>
  <c r="AZ92" i="13" s="1"/>
  <c r="N92" i="13"/>
  <c r="AR91" i="13"/>
  <c r="AF91" i="13"/>
  <c r="AI91" i="13" s="1"/>
  <c r="AC91" i="13"/>
  <c r="BA91" i="13" s="1"/>
  <c r="AB91" i="13"/>
  <c r="AW91" i="13" s="1"/>
  <c r="N91" i="13"/>
  <c r="AR90" i="13"/>
  <c r="AM90" i="13"/>
  <c r="AM194" i="13" s="1"/>
  <c r="AL90" i="13"/>
  <c r="AL194" i="13" s="1"/>
  <c r="AF90" i="13"/>
  <c r="AI90" i="13" s="1"/>
  <c r="AI194" i="13" s="1"/>
  <c r="AC90" i="13"/>
  <c r="G90" i="13" s="1"/>
  <c r="G97" i="13" s="1"/>
  <c r="AB90" i="13"/>
  <c r="N90" i="13"/>
  <c r="AR89" i="13"/>
  <c r="AF89" i="13"/>
  <c r="AI89" i="13" s="1"/>
  <c r="AA89" i="13"/>
  <c r="Z89" i="13"/>
  <c r="AB89" i="13" s="1"/>
  <c r="AZ89" i="13" s="1"/>
  <c r="N89" i="13"/>
  <c r="AR88" i="13"/>
  <c r="AF88" i="13"/>
  <c r="AI88" i="13" s="1"/>
  <c r="AN88" i="13" s="1"/>
  <c r="AA88" i="13"/>
  <c r="Z88" i="13"/>
  <c r="N88" i="13"/>
  <c r="AR87" i="13"/>
  <c r="AF87" i="13"/>
  <c r="U87" i="13"/>
  <c r="T87" i="13"/>
  <c r="AB87" i="13" s="1"/>
  <c r="AZ87" i="13" s="1"/>
  <c r="N87" i="13"/>
  <c r="AR86" i="13"/>
  <c r="AF86" i="13"/>
  <c r="W86" i="13"/>
  <c r="AC86" i="13" s="1"/>
  <c r="BA86" i="13" s="1"/>
  <c r="V86" i="13"/>
  <c r="AB86" i="13" s="1"/>
  <c r="AZ86" i="13" s="1"/>
  <c r="N86" i="13"/>
  <c r="AR85" i="13"/>
  <c r="AF85" i="13"/>
  <c r="W85" i="13"/>
  <c r="AC85" i="13" s="1"/>
  <c r="V85" i="13"/>
  <c r="N85" i="13"/>
  <c r="AR84" i="13"/>
  <c r="AJ97" i="13"/>
  <c r="AH97" i="13" s="1"/>
  <c r="AF84" i="13"/>
  <c r="O84" i="13" s="1"/>
  <c r="W84" i="13"/>
  <c r="V84" i="13"/>
  <c r="N84" i="13"/>
  <c r="AR83" i="13"/>
  <c r="AF83" i="13"/>
  <c r="U83" i="13"/>
  <c r="AC83" i="13" s="1"/>
  <c r="BA83" i="13" s="1"/>
  <c r="T83" i="13"/>
  <c r="AB83" i="13" s="1"/>
  <c r="AZ83" i="13" s="1"/>
  <c r="N83" i="13"/>
  <c r="AS82" i="13"/>
  <c r="AF82" i="13"/>
  <c r="AI82" i="13" s="1"/>
  <c r="M82" i="13" s="1"/>
  <c r="L82" i="13" s="1"/>
  <c r="W82" i="13"/>
  <c r="V82" i="13"/>
  <c r="AB82" i="13" s="1"/>
  <c r="BC82" i="13" s="1"/>
  <c r="N82" i="13"/>
  <c r="AR81" i="13"/>
  <c r="AF81" i="13"/>
  <c r="O81" i="13" s="1"/>
  <c r="W81" i="13"/>
  <c r="AC81" i="13" s="1"/>
  <c r="AX81" i="13" s="1"/>
  <c r="V81" i="13"/>
  <c r="N81" i="13"/>
  <c r="AR80" i="13"/>
  <c r="AF80" i="13"/>
  <c r="AI80" i="13" s="1"/>
  <c r="M80" i="13" s="1"/>
  <c r="L80" i="13" s="1"/>
  <c r="U80" i="13"/>
  <c r="T80" i="13"/>
  <c r="N80" i="13"/>
  <c r="AR79" i="13"/>
  <c r="AM79" i="13"/>
  <c r="AL79" i="13"/>
  <c r="AF79" i="13"/>
  <c r="AI79" i="13" s="1"/>
  <c r="AC79" i="13"/>
  <c r="BA79" i="13" s="1"/>
  <c r="AB79" i="13"/>
  <c r="AZ79" i="13" s="1"/>
  <c r="N79" i="13"/>
  <c r="AR78" i="13"/>
  <c r="AF78" i="13"/>
  <c r="AI78" i="13" s="1"/>
  <c r="AA78" i="13"/>
  <c r="AC78" i="13" s="1"/>
  <c r="BA78" i="13" s="1"/>
  <c r="Z78" i="13"/>
  <c r="AB78" i="13" s="1"/>
  <c r="AZ78" i="13" s="1"/>
  <c r="N78" i="13"/>
  <c r="AR77" i="13"/>
  <c r="AF77" i="13"/>
  <c r="S77" i="13"/>
  <c r="S97" i="13" s="1"/>
  <c r="R77" i="13"/>
  <c r="R97" i="13" s="1"/>
  <c r="N77" i="13"/>
  <c r="BF76" i="13"/>
  <c r="BA76" i="13"/>
  <c r="AZ76" i="13"/>
  <c r="AY76" i="13"/>
  <c r="AX76" i="13"/>
  <c r="AW76" i="13"/>
  <c r="AV76" i="13"/>
  <c r="AU76" i="13"/>
  <c r="AR76" i="13"/>
  <c r="AS76" i="13" s="1"/>
  <c r="AQ76" i="13"/>
  <c r="AO76" i="13"/>
  <c r="AR75" i="13"/>
  <c r="AM75" i="13"/>
  <c r="AL75" i="13"/>
  <c r="AK75" i="13"/>
  <c r="Y75" i="13"/>
  <c r="X75" i="13"/>
  <c r="W75" i="13"/>
  <c r="V75" i="13"/>
  <c r="Q75" i="13"/>
  <c r="AF74" i="13"/>
  <c r="AI74" i="13" s="1"/>
  <c r="U74" i="13"/>
  <c r="T74" i="13"/>
  <c r="AB74" i="13" s="1"/>
  <c r="AW74" i="13" s="1"/>
  <c r="N74" i="13"/>
  <c r="AF73" i="13"/>
  <c r="AI73" i="13" s="1"/>
  <c r="U73" i="13"/>
  <c r="T73" i="13"/>
  <c r="AB73" i="13" s="1"/>
  <c r="AW73" i="13" s="1"/>
  <c r="N73" i="13"/>
  <c r="O73" i="13" s="1"/>
  <c r="AJ72" i="13"/>
  <c r="AJ192" i="13" s="1"/>
  <c r="AF72" i="13"/>
  <c r="AI72" i="13" s="1"/>
  <c r="AI192" i="13" s="1"/>
  <c r="AC72" i="13"/>
  <c r="AX72" i="13" s="1"/>
  <c r="AB72" i="13"/>
  <c r="AW72" i="13" s="1"/>
  <c r="N72" i="13"/>
  <c r="AR71" i="13"/>
  <c r="AF71" i="13"/>
  <c r="O71" i="13" s="1"/>
  <c r="AA71" i="13"/>
  <c r="Z71" i="13"/>
  <c r="N71" i="13"/>
  <c r="AR70" i="13"/>
  <c r="AF70" i="13"/>
  <c r="AI70" i="13" s="1"/>
  <c r="AA70" i="13"/>
  <c r="Z70" i="13"/>
  <c r="AB70" i="13" s="1"/>
  <c r="AZ70" i="13" s="1"/>
  <c r="N70" i="13"/>
  <c r="AR69" i="13"/>
  <c r="AF69" i="13"/>
  <c r="O69" i="13" s="1"/>
  <c r="AA69" i="13"/>
  <c r="AC69" i="13" s="1"/>
  <c r="BA69" i="13" s="1"/>
  <c r="Z69" i="13"/>
  <c r="N69" i="13"/>
  <c r="AR68" i="13"/>
  <c r="AF68" i="13"/>
  <c r="S68" i="13"/>
  <c r="S75" i="13" s="1"/>
  <c r="R68" i="13"/>
  <c r="AB68" i="13" s="1"/>
  <c r="N68" i="13"/>
  <c r="BA67" i="13"/>
  <c r="AZ67" i="13"/>
  <c r="AY67" i="13"/>
  <c r="AX67" i="13"/>
  <c r="AW67" i="13"/>
  <c r="AV67" i="13"/>
  <c r="AU67" i="13"/>
  <c r="AR67" i="13"/>
  <c r="AS67" i="13" s="1"/>
  <c r="AQ67" i="13"/>
  <c r="AO67" i="13"/>
  <c r="AR66" i="13"/>
  <c r="Y66" i="13"/>
  <c r="X66" i="13"/>
  <c r="S66" i="13"/>
  <c r="R66" i="13"/>
  <c r="Q66" i="13"/>
  <c r="L66" i="13"/>
  <c r="K66" i="13"/>
  <c r="H66" i="13"/>
  <c r="AF65" i="13"/>
  <c r="AJ65" i="13" s="1"/>
  <c r="U65" i="13"/>
  <c r="T65" i="13"/>
  <c r="N65" i="13"/>
  <c r="AF64" i="13"/>
  <c r="O64" i="13" s="1"/>
  <c r="V64" i="13"/>
  <c r="N64" i="13"/>
  <c r="W64" i="13"/>
  <c r="AM63" i="13"/>
  <c r="AM190" i="13" s="1"/>
  <c r="AL63" i="13"/>
  <c r="AL190" i="13" s="1"/>
  <c r="AK63" i="13"/>
  <c r="AK190" i="13" s="1"/>
  <c r="AJ63" i="13"/>
  <c r="AJ190" i="13" s="1"/>
  <c r="AF63" i="13"/>
  <c r="AI63" i="13" s="1"/>
  <c r="AC63" i="13"/>
  <c r="AB63" i="13"/>
  <c r="AW63" i="13" s="1"/>
  <c r="N63" i="13"/>
  <c r="AR62" i="13"/>
  <c r="AF62" i="13"/>
  <c r="AJ62" i="13" s="1"/>
  <c r="U62" i="13"/>
  <c r="AC62" i="13" s="1"/>
  <c r="T62" i="13"/>
  <c r="N62" i="13"/>
  <c r="AR61" i="13"/>
  <c r="AF61" i="13"/>
  <c r="U61" i="13"/>
  <c r="AC61" i="13" s="1"/>
  <c r="BA61" i="13" s="1"/>
  <c r="T61" i="13"/>
  <c r="AB61" i="13" s="1"/>
  <c r="N61" i="13"/>
  <c r="AR60" i="13"/>
  <c r="AF60" i="13"/>
  <c r="U60" i="13"/>
  <c r="AC60" i="13" s="1"/>
  <c r="BA60" i="13" s="1"/>
  <c r="T60" i="13"/>
  <c r="AB60" i="13" s="1"/>
  <c r="AZ60" i="13" s="1"/>
  <c r="N60" i="13"/>
  <c r="AR59" i="13"/>
  <c r="AF59" i="13"/>
  <c r="AW59" i="13" s="1"/>
  <c r="W59" i="13"/>
  <c r="V59" i="13"/>
  <c r="AB59" i="13" s="1"/>
  <c r="AZ59" i="13" s="1"/>
  <c r="N59" i="13"/>
  <c r="AV58" i="13"/>
  <c r="AR58" i="13"/>
  <c r="AF58" i="13"/>
  <c r="AI58" i="13" s="1"/>
  <c r="W58" i="13"/>
  <c r="V58" i="13"/>
  <c r="AB58" i="13" s="1"/>
  <c r="AZ58" i="13" s="1"/>
  <c r="N58" i="13"/>
  <c r="AR57" i="13"/>
  <c r="AF57" i="13"/>
  <c r="AI57" i="13" s="1"/>
  <c r="AN57" i="13" s="1"/>
  <c r="AA57" i="13"/>
  <c r="Z57" i="13"/>
  <c r="Z66" i="13" s="1"/>
  <c r="N57" i="13"/>
  <c r="AR56" i="13"/>
  <c r="AF56" i="13"/>
  <c r="O56" i="13" s="1"/>
  <c r="W56" i="13"/>
  <c r="V56" i="13"/>
  <c r="N56" i="13"/>
  <c r="AR55" i="13"/>
  <c r="AF55" i="13"/>
  <c r="U55" i="13"/>
  <c r="T55" i="13"/>
  <c r="N55" i="13"/>
  <c r="BA54" i="13"/>
  <c r="AZ54" i="13"/>
  <c r="AY54" i="13"/>
  <c r="AX54" i="13"/>
  <c r="AW54" i="13"/>
  <c r="AV54" i="13"/>
  <c r="AU54" i="13"/>
  <c r="AR54" i="13"/>
  <c r="AS54" i="13" s="1"/>
  <c r="AQ54" i="13"/>
  <c r="AO54" i="13"/>
  <c r="AR53" i="13"/>
  <c r="AM53" i="13"/>
  <c r="AL53" i="13"/>
  <c r="AK53" i="13"/>
  <c r="AJ53" i="13"/>
  <c r="AH53" i="13" s="1"/>
  <c r="U53" i="13"/>
  <c r="T53" i="13"/>
  <c r="S53" i="13"/>
  <c r="R53" i="13"/>
  <c r="Q53" i="13"/>
  <c r="M53" i="13"/>
  <c r="L53" i="13"/>
  <c r="K53" i="13"/>
  <c r="H53" i="13"/>
  <c r="G53" i="13"/>
  <c r="F53" i="13"/>
  <c r="AI52" i="13"/>
  <c r="AN52" i="13" s="1"/>
  <c r="Y52" i="13"/>
  <c r="Y53" i="13" s="1"/>
  <c r="X52" i="13"/>
  <c r="X53" i="13" s="1"/>
  <c r="O52" i="13"/>
  <c r="AR51" i="13"/>
  <c r="AF51" i="13"/>
  <c r="AI51" i="13" s="1"/>
  <c r="AN51" i="13" s="1"/>
  <c r="W51" i="13"/>
  <c r="AC51" i="13" s="1"/>
  <c r="V51" i="13"/>
  <c r="N51" i="13"/>
  <c r="AR50" i="13"/>
  <c r="AF50" i="13"/>
  <c r="O50" i="13" s="1"/>
  <c r="AA50" i="13"/>
  <c r="AC50" i="13" s="1"/>
  <c r="BA50" i="13" s="1"/>
  <c r="Z50" i="13"/>
  <c r="AB50" i="13" s="1"/>
  <c r="AZ50" i="13" s="1"/>
  <c r="N50" i="13"/>
  <c r="AR49" i="13"/>
  <c r="AF49" i="13"/>
  <c r="AA49" i="13"/>
  <c r="Z49" i="13"/>
  <c r="N49" i="13"/>
  <c r="BA48" i="13"/>
  <c r="AZ48" i="13"/>
  <c r="AY48" i="13"/>
  <c r="AX48" i="13"/>
  <c r="AW48" i="13"/>
  <c r="AV48" i="13"/>
  <c r="AU48" i="13"/>
  <c r="AR48" i="13"/>
  <c r="AS48" i="13" s="1"/>
  <c r="AQ48" i="13"/>
  <c r="AO48" i="13"/>
  <c r="AR47" i="13"/>
  <c r="AR46" i="13"/>
  <c r="BF45" i="13"/>
  <c r="BA45" i="13"/>
  <c r="AZ45" i="13"/>
  <c r="AY45" i="13"/>
  <c r="AX45" i="13"/>
  <c r="AW45" i="13"/>
  <c r="AV45" i="13"/>
  <c r="AU45" i="13"/>
  <c r="AR45" i="13"/>
  <c r="AS45" i="13" s="1"/>
  <c r="AQ45" i="13"/>
  <c r="AO45" i="13"/>
  <c r="AR44" i="13"/>
  <c r="AF44" i="13"/>
  <c r="AI44" i="13" s="1"/>
  <c r="U44" i="13"/>
  <c r="U42" i="13" s="1"/>
  <c r="T44" i="13"/>
  <c r="AB44" i="13" s="1"/>
  <c r="AW44" i="13" s="1"/>
  <c r="O44" i="13"/>
  <c r="N44" i="13"/>
  <c r="AR43" i="13"/>
  <c r="AF43" i="13"/>
  <c r="AA43" i="13"/>
  <c r="AA42" i="13" s="1"/>
  <c r="Z43" i="13"/>
  <c r="W43" i="13"/>
  <c r="W42" i="13" s="1"/>
  <c r="V43" i="13"/>
  <c r="N43" i="13"/>
  <c r="AR42" i="13"/>
  <c r="AM42" i="13"/>
  <c r="AL42" i="13"/>
  <c r="AK42" i="13"/>
  <c r="Z42" i="13"/>
  <c r="Y42" i="13"/>
  <c r="X42" i="13"/>
  <c r="S42" i="13"/>
  <c r="R42" i="13"/>
  <c r="Q42" i="13"/>
  <c r="L42" i="13"/>
  <c r="H42" i="13"/>
  <c r="G42" i="13"/>
  <c r="F42" i="13"/>
  <c r="BF41" i="13"/>
  <c r="BA41" i="13"/>
  <c r="AZ41" i="13"/>
  <c r="AY41" i="13"/>
  <c r="AX41" i="13"/>
  <c r="AW41" i="13"/>
  <c r="AV41" i="13"/>
  <c r="AU41" i="13"/>
  <c r="AR41" i="13"/>
  <c r="AS41" i="13" s="1"/>
  <c r="AQ41" i="13"/>
  <c r="AO41" i="13"/>
  <c r="Y40" i="13"/>
  <c r="X40" i="13"/>
  <c r="W40" i="13"/>
  <c r="V40" i="13"/>
  <c r="U40" i="13"/>
  <c r="T40" i="13"/>
  <c r="S40" i="13"/>
  <c r="R40" i="13"/>
  <c r="Q40" i="13"/>
  <c r="L40" i="13"/>
  <c r="K40" i="13"/>
  <c r="AM39" i="13"/>
  <c r="AM40" i="13" s="1"/>
  <c r="AL39" i="13"/>
  <c r="AL40" i="13" s="1"/>
  <c r="AK39" i="13"/>
  <c r="AK40" i="13" s="1"/>
  <c r="AJ39" i="13"/>
  <c r="AF39" i="13"/>
  <c r="AI39" i="13" s="1"/>
  <c r="AC39" i="13"/>
  <c r="AX39" i="13" s="1"/>
  <c r="AB39" i="13"/>
  <c r="AW39" i="13" s="1"/>
  <c r="N39" i="13"/>
  <c r="AF38" i="13"/>
  <c r="AF40" i="13" s="1"/>
  <c r="AA38" i="13"/>
  <c r="AA40" i="13" s="1"/>
  <c r="Z38" i="13"/>
  <c r="N38" i="13"/>
  <c r="N40" i="13" s="1"/>
  <c r="BA37" i="13"/>
  <c r="AZ37" i="13"/>
  <c r="AY37" i="13"/>
  <c r="AX37" i="13"/>
  <c r="AW37" i="13"/>
  <c r="AV37" i="13"/>
  <c r="AU37" i="13"/>
  <c r="AR36" i="13"/>
  <c r="AM36" i="13"/>
  <c r="AL36" i="13"/>
  <c r="AK36" i="13"/>
  <c r="AJ36" i="13"/>
  <c r="AH36" i="13" s="1"/>
  <c r="AA36" i="13"/>
  <c r="Z36" i="13"/>
  <c r="Y36" i="13"/>
  <c r="X36" i="13"/>
  <c r="W36" i="13"/>
  <c r="V36" i="13"/>
  <c r="S36" i="13"/>
  <c r="R36" i="13"/>
  <c r="Q36" i="13"/>
  <c r="P36" i="13"/>
  <c r="L36" i="13"/>
  <c r="K36" i="13"/>
  <c r="G36" i="13"/>
  <c r="F36" i="13"/>
  <c r="AR35" i="13"/>
  <c r="AF35" i="13"/>
  <c r="U35" i="13"/>
  <c r="T35" i="13"/>
  <c r="AB35" i="13" s="1"/>
  <c r="AB36" i="13" s="1"/>
  <c r="AZ36" i="13" s="1"/>
  <c r="N35" i="13"/>
  <c r="N36" i="13" s="1"/>
  <c r="BF34" i="13"/>
  <c r="BA34" i="13"/>
  <c r="AZ34" i="13"/>
  <c r="AY34" i="13"/>
  <c r="AX34" i="13"/>
  <c r="AW34" i="13"/>
  <c r="AV34" i="13"/>
  <c r="AU34" i="13"/>
  <c r="AR34" i="13"/>
  <c r="AS34" i="13" s="1"/>
  <c r="AQ34" i="13"/>
  <c r="AO34" i="13"/>
  <c r="AR33" i="13"/>
  <c r="AK33" i="13"/>
  <c r="Y33" i="13"/>
  <c r="X33" i="13"/>
  <c r="W33" i="13"/>
  <c r="V33" i="13"/>
  <c r="S33" i="13"/>
  <c r="R33" i="13"/>
  <c r="Q33" i="13"/>
  <c r="K33" i="13"/>
  <c r="F33" i="13"/>
  <c r="AF32" i="13"/>
  <c r="AN32" i="13" s="1"/>
  <c r="T32" i="13"/>
  <c r="N32" i="13"/>
  <c r="U32" i="13"/>
  <c r="AF31" i="13"/>
  <c r="U31" i="13"/>
  <c r="T31" i="13"/>
  <c r="AB31" i="13" s="1"/>
  <c r="AW31" i="13" s="1"/>
  <c r="N31" i="13"/>
  <c r="AF30" i="13"/>
  <c r="U30" i="13"/>
  <c r="AC30" i="13" s="1"/>
  <c r="AX30" i="13" s="1"/>
  <c r="T30" i="13"/>
  <c r="AB30" i="13" s="1"/>
  <c r="AW30" i="13" s="1"/>
  <c r="N30" i="13"/>
  <c r="AF29" i="13"/>
  <c r="AA29" i="13"/>
  <c r="AA33" i="13" s="1"/>
  <c r="Z29" i="13"/>
  <c r="N29" i="13"/>
  <c r="AR28" i="13"/>
  <c r="AF28" i="13"/>
  <c r="AC28" i="13"/>
  <c r="AX28" i="13" s="1"/>
  <c r="AB28" i="13"/>
  <c r="AW28" i="13" s="1"/>
  <c r="N28" i="13"/>
  <c r="G33" i="13"/>
  <c r="BF27" i="13"/>
  <c r="BA27" i="13"/>
  <c r="AZ27" i="13"/>
  <c r="AY27" i="13"/>
  <c r="AX27" i="13"/>
  <c r="AW27" i="13"/>
  <c r="AV27" i="13"/>
  <c r="AU27" i="13"/>
  <c r="AR27" i="13"/>
  <c r="AS27" i="13" s="1"/>
  <c r="AQ27" i="13"/>
  <c r="AO27" i="13"/>
  <c r="AR26" i="13"/>
  <c r="AM26" i="13"/>
  <c r="AL26" i="13"/>
  <c r="AK26" i="13"/>
  <c r="AJ26" i="13"/>
  <c r="AH26" i="13" s="1"/>
  <c r="AE21" i="13"/>
  <c r="AE20" i="13" s="1"/>
  <c r="AD21" i="13"/>
  <c r="AD20" i="13" s="1"/>
  <c r="AA26" i="13"/>
  <c r="Z26" i="13"/>
  <c r="W26" i="13"/>
  <c r="V26" i="13"/>
  <c r="U26" i="13"/>
  <c r="T26" i="13"/>
  <c r="S26" i="13"/>
  <c r="R26" i="13"/>
  <c r="Q26" i="13"/>
  <c r="M26" i="13"/>
  <c r="K26" i="13"/>
  <c r="G26" i="13"/>
  <c r="F26" i="13"/>
  <c r="AI25" i="13"/>
  <c r="AN25" i="13" s="1"/>
  <c r="AC25" i="13"/>
  <c r="AB25" i="13"/>
  <c r="N25" i="13"/>
  <c r="AI24" i="13"/>
  <c r="AN24" i="13" s="1"/>
  <c r="AC24" i="13"/>
  <c r="AB24" i="13"/>
  <c r="N24" i="13"/>
  <c r="B24" i="13"/>
  <c r="B25" i="13" s="1"/>
  <c r="B28" i="13" s="1"/>
  <c r="B29" i="13" s="1"/>
  <c r="B30" i="13" s="1"/>
  <c r="B31" i="13" s="1"/>
  <c r="B32" i="13" s="1"/>
  <c r="B35" i="13" s="1"/>
  <c r="B38" i="13" s="1"/>
  <c r="B39" i="13" s="1"/>
  <c r="B43" i="13" s="1"/>
  <c r="B44" i="13" s="1"/>
  <c r="B49" i="13" s="1"/>
  <c r="B50" i="13" s="1"/>
  <c r="B51" i="13" s="1"/>
  <c r="B52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8" i="13" s="1"/>
  <c r="B69" i="13" s="1"/>
  <c r="B70" i="13" s="1"/>
  <c r="B71" i="13" s="1"/>
  <c r="B72" i="13" s="1"/>
  <c r="B73" i="13" s="1"/>
  <c r="B74" i="13" s="1"/>
  <c r="B77" i="13" s="1"/>
  <c r="B78" i="13" s="1"/>
  <c r="B79" i="13" s="1"/>
  <c r="AR23" i="13"/>
  <c r="AI23" i="13"/>
  <c r="Y23" i="13"/>
  <c r="AC23" i="13" s="1"/>
  <c r="BA23" i="13" s="1"/>
  <c r="X23" i="13"/>
  <c r="X26" i="13" s="1"/>
  <c r="O23" i="13"/>
  <c r="N23" i="13"/>
  <c r="L23" i="13"/>
  <c r="L26" i="13" s="1"/>
  <c r="BF22" i="13"/>
  <c r="BA22" i="13"/>
  <c r="AZ22" i="13"/>
  <c r="AY22" i="13"/>
  <c r="AX22" i="13"/>
  <c r="AW22" i="13"/>
  <c r="AV22" i="13"/>
  <c r="AU22" i="13"/>
  <c r="AR22" i="13"/>
  <c r="AS22" i="13" s="1"/>
  <c r="AQ22" i="13"/>
  <c r="AO22" i="13"/>
  <c r="AR21" i="13"/>
  <c r="L21" i="13"/>
  <c r="L20" i="13" s="1"/>
  <c r="K21" i="13"/>
  <c r="K20" i="13" s="1"/>
  <c r="K19" i="13" s="1"/>
  <c r="AR20" i="13"/>
  <c r="AR19" i="13"/>
  <c r="AN18" i="13"/>
  <c r="AM18" i="13"/>
  <c r="AL18" i="13"/>
  <c r="AK18" i="13"/>
  <c r="AJ18" i="13"/>
  <c r="AI18" i="13"/>
  <c r="AN13" i="13"/>
  <c r="AO13" i="13" s="1"/>
  <c r="W134" i="13" l="1"/>
  <c r="G126" i="13"/>
  <c r="G130" i="13" s="1"/>
  <c r="V21" i="13"/>
  <c r="O57" i="13"/>
  <c r="O128" i="13"/>
  <c r="M79" i="13"/>
  <c r="L79" i="13" s="1"/>
  <c r="Z146" i="13"/>
  <c r="O95" i="13"/>
  <c r="AE47" i="13"/>
  <c r="AE46" i="13" s="1"/>
  <c r="AC107" i="13"/>
  <c r="BA107" i="13" s="1"/>
  <c r="V134" i="13"/>
  <c r="T146" i="13"/>
  <c r="AE19" i="13"/>
  <c r="R134" i="13"/>
  <c r="AA146" i="13"/>
  <c r="AB151" i="13"/>
  <c r="AZ151" i="13" s="1"/>
  <c r="R21" i="13"/>
  <c r="R20" i="13" s="1"/>
  <c r="G72" i="13"/>
  <c r="BA72" i="13" s="1"/>
  <c r="T97" i="13"/>
  <c r="Z53" i="13"/>
  <c r="P23" i="13"/>
  <c r="S21" i="13"/>
  <c r="S20" i="13" s="1"/>
  <c r="AC44" i="13"/>
  <c r="AX44" i="13" s="1"/>
  <c r="Q21" i="13"/>
  <c r="Q20" i="13" s="1"/>
  <c r="U75" i="13"/>
  <c r="AJ200" i="13"/>
  <c r="AH126" i="13"/>
  <c r="AC68" i="13"/>
  <c r="T42" i="13"/>
  <c r="F63" i="13"/>
  <c r="W53" i="13"/>
  <c r="U135" i="13"/>
  <c r="U134" i="13" s="1"/>
  <c r="T36" i="13"/>
  <c r="AW36" i="13" s="1"/>
  <c r="AB57" i="13"/>
  <c r="AZ57" i="13" s="1"/>
  <c r="AX127" i="13"/>
  <c r="AC129" i="13"/>
  <c r="BA129" i="13" s="1"/>
  <c r="AX147" i="13"/>
  <c r="AC151" i="13"/>
  <c r="BA151" i="13" s="1"/>
  <c r="AK125" i="13"/>
  <c r="AK130" i="13" s="1"/>
  <c r="O88" i="13"/>
  <c r="O113" i="13"/>
  <c r="P113" i="13" s="1"/>
  <c r="O80" i="13"/>
  <c r="P80" i="13" s="1"/>
  <c r="O91" i="13"/>
  <c r="AI43" i="13"/>
  <c r="AN43" i="13" s="1"/>
  <c r="AS43" i="13" s="1"/>
  <c r="AF42" i="13"/>
  <c r="AJ31" i="13"/>
  <c r="AK31" i="3"/>
  <c r="AK31" i="14"/>
  <c r="AI49" i="13"/>
  <c r="AN49" i="13" s="1"/>
  <c r="AY49" i="13" s="1"/>
  <c r="AF53" i="13"/>
  <c r="AM28" i="3"/>
  <c r="AM28" i="14"/>
  <c r="AJ55" i="13"/>
  <c r="AF66" i="13"/>
  <c r="AI68" i="13"/>
  <c r="AN68" i="13" s="1"/>
  <c r="AF75" i="13"/>
  <c r="AJ58" i="13"/>
  <c r="O58" i="13" s="1"/>
  <c r="P58" i="13" s="1"/>
  <c r="AF33" i="13"/>
  <c r="O141" i="13"/>
  <c r="P141" i="13" s="1"/>
  <c r="O35" i="13"/>
  <c r="O36" i="13" s="1"/>
  <c r="AF36" i="13"/>
  <c r="AI55" i="13"/>
  <c r="AN80" i="13"/>
  <c r="AU80" i="13" s="1"/>
  <c r="O82" i="13"/>
  <c r="P82" i="13" s="1"/>
  <c r="AW82" i="13" s="1"/>
  <c r="O74" i="13"/>
  <c r="P74" i="13" s="1"/>
  <c r="AX79" i="13"/>
  <c r="AJ135" i="13"/>
  <c r="M135" i="13" s="1"/>
  <c r="AI149" i="13"/>
  <c r="AI146" i="13" s="1"/>
  <c r="AJ149" i="13"/>
  <c r="AH149" i="13" s="1"/>
  <c r="BA150" i="13"/>
  <c r="O111" i="13"/>
  <c r="O124" i="13"/>
  <c r="P124" i="13" s="1"/>
  <c r="S47" i="13"/>
  <c r="S46" i="13" s="1"/>
  <c r="S19" i="13" s="1"/>
  <c r="W21" i="13"/>
  <c r="W20" i="13" s="1"/>
  <c r="O102" i="13"/>
  <c r="P102" i="13" s="1"/>
  <c r="AW145" i="13"/>
  <c r="AK21" i="13"/>
  <c r="AK20" i="13" s="1"/>
  <c r="AD47" i="13"/>
  <c r="AD46" i="13" s="1"/>
  <c r="AD19" i="13" s="1"/>
  <c r="O150" i="13"/>
  <c r="P150" i="13" s="1"/>
  <c r="AU150" i="13" s="1"/>
  <c r="M145" i="13"/>
  <c r="AN145" i="13"/>
  <c r="AY145" i="13" s="1"/>
  <c r="BA149" i="13"/>
  <c r="AX149" i="13"/>
  <c r="AX121" i="13"/>
  <c r="BA121" i="13"/>
  <c r="F126" i="13"/>
  <c r="F130" i="13" s="1"/>
  <c r="AI136" i="13"/>
  <c r="AJ136" i="13"/>
  <c r="AH136" i="13" s="1"/>
  <c r="AW150" i="13"/>
  <c r="AN23" i="13"/>
  <c r="AY23" i="13" s="1"/>
  <c r="AC26" i="13"/>
  <c r="BA26" i="13" s="1"/>
  <c r="AA21" i="13"/>
  <c r="AA20" i="13" s="1"/>
  <c r="G39" i="13"/>
  <c r="BA39" i="13" s="1"/>
  <c r="AB43" i="13"/>
  <c r="AB52" i="13"/>
  <c r="T66" i="13"/>
  <c r="R75" i="13"/>
  <c r="O78" i="13"/>
  <c r="P78" i="13" s="1"/>
  <c r="AL97" i="13"/>
  <c r="U97" i="13"/>
  <c r="W103" i="13"/>
  <c r="T114" i="13"/>
  <c r="AB122" i="13"/>
  <c r="AZ122" i="13" s="1"/>
  <c r="AB125" i="13"/>
  <c r="AZ125" i="13" s="1"/>
  <c r="AB132" i="13"/>
  <c r="AB133" i="13" s="1"/>
  <c r="AZ133" i="13" s="1"/>
  <c r="AW142" i="13"/>
  <c r="P145" i="13"/>
  <c r="O151" i="13"/>
  <c r="P151" i="13" s="1"/>
  <c r="AU151" i="13" s="1"/>
  <c r="O152" i="13"/>
  <c r="P152" i="13" s="1"/>
  <c r="AZ152" i="13"/>
  <c r="AI26" i="13"/>
  <c r="AX138" i="13"/>
  <c r="BA148" i="13"/>
  <c r="AX23" i="13"/>
  <c r="Y26" i="13"/>
  <c r="Y21" i="13" s="1"/>
  <c r="Y20" i="13" s="1"/>
  <c r="AC29" i="13"/>
  <c r="AX29" i="13" s="1"/>
  <c r="AC43" i="13"/>
  <c r="AX43" i="13" s="1"/>
  <c r="P52" i="13"/>
  <c r="AC52" i="13"/>
  <c r="AX68" i="13"/>
  <c r="T75" i="13"/>
  <c r="AZ73" i="13"/>
  <c r="AC122" i="13"/>
  <c r="BA122" i="13" s="1"/>
  <c r="AZ128" i="13"/>
  <c r="T134" i="13"/>
  <c r="AZ141" i="13"/>
  <c r="AC146" i="13"/>
  <c r="BA146" i="13" s="1"/>
  <c r="AX151" i="13"/>
  <c r="AX50" i="13"/>
  <c r="Q47" i="13"/>
  <c r="Q46" i="13" s="1"/>
  <c r="Q19" i="13" s="1"/>
  <c r="AM66" i="13"/>
  <c r="AA97" i="13"/>
  <c r="G113" i="13"/>
  <c r="G114" i="13" s="1"/>
  <c r="K130" i="13"/>
  <c r="X130" i="13"/>
  <c r="X47" i="13" s="1"/>
  <c r="X46" i="13" s="1"/>
  <c r="AW138" i="13"/>
  <c r="O147" i="13"/>
  <c r="P147" i="13" s="1"/>
  <c r="AU144" i="13"/>
  <c r="AX140" i="13"/>
  <c r="BA140" i="13"/>
  <c r="AN152" i="13"/>
  <c r="AY152" i="13" s="1"/>
  <c r="M152" i="13"/>
  <c r="M91" i="13"/>
  <c r="L91" i="13" s="1"/>
  <c r="AN91" i="13"/>
  <c r="AY91" i="13" s="1"/>
  <c r="N26" i="13"/>
  <c r="O65" i="13"/>
  <c r="N75" i="13"/>
  <c r="Z75" i="13"/>
  <c r="AZ74" i="13"/>
  <c r="AC80" i="13"/>
  <c r="BA80" i="13" s="1"/>
  <c r="BA90" i="13"/>
  <c r="AX91" i="13"/>
  <c r="N103" i="13"/>
  <c r="AW111" i="13"/>
  <c r="AI120" i="13"/>
  <c r="AJ120" i="13"/>
  <c r="AH120" i="13" s="1"/>
  <c r="BA126" i="13"/>
  <c r="AX129" i="13"/>
  <c r="AF134" i="13"/>
  <c r="AC136" i="13"/>
  <c r="BA136" i="13" s="1"/>
  <c r="AB139" i="13"/>
  <c r="AZ139" i="13" s="1"/>
  <c r="AB140" i="13"/>
  <c r="AZ140" i="13" s="1"/>
  <c r="AX142" i="13"/>
  <c r="O148" i="13"/>
  <c r="O70" i="13"/>
  <c r="P70" i="13" s="1"/>
  <c r="AJ119" i="13"/>
  <c r="N42" i="13"/>
  <c r="AI50" i="13"/>
  <c r="AN50" i="13" s="1"/>
  <c r="BF50" i="13" s="1"/>
  <c r="AW50" i="13"/>
  <c r="AI60" i="13"/>
  <c r="AJ60" i="13"/>
  <c r="AI61" i="13"/>
  <c r="AJ61" i="13"/>
  <c r="O61" i="13" s="1"/>
  <c r="O68" i="13"/>
  <c r="AA75" i="13"/>
  <c r="AW79" i="13"/>
  <c r="AX90" i="13"/>
  <c r="AF114" i="13"/>
  <c r="AJ110" i="13"/>
  <c r="AH110" i="13" s="1"/>
  <c r="AI111" i="13"/>
  <c r="AB116" i="13"/>
  <c r="AZ116" i="13" s="1"/>
  <c r="AF133" i="13"/>
  <c r="N134" i="13"/>
  <c r="AZ136" i="13"/>
  <c r="AC139" i="13"/>
  <c r="BA139" i="13" s="1"/>
  <c r="O140" i="13"/>
  <c r="P140" i="13" s="1"/>
  <c r="AX141" i="13"/>
  <c r="O142" i="13"/>
  <c r="P142" i="13" s="1"/>
  <c r="O63" i="13"/>
  <c r="P63" i="13" s="1"/>
  <c r="AI65" i="13"/>
  <c r="AN65" i="13" s="1"/>
  <c r="AW70" i="13"/>
  <c r="AC71" i="13"/>
  <c r="BA71" i="13" s="1"/>
  <c r="AN82" i="13"/>
  <c r="AM89" i="13"/>
  <c r="M89" i="13" s="1"/>
  <c r="L89" i="13" s="1"/>
  <c r="O94" i="13"/>
  <c r="P94" i="13" s="1"/>
  <c r="AU94" i="13" s="1"/>
  <c r="O116" i="13"/>
  <c r="P116" i="13" s="1"/>
  <c r="AI117" i="13"/>
  <c r="AJ117" i="13"/>
  <c r="AH117" i="13" s="1"/>
  <c r="AI118" i="13"/>
  <c r="AJ118" i="13"/>
  <c r="AI122" i="13"/>
  <c r="M122" i="13" s="1"/>
  <c r="AW123" i="13"/>
  <c r="N146" i="13"/>
  <c r="AZ119" i="13"/>
  <c r="AW119" i="13"/>
  <c r="AC118" i="13"/>
  <c r="BA118" i="13" s="1"/>
  <c r="U130" i="13"/>
  <c r="AS57" i="13"/>
  <c r="AS51" i="13"/>
  <c r="AB110" i="13"/>
  <c r="AW110" i="13" s="1"/>
  <c r="AX95" i="13"/>
  <c r="AB95" i="13"/>
  <c r="AZ95" i="13" s="1"/>
  <c r="AW94" i="13"/>
  <c r="Z97" i="13"/>
  <c r="AB88" i="13"/>
  <c r="AZ88" i="13" s="1"/>
  <c r="AW87" i="13"/>
  <c r="AB80" i="13"/>
  <c r="AZ80" i="13" s="1"/>
  <c r="AB65" i="13"/>
  <c r="BC65" i="13" s="1"/>
  <c r="AW58" i="13"/>
  <c r="AB55" i="13"/>
  <c r="AW55" i="13" s="1"/>
  <c r="T33" i="13"/>
  <c r="T21" i="13" s="1"/>
  <c r="BA28" i="13"/>
  <c r="AB23" i="13"/>
  <c r="AB26" i="13" s="1"/>
  <c r="AW26" i="13" s="1"/>
  <c r="AK103" i="13"/>
  <c r="O101" i="13"/>
  <c r="AN139" i="13"/>
  <c r="AY139" i="13" s="1"/>
  <c r="M139" i="13"/>
  <c r="AN39" i="13"/>
  <c r="AY39" i="13" s="1"/>
  <c r="M39" i="13"/>
  <c r="AN141" i="13"/>
  <c r="AY141" i="13" s="1"/>
  <c r="M141" i="13"/>
  <c r="AN147" i="13"/>
  <c r="AV147" i="13" s="1"/>
  <c r="M147" i="13"/>
  <c r="M78" i="13"/>
  <c r="L78" i="13" s="1"/>
  <c r="AN78" i="13"/>
  <c r="AS78" i="13" s="1"/>
  <c r="O138" i="13"/>
  <c r="AS150" i="13"/>
  <c r="AV151" i="13"/>
  <c r="M148" i="13"/>
  <c r="AN148" i="13"/>
  <c r="AV148" i="13" s="1"/>
  <c r="AI30" i="13"/>
  <c r="AL28" i="13"/>
  <c r="AL33" i="13" s="1"/>
  <c r="AL21" i="13" s="1"/>
  <c r="AL20" i="13" s="1"/>
  <c r="AI31" i="13"/>
  <c r="AI35" i="13"/>
  <c r="AI36" i="13" s="1"/>
  <c r="O43" i="13"/>
  <c r="O49" i="13"/>
  <c r="P73" i="13"/>
  <c r="AF97" i="13"/>
  <c r="P95" i="13"/>
  <c r="AI100" i="13"/>
  <c r="M100" i="13" s="1"/>
  <c r="AI101" i="13"/>
  <c r="M101" i="13" s="1"/>
  <c r="AI119" i="13"/>
  <c r="AI138" i="13"/>
  <c r="O139" i="13"/>
  <c r="P139" i="13" s="1"/>
  <c r="AN140" i="13"/>
  <c r="AY140" i="13" s="1"/>
  <c r="AF146" i="13"/>
  <c r="AY150" i="13"/>
  <c r="P44" i="13"/>
  <c r="AJ44" i="13" s="1"/>
  <c r="N33" i="13"/>
  <c r="N21" i="13" s="1"/>
  <c r="N20" i="13" s="1"/>
  <c r="AI28" i="13"/>
  <c r="P57" i="13"/>
  <c r="AQ57" i="13" s="1"/>
  <c r="O31" i="13"/>
  <c r="AI38" i="13"/>
  <c r="AN38" i="13" s="1"/>
  <c r="AY38" i="13" s="1"/>
  <c r="O39" i="13"/>
  <c r="P39" i="13" s="1"/>
  <c r="N97" i="13"/>
  <c r="P88" i="13"/>
  <c r="AQ88" i="13" s="1"/>
  <c r="AF103" i="13"/>
  <c r="N114" i="13"/>
  <c r="O125" i="13"/>
  <c r="P125" i="13" s="1"/>
  <c r="M140" i="13"/>
  <c r="AV150" i="13"/>
  <c r="AN95" i="13"/>
  <c r="M102" i="13"/>
  <c r="AN102" i="13"/>
  <c r="AY102" i="13" s="1"/>
  <c r="N108" i="13"/>
  <c r="AI110" i="13"/>
  <c r="N130" i="13"/>
  <c r="AL121" i="13"/>
  <c r="AL130" i="13" s="1"/>
  <c r="M150" i="13"/>
  <c r="AO150" i="13" s="1"/>
  <c r="M151" i="13"/>
  <c r="AO151" i="13" s="1"/>
  <c r="X21" i="13"/>
  <c r="X20" i="13" s="1"/>
  <c r="B80" i="13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B95" i="13" s="1"/>
  <c r="B96" i="13" s="1"/>
  <c r="B99" i="13" s="1"/>
  <c r="B100" i="13" s="1"/>
  <c r="B101" i="13" s="1"/>
  <c r="B102" i="13" s="1"/>
  <c r="B105" i="13" s="1"/>
  <c r="B106" i="13" s="1"/>
  <c r="B107" i="13" s="1"/>
  <c r="B110" i="13" s="1"/>
  <c r="B111" i="13" s="1"/>
  <c r="B112" i="13" s="1"/>
  <c r="B113" i="13" s="1"/>
  <c r="B116" i="13" s="1"/>
  <c r="B117" i="13" s="1"/>
  <c r="B118" i="13" s="1"/>
  <c r="B119" i="13" s="1"/>
  <c r="B120" i="13" s="1"/>
  <c r="B121" i="13" s="1"/>
  <c r="B122" i="13" s="1"/>
  <c r="B123" i="13" s="1"/>
  <c r="B124" i="13" s="1"/>
  <c r="B125" i="13" s="1"/>
  <c r="B126" i="13" s="1"/>
  <c r="B127" i="13" s="1"/>
  <c r="B128" i="13" s="1"/>
  <c r="B129" i="13" s="1"/>
  <c r="B132" i="13" s="1"/>
  <c r="B135" i="13" s="1"/>
  <c r="B136" i="13" s="1"/>
  <c r="B138" i="13" s="1"/>
  <c r="B139" i="13" s="1"/>
  <c r="B140" i="13" s="1"/>
  <c r="B141" i="13" s="1"/>
  <c r="B142" i="13" s="1"/>
  <c r="B143" i="13" s="1"/>
  <c r="B144" i="13" s="1"/>
  <c r="AN26" i="13"/>
  <c r="U33" i="13"/>
  <c r="AO32" i="13"/>
  <c r="AY32" i="13" s="1"/>
  <c r="AC32" i="13"/>
  <c r="BD32" i="13" s="1"/>
  <c r="AB42" i="13"/>
  <c r="AZ42" i="13" s="1"/>
  <c r="AZ43" i="13"/>
  <c r="P24" i="13"/>
  <c r="AU24" i="13" s="1"/>
  <c r="P25" i="13"/>
  <c r="AU25" i="13" s="1"/>
  <c r="O26" i="13"/>
  <c r="AI29" i="13"/>
  <c r="AC31" i="13"/>
  <c r="BA31" i="13" s="1"/>
  <c r="AI32" i="13"/>
  <c r="M32" i="13" s="1"/>
  <c r="Z33" i="13"/>
  <c r="AC35" i="13"/>
  <c r="AX35" i="13" s="1"/>
  <c r="U36" i="13"/>
  <c r="O38" i="13"/>
  <c r="AB38" i="13"/>
  <c r="AW38" i="13" s="1"/>
  <c r="Z40" i="13"/>
  <c r="AJ40" i="13"/>
  <c r="AI42" i="13"/>
  <c r="N53" i="13"/>
  <c r="AB49" i="13"/>
  <c r="AW49" i="13" s="1"/>
  <c r="AB51" i="13"/>
  <c r="AZ51" i="13" s="1"/>
  <c r="V53" i="13"/>
  <c r="AO51" i="13"/>
  <c r="AV51" i="13"/>
  <c r="N66" i="13"/>
  <c r="V66" i="13"/>
  <c r="AB56" i="13"/>
  <c r="AZ56" i="13" s="1"/>
  <c r="AV57" i="13"/>
  <c r="M57" i="13"/>
  <c r="BF57" i="13" s="1"/>
  <c r="AY57" i="13"/>
  <c r="AW57" i="13"/>
  <c r="AB62" i="13"/>
  <c r="AZ62" i="13" s="1"/>
  <c r="AZ63" i="13"/>
  <c r="F66" i="13"/>
  <c r="AX63" i="13"/>
  <c r="G63" i="13"/>
  <c r="G66" i="13" s="1"/>
  <c r="AS23" i="13"/>
  <c r="AB29" i="13"/>
  <c r="AZ29" i="13" s="1"/>
  <c r="AM29" i="13"/>
  <c r="AM33" i="13" s="1"/>
  <c r="AM21" i="13" s="1"/>
  <c r="AM20" i="13" s="1"/>
  <c r="AZ30" i="13"/>
  <c r="O32" i="13"/>
  <c r="AB32" i="13"/>
  <c r="BC32" i="13" s="1"/>
  <c r="AZ35" i="13"/>
  <c r="AC38" i="13"/>
  <c r="AX38" i="13" s="1"/>
  <c r="F39" i="13"/>
  <c r="F40" i="13" s="1"/>
  <c r="F21" i="13" s="1"/>
  <c r="F20" i="13" s="1"/>
  <c r="V42" i="13"/>
  <c r="AZ44" i="13"/>
  <c r="AY51" i="13"/>
  <c r="W66" i="13"/>
  <c r="AC56" i="13"/>
  <c r="AA66" i="13"/>
  <c r="AC57" i="13"/>
  <c r="BA57" i="13" s="1"/>
  <c r="AC59" i="13"/>
  <c r="BA59" i="13" s="1"/>
  <c r="AW60" i="13"/>
  <c r="AI190" i="13"/>
  <c r="AN63" i="13"/>
  <c r="M63" i="13"/>
  <c r="AZ28" i="13"/>
  <c r="BA30" i="13"/>
  <c r="AZ31" i="13"/>
  <c r="AW35" i="13"/>
  <c r="AW43" i="13"/>
  <c r="BA44" i="13"/>
  <c r="O51" i="13"/>
  <c r="P51" i="13" s="1"/>
  <c r="AQ51" i="13" s="1"/>
  <c r="AX51" i="13"/>
  <c r="BA51" i="13"/>
  <c r="AW56" i="13"/>
  <c r="AK59" i="13"/>
  <c r="AK66" i="13" s="1"/>
  <c r="AX60" i="13"/>
  <c r="AW61" i="13"/>
  <c r="AZ61" i="13"/>
  <c r="AX61" i="13"/>
  <c r="AX62" i="13"/>
  <c r="BA62" i="13"/>
  <c r="AC64" i="13"/>
  <c r="BD64" i="13" s="1"/>
  <c r="AA53" i="13"/>
  <c r="AC49" i="13"/>
  <c r="AX49" i="13" s="1"/>
  <c r="U66" i="13"/>
  <c r="AC55" i="13"/>
  <c r="AI56" i="13"/>
  <c r="P56" i="13" s="1"/>
  <c r="AC58" i="13"/>
  <c r="BA58" i="13" s="1"/>
  <c r="AI59" i="13"/>
  <c r="O62" i="13"/>
  <c r="AI62" i="13"/>
  <c r="AI64" i="13"/>
  <c r="P64" i="13" s="1"/>
  <c r="AC65" i="13"/>
  <c r="BD65" i="13" s="1"/>
  <c r="AZ68" i="13"/>
  <c r="AI69" i="13"/>
  <c r="P69" i="13" s="1"/>
  <c r="AX69" i="13"/>
  <c r="AC70" i="13"/>
  <c r="BA70" i="13" s="1"/>
  <c r="AI71" i="13"/>
  <c r="AN72" i="13"/>
  <c r="AC73" i="13"/>
  <c r="BA73" i="13" s="1"/>
  <c r="AN73" i="13"/>
  <c r="AC74" i="13"/>
  <c r="BA74" i="13" s="1"/>
  <c r="AN74" i="13"/>
  <c r="AY74" i="13" s="1"/>
  <c r="O77" i="13"/>
  <c r="AB77" i="13"/>
  <c r="AW77" i="13" s="1"/>
  <c r="AX78" i="13"/>
  <c r="V97" i="13"/>
  <c r="AB81" i="13"/>
  <c r="AI81" i="13"/>
  <c r="BA81" i="13"/>
  <c r="AZ82" i="13"/>
  <c r="AW83" i="13"/>
  <c r="AI84" i="13"/>
  <c r="P84" i="13" s="1"/>
  <c r="O85" i="13"/>
  <c r="AI85" i="13"/>
  <c r="AW86" i="13"/>
  <c r="AC96" i="13"/>
  <c r="BA96" i="13" s="1"/>
  <c r="AB64" i="13"/>
  <c r="BC64" i="13" s="1"/>
  <c r="AW68" i="13"/>
  <c r="BA68" i="13"/>
  <c r="AB69" i="13"/>
  <c r="AZ69" i="13" s="1"/>
  <c r="M70" i="13"/>
  <c r="AB71" i="13"/>
  <c r="AZ71" i="13" s="1"/>
  <c r="F72" i="13"/>
  <c r="F75" i="13" s="1"/>
  <c r="O72" i="13"/>
  <c r="P72" i="13" s="1"/>
  <c r="M73" i="13"/>
  <c r="M74" i="13"/>
  <c r="G75" i="13"/>
  <c r="AC77" i="13"/>
  <c r="AX77" i="13" s="1"/>
  <c r="AN79" i="13"/>
  <c r="AY79" i="13" s="1"/>
  <c r="W97" i="13"/>
  <c r="AC82" i="13"/>
  <c r="BD82" i="13" s="1"/>
  <c r="AX83" i="13"/>
  <c r="AB84" i="13"/>
  <c r="AZ84" i="13" s="1"/>
  <c r="AB85" i="13"/>
  <c r="AZ85" i="13" s="1"/>
  <c r="AX86" i="13"/>
  <c r="M93" i="13"/>
  <c r="AN93" i="13"/>
  <c r="AV93" i="13" s="1"/>
  <c r="AL66" i="13"/>
  <c r="P79" i="13"/>
  <c r="AC84" i="13"/>
  <c r="BA84" i="13" s="1"/>
  <c r="AC87" i="13"/>
  <c r="BA87" i="13" s="1"/>
  <c r="AS88" i="13"/>
  <c r="AN70" i="13"/>
  <c r="M72" i="13"/>
  <c r="AJ75" i="13"/>
  <c r="AI77" i="13"/>
  <c r="AW78" i="13"/>
  <c r="O83" i="13"/>
  <c r="AI83" i="13"/>
  <c r="AX85" i="13"/>
  <c r="BA85" i="13"/>
  <c r="O86" i="13"/>
  <c r="AI86" i="13"/>
  <c r="AI87" i="13"/>
  <c r="O87" i="13"/>
  <c r="AC88" i="13"/>
  <c r="BA88" i="13" s="1"/>
  <c r="AY88" i="13"/>
  <c r="AC89" i="13"/>
  <c r="BA89" i="13" s="1"/>
  <c r="F90" i="13"/>
  <c r="F97" i="13" s="1"/>
  <c r="AW90" i="13"/>
  <c r="AZ91" i="13"/>
  <c r="AI92" i="13"/>
  <c r="P92" i="13" s="1"/>
  <c r="AW92" i="13"/>
  <c r="BA92" i="13"/>
  <c r="O93" i="13"/>
  <c r="P93" i="13" s="1"/>
  <c r="AB93" i="13"/>
  <c r="AZ93" i="13" s="1"/>
  <c r="AX93" i="13"/>
  <c r="AC94" i="13"/>
  <c r="BA94" i="13" s="1"/>
  <c r="AY94" i="13"/>
  <c r="AI96" i="13"/>
  <c r="P96" i="13" s="1"/>
  <c r="AW96" i="13"/>
  <c r="AB99" i="13"/>
  <c r="AL99" i="13"/>
  <c r="AL103" i="13" s="1"/>
  <c r="AB100" i="13"/>
  <c r="AZ100" i="13" s="1"/>
  <c r="AX100" i="13"/>
  <c r="AC101" i="13"/>
  <c r="BA101" i="13" s="1"/>
  <c r="AN101" i="13"/>
  <c r="AY101" i="13" s="1"/>
  <c r="F102" i="13"/>
  <c r="F103" i="13" s="1"/>
  <c r="Y103" i="13"/>
  <c r="AB105" i="13"/>
  <c r="AW105" i="13" s="1"/>
  <c r="AJ105" i="13"/>
  <c r="AC106" i="13"/>
  <c r="BA106" i="13" s="1"/>
  <c r="T108" i="13"/>
  <c r="AX111" i="13"/>
  <c r="M88" i="13"/>
  <c r="L88" i="13" s="1"/>
  <c r="AV88" i="13"/>
  <c r="O90" i="13"/>
  <c r="P90" i="13" s="1"/>
  <c r="AN90" i="13"/>
  <c r="AV90" i="13" s="1"/>
  <c r="M94" i="13"/>
  <c r="AC99" i="13"/>
  <c r="AX99" i="13" s="1"/>
  <c r="AZ101" i="13"/>
  <c r="G102" i="13"/>
  <c r="G103" i="13" s="1"/>
  <c r="V103" i="13"/>
  <c r="AC105" i="13"/>
  <c r="AJ106" i="13"/>
  <c r="O107" i="13"/>
  <c r="AI107" i="13"/>
  <c r="AI108" i="13" s="1"/>
  <c r="U108" i="13"/>
  <c r="AN110" i="13"/>
  <c r="AB112" i="13"/>
  <c r="AZ112" i="13" s="1"/>
  <c r="AV89" i="13"/>
  <c r="AB107" i="13"/>
  <c r="AZ107" i="13" s="1"/>
  <c r="Z108" i="13"/>
  <c r="AF108" i="13"/>
  <c r="U114" i="13"/>
  <c r="AC110" i="13"/>
  <c r="AX110" i="13" s="1"/>
  <c r="M90" i="13"/>
  <c r="L90" i="13" s="1"/>
  <c r="AI99" i="13"/>
  <c r="AW106" i="13"/>
  <c r="AZ110" i="13"/>
  <c r="AI112" i="13"/>
  <c r="O112" i="13"/>
  <c r="AI198" i="13"/>
  <c r="AN113" i="13"/>
  <c r="M113" i="13"/>
  <c r="Z114" i="13"/>
  <c r="L116" i="13"/>
  <c r="L130" i="13" s="1"/>
  <c r="AC116" i="13"/>
  <c r="AX116" i="13" s="1"/>
  <c r="AN116" i="13"/>
  <c r="AY116" i="13" s="1"/>
  <c r="AB117" i="13"/>
  <c r="AZ117" i="13" s="1"/>
  <c r="AZ118" i="13"/>
  <c r="AC119" i="13"/>
  <c r="BA119" i="13" s="1"/>
  <c r="AB120" i="13"/>
  <c r="AZ120" i="13" s="1"/>
  <c r="AW124" i="13"/>
  <c r="AN124" i="13"/>
  <c r="AV124" i="13" s="1"/>
  <c r="O126" i="13"/>
  <c r="P126" i="13" s="1"/>
  <c r="AB127" i="13"/>
  <c r="AZ127" i="13" s="1"/>
  <c r="AX128" i="13"/>
  <c r="AB129" i="13"/>
  <c r="AZ129" i="13" s="1"/>
  <c r="R130" i="13"/>
  <c r="AC132" i="13"/>
  <c r="W133" i="13"/>
  <c r="AX107" i="13"/>
  <c r="AC112" i="13"/>
  <c r="BA112" i="13" s="1"/>
  <c r="F113" i="13"/>
  <c r="F114" i="13" s="1"/>
  <c r="T130" i="13"/>
  <c r="AF130" i="13"/>
  <c r="AC117" i="13"/>
  <c r="BA117" i="13" s="1"/>
  <c r="AC120" i="13"/>
  <c r="BA120" i="13" s="1"/>
  <c r="Y130" i="13"/>
  <c r="AZ121" i="13"/>
  <c r="AW122" i="13"/>
  <c r="AI123" i="13"/>
  <c r="AX124" i="13"/>
  <c r="AC123" i="13"/>
  <c r="BA123" i="13" s="1"/>
  <c r="AN125" i="13"/>
  <c r="AV125" i="13" s="1"/>
  <c r="M126" i="13"/>
  <c r="AI200" i="13"/>
  <c r="AN126" i="13"/>
  <c r="O127" i="13"/>
  <c r="AI127" i="13"/>
  <c r="P128" i="13"/>
  <c r="AN128" i="13"/>
  <c r="M128" i="13"/>
  <c r="AI129" i="13"/>
  <c r="O129" i="13"/>
  <c r="P132" i="13"/>
  <c r="P133" i="13" s="1"/>
  <c r="AN132" i="13"/>
  <c r="AY132" i="13" s="1"/>
  <c r="AI133" i="13"/>
  <c r="AB135" i="13"/>
  <c r="M142" i="13"/>
  <c r="AX145" i="13"/>
  <c r="AW147" i="13"/>
  <c r="AW148" i="13"/>
  <c r="AZ149" i="13"/>
  <c r="AW151" i="13"/>
  <c r="AX152" i="13"/>
  <c r="AS151" i="13"/>
  <c r="AC125" i="13"/>
  <c r="BA125" i="13" s="1"/>
  <c r="AZ126" i="13"/>
  <c r="AN142" i="13"/>
  <c r="AY151" i="13"/>
  <c r="AB146" i="13"/>
  <c r="AZ146" i="13" s="1"/>
  <c r="AJ202" i="12"/>
  <c r="AI202" i="12"/>
  <c r="AH202" i="12"/>
  <c r="AG202" i="12"/>
  <c r="AF202" i="12"/>
  <c r="AJ200" i="12"/>
  <c r="AI200" i="12"/>
  <c r="AH200" i="12"/>
  <c r="AJ198" i="12"/>
  <c r="AI198" i="12"/>
  <c r="AH198" i="12"/>
  <c r="AG198" i="12"/>
  <c r="AJ196" i="12"/>
  <c r="AI196" i="12"/>
  <c r="AH196" i="12"/>
  <c r="AG196" i="12"/>
  <c r="AH194" i="12"/>
  <c r="AG194" i="12"/>
  <c r="AJ192" i="12"/>
  <c r="AI192" i="12"/>
  <c r="AH192" i="12"/>
  <c r="AO152" i="12"/>
  <c r="AE152" i="12"/>
  <c r="AF152" i="12" s="1"/>
  <c r="Z152" i="12"/>
  <c r="Y152" i="12"/>
  <c r="M152" i="12"/>
  <c r="AO151" i="12"/>
  <c r="AE151" i="12"/>
  <c r="AF151" i="12" s="1"/>
  <c r="Z151" i="12"/>
  <c r="Y151" i="12"/>
  <c r="T151" i="12"/>
  <c r="S151" i="12"/>
  <c r="M151" i="12"/>
  <c r="AO150" i="12"/>
  <c r="AE150" i="12"/>
  <c r="AF150" i="12" s="1"/>
  <c r="AB150" i="12"/>
  <c r="AX150" i="12" s="1"/>
  <c r="AA150" i="12"/>
  <c r="AW150" i="12" s="1"/>
  <c r="M150" i="12"/>
  <c r="AO149" i="12"/>
  <c r="AE149" i="12"/>
  <c r="AF149" i="12" s="1"/>
  <c r="T149" i="12"/>
  <c r="AB149" i="12" s="1"/>
  <c r="S149" i="12"/>
  <c r="AA149" i="12" s="1"/>
  <c r="AT149" i="12" s="1"/>
  <c r="M149" i="12"/>
  <c r="AS149" i="12" s="1"/>
  <c r="AO148" i="12"/>
  <c r="AE148" i="12"/>
  <c r="AF148" i="12" s="1"/>
  <c r="Z148" i="12"/>
  <c r="AB148" i="12" s="1"/>
  <c r="AX148" i="12" s="1"/>
  <c r="Y148" i="12"/>
  <c r="M148" i="12"/>
  <c r="AO147" i="12"/>
  <c r="AE147" i="12"/>
  <c r="AF147" i="12" s="1"/>
  <c r="Z147" i="12"/>
  <c r="Y147" i="12"/>
  <c r="M147" i="12"/>
  <c r="AO146" i="12"/>
  <c r="AJ146" i="12"/>
  <c r="AI146" i="12"/>
  <c r="AH146" i="12"/>
  <c r="AD146" i="12"/>
  <c r="AC146" i="12"/>
  <c r="X146" i="12"/>
  <c r="W146" i="12"/>
  <c r="V146" i="12"/>
  <c r="U146" i="12"/>
  <c r="R146" i="12"/>
  <c r="Q146" i="12"/>
  <c r="P146" i="12"/>
  <c r="K146" i="12"/>
  <c r="J146" i="12"/>
  <c r="F146" i="12"/>
  <c r="E146" i="12"/>
  <c r="T145" i="12"/>
  <c r="AB145" i="12" s="1"/>
  <c r="AX145" i="12" s="1"/>
  <c r="S145" i="12"/>
  <c r="N145" i="12"/>
  <c r="O145" i="12" s="1"/>
  <c r="M145" i="12"/>
  <c r="AE144" i="12"/>
  <c r="AF144" i="12" s="1"/>
  <c r="AK144" i="12" s="1"/>
  <c r="V144" i="12"/>
  <c r="U144" i="12"/>
  <c r="AA144" i="12" s="1"/>
  <c r="AW144" i="12" s="1"/>
  <c r="M144" i="12"/>
  <c r="AK143" i="12"/>
  <c r="V143" i="12"/>
  <c r="AB143" i="12" s="1"/>
  <c r="U143" i="12"/>
  <c r="AA143" i="12" s="1"/>
  <c r="O143" i="12"/>
  <c r="AK142" i="12"/>
  <c r="V142" i="12"/>
  <c r="AB142" i="12" s="1"/>
  <c r="U142" i="12"/>
  <c r="AA142" i="12" s="1"/>
  <c r="O142" i="12"/>
  <c r="AE141" i="12"/>
  <c r="AF141" i="12" s="1"/>
  <c r="R141" i="12"/>
  <c r="Q141" i="12"/>
  <c r="AA141" i="12" s="1"/>
  <c r="AW141" i="12" s="1"/>
  <c r="M141" i="12"/>
  <c r="AE140" i="12"/>
  <c r="N140" i="12" s="1"/>
  <c r="V140" i="12"/>
  <c r="U140" i="12"/>
  <c r="AA140" i="12" s="1"/>
  <c r="AW140" i="12" s="1"/>
  <c r="M140" i="12"/>
  <c r="AG139" i="12"/>
  <c r="AE139" i="12"/>
  <c r="T139" i="12"/>
  <c r="S139" i="12"/>
  <c r="M139" i="12"/>
  <c r="AG138" i="12"/>
  <c r="AE138" i="12"/>
  <c r="T138" i="12"/>
  <c r="S138" i="12"/>
  <c r="M138" i="12"/>
  <c r="AE137" i="12"/>
  <c r="AF137" i="12" s="1"/>
  <c r="T137" i="12"/>
  <c r="S137" i="12"/>
  <c r="M137" i="12"/>
  <c r="AO136" i="12"/>
  <c r="AE136" i="12"/>
  <c r="T136" i="12"/>
  <c r="S136" i="12"/>
  <c r="M136" i="12"/>
  <c r="AO135" i="12"/>
  <c r="AE135" i="12"/>
  <c r="R135" i="12"/>
  <c r="Q135" i="12"/>
  <c r="S135" i="12" s="1"/>
  <c r="M135" i="12"/>
  <c r="AO134" i="12"/>
  <c r="AJ134" i="12"/>
  <c r="AI134" i="12"/>
  <c r="AH134" i="12"/>
  <c r="AD134" i="12"/>
  <c r="AC134" i="12"/>
  <c r="Z134" i="12"/>
  <c r="Y134" i="12"/>
  <c r="X134" i="12"/>
  <c r="W134" i="12"/>
  <c r="U134" i="12"/>
  <c r="P134" i="12"/>
  <c r="K134" i="12"/>
  <c r="J134" i="12"/>
  <c r="F134" i="12"/>
  <c r="E134" i="12"/>
  <c r="AJ133" i="12"/>
  <c r="AI133" i="12"/>
  <c r="AH133" i="12"/>
  <c r="AG133" i="12"/>
  <c r="AD133" i="12"/>
  <c r="AC133" i="12"/>
  <c r="Z133" i="12"/>
  <c r="Y133" i="12"/>
  <c r="X133" i="12"/>
  <c r="W133" i="12"/>
  <c r="T133" i="12"/>
  <c r="S133" i="12"/>
  <c r="R133" i="12"/>
  <c r="Q133" i="12"/>
  <c r="P133" i="12"/>
  <c r="N133" i="12"/>
  <c r="F133" i="12"/>
  <c r="E133" i="12"/>
  <c r="AE132" i="12"/>
  <c r="AE133" i="12" s="1"/>
  <c r="V132" i="12"/>
  <c r="U132" i="12"/>
  <c r="AA132" i="12" s="1"/>
  <c r="M132" i="12"/>
  <c r="M133" i="12" s="1"/>
  <c r="AX131" i="12"/>
  <c r="AW131" i="12"/>
  <c r="AV131" i="12"/>
  <c r="AU131" i="12"/>
  <c r="AT131" i="12"/>
  <c r="AS131" i="12"/>
  <c r="AR131" i="12"/>
  <c r="AO130" i="12"/>
  <c r="AJ130" i="12"/>
  <c r="AD130" i="12"/>
  <c r="AC130" i="12"/>
  <c r="P130" i="12"/>
  <c r="AE129" i="12"/>
  <c r="N129" i="12" s="1"/>
  <c r="R129" i="12"/>
  <c r="AB129" i="12" s="1"/>
  <c r="AX129" i="12" s="1"/>
  <c r="Q129" i="12"/>
  <c r="Q130" i="12" s="1"/>
  <c r="M129" i="12"/>
  <c r="AE128" i="12"/>
  <c r="AF128" i="12" s="1"/>
  <c r="L128" i="12" s="1"/>
  <c r="T128" i="12"/>
  <c r="AB128" i="12" s="1"/>
  <c r="AX128" i="12" s="1"/>
  <c r="S128" i="12"/>
  <c r="AA128" i="12" s="1"/>
  <c r="AW128" i="12" s="1"/>
  <c r="M128" i="12"/>
  <c r="AG127" i="12"/>
  <c r="AE127" i="12"/>
  <c r="AF127" i="12" s="1"/>
  <c r="T127" i="12"/>
  <c r="AB127" i="12" s="1"/>
  <c r="AX127" i="12" s="1"/>
  <c r="S127" i="12"/>
  <c r="AA127" i="12" s="1"/>
  <c r="AW127" i="12" s="1"/>
  <c r="M127" i="12"/>
  <c r="AO126" i="12"/>
  <c r="AG126" i="12"/>
  <c r="AE126" i="12"/>
  <c r="AF126" i="12" s="1"/>
  <c r="AB126" i="12"/>
  <c r="AU126" i="12" s="1"/>
  <c r="AA126" i="12"/>
  <c r="E126" i="12" s="1"/>
  <c r="E130" i="12" s="1"/>
  <c r="M126" i="12"/>
  <c r="J126" i="12"/>
  <c r="K126" i="12" s="1"/>
  <c r="AO125" i="12"/>
  <c r="AE125" i="12"/>
  <c r="AF125" i="12" s="1"/>
  <c r="V125" i="12"/>
  <c r="V130" i="12" s="1"/>
  <c r="U125" i="12"/>
  <c r="U130" i="12" s="1"/>
  <c r="M125" i="12"/>
  <c r="K125" i="12"/>
  <c r="AO124" i="12"/>
  <c r="AE124" i="12"/>
  <c r="AF124" i="12" s="1"/>
  <c r="L124" i="12" s="1"/>
  <c r="X124" i="12"/>
  <c r="AB124" i="12" s="1"/>
  <c r="AX124" i="12" s="1"/>
  <c r="W124" i="12"/>
  <c r="AA124" i="12" s="1"/>
  <c r="AW124" i="12" s="1"/>
  <c r="M124" i="12"/>
  <c r="AO123" i="12"/>
  <c r="AE123" i="12"/>
  <c r="AF123" i="12" s="1"/>
  <c r="AK123" i="12" s="1"/>
  <c r="X123" i="12"/>
  <c r="AB123" i="12" s="1"/>
  <c r="W123" i="12"/>
  <c r="AA123" i="12" s="1"/>
  <c r="AW123" i="12" s="1"/>
  <c r="M123" i="12"/>
  <c r="AO122" i="12"/>
  <c r="AE122" i="12"/>
  <c r="AF122" i="12" s="1"/>
  <c r="Z122" i="12"/>
  <c r="AB122" i="12" s="1"/>
  <c r="AX122" i="12" s="1"/>
  <c r="Y122" i="12"/>
  <c r="Y130" i="12" s="1"/>
  <c r="M122" i="12"/>
  <c r="AO121" i="12"/>
  <c r="AE121" i="12"/>
  <c r="AF121" i="12" s="1"/>
  <c r="X121" i="12"/>
  <c r="W121" i="12"/>
  <c r="AA121" i="12" s="1"/>
  <c r="AW121" i="12" s="1"/>
  <c r="M121" i="12"/>
  <c r="J121" i="12"/>
  <c r="K121" i="12" s="1"/>
  <c r="AS120" i="12"/>
  <c r="AO120" i="12"/>
  <c r="AE120" i="12"/>
  <c r="AF120" i="12" s="1"/>
  <c r="T120" i="12"/>
  <c r="AB120" i="12" s="1"/>
  <c r="AU120" i="12" s="1"/>
  <c r="S120" i="12"/>
  <c r="M120" i="12"/>
  <c r="J120" i="12"/>
  <c r="K120" i="12" s="1"/>
  <c r="AO119" i="12"/>
  <c r="AE119" i="12"/>
  <c r="AF119" i="12" s="1"/>
  <c r="T119" i="12"/>
  <c r="AB119" i="12" s="1"/>
  <c r="AX119" i="12" s="1"/>
  <c r="S119" i="12"/>
  <c r="AA119" i="12" s="1"/>
  <c r="AW119" i="12" s="1"/>
  <c r="M119" i="12"/>
  <c r="J119" i="12"/>
  <c r="K119" i="12" s="1"/>
  <c r="AO118" i="12"/>
  <c r="AE118" i="12"/>
  <c r="AG118" i="12" s="1"/>
  <c r="T118" i="12"/>
  <c r="AB118" i="12" s="1"/>
  <c r="AX118" i="12" s="1"/>
  <c r="S118" i="12"/>
  <c r="AA118" i="12" s="1"/>
  <c r="M118" i="12"/>
  <c r="J118" i="12"/>
  <c r="K118" i="12" s="1"/>
  <c r="AS117" i="12"/>
  <c r="AO117" i="12"/>
  <c r="AE117" i="12"/>
  <c r="AF117" i="12" s="1"/>
  <c r="T117" i="12"/>
  <c r="S117" i="12"/>
  <c r="AA117" i="12" s="1"/>
  <c r="M117" i="12"/>
  <c r="J117" i="12"/>
  <c r="K117" i="12" s="1"/>
  <c r="AO116" i="12"/>
  <c r="AE116" i="12"/>
  <c r="T116" i="12"/>
  <c r="S116" i="12"/>
  <c r="M116" i="12"/>
  <c r="J116" i="12"/>
  <c r="BC115" i="12"/>
  <c r="AX115" i="12"/>
  <c r="AW115" i="12"/>
  <c r="AV115" i="12"/>
  <c r="AU115" i="12"/>
  <c r="AT115" i="12"/>
  <c r="AS115" i="12"/>
  <c r="AR115" i="12"/>
  <c r="AO115" i="12"/>
  <c r="AP115" i="12" s="1"/>
  <c r="AN115" i="12"/>
  <c r="AL115" i="12"/>
  <c r="AO114" i="12"/>
  <c r="AJ114" i="12"/>
  <c r="AI114" i="12"/>
  <c r="AH114" i="12"/>
  <c r="AD114" i="12"/>
  <c r="AC114" i="12"/>
  <c r="X114" i="12"/>
  <c r="W114" i="12"/>
  <c r="V114" i="12"/>
  <c r="U114" i="12"/>
  <c r="R114" i="12"/>
  <c r="Q114" i="12"/>
  <c r="P114" i="12"/>
  <c r="AE113" i="12"/>
  <c r="AF113" i="12" s="1"/>
  <c r="AK113" i="12" s="1"/>
  <c r="AB113" i="12"/>
  <c r="AU113" i="12" s="1"/>
  <c r="AA113" i="12"/>
  <c r="M113" i="12"/>
  <c r="AO112" i="12"/>
  <c r="AE112" i="12"/>
  <c r="N112" i="12" s="1"/>
  <c r="Z112" i="12"/>
  <c r="AB112" i="12" s="1"/>
  <c r="AX112" i="12" s="1"/>
  <c r="Y112" i="12"/>
  <c r="Y114" i="12" s="1"/>
  <c r="M112" i="12"/>
  <c r="J112" i="12"/>
  <c r="K112" i="12" s="1"/>
  <c r="AO111" i="12"/>
  <c r="AE111" i="12"/>
  <c r="AF111" i="12" s="1"/>
  <c r="T111" i="12"/>
  <c r="AB111" i="12" s="1"/>
  <c r="AX111" i="12" s="1"/>
  <c r="S111" i="12"/>
  <c r="AA111" i="12" s="1"/>
  <c r="AW111" i="12" s="1"/>
  <c r="M111" i="12"/>
  <c r="AS110" i="12"/>
  <c r="AO110" i="12"/>
  <c r="AE110" i="12"/>
  <c r="T110" i="12"/>
  <c r="S110" i="12"/>
  <c r="M110" i="12"/>
  <c r="AX109" i="12"/>
  <c r="AW109" i="12"/>
  <c r="AV109" i="12"/>
  <c r="AU109" i="12"/>
  <c r="AT109" i="12"/>
  <c r="AS109" i="12"/>
  <c r="AR109" i="12"/>
  <c r="AO109" i="12"/>
  <c r="AP109" i="12" s="1"/>
  <c r="AN109" i="12"/>
  <c r="AL109" i="12"/>
  <c r="AO108" i="12"/>
  <c r="AJ108" i="12"/>
  <c r="AI108" i="12"/>
  <c r="AH108" i="12"/>
  <c r="AD108" i="12"/>
  <c r="AC108" i="12"/>
  <c r="X108" i="12"/>
  <c r="W108" i="12"/>
  <c r="V108" i="12"/>
  <c r="U108" i="12"/>
  <c r="R108" i="12"/>
  <c r="Q108" i="12"/>
  <c r="P108" i="12"/>
  <c r="F108" i="12"/>
  <c r="E108" i="12"/>
  <c r="AO107" i="12"/>
  <c r="AE107" i="12"/>
  <c r="AF107" i="12" s="1"/>
  <c r="Z107" i="12"/>
  <c r="AB107" i="12" s="1"/>
  <c r="AX107" i="12" s="1"/>
  <c r="Y107" i="12"/>
  <c r="Y108" i="12" s="1"/>
  <c r="M107" i="12"/>
  <c r="AO106" i="12"/>
  <c r="AE106" i="12"/>
  <c r="AF106" i="12" s="1"/>
  <c r="T106" i="12"/>
  <c r="S106" i="12"/>
  <c r="M106" i="12"/>
  <c r="AO105" i="12"/>
  <c r="AE105" i="12"/>
  <c r="AG105" i="12" s="1"/>
  <c r="T105" i="12"/>
  <c r="AB105" i="12" s="1"/>
  <c r="AX105" i="12" s="1"/>
  <c r="S105" i="12"/>
  <c r="AA105" i="12" s="1"/>
  <c r="M105" i="12"/>
  <c r="BC104" i="12"/>
  <c r="AX104" i="12"/>
  <c r="AW104" i="12"/>
  <c r="AV104" i="12"/>
  <c r="AU104" i="12"/>
  <c r="AT104" i="12"/>
  <c r="AS104" i="12"/>
  <c r="AR104" i="12"/>
  <c r="AO104" i="12"/>
  <c r="AP104" i="12" s="1"/>
  <c r="AN104" i="12"/>
  <c r="AL104" i="12"/>
  <c r="AO103" i="12"/>
  <c r="AJ103" i="12"/>
  <c r="AG103" i="12"/>
  <c r="AD103" i="12"/>
  <c r="AC103" i="12"/>
  <c r="Z103" i="12"/>
  <c r="Y103" i="12"/>
  <c r="T103" i="12"/>
  <c r="S103" i="12"/>
  <c r="R103" i="12"/>
  <c r="Q103" i="12"/>
  <c r="P103" i="12"/>
  <c r="AE102" i="12"/>
  <c r="AF102" i="12" s="1"/>
  <c r="AB102" i="12"/>
  <c r="AU102" i="12" s="1"/>
  <c r="AA102" i="12"/>
  <c r="AT102" i="12" s="1"/>
  <c r="M102" i="12"/>
  <c r="AO101" i="12"/>
  <c r="AE101" i="12"/>
  <c r="AF101" i="12" s="1"/>
  <c r="V101" i="12"/>
  <c r="U101" i="12"/>
  <c r="AA101" i="12" s="1"/>
  <c r="AW101" i="12" s="1"/>
  <c r="M101" i="12"/>
  <c r="AO100" i="12"/>
  <c r="AE100" i="12"/>
  <c r="X100" i="12"/>
  <c r="AB100" i="12" s="1"/>
  <c r="AX100" i="12" s="1"/>
  <c r="W100" i="12"/>
  <c r="M100" i="12"/>
  <c r="AO99" i="12"/>
  <c r="AE99" i="12"/>
  <c r="AI99" i="12" s="1"/>
  <c r="AI103" i="12" s="1"/>
  <c r="V99" i="12"/>
  <c r="AB99" i="12" s="1"/>
  <c r="U99" i="12"/>
  <c r="AA99" i="12" s="1"/>
  <c r="AW99" i="12" s="1"/>
  <c r="M99" i="12"/>
  <c r="AX98" i="12"/>
  <c r="AW98" i="12"/>
  <c r="AV98" i="12"/>
  <c r="AU98" i="12"/>
  <c r="AT98" i="12"/>
  <c r="AS98" i="12"/>
  <c r="AR98" i="12"/>
  <c r="AO98" i="12"/>
  <c r="AP98" i="12" s="1"/>
  <c r="AN98" i="12"/>
  <c r="AL98" i="12"/>
  <c r="AO97" i="12"/>
  <c r="AH97" i="12"/>
  <c r="AD97" i="12"/>
  <c r="AC97" i="12"/>
  <c r="X97" i="12"/>
  <c r="W97" i="12"/>
  <c r="P97" i="12"/>
  <c r="AE96" i="12"/>
  <c r="N96" i="12" s="1"/>
  <c r="S96" i="12"/>
  <c r="AA96" i="12" s="1"/>
  <c r="AW96" i="12" s="1"/>
  <c r="M96" i="12"/>
  <c r="F96" i="12"/>
  <c r="T96" i="12" s="1"/>
  <c r="AE95" i="12"/>
  <c r="AF95" i="12" s="1"/>
  <c r="AK95" i="12" s="1"/>
  <c r="V95" i="12"/>
  <c r="U95" i="12"/>
  <c r="AA95" i="12" s="1"/>
  <c r="AW95" i="12" s="1"/>
  <c r="M95" i="12"/>
  <c r="AS94" i="12"/>
  <c r="AE94" i="12"/>
  <c r="N94" i="12" s="1"/>
  <c r="T94" i="12"/>
  <c r="AB94" i="12" s="1"/>
  <c r="AX94" i="12" s="1"/>
  <c r="S94" i="12"/>
  <c r="AA94" i="12" s="1"/>
  <c r="AW94" i="12" s="1"/>
  <c r="M94" i="12"/>
  <c r="AE93" i="12"/>
  <c r="AF93" i="12" s="1"/>
  <c r="AK93" i="12" s="1"/>
  <c r="Z93" i="12"/>
  <c r="AB93" i="12" s="1"/>
  <c r="AX93" i="12" s="1"/>
  <c r="Y93" i="12"/>
  <c r="AA93" i="12" s="1"/>
  <c r="AW93" i="12" s="1"/>
  <c r="M93" i="12"/>
  <c r="AE92" i="12"/>
  <c r="N92" i="12" s="1"/>
  <c r="V92" i="12"/>
  <c r="AB92" i="12" s="1"/>
  <c r="AX92" i="12" s="1"/>
  <c r="U92" i="12"/>
  <c r="AA92" i="12" s="1"/>
  <c r="AW92" i="12" s="1"/>
  <c r="M92" i="12"/>
  <c r="AO91" i="12"/>
  <c r="AE91" i="12"/>
  <c r="AB91" i="12"/>
  <c r="AX91" i="12" s="1"/>
  <c r="AA91" i="12"/>
  <c r="AT91" i="12" s="1"/>
  <c r="M91" i="12"/>
  <c r="AO90" i="12"/>
  <c r="AJ90" i="12"/>
  <c r="AJ194" i="12" s="1"/>
  <c r="AI90" i="12"/>
  <c r="AE90" i="12"/>
  <c r="AF90" i="12" s="1"/>
  <c r="AB90" i="12"/>
  <c r="AA90" i="12"/>
  <c r="AT90" i="12" s="1"/>
  <c r="M90" i="12"/>
  <c r="AO89" i="12"/>
  <c r="AE89" i="12"/>
  <c r="AF89" i="12" s="1"/>
  <c r="Z89" i="12"/>
  <c r="AB89" i="12" s="1"/>
  <c r="AX89" i="12" s="1"/>
  <c r="Y89" i="12"/>
  <c r="AA89" i="12" s="1"/>
  <c r="AW89" i="12" s="1"/>
  <c r="M89" i="12"/>
  <c r="AO88" i="12"/>
  <c r="AE88" i="12"/>
  <c r="N88" i="12" s="1"/>
  <c r="Z88" i="12"/>
  <c r="AB88" i="12" s="1"/>
  <c r="AU88" i="12" s="1"/>
  <c r="Y88" i="12"/>
  <c r="AA88" i="12" s="1"/>
  <c r="AW88" i="12" s="1"/>
  <c r="M88" i="12"/>
  <c r="AO87" i="12"/>
  <c r="AE87" i="12"/>
  <c r="AF87" i="12" s="1"/>
  <c r="AK87" i="12" s="1"/>
  <c r="T87" i="12"/>
  <c r="AB87" i="12" s="1"/>
  <c r="AX87" i="12" s="1"/>
  <c r="S87" i="12"/>
  <c r="M87" i="12"/>
  <c r="AO86" i="12"/>
  <c r="AE86" i="12"/>
  <c r="N86" i="12" s="1"/>
  <c r="V86" i="12"/>
  <c r="U86" i="12"/>
  <c r="AA86" i="12" s="1"/>
  <c r="AW86" i="12" s="1"/>
  <c r="M86" i="12"/>
  <c r="AO85" i="12"/>
  <c r="AE85" i="12"/>
  <c r="N85" i="12" s="1"/>
  <c r="V85" i="12"/>
  <c r="AB85" i="12" s="1"/>
  <c r="AX85" i="12" s="1"/>
  <c r="U85" i="12"/>
  <c r="AA85" i="12" s="1"/>
  <c r="AW85" i="12" s="1"/>
  <c r="M85" i="12"/>
  <c r="AO84" i="12"/>
  <c r="AG84" i="12"/>
  <c r="AE84" i="12"/>
  <c r="AF84" i="12" s="1"/>
  <c r="V84" i="12"/>
  <c r="U84" i="12"/>
  <c r="M84" i="12"/>
  <c r="AO83" i="12"/>
  <c r="AE83" i="12"/>
  <c r="N83" i="12" s="1"/>
  <c r="T83" i="12"/>
  <c r="S83" i="12"/>
  <c r="AA83" i="12" s="1"/>
  <c r="AW83" i="12" s="1"/>
  <c r="M83" i="12"/>
  <c r="AP82" i="12"/>
  <c r="AE82" i="12"/>
  <c r="AF82" i="12" s="1"/>
  <c r="V82" i="12"/>
  <c r="AB82" i="12" s="1"/>
  <c r="BA82" i="12" s="1"/>
  <c r="U82" i="12"/>
  <c r="AA82" i="12" s="1"/>
  <c r="AW82" i="12" s="1"/>
  <c r="M82" i="12"/>
  <c r="AO81" i="12"/>
  <c r="AE81" i="12"/>
  <c r="AF81" i="12" s="1"/>
  <c r="V81" i="12"/>
  <c r="AB81" i="12" s="1"/>
  <c r="AX81" i="12" s="1"/>
  <c r="U81" i="12"/>
  <c r="M81" i="12"/>
  <c r="AO80" i="12"/>
  <c r="AE80" i="12"/>
  <c r="N80" i="12" s="1"/>
  <c r="T80" i="12"/>
  <c r="T97" i="12" s="1"/>
  <c r="S80" i="12"/>
  <c r="M80" i="12"/>
  <c r="AO79" i="12"/>
  <c r="AJ79" i="12"/>
  <c r="AI79" i="12"/>
  <c r="AE79" i="12"/>
  <c r="AF79" i="12" s="1"/>
  <c r="AB79" i="12"/>
  <c r="AX79" i="12" s="1"/>
  <c r="AA79" i="12"/>
  <c r="AW79" i="12" s="1"/>
  <c r="M79" i="12"/>
  <c r="AO78" i="12"/>
  <c r="AE78" i="12"/>
  <c r="AF78" i="12" s="1"/>
  <c r="AK78" i="12" s="1"/>
  <c r="Z78" i="12"/>
  <c r="Z97" i="12" s="1"/>
  <c r="Y78" i="12"/>
  <c r="AA78" i="12" s="1"/>
  <c r="AW78" i="12" s="1"/>
  <c r="M78" i="12"/>
  <c r="AO77" i="12"/>
  <c r="AE77" i="12"/>
  <c r="AF77" i="12" s="1"/>
  <c r="R77" i="12"/>
  <c r="AB77" i="12" s="1"/>
  <c r="Q77" i="12"/>
  <c r="Q97" i="12" s="1"/>
  <c r="M77" i="12"/>
  <c r="BC76" i="12"/>
  <c r="AX76" i="12"/>
  <c r="AW76" i="12"/>
  <c r="AV76" i="12"/>
  <c r="AU76" i="12"/>
  <c r="AT76" i="12"/>
  <c r="AS76" i="12"/>
  <c r="AR76" i="12"/>
  <c r="AO76" i="12"/>
  <c r="AP76" i="12" s="1"/>
  <c r="AN76" i="12"/>
  <c r="AL76" i="12"/>
  <c r="AO75" i="12"/>
  <c r="AJ75" i="12"/>
  <c r="AI75" i="12"/>
  <c r="AH75" i="12"/>
  <c r="AD75" i="12"/>
  <c r="AC75" i="12"/>
  <c r="X75" i="12"/>
  <c r="W75" i="12"/>
  <c r="V75" i="12"/>
  <c r="U75" i="12"/>
  <c r="P75" i="12"/>
  <c r="AE74" i="12"/>
  <c r="AF74" i="12" s="1"/>
  <c r="T74" i="12"/>
  <c r="S74" i="12"/>
  <c r="AA74" i="12" s="1"/>
  <c r="AT74" i="12" s="1"/>
  <c r="M74" i="12"/>
  <c r="AG74" i="12" s="1"/>
  <c r="AE73" i="12"/>
  <c r="AF73" i="12" s="1"/>
  <c r="T73" i="12"/>
  <c r="T75" i="12" s="1"/>
  <c r="S73" i="12"/>
  <c r="S75" i="12" s="1"/>
  <c r="M73" i="12"/>
  <c r="AG73" i="12" s="1"/>
  <c r="AG72" i="12"/>
  <c r="AE72" i="12"/>
  <c r="AF72" i="12" s="1"/>
  <c r="AB72" i="12"/>
  <c r="AU72" i="12" s="1"/>
  <c r="AA72" i="12"/>
  <c r="AT72" i="12" s="1"/>
  <c r="M72" i="12"/>
  <c r="AO71" i="12"/>
  <c r="AE71" i="12"/>
  <c r="Z71" i="12"/>
  <c r="AB71" i="12" s="1"/>
  <c r="AX71" i="12" s="1"/>
  <c r="Y71" i="12"/>
  <c r="M71" i="12"/>
  <c r="AO70" i="12"/>
  <c r="AE70" i="12"/>
  <c r="AF70" i="12" s="1"/>
  <c r="AK70" i="12" s="1"/>
  <c r="Z70" i="12"/>
  <c r="Y70" i="12"/>
  <c r="AA70" i="12" s="1"/>
  <c r="AW70" i="12" s="1"/>
  <c r="M70" i="12"/>
  <c r="AO69" i="12"/>
  <c r="AE69" i="12"/>
  <c r="Z69" i="12"/>
  <c r="AB69" i="12" s="1"/>
  <c r="AX69" i="12" s="1"/>
  <c r="Y69" i="12"/>
  <c r="M69" i="12"/>
  <c r="AO68" i="12"/>
  <c r="AE68" i="12"/>
  <c r="N68" i="12" s="1"/>
  <c r="R68" i="12"/>
  <c r="AB68" i="12" s="1"/>
  <c r="Q68" i="12"/>
  <c r="Q75" i="12" s="1"/>
  <c r="M68" i="12"/>
  <c r="AX67" i="12"/>
  <c r="AW67" i="12"/>
  <c r="AV67" i="12"/>
  <c r="AU67" i="12"/>
  <c r="AT67" i="12"/>
  <c r="AS67" i="12"/>
  <c r="AR67" i="12"/>
  <c r="AO67" i="12"/>
  <c r="AP67" i="12" s="1"/>
  <c r="AN67" i="12"/>
  <c r="AL67" i="12"/>
  <c r="AO66" i="12"/>
  <c r="AD66" i="12"/>
  <c r="AC66" i="12"/>
  <c r="X66" i="12"/>
  <c r="W66" i="12"/>
  <c r="R66" i="12"/>
  <c r="Q66" i="12"/>
  <c r="P66" i="12"/>
  <c r="K66" i="12"/>
  <c r="J66" i="12"/>
  <c r="G66" i="12"/>
  <c r="AE65" i="12"/>
  <c r="AF65" i="12" s="1"/>
  <c r="T65" i="12"/>
  <c r="S65" i="12"/>
  <c r="M65" i="12"/>
  <c r="AG64" i="12"/>
  <c r="AE64" i="12"/>
  <c r="AF64" i="12" s="1"/>
  <c r="U64" i="12"/>
  <c r="M64" i="12"/>
  <c r="F64" i="12"/>
  <c r="V64" i="12" s="1"/>
  <c r="AJ63" i="12"/>
  <c r="AJ190" i="12" s="1"/>
  <c r="AI63" i="12"/>
  <c r="AH63" i="12"/>
  <c r="AH190" i="12" s="1"/>
  <c r="AG63" i="12"/>
  <c r="AE63" i="12"/>
  <c r="AF63" i="12" s="1"/>
  <c r="AF190" i="12" s="1"/>
  <c r="AB63" i="12"/>
  <c r="AA63" i="12"/>
  <c r="AT63" i="12" s="1"/>
  <c r="M63" i="12"/>
  <c r="AO62" i="12"/>
  <c r="AE62" i="12"/>
  <c r="AF62" i="12" s="1"/>
  <c r="T62" i="12"/>
  <c r="AB62" i="12" s="1"/>
  <c r="AX62" i="12" s="1"/>
  <c r="S62" i="12"/>
  <c r="AA62" i="12" s="1"/>
  <c r="AW62" i="12" s="1"/>
  <c r="M62" i="12"/>
  <c r="AO61" i="12"/>
  <c r="AE61" i="12"/>
  <c r="AG61" i="12" s="1"/>
  <c r="T61" i="12"/>
  <c r="AB61" i="12" s="1"/>
  <c r="AX61" i="12" s="1"/>
  <c r="S61" i="12"/>
  <c r="AA61" i="12" s="1"/>
  <c r="AW61" i="12" s="1"/>
  <c r="M61" i="12"/>
  <c r="AO60" i="12"/>
  <c r="AE60" i="12"/>
  <c r="AF60" i="12" s="1"/>
  <c r="T60" i="12"/>
  <c r="AB60" i="12" s="1"/>
  <c r="AX60" i="12" s="1"/>
  <c r="S60" i="12"/>
  <c r="M60" i="12"/>
  <c r="AO59" i="12"/>
  <c r="AE59" i="12"/>
  <c r="AF59" i="12" s="1"/>
  <c r="V59" i="12"/>
  <c r="U59" i="12"/>
  <c r="AA59" i="12" s="1"/>
  <c r="AW59" i="12" s="1"/>
  <c r="M59" i="12"/>
  <c r="AS58" i="12"/>
  <c r="AO58" i="12"/>
  <c r="AE58" i="12"/>
  <c r="AF58" i="12" s="1"/>
  <c r="V58" i="12"/>
  <c r="U58" i="12"/>
  <c r="M58" i="12"/>
  <c r="AO57" i="12"/>
  <c r="AE57" i="12"/>
  <c r="AF57" i="12" s="1"/>
  <c r="Z57" i="12"/>
  <c r="Y57" i="12"/>
  <c r="Y66" i="12" s="1"/>
  <c r="M57" i="12"/>
  <c r="AO56" i="12"/>
  <c r="AE56" i="12"/>
  <c r="N56" i="12" s="1"/>
  <c r="V56" i="12"/>
  <c r="U56" i="12"/>
  <c r="M56" i="12"/>
  <c r="AO55" i="12"/>
  <c r="AE55" i="12"/>
  <c r="AG55" i="12" s="1"/>
  <c r="T55" i="12"/>
  <c r="S55" i="12"/>
  <c r="M55" i="12"/>
  <c r="AX54" i="12"/>
  <c r="AW54" i="12"/>
  <c r="AV54" i="12"/>
  <c r="AU54" i="12"/>
  <c r="AT54" i="12"/>
  <c r="AS54" i="12"/>
  <c r="AR54" i="12"/>
  <c r="AO54" i="12"/>
  <c r="AP54" i="12" s="1"/>
  <c r="AN54" i="12"/>
  <c r="AL54" i="12"/>
  <c r="AO53" i="12"/>
  <c r="AJ53" i="12"/>
  <c r="AI53" i="12"/>
  <c r="AH53" i="12"/>
  <c r="AG53" i="12"/>
  <c r="AD53" i="12"/>
  <c r="AC53" i="12"/>
  <c r="T53" i="12"/>
  <c r="S53" i="12"/>
  <c r="R53" i="12"/>
  <c r="Q53" i="12"/>
  <c r="P53" i="12"/>
  <c r="L53" i="12"/>
  <c r="K53" i="12"/>
  <c r="J53" i="12"/>
  <c r="G53" i="12"/>
  <c r="F53" i="12"/>
  <c r="E53" i="12"/>
  <c r="AF52" i="12"/>
  <c r="AK52" i="12" s="1"/>
  <c r="X52" i="12"/>
  <c r="X53" i="12" s="1"/>
  <c r="W52" i="12"/>
  <c r="W53" i="12" s="1"/>
  <c r="N52" i="12"/>
  <c r="AO51" i="12"/>
  <c r="AE51" i="12"/>
  <c r="AF51" i="12" s="1"/>
  <c r="AK51" i="12" s="1"/>
  <c r="AV51" i="12" s="1"/>
  <c r="V51" i="12"/>
  <c r="AB51" i="12" s="1"/>
  <c r="AX51" i="12" s="1"/>
  <c r="U51" i="12"/>
  <c r="AA51" i="12" s="1"/>
  <c r="M51" i="12"/>
  <c r="AO50" i="12"/>
  <c r="AE50" i="12"/>
  <c r="AF50" i="12" s="1"/>
  <c r="Z50" i="12"/>
  <c r="Y50" i="12"/>
  <c r="N50" i="12"/>
  <c r="M50" i="12"/>
  <c r="AO49" i="12"/>
  <c r="AE49" i="12"/>
  <c r="N49" i="12" s="1"/>
  <c r="Z49" i="12"/>
  <c r="AB49" i="12" s="1"/>
  <c r="AX49" i="12" s="1"/>
  <c r="Y49" i="12"/>
  <c r="M49" i="12"/>
  <c r="AX48" i="12"/>
  <c r="AW48" i="12"/>
  <c r="AV48" i="12"/>
  <c r="AU48" i="12"/>
  <c r="AT48" i="12"/>
  <c r="AS48" i="12"/>
  <c r="AR48" i="12"/>
  <c r="AO48" i="12"/>
  <c r="AP48" i="12" s="1"/>
  <c r="AN48" i="12"/>
  <c r="AL48" i="12"/>
  <c r="AO47" i="12"/>
  <c r="AO46" i="12"/>
  <c r="BC45" i="12"/>
  <c r="AX45" i="12"/>
  <c r="AW45" i="12"/>
  <c r="AV45" i="12"/>
  <c r="AU45" i="12"/>
  <c r="AT45" i="12"/>
  <c r="AS45" i="12"/>
  <c r="AR45" i="12"/>
  <c r="AO45" i="12"/>
  <c r="AP45" i="12" s="1"/>
  <c r="AN45" i="12"/>
  <c r="AL45" i="12"/>
  <c r="AO44" i="12"/>
  <c r="AE44" i="12"/>
  <c r="AF44" i="12" s="1"/>
  <c r="T44" i="12"/>
  <c r="T42" i="12" s="1"/>
  <c r="S44" i="12"/>
  <c r="S42" i="12" s="1"/>
  <c r="N44" i="12"/>
  <c r="M44" i="12"/>
  <c r="AO43" i="12"/>
  <c r="AE43" i="12"/>
  <c r="Z43" i="12"/>
  <c r="Z42" i="12" s="1"/>
  <c r="Y43" i="12"/>
  <c r="Y42" i="12" s="1"/>
  <c r="V43" i="12"/>
  <c r="V42" i="12" s="1"/>
  <c r="U43" i="12"/>
  <c r="M43" i="12"/>
  <c r="AO42" i="12"/>
  <c r="AJ42" i="12"/>
  <c r="AI42" i="12"/>
  <c r="AH42" i="12"/>
  <c r="AD42" i="12"/>
  <c r="AC42" i="12"/>
  <c r="X42" i="12"/>
  <c r="W42" i="12"/>
  <c r="R42" i="12"/>
  <c r="Q42" i="12"/>
  <c r="P42" i="12"/>
  <c r="K42" i="12"/>
  <c r="G42" i="12"/>
  <c r="F42" i="12"/>
  <c r="E42" i="12"/>
  <c r="BC41" i="12"/>
  <c r="AX41" i="12"/>
  <c r="AW41" i="12"/>
  <c r="AV41" i="12"/>
  <c r="AU41" i="12"/>
  <c r="AT41" i="12"/>
  <c r="AS41" i="12"/>
  <c r="AR41" i="12"/>
  <c r="AO41" i="12"/>
  <c r="AP41" i="12" s="1"/>
  <c r="AN41" i="12"/>
  <c r="AL41" i="12"/>
  <c r="AD40" i="12"/>
  <c r="AC40" i="12"/>
  <c r="X40" i="12"/>
  <c r="W40" i="12"/>
  <c r="V40" i="12"/>
  <c r="U40" i="12"/>
  <c r="T40" i="12"/>
  <c r="S40" i="12"/>
  <c r="R40" i="12"/>
  <c r="Q40" i="12"/>
  <c r="P40" i="12"/>
  <c r="K40" i="12"/>
  <c r="J40" i="12"/>
  <c r="AJ39" i="12"/>
  <c r="AJ40" i="12" s="1"/>
  <c r="AI39" i="12"/>
  <c r="AI40" i="12" s="1"/>
  <c r="AH39" i="12"/>
  <c r="AH40" i="12" s="1"/>
  <c r="AG39" i="12"/>
  <c r="AE39" i="12"/>
  <c r="AF39" i="12" s="1"/>
  <c r="AB39" i="12"/>
  <c r="AU39" i="12" s="1"/>
  <c r="AA39" i="12"/>
  <c r="AT39" i="12" s="1"/>
  <c r="M39" i="12"/>
  <c r="AE38" i="12"/>
  <c r="Z38" i="12"/>
  <c r="Z40" i="12" s="1"/>
  <c r="Y38" i="12"/>
  <c r="Y40" i="12" s="1"/>
  <c r="M38" i="12"/>
  <c r="AX37" i="12"/>
  <c r="AW37" i="12"/>
  <c r="AV37" i="12"/>
  <c r="AU37" i="12"/>
  <c r="AT37" i="12"/>
  <c r="AS37" i="12"/>
  <c r="AR37" i="12"/>
  <c r="AO36" i="12"/>
  <c r="AJ36" i="12"/>
  <c r="AI36" i="12"/>
  <c r="AH36" i="12"/>
  <c r="AG36" i="12"/>
  <c r="AD36" i="12"/>
  <c r="AC36" i="12"/>
  <c r="Z36" i="12"/>
  <c r="Y36" i="12"/>
  <c r="X36" i="12"/>
  <c r="W36" i="12"/>
  <c r="V36" i="12"/>
  <c r="U36" i="12"/>
  <c r="R36" i="12"/>
  <c r="Q36" i="12"/>
  <c r="P36" i="12"/>
  <c r="O36" i="12"/>
  <c r="K36" i="12"/>
  <c r="J36" i="12"/>
  <c r="F36" i="12"/>
  <c r="E36" i="12"/>
  <c r="AO35" i="12"/>
  <c r="AE35" i="12"/>
  <c r="AE36" i="12" s="1"/>
  <c r="T35" i="12"/>
  <c r="T36" i="12" s="1"/>
  <c r="S35" i="12"/>
  <c r="S36" i="12" s="1"/>
  <c r="M35" i="12"/>
  <c r="M36" i="12" s="1"/>
  <c r="BC34" i="12"/>
  <c r="AX34" i="12"/>
  <c r="AW34" i="12"/>
  <c r="AV34" i="12"/>
  <c r="AU34" i="12"/>
  <c r="AT34" i="12"/>
  <c r="AS34" i="12"/>
  <c r="AR34" i="12"/>
  <c r="AO34" i="12"/>
  <c r="AP34" i="12" s="1"/>
  <c r="AN34" i="12"/>
  <c r="AL34" i="12"/>
  <c r="AO33" i="12"/>
  <c r="AH33" i="12"/>
  <c r="AD33" i="12"/>
  <c r="AC33" i="12"/>
  <c r="X33" i="12"/>
  <c r="W33" i="12"/>
  <c r="V33" i="12"/>
  <c r="U33" i="12"/>
  <c r="R33" i="12"/>
  <c r="Q33" i="12"/>
  <c r="P33" i="12"/>
  <c r="J33" i="12"/>
  <c r="E33" i="12"/>
  <c r="AE32" i="12"/>
  <c r="AF32" i="12" s="1"/>
  <c r="L32" i="12" s="1"/>
  <c r="S32" i="12"/>
  <c r="AA32" i="12" s="1"/>
  <c r="AZ32" i="12" s="1"/>
  <c r="M32" i="12"/>
  <c r="F32" i="12"/>
  <c r="T32" i="12" s="1"/>
  <c r="AB32" i="12" s="1"/>
  <c r="BA32" i="12" s="1"/>
  <c r="AE31" i="12"/>
  <c r="AG31" i="12" s="1"/>
  <c r="T31" i="12"/>
  <c r="AB31" i="12" s="1"/>
  <c r="AU31" i="12" s="1"/>
  <c r="S31" i="12"/>
  <c r="M31" i="12"/>
  <c r="AE30" i="12"/>
  <c r="T30" i="12"/>
  <c r="S30" i="12"/>
  <c r="M30" i="12"/>
  <c r="AE29" i="12"/>
  <c r="AJ29" i="12" s="1"/>
  <c r="Z29" i="12"/>
  <c r="Z33" i="12" s="1"/>
  <c r="Y29" i="12"/>
  <c r="Y33" i="12" s="1"/>
  <c r="M29" i="12"/>
  <c r="AO28" i="12"/>
  <c r="AE28" i="12"/>
  <c r="AF28" i="12" s="1"/>
  <c r="AB28" i="12"/>
  <c r="AU28" i="12" s="1"/>
  <c r="AA28" i="12"/>
  <c r="AT28" i="12" s="1"/>
  <c r="M28" i="12"/>
  <c r="F28" i="12"/>
  <c r="F33" i="12" s="1"/>
  <c r="BC27" i="12"/>
  <c r="AX27" i="12"/>
  <c r="AW27" i="12"/>
  <c r="AV27" i="12"/>
  <c r="AU27" i="12"/>
  <c r="AT27" i="12"/>
  <c r="AS27" i="12"/>
  <c r="AR27" i="12"/>
  <c r="AO27" i="12"/>
  <c r="AP27" i="12" s="1"/>
  <c r="AN27" i="12"/>
  <c r="AL27" i="12"/>
  <c r="AO26" i="12"/>
  <c r="AJ26" i="12"/>
  <c r="AI26" i="12"/>
  <c r="AH26" i="12"/>
  <c r="AG26" i="12"/>
  <c r="AE26" i="12"/>
  <c r="AD26" i="12"/>
  <c r="AC26" i="12"/>
  <c r="Z26" i="12"/>
  <c r="Y26" i="12"/>
  <c r="V26" i="12"/>
  <c r="U26" i="12"/>
  <c r="T26" i="12"/>
  <c r="S26" i="12"/>
  <c r="R26" i="12"/>
  <c r="R21" i="12" s="1"/>
  <c r="Q26" i="12"/>
  <c r="P26" i="12"/>
  <c r="L26" i="12"/>
  <c r="J26" i="12"/>
  <c r="F26" i="12"/>
  <c r="E26" i="12"/>
  <c r="AF25" i="12"/>
  <c r="AK25" i="12" s="1"/>
  <c r="AB25" i="12"/>
  <c r="AA25" i="12"/>
  <c r="M25" i="12"/>
  <c r="AF24" i="12"/>
  <c r="AK24" i="12" s="1"/>
  <c r="AB24" i="12"/>
  <c r="AA24" i="12"/>
  <c r="M24" i="12"/>
  <c r="B24" i="12"/>
  <c r="B25" i="12" s="1"/>
  <c r="B28" i="12" s="1"/>
  <c r="B29" i="12" s="1"/>
  <c r="B30" i="12" s="1"/>
  <c r="B31" i="12" s="1"/>
  <c r="B32" i="12" s="1"/>
  <c r="B35" i="12" s="1"/>
  <c r="B38" i="12" s="1"/>
  <c r="B39" i="12" s="1"/>
  <c r="B43" i="12" s="1"/>
  <c r="B44" i="12" s="1"/>
  <c r="B49" i="12" s="1"/>
  <c r="B50" i="12" s="1"/>
  <c r="B51" i="12" s="1"/>
  <c r="B52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8" i="12" s="1"/>
  <c r="B69" i="12" s="1"/>
  <c r="B70" i="12" s="1"/>
  <c r="B71" i="12" s="1"/>
  <c r="B72" i="12" s="1"/>
  <c r="B73" i="12" s="1"/>
  <c r="B74" i="12" s="1"/>
  <c r="B77" i="12" s="1"/>
  <c r="B78" i="12" s="1"/>
  <c r="B79" i="12" s="1"/>
  <c r="AO23" i="12"/>
  <c r="AF23" i="12"/>
  <c r="AK23" i="12" s="1"/>
  <c r="X23" i="12"/>
  <c r="W23" i="12"/>
  <c r="AA23" i="12" s="1"/>
  <c r="N23" i="12"/>
  <c r="M23" i="12"/>
  <c r="K23" i="12"/>
  <c r="K26" i="12" s="1"/>
  <c r="BC22" i="12"/>
  <c r="AX22" i="12"/>
  <c r="AW22" i="12"/>
  <c r="AV22" i="12"/>
  <c r="AU22" i="12"/>
  <c r="AT22" i="12"/>
  <c r="AS22" i="12"/>
  <c r="AR22" i="12"/>
  <c r="AO22" i="12"/>
  <c r="AP22" i="12" s="1"/>
  <c r="AN22" i="12"/>
  <c r="AL22" i="12"/>
  <c r="AO21" i="12"/>
  <c r="AD21" i="12"/>
  <c r="K21" i="12"/>
  <c r="K20" i="12" s="1"/>
  <c r="J21" i="12"/>
  <c r="J20" i="12" s="1"/>
  <c r="J19" i="12" s="1"/>
  <c r="AO20" i="12"/>
  <c r="AO19" i="12"/>
  <c r="AK18" i="12"/>
  <c r="AJ18" i="12"/>
  <c r="AI18" i="12"/>
  <c r="AH18" i="12"/>
  <c r="AG18" i="12"/>
  <c r="AF18" i="12"/>
  <c r="AK13" i="12"/>
  <c r="AL13" i="12" s="1"/>
  <c r="S66" i="12" l="1"/>
  <c r="AD47" i="12"/>
  <c r="AD46" i="12" s="1"/>
  <c r="Y146" i="12"/>
  <c r="AC47" i="12"/>
  <c r="AC46" i="12" s="1"/>
  <c r="R20" i="12"/>
  <c r="P47" i="12"/>
  <c r="P46" i="12" s="1"/>
  <c r="AD20" i="12"/>
  <c r="P21" i="12"/>
  <c r="P20" i="12" s="1"/>
  <c r="P19" i="12" s="1"/>
  <c r="BA43" i="13"/>
  <c r="BA113" i="13"/>
  <c r="O136" i="13"/>
  <c r="O137" i="13" s="1"/>
  <c r="AV39" i="13"/>
  <c r="V21" i="12"/>
  <c r="AA43" i="12"/>
  <c r="N70" i="12"/>
  <c r="O70" i="12" s="1"/>
  <c r="N87" i="12"/>
  <c r="L126" i="12"/>
  <c r="AI121" i="12"/>
  <c r="N141" i="12"/>
  <c r="O141" i="12" s="1"/>
  <c r="AH131" i="3"/>
  <c r="AI131" i="3" s="1"/>
  <c r="AH132" i="14"/>
  <c r="AI132" i="14" s="1"/>
  <c r="N138" i="12"/>
  <c r="N82" i="12"/>
  <c r="AH146" i="3"/>
  <c r="AI146" i="3" s="1"/>
  <c r="AH147" i="14"/>
  <c r="AI147" i="14" s="1"/>
  <c r="AG145" i="12"/>
  <c r="L145" i="12" s="1"/>
  <c r="N32" i="12"/>
  <c r="AH147" i="3"/>
  <c r="AI147" i="3" s="1"/>
  <c r="AH148" i="14"/>
  <c r="AI148" i="14" s="1"/>
  <c r="Z146" i="12"/>
  <c r="M58" i="13"/>
  <c r="BA29" i="13"/>
  <c r="AZ132" i="13"/>
  <c r="AV50" i="13"/>
  <c r="G40" i="13"/>
  <c r="G21" i="13" s="1"/>
  <c r="G20" i="13" s="1"/>
  <c r="AZ23" i="13"/>
  <c r="P49" i="13"/>
  <c r="AU49" i="13" s="1"/>
  <c r="AW133" i="13"/>
  <c r="AN58" i="13"/>
  <c r="AY58" i="13" s="1"/>
  <c r="AC42" i="13"/>
  <c r="BA42" i="13" s="1"/>
  <c r="AQ23" i="13"/>
  <c r="AX80" i="13"/>
  <c r="AW80" i="13"/>
  <c r="AU63" i="13"/>
  <c r="AU23" i="13"/>
  <c r="AY26" i="13"/>
  <c r="M125" i="13"/>
  <c r="O23" i="12"/>
  <c r="Y53" i="12"/>
  <c r="X130" i="12"/>
  <c r="F126" i="12"/>
  <c r="F130" i="12" s="1"/>
  <c r="AU127" i="12"/>
  <c r="Q134" i="12"/>
  <c r="Q47" i="12" s="1"/>
  <c r="Q46" i="12" s="1"/>
  <c r="AR143" i="12"/>
  <c r="E63" i="12"/>
  <c r="E66" i="12" s="1"/>
  <c r="AB151" i="12"/>
  <c r="AX151" i="12" s="1"/>
  <c r="V53" i="12"/>
  <c r="F72" i="12"/>
  <c r="F75" i="12" s="1"/>
  <c r="S130" i="12"/>
  <c r="AD19" i="12"/>
  <c r="O44" i="12"/>
  <c r="AG44" i="12" s="1"/>
  <c r="AT79" i="12"/>
  <c r="U97" i="12"/>
  <c r="S114" i="12"/>
  <c r="AA29" i="12"/>
  <c r="AW29" i="12" s="1"/>
  <c r="AU79" i="12"/>
  <c r="AU93" i="12"/>
  <c r="S134" i="12"/>
  <c r="V20" i="12"/>
  <c r="AU148" i="12"/>
  <c r="AW107" i="13"/>
  <c r="AW42" i="13"/>
  <c r="B145" i="13"/>
  <c r="B147" i="13" s="1"/>
  <c r="B148" i="13" s="1"/>
  <c r="B149" i="13" s="1"/>
  <c r="AW69" i="13"/>
  <c r="AC135" i="13"/>
  <c r="AC134" i="13" s="1"/>
  <c r="Y21" i="12"/>
  <c r="Y20" i="12" s="1"/>
  <c r="AH42" i="3"/>
  <c r="AH42" i="14"/>
  <c r="AG39" i="13"/>
  <c r="AJ66" i="12"/>
  <c r="AU81" i="12"/>
  <c r="AG40" i="12"/>
  <c r="AG190" i="12"/>
  <c r="AH64" i="3"/>
  <c r="AI64" i="3" s="1"/>
  <c r="AH66" i="14"/>
  <c r="AI66" i="14" s="1"/>
  <c r="AG63" i="13"/>
  <c r="AH63" i="13" s="1"/>
  <c r="AG192" i="12"/>
  <c r="AH75" i="3"/>
  <c r="AI75" i="3" s="1"/>
  <c r="AH77" i="14"/>
  <c r="AI77" i="14" s="1"/>
  <c r="AG72" i="13"/>
  <c r="AH72" i="13" s="1"/>
  <c r="E90" i="12"/>
  <c r="E97" i="12" s="1"/>
  <c r="T114" i="12"/>
  <c r="T130" i="12"/>
  <c r="AR142" i="12"/>
  <c r="AB147" i="12"/>
  <c r="AX147" i="12" s="1"/>
  <c r="AB43" i="12"/>
  <c r="AA50" i="12"/>
  <c r="AW50" i="12" s="1"/>
  <c r="O52" i="12"/>
  <c r="AU77" i="12"/>
  <c r="AA110" i="12"/>
  <c r="AA116" i="12"/>
  <c r="AA49" i="12"/>
  <c r="AT49" i="12" s="1"/>
  <c r="AG200" i="12"/>
  <c r="AH130" i="3"/>
  <c r="AI130" i="3" s="1"/>
  <c r="AH131" i="14"/>
  <c r="AI131" i="14" s="1"/>
  <c r="U133" i="12"/>
  <c r="AT140" i="12"/>
  <c r="AT117" i="12"/>
  <c r="AW117" i="12"/>
  <c r="AU149" i="12"/>
  <c r="AX149" i="12"/>
  <c r="AX123" i="12"/>
  <c r="AU123" i="12"/>
  <c r="Z21" i="12"/>
  <c r="Z20" i="12" s="1"/>
  <c r="AW32" i="12"/>
  <c r="AH21" i="12"/>
  <c r="AH20" i="12" s="1"/>
  <c r="AT61" i="12"/>
  <c r="AK64" i="12"/>
  <c r="AL64" i="12" s="1"/>
  <c r="AU71" i="12"/>
  <c r="AK84" i="12"/>
  <c r="AX88" i="12"/>
  <c r="AU89" i="12"/>
  <c r="AT101" i="12"/>
  <c r="Z114" i="12"/>
  <c r="AT121" i="12"/>
  <c r="AB125" i="12"/>
  <c r="AX125" i="12" s="1"/>
  <c r="AT141" i="12"/>
  <c r="S146" i="12"/>
  <c r="AW28" i="12"/>
  <c r="S33" i="12"/>
  <c r="E39" i="12"/>
  <c r="AW39" i="12" s="1"/>
  <c r="AH65" i="3"/>
  <c r="AI65" i="3" s="1"/>
  <c r="AH67" i="14"/>
  <c r="AI67" i="14" s="1"/>
  <c r="AG64" i="13"/>
  <c r="AH64" i="13" s="1"/>
  <c r="AG97" i="12"/>
  <c r="AH87" i="3"/>
  <c r="AH89" i="14"/>
  <c r="AT86" i="12"/>
  <c r="AT94" i="12"/>
  <c r="AW126" i="12"/>
  <c r="AB144" i="12"/>
  <c r="AX144" i="12" s="1"/>
  <c r="AT150" i="12"/>
  <c r="AB152" i="12"/>
  <c r="AX152" i="12" s="1"/>
  <c r="O25" i="12"/>
  <c r="AR25" i="12" s="1"/>
  <c r="N26" i="12"/>
  <c r="T33" i="12"/>
  <c r="U21" i="12"/>
  <c r="AB38" i="12"/>
  <c r="F39" i="12"/>
  <c r="AX39" i="12" s="1"/>
  <c r="AA44" i="12"/>
  <c r="AT44" i="12" s="1"/>
  <c r="AA52" i="12"/>
  <c r="AA58" i="12"/>
  <c r="AW58" i="12" s="1"/>
  <c r="AU68" i="12"/>
  <c r="Z75" i="12"/>
  <c r="AB78" i="12"/>
  <c r="AX78" i="12" s="1"/>
  <c r="AU87" i="12"/>
  <c r="AT96" i="12"/>
  <c r="AU100" i="12"/>
  <c r="F102" i="12"/>
  <c r="F103" i="12" s="1"/>
  <c r="X103" i="12"/>
  <c r="AA106" i="12"/>
  <c r="AW106" i="12" s="1"/>
  <c r="AB110" i="12"/>
  <c r="AU110" i="12" s="1"/>
  <c r="AA112" i="12"/>
  <c r="AW112" i="12" s="1"/>
  <c r="AU124" i="12"/>
  <c r="AT126" i="12"/>
  <c r="V133" i="12"/>
  <c r="O24" i="12"/>
  <c r="AR24" i="12" s="1"/>
  <c r="AC21" i="12"/>
  <c r="AC20" i="12" s="1"/>
  <c r="U42" i="12"/>
  <c r="AU49" i="12"/>
  <c r="AB52" i="12"/>
  <c r="V66" i="12"/>
  <c r="AU61" i="12"/>
  <c r="AA68" i="12"/>
  <c r="AW68" i="12" s="1"/>
  <c r="AA73" i="12"/>
  <c r="AT73" i="12" s="1"/>
  <c r="AT83" i="12"/>
  <c r="AA87" i="12"/>
  <c r="AW87" i="12" s="1"/>
  <c r="AB95" i="12"/>
  <c r="AX95" i="12" s="1"/>
  <c r="AU99" i="12"/>
  <c r="AB106" i="12"/>
  <c r="AX106" i="12" s="1"/>
  <c r="AB116" i="12"/>
  <c r="AU116" i="12" s="1"/>
  <c r="AA125" i="12"/>
  <c r="AW125" i="12" s="1"/>
  <c r="AX126" i="12"/>
  <c r="AB132" i="12"/>
  <c r="AK145" i="12"/>
  <c r="AH152" i="3"/>
  <c r="AI152" i="3" s="1"/>
  <c r="AH153" i="14"/>
  <c r="AI153" i="14" s="1"/>
  <c r="AA147" i="12"/>
  <c r="AT147" i="12" s="1"/>
  <c r="AA148" i="12"/>
  <c r="AW148" i="12" s="1"/>
  <c r="O149" i="13"/>
  <c r="P149" i="13" s="1"/>
  <c r="AU39" i="13"/>
  <c r="AF96" i="12"/>
  <c r="AN136" i="13"/>
  <c r="AY136" i="13" s="1"/>
  <c r="M110" i="13"/>
  <c r="M43" i="13"/>
  <c r="AO43" i="13" s="1"/>
  <c r="AV43" i="13"/>
  <c r="AY43" i="13"/>
  <c r="M42" i="12"/>
  <c r="AG137" i="12"/>
  <c r="N150" i="12"/>
  <c r="O150" i="12" s="1"/>
  <c r="AU88" i="13"/>
  <c r="L64" i="12"/>
  <c r="N64" i="12"/>
  <c r="O64" i="12" s="1"/>
  <c r="AK32" i="12"/>
  <c r="AL32" i="12" s="1"/>
  <c r="AY32" i="12" s="1"/>
  <c r="AE40" i="12"/>
  <c r="AG106" i="12"/>
  <c r="N107" i="12"/>
  <c r="AQ150" i="13"/>
  <c r="AE42" i="12"/>
  <c r="M136" i="13"/>
  <c r="AF29" i="12"/>
  <c r="AE53" i="12"/>
  <c r="L78" i="12"/>
  <c r="K78" i="12" s="1"/>
  <c r="P111" i="13"/>
  <c r="M120" i="13"/>
  <c r="AO80" i="13"/>
  <c r="AN135" i="13"/>
  <c r="AS135" i="13" s="1"/>
  <c r="M68" i="13"/>
  <c r="AO68" i="13" s="1"/>
  <c r="N93" i="12"/>
  <c r="O93" i="12" s="1"/>
  <c r="AR93" i="12" s="1"/>
  <c r="O120" i="13"/>
  <c r="P120" i="13" s="1"/>
  <c r="O117" i="13"/>
  <c r="M103" i="12"/>
  <c r="AN89" i="13"/>
  <c r="AY89" i="13" s="1"/>
  <c r="AS80" i="13"/>
  <c r="AQ80" i="13"/>
  <c r="AU57" i="13"/>
  <c r="AY80" i="13"/>
  <c r="AG58" i="12"/>
  <c r="N78" i="12"/>
  <c r="O78" i="12" s="1"/>
  <c r="AR78" i="12" s="1"/>
  <c r="O89" i="13"/>
  <c r="P89" i="13" s="1"/>
  <c r="AN61" i="13"/>
  <c r="AY61" i="13" s="1"/>
  <c r="AU113" i="13"/>
  <c r="N127" i="12"/>
  <c r="O127" i="12" s="1"/>
  <c r="N124" i="12"/>
  <c r="O124" i="12" s="1"/>
  <c r="AN118" i="13"/>
  <c r="AY118" i="13" s="1"/>
  <c r="M60" i="13"/>
  <c r="M55" i="13"/>
  <c r="O50" i="12"/>
  <c r="AN55" i="13"/>
  <c r="AV55" i="13" s="1"/>
  <c r="N128" i="12"/>
  <c r="M33" i="12"/>
  <c r="AH125" i="12"/>
  <c r="AK125" i="12" s="1"/>
  <c r="AP125" i="12" s="1"/>
  <c r="N126" i="12"/>
  <c r="O126" i="12" s="1"/>
  <c r="M146" i="12"/>
  <c r="AS147" i="13"/>
  <c r="AY78" i="13"/>
  <c r="L113" i="12"/>
  <c r="AF55" i="12"/>
  <c r="N57" i="12"/>
  <c r="O57" i="12" s="1"/>
  <c r="AF88" i="12"/>
  <c r="AK88" i="12" s="1"/>
  <c r="AP88" i="12" s="1"/>
  <c r="N61" i="12"/>
  <c r="AF61" i="12"/>
  <c r="AK61" i="12" s="1"/>
  <c r="N84" i="12"/>
  <c r="AS89" i="12"/>
  <c r="AF92" i="12"/>
  <c r="L92" i="12" s="1"/>
  <c r="N102" i="12"/>
  <c r="O102" i="12" s="1"/>
  <c r="N123" i="12"/>
  <c r="O123" i="12" s="1"/>
  <c r="AR123" i="12" s="1"/>
  <c r="AF118" i="12"/>
  <c r="L118" i="12" s="1"/>
  <c r="AF132" i="12"/>
  <c r="AK29" i="12"/>
  <c r="N29" i="12"/>
  <c r="AH77" i="3"/>
  <c r="AI77" i="3" s="1"/>
  <c r="AH79" i="14"/>
  <c r="AI79" i="14" s="1"/>
  <c r="AG74" i="13"/>
  <c r="AH74" i="13" s="1"/>
  <c r="N74" i="12"/>
  <c r="O74" i="12" s="1"/>
  <c r="AS78" i="12"/>
  <c r="AH76" i="3"/>
  <c r="AH78" i="14"/>
  <c r="AG73" i="13"/>
  <c r="N73" i="12"/>
  <c r="O73" i="12" s="1"/>
  <c r="L82" i="12"/>
  <c r="K82" i="12" s="1"/>
  <c r="AK82" i="12"/>
  <c r="AL82" i="12" s="1"/>
  <c r="AY82" i="12" s="1"/>
  <c r="AF43" i="12"/>
  <c r="L43" i="12" s="1"/>
  <c r="AG60" i="12"/>
  <c r="L60" i="12" s="1"/>
  <c r="AF68" i="12"/>
  <c r="N77" i="12"/>
  <c r="AJ89" i="12"/>
  <c r="AK89" i="12" s="1"/>
  <c r="AP89" i="12" s="1"/>
  <c r="AG108" i="12"/>
  <c r="AH108" i="3"/>
  <c r="AH110" i="14"/>
  <c r="AH145" i="3"/>
  <c r="AI145" i="3" s="1"/>
  <c r="AH146" i="14"/>
  <c r="AI146" i="14" s="1"/>
  <c r="L137" i="12"/>
  <c r="M40" i="12"/>
  <c r="N43" i="12"/>
  <c r="AH56" i="3"/>
  <c r="AH58" i="14"/>
  <c r="AG55" i="13"/>
  <c r="AH55" i="13" s="1"/>
  <c r="AT56" i="12"/>
  <c r="AG62" i="12"/>
  <c r="N62" i="12" s="1"/>
  <c r="O62" i="12" s="1"/>
  <c r="N63" i="12"/>
  <c r="O63" i="12" s="1"/>
  <c r="AG65" i="12"/>
  <c r="M75" i="12"/>
  <c r="N81" i="12"/>
  <c r="O81" i="12" s="1"/>
  <c r="AF94" i="12"/>
  <c r="O94" i="12" s="1"/>
  <c r="AG111" i="12"/>
  <c r="AF112" i="12"/>
  <c r="O112" i="12" s="1"/>
  <c r="AE130" i="12"/>
  <c r="AG120" i="12"/>
  <c r="N122" i="12"/>
  <c r="O122" i="12" s="1"/>
  <c r="AF138" i="12"/>
  <c r="N147" i="12"/>
  <c r="O147" i="12" s="1"/>
  <c r="M26" i="12"/>
  <c r="AK31" i="12"/>
  <c r="AH31" i="3"/>
  <c r="AI31" i="3" s="1"/>
  <c r="AH31" i="14"/>
  <c r="AI31" i="14" s="1"/>
  <c r="AG31" i="13"/>
  <c r="AH31" i="13" s="1"/>
  <c r="N35" i="12"/>
  <c r="N36" i="12" s="1"/>
  <c r="AF35" i="12"/>
  <c r="L35" i="12" s="1"/>
  <c r="L36" i="12" s="1"/>
  <c r="AK58" i="12"/>
  <c r="AP58" i="12" s="1"/>
  <c r="AS93" i="12"/>
  <c r="M108" i="12"/>
  <c r="N113" i="12"/>
  <c r="O113" i="12" s="1"/>
  <c r="AR113" i="12" s="1"/>
  <c r="AG116" i="12"/>
  <c r="AG117" i="12"/>
  <c r="AH122" i="3"/>
  <c r="AI122" i="3" s="1"/>
  <c r="AH123" i="14"/>
  <c r="AI123" i="14" s="1"/>
  <c r="N148" i="12"/>
  <c r="O148" i="12" s="1"/>
  <c r="AG149" i="12"/>
  <c r="AG42" i="12"/>
  <c r="AH47" i="3"/>
  <c r="AH47" i="14"/>
  <c r="AG44" i="13"/>
  <c r="AG42" i="13" s="1"/>
  <c r="N58" i="12"/>
  <c r="O58" i="12" s="1"/>
  <c r="AH59" i="3"/>
  <c r="AI59" i="3" s="1"/>
  <c r="AH61" i="14"/>
  <c r="AI61" i="14" s="1"/>
  <c r="AG58" i="13"/>
  <c r="AH58" i="13" s="1"/>
  <c r="AH62" i="3"/>
  <c r="AI62" i="3" s="1"/>
  <c r="AH64" i="14"/>
  <c r="AI64" i="14" s="1"/>
  <c r="AG61" i="13"/>
  <c r="AH61" i="13" s="1"/>
  <c r="AN78" i="12"/>
  <c r="O82" i="12"/>
  <c r="N105" i="12"/>
  <c r="N144" i="12"/>
  <c r="O144" i="12" s="1"/>
  <c r="AR144" i="12" s="1"/>
  <c r="N151" i="12"/>
  <c r="O151" i="12" s="1"/>
  <c r="AU95" i="13"/>
  <c r="M44" i="13"/>
  <c r="O119" i="13"/>
  <c r="P119" i="13" s="1"/>
  <c r="AH119" i="13"/>
  <c r="AF21" i="13"/>
  <c r="AF20" i="13" s="1"/>
  <c r="M105" i="13"/>
  <c r="AH105" i="13"/>
  <c r="O55" i="13"/>
  <c r="P55" i="13" s="1"/>
  <c r="AU55" i="13" s="1"/>
  <c r="M106" i="13"/>
  <c r="AH106" i="13"/>
  <c r="AM33" i="14"/>
  <c r="AM21" i="14" s="1"/>
  <c r="AM20" i="14" s="1"/>
  <c r="AM19" i="14" s="1"/>
  <c r="P28" i="14"/>
  <c r="AO28" i="14"/>
  <c r="AZ28" i="14" s="1"/>
  <c r="N28" i="14"/>
  <c r="AO31" i="14"/>
  <c r="P31" i="14"/>
  <c r="Q31" i="14" s="1"/>
  <c r="N31" i="14"/>
  <c r="M31" i="14" s="1"/>
  <c r="AK33" i="14"/>
  <c r="O118" i="13"/>
  <c r="P118" i="13" s="1"/>
  <c r="AH118" i="13"/>
  <c r="O60" i="13"/>
  <c r="P60" i="13" s="1"/>
  <c r="O135" i="13"/>
  <c r="P135" i="13" s="1"/>
  <c r="AH135" i="13"/>
  <c r="AM33" i="3"/>
  <c r="AM21" i="3" s="1"/>
  <c r="AM20" i="3" s="1"/>
  <c r="AM19" i="3" s="1"/>
  <c r="AO28" i="3"/>
  <c r="AZ28" i="3" s="1"/>
  <c r="P28" i="3"/>
  <c r="N28" i="3"/>
  <c r="P31" i="3"/>
  <c r="N31" i="3"/>
  <c r="M31" i="3" s="1"/>
  <c r="AO31" i="3"/>
  <c r="AK33" i="3"/>
  <c r="AZ72" i="13"/>
  <c r="AX73" i="13"/>
  <c r="AU147" i="13"/>
  <c r="AX118" i="13"/>
  <c r="AU82" i="13"/>
  <c r="AN120" i="13"/>
  <c r="AY120" i="13" s="1"/>
  <c r="AW112" i="13"/>
  <c r="AY90" i="13"/>
  <c r="M117" i="13"/>
  <c r="P83" i="13"/>
  <c r="AX84" i="13"/>
  <c r="AX57" i="13"/>
  <c r="BA32" i="13"/>
  <c r="AV139" i="13"/>
  <c r="AX70" i="13"/>
  <c r="AO57" i="13"/>
  <c r="AO152" i="13"/>
  <c r="X19" i="13"/>
  <c r="AQ151" i="13"/>
  <c r="AN149" i="13"/>
  <c r="AV132" i="13"/>
  <c r="AY125" i="13"/>
  <c r="AW125" i="13"/>
  <c r="AB114" i="13"/>
  <c r="AZ114" i="13" s="1"/>
  <c r="AN117" i="13"/>
  <c r="AY117" i="13" s="1"/>
  <c r="Z47" i="13"/>
  <c r="Z46" i="13" s="1"/>
  <c r="BF78" i="13"/>
  <c r="AY68" i="13"/>
  <c r="AS68" i="13"/>
  <c r="AV78" i="13"/>
  <c r="BI78" i="13"/>
  <c r="AU73" i="13"/>
  <c r="AQ68" i="13"/>
  <c r="AJ66" i="13"/>
  <c r="AZ32" i="13"/>
  <c r="AN29" i="13"/>
  <c r="O28" i="13"/>
  <c r="P28" i="13" s="1"/>
  <c r="AZ26" i="13"/>
  <c r="AN122" i="13"/>
  <c r="AV122" i="13" s="1"/>
  <c r="AV68" i="13"/>
  <c r="M28" i="13"/>
  <c r="L28" i="13" s="1"/>
  <c r="L33" i="13" s="1"/>
  <c r="AN28" i="13"/>
  <c r="AY28" i="13" s="1"/>
  <c r="BF148" i="13"/>
  <c r="AX122" i="13"/>
  <c r="AW116" i="13"/>
  <c r="AX26" i="13"/>
  <c r="AU145" i="13"/>
  <c r="M149" i="13"/>
  <c r="AY148" i="13"/>
  <c r="P117" i="13"/>
  <c r="Y47" i="13"/>
  <c r="Y46" i="13" s="1"/>
  <c r="Y19" i="13" s="1"/>
  <c r="AU68" i="13"/>
  <c r="AZ55" i="13"/>
  <c r="AU78" i="13"/>
  <c r="AJ146" i="13"/>
  <c r="AH146" i="13" s="1"/>
  <c r="AU152" i="13"/>
  <c r="P122" i="13"/>
  <c r="AX136" i="13"/>
  <c r="AX146" i="13"/>
  <c r="AW132" i="13"/>
  <c r="AO148" i="13"/>
  <c r="AS148" i="13"/>
  <c r="AI114" i="13"/>
  <c r="AN106" i="13"/>
  <c r="AY106" i="13" s="1"/>
  <c r="AO78" i="13"/>
  <c r="AQ78" i="13"/>
  <c r="AN60" i="13"/>
  <c r="AW23" i="13"/>
  <c r="AS152" i="13"/>
  <c r="AQ152" i="13"/>
  <c r="P138" i="13"/>
  <c r="O146" i="13"/>
  <c r="BF23" i="13"/>
  <c r="AO23" i="13"/>
  <c r="AV145" i="13"/>
  <c r="AV23" i="13"/>
  <c r="P50" i="13"/>
  <c r="AQ50" i="13" s="1"/>
  <c r="AN111" i="13"/>
  <c r="AY111" i="13" s="1"/>
  <c r="AU91" i="13"/>
  <c r="O106" i="13"/>
  <c r="P106" i="13" s="1"/>
  <c r="BA102" i="13"/>
  <c r="O105" i="13"/>
  <c r="AX89" i="13"/>
  <c r="AX96" i="13"/>
  <c r="P148" i="13"/>
  <c r="M65" i="13"/>
  <c r="AU140" i="13"/>
  <c r="AO50" i="13"/>
  <c r="AV141" i="13"/>
  <c r="M118" i="13"/>
  <c r="AO118" i="13" s="1"/>
  <c r="AM97" i="13"/>
  <c r="AM47" i="13" s="1"/>
  <c r="AM46" i="13" s="1"/>
  <c r="AM19" i="13" s="1"/>
  <c r="AJ130" i="13"/>
  <c r="AH130" i="13" s="1"/>
  <c r="AX125" i="13"/>
  <c r="M111" i="13"/>
  <c r="AU102" i="13"/>
  <c r="AO91" i="13"/>
  <c r="AX117" i="13"/>
  <c r="AQ91" i="13"/>
  <c r="AO82" i="13"/>
  <c r="AY82" i="13" s="1"/>
  <c r="AI53" i="13"/>
  <c r="O59" i="13"/>
  <c r="P61" i="13"/>
  <c r="AQ61" i="13" s="1"/>
  <c r="P31" i="13"/>
  <c r="M119" i="13"/>
  <c r="M61" i="13"/>
  <c r="AO61" i="13" s="1"/>
  <c r="AJ30" i="13"/>
  <c r="AJ33" i="13" s="1"/>
  <c r="AS50" i="13"/>
  <c r="AU141" i="13"/>
  <c r="AX71" i="13"/>
  <c r="AW140" i="13"/>
  <c r="AU128" i="13"/>
  <c r="AB130" i="13"/>
  <c r="AZ130" i="13" s="1"/>
  <c r="AW100" i="13"/>
  <c r="AS91" i="13"/>
  <c r="AV102" i="13"/>
  <c r="AV38" i="13"/>
  <c r="AY50" i="13"/>
  <c r="AV91" i="13"/>
  <c r="AW139" i="13"/>
  <c r="P65" i="13"/>
  <c r="AU65" i="13" s="1"/>
  <c r="AX139" i="13"/>
  <c r="AV152" i="13"/>
  <c r="AW127" i="13"/>
  <c r="AP84" i="12"/>
  <c r="AP123" i="12"/>
  <c r="T47" i="13"/>
  <c r="T46" i="13" s="1"/>
  <c r="AX112" i="13"/>
  <c r="AW114" i="13"/>
  <c r="AX106" i="13"/>
  <c r="AW95" i="13"/>
  <c r="AY95" i="13"/>
  <c r="AW88" i="13"/>
  <c r="AX87" i="13"/>
  <c r="AW84" i="13"/>
  <c r="BA82" i="13"/>
  <c r="F47" i="13"/>
  <c r="F46" i="13" s="1"/>
  <c r="F19" i="13" s="1"/>
  <c r="AY73" i="13"/>
  <c r="AZ65" i="13"/>
  <c r="BA64" i="13"/>
  <c r="U47" i="13"/>
  <c r="U46" i="13" s="1"/>
  <c r="AU72" i="13"/>
  <c r="M146" i="13"/>
  <c r="AO147" i="13"/>
  <c r="AU142" i="13"/>
  <c r="BF147" i="13"/>
  <c r="AY128" i="13"/>
  <c r="P112" i="13"/>
  <c r="AN121" i="13"/>
  <c r="AS121" i="13" s="1"/>
  <c r="AV72" i="13"/>
  <c r="AY93" i="13"/>
  <c r="AK47" i="13"/>
  <c r="AK46" i="13" s="1"/>
  <c r="AK19" i="13" s="1"/>
  <c r="AK7" i="13" s="1"/>
  <c r="M31" i="13"/>
  <c r="L31" i="13" s="1"/>
  <c r="M138" i="13"/>
  <c r="AN138" i="13"/>
  <c r="P43" i="13"/>
  <c r="O42" i="13"/>
  <c r="AI134" i="13"/>
  <c r="AU51" i="13"/>
  <c r="AV28" i="13"/>
  <c r="O29" i="13"/>
  <c r="P29" i="13" s="1"/>
  <c r="P100" i="13"/>
  <c r="O121" i="13"/>
  <c r="P121" i="13" s="1"/>
  <c r="AJ114" i="13"/>
  <c r="AH114" i="13" s="1"/>
  <c r="O110" i="13"/>
  <c r="P110" i="13" s="1"/>
  <c r="AQ110" i="13" s="1"/>
  <c r="AQ147" i="13"/>
  <c r="AY147" i="13"/>
  <c r="AN119" i="13"/>
  <c r="AY119" i="13" s="1"/>
  <c r="M121" i="13"/>
  <c r="AN100" i="13"/>
  <c r="AS100" i="13" s="1"/>
  <c r="P87" i="13"/>
  <c r="AL47" i="13"/>
  <c r="AL46" i="13" s="1"/>
  <c r="AL19" i="13" s="1"/>
  <c r="AO65" i="13"/>
  <c r="BB65" i="13" s="1"/>
  <c r="AU74" i="13"/>
  <c r="AV49" i="13"/>
  <c r="P32" i="13"/>
  <c r="AU32" i="13" s="1"/>
  <c r="AI40" i="13"/>
  <c r="M38" i="13"/>
  <c r="M40" i="13" s="1"/>
  <c r="AN35" i="13"/>
  <c r="M35" i="13"/>
  <c r="M36" i="13" s="1"/>
  <c r="AN31" i="13"/>
  <c r="AV140" i="13"/>
  <c r="AU139" i="13"/>
  <c r="P101" i="13"/>
  <c r="AQ101" i="13" s="1"/>
  <c r="BF149" i="13"/>
  <c r="AS149" i="13"/>
  <c r="AN146" i="13"/>
  <c r="P127" i="13"/>
  <c r="AY124" i="13"/>
  <c r="AS118" i="13"/>
  <c r="AQ118" i="13"/>
  <c r="AU118" i="13"/>
  <c r="AY149" i="13"/>
  <c r="AX123" i="13"/>
  <c r="AY142" i="13"/>
  <c r="AC133" i="13"/>
  <c r="BA133" i="13" s="1"/>
  <c r="BA132" i="13"/>
  <c r="AY113" i="13"/>
  <c r="M99" i="13"/>
  <c r="M103" i="13" s="1"/>
  <c r="AN99" i="13"/>
  <c r="AI103" i="13"/>
  <c r="AC114" i="13"/>
  <c r="BA114" i="13" s="1"/>
  <c r="BA110" i="13"/>
  <c r="AO110" i="13"/>
  <c r="AS110" i="13"/>
  <c r="AW117" i="13"/>
  <c r="AB103" i="13"/>
  <c r="AZ99" i="13"/>
  <c r="AN87" i="13"/>
  <c r="AY87" i="13" s="1"/>
  <c r="M87" i="13"/>
  <c r="L87" i="13" s="1"/>
  <c r="AO88" i="13"/>
  <c r="AX101" i="13"/>
  <c r="AW85" i="13"/>
  <c r="AY72" i="13"/>
  <c r="AN81" i="13"/>
  <c r="AY81" i="13" s="1"/>
  <c r="P81" i="13"/>
  <c r="M81" i="13"/>
  <c r="L81" i="13" s="1"/>
  <c r="AB97" i="13"/>
  <c r="AZ77" i="13"/>
  <c r="M71" i="13"/>
  <c r="AN71" i="13"/>
  <c r="AV71" i="13" s="1"/>
  <c r="M69" i="13"/>
  <c r="AI75" i="13"/>
  <c r="AN69" i="13"/>
  <c r="AY69" i="13" s="1"/>
  <c r="P71" i="13"/>
  <c r="P75" i="13" s="1"/>
  <c r="P62" i="13"/>
  <c r="AC66" i="13"/>
  <c r="BA66" i="13" s="1"/>
  <c r="BA55" i="13"/>
  <c r="AA47" i="13"/>
  <c r="AA46" i="13" s="1"/>
  <c r="AA19" i="13" s="1"/>
  <c r="AF47" i="13"/>
  <c r="AF46" i="13" s="1"/>
  <c r="AB33" i="13"/>
  <c r="AW33" i="13" s="1"/>
  <c r="AX74" i="13"/>
  <c r="AY63" i="13"/>
  <c r="AX59" i="13"/>
  <c r="AX56" i="13"/>
  <c r="BA56" i="13"/>
  <c r="AV79" i="13"/>
  <c r="AZ64" i="13"/>
  <c r="Z21" i="13"/>
  <c r="Z20" i="13" s="1"/>
  <c r="AC33" i="13"/>
  <c r="V20" i="13"/>
  <c r="T20" i="13"/>
  <c r="AW29" i="13"/>
  <c r="AW146" i="13"/>
  <c r="AU132" i="13"/>
  <c r="AN133" i="13"/>
  <c r="AU133" i="13" s="1"/>
  <c r="AQ126" i="13"/>
  <c r="AS126" i="13"/>
  <c r="AU126" i="13"/>
  <c r="AO126" i="13"/>
  <c r="AN123" i="13"/>
  <c r="AV123" i="13" s="1"/>
  <c r="M123" i="13"/>
  <c r="P123" i="13"/>
  <c r="AW130" i="13"/>
  <c r="R47" i="13"/>
  <c r="AU124" i="13"/>
  <c r="AO124" i="13"/>
  <c r="AS124" i="13"/>
  <c r="AQ124" i="13"/>
  <c r="AQ116" i="13"/>
  <c r="AU116" i="13"/>
  <c r="AO116" i="13"/>
  <c r="AS116" i="13"/>
  <c r="AV113" i="13"/>
  <c r="AY126" i="13"/>
  <c r="AN107" i="13"/>
  <c r="AV107" i="13" s="1"/>
  <c r="M107" i="13"/>
  <c r="AC108" i="13"/>
  <c r="BA105" i="13"/>
  <c r="AQ90" i="13"/>
  <c r="AU90" i="13"/>
  <c r="AO90" i="13"/>
  <c r="AS90" i="13"/>
  <c r="AO120" i="13"/>
  <c r="AS120" i="13"/>
  <c r="AJ108" i="13"/>
  <c r="AH108" i="13" s="1"/>
  <c r="AZ102" i="13"/>
  <c r="AO101" i="13"/>
  <c r="AS101" i="13"/>
  <c r="O99" i="13"/>
  <c r="AQ89" i="13"/>
  <c r="AO89" i="13"/>
  <c r="AS89" i="13"/>
  <c r="AW99" i="13"/>
  <c r="AN86" i="13"/>
  <c r="AY86" i="13" s="1"/>
  <c r="M86" i="13"/>
  <c r="L86" i="13" s="1"/>
  <c r="AI97" i="13"/>
  <c r="M77" i="13"/>
  <c r="AN77" i="13"/>
  <c r="AV77" i="13" s="1"/>
  <c r="AU70" i="13"/>
  <c r="AS70" i="13"/>
  <c r="AQ70" i="13"/>
  <c r="AX94" i="13"/>
  <c r="AN85" i="13"/>
  <c r="AY85" i="13" s="1"/>
  <c r="M85" i="13"/>
  <c r="L85" i="13" s="1"/>
  <c r="AZ81" i="13"/>
  <c r="AW81" i="13"/>
  <c r="P77" i="13"/>
  <c r="AV70" i="13"/>
  <c r="AC75" i="13"/>
  <c r="AX58" i="13"/>
  <c r="AX55" i="13"/>
  <c r="BA65" i="13"/>
  <c r="AU58" i="13"/>
  <c r="AO58" i="13"/>
  <c r="BF58" i="13"/>
  <c r="AS58" i="13"/>
  <c r="AQ58" i="13"/>
  <c r="AY55" i="13"/>
  <c r="AV73" i="13"/>
  <c r="AV63" i="13"/>
  <c r="AS60" i="13"/>
  <c r="W47" i="13"/>
  <c r="W46" i="13" s="1"/>
  <c r="W19" i="13" s="1"/>
  <c r="O53" i="13"/>
  <c r="AZ39" i="13"/>
  <c r="AC40" i="13"/>
  <c r="BA38" i="13"/>
  <c r="AV74" i="13"/>
  <c r="G47" i="13"/>
  <c r="G46" i="13" s="1"/>
  <c r="G19" i="13" s="1"/>
  <c r="AW51" i="13"/>
  <c r="AB53" i="13"/>
  <c r="AW53" i="13" s="1"/>
  <c r="AZ49" i="13"/>
  <c r="AN40" i="13"/>
  <c r="L32" i="13"/>
  <c r="AI33" i="13"/>
  <c r="BB32" i="13"/>
  <c r="U21" i="13"/>
  <c r="BF26" i="13"/>
  <c r="AS26" i="13"/>
  <c r="AO26" i="13"/>
  <c r="AV26" i="13"/>
  <c r="AZ135" i="13"/>
  <c r="AB134" i="13"/>
  <c r="AN129" i="13"/>
  <c r="AU129" i="13" s="1"/>
  <c r="M129" i="13"/>
  <c r="AV126" i="13"/>
  <c r="AU125" i="13"/>
  <c r="AO125" i="13"/>
  <c r="AS125" i="13"/>
  <c r="AQ125" i="13"/>
  <c r="AW135" i="13"/>
  <c r="AI130" i="13"/>
  <c r="AX132" i="13"/>
  <c r="AW129" i="13"/>
  <c r="AC130" i="13"/>
  <c r="BA116" i="13"/>
  <c r="AX120" i="13"/>
  <c r="AN112" i="13"/>
  <c r="AV112" i="13" s="1"/>
  <c r="M112" i="13"/>
  <c r="AW120" i="13"/>
  <c r="AX119" i="13"/>
  <c r="AY110" i="13"/>
  <c r="P107" i="13"/>
  <c r="AZ113" i="13"/>
  <c r="AB108" i="13"/>
  <c r="AZ108" i="13" s="1"/>
  <c r="AZ105" i="13"/>
  <c r="AX88" i="13"/>
  <c r="P86" i="13"/>
  <c r="AN83" i="13"/>
  <c r="AY83" i="13" s="1"/>
  <c r="M83" i="13"/>
  <c r="L83" i="13" s="1"/>
  <c r="AN105" i="13"/>
  <c r="AY105" i="13" s="1"/>
  <c r="AX105" i="13"/>
  <c r="AU93" i="13"/>
  <c r="AR82" i="13"/>
  <c r="AC97" i="13"/>
  <c r="BA77" i="13"/>
  <c r="P85" i="13"/>
  <c r="M64" i="13"/>
  <c r="AW64" i="13" s="1"/>
  <c r="AN64" i="13"/>
  <c r="O75" i="13"/>
  <c r="AS61" i="13"/>
  <c r="AN56" i="13"/>
  <c r="M56" i="13"/>
  <c r="AN53" i="13"/>
  <c r="AO49" i="13"/>
  <c r="AS49" i="13"/>
  <c r="BF49" i="13"/>
  <c r="AI66" i="13"/>
  <c r="AY70" i="13"/>
  <c r="AY60" i="13"/>
  <c r="AW71" i="13"/>
  <c r="BA63" i="13"/>
  <c r="AW62" i="13"/>
  <c r="V47" i="13"/>
  <c r="V46" i="13" s="1"/>
  <c r="N47" i="13"/>
  <c r="N46" i="13" s="1"/>
  <c r="N19" i="13" s="1"/>
  <c r="AB40" i="13"/>
  <c r="AZ40" i="13" s="1"/>
  <c r="AZ38" i="13"/>
  <c r="AX31" i="13"/>
  <c r="AY29" i="13"/>
  <c r="M29" i="13"/>
  <c r="AV29" i="13"/>
  <c r="AN44" i="13"/>
  <c r="AV44" i="13" s="1"/>
  <c r="AJ42" i="13"/>
  <c r="P26" i="13"/>
  <c r="AQ26" i="13" s="1"/>
  <c r="AV142" i="13"/>
  <c r="AN127" i="13"/>
  <c r="AY127" i="13" s="1"/>
  <c r="M127" i="13"/>
  <c r="AS119" i="13"/>
  <c r="BI106" i="13"/>
  <c r="AS106" i="13"/>
  <c r="AQ106" i="13"/>
  <c r="BA99" i="13"/>
  <c r="AC103" i="13"/>
  <c r="BA103" i="13" s="1"/>
  <c r="P105" i="13"/>
  <c r="M96" i="13"/>
  <c r="AN96" i="13"/>
  <c r="AU96" i="13" s="1"/>
  <c r="M92" i="13"/>
  <c r="AN92" i="13"/>
  <c r="AU92" i="13" s="1"/>
  <c r="AW93" i="13"/>
  <c r="AZ90" i="13"/>
  <c r="BI79" i="13"/>
  <c r="AU79" i="13"/>
  <c r="AO79" i="13"/>
  <c r="BF79" i="13"/>
  <c r="AQ79" i="13"/>
  <c r="AS79" i="13"/>
  <c r="AN84" i="13"/>
  <c r="AY84" i="13" s="1"/>
  <c r="M84" i="13"/>
  <c r="L84" i="13" s="1"/>
  <c r="M62" i="13"/>
  <c r="AN62" i="13"/>
  <c r="AN59" i="13"/>
  <c r="AY59" i="13" s="1"/>
  <c r="M59" i="13"/>
  <c r="AC53" i="13"/>
  <c r="BA49" i="13"/>
  <c r="AB75" i="13"/>
  <c r="BF55" i="13"/>
  <c r="AS55" i="13"/>
  <c r="AB66" i="13"/>
  <c r="O40" i="13"/>
  <c r="P38" i="13"/>
  <c r="P40" i="13" s="1"/>
  <c r="BA35" i="13"/>
  <c r="AC36" i="13"/>
  <c r="BA36" i="13" s="1"/>
  <c r="AX42" i="13"/>
  <c r="AR23" i="12"/>
  <c r="BC23" i="12"/>
  <c r="AP23" i="12"/>
  <c r="AK26" i="12"/>
  <c r="AN23" i="12"/>
  <c r="AL23" i="12"/>
  <c r="K32" i="12"/>
  <c r="AP70" i="12"/>
  <c r="AS29" i="12"/>
  <c r="S21" i="12"/>
  <c r="S20" i="12" s="1"/>
  <c r="AA26" i="12"/>
  <c r="AW23" i="12"/>
  <c r="T21" i="12"/>
  <c r="T20" i="12" s="1"/>
  <c r="AT43" i="12"/>
  <c r="AW43" i="12"/>
  <c r="AA42" i="12"/>
  <c r="AW42" i="12" s="1"/>
  <c r="L44" i="12"/>
  <c r="AK44" i="12"/>
  <c r="AS44" i="12" s="1"/>
  <c r="N55" i="12"/>
  <c r="B80" i="12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9" i="12" s="1"/>
  <c r="B100" i="12" s="1"/>
  <c r="B101" i="12" s="1"/>
  <c r="B102" i="12" s="1"/>
  <c r="B105" i="12" s="1"/>
  <c r="B106" i="12" s="1"/>
  <c r="B107" i="12" s="1"/>
  <c r="B110" i="12" s="1"/>
  <c r="B111" i="12" s="1"/>
  <c r="B112" i="12" s="1"/>
  <c r="B113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27" i="12" s="1"/>
  <c r="B128" i="12" s="1"/>
  <c r="B129" i="12" s="1"/>
  <c r="B132" i="12" s="1"/>
  <c r="B135" i="12" s="1"/>
  <c r="B136" i="12" s="1"/>
  <c r="B137" i="12" s="1"/>
  <c r="B138" i="12" s="1"/>
  <c r="B139" i="12" s="1"/>
  <c r="B140" i="12" s="1"/>
  <c r="B141" i="12" s="1"/>
  <c r="B142" i="12" s="1"/>
  <c r="B143" i="12" s="1"/>
  <c r="B144" i="12" s="1"/>
  <c r="B145" i="12" s="1"/>
  <c r="B147" i="12" s="1"/>
  <c r="B148" i="12" s="1"/>
  <c r="B149" i="12" s="1"/>
  <c r="B150" i="12" s="1"/>
  <c r="B151" i="12" s="1"/>
  <c r="B152" i="12" s="1"/>
  <c r="AX43" i="12"/>
  <c r="AW51" i="12"/>
  <c r="AV23" i="12"/>
  <c r="X26" i="12"/>
  <c r="X21" i="12" s="1"/>
  <c r="X20" i="12" s="1"/>
  <c r="AF26" i="12"/>
  <c r="AB29" i="12"/>
  <c r="AX29" i="12" s="1"/>
  <c r="AG30" i="12"/>
  <c r="AF31" i="12"/>
  <c r="O32" i="12"/>
  <c r="AR32" i="12" s="1"/>
  <c r="AE33" i="12"/>
  <c r="Q21" i="12"/>
  <c r="AB23" i="12"/>
  <c r="AU23" i="12" s="1"/>
  <c r="AS23" i="12"/>
  <c r="AI28" i="12"/>
  <c r="L28" i="12" s="1"/>
  <c r="AX28" i="12"/>
  <c r="L29" i="12"/>
  <c r="K29" i="12" s="1"/>
  <c r="AV29" i="12"/>
  <c r="AB30" i="12"/>
  <c r="AX30" i="12" s="1"/>
  <c r="AK30" i="12"/>
  <c r="N31" i="12"/>
  <c r="O31" i="12" s="1"/>
  <c r="AA31" i="12"/>
  <c r="AW31" i="12" s="1"/>
  <c r="AX31" i="12"/>
  <c r="AX32" i="12"/>
  <c r="AJ33" i="12"/>
  <c r="AJ21" i="12" s="1"/>
  <c r="AJ20" i="12" s="1"/>
  <c r="AA35" i="12"/>
  <c r="AF38" i="12"/>
  <c r="AX38" i="12"/>
  <c r="L39" i="12"/>
  <c r="AK39" i="12"/>
  <c r="AS39" i="12" s="1"/>
  <c r="E40" i="12"/>
  <c r="E21" i="12" s="1"/>
  <c r="E20" i="12" s="1"/>
  <c r="AU43" i="12"/>
  <c r="AB44" i="12"/>
  <c r="AX44" i="12" s="1"/>
  <c r="AF49" i="12"/>
  <c r="O49" i="12" s="1"/>
  <c r="AW49" i="12"/>
  <c r="AK50" i="12"/>
  <c r="AV50" i="12" s="1"/>
  <c r="N51" i="12"/>
  <c r="O51" i="12" s="1"/>
  <c r="AR51" i="12" s="1"/>
  <c r="AL51" i="12"/>
  <c r="L55" i="12"/>
  <c r="AB55" i="12"/>
  <c r="AU55" i="12" s="1"/>
  <c r="AB56" i="12"/>
  <c r="AX56" i="12" s="1"/>
  <c r="L57" i="12"/>
  <c r="Z66" i="12"/>
  <c r="AB57" i="12"/>
  <c r="AK57" i="12"/>
  <c r="AS57" i="12" s="1"/>
  <c r="AA60" i="12"/>
  <c r="AW60" i="12" s="1"/>
  <c r="L62" i="12"/>
  <c r="AT62" i="12"/>
  <c r="AW63" i="12"/>
  <c r="AA64" i="12"/>
  <c r="AZ64" i="12" s="1"/>
  <c r="AT70" i="12"/>
  <c r="AF192" i="12"/>
  <c r="L72" i="12"/>
  <c r="AK72" i="12"/>
  <c r="AV72" i="12" s="1"/>
  <c r="L73" i="12"/>
  <c r="AK73" i="12"/>
  <c r="AR73" i="12" s="1"/>
  <c r="AK79" i="12"/>
  <c r="AV79" i="12" s="1"/>
  <c r="L79" i="12"/>
  <c r="K79" i="12" s="1"/>
  <c r="O79" i="12"/>
  <c r="AP87" i="12"/>
  <c r="AB96" i="12"/>
  <c r="AX96" i="12" s="1"/>
  <c r="AT23" i="12"/>
  <c r="AB35" i="12"/>
  <c r="AF36" i="12"/>
  <c r="N38" i="12"/>
  <c r="AA38" i="12"/>
  <c r="AT38" i="12" s="1"/>
  <c r="F40" i="12"/>
  <c r="F21" i="12" s="1"/>
  <c r="F20" i="12" s="1"/>
  <c r="AB50" i="12"/>
  <c r="AX50" i="12" s="1"/>
  <c r="AS51" i="12"/>
  <c r="M66" i="12"/>
  <c r="AA55" i="12"/>
  <c r="AT55" i="12" s="1"/>
  <c r="AA57" i="12"/>
  <c r="AW57" i="12" s="1"/>
  <c r="AU60" i="12"/>
  <c r="L63" i="12"/>
  <c r="F63" i="12"/>
  <c r="F66" i="12" s="1"/>
  <c r="AI190" i="12"/>
  <c r="AI66" i="12"/>
  <c r="AR64" i="12"/>
  <c r="AA65" i="12"/>
  <c r="AZ65" i="12" s="1"/>
  <c r="AX68" i="12"/>
  <c r="N71" i="12"/>
  <c r="AF71" i="12"/>
  <c r="W26" i="12"/>
  <c r="W21" i="12" s="1"/>
  <c r="W20" i="12" s="1"/>
  <c r="AT29" i="12"/>
  <c r="AF30" i="12"/>
  <c r="N39" i="12"/>
  <c r="O39" i="12" s="1"/>
  <c r="AW44" i="12"/>
  <c r="M53" i="12"/>
  <c r="U53" i="12"/>
  <c r="AT51" i="12"/>
  <c r="AU51" i="12"/>
  <c r="Z53" i="12"/>
  <c r="AE66" i="12"/>
  <c r="U66" i="12"/>
  <c r="AA56" i="12"/>
  <c r="AW56" i="12" s="1"/>
  <c r="AF56" i="12"/>
  <c r="L58" i="12"/>
  <c r="AL58" i="12" s="1"/>
  <c r="AB58" i="12"/>
  <c r="AX58" i="12" s="1"/>
  <c r="AB59" i="12"/>
  <c r="AX59" i="12" s="1"/>
  <c r="AU63" i="12"/>
  <c r="AB64" i="12"/>
  <c r="BA64" i="12" s="1"/>
  <c r="AV64" i="12"/>
  <c r="AY64" i="12"/>
  <c r="AK65" i="12"/>
  <c r="T66" i="12"/>
  <c r="N69" i="12"/>
  <c r="AF69" i="12"/>
  <c r="AA71" i="12"/>
  <c r="AW71" i="12" s="1"/>
  <c r="AA30" i="12"/>
  <c r="AW30" i="12" s="1"/>
  <c r="AP51" i="12"/>
  <c r="AK55" i="12"/>
  <c r="AV55" i="12" s="1"/>
  <c r="AH59" i="12"/>
  <c r="AH66" i="12" s="1"/>
  <c r="AT59" i="12"/>
  <c r="AU62" i="12"/>
  <c r="AK63" i="12"/>
  <c r="Y75" i="12"/>
  <c r="AA69" i="12"/>
  <c r="AW69" i="12" s="1"/>
  <c r="L70" i="12"/>
  <c r="AS70" i="12"/>
  <c r="AV70" i="12"/>
  <c r="L74" i="12"/>
  <c r="AK74" i="12"/>
  <c r="AB65" i="12"/>
  <c r="BA65" i="12" s="1"/>
  <c r="AE75" i="12"/>
  <c r="AU69" i="12"/>
  <c r="AB70" i="12"/>
  <c r="AX70" i="12" s="1"/>
  <c r="AB73" i="12"/>
  <c r="AX73" i="12" s="1"/>
  <c r="AB74" i="12"/>
  <c r="AX74" i="12" s="1"/>
  <c r="L77" i="12"/>
  <c r="AK77" i="12"/>
  <c r="AS77" i="12" s="1"/>
  <c r="AX77" i="12"/>
  <c r="Y97" i="12"/>
  <c r="AT78" i="12"/>
  <c r="AU78" i="12"/>
  <c r="BF78" i="12"/>
  <c r="AB80" i="12"/>
  <c r="AX80" i="12" s="1"/>
  <c r="L81" i="12"/>
  <c r="K81" i="12" s="1"/>
  <c r="AK81" i="12"/>
  <c r="AZ82" i="12"/>
  <c r="AB83" i="12"/>
  <c r="AX83" i="12" s="1"/>
  <c r="L84" i="12"/>
  <c r="K84" i="12" s="1"/>
  <c r="AB84" i="12"/>
  <c r="AX84" i="12" s="1"/>
  <c r="AT85" i="12"/>
  <c r="AF86" i="12"/>
  <c r="O87" i="12"/>
  <c r="AN87" i="12" s="1"/>
  <c r="AV87" i="12"/>
  <c r="L88" i="12"/>
  <c r="K88" i="12" s="1"/>
  <c r="AI194" i="12"/>
  <c r="AI97" i="12"/>
  <c r="N90" i="12"/>
  <c r="O90" i="12" s="1"/>
  <c r="AF91" i="12"/>
  <c r="N91" i="12"/>
  <c r="AU91" i="12"/>
  <c r="AU92" i="12"/>
  <c r="L93" i="12"/>
  <c r="AU94" i="12"/>
  <c r="N95" i="12"/>
  <c r="O95" i="12" s="1"/>
  <c r="AR95" i="12" s="1"/>
  <c r="AV95" i="12"/>
  <c r="O96" i="12"/>
  <c r="V97" i="12"/>
  <c r="N99" i="12"/>
  <c r="AE103" i="12"/>
  <c r="AF99" i="12"/>
  <c r="AK107" i="12"/>
  <c r="AV107" i="12" s="1"/>
  <c r="L107" i="12"/>
  <c r="E72" i="12"/>
  <c r="E75" i="12" s="1"/>
  <c r="N72" i="12"/>
  <c r="O72" i="12" s="1"/>
  <c r="AW74" i="12"/>
  <c r="R75" i="12"/>
  <c r="AG75" i="12"/>
  <c r="M97" i="12"/>
  <c r="AA77" i="12"/>
  <c r="AT77" i="12" s="1"/>
  <c r="AP78" i="12"/>
  <c r="AV78" i="12"/>
  <c r="AA81" i="12"/>
  <c r="AW81" i="12" s="1"/>
  <c r="AA84" i="12"/>
  <c r="AW84" i="12" s="1"/>
  <c r="AS84" i="12"/>
  <c r="L90" i="12"/>
  <c r="K90" i="12" s="1"/>
  <c r="AU90" i="12"/>
  <c r="F90" i="12"/>
  <c r="F97" i="12" s="1"/>
  <c r="AW90" i="12"/>
  <c r="AT92" i="12"/>
  <c r="L96" i="12"/>
  <c r="AK96" i="12"/>
  <c r="AT99" i="12"/>
  <c r="U103" i="12"/>
  <c r="AF100" i="12"/>
  <c r="N100" i="12"/>
  <c r="AW105" i="12"/>
  <c r="AW72" i="12"/>
  <c r="AW73" i="12"/>
  <c r="O77" i="12"/>
  <c r="AE97" i="12"/>
  <c r="S97" i="12"/>
  <c r="AA80" i="12"/>
  <c r="AF80" i="12"/>
  <c r="AX82" i="12"/>
  <c r="AF83" i="12"/>
  <c r="O84" i="12"/>
  <c r="AR84" i="12" s="1"/>
  <c r="AF85" i="12"/>
  <c r="AB86" i="12"/>
  <c r="AX86" i="12" s="1"/>
  <c r="L87" i="12"/>
  <c r="K87" i="12" s="1"/>
  <c r="AT88" i="12"/>
  <c r="AW91" i="12"/>
  <c r="AV93" i="12"/>
  <c r="L95" i="12"/>
  <c r="R97" i="12"/>
  <c r="AX99" i="12"/>
  <c r="W103" i="12"/>
  <c r="AA100" i="12"/>
  <c r="AW100" i="12" s="1"/>
  <c r="AV84" i="12"/>
  <c r="AU85" i="12"/>
  <c r="AF194" i="12"/>
  <c r="AK90" i="12"/>
  <c r="AT93" i="12"/>
  <c r="AT95" i="12"/>
  <c r="AB101" i="12"/>
  <c r="AX101" i="12" s="1"/>
  <c r="V103" i="12"/>
  <c r="AF196" i="12"/>
  <c r="AK102" i="12"/>
  <c r="L102" i="12"/>
  <c r="AA107" i="12"/>
  <c r="AW107" i="12" s="1"/>
  <c r="T108" i="12"/>
  <c r="AB114" i="12"/>
  <c r="AX110" i="12"/>
  <c r="AU111" i="12"/>
  <c r="E113" i="12"/>
  <c r="E114" i="12" s="1"/>
  <c r="AT113" i="12"/>
  <c r="L117" i="12"/>
  <c r="L121" i="12"/>
  <c r="AU105" i="12"/>
  <c r="O107" i="12"/>
  <c r="AU107" i="12"/>
  <c r="AE114" i="12"/>
  <c r="AF110" i="12"/>
  <c r="AT110" i="12"/>
  <c r="AU112" i="12"/>
  <c r="AK112" i="12"/>
  <c r="L112" i="12"/>
  <c r="AU114" i="12"/>
  <c r="J130" i="12"/>
  <c r="K116" i="12"/>
  <c r="K130" i="12" s="1"/>
  <c r="AB117" i="12"/>
  <c r="AX117" i="12" s="1"/>
  <c r="AT118" i="12"/>
  <c r="AW118" i="12"/>
  <c r="S108" i="12"/>
  <c r="AT105" i="12"/>
  <c r="AE108" i="12"/>
  <c r="AF105" i="12"/>
  <c r="O105" i="12" s="1"/>
  <c r="Z108" i="12"/>
  <c r="M114" i="12"/>
  <c r="AG110" i="12"/>
  <c r="AT111" i="12"/>
  <c r="AF198" i="12"/>
  <c r="AS113" i="12"/>
  <c r="AV113" i="12"/>
  <c r="AW116" i="12"/>
  <c r="AU118" i="12"/>
  <c r="AH101" i="12"/>
  <c r="N101" i="12" s="1"/>
  <c r="O101" i="12" s="1"/>
  <c r="E102" i="12"/>
  <c r="E103" i="12" s="1"/>
  <c r="AA114" i="12"/>
  <c r="AW110" i="12"/>
  <c r="AI130" i="12"/>
  <c r="N121" i="12"/>
  <c r="O121" i="12" s="1"/>
  <c r="F113" i="12"/>
  <c r="F114" i="12" s="1"/>
  <c r="M130" i="12"/>
  <c r="AF116" i="12"/>
  <c r="AT116" i="12"/>
  <c r="AX116" i="12"/>
  <c r="N118" i="12"/>
  <c r="AG119" i="12"/>
  <c r="AT119" i="12"/>
  <c r="AA120" i="12"/>
  <c r="AW120" i="12" s="1"/>
  <c r="AB121" i="12"/>
  <c r="AX121" i="12" s="1"/>
  <c r="AU122" i="12"/>
  <c r="AS123" i="12"/>
  <c r="L123" i="12"/>
  <c r="AL123" i="12" s="1"/>
  <c r="AV123" i="12"/>
  <c r="AK124" i="12"/>
  <c r="AS124" i="12" s="1"/>
  <c r="L125" i="12"/>
  <c r="AL125" i="12" s="1"/>
  <c r="AU125" i="12"/>
  <c r="AT127" i="12"/>
  <c r="AT128" i="12"/>
  <c r="AU128" i="12"/>
  <c r="AA129" i="12"/>
  <c r="R130" i="12"/>
  <c r="W130" i="12"/>
  <c r="T135" i="12"/>
  <c r="T134" i="12" s="1"/>
  <c r="R134" i="12"/>
  <c r="N137" i="12"/>
  <c r="O137" i="12" s="1"/>
  <c r="AA139" i="12"/>
  <c r="AW139" i="12" s="1"/>
  <c r="AF140" i="12"/>
  <c r="O140" i="12" s="1"/>
  <c r="AX120" i="12"/>
  <c r="AK127" i="12"/>
  <c r="AH130" i="12"/>
  <c r="AA133" i="12"/>
  <c r="AW133" i="12" s="1"/>
  <c r="AW132" i="12"/>
  <c r="AK137" i="12"/>
  <c r="AS137" i="12" s="1"/>
  <c r="AK138" i="12"/>
  <c r="L138" i="12"/>
  <c r="AB139" i="12"/>
  <c r="AX139" i="12" s="1"/>
  <c r="AU119" i="12"/>
  <c r="L122" i="12"/>
  <c r="AK122" i="12"/>
  <c r="AS122" i="12" s="1"/>
  <c r="AT123" i="12"/>
  <c r="N125" i="12"/>
  <c r="O125" i="12" s="1"/>
  <c r="AR125" i="12" s="1"/>
  <c r="L127" i="12"/>
  <c r="AK128" i="12"/>
  <c r="AF129" i="12"/>
  <c r="AU129" i="12"/>
  <c r="Z130" i="12"/>
  <c r="M134" i="12"/>
  <c r="AF135" i="12"/>
  <c r="AG135" i="12"/>
  <c r="AE134" i="12"/>
  <c r="AG136" i="12"/>
  <c r="AF136" i="12"/>
  <c r="AA138" i="12"/>
  <c r="AW138" i="12" s="1"/>
  <c r="N139" i="12"/>
  <c r="AF139" i="12"/>
  <c r="V134" i="12"/>
  <c r="AB140" i="12"/>
  <c r="AX140" i="12" s="1"/>
  <c r="AK141" i="12"/>
  <c r="L141" i="12"/>
  <c r="AK121" i="12"/>
  <c r="AV121" i="12" s="1"/>
  <c r="AA122" i="12"/>
  <c r="AW122" i="12" s="1"/>
  <c r="AT124" i="12"/>
  <c r="AF200" i="12"/>
  <c r="AK126" i="12"/>
  <c r="AV126" i="12" s="1"/>
  <c r="O128" i="12"/>
  <c r="AT132" i="12"/>
  <c r="AA136" i="12"/>
  <c r="AW136" i="12" s="1"/>
  <c r="AB137" i="12"/>
  <c r="AX137" i="12" s="1"/>
  <c r="AB138" i="12"/>
  <c r="AX138" i="12" s="1"/>
  <c r="AB141" i="12"/>
  <c r="AX141" i="12" s="1"/>
  <c r="AB136" i="12"/>
  <c r="AX136" i="12" s="1"/>
  <c r="AA137" i="12"/>
  <c r="AW137" i="12" s="1"/>
  <c r="O138" i="12"/>
  <c r="AU145" i="12"/>
  <c r="AR145" i="12"/>
  <c r="AU151" i="12"/>
  <c r="L147" i="12"/>
  <c r="AK147" i="12"/>
  <c r="AS147" i="12" s="1"/>
  <c r="AF146" i="12"/>
  <c r="AK150" i="12"/>
  <c r="AS150" i="12" s="1"/>
  <c r="L150" i="12"/>
  <c r="L152" i="12"/>
  <c r="AK152" i="12"/>
  <c r="AV152" i="12" s="1"/>
  <c r="L148" i="12"/>
  <c r="AK148" i="12"/>
  <c r="AS148" i="12" s="1"/>
  <c r="AT144" i="12"/>
  <c r="AS144" i="12"/>
  <c r="L144" i="12"/>
  <c r="AV144" i="12"/>
  <c r="AW147" i="12"/>
  <c r="AK151" i="12"/>
  <c r="L151" i="12"/>
  <c r="AA135" i="12"/>
  <c r="AT135" i="12" s="1"/>
  <c r="AA145" i="12"/>
  <c r="AW145" i="12" s="1"/>
  <c r="T146" i="12"/>
  <c r="AW149" i="12"/>
  <c r="AU150" i="12"/>
  <c r="N152" i="12"/>
  <c r="O152" i="12" s="1"/>
  <c r="AA152" i="12"/>
  <c r="AW152" i="12" s="1"/>
  <c r="AA151" i="12"/>
  <c r="AW151" i="12" s="1"/>
  <c r="AE146" i="12"/>
  <c r="AC19" i="12" l="1"/>
  <c r="X47" i="12"/>
  <c r="X46" i="12" s="1"/>
  <c r="AX72" i="12"/>
  <c r="AE21" i="12"/>
  <c r="AE20" i="12" s="1"/>
  <c r="AN70" i="12"/>
  <c r="AR70" i="12"/>
  <c r="AB146" i="12"/>
  <c r="AX146" i="12" s="1"/>
  <c r="AB108" i="12"/>
  <c r="AX108" i="12" s="1"/>
  <c r="AV58" i="12"/>
  <c r="AA53" i="12"/>
  <c r="BC78" i="12"/>
  <c r="AR141" i="12"/>
  <c r="AL78" i="12"/>
  <c r="AR74" i="12"/>
  <c r="AO55" i="13"/>
  <c r="AO149" i="13"/>
  <c r="BA134" i="13"/>
  <c r="AX134" i="13"/>
  <c r="AQ49" i="13"/>
  <c r="AS136" i="13"/>
  <c r="AV136" i="13"/>
  <c r="P136" i="13"/>
  <c r="AQ136" i="13" s="1"/>
  <c r="AQ135" i="13"/>
  <c r="AO136" i="13"/>
  <c r="AX133" i="13"/>
  <c r="AO117" i="13"/>
  <c r="AO135" i="13"/>
  <c r="AU29" i="13"/>
  <c r="AW114" i="12"/>
  <c r="AT151" i="12"/>
  <c r="AT136" i="12"/>
  <c r="AX90" i="12"/>
  <c r="AB33" i="12"/>
  <c r="AX33" i="12" s="1"/>
  <c r="AN58" i="12"/>
  <c r="AU101" i="12"/>
  <c r="AU58" i="12"/>
  <c r="AU146" i="12"/>
  <c r="AU121" i="12"/>
  <c r="O29" i="12"/>
  <c r="B150" i="13"/>
  <c r="B151" i="13" s="1"/>
  <c r="B152" i="13" s="1"/>
  <c r="B166" i="13"/>
  <c r="BA135" i="13"/>
  <c r="AX135" i="13"/>
  <c r="AT68" i="12"/>
  <c r="AT50" i="12"/>
  <c r="AT57" i="12"/>
  <c r="AU147" i="12"/>
  <c r="AH39" i="13"/>
  <c r="AG40" i="13"/>
  <c r="AH40" i="13" s="1"/>
  <c r="AU140" i="12"/>
  <c r="AU59" i="12"/>
  <c r="AT125" i="12"/>
  <c r="AI42" i="14"/>
  <c r="AH43" i="14"/>
  <c r="AI43" i="14" s="1"/>
  <c r="AU117" i="12"/>
  <c r="AX63" i="12"/>
  <c r="AI42" i="3"/>
  <c r="AH43" i="3"/>
  <c r="AI43" i="3" s="1"/>
  <c r="AU138" i="12"/>
  <c r="W47" i="12"/>
  <c r="W46" i="12" s="1"/>
  <c r="X19" i="12"/>
  <c r="AB42" i="12"/>
  <c r="AX42" i="12" s="1"/>
  <c r="AX132" i="12"/>
  <c r="AB133" i="12"/>
  <c r="AU132" i="12"/>
  <c r="AH100" i="3"/>
  <c r="AI100" i="3" s="1"/>
  <c r="AI87" i="3"/>
  <c r="AT138" i="12"/>
  <c r="AU141" i="12"/>
  <c r="AT122" i="12"/>
  <c r="AW113" i="12"/>
  <c r="AU108" i="12"/>
  <c r="AU80" i="12"/>
  <c r="AT30" i="12"/>
  <c r="AU29" i="12"/>
  <c r="B166" i="12"/>
  <c r="AT112" i="12"/>
  <c r="AT148" i="12"/>
  <c r="AT87" i="12"/>
  <c r="AX102" i="12"/>
  <c r="AT58" i="12"/>
  <c r="O26" i="12"/>
  <c r="AN26" i="12" s="1"/>
  <c r="AB135" i="12"/>
  <c r="Y47" i="12"/>
  <c r="Y46" i="12" s="1"/>
  <c r="Y19" i="12" s="1"/>
  <c r="T47" i="12"/>
  <c r="T46" i="12" s="1"/>
  <c r="AW64" i="12"/>
  <c r="AU44" i="12"/>
  <c r="AB40" i="12"/>
  <c r="AU38" i="12"/>
  <c r="AU106" i="12"/>
  <c r="AT106" i="12"/>
  <c r="AU84" i="12"/>
  <c r="AU96" i="12"/>
  <c r="AB53" i="12"/>
  <c r="AU53" i="12" s="1"/>
  <c r="AS145" i="12"/>
  <c r="AV145" i="12"/>
  <c r="U20" i="12"/>
  <c r="AU95" i="12"/>
  <c r="AH102" i="14"/>
  <c r="AI102" i="14" s="1"/>
  <c r="AI89" i="14"/>
  <c r="AU152" i="12"/>
  <c r="AU144" i="12"/>
  <c r="AU106" i="13"/>
  <c r="AQ149" i="13"/>
  <c r="AU149" i="13"/>
  <c r="P146" i="13"/>
  <c r="AU122" i="13"/>
  <c r="AU89" i="13"/>
  <c r="AK149" i="12"/>
  <c r="AV149" i="12" s="1"/>
  <c r="AK117" i="12"/>
  <c r="AV117" i="12" s="1"/>
  <c r="N111" i="12"/>
  <c r="O111" i="12" s="1"/>
  <c r="AG66" i="12"/>
  <c r="N106" i="12"/>
  <c r="O106" i="12" s="1"/>
  <c r="AT64" i="12"/>
  <c r="L149" i="12"/>
  <c r="AF133" i="12"/>
  <c r="AS125" i="12"/>
  <c r="AR82" i="12"/>
  <c r="AV88" i="12"/>
  <c r="AQ55" i="13"/>
  <c r="AY53" i="13"/>
  <c r="AK132" i="12"/>
  <c r="AK133" i="12" s="1"/>
  <c r="AS88" i="12"/>
  <c r="AK60" i="12"/>
  <c r="AV60" i="12" s="1"/>
  <c r="M42" i="13"/>
  <c r="AH111" i="14"/>
  <c r="AI111" i="14" s="1"/>
  <c r="AK106" i="12"/>
  <c r="AP106" i="12" s="1"/>
  <c r="AV125" i="12"/>
  <c r="AF66" i="12"/>
  <c r="AK35" i="12"/>
  <c r="AS35" i="12" s="1"/>
  <c r="AH109" i="3"/>
  <c r="AI109" i="3" s="1"/>
  <c r="L61" i="12"/>
  <c r="L106" i="12"/>
  <c r="AQ121" i="13"/>
  <c r="AQ120" i="13"/>
  <c r="AR102" i="12"/>
  <c r="AR127" i="12"/>
  <c r="AQ60" i="13"/>
  <c r="BF106" i="13"/>
  <c r="AK92" i="12"/>
  <c r="AS92" i="12" s="1"/>
  <c r="O92" i="12"/>
  <c r="AU60" i="13"/>
  <c r="AS117" i="13"/>
  <c r="AR58" i="12"/>
  <c r="AT82" i="12"/>
  <c r="AK43" i="12"/>
  <c r="AS43" i="12" s="1"/>
  <c r="AO106" i="13"/>
  <c r="AO111" i="13"/>
  <c r="M134" i="13"/>
  <c r="O66" i="13"/>
  <c r="O130" i="13"/>
  <c r="O97" i="13"/>
  <c r="M108" i="13"/>
  <c r="AF19" i="13"/>
  <c r="AO60" i="13"/>
  <c r="AN123" i="12"/>
  <c r="N120" i="12"/>
  <c r="O120" i="12" s="1"/>
  <c r="BC106" i="12"/>
  <c r="AK94" i="12"/>
  <c r="AR94" i="12" s="1"/>
  <c r="L89" i="12"/>
  <c r="K89" i="12" s="1"/>
  <c r="AS50" i="12"/>
  <c r="AP82" i="13"/>
  <c r="AJ97" i="12"/>
  <c r="AJ47" i="12" s="1"/>
  <c r="AJ46" i="12" s="1"/>
  <c r="AJ19" i="12" s="1"/>
  <c r="AK120" i="12"/>
  <c r="AV120" i="12" s="1"/>
  <c r="AR63" i="12"/>
  <c r="AF42" i="12"/>
  <c r="BB82" i="13"/>
  <c r="AQ117" i="13"/>
  <c r="AK118" i="12"/>
  <c r="AV118" i="12" s="1"/>
  <c r="M21" i="12"/>
  <c r="M20" i="12" s="1"/>
  <c r="O118" i="12"/>
  <c r="L94" i="12"/>
  <c r="AV89" i="12"/>
  <c r="AR31" i="12"/>
  <c r="AT82" i="13"/>
  <c r="AU110" i="13"/>
  <c r="AY135" i="13"/>
  <c r="AR96" i="12"/>
  <c r="N136" i="12"/>
  <c r="AK111" i="12"/>
  <c r="AP111" i="12" s="1"/>
  <c r="L65" i="12"/>
  <c r="AO121" i="13"/>
  <c r="AQ119" i="13"/>
  <c r="AN106" i="12"/>
  <c r="AS79" i="12"/>
  <c r="AU101" i="13"/>
  <c r="AU135" i="13"/>
  <c r="AV32" i="12"/>
  <c r="AU117" i="13"/>
  <c r="O134" i="13"/>
  <c r="AH44" i="13"/>
  <c r="O88" i="12"/>
  <c r="AF97" i="12"/>
  <c r="AV77" i="12"/>
  <c r="AU121" i="13"/>
  <c r="AO28" i="13"/>
  <c r="AL61" i="12"/>
  <c r="AV61" i="12"/>
  <c r="AP61" i="12"/>
  <c r="O132" i="12"/>
  <c r="L132" i="12"/>
  <c r="L133" i="12" s="1"/>
  <c r="AR128" i="12"/>
  <c r="AV150" i="12"/>
  <c r="AV73" i="12"/>
  <c r="AT32" i="12"/>
  <c r="O61" i="12"/>
  <c r="AR61" i="12" s="1"/>
  <c r="AS152" i="12"/>
  <c r="AS96" i="12"/>
  <c r="AV39" i="12"/>
  <c r="AV35" i="12"/>
  <c r="O53" i="12"/>
  <c r="AW28" i="3"/>
  <c r="Q31" i="3"/>
  <c r="AV31" i="3" s="1"/>
  <c r="AG134" i="12"/>
  <c r="AH142" i="3"/>
  <c r="AH143" i="14"/>
  <c r="AR137" i="12"/>
  <c r="AK119" i="12"/>
  <c r="AP119" i="12" s="1"/>
  <c r="AH123" i="3"/>
  <c r="AI123" i="3" s="1"/>
  <c r="AH124" i="14"/>
  <c r="AI124" i="14" s="1"/>
  <c r="AV102" i="12"/>
  <c r="AF75" i="12"/>
  <c r="AR87" i="12"/>
  <c r="AS72" i="12"/>
  <c r="O108" i="13"/>
  <c r="AW31" i="3"/>
  <c r="N33" i="3"/>
  <c r="N21" i="3" s="1"/>
  <c r="N20" i="3" s="1"/>
  <c r="N19" i="3" s="1"/>
  <c r="M28" i="3"/>
  <c r="M33" i="3" s="1"/>
  <c r="AT28" i="3"/>
  <c r="AP28" i="3"/>
  <c r="BG28" i="3"/>
  <c r="AO33" i="3"/>
  <c r="AZ33" i="3" s="1"/>
  <c r="AK21" i="14"/>
  <c r="AW31" i="14"/>
  <c r="AV31" i="14"/>
  <c r="AT28" i="14"/>
  <c r="AO33" i="14"/>
  <c r="BG28" i="14"/>
  <c r="AP28" i="14"/>
  <c r="AH45" i="14"/>
  <c r="AI45" i="14" s="1"/>
  <c r="AI47" i="14"/>
  <c r="N117" i="12"/>
  <c r="O117" i="12" s="1"/>
  <c r="AH121" i="3"/>
  <c r="AI121" i="3" s="1"/>
  <c r="AH122" i="14"/>
  <c r="AI122" i="14" s="1"/>
  <c r="AK62" i="12"/>
  <c r="AN62" i="12" s="1"/>
  <c r="AH63" i="3"/>
  <c r="AI63" i="3" s="1"/>
  <c r="AH65" i="14"/>
  <c r="AI65" i="14" s="1"/>
  <c r="AG62" i="13"/>
  <c r="AH62" i="13" s="1"/>
  <c r="AI56" i="3"/>
  <c r="AH78" i="3"/>
  <c r="AI76" i="3"/>
  <c r="AI78" i="3" s="1"/>
  <c r="AH113" i="3"/>
  <c r="AH115" i="14"/>
  <c r="AJ21" i="13"/>
  <c r="AJ20" i="13" s="1"/>
  <c r="AK21" i="3"/>
  <c r="AM17" i="3"/>
  <c r="AM12" i="3"/>
  <c r="M28" i="14"/>
  <c r="M33" i="14" s="1"/>
  <c r="N33" i="14"/>
  <c r="N21" i="14" s="1"/>
  <c r="N20" i="14" s="1"/>
  <c r="N19" i="14" s="1"/>
  <c r="Q28" i="14"/>
  <c r="Q33" i="14" s="1"/>
  <c r="Q21" i="14" s="1"/>
  <c r="Q20" i="14" s="1"/>
  <c r="Q19" i="14" s="1"/>
  <c r="P33" i="14"/>
  <c r="P21" i="14" s="1"/>
  <c r="P20" i="14" s="1"/>
  <c r="P19" i="14" s="1"/>
  <c r="AI47" i="3"/>
  <c r="AH45" i="3"/>
  <c r="AI45" i="3" s="1"/>
  <c r="AH120" i="3"/>
  <c r="AH121" i="14"/>
  <c r="N116" i="12"/>
  <c r="O116" i="12" s="1"/>
  <c r="N42" i="12"/>
  <c r="O43" i="12"/>
  <c r="O42" i="12" s="1"/>
  <c r="AG33" i="12"/>
  <c r="AG21" i="12" s="1"/>
  <c r="AG20" i="12" s="1"/>
  <c r="AH30" i="3"/>
  <c r="AH30" i="14"/>
  <c r="AG30" i="13"/>
  <c r="AG33" i="13" s="1"/>
  <c r="AM17" i="14"/>
  <c r="AM12" i="14"/>
  <c r="L111" i="12"/>
  <c r="AH114" i="3"/>
  <c r="AI114" i="3" s="1"/>
  <c r="AH116" i="14"/>
  <c r="AI116" i="14" s="1"/>
  <c r="N65" i="12"/>
  <c r="O65" i="12" s="1"/>
  <c r="AH66" i="3"/>
  <c r="AI66" i="3" s="1"/>
  <c r="AH68" i="14"/>
  <c r="AI68" i="14" s="1"/>
  <c r="AG65" i="13"/>
  <c r="AH65" i="13" s="1"/>
  <c r="AH113" i="14"/>
  <c r="AI113" i="14" s="1"/>
  <c r="AI110" i="14"/>
  <c r="N60" i="12"/>
  <c r="O60" i="12" s="1"/>
  <c r="AR60" i="12" s="1"/>
  <c r="AH61" i="3"/>
  <c r="AI61" i="3" s="1"/>
  <c r="AH63" i="14"/>
  <c r="AI63" i="14" s="1"/>
  <c r="AG60" i="13"/>
  <c r="AH60" i="13" s="1"/>
  <c r="AH73" i="13"/>
  <c r="AG75" i="13"/>
  <c r="AH75" i="13" s="1"/>
  <c r="AH143" i="3"/>
  <c r="AI143" i="3" s="1"/>
  <c r="AH144" i="14"/>
  <c r="AI144" i="14" s="1"/>
  <c r="N135" i="12"/>
  <c r="O135" i="12" s="1"/>
  <c r="AR138" i="12"/>
  <c r="AS102" i="12"/>
  <c r="AL88" i="12"/>
  <c r="AN84" i="12"/>
  <c r="AS107" i="12"/>
  <c r="AV57" i="12"/>
  <c r="O71" i="12"/>
  <c r="L42" i="12"/>
  <c r="AZ31" i="3"/>
  <c r="Q28" i="3"/>
  <c r="P33" i="3"/>
  <c r="P21" i="3" s="1"/>
  <c r="P20" i="3" s="1"/>
  <c r="P19" i="3" s="1"/>
  <c r="AZ31" i="14"/>
  <c r="AW28" i="14"/>
  <c r="AH42" i="13"/>
  <c r="N149" i="12"/>
  <c r="AH156" i="3"/>
  <c r="AH157" i="14"/>
  <c r="AG146" i="12"/>
  <c r="L120" i="12"/>
  <c r="AL120" i="12" s="1"/>
  <c r="AH124" i="3"/>
  <c r="AI124" i="3" s="1"/>
  <c r="AH125" i="14"/>
  <c r="AI125" i="14" s="1"/>
  <c r="AI58" i="14"/>
  <c r="AI108" i="3"/>
  <c r="AH111" i="3"/>
  <c r="AI111" i="3" s="1"/>
  <c r="AK68" i="12"/>
  <c r="L68" i="12"/>
  <c r="AI78" i="14"/>
  <c r="AH80" i="14"/>
  <c r="AI80" i="14" s="1"/>
  <c r="N89" i="12"/>
  <c r="O89" i="12" s="1"/>
  <c r="AR29" i="12"/>
  <c r="AE47" i="12"/>
  <c r="AE46" i="12" s="1"/>
  <c r="AE19" i="12" s="1"/>
  <c r="AX103" i="13"/>
  <c r="AL7" i="13"/>
  <c r="AV69" i="13"/>
  <c r="AM7" i="13"/>
  <c r="AM17" i="13"/>
  <c r="AU111" i="13"/>
  <c r="AV40" i="13"/>
  <c r="AO100" i="13"/>
  <c r="AX36" i="13"/>
  <c r="AU136" i="13"/>
  <c r="AU119" i="13"/>
  <c r="AO119" i="13"/>
  <c r="AQ111" i="13"/>
  <c r="AU61" i="13"/>
  <c r="M114" i="13"/>
  <c r="AU120" i="13"/>
  <c r="AS28" i="13"/>
  <c r="BF28" i="13"/>
  <c r="AS111" i="13"/>
  <c r="AM12" i="13"/>
  <c r="Z19" i="13"/>
  <c r="AU138" i="13"/>
  <c r="AJ137" i="13"/>
  <c r="AH137" i="13" s="1"/>
  <c r="P137" i="13"/>
  <c r="P134" i="13" s="1"/>
  <c r="AY122" i="13"/>
  <c r="AO122" i="13"/>
  <c r="AS122" i="13"/>
  <c r="AQ122" i="13"/>
  <c r="P59" i="13"/>
  <c r="P66" i="13" s="1"/>
  <c r="AY40" i="13"/>
  <c r="AU100" i="13"/>
  <c r="AY100" i="13"/>
  <c r="AV138" i="13"/>
  <c r="AW65" i="13"/>
  <c r="P114" i="13"/>
  <c r="AQ148" i="13"/>
  <c r="AU148" i="13"/>
  <c r="P130" i="13"/>
  <c r="AL12" i="13"/>
  <c r="O30" i="13"/>
  <c r="AN30" i="13"/>
  <c r="M30" i="13"/>
  <c r="L30" i="13" s="1"/>
  <c r="M130" i="13"/>
  <c r="AV85" i="13"/>
  <c r="O114" i="13"/>
  <c r="P53" i="13"/>
  <c r="AU50" i="13"/>
  <c r="AY112" i="13"/>
  <c r="AW108" i="13"/>
  <c r="AL17" i="13"/>
  <c r="AK12" i="13"/>
  <c r="AV84" i="13"/>
  <c r="V19" i="13"/>
  <c r="AK17" i="13"/>
  <c r="AV53" i="13"/>
  <c r="P108" i="13"/>
  <c r="AV129" i="13"/>
  <c r="M75" i="13"/>
  <c r="AV100" i="13"/>
  <c r="AQ100" i="13"/>
  <c r="AU31" i="13"/>
  <c r="AY31" i="13"/>
  <c r="AY129" i="13"/>
  <c r="AW32" i="13"/>
  <c r="AN130" i="13"/>
  <c r="AN36" i="13"/>
  <c r="AQ35" i="13"/>
  <c r="AY35" i="13"/>
  <c r="BF35" i="13"/>
  <c r="AU35" i="13"/>
  <c r="AV35" i="13"/>
  <c r="AS35" i="13"/>
  <c r="AO35" i="13"/>
  <c r="AY65" i="13"/>
  <c r="AQ43" i="13"/>
  <c r="P42" i="13"/>
  <c r="AU43" i="13"/>
  <c r="AY138" i="13"/>
  <c r="AV121" i="13"/>
  <c r="AY121" i="13"/>
  <c r="M66" i="13"/>
  <c r="AY123" i="13"/>
  <c r="AV31" i="13"/>
  <c r="AZ66" i="13"/>
  <c r="AW66" i="13"/>
  <c r="L29" i="13"/>
  <c r="AO64" i="13"/>
  <c r="BB64" i="13" s="1"/>
  <c r="AU64" i="13"/>
  <c r="U20" i="13"/>
  <c r="P97" i="13"/>
  <c r="BA108" i="13"/>
  <c r="AX108" i="13"/>
  <c r="AY92" i="13"/>
  <c r="AY96" i="13"/>
  <c r="AU56" i="13"/>
  <c r="AO56" i="13"/>
  <c r="AS56" i="13"/>
  <c r="BF56" i="13"/>
  <c r="AQ56" i="13"/>
  <c r="AX114" i="13"/>
  <c r="AB47" i="13"/>
  <c r="AW47" i="13" s="1"/>
  <c r="AZ53" i="13"/>
  <c r="AN97" i="13"/>
  <c r="AY97" i="13" s="1"/>
  <c r="AQ77" i="13"/>
  <c r="BI77" i="13"/>
  <c r="AU77" i="13"/>
  <c r="AO77" i="13"/>
  <c r="BF77" i="13"/>
  <c r="AS77" i="13"/>
  <c r="R46" i="13"/>
  <c r="BA33" i="13"/>
  <c r="AC21" i="13"/>
  <c r="AX33" i="13"/>
  <c r="AY71" i="13"/>
  <c r="AZ97" i="13"/>
  <c r="AW97" i="13"/>
  <c r="AY133" i="13"/>
  <c r="AW40" i="13"/>
  <c r="AC47" i="13"/>
  <c r="BA53" i="13"/>
  <c r="BF62" i="13"/>
  <c r="AQ62" i="13"/>
  <c r="AS62" i="13"/>
  <c r="AO62" i="13"/>
  <c r="AU62" i="13"/>
  <c r="AQ28" i="13"/>
  <c r="AU28" i="13"/>
  <c r="AN66" i="13"/>
  <c r="AZ75" i="13"/>
  <c r="AW75" i="13"/>
  <c r="AI47" i="13"/>
  <c r="AS59" i="13"/>
  <c r="AO59" i="13"/>
  <c r="AY62" i="13"/>
  <c r="AS84" i="13"/>
  <c r="AQ84" i="13"/>
  <c r="AO84" i="13"/>
  <c r="AU84" i="13"/>
  <c r="AS44" i="13"/>
  <c r="AQ44" i="13"/>
  <c r="AU44" i="13"/>
  <c r="AO44" i="13"/>
  <c r="AN42" i="13"/>
  <c r="AY44" i="13"/>
  <c r="AY56" i="13"/>
  <c r="AS83" i="13"/>
  <c r="AU83" i="13"/>
  <c r="AQ83" i="13"/>
  <c r="AO83" i="13"/>
  <c r="AU112" i="13"/>
  <c r="AO112" i="13"/>
  <c r="AS112" i="13"/>
  <c r="AQ112" i="13"/>
  <c r="BA130" i="13"/>
  <c r="AX130" i="13"/>
  <c r="AU40" i="13"/>
  <c r="BA75" i="13"/>
  <c r="AX75" i="13"/>
  <c r="AY77" i="13"/>
  <c r="O103" i="13"/>
  <c r="P99" i="13"/>
  <c r="P103" i="13" s="1"/>
  <c r="AZ33" i="13"/>
  <c r="AB21" i="13"/>
  <c r="AN114" i="13"/>
  <c r="AO99" i="13"/>
  <c r="AN103" i="13"/>
  <c r="AV103" i="13" s="1"/>
  <c r="AS99" i="13"/>
  <c r="BI99" i="13"/>
  <c r="AV133" i="13"/>
  <c r="BA97" i="13"/>
  <c r="AX97" i="13"/>
  <c r="AN108" i="13"/>
  <c r="BI105" i="13"/>
  <c r="AS105" i="13"/>
  <c r="AQ105" i="13"/>
  <c r="BF105" i="13"/>
  <c r="AO105" i="13"/>
  <c r="AU105" i="13"/>
  <c r="AW134" i="13"/>
  <c r="AZ134" i="13"/>
  <c r="AS107" i="13"/>
  <c r="AQ107" i="13"/>
  <c r="AO107" i="13"/>
  <c r="AU107" i="13"/>
  <c r="T19" i="13"/>
  <c r="AQ71" i="13"/>
  <c r="AU71" i="13"/>
  <c r="AS71" i="13"/>
  <c r="AS81" i="13"/>
  <c r="AQ81" i="13"/>
  <c r="AO81" i="13"/>
  <c r="AU81" i="13"/>
  <c r="AU87" i="13"/>
  <c r="AO87" i="13"/>
  <c r="AS87" i="13"/>
  <c r="AQ87" i="13"/>
  <c r="AQ146" i="13"/>
  <c r="AU146" i="13"/>
  <c r="AO146" i="13"/>
  <c r="BF146" i="13"/>
  <c r="AS146" i="13"/>
  <c r="AY146" i="13"/>
  <c r="AV146" i="13"/>
  <c r="AV92" i="13"/>
  <c r="AV96" i="13"/>
  <c r="AU127" i="13"/>
  <c r="AU53" i="13"/>
  <c r="AO53" i="13"/>
  <c r="BI53" i="13"/>
  <c r="AS53" i="13"/>
  <c r="AQ53" i="13"/>
  <c r="AU26" i="13"/>
  <c r="AI21" i="13"/>
  <c r="AU38" i="13"/>
  <c r="AX53" i="13"/>
  <c r="BA40" i="13"/>
  <c r="AX40" i="13"/>
  <c r="AS85" i="13"/>
  <c r="AQ85" i="13"/>
  <c r="AO85" i="13"/>
  <c r="AU85" i="13"/>
  <c r="M97" i="13"/>
  <c r="L77" i="13"/>
  <c r="L97" i="13" s="1"/>
  <c r="L47" i="13" s="1"/>
  <c r="L46" i="13" s="1"/>
  <c r="L19" i="13" s="1"/>
  <c r="AS86" i="13"/>
  <c r="AU86" i="13"/>
  <c r="AQ86" i="13"/>
  <c r="AO86" i="13"/>
  <c r="AY107" i="13"/>
  <c r="AS123" i="13"/>
  <c r="AQ123" i="13"/>
  <c r="AO123" i="13"/>
  <c r="AU123" i="13"/>
  <c r="AQ69" i="13"/>
  <c r="AU69" i="13"/>
  <c r="AS69" i="13"/>
  <c r="AN75" i="13"/>
  <c r="AZ103" i="13"/>
  <c r="AW103" i="13"/>
  <c r="AY99" i="13"/>
  <c r="AX66" i="13"/>
  <c r="K28" i="12"/>
  <c r="K33" i="12" s="1"/>
  <c r="AN151" i="12"/>
  <c r="AR151" i="12"/>
  <c r="AL151" i="12"/>
  <c r="AP151" i="12"/>
  <c r="AT145" i="12"/>
  <c r="AV147" i="12"/>
  <c r="AN148" i="12"/>
  <c r="AR148" i="12"/>
  <c r="AL148" i="12"/>
  <c r="BC148" i="12"/>
  <c r="AP148" i="12"/>
  <c r="L116" i="12"/>
  <c r="AK116" i="12"/>
  <c r="AF130" i="12"/>
  <c r="AV137" i="12"/>
  <c r="AR112" i="12"/>
  <c r="AL112" i="12"/>
  <c r="AP112" i="12"/>
  <c r="AN112" i="12"/>
  <c r="AF114" i="12"/>
  <c r="AK110" i="12"/>
  <c r="AV110" i="12" s="1"/>
  <c r="L110" i="12"/>
  <c r="L114" i="12" s="1"/>
  <c r="AA146" i="12"/>
  <c r="AV148" i="12"/>
  <c r="AN150" i="12"/>
  <c r="AR150" i="12"/>
  <c r="AL150" i="12"/>
  <c r="AP150" i="12"/>
  <c r="AU136" i="12"/>
  <c r="AP121" i="12"/>
  <c r="AN121" i="12"/>
  <c r="AL121" i="12"/>
  <c r="AR121" i="12"/>
  <c r="AS141" i="12"/>
  <c r="L135" i="12"/>
  <c r="AK135" i="12"/>
  <c r="AF134" i="12"/>
  <c r="L119" i="12"/>
  <c r="AS138" i="12"/>
  <c r="AT133" i="12"/>
  <c r="AT139" i="12"/>
  <c r="AS121" i="12"/>
  <c r="AB130" i="12"/>
  <c r="AX130" i="12" s="1"/>
  <c r="AN125" i="12"/>
  <c r="AF108" i="12"/>
  <c r="L105" i="12"/>
  <c r="AK105" i="12"/>
  <c r="AV105" i="12" s="1"/>
  <c r="AG130" i="12"/>
  <c r="AX113" i="12"/>
  <c r="AV112" i="12"/>
  <c r="AW102" i="12"/>
  <c r="AA103" i="12"/>
  <c r="AW103" i="12" s="1"/>
  <c r="AT100" i="12"/>
  <c r="AK80" i="12"/>
  <c r="AV80" i="12" s="1"/>
  <c r="L80" i="12"/>
  <c r="K80" i="12" s="1"/>
  <c r="O80" i="12"/>
  <c r="AA75" i="12"/>
  <c r="AW75" i="12" s="1"/>
  <c r="AL84" i="12"/>
  <c r="E47" i="12"/>
  <c r="E46" i="12" s="1"/>
  <c r="E19" i="12" s="1"/>
  <c r="V47" i="12"/>
  <c r="V46" i="12" s="1"/>
  <c r="V19" i="12" s="1"/>
  <c r="BF77" i="12"/>
  <c r="AR77" i="12"/>
  <c r="AL77" i="12"/>
  <c r="AP77" i="12"/>
  <c r="BC77" i="12"/>
  <c r="AN77" i="12"/>
  <c r="AU73" i="12"/>
  <c r="N59" i="12"/>
  <c r="O59" i="12" s="1"/>
  <c r="BC55" i="12"/>
  <c r="AP55" i="12"/>
  <c r="AL55" i="12"/>
  <c r="AB97" i="12"/>
  <c r="AX97" i="12" s="1"/>
  <c r="O69" i="12"/>
  <c r="O75" i="12" s="1"/>
  <c r="AK56" i="12"/>
  <c r="AV56" i="12" s="1"/>
  <c r="L56" i="12"/>
  <c r="O56" i="12"/>
  <c r="U47" i="12"/>
  <c r="U46" i="12" s="1"/>
  <c r="U19" i="12" s="1"/>
  <c r="AS30" i="12"/>
  <c r="AV30" i="12"/>
  <c r="L30" i="12"/>
  <c r="K30" i="12" s="1"/>
  <c r="AU86" i="12"/>
  <c r="AU70" i="12"/>
  <c r="AI47" i="12"/>
  <c r="AI46" i="12" s="1"/>
  <c r="AN51" i="12"/>
  <c r="AV96" i="12"/>
  <c r="AT84" i="12"/>
  <c r="N97" i="12"/>
  <c r="AS73" i="12"/>
  <c r="AB66" i="12"/>
  <c r="AX66" i="12" s="1"/>
  <c r="AX55" i="12"/>
  <c r="AN50" i="12"/>
  <c r="AP50" i="12"/>
  <c r="BC50" i="12"/>
  <c r="AL50" i="12"/>
  <c r="AR50" i="12"/>
  <c r="AW35" i="12"/>
  <c r="AA36" i="12"/>
  <c r="AT35" i="12"/>
  <c r="AU30" i="12"/>
  <c r="AB26" i="12"/>
  <c r="AX23" i="12"/>
  <c r="AS55" i="12"/>
  <c r="AT60" i="12"/>
  <c r="O55" i="12"/>
  <c r="AU42" i="12"/>
  <c r="AP60" i="12"/>
  <c r="AL60" i="12"/>
  <c r="AR122" i="12"/>
  <c r="AL122" i="12"/>
  <c r="AN122" i="12"/>
  <c r="AP122" i="12"/>
  <c r="AV128" i="12"/>
  <c r="AV124" i="12"/>
  <c r="AA130" i="12"/>
  <c r="AT114" i="12"/>
  <c r="AR117" i="12"/>
  <c r="AX114" i="12"/>
  <c r="AK83" i="12"/>
  <c r="L83" i="12"/>
  <c r="K83" i="12" s="1"/>
  <c r="O83" i="12"/>
  <c r="AT80" i="12"/>
  <c r="AW80" i="12"/>
  <c r="O100" i="12"/>
  <c r="R47" i="12"/>
  <c r="AF103" i="12"/>
  <c r="AK99" i="12"/>
  <c r="AV99" i="12" s="1"/>
  <c r="L99" i="12"/>
  <c r="AK91" i="12"/>
  <c r="AV91" i="12" s="1"/>
  <c r="L91" i="12"/>
  <c r="K91" i="12" s="1"/>
  <c r="AK86" i="12"/>
  <c r="AV86" i="12" s="1"/>
  <c r="O86" i="12"/>
  <c r="L86" i="12"/>
  <c r="K86" i="12" s="1"/>
  <c r="AM82" i="12"/>
  <c r="AQ82" i="12"/>
  <c r="AO82" i="12"/>
  <c r="K77" i="12"/>
  <c r="K97" i="12" s="1"/>
  <c r="K47" i="12" s="1"/>
  <c r="K46" i="12" s="1"/>
  <c r="K19" i="12" s="1"/>
  <c r="AS74" i="12"/>
  <c r="AT75" i="12"/>
  <c r="Z47" i="12"/>
  <c r="Z46" i="12" s="1"/>
  <c r="Z19" i="12" s="1"/>
  <c r="M47" i="12"/>
  <c r="M46" i="12" s="1"/>
  <c r="AU83" i="12"/>
  <c r="AU74" i="12"/>
  <c r="AA66" i="12"/>
  <c r="AW66" i="12" s="1"/>
  <c r="AW55" i="12"/>
  <c r="AN79" i="12"/>
  <c r="AR79" i="12"/>
  <c r="AP79" i="12"/>
  <c r="BF79" i="12"/>
  <c r="BC79" i="12"/>
  <c r="AL79" i="12"/>
  <c r="AR72" i="12"/>
  <c r="AR39" i="12"/>
  <c r="AK38" i="12"/>
  <c r="AV38" i="12" s="1"/>
  <c r="AF40" i="12"/>
  <c r="L38" i="12"/>
  <c r="L40" i="12" s="1"/>
  <c r="AS31" i="12"/>
  <c r="AV31" i="12"/>
  <c r="L31" i="12"/>
  <c r="K31" i="12" s="1"/>
  <c r="AS26" i="12"/>
  <c r="AV26" i="12"/>
  <c r="AU50" i="12"/>
  <c r="N53" i="12"/>
  <c r="AV44" i="12"/>
  <c r="AW26" i="12"/>
  <c r="AT26" i="12"/>
  <c r="AN147" i="12"/>
  <c r="AR147" i="12"/>
  <c r="AL147" i="12"/>
  <c r="BC147" i="12"/>
  <c r="AP147" i="12"/>
  <c r="AK146" i="12"/>
  <c r="AV151" i="12"/>
  <c r="AT137" i="12"/>
  <c r="AP126" i="12"/>
  <c r="AN126" i="12"/>
  <c r="AS126" i="12"/>
  <c r="AL126" i="12"/>
  <c r="AR126" i="12"/>
  <c r="AV141" i="12"/>
  <c r="AK139" i="12"/>
  <c r="L139" i="12"/>
  <c r="AK129" i="12"/>
  <c r="AR129" i="12" s="1"/>
  <c r="L129" i="12"/>
  <c r="AU139" i="12"/>
  <c r="AK140" i="12"/>
  <c r="AR140" i="12" s="1"/>
  <c r="L140" i="12"/>
  <c r="AX135" i="12"/>
  <c r="AB134" i="12"/>
  <c r="AX134" i="12" s="1"/>
  <c r="AW129" i="12"/>
  <c r="AT129" i="12"/>
  <c r="AN124" i="12"/>
  <c r="AR124" i="12"/>
  <c r="AL124" i="12"/>
  <c r="AP124" i="12"/>
  <c r="AN120" i="12"/>
  <c r="AP120" i="12"/>
  <c r="AR120" i="12"/>
  <c r="N119" i="12"/>
  <c r="AV138" i="12"/>
  <c r="AH103" i="12"/>
  <c r="AH47" i="12" s="1"/>
  <c r="AH46" i="12" s="1"/>
  <c r="AH19" i="12" s="1"/>
  <c r="AK101" i="12"/>
  <c r="L101" i="12"/>
  <c r="AS112" i="12"/>
  <c r="AP90" i="12"/>
  <c r="AN90" i="12"/>
  <c r="AL90" i="12"/>
  <c r="AR90" i="12"/>
  <c r="AT107" i="12"/>
  <c r="AB103" i="12"/>
  <c r="AX103" i="12" s="1"/>
  <c r="AK85" i="12"/>
  <c r="AS85" i="12" s="1"/>
  <c r="L85" i="12"/>
  <c r="K85" i="12" s="1"/>
  <c r="O85" i="12"/>
  <c r="S47" i="12"/>
  <c r="AR111" i="12"/>
  <c r="AK100" i="12"/>
  <c r="AS100" i="12" s="1"/>
  <c r="L100" i="12"/>
  <c r="AA97" i="12"/>
  <c r="AW97" i="12" s="1"/>
  <c r="AW77" i="12"/>
  <c r="AR107" i="12"/>
  <c r="AL107" i="12"/>
  <c r="AP107" i="12"/>
  <c r="AN107" i="12"/>
  <c r="O108" i="12"/>
  <c r="AV90" i="12"/>
  <c r="AT81" i="12"/>
  <c r="AV74" i="12"/>
  <c r="AV63" i="12"/>
  <c r="AT71" i="12"/>
  <c r="AX64" i="12"/>
  <c r="W19" i="12"/>
  <c r="AV82" i="12"/>
  <c r="AK71" i="12"/>
  <c r="AS71" i="12" s="1"/>
  <c r="L71" i="12"/>
  <c r="AB75" i="12"/>
  <c r="AX75" i="12" s="1"/>
  <c r="F47" i="12"/>
  <c r="F46" i="12" s="1"/>
  <c r="F19" i="12" s="1"/>
  <c r="BC58" i="12"/>
  <c r="AA40" i="12"/>
  <c r="AW38" i="12"/>
  <c r="AX35" i="12"/>
  <c r="AB36" i="12"/>
  <c r="AL89" i="12"/>
  <c r="AL87" i="12"/>
  <c r="AL65" i="12"/>
  <c r="AV65" i="12" s="1"/>
  <c r="AR57" i="12"/>
  <c r="AL57" i="12"/>
  <c r="AP57" i="12"/>
  <c r="BC57" i="12"/>
  <c r="AN57" i="12"/>
  <c r="AU56" i="12"/>
  <c r="AK49" i="12"/>
  <c r="AS49" i="12" s="1"/>
  <c r="AF53" i="12"/>
  <c r="AL43" i="12"/>
  <c r="AU35" i="12"/>
  <c r="AI33" i="12"/>
  <c r="AI21" i="12" s="1"/>
  <c r="AI20" i="12" s="1"/>
  <c r="N28" i="12"/>
  <c r="AK28" i="12"/>
  <c r="AV28" i="12" s="1"/>
  <c r="Q20" i="12"/>
  <c r="AT42" i="12"/>
  <c r="AW65" i="12"/>
  <c r="N30" i="12"/>
  <c r="O30" i="12" s="1"/>
  <c r="AR30" i="12" s="1"/>
  <c r="L59" i="12"/>
  <c r="AT53" i="12"/>
  <c r="AU33" i="12"/>
  <c r="AF33" i="12"/>
  <c r="AA134" i="12"/>
  <c r="AW135" i="12"/>
  <c r="AS151" i="12"/>
  <c r="AT152" i="12"/>
  <c r="AN152" i="12"/>
  <c r="AR152" i="12"/>
  <c r="AL152" i="12"/>
  <c r="AP152" i="12"/>
  <c r="AU137" i="12"/>
  <c r="O139" i="12"/>
  <c r="AK136" i="12"/>
  <c r="AS136" i="12" s="1"/>
  <c r="L136" i="12"/>
  <c r="O136" i="12"/>
  <c r="AV127" i="12"/>
  <c r="AV122" i="12"/>
  <c r="AU135" i="12"/>
  <c r="AS133" i="12"/>
  <c r="AV133" i="12"/>
  <c r="AT120" i="12"/>
  <c r="AG114" i="12"/>
  <c r="N110" i="12"/>
  <c r="AA108" i="12"/>
  <c r="AW108" i="12" s="1"/>
  <c r="N103" i="12"/>
  <c r="O99" i="12"/>
  <c r="AR81" i="12"/>
  <c r="AL81" i="12"/>
  <c r="AP81" i="12"/>
  <c r="AN81" i="12"/>
  <c r="AK69" i="12"/>
  <c r="L69" i="12"/>
  <c r="AS90" i="12"/>
  <c r="AV81" i="12"/>
  <c r="N75" i="12"/>
  <c r="AS63" i="12"/>
  <c r="N40" i="12"/>
  <c r="O38" i="12"/>
  <c r="O40" i="12" s="1"/>
  <c r="AX65" i="12"/>
  <c r="AU57" i="12"/>
  <c r="AX57" i="12"/>
  <c r="AX53" i="12"/>
  <c r="AK36" i="12"/>
  <c r="AN35" i="12"/>
  <c r="AR35" i="12"/>
  <c r="AL35" i="12"/>
  <c r="BC35" i="12"/>
  <c r="AP35" i="12"/>
  <c r="AW53" i="12"/>
  <c r="AA33" i="12"/>
  <c r="AK59" i="12"/>
  <c r="AN44" i="12"/>
  <c r="AR44" i="12"/>
  <c r="AL44" i="12"/>
  <c r="AP44" i="12"/>
  <c r="T19" i="12"/>
  <c r="AT69" i="12"/>
  <c r="AT31" i="12"/>
  <c r="AL26" i="12"/>
  <c r="BC26" i="12"/>
  <c r="AP26" i="12"/>
  <c r="AR26" i="12" l="1"/>
  <c r="AR43" i="12"/>
  <c r="AP117" i="12"/>
  <c r="AV43" i="12"/>
  <c r="AK42" i="12"/>
  <c r="AV42" i="12" s="1"/>
  <c r="AN117" i="12"/>
  <c r="AP43" i="12"/>
  <c r="AL117" i="12"/>
  <c r="AI19" i="12"/>
  <c r="AU130" i="12"/>
  <c r="AQ99" i="13"/>
  <c r="AG21" i="13"/>
  <c r="AG20" i="13" s="1"/>
  <c r="AH20" i="13" s="1"/>
  <c r="AR92" i="12"/>
  <c r="AA47" i="12"/>
  <c r="AV146" i="12"/>
  <c r="L108" i="12"/>
  <c r="AL149" i="12"/>
  <c r="AT65" i="12"/>
  <c r="AB47" i="12"/>
  <c r="AB46" i="12" s="1"/>
  <c r="AX46" i="12" s="1"/>
  <c r="AN60" i="12"/>
  <c r="AV106" i="12"/>
  <c r="AX133" i="12"/>
  <c r="AU133" i="12"/>
  <c r="M19" i="12"/>
  <c r="AP149" i="12"/>
  <c r="AR106" i="12"/>
  <c r="BF106" i="12"/>
  <c r="AL106" i="12"/>
  <c r="AU40" i="12"/>
  <c r="AX40" i="12"/>
  <c r="N108" i="12"/>
  <c r="BC149" i="12"/>
  <c r="L146" i="12"/>
  <c r="AV92" i="12"/>
  <c r="AV111" i="12"/>
  <c r="AV132" i="12"/>
  <c r="AS132" i="12"/>
  <c r="AL111" i="12"/>
  <c r="M33" i="13"/>
  <c r="M21" i="13" s="1"/>
  <c r="M20" i="13" s="1"/>
  <c r="AN111" i="12"/>
  <c r="AQ130" i="13"/>
  <c r="AR118" i="12"/>
  <c r="AJ17" i="12"/>
  <c r="AJ12" i="12"/>
  <c r="AG47" i="12"/>
  <c r="AG46" i="12" s="1"/>
  <c r="AG19" i="12" s="1"/>
  <c r="AV119" i="12"/>
  <c r="AV100" i="12"/>
  <c r="N134" i="12"/>
  <c r="AV94" i="12"/>
  <c r="AU130" i="13"/>
  <c r="O103" i="12"/>
  <c r="L66" i="12"/>
  <c r="AP118" i="12"/>
  <c r="AL118" i="12"/>
  <c r="AN118" i="12"/>
  <c r="AV85" i="12"/>
  <c r="AS42" i="12"/>
  <c r="AV71" i="12"/>
  <c r="AS38" i="12"/>
  <c r="AH30" i="13"/>
  <c r="AK66" i="12"/>
  <c r="BF66" i="12" s="1"/>
  <c r="AV136" i="12"/>
  <c r="BC62" i="12"/>
  <c r="AR62" i="12"/>
  <c r="AI71" i="14"/>
  <c r="AW33" i="3"/>
  <c r="AN43" i="12"/>
  <c r="N66" i="12"/>
  <c r="AL119" i="12"/>
  <c r="AH71" i="14"/>
  <c r="AR65" i="12"/>
  <c r="AN88" i="12"/>
  <c r="AR88" i="12"/>
  <c r="AL62" i="12"/>
  <c r="AN61" i="12"/>
  <c r="AH118" i="3"/>
  <c r="O133" i="12"/>
  <c r="AR133" i="12" s="1"/>
  <c r="AR132" i="12"/>
  <c r="O97" i="12"/>
  <c r="AV129" i="12"/>
  <c r="AM10" i="3"/>
  <c r="AM11" i="3" s="1"/>
  <c r="AM10" i="14"/>
  <c r="AM11" i="14" s="1"/>
  <c r="AL10" i="13"/>
  <c r="AL11" i="13" s="1"/>
  <c r="AR139" i="12"/>
  <c r="AR89" i="12"/>
  <c r="AN89" i="12"/>
  <c r="AR68" i="12"/>
  <c r="AN68" i="12"/>
  <c r="AL68" i="12"/>
  <c r="AS68" i="12"/>
  <c r="AV68" i="12"/>
  <c r="AP68" i="12"/>
  <c r="AR28" i="3"/>
  <c r="Q33" i="3"/>
  <c r="Q21" i="3" s="1"/>
  <c r="Q20" i="3" s="1"/>
  <c r="Q19" i="3" s="1"/>
  <c r="AN10" i="3"/>
  <c r="AN11" i="3" s="1"/>
  <c r="AN10" i="14"/>
  <c r="AN11" i="14" s="1"/>
  <c r="AM10" i="13"/>
  <c r="AM11" i="13" s="1"/>
  <c r="AH33" i="14"/>
  <c r="AI30" i="14"/>
  <c r="AI120" i="3"/>
  <c r="AH134" i="3"/>
  <c r="AI134" i="3" s="1"/>
  <c r="AK20" i="3"/>
  <c r="AK20" i="14"/>
  <c r="AV49" i="12"/>
  <c r="AL10" i="3"/>
  <c r="AL11" i="3" s="1"/>
  <c r="AL10" i="14"/>
  <c r="AL11" i="14" s="1"/>
  <c r="AK10" i="13"/>
  <c r="AK11" i="13" s="1"/>
  <c r="O66" i="12"/>
  <c r="AR66" i="12" s="1"/>
  <c r="AH154" i="14"/>
  <c r="AI154" i="14" s="1"/>
  <c r="AI157" i="14"/>
  <c r="AH33" i="3"/>
  <c r="AI30" i="3"/>
  <c r="AR28" i="14"/>
  <c r="AT33" i="14"/>
  <c r="AP33" i="14"/>
  <c r="AR33" i="14"/>
  <c r="AO21" i="14"/>
  <c r="AZ21" i="14" s="1"/>
  <c r="BG33" i="14"/>
  <c r="AV33" i="14"/>
  <c r="AH142" i="14"/>
  <c r="AI142" i="14" s="1"/>
  <c r="AI143" i="14"/>
  <c r="AH153" i="3"/>
  <c r="AI153" i="3" s="1"/>
  <c r="AI156" i="3"/>
  <c r="AH33" i="13"/>
  <c r="AH119" i="14"/>
  <c r="AI119" i="14" s="1"/>
  <c r="AI115" i="14"/>
  <c r="AI69" i="3"/>
  <c r="AZ33" i="14"/>
  <c r="AV28" i="3"/>
  <c r="AH141" i="3"/>
  <c r="AI141" i="3" s="1"/>
  <c r="AI142" i="3"/>
  <c r="AS91" i="12"/>
  <c r="AK97" i="12"/>
  <c r="AP97" i="12" s="1"/>
  <c r="O149" i="12"/>
  <c r="N146" i="12"/>
  <c r="AG66" i="13"/>
  <c r="AH135" i="14"/>
  <c r="AI135" i="14" s="1"/>
  <c r="AI121" i="14"/>
  <c r="AI113" i="3"/>
  <c r="AI118" i="3" s="1"/>
  <c r="AH69" i="3"/>
  <c r="AV62" i="12"/>
  <c r="AP62" i="12"/>
  <c r="AV28" i="14"/>
  <c r="AW33" i="14"/>
  <c r="BG33" i="3"/>
  <c r="AT33" i="3"/>
  <c r="AO21" i="3"/>
  <c r="AZ21" i="3" s="1"/>
  <c r="AP33" i="3"/>
  <c r="AU59" i="13"/>
  <c r="O47" i="13"/>
  <c r="O46" i="13" s="1"/>
  <c r="AN137" i="13"/>
  <c r="AN134" i="13" s="1"/>
  <c r="AN47" i="13" s="1"/>
  <c r="AJ134" i="13"/>
  <c r="AH134" i="13" s="1"/>
  <c r="AV30" i="13"/>
  <c r="AY30" i="13"/>
  <c r="AQ59" i="13"/>
  <c r="BF130" i="13"/>
  <c r="AN33" i="13"/>
  <c r="AN21" i="13" s="1"/>
  <c r="AS21" i="13" s="1"/>
  <c r="P30" i="13"/>
  <c r="O33" i="13"/>
  <c r="O21" i="13" s="1"/>
  <c r="O20" i="13" s="1"/>
  <c r="P47" i="13"/>
  <c r="P46" i="13" s="1"/>
  <c r="AY130" i="13"/>
  <c r="AO130" i="13"/>
  <c r="AV130" i="13"/>
  <c r="M47" i="13"/>
  <c r="M46" i="13" s="1"/>
  <c r="M19" i="13" s="1"/>
  <c r="AS130" i="13"/>
  <c r="AY36" i="13"/>
  <c r="BF36" i="13"/>
  <c r="AQ36" i="13"/>
  <c r="AS36" i="13"/>
  <c r="AO36" i="13"/>
  <c r="AU36" i="13"/>
  <c r="AV36" i="13"/>
  <c r="AZ21" i="13"/>
  <c r="AB20" i="13"/>
  <c r="AW21" i="13"/>
  <c r="AQ66" i="13"/>
  <c r="AU66" i="13"/>
  <c r="AO66" i="13"/>
  <c r="BI66" i="13"/>
  <c r="AS66" i="13"/>
  <c r="AZ47" i="13"/>
  <c r="AB46" i="13"/>
  <c r="AZ46" i="13" s="1"/>
  <c r="U19" i="13"/>
  <c r="AY64" i="13"/>
  <c r="AU108" i="13"/>
  <c r="AO108" i="13"/>
  <c r="BF108" i="13"/>
  <c r="AS108" i="13"/>
  <c r="AQ108" i="13"/>
  <c r="AV108" i="13"/>
  <c r="AQ103" i="13"/>
  <c r="AU103" i="13"/>
  <c r="AO103" i="13"/>
  <c r="AS103" i="13"/>
  <c r="AU114" i="13"/>
  <c r="AO114" i="13"/>
  <c r="AS114" i="13"/>
  <c r="AQ114" i="13"/>
  <c r="AV114" i="13"/>
  <c r="AY114" i="13"/>
  <c r="AI46" i="13"/>
  <c r="BA21" i="13"/>
  <c r="AC20" i="13"/>
  <c r="AQ97" i="13"/>
  <c r="AU97" i="13"/>
  <c r="AO97" i="13"/>
  <c r="BF97" i="13"/>
  <c r="AS97" i="13"/>
  <c r="AY66" i="13"/>
  <c r="AX21" i="13"/>
  <c r="BI75" i="13"/>
  <c r="AS75" i="13"/>
  <c r="AQ75" i="13"/>
  <c r="AU75" i="13"/>
  <c r="AO75" i="13"/>
  <c r="AY21" i="13"/>
  <c r="AI20" i="13"/>
  <c r="AY75" i="13"/>
  <c r="BA47" i="13"/>
  <c r="AC46" i="13"/>
  <c r="AV97" i="13"/>
  <c r="AV66" i="13"/>
  <c r="AY108" i="13"/>
  <c r="AU99" i="13"/>
  <c r="AV75" i="13"/>
  <c r="AQ42" i="13"/>
  <c r="AU42" i="13"/>
  <c r="AO42" i="13"/>
  <c r="BF42" i="13"/>
  <c r="AS42" i="13"/>
  <c r="AY42" i="13"/>
  <c r="AX47" i="13"/>
  <c r="AY103" i="13"/>
  <c r="R19" i="13"/>
  <c r="AV42" i="13"/>
  <c r="AO21" i="13"/>
  <c r="AV97" i="12"/>
  <c r="AH17" i="12"/>
  <c r="AH12" i="12"/>
  <c r="AW134" i="12"/>
  <c r="AT134" i="12"/>
  <c r="AF47" i="12"/>
  <c r="AW33" i="12"/>
  <c r="AT33" i="12"/>
  <c r="Q19" i="12"/>
  <c r="AR36" i="12"/>
  <c r="BC36" i="12"/>
  <c r="AP36" i="12"/>
  <c r="AN36" i="12"/>
  <c r="AL36" i="12"/>
  <c r="L75" i="12"/>
  <c r="AR42" i="12"/>
  <c r="AL42" i="12"/>
  <c r="BC42" i="12"/>
  <c r="AP42" i="12"/>
  <c r="AN42" i="12"/>
  <c r="AX36" i="12"/>
  <c r="AU36" i="12"/>
  <c r="AN71" i="12"/>
  <c r="AR71" i="12"/>
  <c r="AP71" i="12"/>
  <c r="AR100" i="12"/>
  <c r="AL100" i="12"/>
  <c r="AP100" i="12"/>
  <c r="AN100" i="12"/>
  <c r="AP85" i="12"/>
  <c r="AL85" i="12"/>
  <c r="AR85" i="12"/>
  <c r="AN85" i="12"/>
  <c r="AV140" i="12"/>
  <c r="AS129" i="12"/>
  <c r="AF21" i="12"/>
  <c r="AP86" i="12"/>
  <c r="AN86" i="12"/>
  <c r="AL86" i="12"/>
  <c r="AR86" i="12"/>
  <c r="AW130" i="12"/>
  <c r="AT130" i="12"/>
  <c r="AV36" i="12"/>
  <c r="AU66" i="12"/>
  <c r="AY65" i="12"/>
  <c r="L130" i="12"/>
  <c r="AN69" i="12"/>
  <c r="AR69" i="12"/>
  <c r="AP69" i="12"/>
  <c r="AK75" i="12"/>
  <c r="AL28" i="12"/>
  <c r="AK33" i="12"/>
  <c r="BC28" i="12"/>
  <c r="AP28" i="12"/>
  <c r="AN101" i="12"/>
  <c r="AR101" i="12"/>
  <c r="AL101" i="12"/>
  <c r="AP101" i="12"/>
  <c r="O119" i="12"/>
  <c r="N130" i="12"/>
  <c r="AV139" i="12"/>
  <c r="L97" i="12"/>
  <c r="BC97" i="12" s="1"/>
  <c r="O134" i="12"/>
  <c r="AS36" i="12"/>
  <c r="AP56" i="12"/>
  <c r="BC56" i="12"/>
  <c r="AL56" i="12"/>
  <c r="AR56" i="12"/>
  <c r="AN56" i="12"/>
  <c r="AR55" i="12"/>
  <c r="AP80" i="12"/>
  <c r="AL80" i="12"/>
  <c r="AR80" i="12"/>
  <c r="AN80" i="12"/>
  <c r="AN135" i="12"/>
  <c r="AK134" i="12"/>
  <c r="AR135" i="12"/>
  <c r="AP135" i="12"/>
  <c r="AL135" i="12"/>
  <c r="AK114" i="12"/>
  <c r="AS114" i="12" s="1"/>
  <c r="AP110" i="12"/>
  <c r="AL110" i="12"/>
  <c r="AT66" i="12"/>
  <c r="N33" i="12"/>
  <c r="N21" i="12" s="1"/>
  <c r="N20" i="12" s="1"/>
  <c r="O28" i="12"/>
  <c r="O33" i="12" s="1"/>
  <c r="O21" i="12" s="1"/>
  <c r="O20" i="12" s="1"/>
  <c r="AA21" i="12"/>
  <c r="L103" i="12"/>
  <c r="R46" i="12"/>
  <c r="AP83" i="12"/>
  <c r="AL83" i="12"/>
  <c r="AR83" i="12"/>
  <c r="AN83" i="12"/>
  <c r="AS28" i="12"/>
  <c r="AW36" i="12"/>
  <c r="AT36" i="12"/>
  <c r="AU134" i="12"/>
  <c r="L134" i="12"/>
  <c r="AW146" i="12"/>
  <c r="AT146" i="12"/>
  <c r="AK130" i="12"/>
  <c r="AS130" i="12" s="1"/>
  <c r="AR116" i="12"/>
  <c r="AL116" i="12"/>
  <c r="AP116" i="12"/>
  <c r="AN116" i="12"/>
  <c r="L33" i="12"/>
  <c r="L21" i="12" s="1"/>
  <c r="L20" i="12" s="1"/>
  <c r="AT97" i="12"/>
  <c r="AT108" i="12"/>
  <c r="AW47" i="12"/>
  <c r="AA46" i="12"/>
  <c r="AW46" i="12" s="1"/>
  <c r="AN59" i="12"/>
  <c r="AR59" i="12"/>
  <c r="AL59" i="12"/>
  <c r="AP59" i="12"/>
  <c r="AV69" i="12"/>
  <c r="AS69" i="12"/>
  <c r="N114" i="12"/>
  <c r="O110" i="12"/>
  <c r="O114" i="12" s="1"/>
  <c r="AP136" i="12"/>
  <c r="AN136" i="12"/>
  <c r="AL136" i="12"/>
  <c r="AR136" i="12"/>
  <c r="AI12" i="12"/>
  <c r="AI17" i="12"/>
  <c r="AK53" i="12"/>
  <c r="AS53" i="12" s="1"/>
  <c r="AR49" i="12"/>
  <c r="AL49" i="12"/>
  <c r="BC49" i="12"/>
  <c r="AN49" i="12"/>
  <c r="AP49" i="12"/>
  <c r="AW40" i="12"/>
  <c r="AT40" i="12"/>
  <c r="S46" i="12"/>
  <c r="AT47" i="12"/>
  <c r="AS140" i="12"/>
  <c r="AS139" i="12"/>
  <c r="AL146" i="12"/>
  <c r="BC146" i="12"/>
  <c r="AP146" i="12"/>
  <c r="AV59" i="12"/>
  <c r="AR38" i="12"/>
  <c r="AK40" i="12"/>
  <c r="AR40" i="12" s="1"/>
  <c r="AN91" i="12"/>
  <c r="AR91" i="12"/>
  <c r="AL91" i="12"/>
  <c r="AP91" i="12"/>
  <c r="AN99" i="12"/>
  <c r="AK103" i="12"/>
  <c r="AS103" i="12" s="1"/>
  <c r="AP99" i="12"/>
  <c r="BF99" i="12"/>
  <c r="AL99" i="12"/>
  <c r="AR99" i="12"/>
  <c r="AU75" i="12"/>
  <c r="AV83" i="12"/>
  <c r="AX26" i="12"/>
  <c r="AB21" i="12"/>
  <c r="AU26" i="12"/>
  <c r="AN55" i="12"/>
  <c r="AV101" i="12"/>
  <c r="AU97" i="12"/>
  <c r="AN105" i="12"/>
  <c r="AK108" i="12"/>
  <c r="AS108" i="12" s="1"/>
  <c r="AP105" i="12"/>
  <c r="BF105" i="12"/>
  <c r="AL105" i="12"/>
  <c r="BC105" i="12"/>
  <c r="AR105" i="12"/>
  <c r="AV135" i="12"/>
  <c r="AS146" i="12"/>
  <c r="AT103" i="12"/>
  <c r="AV116" i="12"/>
  <c r="AU103" i="12"/>
  <c r="AU47" i="12" l="1"/>
  <c r="AX47" i="12"/>
  <c r="AS66" i="12"/>
  <c r="AH21" i="13"/>
  <c r="AS97" i="12"/>
  <c r="AV66" i="12"/>
  <c r="AP66" i="12"/>
  <c r="AV21" i="13"/>
  <c r="AL66" i="12"/>
  <c r="AK10" i="14"/>
  <c r="AG17" i="12"/>
  <c r="AN66" i="12"/>
  <c r="AK10" i="3"/>
  <c r="AJ10" i="13"/>
  <c r="AG12" i="12"/>
  <c r="AS33" i="13"/>
  <c r="AY33" i="13"/>
  <c r="AO33" i="13"/>
  <c r="AN20" i="13"/>
  <c r="AS20" i="13" s="1"/>
  <c r="BF21" i="13"/>
  <c r="AN97" i="12"/>
  <c r="AR97" i="12"/>
  <c r="N47" i="12"/>
  <c r="N46" i="12" s="1"/>
  <c r="N19" i="12" s="1"/>
  <c r="AR28" i="12"/>
  <c r="AI50" i="14"/>
  <c r="AV33" i="3"/>
  <c r="AR33" i="3"/>
  <c r="AV108" i="12"/>
  <c r="AV40" i="12"/>
  <c r="AN28" i="12"/>
  <c r="AR149" i="12"/>
  <c r="AN149" i="12"/>
  <c r="O146" i="12"/>
  <c r="AI50" i="3"/>
  <c r="AS40" i="12"/>
  <c r="L47" i="12"/>
  <c r="L46" i="12" s="1"/>
  <c r="L19" i="12" s="1"/>
  <c r="BG21" i="14"/>
  <c r="AR21" i="14"/>
  <c r="AT21" i="14"/>
  <c r="AO20" i="14"/>
  <c r="AW20" i="14" s="1"/>
  <c r="AV21" i="14"/>
  <c r="AP21" i="14"/>
  <c r="AK19" i="14"/>
  <c r="AK19" i="3"/>
  <c r="AH21" i="14"/>
  <c r="AH20" i="14" s="1"/>
  <c r="AI33" i="14"/>
  <c r="AI21" i="14" s="1"/>
  <c r="AP21" i="3"/>
  <c r="AT21" i="3"/>
  <c r="AR21" i="3"/>
  <c r="AO20" i="3"/>
  <c r="AZ20" i="3" s="1"/>
  <c r="AV21" i="3"/>
  <c r="BG21" i="3"/>
  <c r="AG47" i="13"/>
  <c r="AG46" i="13" s="1"/>
  <c r="AH66" i="13"/>
  <c r="AW21" i="14"/>
  <c r="AH50" i="3"/>
  <c r="AH49" i="3" s="1"/>
  <c r="AI49" i="3" s="1"/>
  <c r="AH21" i="3"/>
  <c r="AH20" i="3" s="1"/>
  <c r="AI33" i="3"/>
  <c r="AI21" i="3" s="1"/>
  <c r="AW21" i="3"/>
  <c r="AH50" i="14"/>
  <c r="AH49" i="14" s="1"/>
  <c r="AI49" i="14" s="1"/>
  <c r="AV33" i="13"/>
  <c r="O19" i="13"/>
  <c r="BF33" i="13"/>
  <c r="AJ47" i="13"/>
  <c r="AV47" i="13" s="1"/>
  <c r="AY134" i="13"/>
  <c r="AV134" i="13"/>
  <c r="BF134" i="13"/>
  <c r="AS134" i="13"/>
  <c r="AO134" i="13"/>
  <c r="AU134" i="13"/>
  <c r="AQ134" i="13"/>
  <c r="AU30" i="13"/>
  <c r="P33" i="13"/>
  <c r="AW46" i="13"/>
  <c r="BF47" i="13"/>
  <c r="AQ47" i="13"/>
  <c r="AN46" i="13"/>
  <c r="AU47" i="13"/>
  <c r="AO47" i="13"/>
  <c r="AS47" i="13"/>
  <c r="BA20" i="13"/>
  <c r="AC19" i="13"/>
  <c r="BA19" i="13" s="1"/>
  <c r="BA46" i="13"/>
  <c r="AX46" i="13"/>
  <c r="AI19" i="13"/>
  <c r="AI7" i="13" s="1"/>
  <c r="AX20" i="13"/>
  <c r="AB19" i="13"/>
  <c r="AZ19" i="13" s="1"/>
  <c r="AZ20" i="13"/>
  <c r="AW20" i="13"/>
  <c r="AR134" i="12"/>
  <c r="AL134" i="12"/>
  <c r="AN134" i="12"/>
  <c r="AP134" i="12"/>
  <c r="BC134" i="12"/>
  <c r="AN108" i="12"/>
  <c r="AR108" i="12"/>
  <c r="AP108" i="12"/>
  <c r="BC108" i="12"/>
  <c r="AL108" i="12"/>
  <c r="S19" i="12"/>
  <c r="AT46" i="12"/>
  <c r="BF53" i="12"/>
  <c r="AP53" i="12"/>
  <c r="AN53" i="12"/>
  <c r="AL53" i="12"/>
  <c r="AK47" i="12"/>
  <c r="AV47" i="12" s="1"/>
  <c r="AR53" i="12"/>
  <c r="BC130" i="12"/>
  <c r="AP130" i="12"/>
  <c r="AL130" i="12"/>
  <c r="AV130" i="12"/>
  <c r="AN110" i="12"/>
  <c r="AN75" i="12"/>
  <c r="BF75" i="12"/>
  <c r="AL75" i="12"/>
  <c r="AR75" i="12"/>
  <c r="AP75" i="12"/>
  <c r="AS75" i="12"/>
  <c r="AV75" i="12"/>
  <c r="AF20" i="12"/>
  <c r="AN114" i="12"/>
  <c r="AP114" i="12"/>
  <c r="AR114" i="12"/>
  <c r="AL114" i="12"/>
  <c r="AR119" i="12"/>
  <c r="AN119" i="12"/>
  <c r="AR33" i="12"/>
  <c r="AL33" i="12"/>
  <c r="BC33" i="12"/>
  <c r="AP33" i="12"/>
  <c r="AN33" i="12"/>
  <c r="AK21" i="12"/>
  <c r="AS134" i="12"/>
  <c r="AV33" i="12"/>
  <c r="AF46" i="12"/>
  <c r="AL97" i="12"/>
  <c r="AV114" i="12"/>
  <c r="AX21" i="12"/>
  <c r="AB20" i="12"/>
  <c r="AU21" i="12"/>
  <c r="AU46" i="12"/>
  <c r="R19" i="12"/>
  <c r="AV134" i="12"/>
  <c r="AS33" i="12"/>
  <c r="AN103" i="12"/>
  <c r="AP103" i="12"/>
  <c r="AL103" i="12"/>
  <c r="AR103" i="12"/>
  <c r="O130" i="12"/>
  <c r="AN130" i="12" s="1"/>
  <c r="AA20" i="12"/>
  <c r="AW21" i="12"/>
  <c r="AT21" i="12"/>
  <c r="AR110" i="12"/>
  <c r="AV103" i="12"/>
  <c r="AV53" i="12"/>
  <c r="AY20" i="13" l="1"/>
  <c r="BF20" i="13"/>
  <c r="AO20" i="13"/>
  <c r="AV20" i="13"/>
  <c r="AW20" i="3"/>
  <c r="AH19" i="3"/>
  <c r="O47" i="12"/>
  <c r="O46" i="12" s="1"/>
  <c r="O19" i="12" s="1"/>
  <c r="AG19" i="13"/>
  <c r="AH19" i="14"/>
  <c r="AI20" i="3"/>
  <c r="AJ46" i="13"/>
  <c r="AJ19" i="13" s="1"/>
  <c r="AJ7" i="13" s="1"/>
  <c r="AH47" i="13"/>
  <c r="AI19" i="14"/>
  <c r="AK12" i="14"/>
  <c r="AO12" i="14" s="1"/>
  <c r="AK17" i="14"/>
  <c r="AK11" i="14"/>
  <c r="AN146" i="12"/>
  <c r="AR146" i="12"/>
  <c r="AY47" i="13"/>
  <c r="AZ20" i="14"/>
  <c r="AT20" i="14"/>
  <c r="AP20" i="14"/>
  <c r="BG20" i="14"/>
  <c r="AO19" i="14"/>
  <c r="AZ19" i="14" s="1"/>
  <c r="AR20" i="14"/>
  <c r="AV20" i="14"/>
  <c r="AR130" i="12"/>
  <c r="BG20" i="3"/>
  <c r="AT20" i="3"/>
  <c r="AR20" i="3"/>
  <c r="AO19" i="3"/>
  <c r="AV20" i="3"/>
  <c r="AP20" i="3"/>
  <c r="AK17" i="3"/>
  <c r="AK11" i="3"/>
  <c r="AK12" i="3"/>
  <c r="AO12" i="3" s="1"/>
  <c r="AI20" i="14"/>
  <c r="P21" i="13"/>
  <c r="AQ33" i="13"/>
  <c r="AU33" i="13"/>
  <c r="AX19" i="13"/>
  <c r="AI12" i="13"/>
  <c r="AI17" i="13"/>
  <c r="BF46" i="13"/>
  <c r="AS46" i="13"/>
  <c r="AQ46" i="13"/>
  <c r="AU46" i="13"/>
  <c r="AO46" i="13"/>
  <c r="AN19" i="13"/>
  <c r="AW19" i="13"/>
  <c r="AB19" i="12"/>
  <c r="AX19" i="12" s="1"/>
  <c r="AX20" i="12"/>
  <c r="AU20" i="12"/>
  <c r="AL47" i="12"/>
  <c r="BC47" i="12"/>
  <c r="AP47" i="12"/>
  <c r="AK46" i="12"/>
  <c r="AV46" i="12" s="1"/>
  <c r="AN21" i="12"/>
  <c r="AK20" i="12"/>
  <c r="AS20" i="12" s="1"/>
  <c r="AL21" i="12"/>
  <c r="AR21" i="12"/>
  <c r="BC21" i="12"/>
  <c r="AP21" i="12"/>
  <c r="AF19" i="12"/>
  <c r="AS47" i="12"/>
  <c r="AS21" i="12"/>
  <c r="AA19" i="12"/>
  <c r="AW20" i="12"/>
  <c r="AT20" i="12"/>
  <c r="AV21" i="12"/>
  <c r="AU19" i="12" l="1"/>
  <c r="AJ11" i="13"/>
  <c r="AI19" i="3"/>
  <c r="AS46" i="12"/>
  <c r="AR47" i="12"/>
  <c r="AJ12" i="13"/>
  <c r="AN12" i="13" s="1"/>
  <c r="AN47" i="12"/>
  <c r="AV46" i="13"/>
  <c r="AJ17" i="13"/>
  <c r="AY46" i="13"/>
  <c r="AW19" i="3"/>
  <c r="AH19" i="13"/>
  <c r="AZ19" i="3"/>
  <c r="BG19" i="3"/>
  <c r="AP19" i="3"/>
  <c r="AT19" i="3"/>
  <c r="AR19" i="3"/>
  <c r="AO17" i="3"/>
  <c r="AV19" i="3"/>
  <c r="AH46" i="13"/>
  <c r="AT19" i="14"/>
  <c r="AP19" i="14"/>
  <c r="AO17" i="14"/>
  <c r="AR19" i="14"/>
  <c r="BG19" i="14"/>
  <c r="AV19" i="14"/>
  <c r="AW19" i="14"/>
  <c r="AN7" i="13"/>
  <c r="P20" i="13"/>
  <c r="AQ21" i="13"/>
  <c r="AU21" i="13"/>
  <c r="AO19" i="13"/>
  <c r="BF19" i="13"/>
  <c r="AS19" i="13"/>
  <c r="AN17" i="13"/>
  <c r="AY19" i="13"/>
  <c r="AV19" i="13"/>
  <c r="AR20" i="12"/>
  <c r="BC20" i="12"/>
  <c r="AP20" i="12"/>
  <c r="AN20" i="12"/>
  <c r="AK19" i="12"/>
  <c r="AL20" i="12"/>
  <c r="AF17" i="12"/>
  <c r="AF12" i="12"/>
  <c r="AK12" i="12" s="1"/>
  <c r="AW19" i="12"/>
  <c r="AT19" i="12"/>
  <c r="AV20" i="12"/>
  <c r="AN46" i="12"/>
  <c r="AR46" i="12"/>
  <c r="AL46" i="12"/>
  <c r="BC46" i="12"/>
  <c r="AP46" i="12"/>
  <c r="AS19" i="12" l="1"/>
  <c r="AV19" i="12"/>
  <c r="AO10" i="3"/>
  <c r="AO11" i="3" s="1"/>
  <c r="AO10" i="14"/>
  <c r="AO11" i="14" s="1"/>
  <c r="AN10" i="13"/>
  <c r="AN11" i="13" s="1"/>
  <c r="P19" i="13"/>
  <c r="AQ20" i="13"/>
  <c r="AU20" i="13"/>
  <c r="AN19" i="12"/>
  <c r="AR19" i="12"/>
  <c r="BC19" i="12"/>
  <c r="AP19" i="12"/>
  <c r="AK17" i="12"/>
  <c r="AL19" i="12"/>
  <c r="AU19" i="13" l="1"/>
  <c r="AQ19" i="13"/>
</calcChain>
</file>

<file path=xl/comments1.xml><?xml version="1.0" encoding="utf-8"?>
<comments xmlns="http://schemas.openxmlformats.org/spreadsheetml/2006/main">
  <authors>
    <author>Абдулмажидова Светлана Степановна</author>
    <author>Щукина Элина Васильевна</author>
  </authors>
  <commentList>
    <comment ref="C109" authorId="0">
      <text>
        <r>
          <rPr>
            <b/>
            <sz val="9"/>
            <color indexed="81"/>
            <rFont val="Tahoma"/>
            <family val="2"/>
            <charset val="204"/>
          </rPr>
          <t>Абдулмажидова Светлана Степановна:</t>
        </r>
        <r>
          <rPr>
            <sz val="9"/>
            <color indexed="81"/>
            <rFont val="Tahoma"/>
            <family val="2"/>
            <charset val="204"/>
          </rPr>
          <t xml:space="preserve">
возможно увеличение цены!</t>
        </r>
      </text>
    </comment>
    <comment ref="C122" authorId="1">
      <text>
        <r>
          <rPr>
            <b/>
            <sz val="9"/>
            <color indexed="81"/>
            <rFont val="Tahoma"/>
            <family val="2"/>
            <charset val="204"/>
          </rPr>
          <t>Щукина Элина Васильевна:</t>
        </r>
        <r>
          <rPr>
            <sz val="9"/>
            <color indexed="81"/>
            <rFont val="Tahoma"/>
            <family val="2"/>
            <charset val="204"/>
          </rPr>
          <t xml:space="preserve">
Не сходятся ТЭП с приказом???</t>
        </r>
      </text>
    </comment>
  </commentList>
</comments>
</file>

<file path=xl/comments2.xml><?xml version="1.0" encoding="utf-8"?>
<comments xmlns="http://schemas.openxmlformats.org/spreadsheetml/2006/main">
  <authors>
    <author>Абдулмажидова Светлана Степановна</author>
    <author>Щукина Элина Васильевна</author>
  </authors>
  <commentList>
    <comment ref="B1543" authorId="0">
      <text>
        <r>
          <rPr>
            <b/>
            <sz val="9"/>
            <color indexed="81"/>
            <rFont val="Tahoma"/>
            <family val="2"/>
            <charset val="204"/>
          </rPr>
          <t>Абдулмажидова Светлана Степановна:</t>
        </r>
        <r>
          <rPr>
            <sz val="9"/>
            <color indexed="81"/>
            <rFont val="Tahoma"/>
            <family val="2"/>
            <charset val="204"/>
          </rPr>
          <t xml:space="preserve">
возможно увеличение цены!</t>
        </r>
      </text>
    </comment>
    <comment ref="B1754" authorId="1">
      <text>
        <r>
          <rPr>
            <b/>
            <sz val="9"/>
            <color indexed="81"/>
            <rFont val="Tahoma"/>
            <family val="2"/>
            <charset val="204"/>
          </rPr>
          <t>Щукина Элина Васильевна:</t>
        </r>
        <r>
          <rPr>
            <sz val="9"/>
            <color indexed="81"/>
            <rFont val="Tahoma"/>
            <family val="2"/>
            <charset val="204"/>
          </rPr>
          <t xml:space="preserve">
Не сходятся ТЭП с приказом???</t>
        </r>
        <r>
          <rPr>
            <b/>
            <sz val="9"/>
            <color indexed="81"/>
            <rFont val="Tahoma"/>
            <family val="2"/>
            <charset val="204"/>
          </rPr>
          <t>Русинова Оксана Борисовна: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Абдулмажидова Светлана Степановна</author>
    <author>Щукина Элина Васильевна</author>
  </authors>
  <commentList>
    <comment ref="B1544" authorId="0">
      <text>
        <r>
          <rPr>
            <b/>
            <sz val="9"/>
            <color indexed="81"/>
            <rFont val="Tahoma"/>
            <family val="2"/>
            <charset val="204"/>
          </rPr>
          <t>Абдулмажидова Светлана Степановна:</t>
        </r>
        <r>
          <rPr>
            <sz val="9"/>
            <color indexed="81"/>
            <rFont val="Tahoma"/>
            <family val="2"/>
            <charset val="204"/>
          </rPr>
          <t xml:space="preserve">
возможно увеличение цены!</t>
        </r>
      </text>
    </comment>
    <comment ref="B1755" authorId="1">
      <text>
        <r>
          <rPr>
            <b/>
            <sz val="9"/>
            <color indexed="81"/>
            <rFont val="Tahoma"/>
            <family val="2"/>
            <charset val="204"/>
          </rPr>
          <t>Щукина Элина Васильевна:</t>
        </r>
        <r>
          <rPr>
            <sz val="9"/>
            <color indexed="81"/>
            <rFont val="Tahoma"/>
            <family val="2"/>
            <charset val="204"/>
          </rPr>
          <t xml:space="preserve">
Не сходятся ТЭП с приказом???</t>
        </r>
        <r>
          <rPr>
            <b/>
            <sz val="9"/>
            <color indexed="81"/>
            <rFont val="Tahoma"/>
            <family val="2"/>
            <charset val="204"/>
          </rPr>
          <t>Русинова Оксана Борисовна: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Абдулмажидова Светлана Степановна</author>
  </authors>
  <commentList>
    <comment ref="C106" authorId="0">
      <text>
        <r>
          <rPr>
            <b/>
            <sz val="9"/>
            <color indexed="81"/>
            <rFont val="Tahoma"/>
            <family val="2"/>
            <charset val="204"/>
          </rPr>
          <t>Абдулмажидова Светлана Степановна:</t>
        </r>
        <r>
          <rPr>
            <sz val="9"/>
            <color indexed="81"/>
            <rFont val="Tahoma"/>
            <family val="2"/>
            <charset val="204"/>
          </rPr>
          <t xml:space="preserve">
возможно увеличение цены!</t>
        </r>
      </text>
    </comment>
  </commentList>
</comments>
</file>

<file path=xl/comments5.xml><?xml version="1.0" encoding="utf-8"?>
<comments xmlns="http://schemas.openxmlformats.org/spreadsheetml/2006/main">
  <authors>
    <author>Абдулмажидова Светлана Степановна</author>
  </authors>
  <commentList>
    <comment ref="C111" authorId="0">
      <text>
        <r>
          <rPr>
            <b/>
            <sz val="9"/>
            <color indexed="81"/>
            <rFont val="Tahoma"/>
            <family val="2"/>
            <charset val="204"/>
          </rPr>
          <t>Абдулмажидова Светлана Степановна:</t>
        </r>
        <r>
          <rPr>
            <sz val="9"/>
            <color indexed="81"/>
            <rFont val="Tahoma"/>
            <family val="2"/>
            <charset val="204"/>
          </rPr>
          <t xml:space="preserve">
возможно увеличение цены!</t>
        </r>
      </text>
    </comment>
  </commentList>
</comments>
</file>

<file path=xl/sharedStrings.xml><?xml version="1.0" encoding="utf-8"?>
<sst xmlns="http://schemas.openxmlformats.org/spreadsheetml/2006/main" count="7011" uniqueCount="441">
  <si>
    <t>Приложение №1</t>
  </si>
  <si>
    <t>СОГЛАСОВАНО:</t>
  </si>
  <si>
    <t>УТВЕРЖДАЮ:</t>
  </si>
  <si>
    <t>Директор 
Департамента ЖКК и энергетики ХМАО-Югра</t>
  </si>
  <si>
    <t>Первый заместитель генерального директора-
технический директор ОАО "ЮРЭСК"</t>
  </si>
  <si>
    <t>________________ В.Н. Нанака</t>
  </si>
  <si>
    <t>________________ А.Н. Маслов</t>
  </si>
  <si>
    <t>«_______»______________ 2014 года</t>
  </si>
  <si>
    <t>Перечень инвестиционных проектов инвестиционной программы ОАО "Югорская региональная электросетевая компания" (по централизованной зоне) и план их финансирования на 2013-2017 годы</t>
  </si>
  <si>
    <t>план</t>
  </si>
  <si>
    <t>№ №</t>
  </si>
  <si>
    <t>Наименование объекта</t>
  </si>
  <si>
    <t>Стадия реали-
зации проекта</t>
  </si>
  <si>
    <t>Проектная мощность/ протяженность сетей</t>
  </si>
  <si>
    <t>Год начала строитель-
ства</t>
  </si>
  <si>
    <t>Год окончания строитель-
ства</t>
  </si>
  <si>
    <t>Удельная стоимость (по аналогам) в тек. Ценах</t>
  </si>
  <si>
    <t>Ориентировочная стоимость строительства</t>
  </si>
  <si>
    <t>Полная стоимость строитель-
ства **</t>
  </si>
  <si>
    <t>Остаточная стоимость строитель-
ства 
на 01.01.2014</t>
  </si>
  <si>
    <t>План финансирования текущего года</t>
  </si>
  <si>
    <t>Ввод мощностей</t>
  </si>
  <si>
    <t>Объем финансирования****</t>
  </si>
  <si>
    <t>СТАРАЯ</t>
  </si>
  <si>
    <t>план 
2013 года</t>
  </si>
  <si>
    <t>план 
2014 года</t>
  </si>
  <si>
    <t>план 
2015 года</t>
  </si>
  <si>
    <t>план 
2016 года</t>
  </si>
  <si>
    <t>план 
2017 года</t>
  </si>
  <si>
    <t>итого</t>
  </si>
  <si>
    <t>факт2012</t>
  </si>
  <si>
    <t>оборудование</t>
  </si>
  <si>
    <t xml:space="preserve">факт
2013 года </t>
  </si>
  <si>
    <t xml:space="preserve">план
2013 года </t>
  </si>
  <si>
    <t xml:space="preserve">план
2014 года </t>
  </si>
  <si>
    <t xml:space="preserve">план
2015 года </t>
  </si>
  <si>
    <t xml:space="preserve">план
2016 года </t>
  </si>
  <si>
    <t xml:space="preserve">план
2017 года </t>
  </si>
  <si>
    <t>С/П *</t>
  </si>
  <si>
    <t>км</t>
  </si>
  <si>
    <t>МВА</t>
  </si>
  <si>
    <t>проч.</t>
  </si>
  <si>
    <t>млн. рублей</t>
  </si>
  <si>
    <t xml:space="preserve">Отклонение </t>
  </si>
  <si>
    <t>Эксперты</t>
  </si>
  <si>
    <t>ВСЕГО</t>
  </si>
  <si>
    <t>Техническое перевооружение и реконструкция</t>
  </si>
  <si>
    <t>1.1</t>
  </si>
  <si>
    <t>Энергосбережение и повышение энергетической эффективности</t>
  </si>
  <si>
    <t>МО Белоярский район</t>
  </si>
  <si>
    <t>МО Кондинский</t>
  </si>
  <si>
    <t>Реконструкция внутрипоселковых сетей электроснабжения 10 кВ, 6 кВ, 0,4 кВ 
в г. Белоярский</t>
  </si>
  <si>
    <t>С/П</t>
  </si>
  <si>
    <t>Реконструкция внутрипоселковых сетей электроснабжения 10- 0.4 кВ с ТП -10\0.4 кВ 
в п.Полноват</t>
  </si>
  <si>
    <t>Реконструкция внутрипоселковых сетей электроснабжения 10- 0.4 кВ с ТП -10\0.4 кВ 
в п.Казым</t>
  </si>
  <si>
    <t>ИТОГО по Белоярскому району</t>
  </si>
  <si>
    <t>Кондинский район</t>
  </si>
  <si>
    <t>ПС 110/35/10 кВ "Юмас" 
в п.г.т. Междуреченский Кондинского района</t>
  </si>
  <si>
    <t>ПС 10/35 кВ "Фарада" 
в п.г.т. Кондинское Кондинского района</t>
  </si>
  <si>
    <t>ЗРУ 10 кВ ПС 35/10 кВ "Тесла" 
в п.г.т. Кондинское Кондинского района</t>
  </si>
  <si>
    <t>ВЛ 6 кВ (ВЛ-14940 м.) 
пос. Мулымья, фидер "Совхоз"</t>
  </si>
  <si>
    <t>КТП 10/0,4 кВ (10 шт.)
в пгт. Кондинское Кондинского района</t>
  </si>
  <si>
    <t>ИТОГО по Кондинскому району</t>
  </si>
  <si>
    <t>МО г. Когалым</t>
  </si>
  <si>
    <t>Реконструкция РУ-10 кВ ЦРП-2 
в г. Когалыме</t>
  </si>
  <si>
    <t>1 к-т</t>
  </si>
  <si>
    <t>ИТОГО по МО г. Когалым</t>
  </si>
  <si>
    <t>Прочие объекты</t>
  </si>
  <si>
    <t>АИИС КУЭ 1 уровня</t>
  </si>
  <si>
    <t>Сети электроснабжения 10-0,4 кВ для осуществления технологического присоединения потребителей и  объектов ХМАО-Югры</t>
  </si>
  <si>
    <t>ИТОГО по прочим объектам</t>
  </si>
  <si>
    <t>1.2</t>
  </si>
  <si>
    <t>Создание систем противоаварийной и режимной автоматики</t>
  </si>
  <si>
    <t>1.3</t>
  </si>
  <si>
    <t>Создание систем телемеханики и связи</t>
  </si>
  <si>
    <t>Телемеханизация (ТС и ТИ) РП 6-10 кВ, ТП 6-10/0,4 кВ, 
Кондинский, Советский район, г. Когалым, 
г. Югорск</t>
  </si>
  <si>
    <t>Организация ТИ и ТС телеуправлением и средствами технологической связи на ПС 35-220 кВ</t>
  </si>
  <si>
    <t>1.4</t>
  </si>
  <si>
    <t>Установка устройств регулирования напряжения и компенсации реактивной мощности</t>
  </si>
  <si>
    <t>2</t>
  </si>
  <si>
    <t>Новое строительство и расширение:</t>
  </si>
  <si>
    <t>2.1</t>
  </si>
  <si>
    <t>ЮТЭК-РС (доп)</t>
  </si>
  <si>
    <t>Сети электроснабжения 10-0,4 кВ с ТП-10/0,4 кВ взамен существующих КТПН "Спортзал Юность", "СМУ-25", "1000 Мелочей", "Мед. пункт" "ЮТЭК" (5 шт) в г. Белоярский. *</t>
  </si>
  <si>
    <t xml:space="preserve">Сети электроснабжения 10-0,4 кВ с ТП-10/0,4 кВ (7 шт.) "Школа № 2",  "3 микрорайон",  "Дет.сад",  "Школа № 3",  "Клуб",  "2 микрорайон", "Плав. бассейн"  в г. Белоярский. </t>
  </si>
  <si>
    <t>Сети электроснабжения 10 кВ с ТП-10/0,4 кВ  взамен существующей КТП № 9 "Больничный комплекс"  в г. Белоярский</t>
  </si>
  <si>
    <t>РП-6 кВ со встроенной ТП-6/0,4 кВ,  КТП-10/0,4 кВ,  ЛЭП-10 кВ, ЛЭП-6 кВ, ЛЭП-0,4 кВ 
в г. Белоярский</t>
  </si>
  <si>
    <t>ИТОГО по МО Белоярский район</t>
  </si>
  <si>
    <t>МО Березовский район</t>
  </si>
  <si>
    <t>ЛЭП 20 кВ Березово-Пугоры с КТП-20/0,4 кВ 
в п. Пугоры</t>
  </si>
  <si>
    <t>ЛЭП 20 кВ Пугоры - Теги с КТП 20/10 кВ 
в п. Теги</t>
  </si>
  <si>
    <t>Сети электроснабжения ВЛ 10/0,4 кВ 
в п.Саранпауль с ТП 10/0,4 кВ</t>
  </si>
  <si>
    <t>ЛЭП 20 кВ от ПС 110/35/6 кВ "Березово" с КТП 6/20 кВ в п.г.т. Березово до КТП 20/0,4 кВ 
в д. Шайтанка Березовского района</t>
  </si>
  <si>
    <t>ЛЭП 20 кВ от ПС 110/35/6 кВ "Игрим" с КТП 6/20 кВ в п.г.т. Игрим до КТП 20/10 кВ 
в п. Ванзетур Березовского района</t>
  </si>
  <si>
    <t>РП 6 кВ №1, РП 6 кВ №2 и ЛЭП 6 кВ от ПС 110/35/6 кВ "Игрим" 
в п.г.т. Игрим Березовского района</t>
  </si>
  <si>
    <t>РП 6 кВ и ЛЭП 6 кВ от ПС 110/35/6 кВ "Березово" в п.г.т. Березово</t>
  </si>
  <si>
    <t>ЛЭП 6 кВ от ПС 110/6 кВ "Пунга" 
для электроснабжения п. Светлый Березовского района</t>
  </si>
  <si>
    <t>Сети электроснабжения 0,4 и 6-20 кВ для технологического присоединения потребителей Березовского района</t>
  </si>
  <si>
    <t>РДГ при РП 6 кВ в пгт. Березово</t>
  </si>
  <si>
    <t>Сети электроснабжения 6 кВ 
в п.г.т. Игрим Березовского района</t>
  </si>
  <si>
    <t>ИТОГО по МО Березовский район</t>
  </si>
  <si>
    <t>Сети электроснабжения 6-0,4 кВ, РП-6 кВ, КТП-6/0,4 кВ в п. Пионерный 
г. Когалым</t>
  </si>
  <si>
    <t xml:space="preserve">ТП -2х630/10/0,4кВ взамен существующей ТП-60 и ЛЭП-10 кВ,
г. Когалым </t>
  </si>
  <si>
    <t xml:space="preserve">ТП -2х630/10/0,4кВ взамен существующей ТП-70 и ЛЭП-10 кВ,
г. Когалым </t>
  </si>
  <si>
    <t>РП- 6кВ № 2, совмещенное с ТП- 2х630/6/0,4кВ, и КЛ-6 кВ в квартале "И" п.Пионерный</t>
  </si>
  <si>
    <t>Сети электроснабжения 0,4 и 6-20 кВ для технологического присоединения потребителей 
г. Когалым</t>
  </si>
  <si>
    <t>Сети электроснабжения 6 кВ, КТП-6/0,4 кВ 
для ИЖС в квартале "М" п. Пионерный г. Когалым</t>
  </si>
  <si>
    <t>КЛ-6 кВ от ПС-35/6 кВ №35 до ЦРП-13 
в г. Когалым</t>
  </si>
  <si>
    <t>МО Кондинский район</t>
  </si>
  <si>
    <t>ИП ЮТЭК-РС</t>
  </si>
  <si>
    <t>РП 10 кВ №3 
в п. Междуреченский Кондинского района</t>
  </si>
  <si>
    <t>ЛЭП 10 кВ от ПС 110/35/10 кВ "Юмас" до РП №2 в п. Междуреченский Кондинского района</t>
  </si>
  <si>
    <t>ВЛ 35 кВ от Луговой-Красный Яр-Шугур с ПС 35/10 кВ в п.Шугур и ПС 35/0,4 кВ Красный Яр с ответвлением на п.Карым с ПС 35/0,4 кВ в п.Карым</t>
  </si>
  <si>
    <t>Сети электроснабжения 10-0,4 кВ, КТП-10/0,4 кВ 
в п.г.т. Кондинское Кондинского района</t>
  </si>
  <si>
    <t>Сети электроснабжения 10-0,4 кВ, КТП-10/0,4 кВ 
в г.п. Мортка Кондинского района</t>
  </si>
  <si>
    <t>Сети электроснабжения 10-0,4 кВ, КТП-10/0,4 кВ 
в п.г.т. Междуреченский Кондинского района</t>
  </si>
  <si>
    <t>Сети электроснабжения 6 кВ от ПС 110/35/6 «Сухой Бор», КТП-6/0,4 кВ 
в п. Мулымья Кондинского района</t>
  </si>
  <si>
    <t>ЛЭП-10 кВ от ПС 220/10 кВ «Чеснок» 
до с. Болчары,  КТП-10/0,4 кВ, сети  электроснабжения 0,4 кВ 
в с. Болчары Кондинского района</t>
  </si>
  <si>
    <t>Сети электроснабжения 6-0,4 кВ, КТП-6/0,4 кВ микрорайона и.ж.с. 
в г.п. Куминское Кондинского района</t>
  </si>
  <si>
    <t>ЛЭП-10 кВ от ПС 110/35/10 кВ «Юмас» 
до п. Лиственичный, КТП-10/0,4 кВ, сети электроснабжения 0,4 кВ 
в с. Леуши и п. Лиственичный Кондинского района</t>
  </si>
  <si>
    <t>ЛЭП-10 кВ от ПС 220/10 кВ «Леуши» до п. Ягодный и п. Дальний,  КТП-10/0,4 кВ, сети  электроснабжения 0,4 кВ в п. Ягодный и п. Дальний Кондинского района</t>
  </si>
  <si>
    <t>ЛЭП 35 кВ и ПС "Назарово" в г.п. Мулымья Кондинского района</t>
  </si>
  <si>
    <t>Сети электроснабжения 0,4 кВ с заменой КТП 
в населенных пунктах Мулымья, Назарово, Чантырья и Шаим Кондинского района</t>
  </si>
  <si>
    <t>Сети 10-0,4 кВ для осуществления технологического присоединения потребителей и  объектов Кондинского района</t>
  </si>
  <si>
    <t>перебор по плану</t>
  </si>
  <si>
    <t>Сети электроснабжения 0,4 кВ 
по ул. Комбинатская 
в п.г.т. Междуреченский Кондинского района</t>
  </si>
  <si>
    <t>Сети электроснабжения 0,4 кВ, КТП 6/0,4 кВ  
н.п Ушья</t>
  </si>
  <si>
    <t>ЛЭП 6 кВ от ПС 35/6 кВ "Назарово" до н.п. Ушья, Назарово,  Чантырья, Шаим Кондинского района</t>
  </si>
  <si>
    <t>Сети электроснабжения 10-0,4 кВ, КТП-10/0,4 кВ 
в д. Старый Катыш Кондинского района.</t>
  </si>
  <si>
    <t>Сети электроснабжения 10-0,4 кВ, ТП-10/0,4 кВ 
в с. Ямки и д. Юмас Кондинского района.</t>
  </si>
  <si>
    <t>КТП 10/0,4 кВ (6 шт.)
в пгт. Кондинское Кондинского района</t>
  </si>
  <si>
    <t>ИТОГО по МО Кондинский район</t>
  </si>
  <si>
    <t>МО Ханты-Мансийский район</t>
  </si>
  <si>
    <t>ЛЭП 20 кВ от ПС № 258 с КТП 6/20 кВ  
в Сыньеганском н.м.р. до КТП 20/10 кВ 
в н.п. Пырьях. ЛЭП 10 кВ от н.п. Пырьях 
до н.п. Кышик и Нялино</t>
  </si>
  <si>
    <t>ЛЭП-6 кВ и КТП 6/0,4 кВ 
для электроснабжения с. Зенково Ханты-Мансийского района</t>
  </si>
  <si>
    <t>ЛЭП-10 кВ, КТП-10/0,4 кВ 
для электроснабжения д. Чембакчина Ханты-Мансийского района</t>
  </si>
  <si>
    <t>Сети электроснабжения 10-0,4 кВ 
для осуществления технологического присоединения потребителей Ханты-Мансийского района</t>
  </si>
  <si>
    <t>ИТОГО по МО г. Ханты-Мансийский район</t>
  </si>
  <si>
    <t>МО Октябрьский район</t>
  </si>
  <si>
    <t>ЛЭП 20 кВ Игрим-Н. Нарыкары</t>
  </si>
  <si>
    <t>Сети электроснабжения 20-0,4 кВ, КТП-20/0,4 кВ  
в д. Нижние Нарыкары Октябрьского района</t>
  </si>
  <si>
    <t>Централизованное электроснабжение 
с. Большой Атлым Октябрьского района</t>
  </si>
  <si>
    <t>ИТОГО по МО Октябрьский район</t>
  </si>
  <si>
    <t>МО г. Югорск</t>
  </si>
  <si>
    <t>Сети электроснабжения 10 кВ от ПС 110/10 кВ «Геологическая» в г. Югорск</t>
  </si>
  <si>
    <t>Комплектные трансформаторные подстанции 10/0,4 кВ 
в г. Югорск</t>
  </si>
  <si>
    <t>Сети электроснабжения зеленой зоны 10-0,4 кВ, КТП-10/0,4 кВ 
г. Югорск</t>
  </si>
  <si>
    <t>19 шт</t>
  </si>
  <si>
    <t>новые</t>
  </si>
  <si>
    <t>Сети электроснабжения 0,4 и 6-20 кВ 
для технологического присоединения потребителей г. Югорск</t>
  </si>
  <si>
    <t>ИТОГО по МО г. Югорск</t>
  </si>
  <si>
    <t>МО Советский район</t>
  </si>
  <si>
    <t>Сети электроснабжения 10-0,4 кВ, КТП-10/0,4 кВ 
в центральной части п. Зеленоборск Советского района</t>
  </si>
  <si>
    <t>Сети электроснабжения 10-0,4 кВ, КТП-10/0,4 кВ 
в п. Малиновский Советского района</t>
  </si>
  <si>
    <t>Сети электроснабжения 10-0,4 кВ, КТП-10/0,4 кВ 
в п. Пионерский Советского района</t>
  </si>
  <si>
    <t>Сети электроснабжения 10-0,4 кВ в г. Советский</t>
  </si>
  <si>
    <t>Комплектные трансформаторные подстанции 10/0,4 кВ 
в г. Советский</t>
  </si>
  <si>
    <t>Сети электроснабжения 10-0,4 кВ  с ТП 10/0,4кВ 
в п. Агириш</t>
  </si>
  <si>
    <t xml:space="preserve">Сети электроснабжения 10-0,4кВ, КТП 10/0,4 кВ 
с монтажом АИИСКУЭ 3 уровня в г.Советский </t>
  </si>
  <si>
    <t>Сети электроснабжения 10/0,4кВ, КТП-10/0,4 кВ  
с монтажом АИИСКУЭ 3 уровня 
в п.Алябьевский Советского района</t>
  </si>
  <si>
    <t>Сети электроснабжения 10/0,4кВ, КТП-10/0,4 кВ 
с монтажом АИИСКУЭ 3 уровня 
в п.Коммунистический Советского района</t>
  </si>
  <si>
    <t>Сети электроснабжения 10-0,4 кВ, КТП-10/0,4 кВ 
в п. Юбилейный Советского района</t>
  </si>
  <si>
    <t>Сети электроснабжения 0,4 и 6-20 кВ для технологического присоединения потребителей Советского района</t>
  </si>
  <si>
    <t>Сети электроснабжения 0,4 кВ по ул. Гагарина  
в п. Алябьевский Советского района</t>
  </si>
  <si>
    <t>Сети электроснабжения 0,4 кВ по ул. Молодежная и ул. Терешковой 
в п. Коммунистический Советского района</t>
  </si>
  <si>
    <t>БКТП 10/0,4 кВ по ул. Мичурина 
в г.Советский</t>
  </si>
  <si>
    <t>ИТОГО по МО Советский район</t>
  </si>
  <si>
    <t>МО г. Сургут</t>
  </si>
  <si>
    <t>Сети электроснабжения 10 кВ 
от ПС "Пионерная-2" г. Сургут</t>
  </si>
  <si>
    <t>ИТОГО по МО г. Сургут</t>
  </si>
  <si>
    <t>Прочее строительство, в т.ч.</t>
  </si>
  <si>
    <t>ЮТЭК (доп)</t>
  </si>
  <si>
    <t>Производственная база электрических сетей ОАО "ЮРЭСК" 
в п.г.т. Междуреченский Кондинского района</t>
  </si>
  <si>
    <t>АИИС КУЭ 3 уровня на распределительных сетях по многоквартирнорму фонду 
в г. Югорск (1 этап)</t>
  </si>
  <si>
    <t>АИИС КУЭ 3 уровня на распределительных сетях по многоквартирному фонду 
г. Советский и Советского района</t>
  </si>
  <si>
    <t>АИИС КУЭ 3 уровня на распределительных сетях по многоквартирному фонду 
в п. Пионерский Советского района</t>
  </si>
  <si>
    <t>АИИС КУЭ 3 уровня на распределительных сетях по многоквартирному фонду 
в п. Малиновский Советского района</t>
  </si>
  <si>
    <t>АИИС КУЭ 3 уровня на распределительных сетях по многоквартирному фонду 
в п. Зеленоборск Советского района</t>
  </si>
  <si>
    <t xml:space="preserve">Производственно-диспетчерский пункт электрических сетей ОАО "ЮРЭСК"
в п. Луговой Кондинского района </t>
  </si>
  <si>
    <t xml:space="preserve">Производственная база электрических сетей 
ОАО "ЮРЭСК" 
в г. Югорск </t>
  </si>
  <si>
    <t>Производственная база электрических сетей 
ОАО "ЮРЭСК" 
в г. Нягань</t>
  </si>
  <si>
    <t>Производственная база электрических сетей 
ОАО "ЮРЭСК" 
в п. Березово Березовского района</t>
  </si>
  <si>
    <t>Организация ТИ и ТС телеуправлением и средствами технологической
связи на ПС 35-220кВ. 
Система ТИ и ТС</t>
  </si>
  <si>
    <t>Приобретение основных средств, в т.ч.</t>
  </si>
  <si>
    <t>Приобретение   средств вычислительной и оргтехники, оборудования системы связи и безопасности</t>
  </si>
  <si>
    <t>Приобретение спецтехники и автотранспорта</t>
  </si>
  <si>
    <t>Разработка схем развития электрических сетей 6-10-35 кВ по н.п. ХМАО-Югры</t>
  </si>
  <si>
    <t>Приобретение здания под размещение ЦУС и офисных помещений</t>
  </si>
  <si>
    <t>Приобретение электросетевого имущества</t>
  </si>
  <si>
    <t>Приобретение оборудования, не входящего в смету строек</t>
  </si>
  <si>
    <t>2.2</t>
  </si>
  <si>
    <t>Прочее новое строительство</t>
  </si>
  <si>
    <t>1</t>
  </si>
  <si>
    <t>Объект 1</t>
  </si>
  <si>
    <t>в том числе ПТП</t>
  </si>
  <si>
    <t>Объект 2</t>
  </si>
  <si>
    <t>…</t>
  </si>
  <si>
    <t xml:space="preserve"> </t>
  </si>
  <si>
    <t>Справочно:</t>
  </si>
  <si>
    <t>Оплата процентов за привлеченные кредитные ресурсы</t>
  </si>
  <si>
    <t>Примечание: для сетевых объектов с разделением объектов на ПС, ВЛ и КЛ.</t>
  </si>
  <si>
    <t>доп. по г. Югорск</t>
  </si>
  <si>
    <t>ТП (5 шт) взамен существующих №12-3, 10-6 по ул. Попова, №13-1 по ул. Новая, №14-8 по ул. Транспортная, №17-8 по ул. Некрасова г. Югорск</t>
  </si>
  <si>
    <t>Электрические сети 10/0,4 кВ в микрорайоне №5а г. Югорск</t>
  </si>
  <si>
    <t>доп. по МО г. Югорск</t>
  </si>
  <si>
    <t>ВСЕГО (поквартально):</t>
  </si>
  <si>
    <t>ВСЕГО по КОНДИНСКОМУ РАЙОНУ</t>
  </si>
  <si>
    <t>ВСЕГО по СОВЕТСКОМУ РАЙОНУ</t>
  </si>
  <si>
    <t>ВСЕГО по г. ЮГОРСК</t>
  </si>
  <si>
    <t>ВСЕГО по г. КОГАЛЫМ</t>
  </si>
  <si>
    <t>ИТОГО Приобретение ОС</t>
  </si>
  <si>
    <t>ИТОГО по МО Белоярский р-он</t>
  </si>
  <si>
    <t>Сети электроснабжения 0,4 и 6-20 кВ для технологического присоединения потребителей г. Когалым</t>
  </si>
  <si>
    <t>Сети 10-0,4 кВ для осуществления технологического присоединения потребителей и  объектов Ханты-Мансийского района</t>
  </si>
  <si>
    <t>Сети электроснабжения 0,4 и 6-20 кВ для технологического присоединения потребителей
 г. Югорск</t>
  </si>
  <si>
    <t>реконструкция</t>
  </si>
  <si>
    <t>Полная 
стоимость 
строительства</t>
  </si>
  <si>
    <t>2013 год</t>
  </si>
  <si>
    <t>2014 год</t>
  </si>
  <si>
    <t>2015 год</t>
  </si>
  <si>
    <t>2016 год</t>
  </si>
  <si>
    <t>2017 год</t>
  </si>
  <si>
    <t>ИТОГО</t>
  </si>
  <si>
    <t>АИИС КУЭ 3 уровня на распределительных сетях 
в г. Югорск (2 этап)</t>
  </si>
  <si>
    <t>АИИС КУЭ 3 уровня на распределительных сетях 
в п. Пионерский Советского района</t>
  </si>
  <si>
    <t>АИИС КУЭ 3 уровня на распределительных сетях 
в п. Малиновский Советского района</t>
  </si>
  <si>
    <t>АИИС КУЭ 3 уровня на распределительных сетях 
в п. Зеленоборск Советского района</t>
  </si>
  <si>
    <t xml:space="preserve">База электрических сетей ОАО "ЮРЭСК" 
в г. Югорск </t>
  </si>
  <si>
    <t>База электрических сетей ОАО "ЮРЭСК" 
в г. Нягань</t>
  </si>
  <si>
    <t>план 2014
(старый)</t>
  </si>
  <si>
    <t>отклонение</t>
  </si>
  <si>
    <t>Приобретение электросетевого и прочего имущества</t>
  </si>
  <si>
    <t>МО г. Ханты-Мансийск</t>
  </si>
  <si>
    <t>ИТОГО по МО г. Ханты-Мансийск</t>
  </si>
  <si>
    <t>ЗРУ-10 кВ ПС 110/10 кВ "Западная"
в г. Ханты-Мансийск</t>
  </si>
  <si>
    <t>МО г. Нефтеюганск</t>
  </si>
  <si>
    <t>ИТОГО по МО г. Нефтеюганск</t>
  </si>
  <si>
    <t>РП-6 кВ, КЛ-6 кВ
в г. Нефтеюганск</t>
  </si>
  <si>
    <t>ЛЭП 60,4 кВ, фидер "СМУ" от РП- 6 кВ 
в пгт. Игрим Березовского района</t>
  </si>
  <si>
    <t>Сети электроснабжения 6-0,4 кВ 
в пгт. Игрим Березовского района</t>
  </si>
  <si>
    <t>ТЭП</t>
  </si>
  <si>
    <t>КЛ 10 - 8 км
ЛЭП 6 - 10 км
ЛЭП 0,4 - 4 км</t>
  </si>
  <si>
    <t>ТП 2 х 40 000</t>
  </si>
  <si>
    <t>2КЛ 10 - 0,35; 
КТП 2 х 6300</t>
  </si>
  <si>
    <t>КЛ 10 - 0,58 (0,04 - по эстакаде)</t>
  </si>
  <si>
    <t>КТП 1х400 - 1 шт.; КТП 1х160 - 4 шт.;
КТП 1х250 - 3 шт.; КТП 1х100 - 1 шт.;</t>
  </si>
  <si>
    <t>РП 6 кВ со встр. ТП (2х400); КТП 2х630 - 1 шт.; 
КТП 2х100 - 1 шт.; КТП 2х250 - 3 шт.; КЛ 10- 5 км;
КЛ 6 - 7 км; ЛЭП 0,4 - 2</t>
  </si>
  <si>
    <t xml:space="preserve">ТП 1х1000; ВЛ 20 - 4,538 км; 2ВЛ 20 - 0,174 км; КЛ 0,4 - 0,01 км.
ВЛЗ 20 - 27,457 км; КЛ 20 - 0,106 км; ВЛИ 0,4 - 0,21 км  </t>
  </si>
  <si>
    <t xml:space="preserve">ТП 1х100; ВЛ 20 - 4,538 км; 2ВЛ 20 - 0,174 км; КЛ 0,4 - 0,01 км.
ВЛЗ 20 - 27,457 км; КЛ 20 - 0,106 км; ВЛИ 0,4 - 0,21 км  </t>
  </si>
  <si>
    <t>ТП 2х1000; ВЛ 20 - 1,045 км; ВЛЗ 20 - 17,456 км; КЛ 20 - 0,057 км</t>
  </si>
  <si>
    <t>КПП 2х1000; КТП 1х400; ВЛЗ 20 - 32,68 км; КЛ 20 - 0,2043 км;
КЛ 6 - 0,2126 км; ВЛИ 0,4 - 0,047 км</t>
  </si>
  <si>
    <t xml:space="preserve">КТПП 2х1000; КТП 1х630; ВЛЗ 20 - 46,668 км; ВЛЗ 10 - 0,009 км;
КЛ 20 - 0,0579 км; КЛ 6 - 0,1316 км; </t>
  </si>
  <si>
    <t>РП 6 кВ со встр. ТП (2х250); ВЛЗ 6 - 3,776; КЛ 6 -0,425 км; 
ВЛИ 0,4 - 2,950</t>
  </si>
  <si>
    <r>
      <rPr>
        <b/>
        <sz val="10"/>
        <rFont val="Times New Roman"/>
        <family val="1"/>
        <charset val="204"/>
      </rPr>
      <t>1 этап:</t>
    </r>
    <r>
      <rPr>
        <sz val="10"/>
        <rFont val="Times New Roman"/>
        <family val="1"/>
        <charset val="204"/>
      </rPr>
      <t xml:space="preserve"> КПП 6 кВ; ВЛЗ 6 - 0,942 км; КЛ 6 - 0,891 км;
</t>
    </r>
    <r>
      <rPr>
        <b/>
        <sz val="10"/>
        <rFont val="Times New Roman"/>
        <family val="1"/>
        <charset val="204"/>
      </rPr>
      <t>2 этап:</t>
    </r>
    <r>
      <rPr>
        <sz val="10"/>
        <rFont val="Times New Roman"/>
        <family val="1"/>
        <charset val="204"/>
      </rPr>
      <t xml:space="preserve"> КТП 1х400 - 1 шт.; КТП 2х400 - 1 шт.; ВЛИ 0,4 - 1,471 км;
2 КЛ 6 - 0,025 км;
</t>
    </r>
    <r>
      <rPr>
        <b/>
        <sz val="10"/>
        <rFont val="Times New Roman"/>
        <family val="1"/>
        <charset val="204"/>
      </rPr>
      <t>3 этап:</t>
    </r>
    <r>
      <rPr>
        <sz val="10"/>
        <rFont val="Times New Roman"/>
        <family val="1"/>
        <charset val="204"/>
      </rPr>
      <t xml:space="preserve"> АИИС КУЭ</t>
    </r>
  </si>
  <si>
    <r>
      <rPr>
        <sz val="10"/>
        <color rgb="FFFF0000"/>
        <rFont val="Times New Roman"/>
        <family val="1"/>
        <charset val="204"/>
      </rPr>
      <t>ДЭС 1700 - 2 шт.;</t>
    </r>
    <r>
      <rPr>
        <sz val="10"/>
        <rFont val="Times New Roman"/>
        <family val="1"/>
        <charset val="204"/>
      </rPr>
      <t xml:space="preserve"> 1250 - 1 шт.; КТП 1х1600 - 3 шт.; 
ЛЭП 0,4 - 0,5 км; ЛЭП 6 - 0,4 км</t>
    </r>
  </si>
  <si>
    <t>ВЛЗ 6 - 6,783 км; ВЛИ 0,4 - 1,12 км; КЛ 6 - 0,472 км; 
КЛ 0,4 - 0,155 км.</t>
  </si>
  <si>
    <t>ВЛЗ 6 - 3,00 км</t>
  </si>
  <si>
    <t>ВЛЗ 6 - 20,00 км</t>
  </si>
  <si>
    <t>КТП 2х630 - 5 шт.; 2 КЛ 6 - 3,117 км</t>
  </si>
  <si>
    <t>ЛЭП 6-0,4 кВ, фидер "СМУ" от РП- 6 кВ 
в пгт. Игрим Березовского района</t>
  </si>
  <si>
    <t>КТП- 2х630; 2КЛ 6 - 1,13 км;</t>
  </si>
  <si>
    <t>2 КЛ 6 - 2,15 км;</t>
  </si>
  <si>
    <t>КТП - 1х400 - 10 шт.; ВЛЗ 10 - 20,00 км; КЛ 10 - 0,245 км; 
ВЛ 0,4 - 38,00 км; КЛ 0,4 - 0,003 км</t>
  </si>
  <si>
    <t>КТП 2х630 - 2 шт.; КТП 2х400 - 1 шт.; КТП 2х250 1 шт.;
КТП 1х630 - 14 шт.; ВЛЗ 10 - 23,399 км; КЛ 10 - 2,746 км; 
ВЛИ 0,4 - 60,338 км; КЛ 0,4 - 0,540 км</t>
  </si>
  <si>
    <t>КТП 2х400 - 1 шт.; ВЛЗ 6 - 5,812 км; КЛ 6 - 0,730 км</t>
  </si>
  <si>
    <t>КТП 2х250 - 1 шт.; КТП 1х250 - 3 шт.; ВЛЗ 10 - 26,704 км;
КЛ 10 - 0,261 км; ВЛИ 0,4 - 17,697 км</t>
  </si>
  <si>
    <t>КТП 1х400 - 7 шт.; КТП 2х630 - 1 шт.; КТП 1х250 - 1 шт.;
ВЛЗ 10 - 32,233 км; КЛ 10 - 0,217 км; ВЛИ 0,4 - 19,452 км</t>
  </si>
  <si>
    <t>КТП 1х400 - 7 шт.; КТП 1х250 - 1 шт.; ВЛЗ 10 - 33,148 км; 
КЛ 10 - 0,23 км; ВЛИ 0,4 - 16,983 км</t>
  </si>
  <si>
    <t>КТП 2х2500; ВЛ 35 - 6,00 км;</t>
  </si>
  <si>
    <t>КТП 1х630 - 1 шт.; 1х160 - 3 шт.; 1х400 - 5 шт.; 1х100 - 1 шт.; 1х250 - 9 шт.; ВЛИ 0,4 - 35 км</t>
  </si>
  <si>
    <t>КТП 1х160 - 2 шт.; 1х250 - 4 шт.; 1х400 - 3 шт.;
ВЛЗ 6 - 1,4 км; ЛЭП 0,4 - 9,842 км</t>
  </si>
  <si>
    <t>КТП 1х160 - 1 шт.; ВЛЗ 10 - 4,12 км; ВЛИ 0,4 - 1,137 км</t>
  </si>
  <si>
    <t>КТП 1х160 - 2 шт.; 1х250 - 6 шт.; 2х400 - 1 шт.;
ВЛЗ 10 - 14,2 км; ВЛИ 0,4 - 18,435 км</t>
  </si>
  <si>
    <t>КТП 1х250 - 4 шт, 1х400 - 2 шт.</t>
  </si>
  <si>
    <t>КТП 2х1600 - 2 шт.; ВЛЗ 20 - 31,072 км; ВЛЗ 10 - 42,467 км; 
КЛ 20-0,084 км; КЛ 10 - 0,142 км; 2КЛ 6 -0,19 км</t>
  </si>
  <si>
    <t>КТП 2х250 - 1 шт.; ВЛ 6 - 4,9 км (в габаритах 35 кВ); 
ВЛЗ 6 - 0,69 км; КЛ 6 - 0,69 км</t>
  </si>
  <si>
    <t>ЛЭП-6 кВ и КТП 6/0,4 кВ 
для электроснабжения с. Зенково Ханты-Мансийского района (ПИР)</t>
  </si>
  <si>
    <t>КТП 1х100 - 1 шт; ВЛЗ 10 - 0,514 км; ВЛ 10 - 0,9 км (больш. возд. переход через р. Иртыш)</t>
  </si>
  <si>
    <r>
      <t xml:space="preserve">БКТП - 1х630; </t>
    </r>
    <r>
      <rPr>
        <sz val="10"/>
        <color rgb="FFFF0000"/>
        <rFont val="Times New Roman"/>
        <family val="1"/>
        <charset val="204"/>
      </rPr>
      <t>ДЭС 0,4 кВ, 0,455 кВА</t>
    </r>
    <r>
      <rPr>
        <sz val="10"/>
        <rFont val="Times New Roman"/>
        <family val="1"/>
        <charset val="204"/>
      </rPr>
      <t>; ВЛЗ 20 - 27,716 км;
КЛ 20 - 0,384 км; КЛ 0,4 - 0,014 км</t>
    </r>
  </si>
  <si>
    <t>ВЛЗ 20 - 2,402 км; КЛ 20 - 0,098 км; ВЛИ 0,4 - 5,769 км;
КТП 1х250 - 3 шт.; КЛ 0,4 - 0,124 км</t>
  </si>
  <si>
    <t>Централизованное электроснабжение 
с. Большой Атлым Октябрьского района (ПИР)</t>
  </si>
  <si>
    <t>ВЛЗ 20 - 25,407 км; КЛ 20 - 0,2 км; КЛ 10 - 0,125 км;
КТП 1х630 - 1 шт.; 1х250 - 1 шт.</t>
  </si>
  <si>
    <t>КЛ 10 - 7,61 км; ВЛЗ 10 - 11,2516 км</t>
  </si>
  <si>
    <t>КТП 1х100 - 1 шт.; 1х160 - 5 шт.; 1х250 - 8 шт.; 1х400 - 2 шт.;
ВЛЗ 10 - 23,15 км; ВЛИ 0,4 - 110 км</t>
  </si>
  <si>
    <t>2КЛ 10 - 0,19 км; КЛ 0,4 - 1,45 км; ВЛИ 0,4 - 2,29 км;
2БКТП х400 - 1 шт.</t>
  </si>
  <si>
    <t>ВЛИ 0,4 - 1,36 км; КЛ 0,4 - 0,1261 км; ВЛЗ 10 - 1,571 км; 
КЛ 10 - 1,142 км; КТП 1х160 - 1 шт.;</t>
  </si>
  <si>
    <t>ВЛИ 0,4 - 5,022 км; КЛ 0,4 - 0,431 км; ВЛЗ 10 - 8,069 км; 
КЛ 10 - 1,118 км</t>
  </si>
  <si>
    <t>ВЛИ 0,4 - 6,593 км; КЛ 0,4 - 0,74 км; ВЛЗ 10 - 1,863 км; 
КЛ 10 - 4 км; КТП 2х630 - 4 шт.; 1х400 - 1 шт.; 2х400 - 1 шт.</t>
  </si>
  <si>
    <t>КТП 1х160; ВЛЗ 10 - 0,332 км; КЛ 10 - 0,089 км; 
ВЛИ 0,4 - 2,218 км; КЛ 0,4 - 0,148 км</t>
  </si>
  <si>
    <t>РП 6 кВ; КЛ 6 - 2,1 км</t>
  </si>
  <si>
    <t>2 этап: КЛ 0,4 - 0,279 км; ВЛИ 0,4 - 0,391 км</t>
  </si>
  <si>
    <t>Сети электроснабжения 10-0,4 кВ, КТП-10/0,4 кВ в мкр. "Зеленая зона"
г. Югорск</t>
  </si>
  <si>
    <t>Реконструкция внутрипоселковых сетей электроснабжения 10-0,4 кВ с ТП -10/0,4 кВ 
в п.Полноват</t>
  </si>
  <si>
    <t>Реконструкция внутрипоселковых сетей электроснабжения 10-0,4 кВ с ТП -10/0,4 кВ 
в п.Казым</t>
  </si>
  <si>
    <t>КТП 1х400 - 5 шт.; 1х630 - 1 шт.; КТП 2х1000 - 1 шт.; ВЛЗ 10 - 10,02 км;
КЛ 10 - 1,728 км; ВЛИ 0,4 - 28,733 км; КЛ 0,4 - 2,724 км</t>
  </si>
  <si>
    <t>КТП 1х400 - 1 шт.; ВЛЗ 6 - 0,55 км; ВЛИ 0,4 - 1,473 км;</t>
  </si>
  <si>
    <t>КТП 1х400 - 1 шт.; КТП 1х160 - 4 шт.;
КТП 1х250 - 4 шт.; КТП 1х100 - 1 шт.;</t>
  </si>
  <si>
    <t>КЛ-10 кВ по ул. Менделеева в г. Югорск</t>
  </si>
  <si>
    <t>КЛ-10 - 1,350 км</t>
  </si>
  <si>
    <t>РП 6 кВ со встр. ТП (2х250), РП 6 кВ со встр. ТП (2х400), КЛ 6 - 9,50 км</t>
  </si>
  <si>
    <t>РДГ в пгт. Березово Березовского района</t>
  </si>
  <si>
    <t>БКТП 10/0,4 кВ, 2х630 кВА - 2 шт;
БКТП 10/0,4 кВ, 2х400 кВА - 1 шт;
БКТП 10/0,4 кВ, 2х250 кВА - 1 шт.</t>
  </si>
  <si>
    <t>БКТП 10/0,04 кВ, 2х630 кВА- 2 шт;
БКТП 10/0,4 кВ, 1х250 кВА - 1 шт;
КТП 10/0,4 кВ, 1х250 кВА - 1 шт; КЛ 0,4 - 0,517</t>
  </si>
  <si>
    <t>БКТП 10/0,04 кВ, 2х630 кВА- 1 шт;
БКТП 10/0,4 кВ, 2х400 кВА - 2 шт;
БКТП 10/0,4 кВ, 1х400 кВА - 2 шт;
БКТП 10/0,4 кВ, 2х250 кВА -1 шт;
БКТП 10/0,4 кВ, 1х250 кВА - 2 шт;
БКТП 10/0,4 кВ, 1х160 кВА -3шт;
БКТП 10/0,4 кВ, 1х100 кВА - 1 шт;
БКТП 10/0,4 кВ, 2х630 кВА - 1 шт; 
ВЛЗ 10 - 8,7 км;
ВЛИ 0,4 - 22,38; КЛ 0,4 - 4,07 км</t>
  </si>
  <si>
    <t>КТП 1х160 - 1 шт.; 2х250 - 1 шт.; ВЛИ 0,4 - 1,996 км; 
ВЛЗ 10 - 0,180 км; кл 0,4 - 0,098 км; КЛ 10 - 1,755 км</t>
  </si>
  <si>
    <t>Приложение  № 6.1</t>
  </si>
  <si>
    <t>Отчет об исполнении инвестиционной программы ОАО "ЮРЭСК" (по централизованной зоне)</t>
  </si>
  <si>
    <t>за 2013 год</t>
  </si>
  <si>
    <t>Утверждаю:</t>
  </si>
  <si>
    <t>Заместитель генерального директора
по экономике и финасам ОАО "ЮРЭСК"</t>
  </si>
  <si>
    <t xml:space="preserve">  </t>
  </si>
  <si>
    <t>________________ А.В. Соколовский</t>
  </si>
  <si>
    <t>млн. руб. с НДС</t>
  </si>
  <si>
    <t xml:space="preserve">Остаток стоимости
на начало
года </t>
  </si>
  <si>
    <t>Объем финансирования  2013 год</t>
  </si>
  <si>
    <t>Освоено (закрыто актами выпол-
ненных работ),
млн. рублей</t>
  </si>
  <si>
    <t>Введено (оформлено актами ввода
в эксплуатацию),
млн. рублей</t>
  </si>
  <si>
    <t xml:space="preserve">Осталось профинанси-
ровать по ре-
зультатам отчетного периода </t>
  </si>
  <si>
    <t>Отклонение 
за отчетный год</t>
  </si>
  <si>
    <t>Причины отклонений</t>
  </si>
  <si>
    <t>%</t>
  </si>
  <si>
    <t xml:space="preserve">план </t>
  </si>
  <si>
    <t xml:space="preserve">факт </t>
  </si>
  <si>
    <t>всего</t>
  </si>
  <si>
    <t>Перераспределение финансирования по инвестиционным проектам, изменение сроков этапов строительства, длительность проведения конкурсных процедур</t>
  </si>
  <si>
    <t>Реконструкция внутрипоселковых сетей электроснабжения 10- 0.4 кВ с ТП -10\0.4 кВ 
в г.Белоярский</t>
  </si>
  <si>
    <t>-</t>
  </si>
  <si>
    <t>3</t>
  </si>
  <si>
    <t>10</t>
  </si>
  <si>
    <t>11</t>
  </si>
  <si>
    <t>14</t>
  </si>
  <si>
    <t>15</t>
  </si>
  <si>
    <t>16</t>
  </si>
  <si>
    <t>ЛЭП 10 кВ с переходом через р. Обь 
для электроснабжения п. Кирпичный Ханты-Мансийского района</t>
  </si>
  <si>
    <t>ЛЭП-0,4 кВ 
в с.Зенково Ханты-Мансийского района</t>
  </si>
  <si>
    <t>Сети электроснабжения 14 микрорайона "Снегири" г.Югорск</t>
  </si>
  <si>
    <t>83</t>
  </si>
  <si>
    <t>84</t>
  </si>
  <si>
    <t>РДГ п. Горный Сургутского района</t>
  </si>
  <si>
    <t>Прочее строительство, в т.ч.:</t>
  </si>
  <si>
    <t>АИИС КУЭ 3 уровня на распределительных сетях по многоквартирнорму фонду 
г. Советский и Советского района</t>
  </si>
  <si>
    <t>АИИС КУЭ 3 уровня на распределительных сетях по многоквартирнорму фонду 
в п. Пионерский Советского района</t>
  </si>
  <si>
    <t>АИИС КУЭ 3 уровня на распределительных сетях по многоквартирнорму фонду 
в п. Малиновский Советского района</t>
  </si>
  <si>
    <t>АИИС КУЭ 3 уровня на распределительных сетях по многоквартирнорму фонду 
в п. Зеленоборск Советского района</t>
  </si>
  <si>
    <t>Производственно-диспетчерский пункт электрических сетей ОАО «ЮРЭСК» 
в с. Болчары Кондинского района</t>
  </si>
  <si>
    <t>Производственно-диспетчерский пункт электрических сетей ОАО «ЮРЭСК» 
в п.г.т. Куминский Кондинского района</t>
  </si>
  <si>
    <t>Производственно-диспетчерский пункт электрических сетей ОАО «ЮРЭСК» 
в п.г.т. Кондинское Кондинского района</t>
  </si>
  <si>
    <t>Производственно-диспетчерский пункт электрических сетей ОАО «ЮРЭСК» 
в п.г.т. Мортка Кондинского района</t>
  </si>
  <si>
    <t>Производственно-диспетчерский пункт электрических сетей ОАО «ЮРЭСК» 
в д. Ушья Кондинского района</t>
  </si>
  <si>
    <t>РП-10 кВ с ТП (2х1000 = 1 шт.) - 1 шт.; ТП 2х1000 - 5 шт.; 
2КЛ 10 - 0,3 км; РУ-0,4 кВ</t>
  </si>
  <si>
    <t>Вывод мощностей</t>
  </si>
  <si>
    <t>КЛ-6 кВ, КТП-6/0,4 кВ в северо-восточной зоне
г. Нефтеюганск</t>
  </si>
  <si>
    <t>Сети электроснабжения 0,4 и 6-20 кВ для технологического присоединения потребителей 
Белоярского района</t>
  </si>
  <si>
    <t>Приложение 1 к приказу</t>
  </si>
  <si>
    <t>Департамента жилищно-коммунального комплекса и энергетики</t>
  </si>
  <si>
    <t>Ханты-Мансийского автономного округа - Югры</t>
  </si>
  <si>
    <t>Перечень инвестиционных проектов и плановые показатели реализации инвестиционной программы ОАО "Югорская региональная электросетевая компания" (по централизованной зоне) на 2013-2017 годы</t>
  </si>
  <si>
    <t>Год начала реализации инвестицион-ного проекта</t>
  </si>
  <si>
    <t>Год реализации инвестицион-ного проекта</t>
  </si>
  <si>
    <t>Полная стоимость реализации инвестиционного проекта</t>
  </si>
  <si>
    <t>Остаточная стоимость реализации инвестиционного проекта
на 01.01.2014</t>
  </si>
  <si>
    <t xml:space="preserve">     Объекты всего, в т.ч.</t>
  </si>
  <si>
    <t>Электрические линии, в т.ч.</t>
  </si>
  <si>
    <t xml:space="preserve">  воздушные линии, в т.ч.</t>
  </si>
  <si>
    <t>ВЛЭП 110-220 кВ (ВН)</t>
  </si>
  <si>
    <t>ВЛЭП 35 кВ (СН1)</t>
  </si>
  <si>
    <t xml:space="preserve"> ВЛЭП 1-20 кВ (СН2)</t>
  </si>
  <si>
    <t>ВЛЭП 0,4 кВ (НН)</t>
  </si>
  <si>
    <t xml:space="preserve">  кабельные линии, в т.ч.</t>
  </si>
  <si>
    <t>КЛЭП 110 кВ (ВН)</t>
  </si>
  <si>
    <t>КЛЭП 35 кВ (СН1)</t>
  </si>
  <si>
    <t>КЛЭП 1-20 кВ (СН2)</t>
  </si>
  <si>
    <t>КЛЭП 0,4 кВ (НН)</t>
  </si>
  <si>
    <t xml:space="preserve">    Подстанции, в т. ч.</t>
  </si>
  <si>
    <t xml:space="preserve"> Уровень входящего напряжения ВН</t>
  </si>
  <si>
    <t>Уровень входящего напряжения СН1</t>
  </si>
  <si>
    <t>Уровень входящего напряжения СН2</t>
  </si>
  <si>
    <t>Уровень входящего напряжения НН</t>
  </si>
  <si>
    <t>Приложение 2 к приказу</t>
  </si>
  <si>
    <t>План ввода основных средств по инвестиционной программе ОАО "Югорская региональная электросетевая компания" (по централизованной зоне)  на 2013-2017 годы</t>
  </si>
  <si>
    <t>Ввод основных средств сетевой огранизации</t>
  </si>
  <si>
    <t>Всего по году</t>
  </si>
  <si>
    <t>1 квартал</t>
  </si>
  <si>
    <t>2 квартал</t>
  </si>
  <si>
    <t>3 квартал</t>
  </si>
  <si>
    <t>4 квартал</t>
  </si>
  <si>
    <t>Всего 
по году</t>
  </si>
  <si>
    <t>млн.руб.,
без НДС</t>
  </si>
  <si>
    <t>млн. рублей, без НДС</t>
  </si>
  <si>
    <t>№
п/п</t>
  </si>
  <si>
    <t>Источник финансирования</t>
  </si>
  <si>
    <t>Итого *
2013-2017 годы</t>
  </si>
  <si>
    <t>Собственные средства</t>
  </si>
  <si>
    <t>Прибыль, направляемая на инвестиции:</t>
  </si>
  <si>
    <t>1.1.1</t>
  </si>
  <si>
    <t>в т.ч. инвестиционная составляющая в тарифе</t>
  </si>
  <si>
    <t>1.1.2</t>
  </si>
  <si>
    <t>в т.ч. прибыль со свободного сектора</t>
  </si>
  <si>
    <t>1.1.3</t>
  </si>
  <si>
    <t>в т.ч. от технологического присоединения
(для электросетевых компаний)</t>
  </si>
  <si>
    <t>1.1.3.1</t>
  </si>
  <si>
    <t>в т.ч. от технологического присоединения генерации</t>
  </si>
  <si>
    <t>1.1.3.2</t>
  </si>
  <si>
    <t>в т.ч. от технологического присоединения потребителей</t>
  </si>
  <si>
    <t>1.1.4</t>
  </si>
  <si>
    <t>Прочая прибыль</t>
  </si>
  <si>
    <t>Амортизация</t>
  </si>
  <si>
    <t>1.2.1</t>
  </si>
  <si>
    <t>Амортизация, учтенная в тарифе</t>
  </si>
  <si>
    <t>1.2.2</t>
  </si>
  <si>
    <t>Прочая амортизация</t>
  </si>
  <si>
    <t>1.2.3</t>
  </si>
  <si>
    <t>Недоиспользованная амортизация прошлых лет</t>
  </si>
  <si>
    <t>Возврат НДС</t>
  </si>
  <si>
    <t>Прочие собственные средства</t>
  </si>
  <si>
    <t>1.4.1</t>
  </si>
  <si>
    <t>в т.ч. средства допэмиссии</t>
  </si>
  <si>
    <t>1.5</t>
  </si>
  <si>
    <t>Остаток собственных средств на начало года</t>
  </si>
  <si>
    <t>Привлеченные средства, в т.ч.:</t>
  </si>
  <si>
    <t>Кредиты</t>
  </si>
  <si>
    <t>Облигационные займы</t>
  </si>
  <si>
    <t>2.3</t>
  </si>
  <si>
    <t>Займы организаций</t>
  </si>
  <si>
    <t>2.4</t>
  </si>
  <si>
    <t>Бюджетное финансирование</t>
  </si>
  <si>
    <t>2.5</t>
  </si>
  <si>
    <t>Средства внешних инвесторов</t>
  </si>
  <si>
    <t>2.6</t>
  </si>
  <si>
    <t>Использование лизинга</t>
  </si>
  <si>
    <t>2.7</t>
  </si>
  <si>
    <t>Прочие привлеченные средства</t>
  </si>
  <si>
    <t>ВСЕГО источников финансирования</t>
  </si>
  <si>
    <t>для ОГК/ТГК, в том числе</t>
  </si>
  <si>
    <t>ДПМ</t>
  </si>
  <si>
    <t>вне ДПМ</t>
  </si>
  <si>
    <t>Объем финансирования</t>
  </si>
  <si>
    <t>Объемы и источники финансирования инвестиционной программы 
ОАО "Югорская региональная электросетевая компания" на 2013-2017 годы
по централизованной зоне (в прогнозных ценах соответствующих лет), млн. рублей</t>
  </si>
  <si>
    <t>Приложение 3 к приказу</t>
  </si>
  <si>
    <t>от 30.09.2014 № 99-П</t>
  </si>
  <si>
    <t>* плановые источники финансирования сформированы на основании ожидаемых объемов амортизации и могут быть откорректированы по результатам решения Региональной энергетической комисии Тюменской области, Ханты-Мансийского автономного округа-Югры, Ямало-Ненецкого автономного округа при расчете тарифов на услуги по передаче электрической энергии.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</si>
</sst>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7">
    <numFmt numFmtId="7" formatCode="#,##0.00&quot;р.&quot;;\-#,##0.00&quot;р.&quot;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0000"/>
    <numFmt numFmtId="165" formatCode="0.0%"/>
    <numFmt numFmtId="166" formatCode="0.0%_);\(0.0%\)"/>
    <numFmt numFmtId="167" formatCode="#,##0_);[Red]\(#,##0\)"/>
    <numFmt numFmtId="168" formatCode="#,##0;\(#,##0\)"/>
    <numFmt numFmtId="169" formatCode="_-* #,##0.00\ _$_-;\-* #,##0.00\ _$_-;_-* &quot;-&quot;??\ _$_-;_-@_-"/>
    <numFmt numFmtId="170" formatCode="#.##0\.00"/>
    <numFmt numFmtId="171" formatCode="#\.00"/>
    <numFmt numFmtId="172" formatCode="\$#\.00"/>
    <numFmt numFmtId="173" formatCode="#\."/>
    <numFmt numFmtId="174" formatCode="General_)"/>
    <numFmt numFmtId="175" formatCode="_-* #,##0&quot;đ.&quot;_-;\-* #,##0&quot;đ.&quot;_-;_-* &quot;-&quot;&quot;đ.&quot;_-;_-@_-"/>
    <numFmt numFmtId="176" formatCode="_-* #,##0.00&quot;đ.&quot;_-;\-* #,##0.00&quot;đ.&quot;_-;_-* &quot;-&quot;??&quot;đ.&quot;_-;_-@_-"/>
    <numFmt numFmtId="177" formatCode="&quot;$&quot;#,##0_);[Red]\(&quot;$&quot;#,##0\)"/>
    <numFmt numFmtId="178" formatCode="\$#,##0\ ;\(\$#,##0\)"/>
    <numFmt numFmtId="179" formatCode="#,##0.000[$р.-419];\-#,##0.000[$р.-419]"/>
    <numFmt numFmtId="180" formatCode="_-* #,##0.0\ _$_-;\-* #,##0.0\ _$_-;_-* &quot;-&quot;??\ _$_-;_-@_-"/>
    <numFmt numFmtId="181" formatCode="_-* #,##0.00[$€-1]_-;\-* #,##0.00[$€-1]_-;_-* &quot;-&quot;??[$€-1]_-"/>
    <numFmt numFmtId="182" formatCode="0.0"/>
    <numFmt numFmtId="183" formatCode="#,##0.0_);\(#,##0.0\)"/>
    <numFmt numFmtId="184" formatCode="#,##0_ ;[Red]\-#,##0\ "/>
    <numFmt numFmtId="185" formatCode="#,##0_);[Blue]\(#,##0\)"/>
    <numFmt numFmtId="186" formatCode="_-* #,##0_-;\-* #,##0_-;_-* &quot;-&quot;_-;_-@_-"/>
    <numFmt numFmtId="187" formatCode="_-* #,##0.00_-;\-* #,##0.00_-;_-* &quot;-&quot;??_-;_-@_-"/>
    <numFmt numFmtId="188" formatCode="#,##0__\ \ \ \ "/>
    <numFmt numFmtId="189" formatCode="_-&quot;£&quot;* #,##0_-;\-&quot;£&quot;* #,##0_-;_-&quot;£&quot;* &quot;-&quot;_-;_-@_-"/>
    <numFmt numFmtId="190" formatCode="_-&quot;£&quot;* #,##0.00_-;\-&quot;£&quot;* #,##0.00_-;_-&quot;£&quot;* &quot;-&quot;??_-;_-@_-"/>
    <numFmt numFmtId="191" formatCode="#,##0.00&quot;т.р.&quot;;\-#,##0.00&quot;т.р.&quot;"/>
    <numFmt numFmtId="192" formatCode="#,##0.0;[Red]#,##0.0"/>
    <numFmt numFmtId="193" formatCode="_-* #,##0_đ_._-;\-* #,##0_đ_._-;_-* &quot;-&quot;_đ_._-;_-@_-"/>
    <numFmt numFmtId="194" formatCode="_-* #,##0.00_đ_._-;\-* #,##0.00_đ_._-;_-* &quot;-&quot;??_đ_._-;_-@_-"/>
    <numFmt numFmtId="195" formatCode="\(#,##0.0\)"/>
    <numFmt numFmtId="196" formatCode="#,##0\ &quot;?.&quot;;\-#,##0\ &quot;?.&quot;"/>
    <numFmt numFmtId="197" formatCode="#,##0______;;&quot;------------      &quot;"/>
    <numFmt numFmtId="198" formatCode="#,##0.000_ ;\-#,##0.000\ "/>
    <numFmt numFmtId="199" formatCode="#,##0.00_ ;[Red]\-#,##0.00\ "/>
    <numFmt numFmtId="200" formatCode="_(&quot;р.&quot;* #,##0.00_);_(&quot;р.&quot;* \(#,##0.00\);_(&quot;р.&quot;* &quot;-&quot;??_);_(@_)"/>
    <numFmt numFmtId="201" formatCode="#,##0.000"/>
    <numFmt numFmtId="202" formatCode="0.000"/>
    <numFmt numFmtId="203" formatCode="_-* #,##0\ _р_._-;\-* #,##0\ _р_._-;_-* &quot;-&quot;\ _р_._-;_-@_-"/>
    <numFmt numFmtId="204" formatCode="_-* #,##0.00\ _р_._-;\-* #,##0.00\ _р_._-;_-* &quot;-&quot;??\ _р_._-;_-@_-"/>
    <numFmt numFmtId="205" formatCode="* #,##0;* \-#,##0;* &quot;-&quot;;@"/>
    <numFmt numFmtId="206" formatCode="_(* #,##0_);_(* \(#,##0\);_(* &quot;-&quot;_);_(@_)"/>
    <numFmt numFmtId="207" formatCode="_(* #,##0.00_);_(* \(#,##0.00\);_(* &quot;-&quot;??_);_(@_)"/>
    <numFmt numFmtId="208" formatCode="* #,##0.00;* \-#,##0.00;* &quot;-&quot;??;@"/>
    <numFmt numFmtId="209" formatCode="_-* #,##0\ _$_-;\-* #,##0\ _$_-;_-* &quot;-&quot;\ _$_-;_-@_-"/>
    <numFmt numFmtId="210" formatCode="#,##0.00_ ;\-#,##0.00\ "/>
    <numFmt numFmtId="211" formatCode="#,##0.0"/>
    <numFmt numFmtId="212" formatCode="%#\.00"/>
    <numFmt numFmtId="213" formatCode="_-* #,##0.00000_р_._-;\-* #,##0.00000_р_._-;_-* &quot;-&quot;??_р_._-;_-@_-"/>
    <numFmt numFmtId="214" formatCode="_-* #,##0.0000_р_._-;\-* #,##0.0000_р_._-;_-* &quot;-&quot;??_р_._-;_-@_-"/>
    <numFmt numFmtId="215" formatCode="_-* #,##0.000_р_._-;\-* #,##0.000_р_._-;_-* &quot;-&quot;??_р_._-;_-@_-"/>
    <numFmt numFmtId="216" formatCode="_-* #,##0.00000000_р_._-;\-* #,##0.00000000_р_._-;_-* &quot;-&quot;????????_р_._-;_-@_-"/>
    <numFmt numFmtId="217" formatCode="_-* #,##0.00000000_р_._-;\-* #,##0.00000000_р_._-;_-* &quot;-&quot;??_р_._-;_-@_-"/>
    <numFmt numFmtId="218" formatCode="0.00000000"/>
    <numFmt numFmtId="220" formatCode="_-* #,##0\ _d_._-;\-* #,##0\ _d_._-;_-* &quot;-&quot;\ _d_._-;_-@_-"/>
    <numFmt numFmtId="221" formatCode="_-* #,##0.00\ _d_._-;\-* #,##0.00\ _d_._-;_-* &quot;-&quot;??\ _d_._-;_-@_-"/>
    <numFmt numFmtId="222" formatCode="&quot;р.&quot;#,##0.00_);\(&quot;р.&quot;#,##0.00\)"/>
    <numFmt numFmtId="224" formatCode="0.0000000"/>
    <numFmt numFmtId="225" formatCode="_-* #,##0.00_р_._-;\-* #,##0.00_р_._-;_-* &quot;-&quot;????????_р_._-;_-@_-"/>
    <numFmt numFmtId="226" formatCode="_-* #,##0.000000000_р_._-;\-* #,##0.000000000_р_._-;_-* &quot;-&quot;????????_р_._-;_-@_-"/>
    <numFmt numFmtId="227" formatCode="_-* #,##0.00000000000_р_._-;\-* #,##0.00000000000_р_._-;_-* &quot;-&quot;????????_р_._-;_-@_-"/>
    <numFmt numFmtId="228" formatCode="_-* #,##0.00000000000_р_._-;\-* #,##0.00000000000_р_._-;_-* &quot;-&quot;???????????_р_._-;_-@_-"/>
  </numFmts>
  <fonts count="18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name val="Helv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8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8"/>
      <name val="Arial"/>
      <family val="2"/>
    </font>
    <font>
      <sz val="12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rgb="FF0000FF"/>
      <name val="Tahoma"/>
      <family val="2"/>
      <charset val="204"/>
    </font>
    <font>
      <sz val="14"/>
      <name val="Arial Cyr"/>
      <family val="2"/>
      <charset val="204"/>
    </font>
    <font>
      <b/>
      <sz val="1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rgb="FFFF0000"/>
      <name val="Times New Roman"/>
      <family val="1"/>
      <charset val="204"/>
    </font>
    <font>
      <sz val="9"/>
      <color indexed="9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name val="Times New Roman CY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4"/>
      <name val="Times New Roman"/>
      <family val="1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12"/>
      <name val="Times New Roman Cyr"/>
      <charset val="204"/>
    </font>
    <font>
      <u/>
      <sz val="11"/>
      <color theme="10"/>
      <name val="Calibri"/>
      <family val="2"/>
      <charset val="204"/>
    </font>
    <font>
      <u/>
      <sz val="10.4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7.2"/>
      <color theme="10"/>
      <name val="Arial"/>
      <family val="2"/>
    </font>
    <font>
      <b/>
      <sz val="15"/>
      <color indexed="55"/>
      <name val="Calibri"/>
      <family val="2"/>
      <charset val="204"/>
    </font>
    <font>
      <sz val="10"/>
      <name val="Times New Roman CYR"/>
      <charset val="204"/>
    </font>
    <font>
      <sz val="12"/>
      <color indexed="24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Times New Roman"/>
      <family val="2"/>
      <charset val="204"/>
    </font>
    <font>
      <b/>
      <sz val="12"/>
      <color indexed="8"/>
      <name val="Times New Roman"/>
      <family val="2"/>
      <charset val="204"/>
    </font>
    <font>
      <b/>
      <sz val="12"/>
      <name val="Times New Roman"/>
      <family val="2"/>
      <charset val="204"/>
    </font>
    <font>
      <sz val="12"/>
      <name val="Times New Roman"/>
      <family val="2"/>
      <charset val="204"/>
    </font>
    <font>
      <i/>
      <sz val="12"/>
      <name val="Times New Roman"/>
      <family val="2"/>
      <charset val="204"/>
    </font>
    <font>
      <i/>
      <sz val="12"/>
      <color indexed="8"/>
      <name val="Times New Roman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Times New Roman"/>
      <family val="1"/>
      <charset val="204"/>
    </font>
    <font>
      <sz val="10"/>
      <color theme="0"/>
      <name val="Calibri"/>
      <family val="2"/>
      <charset val="204"/>
      <scheme val="minor"/>
    </font>
    <font>
      <sz val="10"/>
      <color theme="1"/>
      <name val="Calibri"/>
      <family val="2"/>
      <scheme val="minor"/>
    </font>
  </fonts>
  <fills count="9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0"/>
      </patternFill>
    </fill>
    <fill>
      <patternFill patternType="solid">
        <fgColor indexed="26"/>
        <bgColor indexed="9"/>
      </patternFill>
    </fill>
    <fill>
      <patternFill patternType="solid">
        <fgColor indexed="11"/>
        <bgColor indexed="49"/>
      </patternFill>
    </fill>
    <fill>
      <patternFill patternType="solid">
        <fgColor indexed="55"/>
        <bgColor indexed="23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51"/>
        <bgColor indexed="13"/>
      </patternFill>
    </fill>
    <fill>
      <patternFill patternType="solid">
        <fgColor rgb="FFCCFF6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AEEECB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</fills>
  <borders count="8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</borders>
  <cellStyleXfs count="4855">
    <xf numFmtId="0" fontId="0" fillId="0" borderId="0"/>
    <xf numFmtId="0" fontId="11" fillId="0" borderId="0"/>
    <xf numFmtId="0" fontId="12" fillId="0" borderId="0"/>
    <xf numFmtId="0" fontId="14" fillId="0" borderId="0"/>
    <xf numFmtId="0" fontId="12" fillId="0" borderId="0"/>
    <xf numFmtId="0" fontId="23" fillId="0" borderId="0"/>
    <xf numFmtId="0" fontId="23" fillId="0" borderId="0"/>
    <xf numFmtId="0" fontId="28" fillId="0" borderId="0"/>
    <xf numFmtId="165" fontId="29" fillId="0" borderId="0">
      <alignment vertical="top"/>
    </xf>
    <xf numFmtId="165" fontId="30" fillId="0" borderId="0">
      <alignment vertical="top"/>
    </xf>
    <xf numFmtId="166" fontId="30" fillId="13" borderId="0">
      <alignment vertical="top"/>
    </xf>
    <xf numFmtId="165" fontId="30" fillId="14" borderId="0">
      <alignment vertical="top"/>
    </xf>
    <xf numFmtId="40" fontId="31" fillId="0" borderId="0" applyFont="0" applyFill="0" applyBorder="0" applyAlignment="0" applyProtection="0"/>
    <xf numFmtId="0" fontId="32" fillId="0" borderId="0"/>
    <xf numFmtId="0" fontId="33" fillId="0" borderId="0"/>
    <xf numFmtId="167" fontId="29" fillId="0" borderId="0">
      <alignment vertical="top"/>
    </xf>
    <xf numFmtId="167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67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67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67" fontId="29" fillId="0" borderId="0">
      <alignment vertical="top"/>
    </xf>
    <xf numFmtId="167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67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67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68" fontId="28" fillId="15" borderId="33">
      <alignment wrapText="1"/>
      <protection locked="0"/>
    </xf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23" fillId="0" borderId="0"/>
    <xf numFmtId="0" fontId="23" fillId="0" borderId="0"/>
    <xf numFmtId="167" fontId="29" fillId="0" borderId="0">
      <alignment vertical="top"/>
    </xf>
    <xf numFmtId="167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67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67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0" fontId="23" fillId="0" borderId="0"/>
    <xf numFmtId="0" fontId="23" fillId="0" borderId="0"/>
    <xf numFmtId="0" fontId="33" fillId="0" borderId="0"/>
    <xf numFmtId="0" fontId="33" fillId="0" borderId="0"/>
    <xf numFmtId="167" fontId="29" fillId="0" borderId="0">
      <alignment vertical="top"/>
    </xf>
    <xf numFmtId="167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67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67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167" fontId="29" fillId="0" borderId="0">
      <alignment vertical="top"/>
    </xf>
    <xf numFmtId="167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67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67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67" fontId="29" fillId="0" borderId="0">
      <alignment vertical="top"/>
    </xf>
    <xf numFmtId="167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67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167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0" fontId="3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14" fillId="0" borderId="0"/>
    <xf numFmtId="0" fontId="33" fillId="0" borderId="0"/>
    <xf numFmtId="169" fontId="14" fillId="0" borderId="0" applyFont="0" applyFill="0" applyBorder="0" applyAlignment="0" applyProtection="0"/>
    <xf numFmtId="170" fontId="35" fillId="0" borderId="0">
      <protection locked="0"/>
    </xf>
    <xf numFmtId="171" fontId="35" fillId="0" borderId="0">
      <protection locked="0"/>
    </xf>
    <xf numFmtId="170" fontId="35" fillId="0" borderId="0">
      <protection locked="0"/>
    </xf>
    <xf numFmtId="171" fontId="35" fillId="0" borderId="0">
      <protection locked="0"/>
    </xf>
    <xf numFmtId="172" fontId="35" fillId="0" borderId="0">
      <protection locked="0"/>
    </xf>
    <xf numFmtId="173" fontId="35" fillId="0" borderId="34">
      <protection locked="0"/>
    </xf>
    <xf numFmtId="173" fontId="36" fillId="0" borderId="0">
      <protection locked="0"/>
    </xf>
    <xf numFmtId="173" fontId="36" fillId="0" borderId="0">
      <protection locked="0"/>
    </xf>
    <xf numFmtId="173" fontId="35" fillId="0" borderId="34">
      <protection locked="0"/>
    </xf>
    <xf numFmtId="0" fontId="37" fillId="16" borderId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4" borderId="0" applyNumberFormat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34" fillId="0" borderId="0"/>
    <xf numFmtId="174" fontId="41" fillId="0" borderId="35">
      <protection locked="0"/>
    </xf>
    <xf numFmtId="175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42" fillId="18" borderId="0" applyNumberFormat="0" applyBorder="0" applyAlignment="0" applyProtection="0"/>
    <xf numFmtId="10" fontId="43" fillId="0" borderId="0" applyNumberFormat="0" applyFill="0" applyBorder="0" applyAlignment="0"/>
    <xf numFmtId="0" fontId="44" fillId="0" borderId="0"/>
    <xf numFmtId="0" fontId="45" fillId="35" borderId="36" applyNumberFormat="0" applyAlignment="0" applyProtection="0"/>
    <xf numFmtId="0" fontId="46" fillId="36" borderId="37" applyNumberFormat="0" applyAlignment="0" applyProtection="0"/>
    <xf numFmtId="0" fontId="47" fillId="0" borderId="25">
      <alignment horizontal="left" vertical="center"/>
    </xf>
    <xf numFmtId="41" fontId="28" fillId="0" borderId="0" applyFont="0" applyFill="0" applyBorder="0" applyAlignment="0" applyProtection="0"/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/>
    <xf numFmtId="43" fontId="28" fillId="0" borderId="0" applyFont="0" applyFill="0" applyBorder="0" applyAlignment="0" applyProtection="0"/>
    <xf numFmtId="3" fontId="49" fillId="0" borderId="0" applyFont="0" applyFill="0" applyBorder="0" applyAlignment="0" applyProtection="0"/>
    <xf numFmtId="174" fontId="50" fillId="37" borderId="35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>
      <alignment horizontal="right"/>
    </xf>
    <xf numFmtId="44" fontId="14" fillId="0" borderId="0" applyFont="0" applyFill="0" applyBorder="0" applyAlignment="0" applyProtection="0"/>
    <xf numFmtId="178" fontId="49" fillId="0" borderId="0" applyFont="0" applyFill="0" applyBorder="0" applyAlignment="0" applyProtection="0"/>
    <xf numFmtId="0" fontId="48" fillId="0" borderId="0" applyFill="0" applyBorder="0" applyProtection="0">
      <alignment vertical="center"/>
    </xf>
    <xf numFmtId="0" fontId="49" fillId="0" borderId="0" applyFont="0" applyFill="0" applyBorder="0" applyAlignment="0" applyProtection="0"/>
    <xf numFmtId="0" fontId="48" fillId="0" borderId="0" applyFont="0" applyFill="0" applyBorder="0" applyAlignment="0" applyProtection="0"/>
    <xf numFmtId="14" fontId="51" fillId="0" borderId="0">
      <alignment vertical="top"/>
    </xf>
    <xf numFmtId="17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0" fontId="48" fillId="0" borderId="38" applyNumberFormat="0" applyFont="0" applyFill="0" applyAlignment="0" applyProtection="0"/>
    <xf numFmtId="0" fontId="52" fillId="0" borderId="0" applyNumberFormat="0" applyFill="0" applyBorder="0" applyAlignment="0" applyProtection="0"/>
    <xf numFmtId="167" fontId="53" fillId="0" borderId="0">
      <alignment vertical="top"/>
    </xf>
    <xf numFmtId="167" fontId="53" fillId="0" borderId="0">
      <alignment vertical="top"/>
    </xf>
    <xf numFmtId="181" fontId="51" fillId="0" borderId="0" applyFont="0" applyFill="0" applyBorder="0" applyAlignment="0" applyProtection="0"/>
    <xf numFmtId="181" fontId="51" fillId="0" borderId="0" applyFont="0" applyFill="0" applyBorder="0" applyAlignment="0" applyProtection="0"/>
    <xf numFmtId="37" fontId="28" fillId="0" borderId="0"/>
    <xf numFmtId="0" fontId="54" fillId="0" borderId="0" applyNumberFormat="0" applyFill="0" applyBorder="0" applyAlignment="0" applyProtection="0"/>
    <xf numFmtId="182" fontId="55" fillId="0" borderId="0" applyFill="0" applyBorder="0" applyAlignment="0" applyProtection="0"/>
    <xf numFmtId="182" fontId="29" fillId="0" borderId="0" applyFill="0" applyBorder="0" applyAlignment="0" applyProtection="0"/>
    <xf numFmtId="182" fontId="56" fillId="0" borderId="0" applyFill="0" applyBorder="0" applyAlignment="0" applyProtection="0"/>
    <xf numFmtId="182" fontId="57" fillId="0" borderId="0" applyFill="0" applyBorder="0" applyAlignment="0" applyProtection="0"/>
    <xf numFmtId="182" fontId="58" fillId="0" borderId="0" applyFill="0" applyBorder="0" applyAlignment="0" applyProtection="0"/>
    <xf numFmtId="182" fontId="59" fillId="0" borderId="0" applyFill="0" applyBorder="0" applyAlignment="0" applyProtection="0"/>
    <xf numFmtId="182" fontId="60" fillId="0" borderId="0" applyFill="0" applyBorder="0" applyAlignment="0" applyProtection="0"/>
    <xf numFmtId="2" fontId="49" fillId="0" borderId="0" applyFont="0" applyFill="0" applyBorder="0" applyAlignment="0" applyProtection="0"/>
    <xf numFmtId="0" fontId="61" fillId="0" borderId="0">
      <alignment vertical="center"/>
    </xf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Fill="0" applyBorder="0" applyProtection="0">
      <alignment horizontal="left"/>
    </xf>
    <xf numFmtId="0" fontId="64" fillId="19" borderId="0" applyNumberFormat="0" applyBorder="0" applyAlignment="0" applyProtection="0"/>
    <xf numFmtId="165" fontId="65" fillId="14" borderId="25" applyNumberFormat="0" applyFont="0" applyBorder="0" applyAlignment="0" applyProtection="0"/>
    <xf numFmtId="0" fontId="48" fillId="0" borderId="0" applyFont="0" applyFill="0" applyBorder="0" applyAlignment="0" applyProtection="0">
      <alignment horizontal="right"/>
    </xf>
    <xf numFmtId="183" fontId="66" fillId="14" borderId="0" applyNumberFormat="0" applyFont="0" applyAlignment="0"/>
    <xf numFmtId="0" fontId="67" fillId="0" borderId="0" applyProtection="0">
      <alignment horizontal="right"/>
    </xf>
    <xf numFmtId="0" fontId="68" fillId="0" borderId="0">
      <alignment vertical="top"/>
    </xf>
    <xf numFmtId="0" fontId="69" fillId="0" borderId="39" applyNumberFormat="0" applyFill="0" applyAlignment="0" applyProtection="0"/>
    <xf numFmtId="0" fontId="70" fillId="0" borderId="40" applyNumberFormat="0" applyFill="0" applyAlignment="0" applyProtection="0"/>
    <xf numFmtId="0" fontId="71" fillId="0" borderId="41" applyNumberFormat="0" applyFill="0" applyAlignment="0" applyProtection="0"/>
    <xf numFmtId="0" fontId="71" fillId="0" borderId="0" applyNumberFormat="0" applyFill="0" applyBorder="0" applyAlignment="0" applyProtection="0"/>
    <xf numFmtId="2" fontId="72" fillId="38" borderId="0" applyAlignment="0">
      <alignment horizontal="right"/>
      <protection locked="0"/>
    </xf>
    <xf numFmtId="167" fontId="73" fillId="0" borderId="0">
      <alignment vertical="top"/>
    </xf>
    <xf numFmtId="167" fontId="73" fillId="0" borderId="0">
      <alignment vertical="top"/>
    </xf>
    <xf numFmtId="0" fontId="74" fillId="0" borderId="0" applyNumberFormat="0" applyFill="0" applyBorder="0" applyAlignment="0" applyProtection="0">
      <alignment vertical="top"/>
      <protection locked="0"/>
    </xf>
    <xf numFmtId="174" fontId="75" fillId="0" borderId="0"/>
    <xf numFmtId="0" fontId="28" fillId="0" borderId="0"/>
    <xf numFmtId="0" fontId="76" fillId="0" borderId="0" applyNumberFormat="0" applyFill="0" applyBorder="0" applyAlignment="0" applyProtection="0">
      <alignment vertical="top"/>
      <protection locked="0"/>
    </xf>
    <xf numFmtId="184" fontId="77" fillId="0" borderId="25">
      <alignment horizontal="center" vertical="center" wrapText="1"/>
    </xf>
    <xf numFmtId="0" fontId="78" fillId="22" borderId="36" applyNumberFormat="0" applyAlignment="0" applyProtection="0"/>
    <xf numFmtId="0" fontId="79" fillId="0" borderId="0" applyFill="0" applyBorder="0" applyProtection="0">
      <alignment vertical="center"/>
    </xf>
    <xf numFmtId="0" fontId="79" fillId="0" borderId="0" applyFill="0" applyBorder="0" applyProtection="0">
      <alignment vertical="center"/>
    </xf>
    <xf numFmtId="0" fontId="79" fillId="0" borderId="0" applyFill="0" applyBorder="0" applyProtection="0">
      <alignment vertical="center"/>
    </xf>
    <xf numFmtId="0" fontId="79" fillId="0" borderId="0" applyFill="0" applyBorder="0" applyProtection="0">
      <alignment vertical="center"/>
    </xf>
    <xf numFmtId="167" fontId="30" fillId="0" borderId="0">
      <alignment vertical="top"/>
    </xf>
    <xf numFmtId="167" fontId="30" fillId="13" borderId="0">
      <alignment vertical="top"/>
    </xf>
    <xf numFmtId="167" fontId="30" fillId="13" borderId="0">
      <alignment vertical="top"/>
    </xf>
    <xf numFmtId="167" fontId="30" fillId="0" borderId="0">
      <alignment vertical="top"/>
    </xf>
    <xf numFmtId="167" fontId="30" fillId="0" borderId="0">
      <alignment vertical="top"/>
    </xf>
    <xf numFmtId="185" fontId="30" fillId="14" borderId="0">
      <alignment vertical="top"/>
    </xf>
    <xf numFmtId="38" fontId="30" fillId="0" borderId="0">
      <alignment vertical="top"/>
    </xf>
    <xf numFmtId="0" fontId="80" fillId="0" borderId="42" applyNumberFormat="0" applyFill="0" applyAlignment="0" applyProtection="0"/>
    <xf numFmtId="186" fontId="81" fillId="0" borderId="0" applyFont="0" applyFill="0" applyBorder="0" applyAlignment="0" applyProtection="0"/>
    <xf numFmtId="187" fontId="81" fillId="0" borderId="0" applyFont="0" applyFill="0" applyBorder="0" applyAlignment="0" applyProtection="0"/>
    <xf numFmtId="186" fontId="81" fillId="0" borderId="0" applyFont="0" applyFill="0" applyBorder="0" applyAlignment="0" applyProtection="0"/>
    <xf numFmtId="187" fontId="81" fillId="0" borderId="0" applyFont="0" applyFill="0" applyBorder="0" applyAlignment="0" applyProtection="0"/>
    <xf numFmtId="188" fontId="82" fillId="0" borderId="25">
      <alignment horizontal="right"/>
      <protection locked="0"/>
    </xf>
    <xf numFmtId="189" fontId="81" fillId="0" borderId="0" applyFont="0" applyFill="0" applyBorder="0" applyAlignment="0" applyProtection="0"/>
    <xf numFmtId="190" fontId="81" fillId="0" borderId="0" applyFont="0" applyFill="0" applyBorder="0" applyAlignment="0" applyProtection="0"/>
    <xf numFmtId="189" fontId="81" fillId="0" borderId="0" applyFont="0" applyFill="0" applyBorder="0" applyAlignment="0" applyProtection="0"/>
    <xf numFmtId="190" fontId="81" fillId="0" borderId="0" applyFont="0" applyFill="0" applyBorder="0" applyAlignment="0" applyProtection="0"/>
    <xf numFmtId="0" fontId="48" fillId="0" borderId="0" applyFont="0" applyFill="0" applyBorder="0" applyAlignment="0" applyProtection="0">
      <alignment horizontal="right"/>
    </xf>
    <xf numFmtId="0" fontId="48" fillId="0" borderId="0" applyFill="0" applyBorder="0" applyProtection="0">
      <alignment vertical="center"/>
    </xf>
    <xf numFmtId="0" fontId="48" fillId="0" borderId="0" applyFont="0" applyFill="0" applyBorder="0" applyAlignment="0" applyProtection="0">
      <alignment horizontal="right"/>
    </xf>
    <xf numFmtId="3" fontId="14" fillId="0" borderId="10" applyFont="0" applyBorder="0">
      <alignment horizontal="center" vertical="center"/>
    </xf>
    <xf numFmtId="0" fontId="83" fillId="39" borderId="0" applyNumberFormat="0" applyBorder="0" applyAlignment="0" applyProtection="0"/>
    <xf numFmtId="0" fontId="37" fillId="0" borderId="43"/>
    <xf numFmtId="0" fontId="84" fillId="0" borderId="0" applyNumberFormat="0" applyFill="0" applyBorder="0" applyAlignment="0" applyProtection="0"/>
    <xf numFmtId="191" fontId="14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alignment horizontal="right"/>
    </xf>
    <xf numFmtId="0" fontId="14" fillId="0" borderId="0"/>
    <xf numFmtId="0" fontId="86" fillId="0" borderId="0"/>
    <xf numFmtId="0" fontId="48" fillId="0" borderId="0" applyFill="0" applyBorder="0" applyProtection="0">
      <alignment vertical="center"/>
    </xf>
    <xf numFmtId="0" fontId="87" fillId="0" borderId="0"/>
    <xf numFmtId="0" fontId="28" fillId="0" borderId="0"/>
    <xf numFmtId="0" fontId="23" fillId="0" borderId="0"/>
    <xf numFmtId="0" fontId="38" fillId="40" borderId="44" applyNumberFormat="0" applyFont="0" applyAlignment="0" applyProtection="0"/>
    <xf numFmtId="192" fontId="14" fillId="0" borderId="0" applyFont="0" applyAlignment="0">
      <alignment horizontal="center"/>
    </xf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0" fontId="65" fillId="0" borderId="0"/>
    <xf numFmtId="195" fontId="65" fillId="0" borderId="0" applyFont="0" applyFill="0" applyBorder="0" applyAlignment="0" applyProtection="0"/>
    <xf numFmtId="196" fontId="65" fillId="0" borderId="0" applyFont="0" applyFill="0" applyBorder="0" applyAlignment="0" applyProtection="0"/>
    <xf numFmtId="0" fontId="88" fillId="35" borderId="45" applyNumberFormat="0" applyAlignment="0" applyProtection="0"/>
    <xf numFmtId="1" fontId="89" fillId="0" borderId="0" applyProtection="0">
      <alignment horizontal="right" vertical="center"/>
    </xf>
    <xf numFmtId="49" fontId="90" fillId="0" borderId="13" applyFill="0" applyProtection="0">
      <alignment vertical="center"/>
    </xf>
    <xf numFmtId="9" fontId="28" fillId="0" borderId="0" applyFont="0" applyFill="0" applyBorder="0" applyAlignment="0" applyProtection="0"/>
    <xf numFmtId="0" fontId="48" fillId="0" borderId="0" applyFill="0" applyBorder="0" applyProtection="0">
      <alignment vertical="center"/>
    </xf>
    <xf numFmtId="37" fontId="91" fillId="15" borderId="46"/>
    <xf numFmtId="37" fontId="91" fillId="15" borderId="46"/>
    <xf numFmtId="0" fontId="92" fillId="0" borderId="0" applyNumberFormat="0">
      <alignment horizontal="left"/>
    </xf>
    <xf numFmtId="197" fontId="93" fillId="0" borderId="47" applyBorder="0">
      <alignment horizontal="right"/>
      <protection locked="0"/>
    </xf>
    <xf numFmtId="49" fontId="94" fillId="0" borderId="25" applyNumberFormat="0">
      <alignment horizontal="left" vertical="center"/>
    </xf>
    <xf numFmtId="0" fontId="95" fillId="0" borderId="0">
      <alignment horizontal="right" vertical="center"/>
    </xf>
    <xf numFmtId="0" fontId="96" fillId="0" borderId="0">
      <alignment horizontal="left" vertical="center"/>
    </xf>
    <xf numFmtId="0" fontId="97" fillId="0" borderId="0">
      <alignment horizontal="left" vertical="top"/>
    </xf>
    <xf numFmtId="0" fontId="97" fillId="0" borderId="0">
      <alignment horizontal="center" vertical="center"/>
    </xf>
    <xf numFmtId="0" fontId="97" fillId="0" borderId="0">
      <alignment horizontal="center" vertical="center"/>
    </xf>
    <xf numFmtId="0" fontId="97" fillId="0" borderId="0">
      <alignment horizontal="center" vertical="center"/>
    </xf>
    <xf numFmtId="0" fontId="97" fillId="0" borderId="0">
      <alignment horizontal="left" vertical="center"/>
    </xf>
    <xf numFmtId="0" fontId="97" fillId="0" borderId="0">
      <alignment horizontal="right" vertical="center"/>
    </xf>
    <xf numFmtId="0" fontId="97" fillId="0" borderId="0">
      <alignment horizontal="center" vertical="center"/>
    </xf>
    <xf numFmtId="0" fontId="97" fillId="0" borderId="0">
      <alignment horizontal="left" vertical="top"/>
    </xf>
    <xf numFmtId="0" fontId="97" fillId="0" borderId="0">
      <alignment horizontal="right" vertical="center"/>
    </xf>
    <xf numFmtId="0" fontId="97" fillId="0" borderId="0">
      <alignment horizontal="right" vertical="top"/>
    </xf>
    <xf numFmtId="0" fontId="97" fillId="0" borderId="0">
      <alignment horizontal="left" vertical="center"/>
    </xf>
    <xf numFmtId="0" fontId="97" fillId="0" borderId="0">
      <alignment horizontal="left" vertical="top"/>
    </xf>
    <xf numFmtId="0" fontId="97" fillId="0" borderId="0">
      <alignment horizontal="left" vertical="top"/>
    </xf>
    <xf numFmtId="0" fontId="98" fillId="0" borderId="0">
      <alignment horizontal="center" vertical="center"/>
    </xf>
    <xf numFmtId="0" fontId="97" fillId="0" borderId="0">
      <alignment horizontal="center" vertical="top"/>
    </xf>
    <xf numFmtId="0" fontId="99" fillId="0" borderId="0">
      <alignment horizontal="left" vertical="top"/>
    </xf>
    <xf numFmtId="0" fontId="97" fillId="0" borderId="0">
      <alignment horizontal="left" vertical="top"/>
    </xf>
    <xf numFmtId="0" fontId="99" fillId="0" borderId="0">
      <alignment horizontal="left" vertical="center"/>
    </xf>
    <xf numFmtId="0" fontId="99" fillId="0" borderId="0">
      <alignment horizontal="left" vertical="top"/>
    </xf>
    <xf numFmtId="0" fontId="100" fillId="0" borderId="48">
      <alignment vertical="center"/>
    </xf>
    <xf numFmtId="4" fontId="101" fillId="15" borderId="45" applyNumberFormat="0" applyProtection="0">
      <alignment vertical="center"/>
    </xf>
    <xf numFmtId="4" fontId="102" fillId="15" borderId="45" applyNumberFormat="0" applyProtection="0">
      <alignment vertical="center"/>
    </xf>
    <xf numFmtId="4" fontId="101" fillId="15" borderId="45" applyNumberFormat="0" applyProtection="0">
      <alignment horizontal="left" vertical="center" indent="1"/>
    </xf>
    <xf numFmtId="4" fontId="101" fillId="15" borderId="45" applyNumberFormat="0" applyProtection="0">
      <alignment horizontal="left" vertical="center" indent="1"/>
    </xf>
    <xf numFmtId="0" fontId="28" fillId="41" borderId="45" applyNumberFormat="0" applyProtection="0">
      <alignment horizontal="left" vertical="center" indent="1"/>
    </xf>
    <xf numFmtId="4" fontId="101" fillId="5" borderId="45" applyNumberFormat="0" applyProtection="0">
      <alignment horizontal="right" vertical="center"/>
    </xf>
    <xf numFmtId="4" fontId="101" fillId="42" borderId="45" applyNumberFormat="0" applyProtection="0">
      <alignment horizontal="right" vertical="center"/>
    </xf>
    <xf numFmtId="4" fontId="101" fillId="43" borderId="45" applyNumberFormat="0" applyProtection="0">
      <alignment horizontal="right" vertical="center"/>
    </xf>
    <xf numFmtId="4" fontId="101" fillId="44" borderId="45" applyNumberFormat="0" applyProtection="0">
      <alignment horizontal="right" vertical="center"/>
    </xf>
    <xf numFmtId="4" fontId="101" fillId="45" borderId="45" applyNumberFormat="0" applyProtection="0">
      <alignment horizontal="right" vertical="center"/>
    </xf>
    <xf numFmtId="4" fontId="101" fillId="46" borderId="45" applyNumberFormat="0" applyProtection="0">
      <alignment horizontal="right" vertical="center"/>
    </xf>
    <xf numFmtId="4" fontId="101" fillId="47" borderId="45" applyNumberFormat="0" applyProtection="0">
      <alignment horizontal="right" vertical="center"/>
    </xf>
    <xf numFmtId="4" fontId="101" fillId="48" borderId="45" applyNumberFormat="0" applyProtection="0">
      <alignment horizontal="right" vertical="center"/>
    </xf>
    <xf numFmtId="4" fontId="101" fillId="49" borderId="45" applyNumberFormat="0" applyProtection="0">
      <alignment horizontal="right" vertical="center"/>
    </xf>
    <xf numFmtId="4" fontId="103" fillId="50" borderId="45" applyNumberFormat="0" applyProtection="0">
      <alignment horizontal="left" vertical="center" indent="1"/>
    </xf>
    <xf numFmtId="4" fontId="101" fillId="51" borderId="49" applyNumberFormat="0" applyProtection="0">
      <alignment horizontal="left" vertical="center" indent="1"/>
    </xf>
    <xf numFmtId="4" fontId="104" fillId="52" borderId="0" applyNumberFormat="0" applyProtection="0">
      <alignment horizontal="left" vertical="center" indent="1"/>
    </xf>
    <xf numFmtId="0" fontId="28" fillId="41" borderId="45" applyNumberFormat="0" applyProtection="0">
      <alignment horizontal="left" vertical="center" indent="1"/>
    </xf>
    <xf numFmtId="4" fontId="105" fillId="51" borderId="45" applyNumberFormat="0" applyProtection="0">
      <alignment horizontal="left" vertical="center" indent="1"/>
    </xf>
    <xf numFmtId="4" fontId="105" fillId="53" borderId="45" applyNumberFormat="0" applyProtection="0">
      <alignment horizontal="left" vertical="center" indent="1"/>
    </xf>
    <xf numFmtId="0" fontId="28" fillId="53" borderId="45" applyNumberFormat="0" applyProtection="0">
      <alignment horizontal="left" vertical="center" indent="1"/>
    </xf>
    <xf numFmtId="0" fontId="28" fillId="53" borderId="45" applyNumberFormat="0" applyProtection="0">
      <alignment horizontal="left" vertical="center" indent="1"/>
    </xf>
    <xf numFmtId="0" fontId="28" fillId="54" borderId="45" applyNumberFormat="0" applyProtection="0">
      <alignment horizontal="left" vertical="center" indent="1"/>
    </xf>
    <xf numFmtId="0" fontId="28" fillId="54" borderId="45" applyNumberFormat="0" applyProtection="0">
      <alignment horizontal="left" vertical="center" indent="1"/>
    </xf>
    <xf numFmtId="0" fontId="28" fillId="13" borderId="45" applyNumberFormat="0" applyProtection="0">
      <alignment horizontal="left" vertical="center" indent="1"/>
    </xf>
    <xf numFmtId="0" fontId="28" fillId="13" borderId="45" applyNumberFormat="0" applyProtection="0">
      <alignment horizontal="left" vertical="center" indent="1"/>
    </xf>
    <xf numFmtId="0" fontId="28" fillId="41" borderId="45" applyNumberFormat="0" applyProtection="0">
      <alignment horizontal="left" vertical="center" indent="1"/>
    </xf>
    <xf numFmtId="0" fontId="28" fillId="41" borderId="45" applyNumberFormat="0" applyProtection="0">
      <alignment horizontal="left" vertical="center" indent="1"/>
    </xf>
    <xf numFmtId="0" fontId="14" fillId="0" borderId="0"/>
    <xf numFmtId="4" fontId="101" fillId="55" borderId="45" applyNumberFormat="0" applyProtection="0">
      <alignment vertical="center"/>
    </xf>
    <xf numFmtId="4" fontId="102" fillId="55" borderId="45" applyNumberFormat="0" applyProtection="0">
      <alignment vertical="center"/>
    </xf>
    <xf numFmtId="4" fontId="101" fillId="55" borderId="45" applyNumberFormat="0" applyProtection="0">
      <alignment horizontal="left" vertical="center" indent="1"/>
    </xf>
    <xf numFmtId="4" fontId="101" fillId="55" borderId="45" applyNumberFormat="0" applyProtection="0">
      <alignment horizontal="left" vertical="center" indent="1"/>
    </xf>
    <xf numFmtId="4" fontId="101" fillId="51" borderId="45" applyNumberFormat="0" applyProtection="0">
      <alignment horizontal="right" vertical="center"/>
    </xf>
    <xf numFmtId="4" fontId="102" fillId="51" borderId="45" applyNumberFormat="0" applyProtection="0">
      <alignment horizontal="right" vertical="center"/>
    </xf>
    <xf numFmtId="0" fontId="28" fillId="41" borderId="45" applyNumberFormat="0" applyProtection="0">
      <alignment horizontal="left" vertical="center" indent="1"/>
    </xf>
    <xf numFmtId="0" fontId="28" fillId="41" borderId="45" applyNumberFormat="0" applyProtection="0">
      <alignment horizontal="left" vertical="center" indent="1"/>
    </xf>
    <xf numFmtId="0" fontId="106" fillId="0" borderId="0"/>
    <xf numFmtId="4" fontId="107" fillId="51" borderId="45" applyNumberFormat="0" applyProtection="0">
      <alignment horizontal="right" vertical="center"/>
    </xf>
    <xf numFmtId="0" fontId="108" fillId="0" borderId="0">
      <alignment horizontal="left" vertical="center" wrapText="1"/>
    </xf>
    <xf numFmtId="0" fontId="28" fillId="0" borderId="0"/>
    <xf numFmtId="0" fontId="23" fillId="0" borderId="0"/>
    <xf numFmtId="0" fontId="109" fillId="0" borderId="0" applyBorder="0" applyProtection="0">
      <alignment vertical="center"/>
    </xf>
    <xf numFmtId="0" fontId="109" fillId="0" borderId="13" applyBorder="0" applyProtection="0">
      <alignment horizontal="right" vertical="center"/>
    </xf>
    <xf numFmtId="0" fontId="110" fillId="56" borderId="0" applyBorder="0" applyProtection="0">
      <alignment horizontal="centerContinuous" vertical="center"/>
    </xf>
    <xf numFmtId="0" fontId="110" fillId="57" borderId="13" applyBorder="0" applyProtection="0">
      <alignment horizontal="centerContinuous" vertical="center"/>
    </xf>
    <xf numFmtId="0" fontId="111" fillId="0" borderId="0"/>
    <xf numFmtId="167" fontId="112" fillId="58" borderId="0">
      <alignment horizontal="right" vertical="top"/>
    </xf>
    <xf numFmtId="167" fontId="112" fillId="58" borderId="0">
      <alignment horizontal="right" vertical="top"/>
    </xf>
    <xf numFmtId="0" fontId="87" fillId="0" borderId="0"/>
    <xf numFmtId="0" fontId="113" fillId="0" borderId="0" applyFill="0" applyBorder="0" applyProtection="0">
      <alignment horizontal="left"/>
    </xf>
    <xf numFmtId="0" fontId="63" fillId="0" borderId="32" applyFill="0" applyBorder="0" applyProtection="0">
      <alignment horizontal="left" vertical="top"/>
    </xf>
    <xf numFmtId="0" fontId="114" fillId="0" borderId="0">
      <alignment horizontal="centerContinuous"/>
    </xf>
    <xf numFmtId="0" fontId="115" fillId="0" borderId="32" applyFill="0" applyBorder="0" applyProtection="0"/>
    <xf numFmtId="0" fontId="115" fillId="0" borderId="0"/>
    <xf numFmtId="0" fontId="116" fillId="0" borderId="0" applyFill="0" applyBorder="0" applyProtection="0"/>
    <xf numFmtId="0" fontId="117" fillId="0" borderId="0"/>
    <xf numFmtId="0" fontId="118" fillId="0" borderId="0" applyNumberFormat="0" applyFill="0" applyBorder="0" applyAlignment="0" applyProtection="0"/>
    <xf numFmtId="0" fontId="119" fillId="0" borderId="50" applyNumberFormat="0" applyFill="0" applyAlignment="0" applyProtection="0"/>
    <xf numFmtId="0" fontId="120" fillId="0" borderId="38" applyFill="0" applyBorder="0" applyProtection="0">
      <alignment vertical="center"/>
    </xf>
    <xf numFmtId="0" fontId="121" fillId="0" borderId="0">
      <alignment horizontal="fill"/>
    </xf>
    <xf numFmtId="0" fontId="65" fillId="0" borderId="0"/>
    <xf numFmtId="0" fontId="122" fillId="0" borderId="0" applyNumberFormat="0" applyFill="0" applyBorder="0" applyAlignment="0" applyProtection="0"/>
    <xf numFmtId="0" fontId="123" fillId="0" borderId="13" applyBorder="0" applyProtection="0">
      <alignment horizontal="right"/>
    </xf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174" fontId="41" fillId="0" borderId="35">
      <protection locked="0"/>
    </xf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3" fontId="124" fillId="0" borderId="0">
      <alignment horizontal="center" vertical="center" textRotation="90" wrapText="1"/>
    </xf>
    <xf numFmtId="198" fontId="41" fillId="0" borderId="25">
      <alignment vertical="top" wrapText="1"/>
    </xf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125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199" fontId="127" fillId="0" borderId="25">
      <alignment vertical="top" wrapText="1"/>
    </xf>
    <xf numFmtId="4" fontId="128" fillId="0" borderId="25">
      <alignment horizontal="left" vertical="center"/>
    </xf>
    <xf numFmtId="4" fontId="128" fillId="0" borderId="25"/>
    <xf numFmtId="4" fontId="128" fillId="59" borderId="25"/>
    <xf numFmtId="4" fontId="128" fillId="60" borderId="25"/>
    <xf numFmtId="4" fontId="129" fillId="61" borderId="25"/>
    <xf numFmtId="4" fontId="130" fillId="13" borderId="25"/>
    <xf numFmtId="4" fontId="131" fillId="0" borderId="25">
      <alignment horizontal="center" wrapText="1"/>
    </xf>
    <xf numFmtId="199" fontId="128" fillId="0" borderId="25"/>
    <xf numFmtId="199" fontId="127" fillId="0" borderId="25">
      <alignment horizontal="center" vertical="center" wrapText="1"/>
    </xf>
    <xf numFmtId="199" fontId="127" fillId="0" borderId="25">
      <alignment vertical="top" wrapText="1"/>
    </xf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200" fontId="38" fillId="0" borderId="0" applyFont="0" applyFill="0" applyBorder="0" applyAlignment="0" applyProtection="0"/>
    <xf numFmtId="200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132" fillId="0" borderId="0" applyBorder="0">
      <alignment horizontal="center" vertical="center" wrapText="1"/>
    </xf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69" fillId="0" borderId="39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0" fillId="0" borderId="40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41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5" fillId="0" borderId="51" applyBorder="0">
      <alignment horizontal="center" vertical="center" wrapText="1"/>
    </xf>
    <xf numFmtId="174" fontId="50" fillId="37" borderId="35"/>
    <xf numFmtId="4" fontId="136" fillId="15" borderId="25" applyBorder="0">
      <alignment horizontal="right"/>
    </xf>
    <xf numFmtId="49" fontId="137" fillId="0" borderId="0" applyBorder="0">
      <alignment vertical="center"/>
    </xf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0" fontId="119" fillId="0" borderId="50" applyNumberFormat="0" applyFill="0" applyAlignment="0" applyProtection="0"/>
    <xf numFmtId="3" fontId="50" fillId="0" borderId="25" applyBorder="0">
      <alignment vertical="center"/>
    </xf>
    <xf numFmtId="0" fontId="84" fillId="0" borderId="34" applyNumberFormat="0" applyFill="0" applyAlignment="0" applyProtection="0"/>
    <xf numFmtId="0" fontId="84" fillId="0" borderId="34" applyNumberFormat="0" applyFill="0" applyAlignment="0" applyProtection="0"/>
    <xf numFmtId="0" fontId="84" fillId="0" borderId="34" applyNumberFormat="0" applyFill="0" applyAlignment="0" applyProtection="0"/>
    <xf numFmtId="0" fontId="84" fillId="0" borderId="34" applyNumberFormat="0" applyFill="0" applyAlignment="0" applyProtection="0"/>
    <xf numFmtId="0" fontId="84" fillId="0" borderId="34" applyNumberFormat="0" applyFill="0" applyAlignment="0" applyProtection="0"/>
    <xf numFmtId="0" fontId="84" fillId="0" borderId="34" applyNumberFormat="0" applyFill="0" applyAlignment="0" applyProtection="0"/>
    <xf numFmtId="0" fontId="84" fillId="0" borderId="34" applyNumberFormat="0" applyFill="0" applyAlignment="0" applyProtection="0"/>
    <xf numFmtId="0" fontId="84" fillId="0" borderId="34" applyNumberFormat="0" applyFill="0" applyAlignment="0" applyProtection="0"/>
    <xf numFmtId="0" fontId="84" fillId="0" borderId="34" applyNumberFormat="0" applyFill="0" applyAlignment="0" applyProtection="0"/>
    <xf numFmtId="0" fontId="84" fillId="0" borderId="34" applyNumberFormat="0" applyFill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14" fillId="0" borderId="0">
      <alignment wrapText="1"/>
    </xf>
    <xf numFmtId="0" fontId="134" fillId="0" borderId="0">
      <alignment horizontal="center" vertical="top" wrapText="1"/>
    </xf>
    <xf numFmtId="0" fontId="138" fillId="0" borderId="0">
      <alignment horizontal="centerContinuous" vertical="center"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201" fontId="139" fillId="14" borderId="25">
      <alignment wrapText="1"/>
    </xf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7" fontId="140" fillId="0" borderId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49" fontId="124" fillId="0" borderId="25">
      <alignment horizontal="right" vertical="top" wrapText="1"/>
    </xf>
    <xf numFmtId="182" fontId="141" fillId="0" borderId="0">
      <alignment horizontal="right" vertical="top" wrapText="1"/>
    </xf>
    <xf numFmtId="49" fontId="136" fillId="0" borderId="0" applyBorder="0">
      <alignment vertical="top"/>
    </xf>
    <xf numFmtId="0" fontId="14" fillId="0" borderId="0"/>
    <xf numFmtId="0" fontId="142" fillId="0" borderId="0"/>
    <xf numFmtId="0" fontId="28" fillId="0" borderId="0"/>
    <xf numFmtId="0" fontId="10" fillId="0" borderId="0"/>
    <xf numFmtId="0" fontId="10" fillId="0" borderId="0"/>
    <xf numFmtId="0" fontId="142" fillId="0" borderId="0"/>
    <xf numFmtId="49" fontId="136" fillId="0" borderId="0" applyBorder="0">
      <alignment vertical="top"/>
    </xf>
    <xf numFmtId="0" fontId="38" fillId="0" borderId="0"/>
    <xf numFmtId="49" fontId="136" fillId="0" borderId="0" applyBorder="0">
      <alignment vertical="top"/>
    </xf>
    <xf numFmtId="0" fontId="14" fillId="0" borderId="0"/>
    <xf numFmtId="0" fontId="14" fillId="0" borderId="0"/>
    <xf numFmtId="0" fontId="24" fillId="0" borderId="0"/>
    <xf numFmtId="0" fontId="2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" fillId="0" borderId="0"/>
    <xf numFmtId="0" fontId="10" fillId="0" borderId="0"/>
    <xf numFmtId="0" fontId="38" fillId="0" borderId="0"/>
    <xf numFmtId="0" fontId="28" fillId="0" borderId="0"/>
    <xf numFmtId="0" fontId="38" fillId="0" borderId="0"/>
    <xf numFmtId="0" fontId="38" fillId="0" borderId="0"/>
    <xf numFmtId="0" fontId="10" fillId="0" borderId="0"/>
    <xf numFmtId="0" fontId="28" fillId="0" borderId="0"/>
    <xf numFmtId="0" fontId="1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43" fillId="0" borderId="0"/>
    <xf numFmtId="0" fontId="14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" fillId="0" borderId="0"/>
    <xf numFmtId="0" fontId="12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38" fillId="0" borderId="0"/>
    <xf numFmtId="0" fontId="10" fillId="0" borderId="0"/>
    <xf numFmtId="0" fontId="38" fillId="0" borderId="0"/>
    <xf numFmtId="0" fontId="12" fillId="0" borderId="0"/>
    <xf numFmtId="0" fontId="12" fillId="0" borderId="0"/>
    <xf numFmtId="0" fontId="28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" fillId="0" borderId="0"/>
    <xf numFmtId="0" fontId="12" fillId="0" borderId="0"/>
    <xf numFmtId="0" fontId="12" fillId="0" borderId="0"/>
    <xf numFmtId="0" fontId="144" fillId="0" borderId="0"/>
    <xf numFmtId="0" fontId="12" fillId="0" borderId="0"/>
    <xf numFmtId="0" fontId="14" fillId="0" borderId="0"/>
    <xf numFmtId="0" fontId="24" fillId="0" borderId="0"/>
    <xf numFmtId="49" fontId="136" fillId="0" borderId="0" applyBorder="0">
      <alignment vertical="top"/>
    </xf>
    <xf numFmtId="0" fontId="145" fillId="0" borderId="0"/>
    <xf numFmtId="49" fontId="136" fillId="0" borderId="0" applyBorder="0">
      <alignment vertical="top"/>
    </xf>
    <xf numFmtId="49" fontId="136" fillId="0" borderId="0" applyBorder="0">
      <alignment vertical="top"/>
    </xf>
    <xf numFmtId="49" fontId="136" fillId="0" borderId="0" applyBorder="0">
      <alignment vertical="top"/>
    </xf>
    <xf numFmtId="1" fontId="146" fillId="0" borderId="25">
      <alignment horizontal="left" vertical="center"/>
    </xf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14" fillId="0" borderId="0" applyFont="0" applyFill="0" applyBorder="0" applyProtection="0">
      <alignment horizontal="center" vertical="center" wrapText="1"/>
    </xf>
    <xf numFmtId="0" fontId="14" fillId="0" borderId="0" applyNumberFormat="0" applyFont="0" applyFill="0" applyBorder="0" applyProtection="0">
      <alignment horizontal="justify" vertical="center" wrapText="1"/>
    </xf>
    <xf numFmtId="199" fontId="147" fillId="0" borderId="25">
      <alignment vertical="top"/>
    </xf>
    <xf numFmtId="182" fontId="148" fillId="15" borderId="46" applyNumberFormat="0" applyBorder="0" applyAlignment="0">
      <alignment vertical="center"/>
      <protection locked="0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4" fillId="40" borderId="44" applyNumberFormat="0" applyFont="0" applyAlignment="0" applyProtection="0"/>
    <xf numFmtId="0" fontId="14" fillId="40" borderId="44" applyNumberFormat="0" applyFont="0" applyAlignment="0" applyProtection="0"/>
    <xf numFmtId="0" fontId="14" fillId="40" borderId="44" applyNumberFormat="0" applyFont="0" applyAlignment="0" applyProtection="0"/>
    <xf numFmtId="0" fontId="14" fillId="40" borderId="44" applyNumberFormat="0" applyFont="0" applyAlignment="0" applyProtection="0"/>
    <xf numFmtId="0" fontId="14" fillId="40" borderId="44" applyNumberFormat="0" applyFont="0" applyAlignment="0" applyProtection="0"/>
    <xf numFmtId="0" fontId="14" fillId="40" borderId="44" applyNumberFormat="0" applyFont="0" applyAlignment="0" applyProtection="0"/>
    <xf numFmtId="0" fontId="14" fillId="40" borderId="44" applyNumberFormat="0" applyFont="0" applyAlignment="0" applyProtection="0"/>
    <xf numFmtId="0" fontId="14" fillId="40" borderId="44" applyNumberFormat="0" applyFont="0" applyAlignment="0" applyProtection="0"/>
    <xf numFmtId="0" fontId="14" fillId="40" borderId="44" applyNumberFormat="0" applyFont="0" applyAlignment="0" applyProtection="0"/>
    <xf numFmtId="0" fontId="14" fillId="40" borderId="44" applyNumberFormat="0" applyFont="0" applyAlignment="0" applyProtection="0"/>
    <xf numFmtId="0" fontId="14" fillId="40" borderId="44" applyNumberFormat="0" applyFont="0" applyAlignment="0" applyProtection="0"/>
    <xf numFmtId="0" fontId="14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49" fontId="129" fillId="0" borderId="33">
      <alignment horizontal="left" vertical="center"/>
    </xf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202" fontId="149" fillId="0" borderId="25"/>
    <xf numFmtId="0" fontId="14" fillId="0" borderId="25" applyNumberFormat="0" applyFont="0" applyFill="0" applyAlignment="0" applyProtection="0"/>
    <xf numFmtId="3" fontId="150" fillId="62" borderId="33">
      <alignment horizontal="justify" vertical="center"/>
    </xf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0" fontId="80" fillId="0" borderId="42" applyNumberFormat="0" applyFill="0" applyAlignment="0" applyProtection="0"/>
    <xf numFmtId="167" fontId="29" fillId="0" borderId="0">
      <alignment vertical="top"/>
    </xf>
    <xf numFmtId="167" fontId="29" fillId="0" borderId="0">
      <alignment vertical="top"/>
    </xf>
    <xf numFmtId="49" fontId="151" fillId="63" borderId="24" applyBorder="0" applyProtection="0">
      <alignment horizontal="left" vertical="center"/>
    </xf>
    <xf numFmtId="49" fontId="141" fillId="0" borderId="0"/>
    <xf numFmtId="49" fontId="152" fillId="0" borderId="0">
      <alignment vertical="top"/>
    </xf>
    <xf numFmtId="182" fontId="84" fillId="0" borderId="0" applyFill="0" applyBorder="0" applyAlignment="0" applyProtection="0"/>
    <xf numFmtId="182" fontId="84" fillId="0" borderId="0" applyFill="0" applyBorder="0" applyAlignment="0" applyProtection="0"/>
    <xf numFmtId="182" fontId="84" fillId="0" borderId="0" applyFill="0" applyBorder="0" applyAlignment="0" applyProtection="0"/>
    <xf numFmtId="182" fontId="84" fillId="0" borderId="0" applyFill="0" applyBorder="0" applyAlignment="0" applyProtection="0"/>
    <xf numFmtId="182" fontId="84" fillId="0" borderId="0" applyFill="0" applyBorder="0" applyAlignment="0" applyProtection="0"/>
    <xf numFmtId="182" fontId="84" fillId="0" borderId="0" applyFill="0" applyBorder="0" applyAlignment="0" applyProtection="0"/>
    <xf numFmtId="182" fontId="84" fillId="0" borderId="0" applyFill="0" applyBorder="0" applyAlignment="0" applyProtection="0"/>
    <xf numFmtId="182" fontId="84" fillId="0" borderId="0" applyFill="0" applyBorder="0" applyAlignment="0" applyProtection="0"/>
    <xf numFmtId="182" fontId="84" fillId="0" borderId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49" fontId="84" fillId="0" borderId="0">
      <alignment horizontal="center"/>
    </xf>
    <xf numFmtId="49" fontId="84" fillId="0" borderId="0">
      <alignment horizontal="center"/>
    </xf>
    <xf numFmtId="49" fontId="84" fillId="0" borderId="0">
      <alignment horizontal="center"/>
    </xf>
    <xf numFmtId="49" fontId="84" fillId="0" borderId="0">
      <alignment horizontal="center"/>
    </xf>
    <xf numFmtId="49" fontId="84" fillId="0" borderId="0">
      <alignment horizontal="center"/>
    </xf>
    <xf numFmtId="49" fontId="84" fillId="0" borderId="0">
      <alignment horizontal="center"/>
    </xf>
    <xf numFmtId="49" fontId="84" fillId="0" borderId="0">
      <alignment horizontal="center"/>
    </xf>
    <xf numFmtId="49" fontId="84" fillId="0" borderId="0">
      <alignment horizontal="center"/>
    </xf>
    <xf numFmtId="49" fontId="84" fillId="0" borderId="0">
      <alignment horizontal="center"/>
    </xf>
    <xf numFmtId="49" fontId="84" fillId="0" borderId="0">
      <alignment horizontal="center"/>
    </xf>
    <xf numFmtId="204" fontId="14" fillId="0" borderId="0" applyFont="0" applyFill="0" applyBorder="0" applyAlignment="0" applyProtection="0"/>
    <xf numFmtId="2" fontId="84" fillId="0" borderId="0" applyFill="0" applyBorder="0" applyAlignment="0" applyProtection="0"/>
    <xf numFmtId="2" fontId="84" fillId="0" borderId="0" applyFill="0" applyBorder="0" applyAlignment="0" applyProtection="0"/>
    <xf numFmtId="2" fontId="84" fillId="0" borderId="0" applyFill="0" applyBorder="0" applyAlignment="0" applyProtection="0"/>
    <xf numFmtId="2" fontId="84" fillId="0" borderId="0" applyFill="0" applyBorder="0" applyAlignment="0" applyProtection="0"/>
    <xf numFmtId="2" fontId="84" fillId="0" borderId="0" applyFill="0" applyBorder="0" applyAlignment="0" applyProtection="0"/>
    <xf numFmtId="2" fontId="84" fillId="0" borderId="0" applyFill="0" applyBorder="0" applyAlignment="0" applyProtection="0"/>
    <xf numFmtId="2" fontId="84" fillId="0" borderId="0" applyFill="0" applyBorder="0" applyAlignment="0" applyProtection="0"/>
    <xf numFmtId="2" fontId="84" fillId="0" borderId="0" applyFill="0" applyBorder="0" applyAlignment="0" applyProtection="0"/>
    <xf numFmtId="2" fontId="84" fillId="0" borderId="0" applyFill="0" applyBorder="0" applyAlignment="0" applyProtection="0"/>
    <xf numFmtId="2" fontId="84" fillId="0" borderId="0" applyFill="0" applyBorder="0" applyAlignment="0" applyProtection="0"/>
    <xf numFmtId="205" fontId="153" fillId="0" borderId="0" applyFont="0" applyFill="0" applyBorder="0" applyAlignment="0" applyProtection="0"/>
    <xf numFmtId="206" fontId="28" fillId="0" borderId="0" applyFont="0" applyFill="0" applyBorder="0" applyAlignment="0" applyProtection="0"/>
    <xf numFmtId="205" fontId="153" fillId="0" borderId="0" applyFont="0" applyFill="0" applyBorder="0" applyAlignment="0" applyProtection="0"/>
    <xf numFmtId="0" fontId="28" fillId="0" borderId="0" applyFont="0" applyFill="0" applyBorder="0" applyAlignment="0" applyProtection="0"/>
    <xf numFmtId="43" fontId="38" fillId="0" borderId="0" applyFont="0" applyFill="0" applyBorder="0" applyAlignment="0" applyProtection="0"/>
    <xf numFmtId="207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207" fontId="2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207" fontId="38" fillId="0" borderId="0" applyFont="0" applyFill="0" applyBorder="0" applyAlignment="0" applyProtection="0"/>
    <xf numFmtId="208" fontId="153" fillId="0" borderId="0" applyFont="0" applyFill="0" applyBorder="0" applyAlignment="0" applyProtection="0"/>
    <xf numFmtId="208" fontId="153" fillId="0" borderId="0" applyFont="0" applyFill="0" applyBorder="0" applyAlignment="0" applyProtection="0"/>
    <xf numFmtId="43" fontId="14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204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208" fontId="153" fillId="0" borderId="0" applyFont="0" applyFill="0" applyBorder="0" applyAlignment="0" applyProtection="0"/>
    <xf numFmtId="208" fontId="153" fillId="0" borderId="0" applyFont="0" applyFill="0" applyBorder="0" applyAlignment="0" applyProtection="0"/>
    <xf numFmtId="208" fontId="153" fillId="0" borderId="0" applyFont="0" applyFill="0" applyBorder="0" applyAlignment="0" applyProtection="0"/>
    <xf numFmtId="208" fontId="153" fillId="0" borderId="0" applyFont="0" applyFill="0" applyBorder="0" applyAlignment="0" applyProtection="0"/>
    <xf numFmtId="43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207" fontId="136" fillId="0" borderId="0" applyFont="0" applyFill="0" applyBorder="0" applyAlignment="0" applyProtection="0"/>
    <xf numFmtId="43" fontId="14" fillId="0" borderId="0" applyFont="0" applyFill="0" applyBorder="0" applyAlignment="0" applyProtection="0"/>
    <xf numFmtId="209" fontId="14" fillId="0" borderId="0" applyFont="0" applyFill="0" applyBorder="0" applyAlignment="0" applyProtection="0"/>
    <xf numFmtId="4" fontId="136" fillId="14" borderId="0" applyBorder="0">
      <alignment horizontal="right"/>
    </xf>
    <xf numFmtId="4" fontId="136" fillId="14" borderId="0" applyBorder="0">
      <alignment horizontal="right"/>
    </xf>
    <xf numFmtId="4" fontId="136" fillId="14" borderId="0" applyBorder="0">
      <alignment horizontal="right"/>
    </xf>
    <xf numFmtId="4" fontId="136" fillId="64" borderId="52" applyBorder="0">
      <alignment horizontal="right"/>
    </xf>
    <xf numFmtId="4" fontId="136" fillId="14" borderId="25" applyFont="0" applyBorder="0">
      <alignment horizontal="right"/>
    </xf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210" fontId="41" fillId="0" borderId="33">
      <alignment vertical="top" wrapText="1"/>
    </xf>
    <xf numFmtId="211" fontId="14" fillId="0" borderId="25" applyFont="0" applyFill="0" applyBorder="0" applyProtection="0">
      <alignment horizontal="center" vertical="center"/>
    </xf>
    <xf numFmtId="3" fontId="14" fillId="0" borderId="0" applyFont="0" applyBorder="0">
      <alignment horizontal="center"/>
    </xf>
    <xf numFmtId="212" fontId="35" fillId="0" borderId="0">
      <protection locked="0"/>
    </xf>
    <xf numFmtId="49" fontId="127" fillId="0" borderId="25">
      <alignment horizontal="center" vertical="center" wrapText="1"/>
    </xf>
    <xf numFmtId="0" fontId="41" fillId="0" borderId="25" applyBorder="0">
      <alignment horizontal="center" vertical="center" wrapText="1"/>
    </xf>
    <xf numFmtId="49" fontId="127" fillId="0" borderId="25">
      <alignment horizontal="center" vertical="center" wrapText="1"/>
    </xf>
    <xf numFmtId="49" fontId="108" fillId="0" borderId="25" applyNumberFormat="0" applyFill="0" applyAlignment="0" applyProtection="0"/>
    <xf numFmtId="201" fontId="14" fillId="0" borderId="0"/>
    <xf numFmtId="0" fontId="119" fillId="0" borderId="50" applyNumberFormat="0" applyFill="0" applyAlignment="0" applyProtection="0"/>
    <xf numFmtId="0" fontId="78" fillId="65" borderId="36" applyNumberFormat="0" applyAlignment="0" applyProtection="0"/>
    <xf numFmtId="0" fontId="119" fillId="0" borderId="50" applyNumberFormat="0" applyFill="0" applyAlignment="0" applyProtection="0"/>
    <xf numFmtId="0" fontId="42" fillId="66" borderId="0" applyNumberFormat="0" applyBorder="0" applyAlignment="0" applyProtection="0"/>
    <xf numFmtId="0" fontId="39" fillId="67" borderId="0" applyNumberFormat="0" applyBorder="0" applyAlignment="0" applyProtection="0"/>
    <xf numFmtId="0" fontId="42" fillId="66" borderId="0" applyNumberFormat="0" applyBorder="0" applyAlignment="0" applyProtection="0"/>
    <xf numFmtId="0" fontId="11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28" fillId="68" borderId="44" applyNumberFormat="0" applyAlignment="0" applyProtection="0"/>
    <xf numFmtId="0" fontId="69" fillId="0" borderId="39" applyNumberFormat="0" applyFill="0" applyAlignment="0" applyProtection="0"/>
    <xf numFmtId="0" fontId="28" fillId="68" borderId="44" applyNumberFormat="0" applyAlignment="0" applyProtection="0"/>
    <xf numFmtId="0" fontId="39" fillId="69" borderId="0" applyNumberFormat="0" applyBorder="0" applyAlignment="0" applyProtection="0"/>
    <xf numFmtId="0" fontId="80" fillId="0" borderId="42" applyNumberFormat="0" applyFill="0" applyAlignment="0" applyProtection="0"/>
    <xf numFmtId="0" fontId="46" fillId="70" borderId="37" applyNumberFormat="0" applyAlignment="0" applyProtection="0"/>
    <xf numFmtId="0" fontId="122" fillId="0" borderId="0" applyNumberFormat="0" applyFill="0" applyBorder="0" applyAlignment="0" applyProtection="0"/>
    <xf numFmtId="0" fontId="28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7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66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78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79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80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65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81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82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6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79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81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8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40" borderId="44" applyNumberFormat="0" applyFont="0" applyAlignment="0" applyProtection="0"/>
    <xf numFmtId="200" fontId="38" fillId="0" borderId="0" applyFont="0" applyFill="0" applyBorder="0" applyAlignment="0" applyProtection="0"/>
    <xf numFmtId="200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0" fontId="3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0" fontId="23" fillId="0" borderId="0"/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0" fontId="23" fillId="0" borderId="0"/>
    <xf numFmtId="4" fontId="160" fillId="0" borderId="0">
      <alignment vertical="center"/>
    </xf>
    <xf numFmtId="0" fontId="33" fillId="0" borderId="0"/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38" fontId="29" fillId="0" borderId="0">
      <alignment vertical="top"/>
    </xf>
    <xf numFmtId="4" fontId="160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0" fontId="35" fillId="0" borderId="0">
      <protection locked="0"/>
    </xf>
    <xf numFmtId="44" fontId="161" fillId="0" borderId="0">
      <protection locked="0"/>
    </xf>
    <xf numFmtId="200" fontId="161" fillId="0" borderId="0">
      <protection locked="0"/>
    </xf>
    <xf numFmtId="200" fontId="161" fillId="0" borderId="0">
      <protection locked="0"/>
    </xf>
    <xf numFmtId="44" fontId="161" fillId="0" borderId="0">
      <protection locked="0"/>
    </xf>
    <xf numFmtId="171" fontId="35" fillId="0" borderId="0">
      <protection locked="0"/>
    </xf>
    <xf numFmtId="44" fontId="161" fillId="0" borderId="0">
      <protection locked="0"/>
    </xf>
    <xf numFmtId="200" fontId="161" fillId="0" borderId="0">
      <protection locked="0"/>
    </xf>
    <xf numFmtId="200" fontId="161" fillId="0" borderId="0">
      <protection locked="0"/>
    </xf>
    <xf numFmtId="44" fontId="161" fillId="0" borderId="0">
      <protection locked="0"/>
    </xf>
    <xf numFmtId="172" fontId="35" fillId="0" borderId="0">
      <protection locked="0"/>
    </xf>
    <xf numFmtId="44" fontId="161" fillId="0" borderId="0">
      <protection locked="0"/>
    </xf>
    <xf numFmtId="200" fontId="161" fillId="0" borderId="0">
      <protection locked="0"/>
    </xf>
    <xf numFmtId="200" fontId="161" fillId="0" borderId="0">
      <protection locked="0"/>
    </xf>
    <xf numFmtId="44" fontId="161" fillId="0" borderId="0">
      <protection locked="0"/>
    </xf>
    <xf numFmtId="173" fontId="36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173" fontId="36" fillId="0" borderId="0">
      <protection locked="0"/>
    </xf>
    <xf numFmtId="0" fontId="162" fillId="0" borderId="0">
      <protection locked="0"/>
    </xf>
    <xf numFmtId="0" fontId="162" fillId="0" borderId="0">
      <protection locked="0"/>
    </xf>
    <xf numFmtId="173" fontId="35" fillId="0" borderId="34">
      <protection locked="0"/>
    </xf>
    <xf numFmtId="0" fontId="161" fillId="0" borderId="34">
      <protection locked="0"/>
    </xf>
    <xf numFmtId="0" fontId="161" fillId="0" borderId="34">
      <protection locked="0"/>
    </xf>
    <xf numFmtId="0" fontId="38" fillId="1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66" borderId="0" applyNumberFormat="0" applyBorder="0" applyAlignment="0" applyProtection="0"/>
    <xf numFmtId="0" fontId="38" fillId="66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78" borderId="0" applyNumberFormat="0" applyBorder="0" applyAlignment="0" applyProtection="0"/>
    <xf numFmtId="0" fontId="38" fillId="78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79" borderId="0" applyNumberFormat="0" applyBorder="0" applyAlignment="0" applyProtection="0"/>
    <xf numFmtId="0" fontId="38" fillId="79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80" borderId="0" applyNumberFormat="0" applyBorder="0" applyAlignment="0" applyProtection="0"/>
    <xf numFmtId="0" fontId="38" fillId="80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65" borderId="0" applyNumberFormat="0" applyBorder="0" applyAlignment="0" applyProtection="0"/>
    <xf numFmtId="0" fontId="38" fillId="65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81" borderId="0" applyNumberFormat="0" applyBorder="0" applyAlignment="0" applyProtection="0"/>
    <xf numFmtId="0" fontId="38" fillId="81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82" borderId="0" applyNumberFormat="0" applyBorder="0" applyAlignment="0" applyProtection="0"/>
    <xf numFmtId="0" fontId="38" fillId="82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0" borderId="0" applyNumberFormat="0" applyBorder="0" applyAlignment="0" applyProtection="0"/>
    <xf numFmtId="0" fontId="38" fillId="79" borderId="0" applyNumberFormat="0" applyBorder="0" applyAlignment="0" applyProtection="0"/>
    <xf numFmtId="0" fontId="38" fillId="79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3" borderId="0" applyNumberFormat="0" applyBorder="0" applyAlignment="0" applyProtection="0"/>
    <xf numFmtId="0" fontId="38" fillId="81" borderId="0" applyNumberFormat="0" applyBorder="0" applyAlignment="0" applyProtection="0"/>
    <xf numFmtId="0" fontId="38" fillId="81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83" borderId="0" applyNumberFormat="0" applyBorder="0" applyAlignment="0" applyProtection="0"/>
    <xf numFmtId="0" fontId="38" fillId="8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9" fillId="90" borderId="0" applyNumberFormat="0" applyBorder="0" applyAlignment="0" applyProtection="0"/>
    <xf numFmtId="0" fontId="39" fillId="27" borderId="0" applyNumberFormat="0" applyBorder="0" applyAlignment="0" applyProtection="0"/>
    <xf numFmtId="0" fontId="39" fillId="90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90" borderId="0" applyNumberFormat="0" applyBorder="0" applyAlignment="0" applyProtection="0"/>
    <xf numFmtId="0" fontId="39" fillId="27" borderId="0" applyNumberFormat="0" applyBorder="0" applyAlignment="0" applyProtection="0"/>
    <xf numFmtId="0" fontId="39" fillId="82" borderId="0" applyNumberFormat="0" applyBorder="0" applyAlignment="0" applyProtection="0"/>
    <xf numFmtId="0" fontId="39" fillId="24" borderId="0" applyNumberFormat="0" applyBorder="0" applyAlignment="0" applyProtection="0"/>
    <xf numFmtId="0" fontId="39" fillId="8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82" borderId="0" applyNumberFormat="0" applyBorder="0" applyAlignment="0" applyProtection="0"/>
    <xf numFmtId="0" fontId="39" fillId="24" borderId="0" applyNumberFormat="0" applyBorder="0" applyAlignment="0" applyProtection="0"/>
    <xf numFmtId="0" fontId="39" fillId="69" borderId="0" applyNumberFormat="0" applyBorder="0" applyAlignment="0" applyProtection="0"/>
    <xf numFmtId="0" fontId="39" fillId="25" borderId="0" applyNumberFormat="0" applyBorder="0" applyAlignment="0" applyProtection="0"/>
    <xf numFmtId="0" fontId="39" fillId="69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69" borderId="0" applyNumberFormat="0" applyBorder="0" applyAlignment="0" applyProtection="0"/>
    <xf numFmtId="0" fontId="39" fillId="25" borderId="0" applyNumberFormat="0" applyBorder="0" applyAlignment="0" applyProtection="0"/>
    <xf numFmtId="0" fontId="39" fillId="91" borderId="0" applyNumberFormat="0" applyBorder="0" applyAlignment="0" applyProtection="0"/>
    <xf numFmtId="0" fontId="39" fillId="28" borderId="0" applyNumberFormat="0" applyBorder="0" applyAlignment="0" applyProtection="0"/>
    <xf numFmtId="0" fontId="39" fillId="91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91" borderId="0" applyNumberFormat="0" applyBorder="0" applyAlignment="0" applyProtection="0"/>
    <xf numFmtId="0" fontId="39" fillId="28" borderId="0" applyNumberFormat="0" applyBorder="0" applyAlignment="0" applyProtection="0"/>
    <xf numFmtId="0" fontId="39" fillId="92" borderId="0" applyNumberFormat="0" applyBorder="0" applyAlignment="0" applyProtection="0"/>
    <xf numFmtId="0" fontId="39" fillId="29" borderId="0" applyNumberFormat="0" applyBorder="0" applyAlignment="0" applyProtection="0"/>
    <xf numFmtId="0" fontId="39" fillId="92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92" borderId="0" applyNumberFormat="0" applyBorder="0" applyAlignment="0" applyProtection="0"/>
    <xf numFmtId="0" fontId="39" fillId="29" borderId="0" applyNumberFormat="0" applyBorder="0" applyAlignment="0" applyProtection="0"/>
    <xf numFmtId="0" fontId="39" fillId="93" borderId="0" applyNumberFormat="0" applyBorder="0" applyAlignment="0" applyProtection="0"/>
    <xf numFmtId="0" fontId="39" fillId="30" borderId="0" applyNumberFormat="0" applyBorder="0" applyAlignment="0" applyProtection="0"/>
    <xf numFmtId="0" fontId="39" fillId="93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93" borderId="0" applyNumberFormat="0" applyBorder="0" applyAlignment="0" applyProtection="0"/>
    <xf numFmtId="0" fontId="39" fillId="30" borderId="0" applyNumberFormat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177" fontId="37" fillId="0" borderId="0" applyFont="0" applyFill="0" applyBorder="0" applyAlignment="0" applyProtection="0"/>
    <xf numFmtId="38" fontId="53" fillId="0" borderId="0">
      <alignment vertical="top"/>
    </xf>
    <xf numFmtId="38" fontId="53" fillId="0" borderId="0">
      <alignment vertical="top"/>
    </xf>
    <xf numFmtId="181" fontId="51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63" fillId="0" borderId="0" applyFont="0" applyFill="0" applyBorder="0" applyAlignment="0" applyProtection="0"/>
    <xf numFmtId="181" fontId="51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51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63" fillId="0" borderId="0" applyFont="0" applyFill="0" applyBorder="0" applyAlignment="0" applyProtection="0"/>
    <xf numFmtId="0" fontId="69" fillId="0" borderId="39" applyNumberFormat="0" applyFill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70" fillId="0" borderId="40" applyNumberFormat="0" applyFill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38" fontId="73" fillId="0" borderId="0">
      <alignment vertical="top"/>
    </xf>
    <xf numFmtId="38" fontId="73" fillId="0" borderId="0">
      <alignment vertical="top"/>
    </xf>
    <xf numFmtId="0" fontId="166" fillId="0" borderId="0">
      <alignment vertical="center" wrapText="1"/>
    </xf>
    <xf numFmtId="38" fontId="30" fillId="13" borderId="0">
      <alignment vertical="top"/>
    </xf>
    <xf numFmtId="38" fontId="30" fillId="13" borderId="0">
      <alignment vertical="top"/>
    </xf>
    <xf numFmtId="38" fontId="30" fillId="0" borderId="0">
      <alignment vertical="top"/>
    </xf>
    <xf numFmtId="38" fontId="30" fillId="0" borderId="0">
      <alignment vertical="top"/>
    </xf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4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36" fillId="40" borderId="44" applyNumberFormat="0" applyFont="0" applyAlignment="0" applyProtection="0"/>
    <xf numFmtId="220" fontId="14" fillId="0" borderId="0" applyFont="0" applyFill="0" applyBorder="0" applyAlignment="0" applyProtection="0"/>
    <xf numFmtId="221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38" fontId="112" fillId="58" borderId="0">
      <alignment horizontal="right" vertical="top"/>
    </xf>
    <xf numFmtId="38" fontId="112" fillId="58" borderId="0">
      <alignment horizontal="right" vertical="top"/>
    </xf>
    <xf numFmtId="0" fontId="119" fillId="0" borderId="50" applyNumberFormat="0" applyFill="0" applyAlignment="0" applyProtection="0"/>
    <xf numFmtId="0" fontId="49" fillId="0" borderId="86" applyNumberFormat="0" applyFont="0" applyFill="0" applyAlignment="0" applyProtection="0"/>
    <xf numFmtId="0" fontId="49" fillId="0" borderId="86" applyNumberFormat="0" applyFont="0" applyFill="0" applyAlignment="0" applyProtection="0"/>
    <xf numFmtId="0" fontId="39" fillId="94" borderId="0" applyNumberFormat="0" applyBorder="0" applyAlignment="0" applyProtection="0"/>
    <xf numFmtId="0" fontId="39" fillId="31" borderId="0" applyNumberFormat="0" applyBorder="0" applyAlignment="0" applyProtection="0"/>
    <xf numFmtId="0" fontId="39" fillId="94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94" borderId="0" applyNumberFormat="0" applyBorder="0" applyAlignment="0" applyProtection="0"/>
    <xf numFmtId="0" fontId="39" fillId="31" borderId="0" applyNumberFormat="0" applyBorder="0" applyAlignment="0" applyProtection="0"/>
    <xf numFmtId="0" fontId="39" fillId="67" borderId="0" applyNumberFormat="0" applyBorder="0" applyAlignment="0" applyProtection="0"/>
    <xf numFmtId="0" fontId="39" fillId="32" borderId="0" applyNumberFormat="0" applyBorder="0" applyAlignment="0" applyProtection="0"/>
    <xf numFmtId="0" fontId="39" fillId="67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67" borderId="0" applyNumberFormat="0" applyBorder="0" applyAlignment="0" applyProtection="0"/>
    <xf numFmtId="0" fontId="39" fillId="32" borderId="0" applyNumberFormat="0" applyBorder="0" applyAlignment="0" applyProtection="0"/>
    <xf numFmtId="0" fontId="39" fillId="95" borderId="0" applyNumberFormat="0" applyBorder="0" applyAlignment="0" applyProtection="0"/>
    <xf numFmtId="0" fontId="39" fillId="33" borderId="0" applyNumberFormat="0" applyBorder="0" applyAlignment="0" applyProtection="0"/>
    <xf numFmtId="0" fontId="39" fillId="9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95" borderId="0" applyNumberFormat="0" applyBorder="0" applyAlignment="0" applyProtection="0"/>
    <xf numFmtId="0" fontId="39" fillId="33" borderId="0" applyNumberFormat="0" applyBorder="0" applyAlignment="0" applyProtection="0"/>
    <xf numFmtId="0" fontId="39" fillId="91" borderId="0" applyNumberFormat="0" applyBorder="0" applyAlignment="0" applyProtection="0"/>
    <xf numFmtId="0" fontId="39" fillId="28" borderId="0" applyNumberFormat="0" applyBorder="0" applyAlignment="0" applyProtection="0"/>
    <xf numFmtId="0" fontId="39" fillId="91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91" borderId="0" applyNumberFormat="0" applyBorder="0" applyAlignment="0" applyProtection="0"/>
    <xf numFmtId="0" fontId="39" fillId="28" borderId="0" applyNumberFormat="0" applyBorder="0" applyAlignment="0" applyProtection="0"/>
    <xf numFmtId="0" fontId="39" fillId="92" borderId="0" applyNumberFormat="0" applyBorder="0" applyAlignment="0" applyProtection="0"/>
    <xf numFmtId="0" fontId="39" fillId="29" borderId="0" applyNumberFormat="0" applyBorder="0" applyAlignment="0" applyProtection="0"/>
    <xf numFmtId="0" fontId="39" fillId="92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92" borderId="0" applyNumberFormat="0" applyBorder="0" applyAlignment="0" applyProtection="0"/>
    <xf numFmtId="0" fontId="39" fillId="29" borderId="0" applyNumberFormat="0" applyBorder="0" applyAlignment="0" applyProtection="0"/>
    <xf numFmtId="0" fontId="39" fillId="96" borderId="0" applyNumberFormat="0" applyBorder="0" applyAlignment="0" applyProtection="0"/>
    <xf numFmtId="0" fontId="39" fillId="34" borderId="0" applyNumberFormat="0" applyBorder="0" applyAlignment="0" applyProtection="0"/>
    <xf numFmtId="0" fontId="39" fillId="96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96" borderId="0" applyNumberFormat="0" applyBorder="0" applyAlignment="0" applyProtection="0"/>
    <xf numFmtId="0" fontId="39" fillId="34" borderId="0" applyNumberFormat="0" applyBorder="0" applyAlignment="0" applyProtection="0"/>
    <xf numFmtId="0" fontId="78" fillId="65" borderId="36" applyNumberFormat="0" applyAlignment="0" applyProtection="0"/>
    <xf numFmtId="0" fontId="78" fillId="22" borderId="36" applyNumberFormat="0" applyAlignment="0" applyProtection="0"/>
    <xf numFmtId="0" fontId="78" fillId="65" borderId="36" applyNumberFormat="0" applyAlignment="0" applyProtection="0"/>
    <xf numFmtId="0" fontId="78" fillId="22" borderId="36" applyNumberFormat="0" applyAlignment="0" applyProtection="0"/>
    <xf numFmtId="0" fontId="78" fillId="22" borderId="36" applyNumberFormat="0" applyAlignment="0" applyProtection="0"/>
    <xf numFmtId="0" fontId="78" fillId="65" borderId="36" applyNumberFormat="0" applyAlignment="0" applyProtection="0"/>
    <xf numFmtId="0" fontId="78" fillId="22" borderId="36" applyNumberFormat="0" applyAlignment="0" applyProtection="0"/>
    <xf numFmtId="0" fontId="88" fillId="97" borderId="45" applyNumberFormat="0" applyAlignment="0" applyProtection="0"/>
    <xf numFmtId="0" fontId="88" fillId="35" borderId="45" applyNumberFormat="0" applyAlignment="0" applyProtection="0"/>
    <xf numFmtId="0" fontId="88" fillId="97" borderId="45" applyNumberFormat="0" applyAlignment="0" applyProtection="0"/>
    <xf numFmtId="0" fontId="88" fillId="35" borderId="45" applyNumberFormat="0" applyAlignment="0" applyProtection="0"/>
    <xf numFmtId="0" fontId="88" fillId="35" borderId="45" applyNumberFormat="0" applyAlignment="0" applyProtection="0"/>
    <xf numFmtId="0" fontId="88" fillId="97" borderId="45" applyNumberFormat="0" applyAlignment="0" applyProtection="0"/>
    <xf numFmtId="0" fontId="88" fillId="35" borderId="45" applyNumberFormat="0" applyAlignment="0" applyProtection="0"/>
    <xf numFmtId="0" fontId="45" fillId="97" borderId="36" applyNumberFormat="0" applyAlignment="0" applyProtection="0"/>
    <xf numFmtId="0" fontId="45" fillId="35" borderId="36" applyNumberFormat="0" applyAlignment="0" applyProtection="0"/>
    <xf numFmtId="0" fontId="45" fillId="97" borderId="36" applyNumberFormat="0" applyAlignment="0" applyProtection="0"/>
    <xf numFmtId="0" fontId="45" fillId="35" borderId="36" applyNumberFormat="0" applyAlignment="0" applyProtection="0"/>
    <xf numFmtId="0" fontId="45" fillId="35" borderId="36" applyNumberFormat="0" applyAlignment="0" applyProtection="0"/>
    <xf numFmtId="0" fontId="45" fillId="97" borderId="36" applyNumberFormat="0" applyAlignment="0" applyProtection="0"/>
    <xf numFmtId="0" fontId="45" fillId="35" borderId="36" applyNumberFormat="0" applyAlignment="0" applyProtection="0"/>
    <xf numFmtId="0" fontId="125" fillId="0" borderId="0" applyNumberFormat="0" applyFill="0" applyBorder="0" applyAlignment="0" applyProtection="0">
      <alignment vertical="top"/>
      <protection locked="0"/>
    </xf>
    <xf numFmtId="0" fontId="167" fillId="0" borderId="0" applyNumberFormat="0" applyFill="0" applyBorder="0" applyAlignment="0" applyProtection="0">
      <alignment vertical="top"/>
      <protection locked="0"/>
    </xf>
    <xf numFmtId="0" fontId="168" fillId="0" borderId="0" applyNumberFormat="0" applyFill="0" applyBorder="0" applyAlignment="0" applyProtection="0">
      <alignment vertical="top"/>
      <protection locked="0"/>
    </xf>
    <xf numFmtId="0" fontId="168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/>
    <xf numFmtId="0" fontId="126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>
      <alignment vertical="top"/>
      <protection locked="0"/>
    </xf>
    <xf numFmtId="0" fontId="167" fillId="0" borderId="0" applyNumberFormat="0" applyFill="0" applyBorder="0" applyAlignment="0" applyProtection="0">
      <alignment vertical="top"/>
      <protection locked="0"/>
    </xf>
    <xf numFmtId="200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200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45" fillId="0" borderId="0" applyFont="0" applyFill="0" applyBorder="0" applyAlignment="0" applyProtection="0"/>
    <xf numFmtId="200" fontId="38" fillId="0" borderId="0" applyFont="0" applyFill="0" applyBorder="0" applyAlignment="0" applyProtection="0"/>
    <xf numFmtId="44" fontId="145" fillId="0" borderId="0" applyFont="0" applyFill="0" applyBorder="0" applyAlignment="0" applyProtection="0"/>
    <xf numFmtId="44" fontId="38" fillId="0" borderId="0" applyFont="0" applyFill="0" applyBorder="0" applyAlignment="0" applyProtection="0"/>
    <xf numFmtId="200" fontId="38" fillId="0" borderId="0" applyFont="0" applyFill="0" applyBorder="0" applyAlignment="0" applyProtection="0"/>
    <xf numFmtId="0" fontId="171" fillId="0" borderId="39" applyNumberFormat="0" applyFill="0" applyAlignment="0" applyProtection="0"/>
    <xf numFmtId="0" fontId="69" fillId="0" borderId="39" applyNumberFormat="0" applyFill="0" applyAlignment="0" applyProtection="0"/>
    <xf numFmtId="49" fontId="136" fillId="0" borderId="0" applyFill="0" applyBorder="0" applyProtection="0">
      <alignment horizontal="center" vertical="top"/>
    </xf>
    <xf numFmtId="49" fontId="136" fillId="0" borderId="0" applyFill="0" applyBorder="0" applyProtection="0">
      <alignment horizontal="center" vertical="top"/>
    </xf>
    <xf numFmtId="0" fontId="135" fillId="0" borderId="51" applyBorder="0">
      <alignment horizontal="center" vertical="center" wrapText="1"/>
    </xf>
    <xf numFmtId="4" fontId="136" fillId="15" borderId="25" applyBorder="0">
      <alignment horizontal="right"/>
    </xf>
    <xf numFmtId="0" fontId="46" fillId="70" borderId="37" applyNumberFormat="0" applyAlignment="0" applyProtection="0"/>
    <xf numFmtId="0" fontId="46" fillId="36" borderId="37" applyNumberFormat="0" applyAlignment="0" applyProtection="0"/>
    <xf numFmtId="0" fontId="46" fillId="70" borderId="37" applyNumberFormat="0" applyAlignment="0" applyProtection="0"/>
    <xf numFmtId="0" fontId="46" fillId="36" borderId="37" applyNumberFormat="0" applyAlignment="0" applyProtection="0"/>
    <xf numFmtId="0" fontId="46" fillId="36" borderId="37" applyNumberFormat="0" applyAlignment="0" applyProtection="0"/>
    <xf numFmtId="0" fontId="46" fillId="70" borderId="37" applyNumberFormat="0" applyAlignment="0" applyProtection="0"/>
    <xf numFmtId="0" fontId="46" fillId="36" borderId="37" applyNumberFormat="0" applyAlignment="0" applyProtection="0"/>
    <xf numFmtId="0" fontId="138" fillId="0" borderId="0">
      <alignment horizontal="centerContinuous" vertical="center" wrapText="1"/>
    </xf>
    <xf numFmtId="0" fontId="138" fillId="0" borderId="0">
      <alignment horizontal="center" vertical="center" wrapText="1"/>
    </xf>
    <xf numFmtId="0" fontId="138" fillId="0" borderId="0">
      <alignment horizontal="center" vertical="center" wrapText="1"/>
    </xf>
    <xf numFmtId="0" fontId="84" fillId="14" borderId="0" applyFill="0">
      <alignment wrapText="1"/>
    </xf>
    <xf numFmtId="0" fontId="84" fillId="14" borderId="0" applyFill="0">
      <alignment wrapText="1"/>
    </xf>
    <xf numFmtId="0" fontId="84" fillId="14" borderId="0" applyFill="0">
      <alignment wrapText="1"/>
    </xf>
    <xf numFmtId="222" fontId="140" fillId="0" borderId="0"/>
    <xf numFmtId="0" fontId="83" fillId="98" borderId="0" applyNumberFormat="0" applyBorder="0" applyAlignment="0" applyProtection="0"/>
    <xf numFmtId="0" fontId="83" fillId="39" borderId="0" applyNumberFormat="0" applyBorder="0" applyAlignment="0" applyProtection="0"/>
    <xf numFmtId="0" fontId="83" fillId="98" borderId="0" applyNumberFormat="0" applyBorder="0" applyAlignment="0" applyProtection="0"/>
    <xf numFmtId="0" fontId="83" fillId="39" borderId="0" applyNumberFormat="0" applyBorder="0" applyAlignment="0" applyProtection="0"/>
    <xf numFmtId="0" fontId="83" fillId="39" borderId="0" applyNumberFormat="0" applyBorder="0" applyAlignment="0" applyProtection="0"/>
    <xf numFmtId="0" fontId="83" fillId="98" borderId="0" applyNumberFormat="0" applyBorder="0" applyAlignment="0" applyProtection="0"/>
    <xf numFmtId="0" fontId="83" fillId="39" borderId="0" applyNumberFormat="0" applyBorder="0" applyAlignment="0" applyProtection="0"/>
    <xf numFmtId="0" fontId="14" fillId="0" borderId="0"/>
    <xf numFmtId="49" fontId="136" fillId="0" borderId="0" applyBorder="0">
      <alignment vertical="top"/>
    </xf>
    <xf numFmtId="0" fontId="14" fillId="0" borderId="0"/>
    <xf numFmtId="49" fontId="136" fillId="0" borderId="0" applyBorder="0">
      <alignment vertical="top"/>
    </xf>
    <xf numFmtId="0" fontId="14" fillId="0" borderId="0"/>
    <xf numFmtId="49" fontId="136" fillId="0" borderId="0" applyBorder="0">
      <alignment vertical="top"/>
    </xf>
    <xf numFmtId="0" fontId="14" fillId="0" borderId="0"/>
    <xf numFmtId="0" fontId="14" fillId="0" borderId="0"/>
    <xf numFmtId="49" fontId="136" fillId="0" borderId="0" applyBorder="0">
      <alignment vertical="top"/>
    </xf>
    <xf numFmtId="49" fontId="136" fillId="0" borderId="0" applyBorder="0">
      <alignment vertical="top"/>
    </xf>
    <xf numFmtId="0" fontId="14" fillId="0" borderId="0"/>
    <xf numFmtId="0" fontId="14" fillId="0" borderId="0"/>
    <xf numFmtId="49" fontId="136" fillId="0" borderId="0" applyBorder="0">
      <alignment vertical="top"/>
    </xf>
    <xf numFmtId="49" fontId="136" fillId="0" borderId="0" applyBorder="0">
      <alignment vertical="top"/>
    </xf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2" fillId="0" borderId="0"/>
    <xf numFmtId="0" fontId="28" fillId="0" borderId="0"/>
    <xf numFmtId="0" fontId="1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2" fillId="0" borderId="0"/>
    <xf numFmtId="0" fontId="142" fillId="0" borderId="0"/>
    <xf numFmtId="0" fontId="14" fillId="0" borderId="0"/>
    <xf numFmtId="0" fontId="14" fillId="0" borderId="0"/>
    <xf numFmtId="0" fontId="142" fillId="0" borderId="0"/>
    <xf numFmtId="0" fontId="14" fillId="0" borderId="0"/>
    <xf numFmtId="0" fontId="142" fillId="0" borderId="0"/>
    <xf numFmtId="0" fontId="24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24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136" fillId="0" borderId="0" applyBorder="0">
      <alignment vertical="top"/>
    </xf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14" fillId="0" borderId="0"/>
    <xf numFmtId="49" fontId="136" fillId="0" borderId="0" applyBorder="0">
      <alignment vertical="top"/>
    </xf>
    <xf numFmtId="0" fontId="3" fillId="0" borderId="0"/>
    <xf numFmtId="0" fontId="3" fillId="0" borderId="0"/>
    <xf numFmtId="0" fontId="3" fillId="0" borderId="0"/>
    <xf numFmtId="49" fontId="136" fillId="0" borderId="0" applyBorder="0">
      <alignment vertical="top"/>
    </xf>
    <xf numFmtId="49" fontId="136" fillId="0" borderId="0" applyBorder="0">
      <alignment vertical="top"/>
    </xf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0" borderId="0"/>
    <xf numFmtId="0" fontId="3" fillId="0" borderId="0"/>
    <xf numFmtId="0" fontId="3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49" fontId="136" fillId="0" borderId="0" applyBorder="0">
      <alignment vertical="top"/>
    </xf>
    <xf numFmtId="0" fontId="144" fillId="0" borderId="0"/>
    <xf numFmtId="49" fontId="136" fillId="0" borderId="0" applyBorder="0">
      <alignment vertical="top"/>
    </xf>
    <xf numFmtId="0" fontId="144" fillId="0" borderId="0"/>
    <xf numFmtId="49" fontId="136" fillId="0" borderId="0" applyBorder="0">
      <alignment vertical="top"/>
    </xf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136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172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1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3" fillId="0" borderId="0"/>
    <xf numFmtId="0" fontId="3" fillId="0" borderId="0"/>
    <xf numFmtId="0" fontId="3" fillId="0" borderId="0"/>
    <xf numFmtId="0" fontId="1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3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8" fillId="0" borderId="0"/>
    <xf numFmtId="0" fontId="14" fillId="0" borderId="0"/>
    <xf numFmtId="0" fontId="14" fillId="0" borderId="0"/>
    <xf numFmtId="0" fontId="38" fillId="0" borderId="0"/>
    <xf numFmtId="0" fontId="14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0"/>
    <xf numFmtId="0" fontId="14" fillId="0" borderId="0"/>
    <xf numFmtId="0" fontId="38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28" fillId="0" borderId="0"/>
    <xf numFmtId="0" fontId="28" fillId="0" borderId="0"/>
    <xf numFmtId="0" fontId="38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143" fillId="0" borderId="0"/>
    <xf numFmtId="0" fontId="38" fillId="0" borderId="0"/>
    <xf numFmtId="0" fontId="14" fillId="0" borderId="0"/>
    <xf numFmtId="0" fontId="38" fillId="0" borderId="0"/>
    <xf numFmtId="0" fontId="38" fillId="0" borderId="0"/>
    <xf numFmtId="0" fontId="14" fillId="0" borderId="0"/>
    <xf numFmtId="0" fontId="38" fillId="0" borderId="0"/>
    <xf numFmtId="0" fontId="143" fillId="0" borderId="0"/>
    <xf numFmtId="0" fontId="14" fillId="0" borderId="0"/>
    <xf numFmtId="0" fontId="14" fillId="0" borderId="0"/>
    <xf numFmtId="0" fontId="38" fillId="0" borderId="0"/>
    <xf numFmtId="0" fontId="14" fillId="0" borderId="0"/>
    <xf numFmtId="0" fontId="38" fillId="0" borderId="0"/>
    <xf numFmtId="0" fontId="38" fillId="0" borderId="0"/>
    <xf numFmtId="0" fontId="14" fillId="0" borderId="0"/>
    <xf numFmtId="0" fontId="14" fillId="0" borderId="0"/>
    <xf numFmtId="0" fontId="38" fillId="0" borderId="0"/>
    <xf numFmtId="0" fontId="38" fillId="0" borderId="0"/>
    <xf numFmtId="0" fontId="14" fillId="0" borderId="0"/>
    <xf numFmtId="0" fontId="14" fillId="0" borderId="0"/>
    <xf numFmtId="0" fontId="38" fillId="0" borderId="0"/>
    <xf numFmtId="0" fontId="38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8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3" fillId="0" borderId="0"/>
    <xf numFmtId="0" fontId="24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38" fillId="0" borderId="0"/>
    <xf numFmtId="0" fontId="38" fillId="0" borderId="0"/>
    <xf numFmtId="0" fontId="14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38" fillId="0" borderId="0"/>
    <xf numFmtId="0" fontId="38" fillId="0" borderId="0"/>
    <xf numFmtId="0" fontId="12" fillId="0" borderId="0"/>
    <xf numFmtId="0" fontId="38" fillId="0" borderId="0"/>
    <xf numFmtId="0" fontId="12" fillId="0" borderId="0"/>
    <xf numFmtId="0" fontId="12" fillId="0" borderId="0"/>
    <xf numFmtId="0" fontId="143" fillId="0" borderId="0"/>
    <xf numFmtId="0" fontId="28" fillId="0" borderId="0"/>
    <xf numFmtId="0" fontId="12" fillId="0" borderId="0"/>
    <xf numFmtId="0" fontId="2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43" fillId="0" borderId="0"/>
    <xf numFmtId="0" fontId="28" fillId="0" borderId="0"/>
    <xf numFmtId="49" fontId="136" fillId="0" borderId="0" applyBorder="0">
      <alignment vertical="top"/>
    </xf>
    <xf numFmtId="0" fontId="28" fillId="0" borderId="0"/>
    <xf numFmtId="0" fontId="28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144" fillId="0" borderId="0"/>
    <xf numFmtId="0" fontId="1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14" fillId="0" borderId="0"/>
    <xf numFmtId="0" fontId="12" fillId="0" borderId="0"/>
    <xf numFmtId="0" fontId="143" fillId="0" borderId="0"/>
    <xf numFmtId="0" fontId="14" fillId="0" borderId="0"/>
    <xf numFmtId="0" fontId="28" fillId="0" borderId="0"/>
    <xf numFmtId="0" fontId="28" fillId="0" borderId="0"/>
    <xf numFmtId="0" fontId="14" fillId="0" borderId="0"/>
    <xf numFmtId="0" fontId="12" fillId="0" borderId="0"/>
    <xf numFmtId="0" fontId="28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49" fontId="136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61" fillId="0" borderId="0"/>
    <xf numFmtId="174" fontId="6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28" fillId="0" borderId="0"/>
    <xf numFmtId="49" fontId="136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49" fontId="136" fillId="0" borderId="0" applyBorder="0">
      <alignment vertical="top"/>
    </xf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143" fillId="0" borderId="0"/>
    <xf numFmtId="0" fontId="24" fillId="0" borderId="0"/>
    <xf numFmtId="0" fontId="3" fillId="0" borderId="0"/>
    <xf numFmtId="0" fontId="3" fillId="0" borderId="0"/>
    <xf numFmtId="0" fontId="143" fillId="0" borderId="0"/>
    <xf numFmtId="0" fontId="3" fillId="0" borderId="0"/>
    <xf numFmtId="0" fontId="143" fillId="0" borderId="0"/>
    <xf numFmtId="0" fontId="3" fillId="0" borderId="0"/>
    <xf numFmtId="0" fontId="3" fillId="0" borderId="0"/>
    <xf numFmtId="0" fontId="24" fillId="0" borderId="0"/>
    <xf numFmtId="0" fontId="14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 applyNumberFormat="0" applyFont="0" applyFill="0" applyBorder="0" applyAlignment="0" applyProtection="0">
      <alignment vertical="top"/>
    </xf>
    <xf numFmtId="0" fontId="144" fillId="0" borderId="0"/>
    <xf numFmtId="0" fontId="12" fillId="0" borderId="0"/>
    <xf numFmtId="49" fontId="136" fillId="0" borderId="0" applyBorder="0">
      <alignment vertical="top"/>
    </xf>
    <xf numFmtId="0" fontId="14" fillId="0" borderId="0"/>
    <xf numFmtId="0" fontId="144" fillId="0" borderId="0"/>
    <xf numFmtId="49" fontId="136" fillId="0" borderId="0" applyBorder="0">
      <alignment vertical="top"/>
    </xf>
    <xf numFmtId="0" fontId="14" fillId="0" borderId="0"/>
    <xf numFmtId="0" fontId="24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24" fillId="0" borderId="0"/>
    <xf numFmtId="49" fontId="136" fillId="0" borderId="0" applyBorder="0">
      <alignment vertical="top"/>
    </xf>
    <xf numFmtId="0" fontId="14" fillId="0" borderId="0"/>
    <xf numFmtId="0" fontId="2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49" fontId="136" fillId="0" borderId="0" applyBorder="0">
      <alignment vertical="top"/>
    </xf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5" fillId="0" borderId="0"/>
    <xf numFmtId="0" fontId="3" fillId="0" borderId="0"/>
    <xf numFmtId="0" fontId="3" fillId="0" borderId="0"/>
    <xf numFmtId="49" fontId="136" fillId="0" borderId="0" applyBorder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49" fontId="136" fillId="0" borderId="0" applyBorder="0">
      <alignment vertical="top"/>
    </xf>
    <xf numFmtId="0" fontId="3" fillId="0" borderId="0"/>
    <xf numFmtId="0" fontId="14" fillId="0" borderId="0"/>
    <xf numFmtId="0" fontId="3" fillId="0" borderId="0"/>
    <xf numFmtId="49" fontId="136" fillId="0" borderId="0" applyBorder="0">
      <alignment vertical="top"/>
    </xf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9" fontId="136" fillId="0" borderId="0" applyBorder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49" fontId="136" fillId="0" borderId="0" applyBorder="0">
      <alignment vertical="top"/>
    </xf>
    <xf numFmtId="0" fontId="14" fillId="0" borderId="0"/>
    <xf numFmtId="0" fontId="14" fillId="0" borderId="0"/>
    <xf numFmtId="49" fontId="136" fillId="0" borderId="0" applyBorder="0">
      <alignment vertical="top"/>
    </xf>
    <xf numFmtId="0" fontId="1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6" fillId="0" borderId="0">
      <alignment vertical="center" wrapText="1"/>
    </xf>
    <xf numFmtId="0" fontId="42" fillId="66" borderId="0" applyNumberFormat="0" applyBorder="0" applyAlignment="0" applyProtection="0"/>
    <xf numFmtId="0" fontId="42" fillId="18" borderId="0" applyNumberFormat="0" applyBorder="0" applyAlignment="0" applyProtection="0"/>
    <xf numFmtId="0" fontId="42" fillId="66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66" borderId="0" applyNumberFormat="0" applyBorder="0" applyAlignment="0" applyProtection="0"/>
    <xf numFmtId="0" fontId="42" fillId="18" borderId="0" applyNumberFormat="0" applyBorder="0" applyAlignment="0" applyProtection="0"/>
    <xf numFmtId="0" fontId="14" fillId="0" borderId="0" applyFont="0" applyFill="0" applyBorder="0" applyProtection="0">
      <alignment horizontal="center" vertical="center" wrapText="1"/>
    </xf>
    <xf numFmtId="0" fontId="14" fillId="0" borderId="0" applyFont="0" applyFill="0" applyBorder="0" applyProtection="0">
      <alignment horizontal="center" vertical="center" wrapText="1"/>
    </xf>
    <xf numFmtId="0" fontId="14" fillId="0" borderId="0" applyFont="0" applyFill="0" applyBorder="0" applyProtection="0">
      <alignment horizontal="center" vertical="center" wrapText="1"/>
    </xf>
    <xf numFmtId="0" fontId="14" fillId="0" borderId="0" applyNumberFormat="0" applyFont="0" applyFill="0" applyBorder="0" applyProtection="0">
      <alignment horizontal="justify" vertical="center" wrapText="1"/>
    </xf>
    <xf numFmtId="0" fontId="14" fillId="0" borderId="0" applyNumberFormat="0" applyFont="0" applyFill="0" applyBorder="0" applyProtection="0">
      <alignment horizontal="justify" vertical="center" wrapText="1"/>
    </xf>
    <xf numFmtId="0" fontId="14" fillId="0" borderId="0" applyNumberFormat="0" applyFont="0" applyFill="0" applyBorder="0" applyProtection="0">
      <alignment horizontal="justify" vertical="center" wrapText="1"/>
    </xf>
    <xf numFmtId="0" fontId="14" fillId="40" borderId="44" applyNumberFormat="0" applyFont="0" applyAlignment="0" applyProtection="0"/>
    <xf numFmtId="0" fontId="14" fillId="40" borderId="44" applyNumberFormat="0" applyFont="0" applyAlignment="0" applyProtection="0"/>
    <xf numFmtId="0" fontId="14" fillId="40" borderId="44" applyNumberFormat="0" applyFont="0" applyAlignment="0" applyProtection="0"/>
    <xf numFmtId="0" fontId="14" fillId="40" borderId="44" applyNumberFormat="0" applyFont="0" applyAlignment="0" applyProtection="0"/>
    <xf numFmtId="0" fontId="14" fillId="40" borderId="44" applyNumberFormat="0" applyFont="0" applyAlignment="0" applyProtection="0"/>
    <xf numFmtId="0" fontId="14" fillId="40" borderId="44" applyNumberFormat="0" applyFont="0" applyAlignment="0" applyProtection="0"/>
    <xf numFmtId="0" fontId="38" fillId="40" borderId="44" applyNumberFormat="0" applyFont="0" applyAlignment="0" applyProtection="0"/>
    <xf numFmtId="0" fontId="28" fillId="40" borderId="44" applyNumberFormat="0" applyFont="0" applyAlignment="0" applyProtection="0"/>
    <xf numFmtId="0" fontId="38" fillId="40" borderId="44" applyNumberFormat="0" applyFont="0" applyAlignment="0" applyProtection="0"/>
    <xf numFmtId="0" fontId="28" fillId="68" borderId="44" applyNumberFormat="0" applyAlignment="0" applyProtection="0"/>
    <xf numFmtId="0" fontId="28" fillId="40" borderId="44" applyNumberFormat="0" applyFont="0" applyAlignment="0" applyProtection="0"/>
    <xf numFmtId="0" fontId="28" fillId="68" borderId="44" applyNumberForma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68" borderId="44" applyNumberFormat="0" applyAlignment="0" applyProtection="0"/>
    <xf numFmtId="0" fontId="28" fillId="40" borderId="44" applyNumberFormat="0" applyFont="0" applyAlignment="0" applyProtection="0"/>
    <xf numFmtId="0" fontId="3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0" fontId="28" fillId="40" borderId="4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0" borderId="0"/>
    <xf numFmtId="0" fontId="33" fillId="0" borderId="0"/>
    <xf numFmtId="38" fontId="29" fillId="0" borderId="0">
      <alignment vertical="top"/>
    </xf>
    <xf numFmtId="38" fontId="29" fillId="0" borderId="0">
      <alignment vertical="top"/>
    </xf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9" fillId="0" borderId="0">
      <alignment vertical="top"/>
    </xf>
    <xf numFmtId="3" fontId="173" fillId="0" borderId="0"/>
    <xf numFmtId="3" fontId="173" fillId="0" borderId="0"/>
    <xf numFmtId="203" fontId="34" fillId="0" borderId="0" applyFont="0" applyFill="0" applyBorder="0" applyAlignment="0" applyProtection="0"/>
    <xf numFmtId="206" fontId="28" fillId="0" borderId="0" applyFont="0" applyFill="0" applyBorder="0" applyAlignment="0" applyProtection="0"/>
    <xf numFmtId="206" fontId="14" fillId="0" borderId="0" applyFont="0" applyFill="0" applyBorder="0" applyAlignment="0" applyProtection="0"/>
    <xf numFmtId="205" fontId="153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207" fontId="3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4" fillId="0" borderId="0" applyFont="0" applyFill="0" applyBorder="0" applyAlignment="0" applyProtection="0"/>
    <xf numFmtId="43" fontId="175" fillId="0" borderId="0" applyFont="0" applyFill="0" applyBorder="0" applyAlignment="0" applyProtection="0"/>
    <xf numFmtId="207" fontId="17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7" fontId="17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7" fontId="3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8" fillId="0" borderId="0" applyFont="0" applyFill="0" applyBorder="0" applyAlignment="0" applyProtection="0"/>
    <xf numFmtId="43" fontId="38" fillId="0" borderId="0" applyFont="0" applyFill="0" applyBorder="0" applyAlignment="0" applyProtection="0"/>
    <xf numFmtId="207" fontId="38" fillId="0" borderId="0" applyFont="0" applyFill="0" applyBorder="0" applyAlignment="0" applyProtection="0"/>
    <xf numFmtId="207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207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8" fillId="0" borderId="0" applyFont="0" applyFill="0" applyBorder="0" applyAlignment="0" applyProtection="0"/>
    <xf numFmtId="207" fontId="38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8" fillId="0" borderId="0" applyFont="0" applyFill="0" applyBorder="0" applyAlignment="0" applyProtection="0"/>
    <xf numFmtId="207" fontId="14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8" fillId="0" borderId="0" applyFont="0" applyFill="0" applyBorder="0" applyAlignment="0" applyProtection="0"/>
    <xf numFmtId="207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8" fillId="0" borderId="0" applyFont="0" applyFill="0" applyBorder="0" applyAlignment="0" applyProtection="0"/>
    <xf numFmtId="207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8" fillId="0" borderId="0" applyFont="0" applyFill="0" applyBorder="0" applyAlignment="0" applyProtection="0"/>
    <xf numFmtId="208" fontId="153" fillId="0" borderId="0" applyFont="0" applyFill="0" applyBorder="0" applyAlignment="0" applyProtection="0"/>
    <xf numFmtId="0" fontId="28" fillId="0" borderId="0" applyFont="0" applyFill="0" applyBorder="0" applyAlignment="0" applyProtection="0"/>
    <xf numFmtId="43" fontId="38" fillId="0" borderId="0" applyFont="0" applyFill="0" applyBorder="0" applyAlignment="0" applyProtection="0"/>
    <xf numFmtId="208" fontId="153" fillId="0" borderId="0" applyFont="0" applyFill="0" applyBorder="0" applyAlignment="0" applyProtection="0"/>
    <xf numFmtId="43" fontId="38" fillId="0" borderId="0" applyFont="0" applyFill="0" applyBorder="0" applyAlignment="0" applyProtection="0"/>
    <xf numFmtId="207" fontId="38" fillId="0" borderId="0" applyFont="0" applyFill="0" applyBorder="0" applyAlignment="0" applyProtection="0"/>
    <xf numFmtId="207" fontId="14" fillId="0" borderId="0" applyFont="0" applyFill="0" applyBorder="0" applyAlignment="0" applyProtection="0"/>
    <xf numFmtId="207" fontId="3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204" fontId="28" fillId="0" borderId="0" applyFont="0" applyFill="0" applyBorder="0" applyAlignment="0" applyProtection="0"/>
    <xf numFmtId="207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207" fontId="38" fillId="0" borderId="0" applyFont="0" applyFill="0" applyBorder="0" applyAlignment="0" applyProtection="0"/>
    <xf numFmtId="208" fontId="153" fillId="0" borderId="0" applyFont="0" applyFill="0" applyBorder="0" applyAlignment="0" applyProtection="0"/>
    <xf numFmtId="43" fontId="38" fillId="0" borderId="0" applyFont="0" applyFill="0" applyBorder="0" applyAlignment="0" applyProtection="0"/>
    <xf numFmtId="208" fontId="153" fillId="0" borderId="0" applyFont="0" applyFill="0" applyBorder="0" applyAlignment="0" applyProtection="0"/>
    <xf numFmtId="207" fontId="38" fillId="0" borderId="0" applyFont="0" applyFill="0" applyBorder="0" applyAlignment="0" applyProtection="0"/>
    <xf numFmtId="207" fontId="14" fillId="0" borderId="0" applyFont="0" applyFill="0" applyBorder="0" applyAlignment="0" applyProtection="0"/>
    <xf numFmtId="207" fontId="143" fillId="0" borderId="0" applyFont="0" applyFill="0" applyBorder="0" applyAlignment="0" applyProtection="0"/>
    <xf numFmtId="207" fontId="14" fillId="0" borderId="0" applyFont="0" applyFill="0" applyBorder="0" applyAlignment="0" applyProtection="0"/>
    <xf numFmtId="43" fontId="143" fillId="0" borderId="0" applyFont="0" applyFill="0" applyBorder="0" applyAlignment="0" applyProtection="0"/>
    <xf numFmtId="207" fontId="14" fillId="0" borderId="0" applyFont="0" applyFill="0" applyBorder="0" applyAlignment="0" applyProtection="0"/>
    <xf numFmtId="207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38" fillId="0" borderId="0" applyFont="0" applyFill="0" applyBorder="0" applyAlignment="0" applyProtection="0"/>
    <xf numFmtId="204" fontId="34" fillId="0" borderId="0" applyFont="0" applyFill="0" applyBorder="0" applyAlignment="0" applyProtection="0"/>
    <xf numFmtId="207" fontId="38" fillId="0" borderId="0" applyFont="0" applyFill="0" applyBorder="0" applyAlignment="0" applyProtection="0"/>
    <xf numFmtId="204" fontId="34" fillId="0" borderId="0" applyFont="0" applyFill="0" applyBorder="0" applyAlignment="0" applyProtection="0"/>
    <xf numFmtId="43" fontId="38" fillId="0" borderId="0" applyFont="0" applyFill="0" applyBorder="0" applyAlignment="0" applyProtection="0"/>
    <xf numFmtId="204" fontId="34" fillId="0" borderId="0" applyFont="0" applyFill="0" applyBorder="0" applyAlignment="0" applyProtection="0"/>
    <xf numFmtId="207" fontId="136" fillId="0" borderId="0" applyFont="0" applyFill="0" applyBorder="0" applyAlignment="0" applyProtection="0"/>
    <xf numFmtId="43" fontId="38" fillId="0" borderId="0" applyFont="0" applyFill="0" applyBorder="0" applyAlignment="0" applyProtection="0"/>
    <xf numFmtId="207" fontId="38" fillId="0" borderId="0" applyFont="0" applyFill="0" applyBorder="0" applyAlignment="0" applyProtection="0"/>
    <xf numFmtId="43" fontId="13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7" fontId="13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7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43" fontId="38" fillId="0" borderId="0" applyFont="0" applyFill="0" applyBorder="0" applyAlignment="0" applyProtection="0"/>
    <xf numFmtId="207" fontId="3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7" fontId="3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8" fillId="0" borderId="0" applyFont="0" applyFill="0" applyBorder="0" applyAlignment="0" applyProtection="0"/>
    <xf numFmtId="207" fontId="3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7" fontId="3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7" fontId="28" fillId="0" borderId="0" applyFont="0" applyFill="0" applyBorder="0" applyAlignment="0" applyProtection="0"/>
    <xf numFmtId="43" fontId="38" fillId="0" borderId="0" applyFont="0" applyFill="0" applyBorder="0" applyAlignment="0" applyProtection="0"/>
    <xf numFmtId="207" fontId="3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7" fontId="14" fillId="0" borderId="0" applyFont="0" applyFill="0" applyBorder="0" applyAlignment="0" applyProtection="0"/>
    <xf numFmtId="207" fontId="28" fillId="0" borderId="0" applyFont="0" applyFill="0" applyBorder="0" applyAlignment="0" applyProtection="0"/>
    <xf numFmtId="207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7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136" fillId="14" borderId="0" applyFont="0" applyBorder="0">
      <alignment horizontal="right"/>
    </xf>
    <xf numFmtId="4" fontId="136" fillId="14" borderId="0" applyFont="0" applyBorder="0">
      <alignment horizontal="right"/>
    </xf>
    <xf numFmtId="4" fontId="136" fillId="14" borderId="0" applyFont="0" applyBorder="0">
      <alignment horizontal="right"/>
    </xf>
    <xf numFmtId="4" fontId="136" fillId="14" borderId="52" applyBorder="0">
      <alignment horizontal="right"/>
    </xf>
    <xf numFmtId="4" fontId="136" fillId="64" borderId="52" applyBorder="0">
      <alignment horizontal="right"/>
    </xf>
    <xf numFmtId="4" fontId="136" fillId="14" borderId="52" applyBorder="0">
      <alignment horizontal="right"/>
    </xf>
    <xf numFmtId="4" fontId="136" fillId="14" borderId="52" applyBorder="0">
      <alignment horizontal="right"/>
    </xf>
    <xf numFmtId="4" fontId="136" fillId="14" borderId="25" applyFont="0" applyBorder="0">
      <alignment horizontal="right"/>
    </xf>
    <xf numFmtId="4" fontId="136" fillId="64" borderId="56" applyBorder="0">
      <alignment horizontal="right"/>
    </xf>
    <xf numFmtId="4" fontId="136" fillId="64" borderId="56" applyBorder="0">
      <alignment horizontal="right"/>
    </xf>
    <xf numFmtId="4" fontId="136" fillId="14" borderId="25" applyFont="0" applyBorder="0">
      <alignment horizontal="right"/>
    </xf>
    <xf numFmtId="0" fontId="64" fillId="78" borderId="0" applyNumberFormat="0" applyBorder="0" applyAlignment="0" applyProtection="0"/>
    <xf numFmtId="0" fontId="64" fillId="19" borderId="0" applyNumberFormat="0" applyBorder="0" applyAlignment="0" applyProtection="0"/>
    <xf numFmtId="0" fontId="64" fillId="78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64" fillId="78" borderId="0" applyNumberFormat="0" applyBorder="0" applyAlignment="0" applyProtection="0"/>
    <xf numFmtId="0" fontId="64" fillId="19" borderId="0" applyNumberFormat="0" applyBorder="0" applyAlignment="0" applyProtection="0"/>
    <xf numFmtId="211" fontId="14" fillId="0" borderId="25" applyFont="0" applyFill="0" applyBorder="0" applyProtection="0">
      <alignment horizontal="center" vertical="center"/>
    </xf>
    <xf numFmtId="211" fontId="14" fillId="0" borderId="25" applyFont="0" applyFill="0" applyBorder="0" applyProtection="0">
      <alignment horizontal="center" vertical="center"/>
    </xf>
    <xf numFmtId="211" fontId="14" fillId="0" borderId="25" applyFont="0" applyFill="0" applyBorder="0" applyProtection="0">
      <alignment horizontal="center" vertical="center"/>
    </xf>
    <xf numFmtId="212" fontId="35" fillId="0" borderId="0">
      <protection locked="0"/>
    </xf>
    <xf numFmtId="44" fontId="161" fillId="0" borderId="0">
      <protection locked="0"/>
    </xf>
    <xf numFmtId="200" fontId="161" fillId="0" borderId="0">
      <protection locked="0"/>
    </xf>
    <xf numFmtId="200" fontId="161" fillId="0" borderId="0">
      <protection locked="0"/>
    </xf>
    <xf numFmtId="44" fontId="161" fillId="0" borderId="0">
      <protection locked="0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868">
    <xf numFmtId="0" fontId="0" fillId="0" borderId="0" xfId="0"/>
    <xf numFmtId="0" fontId="11" fillId="0" borderId="0" xfId="1"/>
    <xf numFmtId="0" fontId="11" fillId="0" borderId="0" xfId="1" applyFill="1"/>
    <xf numFmtId="0" fontId="12" fillId="0" borderId="0" xfId="2" applyFont="1" applyFill="1" applyAlignment="1">
      <alignment horizontal="right"/>
    </xf>
    <xf numFmtId="0" fontId="12" fillId="0" borderId="0" xfId="2" applyFont="1" applyFill="1" applyAlignment="1">
      <alignment horizontal="left"/>
    </xf>
    <xf numFmtId="0" fontId="13" fillId="0" borderId="0" xfId="1" applyFont="1"/>
    <xf numFmtId="0" fontId="13" fillId="0" borderId="0" xfId="1" applyFont="1" applyAlignment="1">
      <alignment horizontal="left" wrapText="1"/>
    </xf>
    <xf numFmtId="0" fontId="12" fillId="0" borderId="0" xfId="2" applyFont="1" applyFill="1" applyBorder="1" applyAlignment="1">
      <alignment wrapText="1"/>
    </xf>
    <xf numFmtId="0" fontId="12" fillId="0" borderId="0" xfId="2" applyFont="1" applyFill="1" applyBorder="1" applyAlignment="1">
      <alignment horizontal="left"/>
    </xf>
    <xf numFmtId="0" fontId="15" fillId="0" borderId="0" xfId="3" applyFont="1"/>
    <xf numFmtId="0" fontId="16" fillId="0" borderId="0" xfId="3" applyFont="1"/>
    <xf numFmtId="0" fontId="12" fillId="0" borderId="0" xfId="2" applyFont="1" applyFill="1" applyBorder="1" applyAlignment="1">
      <alignment horizontal="right"/>
    </xf>
    <xf numFmtId="43" fontId="15" fillId="0" borderId="0" xfId="3" applyNumberFormat="1" applyFont="1"/>
    <xf numFmtId="0" fontId="16" fillId="0" borderId="0" xfId="1" applyFont="1"/>
    <xf numFmtId="43" fontId="16" fillId="0" borderId="0" xfId="1" applyNumberFormat="1" applyFont="1"/>
    <xf numFmtId="43" fontId="16" fillId="0" borderId="0" xfId="2" applyNumberFormat="1" applyFont="1" applyFill="1" applyAlignment="1">
      <alignment horizontal="right"/>
    </xf>
    <xf numFmtId="43" fontId="17" fillId="0" borderId="0" xfId="2" applyNumberFormat="1" applyFont="1" applyFill="1" applyAlignment="1">
      <alignment horizontal="right"/>
    </xf>
    <xf numFmtId="0" fontId="16" fillId="0" borderId="0" xfId="2" applyFont="1" applyFill="1" applyBorder="1" applyAlignment="1">
      <alignment horizontal="right"/>
    </xf>
    <xf numFmtId="0" fontId="16" fillId="0" borderId="0" xfId="2" applyFont="1" applyFill="1" applyAlignment="1">
      <alignment horizontal="right"/>
    </xf>
    <xf numFmtId="0" fontId="18" fillId="0" borderId="0" xfId="1" applyFont="1" applyBorder="1" applyAlignment="1">
      <alignment horizontal="center"/>
    </xf>
    <xf numFmtId="0" fontId="18" fillId="0" borderId="0" xfId="1" applyFont="1" applyAlignment="1">
      <alignment horizontal="center"/>
    </xf>
    <xf numFmtId="43" fontId="19" fillId="0" borderId="0" xfId="1" applyNumberFormat="1" applyFont="1" applyAlignment="1">
      <alignment horizontal="center"/>
    </xf>
    <xf numFmtId="43" fontId="12" fillId="0" borderId="0" xfId="4" applyNumberFormat="1" applyFont="1" applyFill="1" applyAlignment="1">
      <alignment horizontal="right"/>
    </xf>
    <xf numFmtId="43" fontId="16" fillId="0" borderId="0" xfId="1" applyNumberFormat="1" applyFont="1" applyBorder="1" applyAlignment="1">
      <alignment horizontal="right" wrapText="1"/>
    </xf>
    <xf numFmtId="0" fontId="16" fillId="0" borderId="0" xfId="1" applyFont="1" applyBorder="1" applyAlignment="1">
      <alignment horizontal="right" wrapText="1"/>
    </xf>
    <xf numFmtId="0" fontId="16" fillId="0" borderId="0" xfId="1" applyFont="1" applyAlignment="1">
      <alignment horizontal="right" wrapText="1"/>
    </xf>
    <xf numFmtId="0" fontId="20" fillId="0" borderId="3" xfId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20" fillId="0" borderId="6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0" borderId="0" xfId="1" applyFont="1"/>
    <xf numFmtId="0" fontId="20" fillId="0" borderId="11" xfId="1" applyFont="1" applyBorder="1" applyAlignment="1">
      <alignment horizontal="center" vertical="center" wrapText="1"/>
    </xf>
    <xf numFmtId="0" fontId="20" fillId="0" borderId="15" xfId="1" applyFont="1" applyBorder="1" applyAlignment="1">
      <alignment horizontal="center" vertical="center" wrapText="1"/>
    </xf>
    <xf numFmtId="0" fontId="20" fillId="0" borderId="7" xfId="1" applyFont="1" applyBorder="1" applyAlignment="1">
      <alignment horizontal="center" vertical="center" wrapText="1"/>
    </xf>
    <xf numFmtId="0" fontId="20" fillId="3" borderId="17" xfId="1" applyFont="1" applyFill="1" applyBorder="1" applyAlignment="1">
      <alignment horizontal="center" vertical="center" wrapText="1"/>
    </xf>
    <xf numFmtId="43" fontId="20" fillId="0" borderId="17" xfId="1" applyNumberFormat="1" applyFont="1" applyBorder="1" applyAlignment="1">
      <alignment horizontal="center" vertical="center" wrapText="1"/>
    </xf>
    <xf numFmtId="43" fontId="20" fillId="0" borderId="6" xfId="1" applyNumberFormat="1" applyFont="1" applyBorder="1" applyAlignment="1">
      <alignment horizontal="center" vertical="center" wrapText="1"/>
    </xf>
    <xf numFmtId="0" fontId="22" fillId="0" borderId="0" xfId="1" applyFont="1" applyBorder="1" applyAlignment="1">
      <alignment horizontal="center" vertical="center"/>
    </xf>
    <xf numFmtId="0" fontId="15" fillId="0" borderId="17" xfId="1" applyFont="1" applyBorder="1" applyAlignment="1">
      <alignment horizontal="center" vertical="center"/>
    </xf>
    <xf numFmtId="0" fontId="15" fillId="0" borderId="10" xfId="1" applyFont="1" applyBorder="1" applyAlignment="1">
      <alignment horizontal="center" vertical="center"/>
    </xf>
    <xf numFmtId="0" fontId="15" fillId="2" borderId="10" xfId="1" applyFont="1" applyFill="1" applyBorder="1" applyAlignment="1">
      <alignment horizontal="center" vertical="center"/>
    </xf>
    <xf numFmtId="0" fontId="15" fillId="0" borderId="18" xfId="1" applyFont="1" applyBorder="1" applyAlignment="1">
      <alignment horizontal="center" vertical="center"/>
    </xf>
    <xf numFmtId="0" fontId="15" fillId="0" borderId="19" xfId="1" applyFont="1" applyBorder="1" applyAlignment="1">
      <alignment horizontal="center" vertical="center"/>
    </xf>
    <xf numFmtId="0" fontId="15" fillId="0" borderId="20" xfId="1" applyFont="1" applyBorder="1" applyAlignment="1">
      <alignment horizontal="center" vertical="center"/>
    </xf>
    <xf numFmtId="0" fontId="15" fillId="0" borderId="16" xfId="1" applyFont="1" applyBorder="1" applyAlignment="1">
      <alignment horizontal="center" vertical="center"/>
    </xf>
    <xf numFmtId="0" fontId="15" fillId="0" borderId="6" xfId="1" applyFont="1" applyBorder="1" applyAlignment="1">
      <alignment horizontal="center" vertical="center"/>
    </xf>
    <xf numFmtId="43" fontId="15" fillId="0" borderId="17" xfId="1" applyNumberFormat="1" applyFont="1" applyBorder="1" applyAlignment="1">
      <alignment horizontal="center" vertical="center"/>
    </xf>
    <xf numFmtId="43" fontId="15" fillId="0" borderId="15" xfId="1" applyNumberFormat="1" applyFont="1" applyBorder="1" applyAlignment="1">
      <alignment horizontal="center" vertical="center"/>
    </xf>
    <xf numFmtId="0" fontId="15" fillId="0" borderId="0" xfId="1" applyFont="1" applyBorder="1" applyAlignment="1">
      <alignment horizontal="center" vertical="center"/>
    </xf>
    <xf numFmtId="0" fontId="20" fillId="0" borderId="8" xfId="1" applyFont="1" applyBorder="1" applyAlignment="1">
      <alignment horizontal="center" vertical="center" wrapText="1"/>
    </xf>
    <xf numFmtId="0" fontId="20" fillId="0" borderId="21" xfId="1" applyFont="1" applyBorder="1" applyAlignment="1">
      <alignment horizontal="center" vertical="center" wrapText="1"/>
    </xf>
    <xf numFmtId="0" fontId="20" fillId="4" borderId="22" xfId="1" applyFont="1" applyFill="1" applyBorder="1" applyAlignment="1">
      <alignment horizontal="center" vertical="center" wrapText="1"/>
    </xf>
    <xf numFmtId="0" fontId="15" fillId="4" borderId="22" xfId="1" applyFont="1" applyFill="1" applyBorder="1" applyAlignment="1">
      <alignment horizontal="center" vertical="center"/>
    </xf>
    <xf numFmtId="43" fontId="15" fillId="4" borderId="22" xfId="1" applyNumberFormat="1" applyFont="1" applyFill="1" applyBorder="1" applyAlignment="1">
      <alignment horizontal="center" vertical="center"/>
    </xf>
    <xf numFmtId="43" fontId="15" fillId="4" borderId="23" xfId="1" applyNumberFormat="1" applyFont="1" applyFill="1" applyBorder="1" applyAlignment="1">
      <alignment horizontal="center" vertical="center"/>
    </xf>
    <xf numFmtId="0" fontId="20" fillId="0" borderId="24" xfId="1" applyFont="1" applyBorder="1" applyAlignment="1">
      <alignment horizontal="center" vertical="center" wrapText="1"/>
    </xf>
    <xf numFmtId="0" fontId="20" fillId="0" borderId="25" xfId="1" applyFont="1" applyBorder="1" applyAlignment="1">
      <alignment horizontal="center" vertical="center" wrapText="1"/>
    </xf>
    <xf numFmtId="0" fontId="15" fillId="0" borderId="25" xfId="1" applyFont="1" applyBorder="1" applyAlignment="1">
      <alignment horizontal="center" vertical="center"/>
    </xf>
    <xf numFmtId="0" fontId="15" fillId="2" borderId="25" xfId="1" applyFont="1" applyFill="1" applyBorder="1" applyAlignment="1">
      <alignment horizontal="center" vertical="center"/>
    </xf>
    <xf numFmtId="0" fontId="15" fillId="0" borderId="22" xfId="1" applyFont="1" applyBorder="1" applyAlignment="1">
      <alignment horizontal="center" vertical="center"/>
    </xf>
    <xf numFmtId="43" fontId="15" fillId="0" borderId="22" xfId="1" applyNumberFormat="1" applyFont="1" applyBorder="1" applyAlignment="1">
      <alignment horizontal="center" vertical="center"/>
    </xf>
    <xf numFmtId="43" fontId="15" fillId="0" borderId="23" xfId="1" applyNumberFormat="1" applyFont="1" applyBorder="1" applyAlignment="1">
      <alignment horizontal="center" vertical="center"/>
    </xf>
    <xf numFmtId="43" fontId="15" fillId="0" borderId="0" xfId="1" applyNumberFormat="1" applyFont="1" applyBorder="1" applyAlignment="1">
      <alignment horizontal="center" vertical="center"/>
    </xf>
    <xf numFmtId="49" fontId="20" fillId="0" borderId="1" xfId="1" applyNumberFormat="1" applyFont="1" applyBorder="1" applyAlignment="1">
      <alignment horizontal="center" vertical="center"/>
    </xf>
    <xf numFmtId="49" fontId="20" fillId="0" borderId="21" xfId="1" applyNumberFormat="1" applyFont="1" applyBorder="1" applyAlignment="1">
      <alignment horizontal="center" vertical="center"/>
    </xf>
    <xf numFmtId="0" fontId="20" fillId="0" borderId="22" xfId="1" applyFont="1" applyBorder="1" applyAlignment="1">
      <alignment horizontal="center" vertical="center"/>
    </xf>
    <xf numFmtId="43" fontId="20" fillId="0" borderId="22" xfId="1" applyNumberFormat="1" applyFont="1" applyBorder="1" applyAlignment="1">
      <alignment horizontal="center" vertical="center"/>
    </xf>
    <xf numFmtId="4" fontId="20" fillId="0" borderId="22" xfId="1" applyNumberFormat="1" applyFont="1" applyBorder="1" applyAlignment="1">
      <alignment horizontal="center" vertical="center"/>
    </xf>
    <xf numFmtId="43" fontId="20" fillId="0" borderId="23" xfId="1" applyNumberFormat="1" applyFont="1" applyBorder="1" applyAlignment="1">
      <alignment horizontal="center" vertical="center"/>
    </xf>
    <xf numFmtId="43" fontId="20" fillId="0" borderId="0" xfId="1" applyNumberFormat="1" applyFont="1" applyBorder="1" applyAlignment="1">
      <alignment horizontal="center" vertical="center"/>
    </xf>
    <xf numFmtId="43" fontId="15" fillId="0" borderId="0" xfId="1" applyNumberFormat="1" applyFont="1" applyFill="1" applyBorder="1" applyAlignment="1">
      <alignment horizontal="center" vertical="center"/>
    </xf>
    <xf numFmtId="164" fontId="21" fillId="0" borderId="0" xfId="1" applyNumberFormat="1" applyFont="1" applyFill="1"/>
    <xf numFmtId="0" fontId="20" fillId="0" borderId="26" xfId="1" applyFont="1" applyBorder="1" applyAlignment="1">
      <alignment horizontal="center" vertical="center" wrapText="1"/>
    </xf>
    <xf numFmtId="0" fontId="20" fillId="0" borderId="25" xfId="1" applyFont="1" applyBorder="1" applyAlignment="1">
      <alignment horizontal="center" vertical="center"/>
    </xf>
    <xf numFmtId="43" fontId="20" fillId="0" borderId="25" xfId="1" applyNumberFormat="1" applyFont="1" applyBorder="1" applyAlignment="1">
      <alignment horizontal="center" vertical="center"/>
    </xf>
    <xf numFmtId="4" fontId="20" fillId="0" borderId="25" xfId="1" applyNumberFormat="1" applyFont="1" applyBorder="1" applyAlignment="1">
      <alignment horizontal="center" vertical="center"/>
    </xf>
    <xf numFmtId="43" fontId="20" fillId="0" borderId="27" xfId="1" applyNumberFormat="1" applyFont="1" applyBorder="1" applyAlignment="1">
      <alignment horizontal="center" vertical="center"/>
    </xf>
    <xf numFmtId="49" fontId="20" fillId="0" borderId="26" xfId="1" applyNumberFormat="1" applyFont="1" applyBorder="1" applyAlignment="1">
      <alignment horizontal="center" vertical="center" wrapText="1"/>
    </xf>
    <xf numFmtId="49" fontId="20" fillId="0" borderId="24" xfId="1" applyNumberFormat="1" applyFont="1" applyBorder="1" applyAlignment="1">
      <alignment horizontal="center" vertical="center" wrapText="1"/>
    </xf>
    <xf numFmtId="0" fontId="20" fillId="0" borderId="25" xfId="1" applyFont="1" applyFill="1" applyBorder="1" applyAlignment="1">
      <alignment horizontal="center" vertical="center" wrapText="1"/>
    </xf>
    <xf numFmtId="49" fontId="20" fillId="5" borderId="26" xfId="1" applyNumberFormat="1" applyFont="1" applyFill="1" applyBorder="1" applyAlignment="1">
      <alignment horizontal="center" vertical="center" wrapText="1"/>
    </xf>
    <xf numFmtId="49" fontId="20" fillId="6" borderId="24" xfId="1" applyNumberFormat="1" applyFont="1" applyFill="1" applyBorder="1" applyAlignment="1">
      <alignment horizontal="center" vertical="center" wrapText="1"/>
    </xf>
    <xf numFmtId="49" fontId="20" fillId="6" borderId="25" xfId="1" applyNumberFormat="1" applyFont="1" applyFill="1" applyBorder="1" applyAlignment="1">
      <alignment horizontal="center" vertical="center" wrapText="1"/>
    </xf>
    <xf numFmtId="0" fontId="20" fillId="6" borderId="25" xfId="1" applyFont="1" applyFill="1" applyBorder="1" applyAlignment="1">
      <alignment horizontal="center" vertical="center" wrapText="1"/>
    </xf>
    <xf numFmtId="43" fontId="20" fillId="6" borderId="25" xfId="1" applyNumberFormat="1" applyFont="1" applyFill="1" applyBorder="1" applyAlignment="1">
      <alignment horizontal="center" vertical="center"/>
    </xf>
    <xf numFmtId="43" fontId="20" fillId="6" borderId="27" xfId="1" applyNumberFormat="1" applyFont="1" applyFill="1" applyBorder="1" applyAlignment="1">
      <alignment horizontal="center" vertical="center"/>
    </xf>
    <xf numFmtId="43" fontId="20" fillId="6" borderId="0" xfId="1" applyNumberFormat="1" applyFont="1" applyFill="1" applyBorder="1" applyAlignment="1">
      <alignment horizontal="center" vertical="center"/>
    </xf>
    <xf numFmtId="0" fontId="21" fillId="5" borderId="0" xfId="1" applyFont="1" applyFill="1"/>
    <xf numFmtId="1" fontId="15" fillId="0" borderId="26" xfId="1" applyNumberFormat="1" applyFont="1" applyFill="1" applyBorder="1" applyAlignment="1">
      <alignment horizontal="center" vertical="center"/>
    </xf>
    <xf numFmtId="0" fontId="15" fillId="0" borderId="24" xfId="1" applyFont="1" applyFill="1" applyBorder="1" applyAlignment="1">
      <alignment horizontal="center" vertical="center"/>
    </xf>
    <xf numFmtId="49" fontId="15" fillId="0" borderId="25" xfId="5" applyNumberFormat="1" applyFont="1" applyFill="1" applyBorder="1" applyAlignment="1">
      <alignment vertical="center" wrapText="1"/>
    </xf>
    <xf numFmtId="43" fontId="15" fillId="0" borderId="25" xfId="1" applyNumberFormat="1" applyFont="1" applyFill="1" applyBorder="1" applyAlignment="1">
      <alignment horizontal="center" vertical="center"/>
    </xf>
    <xf numFmtId="4" fontId="15" fillId="0" borderId="25" xfId="1" applyNumberFormat="1" applyFont="1" applyFill="1" applyBorder="1" applyAlignment="1">
      <alignment horizontal="center" vertical="center"/>
    </xf>
    <xf numFmtId="1" fontId="15" fillId="0" borderId="25" xfId="5" applyNumberFormat="1" applyFont="1" applyFill="1" applyBorder="1" applyAlignment="1">
      <alignment horizontal="center" vertical="center"/>
    </xf>
    <xf numFmtId="43" fontId="15" fillId="0" borderId="25" xfId="1" applyNumberFormat="1" applyFont="1" applyFill="1" applyBorder="1" applyAlignment="1">
      <alignment vertical="center"/>
    </xf>
    <xf numFmtId="43" fontId="15" fillId="0" borderId="27" xfId="1" applyNumberFormat="1" applyFont="1" applyFill="1" applyBorder="1" applyAlignment="1">
      <alignment horizontal="center" vertical="center"/>
    </xf>
    <xf numFmtId="43" fontId="20" fillId="0" borderId="0" xfId="1" applyNumberFormat="1" applyFont="1" applyFill="1" applyBorder="1" applyAlignment="1">
      <alignment horizontal="center" vertical="center"/>
    </xf>
    <xf numFmtId="43" fontId="15" fillId="0" borderId="0" xfId="1" applyNumberFormat="1" applyFont="1" applyFill="1" applyBorder="1" applyAlignment="1">
      <alignment horizontal="right" vertical="center"/>
    </xf>
    <xf numFmtId="0" fontId="21" fillId="0" borderId="0" xfId="1" applyFont="1" applyFill="1"/>
    <xf numFmtId="2" fontId="15" fillId="0" borderId="25" xfId="5" applyNumberFormat="1" applyFont="1" applyFill="1" applyBorder="1" applyAlignment="1">
      <alignment horizontal="center" vertical="center"/>
    </xf>
    <xf numFmtId="49" fontId="20" fillId="0" borderId="26" xfId="1" applyNumberFormat="1" applyFont="1" applyFill="1" applyBorder="1" applyAlignment="1">
      <alignment horizontal="center" vertical="center" wrapText="1"/>
    </xf>
    <xf numFmtId="49" fontId="20" fillId="0" borderId="24" xfId="1" applyNumberFormat="1" applyFont="1" applyFill="1" applyBorder="1" applyAlignment="1">
      <alignment horizontal="center" vertical="center" wrapText="1"/>
    </xf>
    <xf numFmtId="0" fontId="20" fillId="0" borderId="25" xfId="1" applyFont="1" applyFill="1" applyBorder="1" applyAlignment="1">
      <alignment horizontal="left" vertical="center" wrapText="1"/>
    </xf>
    <xf numFmtId="0" fontId="20" fillId="0" borderId="25" xfId="1" applyFont="1" applyFill="1" applyBorder="1" applyAlignment="1">
      <alignment horizontal="center" vertical="center"/>
    </xf>
    <xf numFmtId="43" fontId="20" fillId="0" borderId="25" xfId="1" applyNumberFormat="1" applyFont="1" applyFill="1" applyBorder="1" applyAlignment="1">
      <alignment horizontal="center" vertical="center"/>
    </xf>
    <xf numFmtId="4" fontId="20" fillId="0" borderId="25" xfId="1" applyNumberFormat="1" applyFont="1" applyFill="1" applyBorder="1" applyAlignment="1">
      <alignment horizontal="center" vertical="center"/>
    </xf>
    <xf numFmtId="43" fontId="20" fillId="0" borderId="27" xfId="1" applyNumberFormat="1" applyFont="1" applyFill="1" applyBorder="1" applyAlignment="1">
      <alignment horizontal="center" vertical="center"/>
    </xf>
    <xf numFmtId="43" fontId="15" fillId="0" borderId="25" xfId="1" applyNumberFormat="1" applyFont="1" applyFill="1" applyBorder="1" applyAlignment="1">
      <alignment horizontal="center" vertical="center" wrapText="1"/>
    </xf>
    <xf numFmtId="43" fontId="15" fillId="0" borderId="28" xfId="1" applyNumberFormat="1" applyFont="1" applyFill="1" applyBorder="1" applyAlignment="1">
      <alignment horizontal="center" vertical="center"/>
    </xf>
    <xf numFmtId="0" fontId="15" fillId="0" borderId="25" xfId="1" applyNumberFormat="1" applyFont="1" applyFill="1" applyBorder="1" applyAlignment="1">
      <alignment horizontal="left" vertical="center" wrapText="1"/>
    </xf>
    <xf numFmtId="4" fontId="15" fillId="0" borderId="25" xfId="1" applyNumberFormat="1" applyFont="1" applyFill="1" applyBorder="1" applyAlignment="1">
      <alignment horizontal="center" vertical="center" wrapText="1"/>
    </xf>
    <xf numFmtId="0" fontId="15" fillId="0" borderId="25" xfId="1" applyFont="1" applyFill="1" applyBorder="1" applyAlignment="1">
      <alignment horizontal="center" vertical="center"/>
    </xf>
    <xf numFmtId="1" fontId="15" fillId="0" borderId="24" xfId="1" applyNumberFormat="1" applyFont="1" applyFill="1" applyBorder="1" applyAlignment="1">
      <alignment horizontal="center" vertical="center"/>
    </xf>
    <xf numFmtId="49" fontId="20" fillId="0" borderId="26" xfId="1" applyNumberFormat="1" applyFont="1" applyFill="1" applyBorder="1" applyAlignment="1">
      <alignment horizontal="center" vertical="center"/>
    </xf>
    <xf numFmtId="49" fontId="20" fillId="0" borderId="24" xfId="1" applyNumberFormat="1" applyFont="1" applyFill="1" applyBorder="1" applyAlignment="1">
      <alignment horizontal="center" vertical="center"/>
    </xf>
    <xf numFmtId="43" fontId="15" fillId="0" borderId="25" xfId="1" applyNumberFormat="1" applyFont="1" applyFill="1" applyBorder="1" applyAlignment="1">
      <alignment horizontal="left" vertical="center" wrapText="1"/>
    </xf>
    <xf numFmtId="49" fontId="15" fillId="0" borderId="26" xfId="1" applyNumberFormat="1" applyFont="1" applyFill="1" applyBorder="1" applyAlignment="1">
      <alignment horizontal="center" vertical="center"/>
    </xf>
    <xf numFmtId="0" fontId="15" fillId="0" borderId="25" xfId="1" applyFont="1" applyFill="1" applyBorder="1" applyAlignment="1">
      <alignment vertical="center" wrapText="1"/>
    </xf>
    <xf numFmtId="43" fontId="21" fillId="0" borderId="0" xfId="1" applyNumberFormat="1" applyFont="1" applyFill="1"/>
    <xf numFmtId="43" fontId="15" fillId="7" borderId="25" xfId="1" applyNumberFormat="1" applyFont="1" applyFill="1" applyBorder="1" applyAlignment="1">
      <alignment horizontal="center" vertical="center"/>
    </xf>
    <xf numFmtId="0" fontId="15" fillId="0" borderId="26" xfId="1" applyFont="1" applyFill="1" applyBorder="1" applyAlignment="1">
      <alignment horizontal="center" vertical="center"/>
    </xf>
    <xf numFmtId="49" fontId="15" fillId="6" borderId="25" xfId="5" applyNumberFormat="1" applyFont="1" applyFill="1" applyBorder="1" applyAlignment="1">
      <alignment vertical="center" wrapText="1"/>
    </xf>
    <xf numFmtId="43" fontId="15" fillId="0" borderId="25" xfId="0" applyNumberFormat="1" applyFont="1" applyFill="1" applyBorder="1" applyAlignment="1">
      <alignment horizontal="center" vertical="center"/>
    </xf>
    <xf numFmtId="0" fontId="15" fillId="0" borderId="25" xfId="1" applyFont="1" applyFill="1" applyBorder="1" applyAlignment="1" applyProtection="1">
      <alignment vertical="center" wrapText="1"/>
    </xf>
    <xf numFmtId="0" fontId="15" fillId="0" borderId="25" xfId="1" applyFont="1" applyFill="1" applyBorder="1" applyAlignment="1" applyProtection="1">
      <alignment horizontal="center" vertical="center" wrapText="1"/>
    </xf>
    <xf numFmtId="2" fontId="15" fillId="0" borderId="25" xfId="1" applyNumberFormat="1" applyFont="1" applyFill="1" applyBorder="1" applyAlignment="1">
      <alignment horizontal="center" vertical="center"/>
    </xf>
    <xf numFmtId="49" fontId="15" fillId="0" borderId="25" xfId="1" applyNumberFormat="1" applyFont="1" applyFill="1" applyBorder="1" applyAlignment="1">
      <alignment horizontal="left" vertical="center" wrapText="1"/>
    </xf>
    <xf numFmtId="43" fontId="25" fillId="0" borderId="25" xfId="1" applyNumberFormat="1" applyFont="1" applyFill="1" applyBorder="1" applyAlignment="1">
      <alignment horizontal="center" vertical="center"/>
    </xf>
    <xf numFmtId="0" fontId="20" fillId="0" borderId="25" xfId="1" applyFont="1" applyFill="1" applyBorder="1" applyAlignment="1">
      <alignment vertical="center"/>
    </xf>
    <xf numFmtId="1" fontId="15" fillId="0" borderId="29" xfId="1" applyNumberFormat="1" applyFont="1" applyFill="1" applyBorder="1" applyAlignment="1">
      <alignment horizontal="center" vertical="center"/>
    </xf>
    <xf numFmtId="43" fontId="15" fillId="0" borderId="30" xfId="1" applyNumberFormat="1" applyFont="1" applyFill="1" applyBorder="1" applyAlignment="1">
      <alignment horizontal="left" vertical="center" wrapText="1"/>
    </xf>
    <xf numFmtId="43" fontId="15" fillId="0" borderId="30" xfId="1" applyNumberFormat="1" applyFont="1" applyFill="1" applyBorder="1" applyAlignment="1">
      <alignment horizontal="center" vertical="center"/>
    </xf>
    <xf numFmtId="43" fontId="20" fillId="0" borderId="30" xfId="1" applyNumberFormat="1" applyFont="1" applyFill="1" applyBorder="1" applyAlignment="1">
      <alignment horizontal="center" vertical="center"/>
    </xf>
    <xf numFmtId="1" fontId="15" fillId="0" borderId="30" xfId="5" applyNumberFormat="1" applyFont="1" applyFill="1" applyBorder="1" applyAlignment="1">
      <alignment horizontal="center" vertical="center"/>
    </xf>
    <xf numFmtId="43" fontId="15" fillId="0" borderId="30" xfId="1" applyNumberFormat="1" applyFont="1" applyFill="1" applyBorder="1" applyAlignment="1">
      <alignment vertical="center"/>
    </xf>
    <xf numFmtId="43" fontId="15" fillId="0" borderId="31" xfId="1" applyNumberFormat="1" applyFont="1" applyFill="1" applyBorder="1" applyAlignment="1">
      <alignment horizontal="center" vertical="center"/>
    </xf>
    <xf numFmtId="49" fontId="20" fillId="0" borderId="25" xfId="1" applyNumberFormat="1" applyFont="1" applyBorder="1" applyAlignment="1">
      <alignment horizontal="center" vertical="center"/>
    </xf>
    <xf numFmtId="49" fontId="20" fillId="0" borderId="22" xfId="1" applyNumberFormat="1" applyFont="1" applyBorder="1" applyAlignment="1">
      <alignment horizontal="center" vertical="center"/>
    </xf>
    <xf numFmtId="0" fontId="20" fillId="0" borderId="22" xfId="1" applyFont="1" applyBorder="1" applyAlignment="1">
      <alignment horizontal="left" vertical="center"/>
    </xf>
    <xf numFmtId="43" fontId="20" fillId="0" borderId="14" xfId="1" applyNumberFormat="1" applyFont="1" applyBorder="1" applyAlignment="1">
      <alignment horizontal="center" vertical="center"/>
    </xf>
    <xf numFmtId="4" fontId="20" fillId="0" borderId="0" xfId="1" applyNumberFormat="1" applyFont="1" applyBorder="1" applyAlignment="1">
      <alignment horizontal="center" vertical="center"/>
    </xf>
    <xf numFmtId="49" fontId="15" fillId="0" borderId="25" xfId="1" applyNumberFormat="1" applyFont="1" applyBorder="1" applyAlignment="1">
      <alignment horizontal="center" vertical="center"/>
    </xf>
    <xf numFmtId="0" fontId="15" fillId="0" borderId="25" xfId="1" applyFont="1" applyBorder="1" applyAlignment="1">
      <alignment horizontal="left" vertical="center"/>
    </xf>
    <xf numFmtId="4" fontId="15" fillId="0" borderId="25" xfId="1" applyNumberFormat="1" applyFont="1" applyBorder="1" applyAlignment="1">
      <alignment horizontal="center" vertical="center"/>
    </xf>
    <xf numFmtId="43" fontId="15" fillId="0" borderId="25" xfId="1" applyNumberFormat="1" applyFont="1" applyBorder="1" applyAlignment="1">
      <alignment horizontal="center" vertical="center"/>
    </xf>
    <xf numFmtId="43" fontId="15" fillId="0" borderId="26" xfId="1" applyNumberFormat="1" applyFont="1" applyBorder="1" applyAlignment="1">
      <alignment horizontal="center" vertical="center"/>
    </xf>
    <xf numFmtId="4" fontId="15" fillId="0" borderId="0" xfId="1" applyNumberFormat="1" applyFont="1" applyBorder="1" applyAlignment="1">
      <alignment horizontal="center" vertical="center"/>
    </xf>
    <xf numFmtId="0" fontId="26" fillId="0" borderId="25" xfId="1" applyFont="1" applyBorder="1" applyAlignment="1">
      <alignment horizontal="center" vertical="center"/>
    </xf>
    <xf numFmtId="43" fontId="20" fillId="0" borderId="26" xfId="1" applyNumberFormat="1" applyFont="1" applyBorder="1" applyAlignment="1">
      <alignment horizontal="center" vertical="center"/>
    </xf>
    <xf numFmtId="0" fontId="15" fillId="0" borderId="25" xfId="1" applyFont="1" applyBorder="1" applyAlignment="1">
      <alignment horizontal="center" vertical="center"/>
    </xf>
    <xf numFmtId="0" fontId="16" fillId="0" borderId="0" xfId="1" applyFont="1" applyBorder="1"/>
    <xf numFmtId="43" fontId="20" fillId="0" borderId="0" xfId="1" applyNumberFormat="1" applyFont="1" applyFill="1" applyBorder="1" applyAlignment="1">
      <alignment horizontal="right" vertical="center"/>
    </xf>
    <xf numFmtId="1" fontId="16" fillId="0" borderId="0" xfId="1" applyNumberFormat="1" applyFont="1"/>
    <xf numFmtId="0" fontId="15" fillId="0" borderId="0" xfId="1" applyNumberFormat="1" applyFont="1" applyFill="1" applyBorder="1" applyAlignment="1">
      <alignment horizontal="left" vertical="center" wrapText="1"/>
    </xf>
    <xf numFmtId="0" fontId="20" fillId="0" borderId="17" xfId="1" applyNumberFormat="1" applyFont="1" applyFill="1" applyBorder="1" applyAlignment="1">
      <alignment horizontal="left" vertical="center" wrapText="1"/>
    </xf>
    <xf numFmtId="0" fontId="20" fillId="0" borderId="0" xfId="1" applyNumberFormat="1" applyFont="1" applyFill="1" applyBorder="1" applyAlignment="1">
      <alignment horizontal="left" vertical="center" wrapText="1"/>
    </xf>
    <xf numFmtId="43" fontId="20" fillId="0" borderId="25" xfId="1" applyNumberFormat="1" applyFont="1" applyFill="1" applyBorder="1" applyAlignment="1">
      <alignment vertical="center"/>
    </xf>
    <xf numFmtId="43" fontId="20" fillId="0" borderId="0" xfId="1" applyNumberFormat="1" applyFont="1" applyFill="1" applyBorder="1" applyAlignment="1">
      <alignment vertical="center"/>
    </xf>
    <xf numFmtId="43" fontId="20" fillId="0" borderId="25" xfId="1" applyNumberFormat="1" applyFont="1" applyFill="1" applyBorder="1" applyAlignment="1">
      <alignment horizontal="left" vertical="center" wrapText="1"/>
    </xf>
    <xf numFmtId="43" fontId="20" fillId="0" borderId="0" xfId="1" applyNumberFormat="1" applyFont="1" applyFill="1" applyBorder="1" applyAlignment="1">
      <alignment horizontal="left" vertical="center" wrapText="1"/>
    </xf>
    <xf numFmtId="43" fontId="20" fillId="0" borderId="25" xfId="1" applyNumberFormat="1" applyFont="1" applyFill="1" applyBorder="1" applyAlignment="1">
      <alignment horizontal="left" vertical="center"/>
    </xf>
    <xf numFmtId="43" fontId="20" fillId="0" borderId="0" xfId="1" applyNumberFormat="1" applyFont="1" applyFill="1" applyBorder="1" applyAlignment="1">
      <alignment horizontal="left" vertical="center"/>
    </xf>
    <xf numFmtId="43" fontId="20" fillId="0" borderId="25" xfId="1" applyNumberFormat="1" applyFont="1" applyBorder="1" applyAlignment="1">
      <alignment horizontal="left" vertical="center" wrapText="1"/>
    </xf>
    <xf numFmtId="43" fontId="20" fillId="0" borderId="0" xfId="1" applyNumberFormat="1" applyFont="1" applyBorder="1" applyAlignment="1">
      <alignment horizontal="left" vertical="center" wrapText="1"/>
    </xf>
    <xf numFmtId="43" fontId="20" fillId="8" borderId="25" xfId="1" applyNumberFormat="1" applyFont="1" applyFill="1" applyBorder="1" applyAlignment="1">
      <alignment horizontal="left" vertical="center" wrapText="1"/>
    </xf>
    <xf numFmtId="43" fontId="20" fillId="8" borderId="0" xfId="1" applyNumberFormat="1" applyFont="1" applyFill="1" applyBorder="1" applyAlignment="1">
      <alignment horizontal="left" vertical="center" wrapText="1"/>
    </xf>
    <xf numFmtId="43" fontId="20" fillId="9" borderId="25" xfId="1" applyNumberFormat="1" applyFont="1" applyFill="1" applyBorder="1" applyAlignment="1">
      <alignment horizontal="left" vertical="center" wrapText="1"/>
    </xf>
    <xf numFmtId="43" fontId="20" fillId="9" borderId="0" xfId="1" applyNumberFormat="1" applyFont="1" applyFill="1" applyBorder="1" applyAlignment="1">
      <alignment horizontal="left" vertical="center" wrapText="1"/>
    </xf>
    <xf numFmtId="43" fontId="20" fillId="10" borderId="25" xfId="1" applyNumberFormat="1" applyFont="1" applyFill="1" applyBorder="1" applyAlignment="1">
      <alignment horizontal="left" vertical="center" wrapText="1"/>
    </xf>
    <xf numFmtId="43" fontId="20" fillId="10" borderId="0" xfId="1" applyNumberFormat="1" applyFont="1" applyFill="1" applyBorder="1" applyAlignment="1">
      <alignment horizontal="left" vertical="center" wrapText="1"/>
    </xf>
    <xf numFmtId="0" fontId="15" fillId="11" borderId="25" xfId="1" applyFont="1" applyFill="1" applyBorder="1" applyAlignment="1">
      <alignment vertical="center" wrapText="1"/>
    </xf>
    <xf numFmtId="43" fontId="27" fillId="0" borderId="0" xfId="1" applyNumberFormat="1" applyFont="1"/>
    <xf numFmtId="0" fontId="15" fillId="11" borderId="25" xfId="1" applyNumberFormat="1" applyFont="1" applyFill="1" applyBorder="1" applyAlignment="1">
      <alignment horizontal="left" vertical="center" wrapText="1"/>
    </xf>
    <xf numFmtId="0" fontId="15" fillId="11" borderId="25" xfId="1" applyFont="1" applyFill="1" applyBorder="1" applyAlignment="1" applyProtection="1">
      <alignment vertical="center" wrapText="1"/>
    </xf>
    <xf numFmtId="49" fontId="15" fillId="11" borderId="25" xfId="1" applyNumberFormat="1" applyFont="1" applyFill="1" applyBorder="1" applyAlignment="1">
      <alignment horizontal="left" vertical="center" wrapText="1"/>
    </xf>
    <xf numFmtId="0" fontId="15" fillId="12" borderId="25" xfId="1" applyNumberFormat="1" applyFont="1" applyFill="1" applyBorder="1" applyAlignment="1">
      <alignment horizontal="left" vertical="center" wrapText="1"/>
    </xf>
    <xf numFmtId="43" fontId="27" fillId="0" borderId="25" xfId="1" applyNumberFormat="1" applyFont="1" applyBorder="1"/>
    <xf numFmtId="43" fontId="15" fillId="0" borderId="25" xfId="3" applyNumberFormat="1" applyFont="1" applyFill="1" applyBorder="1" applyAlignment="1">
      <alignment horizontal="center" vertical="center"/>
    </xf>
    <xf numFmtId="0" fontId="15" fillId="0" borderId="25" xfId="1" applyFont="1" applyBorder="1" applyAlignment="1">
      <alignment horizontal="center" vertical="center"/>
    </xf>
    <xf numFmtId="0" fontId="20" fillId="0" borderId="6" xfId="1" applyFont="1" applyBorder="1" applyAlignment="1">
      <alignment horizontal="center" vertical="center" wrapText="1"/>
    </xf>
    <xf numFmtId="0" fontId="18" fillId="0" borderId="0" xfId="1" applyFont="1" applyAlignment="1">
      <alignment horizontal="center"/>
    </xf>
    <xf numFmtId="0" fontId="15" fillId="11" borderId="0" xfId="1" applyFont="1" applyFill="1" applyBorder="1" applyAlignment="1">
      <alignment vertical="center" wrapText="1"/>
    </xf>
    <xf numFmtId="0" fontId="15" fillId="11" borderId="0" xfId="1" applyNumberFormat="1" applyFont="1" applyFill="1" applyBorder="1" applyAlignment="1">
      <alignment horizontal="left" vertical="center" wrapText="1"/>
    </xf>
    <xf numFmtId="49" fontId="15" fillId="0" borderId="0" xfId="5" applyNumberFormat="1" applyFont="1" applyFill="1" applyBorder="1" applyAlignment="1">
      <alignment vertical="center" wrapText="1"/>
    </xf>
    <xf numFmtId="0" fontId="15" fillId="11" borderId="0" xfId="1" applyFont="1" applyFill="1" applyBorder="1" applyAlignment="1" applyProtection="1">
      <alignment vertical="center" wrapText="1"/>
    </xf>
    <xf numFmtId="49" fontId="15" fillId="11" borderId="0" xfId="1" applyNumberFormat="1" applyFont="1" applyFill="1" applyBorder="1" applyAlignment="1">
      <alignment horizontal="left" vertical="center" wrapText="1"/>
    </xf>
    <xf numFmtId="0" fontId="15" fillId="12" borderId="0" xfId="1" applyNumberFormat="1" applyFont="1" applyFill="1" applyBorder="1" applyAlignment="1">
      <alignment horizontal="left" vertical="center" wrapText="1"/>
    </xf>
    <xf numFmtId="43" fontId="15" fillId="12" borderId="25" xfId="1" applyNumberFormat="1" applyFont="1" applyFill="1" applyBorder="1" applyAlignment="1">
      <alignment vertical="center"/>
    </xf>
    <xf numFmtId="49" fontId="15" fillId="12" borderId="25" xfId="5" applyNumberFormat="1" applyFont="1" applyFill="1" applyBorder="1" applyAlignment="1">
      <alignment vertical="center" wrapText="1"/>
    </xf>
    <xf numFmtId="43" fontId="15" fillId="12" borderId="25" xfId="1" applyNumberFormat="1" applyFont="1" applyFill="1" applyBorder="1" applyAlignment="1">
      <alignment horizontal="center" vertical="center"/>
    </xf>
    <xf numFmtId="43" fontId="15" fillId="71" borderId="25" xfId="1" applyNumberFormat="1" applyFont="1" applyFill="1" applyBorder="1" applyAlignment="1">
      <alignment horizontal="center" vertical="center"/>
    </xf>
    <xf numFmtId="49" fontId="15" fillId="71" borderId="25" xfId="5" applyNumberFormat="1" applyFont="1" applyFill="1" applyBorder="1" applyAlignment="1">
      <alignment vertical="center" wrapText="1"/>
    </xf>
    <xf numFmtId="43" fontId="15" fillId="71" borderId="25" xfId="1" applyNumberFormat="1" applyFont="1" applyFill="1" applyBorder="1" applyAlignment="1">
      <alignment horizontal="left" vertical="center" wrapText="1"/>
    </xf>
    <xf numFmtId="0" fontId="15" fillId="12" borderId="25" xfId="1" applyFont="1" applyFill="1" applyBorder="1" applyAlignment="1">
      <alignment vertical="center" wrapText="1"/>
    </xf>
    <xf numFmtId="0" fontId="15" fillId="71" borderId="25" xfId="1" applyFont="1" applyFill="1" applyBorder="1" applyAlignment="1">
      <alignment vertical="center" wrapText="1"/>
    </xf>
    <xf numFmtId="0" fontId="15" fillId="71" borderId="25" xfId="1" applyNumberFormat="1" applyFont="1" applyFill="1" applyBorder="1" applyAlignment="1">
      <alignment horizontal="left" vertical="center" wrapText="1"/>
    </xf>
    <xf numFmtId="43" fontId="18" fillId="0" borderId="0" xfId="1" applyNumberFormat="1" applyFont="1" applyAlignment="1">
      <alignment horizontal="center"/>
    </xf>
    <xf numFmtId="43" fontId="20" fillId="0" borderId="0" xfId="1" applyNumberFormat="1" applyFont="1" applyAlignment="1">
      <alignment horizontal="center"/>
    </xf>
    <xf numFmtId="43" fontId="15" fillId="12" borderId="25" xfId="0" applyNumberFormat="1" applyFont="1" applyFill="1" applyBorder="1" applyAlignment="1">
      <alignment horizontal="center" vertical="center"/>
    </xf>
    <xf numFmtId="0" fontId="15" fillId="12" borderId="25" xfId="1" applyFont="1" applyFill="1" applyBorder="1" applyAlignment="1" applyProtection="1">
      <alignment vertical="center" wrapText="1"/>
    </xf>
    <xf numFmtId="0" fontId="15" fillId="12" borderId="25" xfId="1" applyFont="1" applyFill="1" applyBorder="1" applyAlignment="1" applyProtection="1">
      <alignment horizontal="center" vertical="center" wrapText="1"/>
    </xf>
    <xf numFmtId="0" fontId="15" fillId="71" borderId="25" xfId="1" applyFont="1" applyFill="1" applyBorder="1" applyAlignment="1" applyProtection="1">
      <alignment vertical="center" wrapText="1"/>
    </xf>
    <xf numFmtId="43" fontId="25" fillId="12" borderId="25" xfId="1" applyNumberFormat="1" applyFont="1" applyFill="1" applyBorder="1" applyAlignment="1">
      <alignment horizontal="center" vertical="center"/>
    </xf>
    <xf numFmtId="49" fontId="15" fillId="12" borderId="25" xfId="1" applyNumberFormat="1" applyFont="1" applyFill="1" applyBorder="1" applyAlignment="1">
      <alignment horizontal="left" vertical="center" wrapText="1"/>
    </xf>
    <xf numFmtId="49" fontId="15" fillId="71" borderId="25" xfId="1" applyNumberFormat="1" applyFont="1" applyFill="1" applyBorder="1" applyAlignment="1">
      <alignment horizontal="left" vertical="center" wrapText="1"/>
    </xf>
    <xf numFmtId="43" fontId="15" fillId="12" borderId="25" xfId="1" applyNumberFormat="1" applyFont="1" applyFill="1" applyBorder="1" applyAlignment="1">
      <alignment horizontal="center" vertical="center" wrapText="1"/>
    </xf>
    <xf numFmtId="43" fontId="15" fillId="12" borderId="25" xfId="1" applyNumberFormat="1" applyFont="1" applyFill="1" applyBorder="1" applyAlignment="1">
      <alignment horizontal="left" vertical="center" wrapText="1"/>
    </xf>
    <xf numFmtId="0" fontId="13" fillId="0" borderId="0" xfId="1" applyFont="1" applyAlignment="1">
      <alignment horizontal="left" wrapText="1"/>
    </xf>
    <xf numFmtId="0" fontId="18" fillId="0" borderId="0" xfId="1" applyFont="1" applyAlignment="1">
      <alignment horizontal="center"/>
    </xf>
    <xf numFmtId="0" fontId="20" fillId="0" borderId="8" xfId="1" applyFont="1" applyBorder="1" applyAlignment="1">
      <alignment horizontal="center" vertical="center" wrapText="1"/>
    </xf>
    <xf numFmtId="0" fontId="26" fillId="0" borderId="25" xfId="1" applyFont="1" applyBorder="1" applyAlignment="1">
      <alignment horizontal="center" vertical="center"/>
    </xf>
    <xf numFmtId="0" fontId="15" fillId="0" borderId="25" xfId="1" applyFont="1" applyBorder="1" applyAlignment="1">
      <alignment horizontal="center" vertical="center"/>
    </xf>
    <xf numFmtId="43" fontId="20" fillId="0" borderId="0" xfId="1" applyNumberFormat="1" applyFont="1" applyFill="1" applyBorder="1" applyAlignment="1">
      <alignment horizontal="left" vertical="center" wrapText="1"/>
    </xf>
    <xf numFmtId="43" fontId="15" fillId="12" borderId="30" xfId="1" applyNumberFormat="1" applyFont="1" applyFill="1" applyBorder="1" applyAlignment="1">
      <alignment horizontal="left" vertical="center" wrapText="1"/>
    </xf>
    <xf numFmtId="43" fontId="15" fillId="3" borderId="25" xfId="1" applyNumberFormat="1" applyFont="1" applyFill="1" applyBorder="1" applyAlignment="1">
      <alignment horizontal="center" vertical="center"/>
    </xf>
    <xf numFmtId="43" fontId="15" fillId="3" borderId="25" xfId="1" applyNumberFormat="1" applyFont="1" applyFill="1" applyBorder="1" applyAlignment="1">
      <alignment vertical="center"/>
    </xf>
    <xf numFmtId="0" fontId="15" fillId="0" borderId="25" xfId="1" applyFont="1" applyBorder="1" applyAlignment="1">
      <alignment horizontal="center" vertical="center"/>
    </xf>
    <xf numFmtId="0" fontId="20" fillId="0" borderId="6" xfId="1" applyFont="1" applyBorder="1" applyAlignment="1">
      <alignment horizontal="center" vertical="center" wrapText="1"/>
    </xf>
    <xf numFmtId="0" fontId="20" fillId="0" borderId="7" xfId="1" applyFont="1" applyBorder="1" applyAlignment="1">
      <alignment horizontal="center" vertical="center" wrapText="1"/>
    </xf>
    <xf numFmtId="43" fontId="20" fillId="0" borderId="6" xfId="1" applyNumberFormat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20" fillId="0" borderId="11" xfId="1" applyFont="1" applyBorder="1" applyAlignment="1">
      <alignment horizontal="center" vertical="center" wrapText="1"/>
    </xf>
    <xf numFmtId="0" fontId="20" fillId="0" borderId="15" xfId="1" applyFont="1" applyBorder="1" applyAlignment="1">
      <alignment horizontal="center" vertical="center" wrapText="1"/>
    </xf>
    <xf numFmtId="0" fontId="20" fillId="0" borderId="3" xfId="1" applyFont="1" applyBorder="1" applyAlignment="1">
      <alignment horizontal="center" vertical="center" wrapText="1"/>
    </xf>
    <xf numFmtId="0" fontId="13" fillId="0" borderId="0" xfId="1" applyFont="1" applyAlignment="1">
      <alignment horizontal="left" wrapText="1"/>
    </xf>
    <xf numFmtId="0" fontId="18" fillId="0" borderId="0" xfId="1" applyFont="1" applyAlignment="1">
      <alignment horizontal="center"/>
    </xf>
    <xf numFmtId="0" fontId="20" fillId="0" borderId="8" xfId="1" applyFont="1" applyBorder="1" applyAlignment="1">
      <alignment horizontal="center" vertical="center" wrapText="1"/>
    </xf>
    <xf numFmtId="0" fontId="20" fillId="0" borderId="15" xfId="1" applyFont="1" applyBorder="1" applyAlignment="1">
      <alignment horizontal="center" vertical="center" wrapText="1"/>
    </xf>
    <xf numFmtId="0" fontId="20" fillId="0" borderId="3" xfId="1" applyFont="1" applyBorder="1" applyAlignment="1">
      <alignment horizontal="center" vertical="center" wrapText="1"/>
    </xf>
    <xf numFmtId="0" fontId="26" fillId="0" borderId="25" xfId="1" applyFont="1" applyBorder="1" applyAlignment="1">
      <alignment horizontal="center" vertical="center"/>
    </xf>
    <xf numFmtId="0" fontId="15" fillId="0" borderId="25" xfId="1" applyFont="1" applyBorder="1" applyAlignment="1">
      <alignment horizontal="center" vertical="center"/>
    </xf>
    <xf numFmtId="43" fontId="20" fillId="0" borderId="0" xfId="1" applyNumberFormat="1" applyFont="1" applyFill="1" applyBorder="1" applyAlignment="1">
      <alignment horizontal="left" vertical="center" wrapText="1"/>
    </xf>
    <xf numFmtId="43" fontId="15" fillId="71" borderId="25" xfId="1" applyNumberFormat="1" applyFont="1" applyFill="1" applyBorder="1" applyAlignment="1">
      <alignment vertical="center"/>
    </xf>
    <xf numFmtId="43" fontId="15" fillId="3" borderId="30" xfId="1" applyNumberFormat="1" applyFont="1" applyFill="1" applyBorder="1" applyAlignment="1">
      <alignment horizontal="center" vertical="center"/>
    </xf>
    <xf numFmtId="43" fontId="20" fillId="3" borderId="25" xfId="1" applyNumberFormat="1" applyFont="1" applyFill="1" applyBorder="1" applyAlignment="1">
      <alignment horizontal="center" vertical="center"/>
    </xf>
    <xf numFmtId="0" fontId="15" fillId="0" borderId="25" xfId="1" applyFont="1" applyBorder="1" applyAlignment="1">
      <alignment horizontal="center" vertical="center"/>
    </xf>
    <xf numFmtId="0" fontId="20" fillId="0" borderId="6" xfId="1" applyFont="1" applyBorder="1" applyAlignment="1">
      <alignment horizontal="center" vertical="center" wrapText="1"/>
    </xf>
    <xf numFmtId="0" fontId="20" fillId="0" borderId="7" xfId="1" applyFont="1" applyBorder="1" applyAlignment="1">
      <alignment horizontal="center" vertical="center" wrapText="1"/>
    </xf>
    <xf numFmtId="43" fontId="20" fillId="0" borderId="6" xfId="1" applyNumberFormat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20" fillId="0" borderId="11" xfId="1" applyFont="1" applyBorder="1" applyAlignment="1">
      <alignment horizontal="center" vertical="center" wrapText="1"/>
    </xf>
    <xf numFmtId="0" fontId="20" fillId="0" borderId="15" xfId="1" applyFont="1" applyBorder="1" applyAlignment="1">
      <alignment horizontal="center" vertical="center" wrapText="1"/>
    </xf>
    <xf numFmtId="0" fontId="20" fillId="0" borderId="3" xfId="1" applyFont="1" applyBorder="1" applyAlignment="1">
      <alignment horizontal="center" vertical="center" wrapText="1"/>
    </xf>
    <xf numFmtId="43" fontId="15" fillId="10" borderId="25" xfId="1" applyNumberFormat="1" applyFont="1" applyFill="1" applyBorder="1" applyAlignment="1">
      <alignment horizontal="center" vertical="center"/>
    </xf>
    <xf numFmtId="43" fontId="15" fillId="72" borderId="25" xfId="1" applyNumberFormat="1" applyFont="1" applyFill="1" applyBorder="1" applyAlignment="1">
      <alignment horizontal="center" vertical="center"/>
    </xf>
    <xf numFmtId="43" fontId="15" fillId="10" borderId="25" xfId="0" applyNumberFormat="1" applyFont="1" applyFill="1" applyBorder="1" applyAlignment="1">
      <alignment horizontal="center" vertical="center"/>
    </xf>
    <xf numFmtId="43" fontId="18" fillId="0" borderId="0" xfId="1" applyNumberFormat="1" applyFont="1" applyBorder="1" applyAlignment="1">
      <alignment horizontal="center"/>
    </xf>
    <xf numFmtId="43" fontId="25" fillId="10" borderId="25" xfId="1" applyNumberFormat="1" applyFont="1" applyFill="1" applyBorder="1" applyAlignment="1">
      <alignment horizontal="center" vertical="center"/>
    </xf>
    <xf numFmtId="43" fontId="15" fillId="10" borderId="25" xfId="1" applyNumberFormat="1" applyFont="1" applyFill="1" applyBorder="1" applyAlignment="1">
      <alignment horizontal="center" vertical="center" wrapText="1"/>
    </xf>
    <xf numFmtId="0" fontId="15" fillId="72" borderId="25" xfId="1" applyNumberFormat="1" applyFont="1" applyFill="1" applyBorder="1" applyAlignment="1">
      <alignment horizontal="left" vertical="center" wrapText="1"/>
    </xf>
    <xf numFmtId="49" fontId="15" fillId="73" borderId="25" xfId="5" applyNumberFormat="1" applyFont="1" applyFill="1" applyBorder="1" applyAlignment="1">
      <alignment vertical="center" wrapText="1"/>
    </xf>
    <xf numFmtId="0" fontId="15" fillId="73" borderId="25" xfId="1" applyFont="1" applyFill="1" applyBorder="1" applyAlignment="1">
      <alignment vertical="center" wrapText="1"/>
    </xf>
    <xf numFmtId="43" fontId="15" fillId="73" borderId="25" xfId="1" applyNumberFormat="1" applyFont="1" applyFill="1" applyBorder="1" applyAlignment="1">
      <alignment horizontal="left" vertical="center" wrapText="1"/>
    </xf>
    <xf numFmtId="49" fontId="15" fillId="73" borderId="25" xfId="1" applyNumberFormat="1" applyFont="1" applyFill="1" applyBorder="1" applyAlignment="1">
      <alignment horizontal="left" vertical="center" wrapText="1"/>
    </xf>
    <xf numFmtId="43" fontId="15" fillId="74" borderId="25" xfId="1" applyNumberFormat="1" applyFont="1" applyFill="1" applyBorder="1" applyAlignment="1">
      <alignment horizontal="center" vertical="center"/>
    </xf>
    <xf numFmtId="43" fontId="20" fillId="74" borderId="25" xfId="1" applyNumberFormat="1" applyFont="1" applyFill="1" applyBorder="1" applyAlignment="1">
      <alignment horizontal="center" vertical="center"/>
    </xf>
    <xf numFmtId="43" fontId="15" fillId="74" borderId="25" xfId="0" applyNumberFormat="1" applyFont="1" applyFill="1" applyBorder="1" applyAlignment="1">
      <alignment horizontal="center" vertical="center"/>
    </xf>
    <xf numFmtId="43" fontId="15" fillId="74" borderId="25" xfId="1" applyNumberFormat="1" applyFont="1" applyFill="1" applyBorder="1" applyAlignment="1">
      <alignment horizontal="center" vertical="center" wrapText="1"/>
    </xf>
    <xf numFmtId="0" fontId="15" fillId="73" borderId="25" xfId="1" applyFont="1" applyFill="1" applyBorder="1" applyAlignment="1" applyProtection="1">
      <alignment horizontal="center" vertical="center" wrapText="1"/>
    </xf>
    <xf numFmtId="43" fontId="15" fillId="75" borderId="25" xfId="1" applyNumberFormat="1" applyFont="1" applyFill="1" applyBorder="1" applyAlignment="1">
      <alignment horizontal="center" vertical="center"/>
    </xf>
    <xf numFmtId="0" fontId="15" fillId="76" borderId="25" xfId="1" applyNumberFormat="1" applyFont="1" applyFill="1" applyBorder="1" applyAlignment="1">
      <alignment horizontal="left" vertical="center" wrapText="1"/>
    </xf>
    <xf numFmtId="49" fontId="15" fillId="75" borderId="25" xfId="1" applyNumberFormat="1" applyFont="1" applyFill="1" applyBorder="1" applyAlignment="1">
      <alignment horizontal="left" vertical="center" wrapText="1"/>
    </xf>
    <xf numFmtId="0" fontId="15" fillId="0" borderId="25" xfId="2064" applyNumberFormat="1" applyFont="1" applyFill="1" applyBorder="1" applyAlignment="1">
      <alignment horizontal="left" vertical="center" wrapText="1"/>
    </xf>
    <xf numFmtId="49" fontId="15" fillId="0" borderId="25" xfId="2064" applyNumberFormat="1" applyFont="1" applyFill="1" applyBorder="1" applyAlignment="1">
      <alignment horizontal="left" vertical="center" wrapText="1"/>
    </xf>
    <xf numFmtId="49" fontId="15" fillId="0" borderId="25" xfId="5" applyNumberFormat="1" applyFont="1" applyFill="1" applyBorder="1" applyAlignment="1">
      <alignment vertical="center" wrapText="1"/>
    </xf>
    <xf numFmtId="0" fontId="15" fillId="0" borderId="25" xfId="2043" applyFont="1" applyFill="1" applyBorder="1" applyAlignment="1">
      <alignment vertical="center" wrapText="1"/>
    </xf>
    <xf numFmtId="215" fontId="15" fillId="0" borderId="25" xfId="1" applyNumberFormat="1" applyFont="1" applyFill="1" applyBorder="1" applyAlignment="1">
      <alignment vertical="center"/>
    </xf>
    <xf numFmtId="214" fontId="15" fillId="0" borderId="25" xfId="1" applyNumberFormat="1" applyFont="1" applyFill="1" applyBorder="1" applyAlignment="1">
      <alignment vertical="center"/>
    </xf>
    <xf numFmtId="213" fontId="15" fillId="0" borderId="25" xfId="1" applyNumberFormat="1" applyFont="1" applyFill="1" applyBorder="1" applyAlignment="1">
      <alignment vertical="center"/>
    </xf>
    <xf numFmtId="214" fontId="15" fillId="0" borderId="25" xfId="1" applyNumberFormat="1" applyFont="1" applyFill="1" applyBorder="1" applyAlignment="1">
      <alignment horizontal="center" vertical="center"/>
    </xf>
    <xf numFmtId="214" fontId="15" fillId="71" borderId="25" xfId="1" applyNumberFormat="1" applyFont="1" applyFill="1" applyBorder="1" applyAlignment="1">
      <alignment horizontal="center" vertical="center"/>
    </xf>
    <xf numFmtId="213" fontId="15" fillId="71" borderId="25" xfId="1" applyNumberFormat="1" applyFont="1" applyFill="1" applyBorder="1" applyAlignment="1">
      <alignment vertical="center"/>
    </xf>
    <xf numFmtId="216" fontId="20" fillId="0" borderId="22" xfId="1" applyNumberFormat="1" applyFont="1" applyBorder="1" applyAlignment="1">
      <alignment horizontal="center" vertical="center"/>
    </xf>
    <xf numFmtId="216" fontId="20" fillId="0" borderId="25" xfId="1" applyNumberFormat="1" applyFont="1" applyBorder="1" applyAlignment="1">
      <alignment horizontal="center" vertical="center"/>
    </xf>
    <xf numFmtId="216" fontId="20" fillId="6" borderId="25" xfId="1" applyNumberFormat="1" applyFont="1" applyFill="1" applyBorder="1" applyAlignment="1">
      <alignment horizontal="center" vertical="center"/>
    </xf>
    <xf numFmtId="216" fontId="15" fillId="0" borderId="25" xfId="1" applyNumberFormat="1" applyFont="1" applyFill="1" applyBorder="1" applyAlignment="1">
      <alignment horizontal="center" vertical="center"/>
    </xf>
    <xf numFmtId="216" fontId="15" fillId="74" borderId="25" xfId="1" applyNumberFormat="1" applyFont="1" applyFill="1" applyBorder="1" applyAlignment="1">
      <alignment horizontal="center" vertical="center"/>
    </xf>
    <xf numFmtId="216" fontId="20" fillId="0" borderId="25" xfId="1" applyNumberFormat="1" applyFont="1" applyFill="1" applyBorder="1" applyAlignment="1">
      <alignment horizontal="center" vertical="center"/>
    </xf>
    <xf numFmtId="216" fontId="15" fillId="12" borderId="25" xfId="1" applyNumberFormat="1" applyFont="1" applyFill="1" applyBorder="1" applyAlignment="1">
      <alignment horizontal="center" vertical="center"/>
    </xf>
    <xf numFmtId="216" fontId="15" fillId="71" borderId="25" xfId="1" applyNumberFormat="1" applyFont="1" applyFill="1" applyBorder="1" applyAlignment="1">
      <alignment horizontal="center" vertical="center"/>
    </xf>
    <xf numFmtId="216" fontId="15" fillId="0" borderId="30" xfId="1" applyNumberFormat="1" applyFont="1" applyFill="1" applyBorder="1" applyAlignment="1">
      <alignment horizontal="center" vertical="center"/>
    </xf>
    <xf numFmtId="43" fontId="15" fillId="75" borderId="25" xfId="1" applyNumberFormat="1" applyFont="1" applyFill="1" applyBorder="1" applyAlignment="1">
      <alignment horizontal="center" vertical="center" wrapText="1"/>
    </xf>
    <xf numFmtId="216" fontId="15" fillId="76" borderId="25" xfId="1" applyNumberFormat="1" applyFont="1" applyFill="1" applyBorder="1" applyAlignment="1">
      <alignment horizontal="center" vertical="center"/>
    </xf>
    <xf numFmtId="217" fontId="15" fillId="0" borderId="25" xfId="1" applyNumberFormat="1" applyFont="1" applyFill="1" applyBorder="1" applyAlignment="1">
      <alignment vertical="center"/>
    </xf>
    <xf numFmtId="217" fontId="20" fillId="0" borderId="22" xfId="1" applyNumberFormat="1" applyFont="1" applyBorder="1" applyAlignment="1">
      <alignment horizontal="center" vertical="center"/>
    </xf>
    <xf numFmtId="0" fontId="16" fillId="0" borderId="0" xfId="3" applyFont="1" applyFill="1"/>
    <xf numFmtId="0" fontId="15" fillId="0" borderId="0" xfId="2" applyFont="1" applyFill="1" applyAlignment="1">
      <alignment horizontal="right"/>
    </xf>
    <xf numFmtId="0" fontId="18" fillId="0" borderId="0" xfId="3" applyFont="1" applyAlignment="1">
      <alignment horizontal="center"/>
    </xf>
    <xf numFmtId="4" fontId="18" fillId="0" borderId="0" xfId="3" applyNumberFormat="1" applyFont="1" applyAlignment="1">
      <alignment horizontal="center"/>
    </xf>
    <xf numFmtId="0" fontId="18" fillId="0" borderId="0" xfId="3" applyFont="1" applyFill="1" applyAlignment="1">
      <alignment horizontal="center"/>
    </xf>
    <xf numFmtId="0" fontId="18" fillId="0" borderId="0" xfId="3" applyFont="1" applyAlignment="1">
      <alignment horizontal="right"/>
    </xf>
    <xf numFmtId="43" fontId="16" fillId="0" borderId="0" xfId="3" applyNumberFormat="1" applyFont="1"/>
    <xf numFmtId="0" fontId="157" fillId="0" borderId="0" xfId="3" applyFont="1" applyFill="1"/>
    <xf numFmtId="217" fontId="16" fillId="0" borderId="0" xfId="3" applyNumberFormat="1" applyFont="1"/>
    <xf numFmtId="0" fontId="12" fillId="0" borderId="0" xfId="4" applyFont="1" applyFill="1" applyAlignment="1">
      <alignment horizontal="right"/>
    </xf>
    <xf numFmtId="218" fontId="16" fillId="0" borderId="0" xfId="3" applyNumberFormat="1" applyFont="1"/>
    <xf numFmtId="0" fontId="15" fillId="0" borderId="0" xfId="3" applyFont="1" applyFill="1"/>
    <xf numFmtId="210" fontId="15" fillId="0" borderId="0" xfId="3" applyNumberFormat="1" applyFont="1"/>
    <xf numFmtId="0" fontId="15" fillId="0" borderId="10" xfId="3" applyFont="1" applyBorder="1" applyAlignment="1">
      <alignment horizontal="right"/>
    </xf>
    <xf numFmtId="0" fontId="20" fillId="0" borderId="29" xfId="3" applyFont="1" applyFill="1" applyBorder="1" applyAlignment="1">
      <alignment horizontal="center" vertical="center"/>
    </xf>
    <xf numFmtId="0" fontId="20" fillId="0" borderId="30" xfId="3" applyFont="1" applyBorder="1" applyAlignment="1">
      <alignment horizontal="center" vertical="center"/>
    </xf>
    <xf numFmtId="0" fontId="20" fillId="0" borderId="29" xfId="3" applyFont="1" applyBorder="1" applyAlignment="1">
      <alignment horizontal="center" vertical="center"/>
    </xf>
    <xf numFmtId="49" fontId="20" fillId="0" borderId="52" xfId="3" applyNumberFormat="1" applyFont="1" applyBorder="1" applyAlignment="1">
      <alignment horizontal="center" vertical="center"/>
    </xf>
    <xf numFmtId="0" fontId="20" fillId="0" borderId="53" xfId="3" applyFont="1" applyBorder="1" applyAlignment="1">
      <alignment horizontal="center" vertical="center"/>
    </xf>
    <xf numFmtId="43" fontId="20" fillId="0" borderId="53" xfId="3" applyNumberFormat="1" applyFont="1" applyBorder="1" applyAlignment="1">
      <alignment horizontal="center" vertical="center"/>
    </xf>
    <xf numFmtId="43" fontId="20" fillId="0" borderId="53" xfId="3" applyNumberFormat="1" applyFont="1" applyFill="1" applyBorder="1" applyAlignment="1">
      <alignment horizontal="center" vertical="center"/>
    </xf>
    <xf numFmtId="216" fontId="20" fillId="0" borderId="53" xfId="3" applyNumberFormat="1" applyFont="1" applyBorder="1" applyAlignment="1">
      <alignment horizontal="center" vertical="center"/>
    </xf>
    <xf numFmtId="0" fontId="20" fillId="0" borderId="0" xfId="3" applyFont="1"/>
    <xf numFmtId="0" fontId="20" fillId="0" borderId="24" xfId="3" applyFont="1" applyBorder="1" applyAlignment="1">
      <alignment horizontal="center" vertical="center" wrapText="1"/>
    </xf>
    <xf numFmtId="0" fontId="20" fillId="0" borderId="25" xfId="3" applyFont="1" applyBorder="1" applyAlignment="1">
      <alignment horizontal="center" vertical="center" wrapText="1"/>
    </xf>
    <xf numFmtId="43" fontId="20" fillId="0" borderId="25" xfId="3" applyNumberFormat="1" applyFont="1" applyBorder="1" applyAlignment="1">
      <alignment horizontal="center" vertical="center" wrapText="1"/>
    </xf>
    <xf numFmtId="43" fontId="20" fillId="0" borderId="25" xfId="3" applyNumberFormat="1" applyFont="1" applyFill="1" applyBorder="1" applyAlignment="1">
      <alignment horizontal="center" vertical="center"/>
    </xf>
    <xf numFmtId="216" fontId="20" fillId="0" borderId="25" xfId="3" applyNumberFormat="1" applyFont="1" applyBorder="1" applyAlignment="1">
      <alignment horizontal="center" vertical="center"/>
    </xf>
    <xf numFmtId="43" fontId="20" fillId="0" borderId="25" xfId="3" applyNumberFormat="1" applyFont="1" applyBorder="1" applyAlignment="1">
      <alignment horizontal="center" vertical="center"/>
    </xf>
    <xf numFmtId="49" fontId="20" fillId="0" borderId="24" xfId="3" applyNumberFormat="1" applyFont="1" applyBorder="1" applyAlignment="1">
      <alignment horizontal="center" vertical="center" wrapText="1"/>
    </xf>
    <xf numFmtId="49" fontId="20" fillId="6" borderId="24" xfId="3" applyNumberFormat="1" applyFont="1" applyFill="1" applyBorder="1" applyAlignment="1">
      <alignment horizontal="center" vertical="center" wrapText="1"/>
    </xf>
    <xf numFmtId="49" fontId="20" fillId="6" borderId="25" xfId="2065" applyNumberFormat="1" applyFont="1" applyFill="1" applyBorder="1" applyAlignment="1">
      <alignment horizontal="center" vertical="center" wrapText="1"/>
    </xf>
    <xf numFmtId="43" fontId="20" fillId="6" borderId="25" xfId="2065" applyNumberFormat="1" applyFont="1" applyFill="1" applyBorder="1" applyAlignment="1">
      <alignment horizontal="center" vertical="center" wrapText="1"/>
    </xf>
    <xf numFmtId="43" fontId="20" fillId="6" borderId="25" xfId="3" applyNumberFormat="1" applyFont="1" applyFill="1" applyBorder="1" applyAlignment="1">
      <alignment horizontal="center" vertical="center"/>
    </xf>
    <xf numFmtId="216" fontId="20" fillId="6" borderId="25" xfId="3" applyNumberFormat="1" applyFont="1" applyFill="1" applyBorder="1" applyAlignment="1">
      <alignment horizontal="center" vertical="center"/>
    </xf>
    <xf numFmtId="0" fontId="15" fillId="6" borderId="0" xfId="3" applyFont="1" applyFill="1"/>
    <xf numFmtId="49" fontId="15" fillId="0" borderId="24" xfId="3" applyNumberFormat="1" applyFont="1" applyBorder="1" applyAlignment="1">
      <alignment horizontal="center" vertical="center" wrapText="1"/>
    </xf>
    <xf numFmtId="43" fontId="15" fillId="0" borderId="25" xfId="5" applyNumberFormat="1" applyFont="1" applyFill="1" applyBorder="1" applyAlignment="1">
      <alignment horizontal="center" vertical="center" wrapText="1"/>
    </xf>
    <xf numFmtId="216" fontId="15" fillId="0" borderId="25" xfId="3" applyNumberFormat="1" applyFont="1" applyFill="1" applyBorder="1" applyAlignment="1">
      <alignment horizontal="center" vertical="center"/>
    </xf>
    <xf numFmtId="43" fontId="15" fillId="0" borderId="25" xfId="3" applyNumberFormat="1" applyFont="1" applyBorder="1" applyAlignment="1">
      <alignment horizontal="center" vertical="center"/>
    </xf>
    <xf numFmtId="0" fontId="20" fillId="0" borderId="25" xfId="2065" applyFont="1" applyFill="1" applyBorder="1" applyAlignment="1">
      <alignment horizontal="left" vertical="center" wrapText="1"/>
    </xf>
    <xf numFmtId="216" fontId="20" fillId="0" borderId="25" xfId="3" applyNumberFormat="1" applyFont="1" applyFill="1" applyBorder="1" applyAlignment="1">
      <alignment horizontal="center" vertical="center"/>
    </xf>
    <xf numFmtId="0" fontId="15" fillId="0" borderId="24" xfId="2065" applyFont="1" applyFill="1" applyBorder="1" applyAlignment="1">
      <alignment horizontal="center" vertical="center"/>
    </xf>
    <xf numFmtId="49" fontId="20" fillId="0" borderId="24" xfId="3" applyNumberFormat="1" applyFont="1" applyFill="1" applyBorder="1" applyAlignment="1">
      <alignment horizontal="center" vertical="center" wrapText="1"/>
    </xf>
    <xf numFmtId="43" fontId="20" fillId="0" borderId="25" xfId="2065" applyNumberFormat="1" applyFont="1" applyFill="1" applyBorder="1" applyAlignment="1">
      <alignment horizontal="center" vertical="center" wrapText="1"/>
    </xf>
    <xf numFmtId="43" fontId="20" fillId="0" borderId="25" xfId="3" applyNumberFormat="1" applyFont="1" applyFill="1" applyBorder="1" applyAlignment="1">
      <alignment horizontal="center"/>
    </xf>
    <xf numFmtId="216" fontId="20" fillId="0" borderId="25" xfId="3" applyNumberFormat="1" applyFont="1" applyBorder="1" applyAlignment="1">
      <alignment horizontal="center"/>
    </xf>
    <xf numFmtId="1" fontId="15" fillId="0" borderId="24" xfId="3" applyNumberFormat="1" applyFont="1" applyFill="1" applyBorder="1" applyAlignment="1">
      <alignment horizontal="center" vertical="center"/>
    </xf>
    <xf numFmtId="0" fontId="15" fillId="0" borderId="25" xfId="2065" applyNumberFormat="1" applyFont="1" applyFill="1" applyBorder="1" applyAlignment="1">
      <alignment horizontal="left" vertical="center" wrapText="1"/>
    </xf>
    <xf numFmtId="43" fontId="15" fillId="0" borderId="25" xfId="2065" applyNumberFormat="1" applyFont="1" applyFill="1" applyBorder="1" applyAlignment="1">
      <alignment horizontal="center" vertical="center" wrapText="1"/>
    </xf>
    <xf numFmtId="49" fontId="15" fillId="0" borderId="24" xfId="3" applyNumberFormat="1" applyFont="1" applyFill="1" applyBorder="1" applyAlignment="1">
      <alignment horizontal="center" vertical="center" wrapText="1"/>
    </xf>
    <xf numFmtId="216" fontId="20" fillId="0" borderId="25" xfId="3" applyNumberFormat="1" applyFont="1" applyFill="1" applyBorder="1" applyAlignment="1">
      <alignment horizontal="center"/>
    </xf>
    <xf numFmtId="49" fontId="20" fillId="0" borderId="24" xfId="3" applyNumberFormat="1" applyFont="1" applyFill="1" applyBorder="1" applyAlignment="1">
      <alignment horizontal="center" vertical="center"/>
    </xf>
    <xf numFmtId="0" fontId="20" fillId="0" borderId="25" xfId="2065" applyFont="1" applyFill="1" applyBorder="1" applyAlignment="1">
      <alignment horizontal="center" vertical="center" wrapText="1"/>
    </xf>
    <xf numFmtId="43" fontId="15" fillId="0" borderId="25" xfId="2065" applyNumberFormat="1" applyFont="1" applyFill="1" applyBorder="1" applyAlignment="1">
      <alignment horizontal="left" vertical="center" wrapText="1"/>
    </xf>
    <xf numFmtId="0" fontId="20" fillId="0" borderId="25" xfId="2065" applyFont="1" applyFill="1" applyBorder="1" applyAlignment="1">
      <alignment horizontal="center" vertical="center"/>
    </xf>
    <xf numFmtId="43" fontId="20" fillId="0" borderId="25" xfId="2065" applyNumberFormat="1" applyFont="1" applyFill="1" applyBorder="1" applyAlignment="1">
      <alignment horizontal="center" vertical="center"/>
    </xf>
    <xf numFmtId="49" fontId="15" fillId="0" borderId="24" xfId="3" applyNumberFormat="1" applyFont="1" applyFill="1" applyBorder="1" applyAlignment="1">
      <alignment horizontal="center" vertical="center"/>
    </xf>
    <xf numFmtId="0" fontId="15" fillId="0" borderId="25" xfId="2065" applyFont="1" applyFill="1" applyBorder="1" applyAlignment="1">
      <alignment vertical="center" wrapText="1"/>
    </xf>
    <xf numFmtId="216" fontId="20" fillId="0" borderId="25" xfId="2065" applyNumberFormat="1" applyFont="1" applyFill="1" applyBorder="1" applyAlignment="1">
      <alignment horizontal="center" vertical="center" wrapText="1"/>
    </xf>
    <xf numFmtId="1" fontId="15" fillId="0" borderId="24" xfId="2065" applyNumberFormat="1" applyFont="1" applyFill="1" applyBorder="1" applyAlignment="1">
      <alignment horizontal="center" vertical="center"/>
    </xf>
    <xf numFmtId="0" fontId="20" fillId="0" borderId="25" xfId="3" applyFont="1" applyFill="1" applyBorder="1" applyAlignment="1">
      <alignment horizontal="center" vertical="center" wrapText="1"/>
    </xf>
    <xf numFmtId="43" fontId="20" fillId="0" borderId="25" xfId="3" applyNumberFormat="1" applyFont="1" applyFill="1" applyBorder="1" applyAlignment="1">
      <alignment horizontal="center" vertical="center" wrapText="1"/>
    </xf>
    <xf numFmtId="216" fontId="15" fillId="9" borderId="25" xfId="3" applyNumberFormat="1" applyFont="1" applyFill="1" applyBorder="1" applyAlignment="1">
      <alignment horizontal="center" vertical="center"/>
    </xf>
    <xf numFmtId="0" fontId="15" fillId="0" borderId="24" xfId="3" applyFont="1" applyFill="1" applyBorder="1" applyAlignment="1">
      <alignment horizontal="center" vertical="center"/>
    </xf>
    <xf numFmtId="43" fontId="15" fillId="0" borderId="25" xfId="2065" applyNumberFormat="1" applyFont="1" applyFill="1" applyBorder="1" applyAlignment="1">
      <alignment vertical="center"/>
    </xf>
    <xf numFmtId="1" fontId="20" fillId="0" borderId="24" xfId="3" applyNumberFormat="1" applyFont="1" applyFill="1" applyBorder="1" applyAlignment="1">
      <alignment horizontal="center" vertical="center"/>
    </xf>
    <xf numFmtId="0" fontId="20" fillId="0" borderId="25" xfId="3" applyFont="1" applyFill="1" applyBorder="1" applyAlignment="1">
      <alignment horizontal="left" vertical="center" wrapText="1"/>
    </xf>
    <xf numFmtId="0" fontId="15" fillId="0" borderId="25" xfId="2066" applyFont="1" applyFill="1" applyBorder="1" applyAlignment="1" applyProtection="1">
      <alignment vertical="center" wrapText="1"/>
    </xf>
    <xf numFmtId="43" fontId="15" fillId="0" borderId="25" xfId="2066" applyNumberFormat="1" applyFont="1" applyFill="1" applyBorder="1" applyAlignment="1" applyProtection="1">
      <alignment horizontal="center" vertical="center" wrapText="1"/>
    </xf>
    <xf numFmtId="0" fontId="15" fillId="9" borderId="25" xfId="2065" applyFont="1" applyFill="1" applyBorder="1" applyAlignment="1" applyProtection="1">
      <alignment vertical="center" wrapText="1"/>
    </xf>
    <xf numFmtId="43" fontId="15" fillId="9" borderId="25" xfId="2065" applyNumberFormat="1" applyFont="1" applyFill="1" applyBorder="1" applyAlignment="1" applyProtection="1">
      <alignment horizontal="center" vertical="center" wrapText="1"/>
    </xf>
    <xf numFmtId="0" fontId="15" fillId="0" borderId="25" xfId="2065" applyFont="1" applyFill="1" applyBorder="1" applyAlignment="1" applyProtection="1">
      <alignment vertical="center" wrapText="1"/>
    </xf>
    <xf numFmtId="43" fontId="15" fillId="0" borderId="25" xfId="2065" applyNumberFormat="1" applyFont="1" applyFill="1" applyBorder="1" applyAlignment="1" applyProtection="1">
      <alignment horizontal="center" vertical="center" wrapText="1"/>
    </xf>
    <xf numFmtId="0" fontId="15" fillId="0" borderId="25" xfId="3" applyNumberFormat="1" applyFont="1" applyFill="1" applyBorder="1" applyAlignment="1">
      <alignment horizontal="left" vertical="center" wrapText="1"/>
    </xf>
    <xf numFmtId="43" fontId="15" fillId="0" borderId="25" xfId="3" applyNumberFormat="1" applyFont="1" applyFill="1" applyBorder="1" applyAlignment="1">
      <alignment horizontal="center" vertical="center" wrapText="1"/>
    </xf>
    <xf numFmtId="0" fontId="20" fillId="0" borderId="0" xfId="3" applyFont="1" applyFill="1"/>
    <xf numFmtId="49" fontId="15" fillId="0" borderId="25" xfId="2066" applyNumberFormat="1" applyFont="1" applyFill="1" applyBorder="1" applyAlignment="1">
      <alignment horizontal="left" vertical="center" wrapText="1"/>
    </xf>
    <xf numFmtId="43" fontId="15" fillId="0" borderId="25" xfId="2066" applyNumberFormat="1" applyFont="1" applyFill="1" applyBorder="1" applyAlignment="1">
      <alignment horizontal="center" vertical="center" wrapText="1"/>
    </xf>
    <xf numFmtId="49" fontId="15" fillId="9" borderId="25" xfId="2066" applyNumberFormat="1" applyFont="1" applyFill="1" applyBorder="1" applyAlignment="1">
      <alignment horizontal="left" vertical="center" wrapText="1"/>
    </xf>
    <xf numFmtId="43" fontId="15" fillId="9" borderId="25" xfId="2066" applyNumberFormat="1" applyFont="1" applyFill="1" applyBorder="1" applyAlignment="1">
      <alignment horizontal="center" vertical="center" wrapText="1"/>
    </xf>
    <xf numFmtId="1" fontId="15" fillId="9" borderId="24" xfId="3" applyNumberFormat="1" applyFont="1" applyFill="1" applyBorder="1" applyAlignment="1">
      <alignment horizontal="center" vertical="center"/>
    </xf>
    <xf numFmtId="0" fontId="20" fillId="0" borderId="25" xfId="3" applyFont="1" applyFill="1" applyBorder="1" applyAlignment="1">
      <alignment vertical="center"/>
    </xf>
    <xf numFmtId="0" fontId="20" fillId="0" borderId="25" xfId="2065" applyFont="1" applyFill="1" applyBorder="1" applyAlignment="1">
      <alignment vertical="center"/>
    </xf>
    <xf numFmtId="1" fontId="15" fillId="9" borderId="29" xfId="3" applyNumberFormat="1" applyFont="1" applyFill="1" applyBorder="1" applyAlignment="1">
      <alignment horizontal="center" vertical="center"/>
    </xf>
    <xf numFmtId="43" fontId="15" fillId="0" borderId="30" xfId="2065" applyNumberFormat="1" applyFont="1" applyFill="1" applyBorder="1" applyAlignment="1">
      <alignment horizontal="left" vertical="center" wrapText="1"/>
    </xf>
    <xf numFmtId="43" fontId="15" fillId="0" borderId="30" xfId="2065" applyNumberFormat="1" applyFont="1" applyFill="1" applyBorder="1" applyAlignment="1">
      <alignment horizontal="center" vertical="center" wrapText="1"/>
    </xf>
    <xf numFmtId="43" fontId="15" fillId="0" borderId="30" xfId="3" applyNumberFormat="1" applyFont="1" applyFill="1" applyBorder="1" applyAlignment="1">
      <alignment horizontal="center" vertical="center"/>
    </xf>
    <xf numFmtId="216" fontId="15" fillId="0" borderId="30" xfId="3" applyNumberFormat="1" applyFont="1" applyFill="1" applyBorder="1" applyAlignment="1">
      <alignment horizontal="center" vertical="center"/>
    </xf>
    <xf numFmtId="43" fontId="15" fillId="0" borderId="30" xfId="3" applyNumberFormat="1" applyFont="1" applyBorder="1" applyAlignment="1">
      <alignment horizontal="center" vertical="center"/>
    </xf>
    <xf numFmtId="43" fontId="20" fillId="0" borderId="30" xfId="3" applyNumberFormat="1" applyFont="1" applyBorder="1" applyAlignment="1">
      <alignment horizontal="center" vertical="center"/>
    </xf>
    <xf numFmtId="213" fontId="15" fillId="0" borderId="0" xfId="3" applyNumberFormat="1" applyFont="1" applyFill="1"/>
    <xf numFmtId="216" fontId="18" fillId="0" borderId="0" xfId="1" applyNumberFormat="1" applyFont="1" applyAlignment="1">
      <alignment horizontal="center"/>
    </xf>
    <xf numFmtId="216" fontId="15" fillId="0" borderId="25" xfId="1" applyNumberFormat="1" applyFont="1" applyFill="1" applyBorder="1" applyAlignment="1">
      <alignment vertical="center"/>
    </xf>
    <xf numFmtId="49" fontId="15" fillId="3" borderId="25" xfId="1" applyNumberFormat="1" applyFont="1" applyFill="1" applyBorder="1" applyAlignment="1">
      <alignment horizontal="left" vertical="center" wrapText="1"/>
    </xf>
    <xf numFmtId="49" fontId="15" fillId="72" borderId="25" xfId="5" applyNumberFormat="1" applyFont="1" applyFill="1" applyBorder="1" applyAlignment="1">
      <alignment vertical="center" wrapText="1"/>
    </xf>
    <xf numFmtId="43" fontId="15" fillId="72" borderId="27" xfId="1" applyNumberFormat="1" applyFont="1" applyFill="1" applyBorder="1" applyAlignment="1">
      <alignment horizontal="center" vertical="center"/>
    </xf>
    <xf numFmtId="0" fontId="15" fillId="72" borderId="25" xfId="1" applyFont="1" applyFill="1" applyBorder="1" applyAlignment="1">
      <alignment vertical="center" wrapText="1"/>
    </xf>
    <xf numFmtId="0" fontId="15" fillId="72" borderId="25" xfId="1" applyFont="1" applyFill="1" applyBorder="1" applyAlignment="1" applyProtection="1">
      <alignment vertical="center" wrapText="1"/>
    </xf>
    <xf numFmtId="43" fontId="15" fillId="0" borderId="25" xfId="2428" applyNumberFormat="1" applyFont="1" applyFill="1" applyBorder="1" applyAlignment="1">
      <alignment horizontal="center" vertical="center"/>
    </xf>
    <xf numFmtId="0" fontId="3" fillId="0" borderId="0" xfId="2432"/>
    <xf numFmtId="0" fontId="3" fillId="0" borderId="0" xfId="2432" applyFill="1"/>
    <xf numFmtId="0" fontId="15" fillId="0" borderId="0" xfId="1651" applyFont="1" applyFill="1" applyAlignment="1">
      <alignment horizontal="right"/>
    </xf>
    <xf numFmtId="0" fontId="15" fillId="0" borderId="0" xfId="1742" applyFont="1" applyFill="1" applyAlignment="1">
      <alignment horizontal="right"/>
    </xf>
    <xf numFmtId="0" fontId="16" fillId="0" borderId="0" xfId="2432" applyFont="1" applyFill="1"/>
    <xf numFmtId="0" fontId="21" fillId="0" borderId="0" xfId="2432" applyFont="1"/>
    <xf numFmtId="43" fontId="20" fillId="0" borderId="22" xfId="2432" applyNumberFormat="1" applyFont="1" applyFill="1" applyBorder="1" applyAlignment="1">
      <alignment horizontal="center" vertical="center"/>
    </xf>
    <xf numFmtId="43" fontId="20" fillId="0" borderId="22" xfId="3" applyNumberFormat="1" applyFont="1" applyFill="1" applyBorder="1" applyAlignment="1">
      <alignment horizontal="center" vertical="center"/>
    </xf>
    <xf numFmtId="0" fontId="21" fillId="84" borderId="0" xfId="2432" applyFont="1" applyFill="1"/>
    <xf numFmtId="49" fontId="20" fillId="0" borderId="25" xfId="3" applyNumberFormat="1" applyFont="1" applyFill="1" applyBorder="1" applyAlignment="1">
      <alignment horizontal="center" vertical="center" wrapText="1"/>
    </xf>
    <xf numFmtId="43" fontId="20" fillId="0" borderId="27" xfId="3" applyNumberFormat="1" applyFont="1" applyFill="1" applyBorder="1" applyAlignment="1">
      <alignment horizontal="center" vertical="center"/>
    </xf>
    <xf numFmtId="43" fontId="20" fillId="0" borderId="25" xfId="2432" applyNumberFormat="1" applyFont="1" applyFill="1" applyBorder="1" applyAlignment="1">
      <alignment horizontal="center" vertical="center"/>
    </xf>
    <xf numFmtId="49" fontId="20" fillId="0" borderId="25" xfId="5" applyNumberFormat="1" applyFont="1" applyFill="1" applyBorder="1" applyAlignment="1">
      <alignment vertical="center" wrapText="1"/>
    </xf>
    <xf numFmtId="49" fontId="20" fillId="0" borderId="25" xfId="5" applyNumberFormat="1" applyFont="1" applyFill="1" applyBorder="1" applyAlignment="1">
      <alignment horizontal="center" vertical="center"/>
    </xf>
    <xf numFmtId="43" fontId="20" fillId="0" borderId="25" xfId="2432" applyNumberFormat="1" applyFont="1" applyFill="1" applyBorder="1" applyAlignment="1">
      <alignment vertical="center"/>
    </xf>
    <xf numFmtId="0" fontId="22" fillId="85" borderId="0" xfId="2432" applyFont="1" applyFill="1"/>
    <xf numFmtId="0" fontId="15" fillId="0" borderId="25" xfId="3" applyFont="1" applyFill="1" applyBorder="1" applyAlignment="1">
      <alignment horizontal="center" vertical="center" wrapText="1"/>
    </xf>
    <xf numFmtId="49" fontId="15" fillId="0" borderId="25" xfId="3" applyNumberFormat="1" applyFont="1" applyFill="1" applyBorder="1" applyAlignment="1">
      <alignment horizontal="center" vertical="center" wrapText="1"/>
    </xf>
    <xf numFmtId="43" fontId="15" fillId="0" borderId="22" xfId="3" applyNumberFormat="1" applyFont="1" applyFill="1" applyBorder="1" applyAlignment="1">
      <alignment horizontal="center" vertical="center"/>
    </xf>
    <xf numFmtId="43" fontId="20" fillId="0" borderId="25" xfId="2432" applyNumberFormat="1" applyFont="1" applyFill="1" applyBorder="1" applyAlignment="1">
      <alignment horizontal="center" vertical="center" wrapText="1"/>
    </xf>
    <xf numFmtId="216" fontId="20" fillId="0" borderId="25" xfId="3" applyNumberFormat="1" applyFont="1" applyFill="1" applyBorder="1" applyAlignment="1">
      <alignment horizontal="center" vertical="center" wrapText="1"/>
    </xf>
    <xf numFmtId="43" fontId="15" fillId="0" borderId="27" xfId="0" applyNumberFormat="1" applyFont="1" applyFill="1" applyBorder="1" applyAlignment="1"/>
    <xf numFmtId="43" fontId="15" fillId="0" borderId="27" xfId="3" applyNumberFormat="1" applyFont="1" applyFill="1" applyBorder="1" applyAlignment="1">
      <alignment horizontal="center" vertical="center"/>
    </xf>
    <xf numFmtId="0" fontId="21" fillId="0" borderId="0" xfId="2432" applyFont="1" applyFill="1"/>
    <xf numFmtId="43" fontId="0" fillId="0" borderId="74" xfId="0" applyNumberFormat="1" applyFill="1" applyBorder="1" applyAlignment="1"/>
    <xf numFmtId="1" fontId="15" fillId="0" borderId="24" xfId="2432" applyNumberFormat="1" applyFont="1" applyFill="1" applyBorder="1" applyAlignment="1">
      <alignment horizontal="center" vertical="center"/>
    </xf>
    <xf numFmtId="1" fontId="20" fillId="0" borderId="24" xfId="2432" applyNumberFormat="1" applyFont="1" applyFill="1" applyBorder="1" applyAlignment="1">
      <alignment horizontal="center" vertical="center"/>
    </xf>
    <xf numFmtId="0" fontId="21" fillId="85" borderId="0" xfId="2432" applyFont="1" applyFill="1"/>
    <xf numFmtId="43" fontId="20" fillId="0" borderId="25" xfId="2432" applyNumberFormat="1" applyFont="1" applyFill="1" applyBorder="1" applyAlignment="1">
      <alignment horizontal="left" vertical="center" wrapText="1"/>
    </xf>
    <xf numFmtId="49" fontId="20" fillId="0" borderId="25" xfId="3" applyNumberFormat="1" applyFont="1" applyBorder="1" applyAlignment="1">
      <alignment horizontal="center" vertical="center" wrapText="1"/>
    </xf>
    <xf numFmtId="43" fontId="20" fillId="0" borderId="22" xfId="3" applyNumberFormat="1" applyFont="1" applyBorder="1" applyAlignment="1">
      <alignment horizontal="center" vertical="center"/>
    </xf>
    <xf numFmtId="0" fontId="22" fillId="0" borderId="0" xfId="2432" applyFont="1" applyFill="1"/>
    <xf numFmtId="43" fontId="21" fillId="0" borderId="0" xfId="2432" applyNumberFormat="1" applyFont="1" applyFill="1"/>
    <xf numFmtId="43" fontId="15" fillId="0" borderId="25" xfId="0" applyNumberFormat="1" applyFont="1" applyFill="1" applyBorder="1" applyAlignment="1"/>
    <xf numFmtId="43" fontId="22" fillId="0" borderId="0" xfId="2432" applyNumberFormat="1" applyFont="1" applyFill="1"/>
    <xf numFmtId="43" fontId="0" fillId="0" borderId="0" xfId="0" applyNumberFormat="1" applyFill="1" applyBorder="1" applyAlignment="1"/>
    <xf numFmtId="43" fontId="20" fillId="0" borderId="25" xfId="0" applyNumberFormat="1" applyFont="1" applyFill="1" applyBorder="1" applyAlignment="1">
      <alignment horizontal="center" vertical="center"/>
    </xf>
    <xf numFmtId="0" fontId="15" fillId="0" borderId="30" xfId="3" applyFont="1" applyFill="1" applyBorder="1" applyAlignment="1">
      <alignment horizontal="center" vertical="center" wrapText="1"/>
    </xf>
    <xf numFmtId="43" fontId="15" fillId="0" borderId="30" xfId="3" applyNumberFormat="1" applyFont="1" applyFill="1" applyBorder="1" applyAlignment="1">
      <alignment horizontal="center" vertical="center" wrapText="1"/>
    </xf>
    <xf numFmtId="49" fontId="15" fillId="0" borderId="30" xfId="3" applyNumberFormat="1" applyFont="1" applyFill="1" applyBorder="1" applyAlignment="1">
      <alignment horizontal="center" vertical="center" wrapText="1"/>
    </xf>
    <xf numFmtId="0" fontId="16" fillId="0" borderId="0" xfId="2432" applyFont="1"/>
    <xf numFmtId="0" fontId="158" fillId="0" borderId="0" xfId="2432" applyFont="1"/>
    <xf numFmtId="0" fontId="21" fillId="6" borderId="0" xfId="2432" applyFont="1" applyFill="1"/>
    <xf numFmtId="0" fontId="22" fillId="0" borderId="0" xfId="1651" applyFont="1" applyFill="1"/>
    <xf numFmtId="216" fontId="22" fillId="0" borderId="0" xfId="2432" applyNumberFormat="1" applyFont="1" applyFill="1" applyAlignment="1">
      <alignment wrapText="1"/>
    </xf>
    <xf numFmtId="216" fontId="22" fillId="0" borderId="0" xfId="2432" applyNumberFormat="1" applyFont="1" applyAlignment="1">
      <alignment wrapText="1"/>
    </xf>
    <xf numFmtId="0" fontId="21" fillId="0" borderId="0" xfId="2438" applyFont="1" applyFill="1"/>
    <xf numFmtId="0" fontId="22" fillId="0" borderId="0" xfId="2432" applyFont="1"/>
    <xf numFmtId="0" fontId="22" fillId="88" borderId="0" xfId="2432" applyFont="1" applyFill="1"/>
    <xf numFmtId="0" fontId="21" fillId="86" borderId="0" xfId="2432" applyFont="1" applyFill="1"/>
    <xf numFmtId="0" fontId="21" fillId="89" borderId="0" xfId="2432" applyFont="1" applyFill="1"/>
    <xf numFmtId="49" fontId="144" fillId="0" borderId="0" xfId="1739" applyNumberFormat="1" applyFont="1" applyFill="1" applyAlignment="1">
      <alignment horizontal="center" vertical="center" wrapText="1"/>
    </xf>
    <xf numFmtId="0" fontId="144" fillId="0" borderId="0" xfId="1739" applyFont="1" applyFill="1" applyAlignment="1">
      <alignment horizontal="center" vertical="center" wrapText="1"/>
    </xf>
    <xf numFmtId="0" fontId="178" fillId="0" borderId="0" xfId="1739" applyFont="1" applyFill="1" applyAlignment="1">
      <alignment horizontal="center" vertical="center" wrapText="1"/>
    </xf>
    <xf numFmtId="0" fontId="177" fillId="0" borderId="25" xfId="1739" applyFont="1" applyFill="1" applyBorder="1" applyAlignment="1">
      <alignment horizontal="left" vertical="center" wrapText="1"/>
    </xf>
    <xf numFmtId="43" fontId="177" fillId="0" borderId="25" xfId="1739" applyNumberFormat="1" applyFont="1" applyFill="1" applyBorder="1" applyAlignment="1">
      <alignment horizontal="right" vertical="center" wrapText="1"/>
    </xf>
    <xf numFmtId="0" fontId="178" fillId="0" borderId="25" xfId="1739" applyFont="1" applyFill="1" applyBorder="1" applyAlignment="1">
      <alignment horizontal="left" vertical="center" wrapText="1"/>
    </xf>
    <xf numFmtId="43" fontId="178" fillId="0" borderId="25" xfId="1739" applyNumberFormat="1" applyFont="1" applyFill="1" applyBorder="1" applyAlignment="1">
      <alignment horizontal="right" vertical="center" wrapText="1"/>
    </xf>
    <xf numFmtId="0" fontId="178" fillId="0" borderId="25" xfId="1739" applyNumberFormat="1" applyFont="1" applyFill="1" applyBorder="1" applyAlignment="1">
      <alignment horizontal="left" vertical="center" wrapText="1"/>
    </xf>
    <xf numFmtId="0" fontId="179" fillId="0" borderId="25" xfId="1739" applyFont="1" applyFill="1" applyBorder="1" applyAlignment="1">
      <alignment horizontal="left" vertical="center" wrapText="1"/>
    </xf>
    <xf numFmtId="43" fontId="179" fillId="0" borderId="25" xfId="1739" applyNumberFormat="1" applyFont="1" applyFill="1" applyBorder="1" applyAlignment="1">
      <alignment horizontal="right" vertical="center" wrapText="1"/>
    </xf>
    <xf numFmtId="0" fontId="180" fillId="0" borderId="0" xfId="1739" applyFont="1" applyFill="1" applyAlignment="1">
      <alignment horizontal="center" vertical="center" wrapText="1"/>
    </xf>
    <xf numFmtId="0" fontId="178" fillId="0" borderId="25" xfId="1739" applyFont="1" applyFill="1" applyBorder="1" applyAlignment="1">
      <alignment horizontal="right" vertical="center" wrapText="1"/>
    </xf>
    <xf numFmtId="49" fontId="177" fillId="0" borderId="24" xfId="1739" applyNumberFormat="1" applyFont="1" applyFill="1" applyBorder="1" applyAlignment="1">
      <alignment horizontal="center" vertical="center" wrapText="1"/>
    </xf>
    <xf numFmtId="43" fontId="18" fillId="0" borderId="27" xfId="1739" applyNumberFormat="1" applyFont="1" applyFill="1" applyBorder="1" applyAlignment="1">
      <alignment horizontal="right" vertical="center" wrapText="1"/>
    </xf>
    <xf numFmtId="49" fontId="178" fillId="0" borderId="24" xfId="1739" applyNumberFormat="1" applyFont="1" applyFill="1" applyBorder="1" applyAlignment="1">
      <alignment horizontal="center" vertical="center" wrapText="1"/>
    </xf>
    <xf numFmtId="49" fontId="179" fillId="0" borderId="24" xfId="1739" applyNumberFormat="1" applyFont="1" applyFill="1" applyBorder="1" applyAlignment="1">
      <alignment horizontal="center" vertical="center" wrapText="1"/>
    </xf>
    <xf numFmtId="49" fontId="178" fillId="0" borderId="29" xfId="1739" applyNumberFormat="1" applyFont="1" applyFill="1" applyBorder="1" applyAlignment="1">
      <alignment horizontal="center" vertical="center" wrapText="1"/>
    </xf>
    <xf numFmtId="0" fontId="178" fillId="0" borderId="30" xfId="1739" applyFont="1" applyFill="1" applyBorder="1" applyAlignment="1">
      <alignment horizontal="right" vertical="center" wrapText="1"/>
    </xf>
    <xf numFmtId="43" fontId="178" fillId="0" borderId="30" xfId="1739" applyNumberFormat="1" applyFont="1" applyFill="1" applyBorder="1" applyAlignment="1">
      <alignment horizontal="right" vertical="center" wrapText="1"/>
    </xf>
    <xf numFmtId="43" fontId="18" fillId="0" borderId="31" xfId="1739" applyNumberFormat="1" applyFont="1" applyFill="1" applyBorder="1" applyAlignment="1">
      <alignment horizontal="right" vertical="center" wrapText="1"/>
    </xf>
    <xf numFmtId="49" fontId="177" fillId="0" borderId="21" xfId="1739" applyNumberFormat="1" applyFont="1" applyFill="1" applyBorder="1" applyAlignment="1">
      <alignment horizontal="center" vertical="center" wrapText="1"/>
    </xf>
    <xf numFmtId="0" fontId="177" fillId="0" borderId="22" xfId="1739" applyFont="1" applyFill="1" applyBorder="1" applyAlignment="1">
      <alignment horizontal="left" vertical="center" wrapText="1"/>
    </xf>
    <xf numFmtId="43" fontId="177" fillId="0" borderId="22" xfId="1739" applyNumberFormat="1" applyFont="1" applyFill="1" applyBorder="1" applyAlignment="1">
      <alignment horizontal="right" vertical="center" wrapText="1"/>
    </xf>
    <xf numFmtId="43" fontId="18" fillId="0" borderId="23" xfId="1739" applyNumberFormat="1" applyFont="1" applyFill="1" applyBorder="1" applyAlignment="1">
      <alignment horizontal="right" vertical="center" wrapText="1"/>
    </xf>
    <xf numFmtId="0" fontId="177" fillId="0" borderId="77" xfId="1739" applyFont="1" applyFill="1" applyBorder="1" applyAlignment="1">
      <alignment horizontal="center" vertical="center" wrapText="1"/>
    </xf>
    <xf numFmtId="0" fontId="177" fillId="0" borderId="78" xfId="1739" applyFont="1" applyFill="1" applyBorder="1" applyAlignment="1">
      <alignment horizontal="center" vertical="center" wrapText="1"/>
    </xf>
    <xf numFmtId="0" fontId="177" fillId="0" borderId="79" xfId="1739" applyFont="1" applyFill="1" applyBorder="1" applyAlignment="1">
      <alignment horizontal="center" vertical="center" wrapText="1"/>
    </xf>
    <xf numFmtId="0" fontId="144" fillId="0" borderId="0" xfId="1739" applyFont="1" applyFill="1" applyBorder="1" applyAlignment="1">
      <alignment horizontal="center" vertical="center" wrapText="1"/>
    </xf>
    <xf numFmtId="4" fontId="144" fillId="0" borderId="0" xfId="1739" applyNumberFormat="1" applyFont="1" applyFill="1" applyBorder="1" applyAlignment="1">
      <alignment horizontal="center" vertical="center" wrapText="1"/>
    </xf>
    <xf numFmtId="201" fontId="144" fillId="0" borderId="0" xfId="1739" applyNumberFormat="1" applyFont="1" applyFill="1" applyBorder="1" applyAlignment="1">
      <alignment horizontal="center" vertical="center" wrapText="1"/>
    </xf>
    <xf numFmtId="4" fontId="178" fillId="0" borderId="0" xfId="1739" applyNumberFormat="1" applyFont="1" applyFill="1" applyBorder="1" applyAlignment="1">
      <alignment horizontal="right" vertical="center" wrapText="1"/>
    </xf>
    <xf numFmtId="4" fontId="144" fillId="12" borderId="0" xfId="1739" applyNumberFormat="1" applyFont="1" applyFill="1" applyBorder="1" applyAlignment="1">
      <alignment horizontal="center" vertical="center" wrapText="1"/>
    </xf>
    <xf numFmtId="224" fontId="144" fillId="0" borderId="0" xfId="1739" applyNumberFormat="1" applyFont="1" applyFill="1" applyBorder="1" applyAlignment="1">
      <alignment horizontal="center" vertical="center" wrapText="1"/>
    </xf>
    <xf numFmtId="0" fontId="1" fillId="0" borderId="0" xfId="4849"/>
    <xf numFmtId="0" fontId="1" fillId="0" borderId="0" xfId="4849" applyFill="1"/>
    <xf numFmtId="216" fontId="12" fillId="0" borderId="0" xfId="2" applyNumberFormat="1" applyFont="1" applyFill="1" applyAlignment="1">
      <alignment horizontal="right"/>
    </xf>
    <xf numFmtId="216" fontId="12" fillId="0" borderId="0" xfId="2" applyNumberFormat="1" applyFont="1" applyFill="1" applyBorder="1" applyAlignment="1">
      <alignment horizontal="right"/>
    </xf>
    <xf numFmtId="0" fontId="16" fillId="0" borderId="0" xfId="4849" applyFont="1"/>
    <xf numFmtId="216" fontId="16" fillId="0" borderId="0" xfId="4849" applyNumberFormat="1" applyFont="1" applyAlignment="1">
      <alignment horizontal="center" vertical="center"/>
    </xf>
    <xf numFmtId="216" fontId="16" fillId="0" borderId="0" xfId="4849" applyNumberFormat="1" applyFont="1"/>
    <xf numFmtId="0" fontId="18" fillId="0" borderId="0" xfId="4849" applyFont="1" applyAlignment="1">
      <alignment horizontal="center"/>
    </xf>
    <xf numFmtId="216" fontId="20" fillId="0" borderId="0" xfId="4849" applyNumberFormat="1" applyFont="1" applyBorder="1" applyAlignment="1">
      <alignment horizontal="center" vertical="center" wrapText="1"/>
    </xf>
    <xf numFmtId="0" fontId="20" fillId="0" borderId="0" xfId="4849" applyFont="1" applyBorder="1" applyAlignment="1">
      <alignment horizontal="center" vertical="center" wrapText="1"/>
    </xf>
    <xf numFmtId="0" fontId="21" fillId="0" borderId="0" xfId="4849" applyFont="1"/>
    <xf numFmtId="43" fontId="20" fillId="0" borderId="17" xfId="4849" applyNumberFormat="1" applyFont="1" applyFill="1" applyBorder="1" applyAlignment="1">
      <alignment horizontal="center" vertical="center" wrapText="1"/>
    </xf>
    <xf numFmtId="0" fontId="15" fillId="0" borderId="0" xfId="4849" applyFont="1" applyBorder="1" applyAlignment="1">
      <alignment horizontal="center" vertical="center"/>
    </xf>
    <xf numFmtId="43" fontId="15" fillId="0" borderId="0" xfId="4849" applyNumberFormat="1" applyFont="1" applyBorder="1" applyAlignment="1">
      <alignment horizontal="center" vertical="center"/>
    </xf>
    <xf numFmtId="43" fontId="20" fillId="84" borderId="0" xfId="4849" applyNumberFormat="1" applyFont="1" applyFill="1" applyBorder="1" applyAlignment="1">
      <alignment horizontal="center" vertical="center"/>
    </xf>
    <xf numFmtId="164" fontId="21" fillId="84" borderId="0" xfId="4849" applyNumberFormat="1" applyFont="1" applyFill="1"/>
    <xf numFmtId="0" fontId="21" fillId="84" borderId="0" xfId="4849" applyFont="1" applyFill="1"/>
    <xf numFmtId="49" fontId="20" fillId="0" borderId="21" xfId="4849" applyNumberFormat="1" applyFont="1" applyBorder="1" applyAlignment="1">
      <alignment horizontal="center" vertical="center"/>
    </xf>
    <xf numFmtId="43" fontId="20" fillId="0" borderId="0" xfId="4849" applyNumberFormat="1" applyFont="1" applyBorder="1" applyAlignment="1">
      <alignment horizontal="center" vertical="center"/>
    </xf>
    <xf numFmtId="43" fontId="15" fillId="0" borderId="0" xfId="4849" applyNumberFormat="1" applyFont="1" applyFill="1" applyBorder="1" applyAlignment="1">
      <alignment horizontal="center" vertical="center"/>
    </xf>
    <xf numFmtId="164" fontId="21" fillId="0" borderId="0" xfId="4849" applyNumberFormat="1" applyFont="1" applyFill="1"/>
    <xf numFmtId="216" fontId="15" fillId="0" borderId="0" xfId="4849" applyNumberFormat="1" applyFont="1" applyFill="1" applyBorder="1" applyAlignment="1">
      <alignment horizontal="center" vertical="center"/>
    </xf>
    <xf numFmtId="49" fontId="20" fillId="6" borderId="24" xfId="4849" applyNumberFormat="1" applyFont="1" applyFill="1" applyBorder="1" applyAlignment="1">
      <alignment horizontal="center" vertical="center" wrapText="1"/>
    </xf>
    <xf numFmtId="49" fontId="20" fillId="6" borderId="25" xfId="4849" applyNumberFormat="1" applyFont="1" applyFill="1" applyBorder="1" applyAlignment="1">
      <alignment horizontal="center" vertical="center" wrapText="1"/>
    </xf>
    <xf numFmtId="0" fontId="20" fillId="6" borderId="25" xfId="4849" applyFont="1" applyFill="1" applyBorder="1" applyAlignment="1">
      <alignment horizontal="center" vertical="center" wrapText="1"/>
    </xf>
    <xf numFmtId="43" fontId="20" fillId="6" borderId="25" xfId="4849" applyNumberFormat="1" applyFont="1" applyFill="1" applyBorder="1" applyAlignment="1">
      <alignment horizontal="center" vertical="center"/>
    </xf>
    <xf numFmtId="49" fontId="20" fillId="6" borderId="25" xfId="4849" applyNumberFormat="1" applyFont="1" applyFill="1" applyBorder="1" applyAlignment="1">
      <alignment horizontal="center" vertical="center"/>
    </xf>
    <xf numFmtId="0" fontId="21" fillId="5" borderId="0" xfId="4849" applyFont="1" applyFill="1"/>
    <xf numFmtId="43" fontId="20" fillId="85" borderId="0" xfId="4849" applyNumberFormat="1" applyFont="1" applyFill="1" applyBorder="1" applyAlignment="1">
      <alignment horizontal="center" vertical="center"/>
    </xf>
    <xf numFmtId="43" fontId="20" fillId="85" borderId="0" xfId="4849" applyNumberFormat="1" applyFont="1" applyFill="1" applyBorder="1" applyAlignment="1">
      <alignment horizontal="right" vertical="center"/>
    </xf>
    <xf numFmtId="164" fontId="22" fillId="85" borderId="0" xfId="4849" applyNumberFormat="1" applyFont="1" applyFill="1"/>
    <xf numFmtId="0" fontId="22" fillId="85" borderId="0" xfId="4849" applyFont="1" applyFill="1"/>
    <xf numFmtId="216" fontId="20" fillId="0" borderId="24" xfId="4849" applyNumberFormat="1" applyFont="1" applyFill="1" applyBorder="1" applyAlignment="1">
      <alignment horizontal="center" vertical="center" wrapText="1"/>
    </xf>
    <xf numFmtId="216" fontId="20" fillId="0" borderId="25" xfId="4849" applyNumberFormat="1" applyFont="1" applyFill="1" applyBorder="1" applyAlignment="1">
      <alignment horizontal="left" vertical="center" wrapText="1"/>
    </xf>
    <xf numFmtId="216" fontId="20" fillId="0" borderId="25" xfId="4849" applyNumberFormat="1" applyFont="1" applyFill="1" applyBorder="1" applyAlignment="1">
      <alignment horizontal="center" vertical="center" wrapText="1"/>
    </xf>
    <xf numFmtId="43" fontId="20" fillId="0" borderId="25" xfId="4849" applyNumberFormat="1" applyFont="1" applyFill="1" applyBorder="1" applyAlignment="1">
      <alignment horizontal="center" vertical="center" wrapText="1"/>
    </xf>
    <xf numFmtId="49" fontId="20" fillId="0" borderId="25" xfId="4849" applyNumberFormat="1" applyFont="1" applyFill="1" applyBorder="1" applyAlignment="1">
      <alignment horizontal="center" vertical="center" wrapText="1"/>
    </xf>
    <xf numFmtId="216" fontId="20" fillId="0" borderId="0" xfId="4849" applyNumberFormat="1" applyFont="1" applyFill="1" applyBorder="1" applyAlignment="1">
      <alignment horizontal="center" vertical="center" wrapText="1"/>
    </xf>
    <xf numFmtId="216" fontId="15" fillId="0" borderId="0" xfId="4849" applyNumberFormat="1" applyFont="1" applyFill="1" applyBorder="1" applyAlignment="1">
      <alignment horizontal="center" vertical="center" wrapText="1"/>
    </xf>
    <xf numFmtId="216" fontId="21" fillId="0" borderId="0" xfId="4849" applyNumberFormat="1" applyFont="1" applyFill="1" applyAlignment="1">
      <alignment wrapText="1"/>
    </xf>
    <xf numFmtId="216" fontId="21" fillId="0" borderId="0" xfId="4849" applyNumberFormat="1" applyFont="1" applyAlignment="1">
      <alignment wrapText="1"/>
    </xf>
    <xf numFmtId="49" fontId="20" fillId="0" borderId="24" xfId="4849" applyNumberFormat="1" applyFont="1" applyFill="1" applyBorder="1" applyAlignment="1">
      <alignment horizontal="center" vertical="center" wrapText="1"/>
    </xf>
    <xf numFmtId="0" fontId="20" fillId="0" borderId="25" xfId="4849" applyFont="1" applyFill="1" applyBorder="1" applyAlignment="1">
      <alignment horizontal="left" vertical="center" wrapText="1"/>
    </xf>
    <xf numFmtId="0" fontId="20" fillId="0" borderId="25" xfId="4849" applyFont="1" applyFill="1" applyBorder="1" applyAlignment="1">
      <alignment horizontal="center" vertical="center"/>
    </xf>
    <xf numFmtId="43" fontId="20" fillId="0" borderId="25" xfId="4849" applyNumberFormat="1" applyFont="1" applyFill="1" applyBorder="1" applyAlignment="1">
      <alignment horizontal="center" vertical="center"/>
    </xf>
    <xf numFmtId="49" fontId="20" fillId="0" borderId="25" xfId="4849" applyNumberFormat="1" applyFont="1" applyFill="1" applyBorder="1" applyAlignment="1">
      <alignment horizontal="center" vertical="center"/>
    </xf>
    <xf numFmtId="43" fontId="20" fillId="0" borderId="0" xfId="4849" applyNumberFormat="1" applyFont="1" applyFill="1" applyBorder="1" applyAlignment="1">
      <alignment horizontal="center" vertical="center"/>
    </xf>
    <xf numFmtId="0" fontId="21" fillId="0" borderId="0" xfId="4849" applyFont="1" applyFill="1"/>
    <xf numFmtId="1" fontId="15" fillId="0" borderId="24" xfId="4849" applyNumberFormat="1" applyFont="1" applyFill="1" applyBorder="1" applyAlignment="1">
      <alignment horizontal="center" vertical="center"/>
    </xf>
    <xf numFmtId="43" fontId="15" fillId="0" borderId="25" xfId="4849" applyNumberFormat="1" applyFont="1" applyFill="1" applyBorder="1" applyAlignment="1">
      <alignment horizontal="center" vertical="center"/>
    </xf>
    <xf numFmtId="49" fontId="15" fillId="0" borderId="25" xfId="4849" applyNumberFormat="1" applyFont="1" applyFill="1" applyBorder="1" applyAlignment="1">
      <alignment horizontal="center" vertical="center"/>
    </xf>
    <xf numFmtId="0" fontId="20" fillId="0" borderId="25" xfId="4849" applyFont="1" applyFill="1" applyBorder="1" applyAlignment="1">
      <alignment vertical="center"/>
    </xf>
    <xf numFmtId="43" fontId="15" fillId="85" borderId="0" xfId="4849" applyNumberFormat="1" applyFont="1" applyFill="1" applyBorder="1" applyAlignment="1">
      <alignment horizontal="center" vertical="center"/>
    </xf>
    <xf numFmtId="164" fontId="21" fillId="85" borderId="0" xfId="4849" applyNumberFormat="1" applyFont="1" applyFill="1"/>
    <xf numFmtId="0" fontId="21" fillId="85" borderId="0" xfId="4849" applyFont="1" applyFill="1"/>
    <xf numFmtId="49" fontId="20" fillId="0" borderId="24" xfId="4849" applyNumberFormat="1" applyFont="1" applyFill="1" applyBorder="1" applyAlignment="1">
      <alignment horizontal="center" vertical="center"/>
    </xf>
    <xf numFmtId="0" fontId="20" fillId="0" borderId="25" xfId="4849" applyFont="1" applyFill="1" applyBorder="1" applyAlignment="1">
      <alignment horizontal="center" vertical="center" wrapText="1"/>
    </xf>
    <xf numFmtId="0" fontId="20" fillId="0" borderId="25" xfId="4849" applyFont="1" applyFill="1" applyBorder="1" applyAlignment="1">
      <alignment vertical="center" wrapText="1"/>
    </xf>
    <xf numFmtId="164" fontId="22" fillId="0" borderId="0" xfId="4849" applyNumberFormat="1" applyFont="1" applyFill="1"/>
    <xf numFmtId="0" fontId="22" fillId="0" borderId="0" xfId="4849" applyFont="1" applyFill="1"/>
    <xf numFmtId="49" fontId="15" fillId="0" borderId="21" xfId="4849" applyNumberFormat="1" applyFont="1" applyFill="1" applyBorder="1" applyAlignment="1">
      <alignment horizontal="center" vertical="center"/>
    </xf>
    <xf numFmtId="43" fontId="21" fillId="0" borderId="0" xfId="4849" applyNumberFormat="1" applyFont="1" applyFill="1"/>
    <xf numFmtId="216" fontId="20" fillId="0" borderId="0" xfId="4849" applyNumberFormat="1" applyFont="1" applyFill="1" applyBorder="1" applyAlignment="1">
      <alignment horizontal="center" vertical="center"/>
    </xf>
    <xf numFmtId="0" fontId="20" fillId="0" borderId="22" xfId="4849" applyFont="1" applyFill="1" applyBorder="1" applyAlignment="1">
      <alignment horizontal="center" vertical="center"/>
    </xf>
    <xf numFmtId="216" fontId="15" fillId="0" borderId="0" xfId="3" applyNumberFormat="1" applyFont="1" applyFill="1" applyBorder="1" applyAlignment="1">
      <alignment horizontal="center" vertical="center"/>
    </xf>
    <xf numFmtId="49" fontId="20" fillId="0" borderId="21" xfId="4849" applyNumberFormat="1" applyFont="1" applyFill="1" applyBorder="1" applyAlignment="1">
      <alignment horizontal="center" vertical="center"/>
    </xf>
    <xf numFmtId="0" fontId="20" fillId="0" borderId="25" xfId="4849" applyNumberFormat="1" applyFont="1" applyFill="1" applyBorder="1" applyAlignment="1">
      <alignment horizontal="left" vertical="center" wrapText="1"/>
    </xf>
    <xf numFmtId="43" fontId="22" fillId="0" borderId="0" xfId="4849" applyNumberFormat="1" applyFont="1" applyFill="1"/>
    <xf numFmtId="43" fontId="20" fillId="0" borderId="0" xfId="4849" applyNumberFormat="1" applyFont="1" applyFill="1" applyBorder="1" applyAlignment="1">
      <alignment horizontal="right" vertical="center"/>
    </xf>
    <xf numFmtId="0" fontId="20" fillId="0" borderId="25" xfId="4849" applyFont="1" applyFill="1" applyBorder="1" applyAlignment="1" applyProtection="1">
      <alignment vertical="center" wrapText="1"/>
    </xf>
    <xf numFmtId="49" fontId="20" fillId="0" borderId="25" xfId="4849" applyNumberFormat="1" applyFont="1" applyFill="1" applyBorder="1" applyAlignment="1" applyProtection="1">
      <alignment horizontal="center" vertical="center" wrapText="1"/>
    </xf>
    <xf numFmtId="0" fontId="20" fillId="0" borderId="24" xfId="4849" applyFont="1" applyFill="1" applyBorder="1" applyAlignment="1">
      <alignment horizontal="center" vertical="center"/>
    </xf>
    <xf numFmtId="49" fontId="20" fillId="0" borderId="25" xfId="4849" applyNumberFormat="1" applyFont="1" applyFill="1" applyBorder="1" applyAlignment="1">
      <alignment horizontal="left" vertical="center" wrapText="1"/>
    </xf>
    <xf numFmtId="1" fontId="20" fillId="0" borderId="24" xfId="4849" applyNumberFormat="1" applyFont="1" applyFill="1" applyBorder="1" applyAlignment="1">
      <alignment horizontal="center" vertical="center"/>
    </xf>
    <xf numFmtId="0" fontId="22" fillId="0" borderId="0" xfId="4849" applyFont="1"/>
    <xf numFmtId="43" fontId="20" fillId="0" borderId="25" xfId="4849" applyNumberFormat="1" applyFont="1" applyFill="1" applyBorder="1" applyAlignment="1">
      <alignment horizontal="left" vertical="center" wrapText="1"/>
    </xf>
    <xf numFmtId="43" fontId="15" fillId="0" borderId="27" xfId="4849" applyNumberFormat="1" applyFont="1" applyFill="1" applyBorder="1" applyAlignment="1">
      <alignment horizontal="center" vertical="center"/>
    </xf>
    <xf numFmtId="0" fontId="16" fillId="0" borderId="0" xfId="4849" applyFont="1" applyBorder="1"/>
    <xf numFmtId="0" fontId="15" fillId="0" borderId="0" xfId="4849" applyNumberFormat="1" applyFont="1" applyFill="1" applyBorder="1" applyAlignment="1">
      <alignment horizontal="left" vertical="center" wrapText="1"/>
    </xf>
    <xf numFmtId="216" fontId="20" fillId="0" borderId="0" xfId="0" applyNumberFormat="1" applyFont="1" applyBorder="1" applyAlignment="1">
      <alignment horizontal="center" vertical="center" wrapText="1"/>
    </xf>
    <xf numFmtId="216" fontId="15" fillId="0" borderId="0" xfId="0" applyNumberFormat="1" applyFont="1" applyBorder="1" applyAlignment="1">
      <alignment horizontal="center" vertical="center" wrapText="1"/>
    </xf>
    <xf numFmtId="0" fontId="20" fillId="0" borderId="0" xfId="4849" applyNumberFormat="1" applyFont="1" applyFill="1" applyBorder="1" applyAlignment="1">
      <alignment horizontal="left" vertical="center" wrapText="1"/>
    </xf>
    <xf numFmtId="216" fontId="20" fillId="0" borderId="0" xfId="4849" applyNumberFormat="1" applyFont="1" applyFill="1" applyBorder="1" applyAlignment="1">
      <alignment horizontal="left" vertical="center" wrapText="1"/>
    </xf>
    <xf numFmtId="216" fontId="20" fillId="0" borderId="0" xfId="4849" applyNumberFormat="1" applyFont="1" applyFill="1" applyBorder="1" applyAlignment="1">
      <alignment vertical="center"/>
    </xf>
    <xf numFmtId="43" fontId="20" fillId="0" borderId="0" xfId="4849" applyNumberFormat="1" applyFont="1" applyFill="1" applyBorder="1" applyAlignment="1">
      <alignment vertical="center"/>
    </xf>
    <xf numFmtId="43" fontId="20" fillId="0" borderId="0" xfId="4849" applyNumberFormat="1" applyFont="1" applyFill="1" applyBorder="1" applyAlignment="1">
      <alignment horizontal="left" vertical="center" wrapText="1"/>
    </xf>
    <xf numFmtId="216" fontId="20" fillId="0" borderId="0" xfId="4849" applyNumberFormat="1" applyFont="1" applyFill="1" applyBorder="1" applyAlignment="1">
      <alignment horizontal="left" vertical="center"/>
    </xf>
    <xf numFmtId="43" fontId="20" fillId="0" borderId="0" xfId="4849" applyNumberFormat="1" applyFont="1" applyFill="1" applyBorder="1" applyAlignment="1">
      <alignment horizontal="left" vertical="center"/>
    </xf>
    <xf numFmtId="0" fontId="15" fillId="11" borderId="0" xfId="4849" applyFont="1" applyFill="1" applyBorder="1" applyAlignment="1">
      <alignment vertical="center" wrapText="1"/>
    </xf>
    <xf numFmtId="0" fontId="15" fillId="11" borderId="0" xfId="4849" applyNumberFormat="1" applyFont="1" applyFill="1" applyBorder="1" applyAlignment="1">
      <alignment horizontal="left" vertical="center" wrapText="1"/>
    </xf>
    <xf numFmtId="0" fontId="15" fillId="11" borderId="0" xfId="4849" applyFont="1" applyFill="1" applyBorder="1" applyAlignment="1" applyProtection="1">
      <alignment vertical="center" wrapText="1"/>
    </xf>
    <xf numFmtId="49" fontId="15" fillId="11" borderId="0" xfId="4849" applyNumberFormat="1" applyFont="1" applyFill="1" applyBorder="1" applyAlignment="1">
      <alignment horizontal="left" vertical="center" wrapText="1"/>
    </xf>
    <xf numFmtId="0" fontId="15" fillId="12" borderId="0" xfId="4849" applyNumberFormat="1" applyFont="1" applyFill="1" applyBorder="1" applyAlignment="1">
      <alignment horizontal="left" vertical="center" wrapText="1"/>
    </xf>
    <xf numFmtId="216" fontId="1" fillId="0" borderId="0" xfId="4849" applyNumberFormat="1" applyFill="1" applyAlignment="1">
      <alignment horizontal="center" vertical="center"/>
    </xf>
    <xf numFmtId="216" fontId="1" fillId="0" borderId="0" xfId="4849" applyNumberFormat="1" applyFill="1"/>
    <xf numFmtId="0" fontId="13" fillId="0" borderId="0" xfId="4849" applyFont="1" applyFill="1"/>
    <xf numFmtId="0" fontId="16" fillId="0" borderId="0" xfId="4849" applyFont="1" applyFill="1"/>
    <xf numFmtId="0" fontId="18" fillId="0" borderId="0" xfId="4849" applyFont="1" applyFill="1" applyAlignment="1">
      <alignment horizontal="center"/>
    </xf>
    <xf numFmtId="216" fontId="18" fillId="0" borderId="0" xfId="4849" applyNumberFormat="1" applyFont="1" applyFill="1" applyAlignment="1">
      <alignment horizontal="center" vertical="center"/>
    </xf>
    <xf numFmtId="216" fontId="18" fillId="0" borderId="0" xfId="4849" applyNumberFormat="1" applyFont="1" applyFill="1" applyAlignment="1">
      <alignment horizontal="center"/>
    </xf>
    <xf numFmtId="43" fontId="18" fillId="0" borderId="0" xfId="4849" applyNumberFormat="1" applyFont="1" applyFill="1" applyBorder="1" applyAlignment="1">
      <alignment horizontal="center"/>
    </xf>
    <xf numFmtId="216" fontId="20" fillId="0" borderId="0" xfId="4849" applyNumberFormat="1" applyFont="1" applyFill="1" applyBorder="1" applyAlignment="1">
      <alignment horizontal="center"/>
    </xf>
    <xf numFmtId="43" fontId="20" fillId="0" borderId="0" xfId="4849" applyNumberFormat="1" applyFont="1" applyFill="1" applyBorder="1" applyAlignment="1">
      <alignment horizontal="center"/>
    </xf>
    <xf numFmtId="0" fontId="20" fillId="0" borderId="0" xfId="4849" applyFont="1" applyFill="1" applyBorder="1" applyAlignment="1">
      <alignment horizontal="center" vertical="center" wrapText="1"/>
    </xf>
    <xf numFmtId="216" fontId="20" fillId="0" borderId="17" xfId="4849" applyNumberFormat="1" applyFont="1" applyFill="1" applyBorder="1" applyAlignment="1">
      <alignment horizontal="center" vertical="center" wrapText="1"/>
    </xf>
    <xf numFmtId="43" fontId="20" fillId="0" borderId="6" xfId="4849" applyNumberFormat="1" applyFont="1" applyFill="1" applyBorder="1" applyAlignment="1">
      <alignment horizontal="center" vertical="center" wrapText="1"/>
    </xf>
    <xf numFmtId="0" fontId="15" fillId="0" borderId="17" xfId="4849" applyFont="1" applyFill="1" applyBorder="1" applyAlignment="1">
      <alignment horizontal="center" vertical="center"/>
    </xf>
    <xf numFmtId="0" fontId="15" fillId="0" borderId="10" xfId="4849" applyFont="1" applyFill="1" applyBorder="1" applyAlignment="1">
      <alignment horizontal="center" vertical="center"/>
    </xf>
    <xf numFmtId="216" fontId="15" fillId="0" borderId="17" xfId="4849" applyNumberFormat="1" applyFont="1" applyFill="1" applyBorder="1" applyAlignment="1">
      <alignment horizontal="center" vertical="center"/>
    </xf>
    <xf numFmtId="0" fontId="15" fillId="0" borderId="16" xfId="4849" applyFont="1" applyFill="1" applyBorder="1" applyAlignment="1">
      <alignment horizontal="center" vertical="center"/>
    </xf>
    <xf numFmtId="0" fontId="15" fillId="0" borderId="6" xfId="4849" applyFont="1" applyFill="1" applyBorder="1" applyAlignment="1">
      <alignment horizontal="center" vertical="center"/>
    </xf>
    <xf numFmtId="43" fontId="15" fillId="0" borderId="17" xfId="4849" applyNumberFormat="1" applyFont="1" applyFill="1" applyBorder="1" applyAlignment="1">
      <alignment horizontal="center" vertical="center"/>
    </xf>
    <xf numFmtId="43" fontId="15" fillId="0" borderId="15" xfId="4849" applyNumberFormat="1" applyFont="1" applyFill="1" applyBorder="1" applyAlignment="1">
      <alignment horizontal="center" vertical="center"/>
    </xf>
    <xf numFmtId="43" fontId="15" fillId="0" borderId="22" xfId="4849" applyNumberFormat="1" applyFont="1" applyFill="1" applyBorder="1" applyAlignment="1">
      <alignment horizontal="center" vertical="center"/>
    </xf>
    <xf numFmtId="0" fontId="20" fillId="0" borderId="24" xfId="4849" applyFont="1" applyFill="1" applyBorder="1" applyAlignment="1">
      <alignment horizontal="center" vertical="center" wrapText="1"/>
    </xf>
    <xf numFmtId="43" fontId="20" fillId="0" borderId="22" xfId="4849" applyNumberFormat="1" applyFont="1" applyFill="1" applyBorder="1" applyAlignment="1">
      <alignment horizontal="center" vertical="center"/>
    </xf>
    <xf numFmtId="49" fontId="20" fillId="0" borderId="22" xfId="4849" applyNumberFormat="1" applyFont="1" applyFill="1" applyBorder="1" applyAlignment="1">
      <alignment horizontal="center" vertical="center"/>
    </xf>
    <xf numFmtId="43" fontId="20" fillId="0" borderId="23" xfId="4849" applyNumberFormat="1" applyFont="1" applyFill="1" applyBorder="1" applyAlignment="1">
      <alignment horizontal="center" vertical="center"/>
    </xf>
    <xf numFmtId="43" fontId="20" fillId="0" borderId="27" xfId="4849" applyNumberFormat="1" applyFont="1" applyFill="1" applyBorder="1" applyAlignment="1">
      <alignment horizontal="center" vertical="center"/>
    </xf>
    <xf numFmtId="43" fontId="20" fillId="6" borderId="22" xfId="4849" applyNumberFormat="1" applyFont="1" applyFill="1" applyBorder="1" applyAlignment="1">
      <alignment horizontal="center" vertical="center"/>
    </xf>
    <xf numFmtId="43" fontId="20" fillId="6" borderId="27" xfId="4849" applyNumberFormat="1" applyFont="1" applyFill="1" applyBorder="1" applyAlignment="1">
      <alignment horizontal="center" vertical="center"/>
    </xf>
    <xf numFmtId="43" fontId="20" fillId="0" borderId="25" xfId="4849" applyNumberFormat="1" applyFont="1" applyFill="1" applyBorder="1" applyAlignment="1">
      <alignment vertical="center"/>
    </xf>
    <xf numFmtId="216" fontId="20" fillId="0" borderId="21" xfId="4849" applyNumberFormat="1" applyFont="1" applyFill="1" applyBorder="1" applyAlignment="1">
      <alignment horizontal="center" vertical="center" wrapText="1"/>
    </xf>
    <xf numFmtId="43" fontId="20" fillId="0" borderId="25" xfId="4850" applyNumberFormat="1" applyFont="1" applyFill="1" applyBorder="1" applyAlignment="1">
      <alignment horizontal="center" vertical="center"/>
    </xf>
    <xf numFmtId="43" fontId="20" fillId="0" borderId="25" xfId="4852" applyNumberFormat="1" applyFont="1" applyFill="1" applyBorder="1" applyAlignment="1">
      <alignment vertical="center"/>
    </xf>
    <xf numFmtId="43" fontId="20" fillId="0" borderId="25" xfId="4853" applyNumberFormat="1" applyFont="1" applyFill="1" applyBorder="1" applyAlignment="1">
      <alignment horizontal="center" vertical="center"/>
    </xf>
    <xf numFmtId="43" fontId="20" fillId="0" borderId="25" xfId="4854" applyNumberFormat="1" applyFont="1" applyFill="1" applyBorder="1" applyAlignment="1">
      <alignment horizontal="center" vertical="center"/>
    </xf>
    <xf numFmtId="43" fontId="20" fillId="0" borderId="25" xfId="4852" applyNumberFormat="1" applyFont="1" applyFill="1" applyBorder="1" applyAlignment="1">
      <alignment horizontal="center" vertical="center"/>
    </xf>
    <xf numFmtId="43" fontId="159" fillId="0" borderId="25" xfId="4849" applyNumberFormat="1" applyFont="1" applyFill="1" applyBorder="1" applyAlignment="1">
      <alignment horizontal="center" vertical="center"/>
    </xf>
    <xf numFmtId="226" fontId="15" fillId="0" borderId="0" xfId="4849" applyNumberFormat="1" applyFont="1" applyFill="1" applyBorder="1" applyAlignment="1">
      <alignment horizontal="center" vertical="center"/>
    </xf>
    <xf numFmtId="49" fontId="20" fillId="0" borderId="75" xfId="4849" applyNumberFormat="1" applyFont="1" applyFill="1" applyBorder="1" applyAlignment="1">
      <alignment horizontal="center" vertical="center"/>
    </xf>
    <xf numFmtId="43" fontId="20" fillId="0" borderId="76" xfId="3" applyNumberFormat="1" applyFont="1" applyFill="1" applyBorder="1" applyAlignment="1">
      <alignment horizontal="center" vertical="center"/>
    </xf>
    <xf numFmtId="43" fontId="15" fillId="0" borderId="30" xfId="4849" applyNumberFormat="1" applyFont="1" applyFill="1" applyBorder="1" applyAlignment="1">
      <alignment horizontal="center" vertical="center"/>
    </xf>
    <xf numFmtId="43" fontId="15" fillId="0" borderId="31" xfId="4849" applyNumberFormat="1" applyFont="1" applyFill="1" applyBorder="1" applyAlignment="1">
      <alignment horizontal="center" vertical="center"/>
    </xf>
    <xf numFmtId="216" fontId="16" fillId="0" borderId="0" xfId="4849" applyNumberFormat="1" applyFont="1" applyFill="1" applyAlignment="1">
      <alignment horizontal="center" vertical="center"/>
    </xf>
    <xf numFmtId="216" fontId="16" fillId="0" borderId="0" xfId="4849" applyNumberFormat="1" applyFont="1" applyFill="1"/>
    <xf numFmtId="43" fontId="16" fillId="0" borderId="0" xfId="4849" applyNumberFormat="1" applyFont="1" applyFill="1"/>
    <xf numFmtId="0" fontId="16" fillId="0" borderId="0" xfId="4849" applyFont="1" applyFill="1" applyBorder="1"/>
    <xf numFmtId="43" fontId="1" fillId="0" borderId="0" xfId="4849" applyNumberFormat="1" applyFill="1"/>
    <xf numFmtId="225" fontId="20" fillId="0" borderId="0" xfId="4849" applyNumberFormat="1" applyFont="1" applyFill="1" applyBorder="1" applyAlignment="1">
      <alignment horizontal="center"/>
    </xf>
    <xf numFmtId="0" fontId="21" fillId="6" borderId="0" xfId="4849" applyFont="1" applyFill="1"/>
    <xf numFmtId="43" fontId="15" fillId="0" borderId="25" xfId="4849" applyNumberFormat="1" applyFont="1" applyFill="1" applyBorder="1" applyAlignment="1">
      <alignment vertical="center"/>
    </xf>
    <xf numFmtId="216" fontId="16" fillId="0" borderId="0" xfId="4849" applyNumberFormat="1" applyFont="1" applyFill="1" applyBorder="1" applyAlignment="1">
      <alignment horizontal="center" vertical="center"/>
    </xf>
    <xf numFmtId="216" fontId="16" fillId="0" borderId="0" xfId="4849" applyNumberFormat="1" applyFont="1" applyFill="1" applyBorder="1"/>
    <xf numFmtId="43" fontId="16" fillId="0" borderId="0" xfId="4849" applyNumberFormat="1" applyFont="1" applyFill="1" applyBorder="1"/>
    <xf numFmtId="0" fontId="1" fillId="0" borderId="0" xfId="4849" applyFill="1" applyBorder="1"/>
    <xf numFmtId="1" fontId="16" fillId="0" borderId="0" xfId="4849" applyNumberFormat="1" applyFont="1" applyBorder="1"/>
    <xf numFmtId="216" fontId="16" fillId="0" borderId="0" xfId="4849" applyNumberFormat="1" applyFont="1" applyBorder="1" applyAlignment="1">
      <alignment horizontal="center" vertical="center"/>
    </xf>
    <xf numFmtId="216" fontId="16" fillId="0" borderId="0" xfId="4849" applyNumberFormat="1" applyFont="1" applyBorder="1"/>
    <xf numFmtId="0" fontId="1" fillId="0" borderId="0" xfId="4849" applyBorder="1"/>
    <xf numFmtId="43" fontId="20" fillId="0" borderId="0" xfId="0" applyNumberFormat="1" applyFont="1" applyBorder="1" applyAlignment="1">
      <alignment horizontal="center" vertical="center" wrapText="1"/>
    </xf>
    <xf numFmtId="43" fontId="16" fillId="0" borderId="0" xfId="4849" applyNumberFormat="1" applyFont="1" applyBorder="1"/>
    <xf numFmtId="43" fontId="15" fillId="0" borderId="0" xfId="0" applyNumberFormat="1" applyFont="1" applyBorder="1" applyAlignment="1">
      <alignment horizontal="center" vertical="center" wrapText="1"/>
    </xf>
    <xf numFmtId="43" fontId="27" fillId="0" borderId="0" xfId="4849" applyNumberFormat="1" applyFont="1" applyFill="1" applyBorder="1"/>
    <xf numFmtId="216" fontId="27" fillId="0" borderId="0" xfId="4849" applyNumberFormat="1" applyFont="1" applyFill="1" applyBorder="1"/>
    <xf numFmtId="43" fontId="22" fillId="0" borderId="0" xfId="4849" applyNumberFormat="1" applyFont="1" applyFill="1" applyBorder="1"/>
    <xf numFmtId="216" fontId="15" fillId="0" borderId="0" xfId="3" applyNumberFormat="1" applyFont="1" applyFill="1" applyBorder="1" applyAlignment="1">
      <alignment horizontal="center" vertical="center" wrapText="1"/>
    </xf>
    <xf numFmtId="216" fontId="0" fillId="0" borderId="0" xfId="0" applyNumberFormat="1" applyFill="1" applyBorder="1" applyAlignment="1"/>
    <xf numFmtId="216" fontId="20" fillId="0" borderId="0" xfId="3" applyNumberFormat="1" applyFont="1" applyFill="1" applyBorder="1" applyAlignment="1">
      <alignment horizontal="center" vertical="center"/>
    </xf>
    <xf numFmtId="0" fontId="16" fillId="0" borderId="0" xfId="3" applyFont="1" applyFill="1" applyBorder="1"/>
    <xf numFmtId="227" fontId="16" fillId="0" borderId="0" xfId="3" applyNumberFormat="1" applyFont="1" applyFill="1" applyBorder="1"/>
    <xf numFmtId="228" fontId="18" fillId="0" borderId="0" xfId="4849" applyNumberFormat="1" applyFont="1" applyFill="1" applyBorder="1" applyAlignment="1">
      <alignment horizontal="center"/>
    </xf>
    <xf numFmtId="0" fontId="18" fillId="0" borderId="0" xfId="4849" applyFont="1" applyFill="1" applyBorder="1" applyAlignment="1">
      <alignment horizontal="center"/>
    </xf>
    <xf numFmtId="0" fontId="22" fillId="0" borderId="0" xfId="4849" applyFont="1" applyFill="1" applyBorder="1" applyAlignment="1">
      <alignment horizontal="center" vertical="center"/>
    </xf>
    <xf numFmtId="0" fontId="15" fillId="0" borderId="0" xfId="4849" applyFont="1" applyFill="1" applyBorder="1" applyAlignment="1">
      <alignment horizontal="center" vertical="center"/>
    </xf>
    <xf numFmtId="0" fontId="158" fillId="0" borderId="0" xfId="2432" applyFont="1" applyFill="1"/>
    <xf numFmtId="43" fontId="20" fillId="0" borderId="0" xfId="2432" applyNumberFormat="1" applyFont="1" applyFill="1" applyBorder="1" applyAlignment="1">
      <alignment horizontal="center" vertical="center"/>
    </xf>
    <xf numFmtId="49" fontId="20" fillId="0" borderId="0" xfId="2432" applyNumberFormat="1" applyFont="1" applyFill="1" applyBorder="1" applyAlignment="1">
      <alignment horizontal="center" vertical="center"/>
    </xf>
    <xf numFmtId="43" fontId="1" fillId="0" borderId="0" xfId="4849" applyNumberFormat="1" applyFill="1" applyBorder="1"/>
    <xf numFmtId="1" fontId="181" fillId="0" borderId="0" xfId="2432" applyNumberFormat="1" applyFont="1" applyAlignment="1">
      <alignment horizontal="center" vertical="center"/>
    </xf>
    <xf numFmtId="0" fontId="181" fillId="0" borderId="0" xfId="2432" applyFont="1"/>
    <xf numFmtId="0" fontId="15" fillId="0" borderId="0" xfId="1651" applyFont="1" applyAlignment="1">
      <alignment horizontal="center"/>
    </xf>
    <xf numFmtId="1" fontId="25" fillId="0" borderId="0" xfId="2432" applyNumberFormat="1" applyFont="1" applyAlignment="1">
      <alignment horizontal="left" vertical="center"/>
    </xf>
    <xf numFmtId="0" fontId="181" fillId="0" borderId="0" xfId="2432" applyFont="1" applyAlignment="1">
      <alignment horizontal="left"/>
    </xf>
    <xf numFmtId="1" fontId="182" fillId="0" borderId="0" xfId="2432" applyNumberFormat="1" applyFont="1" applyAlignment="1">
      <alignment horizontal="center" vertical="center"/>
    </xf>
    <xf numFmtId="216" fontId="182" fillId="0" borderId="0" xfId="2432" applyNumberFormat="1" applyFont="1"/>
    <xf numFmtId="0" fontId="183" fillId="0" borderId="0" xfId="2432" applyFont="1"/>
    <xf numFmtId="43" fontId="182" fillId="0" borderId="0" xfId="2432" applyNumberFormat="1" applyFont="1"/>
    <xf numFmtId="0" fontId="20" fillId="0" borderId="77" xfId="1688" applyNumberFormat="1" applyFont="1" applyFill="1" applyBorder="1" applyAlignment="1">
      <alignment horizontal="center" vertical="center" wrapText="1"/>
    </xf>
    <xf numFmtId="0" fontId="20" fillId="0" borderId="78" xfId="1688" applyNumberFormat="1" applyFont="1" applyFill="1" applyBorder="1" applyAlignment="1">
      <alignment horizontal="center" vertical="center" wrapText="1"/>
    </xf>
    <xf numFmtId="0" fontId="20" fillId="0" borderId="84" xfId="1688" applyNumberFormat="1" applyFont="1" applyFill="1" applyBorder="1" applyAlignment="1">
      <alignment horizontal="center" vertical="center" wrapText="1"/>
    </xf>
    <xf numFmtId="0" fontId="20" fillId="0" borderId="79" xfId="1688" applyNumberFormat="1" applyFont="1" applyFill="1" applyBorder="1" applyAlignment="1">
      <alignment horizontal="center" vertical="center" wrapText="1"/>
    </xf>
    <xf numFmtId="0" fontId="20" fillId="0" borderId="17" xfId="1688" applyNumberFormat="1" applyFont="1" applyFill="1" applyBorder="1" applyAlignment="1">
      <alignment horizontal="center" vertical="center" wrapText="1"/>
    </xf>
    <xf numFmtId="1" fontId="20" fillId="0" borderId="21" xfId="2432" applyNumberFormat="1" applyFont="1" applyFill="1" applyBorder="1" applyAlignment="1">
      <alignment horizontal="center" vertical="center"/>
    </xf>
    <xf numFmtId="43" fontId="22" fillId="0" borderId="21" xfId="2432" applyNumberFormat="1" applyFont="1" applyFill="1" applyBorder="1" applyAlignment="1">
      <alignment horizontal="center" vertical="center"/>
    </xf>
    <xf numFmtId="43" fontId="22" fillId="0" borderId="22" xfId="2432" applyNumberFormat="1" applyFont="1" applyFill="1" applyBorder="1" applyAlignment="1">
      <alignment horizontal="center" vertical="center"/>
    </xf>
    <xf numFmtId="43" fontId="22" fillId="0" borderId="23" xfId="2432" applyNumberFormat="1" applyFont="1" applyFill="1" applyBorder="1" applyAlignment="1">
      <alignment horizontal="center" vertical="center"/>
    </xf>
    <xf numFmtId="43" fontId="22" fillId="0" borderId="85" xfId="2432" applyNumberFormat="1" applyFont="1" applyFill="1" applyBorder="1" applyAlignment="1">
      <alignment horizontal="center" vertical="center"/>
    </xf>
    <xf numFmtId="43" fontId="22" fillId="0" borderId="24" xfId="2432" applyNumberFormat="1" applyFont="1" applyFill="1" applyBorder="1" applyAlignment="1">
      <alignment horizontal="center" vertical="center"/>
    </xf>
    <xf numFmtId="43" fontId="22" fillId="0" borderId="25" xfId="2432" applyNumberFormat="1" applyFont="1" applyFill="1" applyBorder="1" applyAlignment="1">
      <alignment horizontal="center" vertical="center"/>
    </xf>
    <xf numFmtId="43" fontId="22" fillId="0" borderId="27" xfId="2432" applyNumberFormat="1" applyFont="1" applyFill="1" applyBorder="1" applyAlignment="1">
      <alignment horizontal="center" vertical="center"/>
    </xf>
    <xf numFmtId="43" fontId="22" fillId="0" borderId="66" xfId="2432" applyNumberFormat="1" applyFont="1" applyFill="1" applyBorder="1" applyAlignment="1">
      <alignment horizontal="center" vertical="center"/>
    </xf>
    <xf numFmtId="1" fontId="20" fillId="0" borderId="24" xfId="2432" applyNumberFormat="1" applyFont="1" applyFill="1" applyBorder="1" applyAlignment="1">
      <alignment horizontal="center" vertical="center" wrapText="1"/>
    </xf>
    <xf numFmtId="1" fontId="20" fillId="6" borderId="24" xfId="2432" applyNumberFormat="1" applyFont="1" applyFill="1" applyBorder="1" applyAlignment="1">
      <alignment horizontal="center" vertical="center" wrapText="1"/>
    </xf>
    <xf numFmtId="43" fontId="20" fillId="6" borderId="25" xfId="2432" applyNumberFormat="1" applyFont="1" applyFill="1" applyBorder="1" applyAlignment="1">
      <alignment horizontal="center" vertical="center" wrapText="1"/>
    </xf>
    <xf numFmtId="43" fontId="21" fillId="6" borderId="24" xfId="2432" applyNumberFormat="1" applyFont="1" applyFill="1" applyBorder="1" applyAlignment="1">
      <alignment horizontal="center" vertical="center"/>
    </xf>
    <xf numFmtId="43" fontId="21" fillId="6" borderId="25" xfId="2432" applyNumberFormat="1" applyFont="1" applyFill="1" applyBorder="1" applyAlignment="1">
      <alignment horizontal="center" vertical="center"/>
    </xf>
    <xf numFmtId="43" fontId="21" fillId="6" borderId="27" xfId="2432" applyNumberFormat="1" applyFont="1" applyFill="1" applyBorder="1" applyAlignment="1">
      <alignment horizontal="center" vertical="center"/>
    </xf>
    <xf numFmtId="43" fontId="21" fillId="6" borderId="66" xfId="2432" applyNumberFormat="1" applyFont="1" applyFill="1" applyBorder="1" applyAlignment="1">
      <alignment horizontal="center" vertical="center"/>
    </xf>
    <xf numFmtId="43" fontId="22" fillId="6" borderId="25" xfId="2432" applyNumberFormat="1" applyFont="1" applyFill="1" applyBorder="1" applyAlignment="1">
      <alignment horizontal="center" vertical="center"/>
    </xf>
    <xf numFmtId="1" fontId="20" fillId="0" borderId="24" xfId="1651" applyNumberFormat="1" applyFont="1" applyFill="1" applyBorder="1" applyAlignment="1">
      <alignment horizontal="center" vertical="center"/>
    </xf>
    <xf numFmtId="43" fontId="20" fillId="0" borderId="25" xfId="5" applyNumberFormat="1" applyFont="1" applyFill="1" applyBorder="1" applyAlignment="1">
      <alignment vertical="center" wrapText="1"/>
    </xf>
    <xf numFmtId="43" fontId="20" fillId="0" borderId="24" xfId="1651" applyNumberFormat="1" applyFont="1" applyFill="1" applyBorder="1" applyAlignment="1">
      <alignment horizontal="center" vertical="center"/>
    </xf>
    <xf numFmtId="43" fontId="20" fillId="0" borderId="25" xfId="1651" applyNumberFormat="1" applyFont="1" applyFill="1" applyBorder="1" applyAlignment="1">
      <alignment horizontal="center" vertical="center"/>
    </xf>
    <xf numFmtId="43" fontId="20" fillId="0" borderId="27" xfId="1651" applyNumberFormat="1" applyFont="1" applyFill="1" applyBorder="1" applyAlignment="1">
      <alignment horizontal="center" vertical="center"/>
    </xf>
    <xf numFmtId="43" fontId="20" fillId="0" borderId="66" xfId="1651" applyNumberFormat="1" applyFont="1" applyFill="1" applyBorder="1" applyAlignment="1">
      <alignment horizontal="center" vertical="center"/>
    </xf>
    <xf numFmtId="43" fontId="22" fillId="0" borderId="25" xfId="1651" applyNumberFormat="1" applyFont="1" applyFill="1" applyBorder="1" applyAlignment="1">
      <alignment horizontal="center" vertical="center"/>
    </xf>
    <xf numFmtId="43" fontId="21" fillId="0" borderId="24" xfId="2432" applyNumberFormat="1" applyFont="1" applyFill="1" applyBorder="1" applyAlignment="1">
      <alignment horizontal="center" vertical="center"/>
    </xf>
    <xf numFmtId="43" fontId="21" fillId="0" borderId="25" xfId="2432" applyNumberFormat="1" applyFont="1" applyFill="1" applyBorder="1" applyAlignment="1">
      <alignment horizontal="center" vertical="center"/>
    </xf>
    <xf numFmtId="43" fontId="21" fillId="0" borderId="27" xfId="2432" applyNumberFormat="1" applyFont="1" applyFill="1" applyBorder="1" applyAlignment="1">
      <alignment horizontal="center" vertical="center"/>
    </xf>
    <xf numFmtId="43" fontId="21" fillId="0" borderId="66" xfId="2432" applyNumberFormat="1" applyFont="1" applyFill="1" applyBorder="1" applyAlignment="1">
      <alignment horizontal="center" vertical="center"/>
    </xf>
    <xf numFmtId="43" fontId="22" fillId="6" borderId="24" xfId="2432" applyNumberFormat="1" applyFont="1" applyFill="1" applyBorder="1" applyAlignment="1">
      <alignment horizontal="center" vertical="center"/>
    </xf>
    <xf numFmtId="43" fontId="22" fillId="6" borderId="27" xfId="2432" applyNumberFormat="1" applyFont="1" applyFill="1" applyBorder="1" applyAlignment="1">
      <alignment horizontal="center" vertical="center"/>
    </xf>
    <xf numFmtId="1" fontId="20" fillId="0" borderId="24" xfId="2438" applyNumberFormat="1" applyFont="1" applyFill="1" applyBorder="1" applyAlignment="1">
      <alignment horizontal="center" vertical="center" wrapText="1"/>
    </xf>
    <xf numFmtId="43" fontId="20" fillId="0" borderId="25" xfId="2438" applyNumberFormat="1" applyFont="1" applyFill="1" applyBorder="1" applyAlignment="1">
      <alignment horizontal="center" vertical="center" wrapText="1"/>
    </xf>
    <xf numFmtId="43" fontId="22" fillId="0" borderId="66" xfId="2438" applyNumberFormat="1" applyFont="1" applyFill="1" applyBorder="1" applyAlignment="1">
      <alignment horizontal="center" vertical="center"/>
    </xf>
    <xf numFmtId="43" fontId="22" fillId="0" borderId="25" xfId="2438" applyNumberFormat="1" applyFont="1" applyFill="1" applyBorder="1" applyAlignment="1">
      <alignment horizontal="center" vertical="center"/>
    </xf>
    <xf numFmtId="43" fontId="20" fillId="0" borderId="24" xfId="0" applyNumberFormat="1" applyFont="1" applyBorder="1"/>
    <xf numFmtId="43" fontId="22" fillId="87" borderId="66" xfId="2432" applyNumberFormat="1" applyFont="1" applyFill="1" applyBorder="1" applyAlignment="1">
      <alignment horizontal="center" vertical="center"/>
    </xf>
    <xf numFmtId="43" fontId="20" fillId="0" borderId="25" xfId="2432" applyNumberFormat="1" applyFont="1" applyFill="1" applyBorder="1" applyAlignment="1">
      <alignment vertical="center" wrapText="1"/>
    </xf>
    <xf numFmtId="43" fontId="15" fillId="0" borderId="24" xfId="1651" applyNumberFormat="1" applyFont="1" applyFill="1" applyBorder="1" applyAlignment="1">
      <alignment horizontal="center" vertical="center"/>
    </xf>
    <xf numFmtId="43" fontId="15" fillId="0" borderId="25" xfId="1651" applyNumberFormat="1" applyFont="1" applyFill="1" applyBorder="1" applyAlignment="1">
      <alignment horizontal="center" vertical="center"/>
    </xf>
    <xf numFmtId="43" fontId="15" fillId="0" borderId="27" xfId="1651" applyNumberFormat="1" applyFont="1" applyFill="1" applyBorder="1" applyAlignment="1">
      <alignment horizontal="center" vertical="center"/>
    </xf>
    <xf numFmtId="43" fontId="15" fillId="0" borderId="66" xfId="2432" applyNumberFormat="1" applyFont="1" applyFill="1" applyBorder="1" applyAlignment="1">
      <alignment horizontal="center" vertical="center" wrapText="1"/>
    </xf>
    <xf numFmtId="43" fontId="15" fillId="0" borderId="66" xfId="0" applyNumberFormat="1" applyFont="1" applyBorder="1" applyAlignment="1">
      <alignment wrapText="1"/>
    </xf>
    <xf numFmtId="43" fontId="22" fillId="0" borderId="66" xfId="0" applyNumberFormat="1" applyFont="1" applyFill="1" applyBorder="1" applyAlignment="1" applyProtection="1">
      <alignment horizontal="center" vertical="center"/>
    </xf>
    <xf numFmtId="43" fontId="20" fillId="0" borderId="25" xfId="2432" applyNumberFormat="1" applyFont="1" applyFill="1" applyBorder="1" applyAlignment="1" applyProtection="1">
      <alignment vertical="center" wrapText="1"/>
    </xf>
    <xf numFmtId="43" fontId="15" fillId="0" borderId="66" xfId="0" applyNumberFormat="1" applyFont="1" applyFill="1" applyBorder="1" applyAlignment="1">
      <alignment wrapText="1"/>
    </xf>
    <xf numFmtId="43" fontId="184" fillId="0" borderId="66" xfId="0" applyNumberFormat="1" applyFont="1" applyBorder="1" applyAlignment="1"/>
    <xf numFmtId="43" fontId="15" fillId="0" borderId="66" xfId="0" applyNumberFormat="1" applyFont="1" applyFill="1" applyBorder="1" applyAlignment="1" applyProtection="1">
      <alignment horizontal="center" vertical="center"/>
    </xf>
    <xf numFmtId="43" fontId="15" fillId="0" borderId="66" xfId="2432" applyNumberFormat="1" applyFont="1" applyFill="1" applyBorder="1" applyAlignment="1" applyProtection="1">
      <alignment horizontal="center" vertical="center"/>
    </xf>
    <xf numFmtId="43" fontId="21" fillId="0" borderId="24" xfId="0" applyNumberFormat="1" applyFont="1" applyFill="1" applyBorder="1" applyAlignment="1"/>
    <xf numFmtId="1" fontId="20" fillId="0" borderId="29" xfId="2432" applyNumberFormat="1" applyFont="1" applyFill="1" applyBorder="1" applyAlignment="1">
      <alignment horizontal="center" vertical="center"/>
    </xf>
    <xf numFmtId="43" fontId="21" fillId="0" borderId="29" xfId="2432" applyNumberFormat="1" applyFont="1" applyFill="1" applyBorder="1" applyAlignment="1">
      <alignment horizontal="center" vertical="center"/>
    </xf>
    <xf numFmtId="43" fontId="21" fillId="0" borderId="30" xfId="2432" applyNumberFormat="1" applyFont="1" applyFill="1" applyBorder="1" applyAlignment="1">
      <alignment horizontal="center" vertical="center"/>
    </xf>
    <xf numFmtId="43" fontId="21" fillId="0" borderId="31" xfId="2432" applyNumberFormat="1" applyFont="1" applyFill="1" applyBorder="1" applyAlignment="1">
      <alignment horizontal="center" vertical="center"/>
    </xf>
    <xf numFmtId="43" fontId="22" fillId="0" borderId="29" xfId="2432" applyNumberFormat="1" applyFont="1" applyFill="1" applyBorder="1" applyAlignment="1">
      <alignment horizontal="center" vertical="center"/>
    </xf>
    <xf numFmtId="43" fontId="22" fillId="0" borderId="30" xfId="2432" applyNumberFormat="1" applyFont="1" applyFill="1" applyBorder="1" applyAlignment="1">
      <alignment horizontal="center" vertical="center"/>
    </xf>
    <xf numFmtId="43" fontId="22" fillId="0" borderId="31" xfId="2432" applyNumberFormat="1" applyFont="1" applyFill="1" applyBorder="1" applyAlignment="1">
      <alignment horizontal="center" vertical="center"/>
    </xf>
    <xf numFmtId="43" fontId="15" fillId="0" borderId="69" xfId="0" applyNumberFormat="1" applyFont="1" applyFill="1" applyBorder="1" applyAlignment="1" applyProtection="1">
      <alignment horizontal="center" vertical="center"/>
    </xf>
    <xf numFmtId="1" fontId="20" fillId="0" borderId="22" xfId="2432" applyNumberFormat="1" applyFont="1" applyBorder="1" applyAlignment="1">
      <alignment horizontal="center" vertical="center"/>
    </xf>
    <xf numFmtId="0" fontId="20" fillId="0" borderId="22" xfId="2432" applyFont="1" applyBorder="1" applyAlignment="1">
      <alignment horizontal="left" vertical="center"/>
    </xf>
    <xf numFmtId="0" fontId="21" fillId="0" borderId="8" xfId="2432" applyFont="1" applyBorder="1"/>
    <xf numFmtId="0" fontId="21" fillId="0" borderId="0" xfId="2432" applyFont="1" applyBorder="1"/>
    <xf numFmtId="0" fontId="21" fillId="0" borderId="74" xfId="2432" applyFont="1" applyBorder="1"/>
    <xf numFmtId="43" fontId="21" fillId="0" borderId="22" xfId="2432" applyNumberFormat="1" applyFont="1" applyBorder="1" applyAlignment="1">
      <alignment horizontal="center" vertical="center"/>
    </xf>
    <xf numFmtId="1" fontId="15" fillId="0" borderId="25" xfId="2432" applyNumberFormat="1" applyFont="1" applyBorder="1" applyAlignment="1">
      <alignment horizontal="center" vertical="center"/>
    </xf>
    <xf numFmtId="0" fontId="15" fillId="0" borderId="25" xfId="2432" applyFont="1" applyBorder="1" applyAlignment="1">
      <alignment horizontal="left" vertical="center"/>
    </xf>
    <xf numFmtId="1" fontId="20" fillId="0" borderId="25" xfId="2432" applyNumberFormat="1" applyFont="1" applyBorder="1" applyAlignment="1">
      <alignment horizontal="center" vertical="center"/>
    </xf>
    <xf numFmtId="0" fontId="20" fillId="0" borderId="25" xfId="2432" applyFont="1" applyBorder="1" applyAlignment="1">
      <alignment horizontal="center" vertical="center" wrapText="1"/>
    </xf>
    <xf numFmtId="0" fontId="21" fillId="0" borderId="11" xfId="2432" applyFont="1" applyBorder="1"/>
    <xf numFmtId="0" fontId="21" fillId="0" borderId="10" xfId="2432" applyFont="1" applyBorder="1"/>
    <xf numFmtId="0" fontId="21" fillId="0" borderId="12" xfId="2432" applyFont="1" applyBorder="1"/>
    <xf numFmtId="1" fontId="15" fillId="0" borderId="0" xfId="2432" applyNumberFormat="1" applyFont="1" applyAlignment="1">
      <alignment horizontal="center" vertical="center"/>
    </xf>
    <xf numFmtId="0" fontId="15" fillId="0" borderId="0" xfId="2432" applyFont="1"/>
    <xf numFmtId="0" fontId="15" fillId="0" borderId="25" xfId="2432" applyNumberFormat="1" applyFont="1" applyFill="1" applyBorder="1" applyAlignment="1">
      <alignment horizontal="left" vertical="center" wrapText="1"/>
    </xf>
    <xf numFmtId="216" fontId="181" fillId="0" borderId="0" xfId="2432" applyNumberFormat="1" applyFont="1"/>
    <xf numFmtId="0" fontId="15" fillId="0" borderId="0" xfId="2432" applyNumberFormat="1" applyFont="1" applyFill="1" applyBorder="1" applyAlignment="1">
      <alignment horizontal="left" vertical="center" wrapText="1"/>
    </xf>
    <xf numFmtId="0" fontId="20" fillId="0" borderId="17" xfId="2432" applyNumberFormat="1" applyFont="1" applyFill="1" applyBorder="1" applyAlignment="1">
      <alignment horizontal="left" vertical="center" wrapText="1"/>
    </xf>
    <xf numFmtId="0" fontId="15" fillId="11" borderId="25" xfId="2432" applyFont="1" applyFill="1" applyBorder="1" applyAlignment="1">
      <alignment vertical="center" wrapText="1"/>
    </xf>
    <xf numFmtId="0" fontId="15" fillId="11" borderId="25" xfId="2432" applyNumberFormat="1" applyFont="1" applyFill="1" applyBorder="1" applyAlignment="1">
      <alignment horizontal="left" vertical="center" wrapText="1"/>
    </xf>
    <xf numFmtId="0" fontId="15" fillId="11" borderId="25" xfId="2432" applyFont="1" applyFill="1" applyBorder="1" applyAlignment="1" applyProtection="1">
      <alignment vertical="center" wrapText="1"/>
    </xf>
    <xf numFmtId="49" fontId="15" fillId="11" borderId="25" xfId="2432" applyNumberFormat="1" applyFont="1" applyFill="1" applyBorder="1" applyAlignment="1">
      <alignment horizontal="left" vertical="center" wrapText="1"/>
    </xf>
    <xf numFmtId="0" fontId="15" fillId="12" borderId="25" xfId="2432" applyNumberFormat="1" applyFont="1" applyFill="1" applyBorder="1" applyAlignment="1">
      <alignment horizontal="left" vertical="center" wrapText="1"/>
    </xf>
    <xf numFmtId="43" fontId="15" fillId="0" borderId="0" xfId="2432" applyNumberFormat="1" applyFont="1" applyFill="1" applyBorder="1" applyAlignment="1">
      <alignment horizontal="right" vertical="center"/>
    </xf>
    <xf numFmtId="1" fontId="20" fillId="12" borderId="24" xfId="2432" applyNumberFormat="1" applyFont="1" applyFill="1" applyBorder="1" applyAlignment="1">
      <alignment horizontal="center" vertical="center" wrapText="1"/>
    </xf>
    <xf numFmtId="43" fontId="20" fillId="12" borderId="25" xfId="2432" applyNumberFormat="1" applyFont="1" applyFill="1" applyBorder="1" applyAlignment="1">
      <alignment horizontal="center" vertical="center" wrapText="1"/>
    </xf>
    <xf numFmtId="43" fontId="22" fillId="12" borderId="24" xfId="2432" applyNumberFormat="1" applyFont="1" applyFill="1" applyBorder="1" applyAlignment="1">
      <alignment horizontal="center" vertical="center"/>
    </xf>
    <xf numFmtId="43" fontId="22" fillId="12" borderId="25" xfId="2432" applyNumberFormat="1" applyFont="1" applyFill="1" applyBorder="1" applyAlignment="1">
      <alignment horizontal="center" vertical="center"/>
    </xf>
    <xf numFmtId="43" fontId="22" fillId="12" borderId="27" xfId="2432" applyNumberFormat="1" applyFont="1" applyFill="1" applyBorder="1" applyAlignment="1">
      <alignment horizontal="center" vertical="center"/>
    </xf>
    <xf numFmtId="43" fontId="22" fillId="12" borderId="66" xfId="2432" applyNumberFormat="1" applyFont="1" applyFill="1" applyBorder="1" applyAlignment="1">
      <alignment horizontal="center" vertical="center"/>
    </xf>
    <xf numFmtId="43" fontId="21" fillId="12" borderId="25" xfId="2432" applyNumberFormat="1" applyFont="1" applyFill="1" applyBorder="1" applyAlignment="1">
      <alignment horizontal="center" vertical="center"/>
    </xf>
    <xf numFmtId="43" fontId="21" fillId="12" borderId="0" xfId="2432" applyNumberFormat="1" applyFont="1" applyFill="1"/>
    <xf numFmtId="0" fontId="21" fillId="12" borderId="0" xfId="2432" applyFont="1" applyFill="1"/>
    <xf numFmtId="43" fontId="21" fillId="12" borderId="24" xfId="2432" applyNumberFormat="1" applyFont="1" applyFill="1" applyBorder="1" applyAlignment="1">
      <alignment horizontal="center" vertical="center"/>
    </xf>
    <xf numFmtId="43" fontId="21" fillId="12" borderId="27" xfId="2432" applyNumberFormat="1" applyFont="1" applyFill="1" applyBorder="1" applyAlignment="1">
      <alignment horizontal="center" vertical="center"/>
    </xf>
    <xf numFmtId="43" fontId="20" fillId="0" borderId="70" xfId="3" applyNumberFormat="1" applyFont="1" applyBorder="1" applyAlignment="1">
      <alignment horizontal="center" vertical="center" wrapText="1"/>
    </xf>
    <xf numFmtId="43" fontId="20" fillId="0" borderId="71" xfId="3" applyNumberFormat="1" applyFont="1" applyBorder="1" applyAlignment="1">
      <alignment horizontal="center" vertical="center" wrapText="1"/>
    </xf>
    <xf numFmtId="43" fontId="20" fillId="0" borderId="61" xfId="3" applyNumberFormat="1" applyFont="1" applyBorder="1" applyAlignment="1">
      <alignment horizontal="center" vertical="center" wrapText="1"/>
    </xf>
    <xf numFmtId="0" fontId="18" fillId="0" borderId="0" xfId="3" applyFont="1" applyAlignment="1">
      <alignment horizontal="center"/>
    </xf>
    <xf numFmtId="0" fontId="12" fillId="0" borderId="0" xfId="2" applyFont="1" applyFill="1" applyBorder="1" applyAlignment="1">
      <alignment horizontal="right" wrapText="1"/>
    </xf>
    <xf numFmtId="0" fontId="20" fillId="0" borderId="52" xfId="3" applyFont="1" applyBorder="1" applyAlignment="1">
      <alignment horizontal="center" vertical="center" wrapText="1"/>
    </xf>
    <xf numFmtId="0" fontId="20" fillId="0" borderId="24" xfId="3" applyFont="1" applyBorder="1" applyAlignment="1">
      <alignment horizontal="center" vertical="center" wrapText="1"/>
    </xf>
    <xf numFmtId="0" fontId="20" fillId="0" borderId="29" xfId="3" applyFont="1" applyBorder="1" applyAlignment="1">
      <alignment horizontal="center" vertical="center" wrapText="1"/>
    </xf>
    <xf numFmtId="0" fontId="20" fillId="0" borderId="55" xfId="3" applyFont="1" applyBorder="1" applyAlignment="1">
      <alignment horizontal="center" vertical="center" wrapText="1"/>
    </xf>
    <xf numFmtId="0" fontId="20" fillId="0" borderId="26" xfId="3" applyFont="1" applyBorder="1" applyAlignment="1">
      <alignment horizontal="center" vertical="center" wrapText="1"/>
    </xf>
    <xf numFmtId="0" fontId="20" fillId="0" borderId="19" xfId="3" applyFont="1" applyBorder="1" applyAlignment="1">
      <alignment horizontal="center" vertical="center" wrapText="1"/>
    </xf>
    <xf numFmtId="0" fontId="20" fillId="0" borderId="64" xfId="3" applyFont="1" applyFill="1" applyBorder="1" applyAlignment="1">
      <alignment horizontal="center" vertical="center" wrapText="1"/>
    </xf>
    <xf numFmtId="0" fontId="20" fillId="0" borderId="66" xfId="3" applyFont="1" applyFill="1" applyBorder="1" applyAlignment="1">
      <alignment horizontal="center" vertical="center" wrapText="1"/>
    </xf>
    <xf numFmtId="0" fontId="20" fillId="0" borderId="69" xfId="3" applyFont="1" applyFill="1" applyBorder="1" applyAlignment="1">
      <alignment horizontal="center" vertical="center" wrapText="1"/>
    </xf>
    <xf numFmtId="0" fontId="20" fillId="0" borderId="1" xfId="3" applyFont="1" applyBorder="1" applyAlignment="1">
      <alignment horizontal="center" vertical="center" wrapText="1"/>
    </xf>
    <xf numFmtId="0" fontId="20" fillId="0" borderId="4" xfId="3" applyFont="1" applyBorder="1" applyAlignment="1">
      <alignment horizontal="center" vertical="center" wrapText="1"/>
    </xf>
    <xf numFmtId="0" fontId="20" fillId="0" borderId="67" xfId="3" applyFont="1" applyBorder="1" applyAlignment="1">
      <alignment horizontal="center" vertical="center" wrapText="1"/>
    </xf>
    <xf numFmtId="0" fontId="20" fillId="0" borderId="68" xfId="3" applyFont="1" applyBorder="1" applyAlignment="1">
      <alignment horizontal="center" vertical="center" wrapText="1"/>
    </xf>
    <xf numFmtId="0" fontId="20" fillId="0" borderId="64" xfId="3" applyFont="1" applyBorder="1" applyAlignment="1">
      <alignment horizontal="center" vertical="center" wrapText="1"/>
    </xf>
    <xf numFmtId="0" fontId="20" fillId="0" borderId="66" xfId="3" applyFont="1" applyBorder="1" applyAlignment="1">
      <alignment horizontal="center" vertical="center"/>
    </xf>
    <xf numFmtId="0" fontId="20" fillId="0" borderId="69" xfId="3" applyFont="1" applyBorder="1" applyAlignment="1">
      <alignment horizontal="center" vertical="center"/>
    </xf>
    <xf numFmtId="0" fontId="20" fillId="0" borderId="65" xfId="3" applyFont="1" applyBorder="1" applyAlignment="1">
      <alignment horizontal="center" vertical="center" wrapText="1"/>
    </xf>
    <xf numFmtId="0" fontId="20" fillId="0" borderId="57" xfId="3" applyFont="1" applyBorder="1" applyAlignment="1">
      <alignment horizontal="center" vertical="center" wrapText="1"/>
    </xf>
    <xf numFmtId="0" fontId="20" fillId="0" borderId="62" xfId="3" applyFont="1" applyBorder="1" applyAlignment="1">
      <alignment horizontal="center" vertical="center" wrapText="1"/>
    </xf>
    <xf numFmtId="0" fontId="20" fillId="0" borderId="63" xfId="3" applyFont="1" applyBorder="1" applyAlignment="1">
      <alignment horizontal="center" vertical="center" wrapText="1"/>
    </xf>
    <xf numFmtId="0" fontId="20" fillId="0" borderId="60" xfId="3" applyFont="1" applyBorder="1" applyAlignment="1">
      <alignment horizontal="center" vertical="center" wrapText="1"/>
    </xf>
    <xf numFmtId="0" fontId="20" fillId="0" borderId="61" xfId="3" applyFont="1" applyBorder="1" applyAlignment="1">
      <alignment horizontal="center" vertical="center" wrapText="1"/>
    </xf>
    <xf numFmtId="0" fontId="20" fillId="0" borderId="4" xfId="1" applyFont="1" applyBorder="1" applyAlignment="1">
      <alignment horizontal="center" vertical="center" wrapText="1"/>
    </xf>
    <xf numFmtId="0" fontId="20" fillId="0" borderId="12" xfId="1" applyFont="1" applyBorder="1" applyAlignment="1">
      <alignment horizontal="center" vertical="center" wrapText="1"/>
    </xf>
    <xf numFmtId="0" fontId="13" fillId="0" borderId="0" xfId="1" applyFont="1" applyAlignment="1">
      <alignment horizontal="left" wrapText="1"/>
    </xf>
    <xf numFmtId="0" fontId="18" fillId="0" borderId="0" xfId="1" applyFont="1" applyAlignment="1">
      <alignment horizontal="center"/>
    </xf>
    <xf numFmtId="0" fontId="20" fillId="0" borderId="1" xfId="1" applyFont="1" applyBorder="1" applyAlignment="1">
      <alignment horizontal="center" vertical="center" wrapText="1"/>
    </xf>
    <xf numFmtId="0" fontId="20" fillId="0" borderId="8" xfId="1" applyFont="1" applyBorder="1" applyAlignment="1">
      <alignment horizontal="center" vertical="center" wrapText="1"/>
    </xf>
    <xf numFmtId="0" fontId="20" fillId="0" borderId="11" xfId="1" applyFont="1" applyBorder="1" applyAlignment="1">
      <alignment horizontal="center" vertical="center" wrapText="1"/>
    </xf>
    <xf numFmtId="0" fontId="20" fillId="0" borderId="2" xfId="1" applyFont="1" applyBorder="1" applyAlignment="1">
      <alignment horizontal="center" vertical="center" wrapText="1"/>
    </xf>
    <xf numFmtId="0" fontId="20" fillId="0" borderId="9" xfId="1" applyFont="1" applyBorder="1" applyAlignment="1">
      <alignment horizontal="center" vertical="center" wrapText="1"/>
    </xf>
    <xf numFmtId="0" fontId="20" fillId="0" borderId="15" xfId="1" applyFont="1" applyBorder="1" applyAlignment="1">
      <alignment horizontal="center" vertical="center" wrapText="1"/>
    </xf>
    <xf numFmtId="0" fontId="20" fillId="0" borderId="3" xfId="1" applyFont="1" applyBorder="1" applyAlignment="1">
      <alignment horizontal="center" vertical="center" wrapText="1"/>
    </xf>
    <xf numFmtId="0" fontId="20" fillId="0" borderId="10" xfId="1" applyFont="1" applyBorder="1" applyAlignment="1">
      <alignment horizontal="center" vertical="center" wrapText="1"/>
    </xf>
    <xf numFmtId="0" fontId="20" fillId="2" borderId="3" xfId="1" applyFont="1" applyFill="1" applyBorder="1" applyAlignment="1">
      <alignment horizontal="center" vertical="center" wrapText="1"/>
    </xf>
    <xf numFmtId="0" fontId="20" fillId="2" borderId="13" xfId="1" applyFont="1" applyFill="1" applyBorder="1" applyAlignment="1">
      <alignment horizontal="center" vertical="center" wrapText="1"/>
    </xf>
    <xf numFmtId="0" fontId="20" fillId="2" borderId="5" xfId="1" applyFont="1" applyFill="1" applyBorder="1" applyAlignment="1">
      <alignment horizontal="center" vertical="center" wrapText="1"/>
    </xf>
    <xf numFmtId="0" fontId="20" fillId="2" borderId="14" xfId="1" applyFont="1" applyFill="1" applyBorder="1" applyAlignment="1">
      <alignment horizontal="center" vertical="center" wrapText="1"/>
    </xf>
    <xf numFmtId="0" fontId="20" fillId="0" borderId="1" xfId="1" applyFont="1" applyFill="1" applyBorder="1" applyAlignment="1">
      <alignment horizontal="center" vertical="center" wrapText="1"/>
    </xf>
    <xf numFmtId="0" fontId="20" fillId="0" borderId="11" xfId="1" applyFont="1" applyFill="1" applyBorder="1" applyAlignment="1">
      <alignment horizontal="center" vertical="center" wrapText="1"/>
    </xf>
    <xf numFmtId="0" fontId="20" fillId="0" borderId="6" xfId="1" applyFont="1" applyBorder="1" applyAlignment="1">
      <alignment horizontal="center" vertical="center" wrapText="1"/>
    </xf>
    <xf numFmtId="0" fontId="20" fillId="0" borderId="7" xfId="1" applyFont="1" applyBorder="1" applyAlignment="1">
      <alignment horizontal="center" vertical="center" wrapText="1"/>
    </xf>
    <xf numFmtId="43" fontId="20" fillId="0" borderId="6" xfId="1" applyNumberFormat="1" applyFont="1" applyBorder="1" applyAlignment="1">
      <alignment horizontal="center" vertical="center" wrapText="1"/>
    </xf>
    <xf numFmtId="43" fontId="20" fillId="0" borderId="3" xfId="1" applyNumberFormat="1" applyFont="1" applyBorder="1" applyAlignment="1">
      <alignment horizontal="center" vertical="center" wrapText="1"/>
    </xf>
    <xf numFmtId="43" fontId="20" fillId="0" borderId="7" xfId="1" applyNumberFormat="1" applyFont="1" applyBorder="1" applyAlignment="1">
      <alignment horizontal="center" vertical="center" wrapText="1"/>
    </xf>
    <xf numFmtId="0" fontId="20" fillId="0" borderId="16" xfId="1" applyFont="1" applyBorder="1" applyAlignment="1">
      <alignment horizontal="center" vertical="center" wrapText="1"/>
    </xf>
    <xf numFmtId="0" fontId="26" fillId="0" borderId="25" xfId="1" applyFont="1" applyBorder="1" applyAlignment="1">
      <alignment horizontal="center" vertical="center"/>
    </xf>
    <xf numFmtId="0" fontId="15" fillId="0" borderId="25" xfId="1" applyFont="1" applyBorder="1" applyAlignment="1">
      <alignment horizontal="center" vertical="center"/>
    </xf>
    <xf numFmtId="43" fontId="20" fillId="0" borderId="32" xfId="1" applyNumberFormat="1" applyFont="1" applyFill="1" applyBorder="1" applyAlignment="1">
      <alignment horizontal="left" vertical="center" wrapText="1"/>
    </xf>
    <xf numFmtId="43" fontId="20" fillId="0" borderId="0" xfId="1" applyNumberFormat="1" applyFont="1" applyFill="1" applyBorder="1" applyAlignment="1">
      <alignment horizontal="left" vertical="center" wrapText="1"/>
    </xf>
    <xf numFmtId="0" fontId="18" fillId="0" borderId="0" xfId="4849" applyFont="1" applyFill="1" applyAlignment="1">
      <alignment horizontal="center"/>
    </xf>
    <xf numFmtId="0" fontId="20" fillId="0" borderId="1" xfId="4849" applyFont="1" applyFill="1" applyBorder="1" applyAlignment="1">
      <alignment horizontal="center" vertical="center" wrapText="1"/>
    </xf>
    <xf numFmtId="0" fontId="20" fillId="0" borderId="8" xfId="4849" applyFont="1" applyFill="1" applyBorder="1" applyAlignment="1">
      <alignment horizontal="center" vertical="center" wrapText="1"/>
    </xf>
    <xf numFmtId="0" fontId="20" fillId="0" borderId="11" xfId="4849" applyFont="1" applyFill="1" applyBorder="1" applyAlignment="1">
      <alignment horizontal="center" vertical="center" wrapText="1"/>
    </xf>
    <xf numFmtId="0" fontId="20" fillId="0" borderId="2" xfId="4849" applyFont="1" applyFill="1" applyBorder="1" applyAlignment="1">
      <alignment horizontal="center" vertical="center" wrapText="1"/>
    </xf>
    <xf numFmtId="0" fontId="20" fillId="0" borderId="9" xfId="4849" applyFont="1" applyFill="1" applyBorder="1" applyAlignment="1">
      <alignment horizontal="center" vertical="center" wrapText="1"/>
    </xf>
    <xf numFmtId="0" fontId="20" fillId="0" borderId="15" xfId="4849" applyFont="1" applyFill="1" applyBorder="1" applyAlignment="1">
      <alignment horizontal="center" vertical="center" wrapText="1"/>
    </xf>
    <xf numFmtId="0" fontId="20" fillId="0" borderId="3" xfId="4849" applyFont="1" applyFill="1" applyBorder="1" applyAlignment="1">
      <alignment horizontal="center" vertical="center" wrapText="1"/>
    </xf>
    <xf numFmtId="0" fontId="20" fillId="0" borderId="10" xfId="4849" applyFont="1" applyFill="1" applyBorder="1" applyAlignment="1">
      <alignment horizontal="center" vertical="center" wrapText="1"/>
    </xf>
    <xf numFmtId="0" fontId="20" fillId="0" borderId="4" xfId="4849" applyFont="1" applyFill="1" applyBorder="1" applyAlignment="1">
      <alignment horizontal="center" vertical="center" wrapText="1"/>
    </xf>
    <xf numFmtId="0" fontId="20" fillId="0" borderId="12" xfId="4849" applyFont="1" applyFill="1" applyBorder="1" applyAlignment="1">
      <alignment horizontal="center" vertical="center" wrapText="1"/>
    </xf>
    <xf numFmtId="43" fontId="20" fillId="0" borderId="0" xfId="4849" applyNumberFormat="1" applyFont="1" applyFill="1" applyBorder="1" applyAlignment="1">
      <alignment horizontal="left" vertical="center" wrapText="1"/>
    </xf>
    <xf numFmtId="0" fontId="20" fillId="0" borderId="6" xfId="4849" applyFont="1" applyFill="1" applyBorder="1" applyAlignment="1">
      <alignment horizontal="center" vertical="center" wrapText="1"/>
    </xf>
    <xf numFmtId="0" fontId="20" fillId="0" borderId="7" xfId="4849" applyFont="1" applyFill="1" applyBorder="1" applyAlignment="1">
      <alignment horizontal="center" vertical="center" wrapText="1"/>
    </xf>
    <xf numFmtId="0" fontId="20" fillId="0" borderId="16" xfId="4849" applyFont="1" applyFill="1" applyBorder="1" applyAlignment="1">
      <alignment horizontal="center" vertical="center" wrapText="1"/>
    </xf>
    <xf numFmtId="216" fontId="20" fillId="0" borderId="1" xfId="4849" applyNumberFormat="1" applyFont="1" applyFill="1" applyBorder="1" applyAlignment="1">
      <alignment horizontal="center" vertical="center" wrapText="1"/>
    </xf>
    <xf numFmtId="216" fontId="20" fillId="0" borderId="11" xfId="4849" applyNumberFormat="1" applyFont="1" applyFill="1" applyBorder="1" applyAlignment="1">
      <alignment horizontal="center" vertical="center" wrapText="1"/>
    </xf>
    <xf numFmtId="216" fontId="20" fillId="0" borderId="2" xfId="4849" applyNumberFormat="1" applyFont="1" applyFill="1" applyBorder="1" applyAlignment="1">
      <alignment horizontal="center" vertical="center" wrapText="1"/>
    </xf>
    <xf numFmtId="216" fontId="20" fillId="0" borderId="15" xfId="4849" applyNumberFormat="1" applyFont="1" applyFill="1" applyBorder="1" applyAlignment="1">
      <alignment horizontal="center" vertical="center" wrapText="1"/>
    </xf>
    <xf numFmtId="43" fontId="20" fillId="0" borderId="6" xfId="4849" applyNumberFormat="1" applyFont="1" applyFill="1" applyBorder="1" applyAlignment="1">
      <alignment horizontal="center" vertical="center" wrapText="1"/>
    </xf>
    <xf numFmtId="43" fontId="20" fillId="0" borderId="3" xfId="4849" applyNumberFormat="1" applyFont="1" applyFill="1" applyBorder="1" applyAlignment="1">
      <alignment horizontal="center" vertical="center" wrapText="1"/>
    </xf>
    <xf numFmtId="43" fontId="20" fillId="0" borderId="7" xfId="4849" applyNumberFormat="1" applyFont="1" applyFill="1" applyBorder="1" applyAlignment="1">
      <alignment horizontal="center" vertical="center" wrapText="1"/>
    </xf>
    <xf numFmtId="0" fontId="20" fillId="0" borderId="70" xfId="1688" applyNumberFormat="1" applyFont="1" applyFill="1" applyBorder="1" applyAlignment="1">
      <alignment horizontal="center" vertical="center" wrapText="1"/>
    </xf>
    <xf numFmtId="0" fontId="20" fillId="0" borderId="71" xfId="1688" applyNumberFormat="1" applyFont="1" applyFill="1" applyBorder="1" applyAlignment="1">
      <alignment horizontal="center" vertical="center" wrapText="1"/>
    </xf>
    <xf numFmtId="0" fontId="20" fillId="0" borderId="61" xfId="1688" applyNumberFormat="1" applyFont="1" applyFill="1" applyBorder="1" applyAlignment="1">
      <alignment horizontal="center" vertical="center" wrapText="1"/>
    </xf>
    <xf numFmtId="0" fontId="20" fillId="0" borderId="25" xfId="1688" applyNumberFormat="1" applyFont="1" applyFill="1" applyBorder="1" applyAlignment="1">
      <alignment horizontal="center" vertical="center" wrapText="1"/>
    </xf>
    <xf numFmtId="0" fontId="20" fillId="0" borderId="59" xfId="1688" applyNumberFormat="1" applyFont="1" applyFill="1" applyBorder="1" applyAlignment="1">
      <alignment horizontal="center" vertical="center" wrapText="1"/>
    </xf>
    <xf numFmtId="0" fontId="20" fillId="0" borderId="53" xfId="1688" applyNumberFormat="1" applyFont="1" applyFill="1" applyBorder="1" applyAlignment="1">
      <alignment horizontal="center" vertical="center" wrapText="1"/>
    </xf>
    <xf numFmtId="0" fontId="20" fillId="0" borderId="56" xfId="1688" applyNumberFormat="1" applyFont="1" applyFill="1" applyBorder="1" applyAlignment="1">
      <alignment horizontal="center" vertical="center" wrapText="1"/>
    </xf>
    <xf numFmtId="0" fontId="20" fillId="0" borderId="27" xfId="1688" applyNumberFormat="1" applyFont="1" applyFill="1" applyBorder="1" applyAlignment="1">
      <alignment horizontal="center" vertical="center" wrapText="1"/>
    </xf>
    <xf numFmtId="0" fontId="20" fillId="0" borderId="60" xfId="1688" applyNumberFormat="1" applyFont="1" applyFill="1" applyBorder="1" applyAlignment="1">
      <alignment horizontal="center" vertical="center" wrapText="1"/>
    </xf>
    <xf numFmtId="0" fontId="20" fillId="0" borderId="1" xfId="1688" applyNumberFormat="1" applyFont="1" applyFill="1" applyBorder="1" applyAlignment="1">
      <alignment horizontal="center" vertical="center" wrapText="1"/>
    </xf>
    <xf numFmtId="0" fontId="20" fillId="0" borderId="8" xfId="1688" applyNumberFormat="1" applyFont="1" applyFill="1" applyBorder="1" applyAlignment="1">
      <alignment horizontal="center" vertical="center" wrapText="1"/>
    </xf>
    <xf numFmtId="0" fontId="20" fillId="0" borderId="11" xfId="1688" applyNumberFormat="1" applyFont="1" applyFill="1" applyBorder="1" applyAlignment="1">
      <alignment horizontal="center" vertical="center" wrapText="1"/>
    </xf>
    <xf numFmtId="0" fontId="20" fillId="0" borderId="72" xfId="1688" applyNumberFormat="1" applyFont="1" applyFill="1" applyBorder="1" applyAlignment="1">
      <alignment horizontal="center" vertical="center" wrapText="1"/>
    </xf>
    <xf numFmtId="0" fontId="20" fillId="0" borderId="81" xfId="1688" applyNumberFormat="1" applyFont="1" applyFill="1" applyBorder="1" applyAlignment="1">
      <alignment horizontal="center" vertical="center" wrapText="1"/>
    </xf>
    <xf numFmtId="0" fontId="20" fillId="0" borderId="32" xfId="1688" applyNumberFormat="1" applyFont="1" applyFill="1" applyBorder="1" applyAlignment="1">
      <alignment horizontal="center" vertical="center" wrapText="1"/>
    </xf>
    <xf numFmtId="0" fontId="20" fillId="0" borderId="74" xfId="1688" applyNumberFormat="1" applyFont="1" applyFill="1" applyBorder="1" applyAlignment="1">
      <alignment horizontal="center" vertical="center" wrapText="1"/>
    </xf>
    <xf numFmtId="0" fontId="20" fillId="0" borderId="20" xfId="1688" applyNumberFormat="1" applyFont="1" applyFill="1" applyBorder="1" applyAlignment="1">
      <alignment horizontal="center" vertical="center" wrapText="1"/>
    </xf>
    <xf numFmtId="0" fontId="20" fillId="0" borderId="12" xfId="1688" applyNumberFormat="1" applyFont="1" applyFill="1" applyBorder="1" applyAlignment="1">
      <alignment horizontal="center" vertical="center" wrapText="1"/>
    </xf>
    <xf numFmtId="0" fontId="20" fillId="0" borderId="52" xfId="1688" applyNumberFormat="1" applyFont="1" applyFill="1" applyBorder="1" applyAlignment="1">
      <alignment horizontal="center" vertical="center" wrapText="1"/>
    </xf>
    <xf numFmtId="0" fontId="20" fillId="0" borderId="24" xfId="1688" applyNumberFormat="1" applyFont="1" applyFill="1" applyBorder="1" applyAlignment="1">
      <alignment horizontal="center" vertical="center" wrapText="1"/>
    </xf>
    <xf numFmtId="0" fontId="20" fillId="0" borderId="73" xfId="1688" applyNumberFormat="1" applyFont="1" applyFill="1" applyBorder="1" applyAlignment="1">
      <alignment horizontal="center" vertical="center" wrapText="1"/>
    </xf>
    <xf numFmtId="0" fontId="26" fillId="0" borderId="25" xfId="2432" applyFont="1" applyBorder="1" applyAlignment="1">
      <alignment horizontal="center" vertical="center"/>
    </xf>
    <xf numFmtId="0" fontId="20" fillId="0" borderId="77" xfId="1688" applyNumberFormat="1" applyFont="1" applyFill="1" applyBorder="1" applyAlignment="1">
      <alignment horizontal="center" vertical="center" wrapText="1"/>
    </xf>
    <xf numFmtId="0" fontId="20" fillId="0" borderId="78" xfId="1688" applyNumberFormat="1" applyFont="1" applyFill="1" applyBorder="1" applyAlignment="1">
      <alignment horizontal="center" vertical="center" wrapText="1"/>
    </xf>
    <xf numFmtId="0" fontId="20" fillId="0" borderId="79" xfId="1688" applyNumberFormat="1" applyFont="1" applyFill="1" applyBorder="1" applyAlignment="1">
      <alignment horizontal="center" vertical="center" wrapText="1"/>
    </xf>
    <xf numFmtId="0" fontId="20" fillId="0" borderId="58" xfId="1688" applyNumberFormat="1" applyFont="1" applyFill="1" applyBorder="1" applyAlignment="1">
      <alignment horizontal="center" vertical="center" wrapText="1"/>
    </xf>
    <xf numFmtId="0" fontId="20" fillId="0" borderId="80" xfId="1688" applyNumberFormat="1" applyFont="1" applyFill="1" applyBorder="1" applyAlignment="1">
      <alignment horizontal="center" vertical="center" wrapText="1"/>
    </xf>
    <xf numFmtId="0" fontId="20" fillId="0" borderId="46" xfId="1688" applyNumberFormat="1" applyFont="1" applyFill="1" applyBorder="1" applyAlignment="1">
      <alignment horizontal="center" vertical="center" wrapText="1"/>
    </xf>
    <xf numFmtId="0" fontId="20" fillId="0" borderId="82" xfId="1688" applyNumberFormat="1" applyFont="1" applyFill="1" applyBorder="1" applyAlignment="1">
      <alignment horizontal="center" vertical="center" wrapText="1"/>
    </xf>
    <xf numFmtId="0" fontId="20" fillId="0" borderId="54" xfId="1688" applyNumberFormat="1" applyFont="1" applyFill="1" applyBorder="1" applyAlignment="1">
      <alignment horizontal="center" vertical="center" wrapText="1"/>
    </xf>
    <xf numFmtId="0" fontId="20" fillId="0" borderId="33" xfId="1688" applyNumberFormat="1" applyFont="1" applyFill="1" applyBorder="1" applyAlignment="1">
      <alignment horizontal="center" vertical="center" wrapText="1"/>
    </xf>
    <xf numFmtId="0" fontId="25" fillId="0" borderId="0" xfId="2432" applyFont="1" applyAlignment="1">
      <alignment horizontal="left" wrapText="1"/>
    </xf>
    <xf numFmtId="0" fontId="20" fillId="0" borderId="0" xfId="2432" applyFont="1" applyAlignment="1">
      <alignment horizontal="center"/>
    </xf>
    <xf numFmtId="0" fontId="22" fillId="0" borderId="0" xfId="2432" applyFont="1" applyAlignment="1">
      <alignment horizontal="center" wrapText="1"/>
    </xf>
    <xf numFmtId="1" fontId="20" fillId="0" borderId="2" xfId="2432" applyNumberFormat="1" applyFont="1" applyFill="1" applyBorder="1" applyAlignment="1">
      <alignment horizontal="center" vertical="center" wrapText="1"/>
    </xf>
    <xf numFmtId="1" fontId="20" fillId="0" borderId="9" xfId="2432" applyNumberFormat="1" applyFont="1" applyFill="1" applyBorder="1" applyAlignment="1">
      <alignment horizontal="center" vertical="center" wrapText="1"/>
    </xf>
    <xf numFmtId="1" fontId="20" fillId="0" borderId="15" xfId="2432" applyNumberFormat="1" applyFont="1" applyFill="1" applyBorder="1" applyAlignment="1">
      <alignment horizontal="center" vertical="center" wrapText="1"/>
    </xf>
    <xf numFmtId="0" fontId="20" fillId="0" borderId="3" xfId="2432" applyFont="1" applyFill="1" applyBorder="1" applyAlignment="1">
      <alignment horizontal="center" vertical="center" wrapText="1"/>
    </xf>
    <xf numFmtId="0" fontId="20" fillId="0" borderId="0" xfId="2432" applyFont="1" applyFill="1" applyBorder="1" applyAlignment="1">
      <alignment horizontal="center" vertical="center" wrapText="1"/>
    </xf>
    <xf numFmtId="0" fontId="20" fillId="0" borderId="10" xfId="2432" applyFont="1" applyFill="1" applyBorder="1" applyAlignment="1">
      <alignment horizontal="center" vertical="center" wrapText="1"/>
    </xf>
    <xf numFmtId="0" fontId="20" fillId="0" borderId="64" xfId="1688" applyNumberFormat="1" applyFont="1" applyFill="1" applyBorder="1" applyAlignment="1">
      <alignment horizontal="center" vertical="center" wrapText="1"/>
    </xf>
    <xf numFmtId="0" fontId="20" fillId="0" borderId="66" xfId="1688" applyNumberFormat="1" applyFont="1" applyFill="1" applyBorder="1" applyAlignment="1">
      <alignment horizontal="center" vertical="center" wrapText="1"/>
    </xf>
    <xf numFmtId="0" fontId="20" fillId="0" borderId="83" xfId="1688" applyNumberFormat="1" applyFont="1" applyFill="1" applyBorder="1" applyAlignment="1">
      <alignment horizontal="center" vertical="center" wrapText="1"/>
    </xf>
    <xf numFmtId="0" fontId="176" fillId="0" borderId="0" xfId="1739" applyFont="1" applyFill="1" applyAlignment="1">
      <alignment horizontal="center" vertical="center" wrapText="1"/>
    </xf>
    <xf numFmtId="0" fontId="144" fillId="0" borderId="0" xfId="1739" applyFont="1" applyFill="1" applyAlignment="1">
      <alignment horizontal="center" vertical="center" wrapText="1"/>
    </xf>
    <xf numFmtId="0" fontId="12" fillId="0" borderId="0" xfId="1739" applyFont="1" applyFill="1" applyBorder="1" applyAlignment="1">
      <alignment horizontal="left" vertical="center" wrapText="1"/>
    </xf>
  </cellXfs>
  <cellStyles count="4855">
    <cellStyle name=" 1" xfId="6"/>
    <cellStyle name="_x000a_bidires=100_x000d_" xfId="7"/>
    <cellStyle name="%" xfId="8"/>
    <cellStyle name="%_Inputs" xfId="9"/>
    <cellStyle name="%_Inputs (const)" xfId="10"/>
    <cellStyle name="%_Inputs Co" xfId="11"/>
    <cellStyle name="?…?ж?Ш?и [0.00]" xfId="12"/>
    <cellStyle name="?W??_‘O’с?р??" xfId="13"/>
    <cellStyle name="_CashFlow_2007_проект_02_02_final" xfId="14"/>
    <cellStyle name="_Model_RAB Мой" xfId="15"/>
    <cellStyle name="_Model_RAB Мой 2" xfId="16"/>
    <cellStyle name="_Model_RAB Мой 2 2" xfId="2439"/>
    <cellStyle name="_Model_RAB Мой 2_OREP.KU.2011.MONTHLY.02(v0.1)" xfId="17"/>
    <cellStyle name="_Model_RAB Мой 2_OREP.KU.2011.MONTHLY.02(v0.4)" xfId="18"/>
    <cellStyle name="_Model_RAB Мой 2_OREP.KU.2011.MONTHLY.11(v1.4)" xfId="19"/>
    <cellStyle name="_Model_RAB Мой 2_OREP.KU.2011.MONTHLY.11(v1.4)_UPDATE.BALANCE.WARM.2012YEAR.TO.1.1" xfId="20"/>
    <cellStyle name="_Model_RAB Мой 2_OREP.KU.2011.MONTHLY.11(v1.4)_UPDATE.CALC.WARM.2012YEAR.TO.1.1" xfId="21"/>
    <cellStyle name="_Model_RAB Мой 2_TEHSHEET" xfId="2440"/>
    <cellStyle name="_Model_RAB Мой 2_UPDATE.BALANCE.WARM.2012YEAR.TO.1.1" xfId="22"/>
    <cellStyle name="_Model_RAB Мой 2_UPDATE.CALC.WARM.2012YEAR.TO.1.1" xfId="23"/>
    <cellStyle name="_Model_RAB Мой 2_UPDATE.MONITORING.OS.EE.2.02.TO.1.3.64" xfId="24"/>
    <cellStyle name="_Model_RAB Мой 2_UPDATE.OREP.KU.2011.MONTHLY.02.TO.1.2" xfId="25"/>
    <cellStyle name="_Model_RAB Мой_46EE.2011(v1.0)" xfId="26"/>
    <cellStyle name="_Model_RAB Мой_46EE.2011(v1.0)_46TE.2011(v1.0)" xfId="27"/>
    <cellStyle name="_Model_RAB Мой_46EE.2011(v1.0)_INDEX.STATION.2012(v1.0)_" xfId="28"/>
    <cellStyle name="_Model_RAB Мой_46EE.2011(v1.0)_INDEX.STATION.2012(v2.0)" xfId="29"/>
    <cellStyle name="_Model_RAB Мой_46EE.2011(v1.2)" xfId="2441"/>
    <cellStyle name="_Model_RAB Мой_46TE.2011(v1.0)" xfId="30"/>
    <cellStyle name="_Model_RAB Мой_ARMRAZR" xfId="31"/>
    <cellStyle name="_Model_RAB Мой_BALANCE.TBO.2011YEAR(v1.1)" xfId="2442"/>
    <cellStyle name="_Model_RAB Мой_BALANCE.WARM.2010.PLAN" xfId="2443"/>
    <cellStyle name="_Model_RAB Мой_BALANCE.WARM.2011YEAR(v0.7)" xfId="2444"/>
    <cellStyle name="_Model_RAB Мой_BALANCE.WARM.2011YEAR.NEW.UPDATE.SCHEME" xfId="32"/>
    <cellStyle name="_Model_RAB Мой_DOPFACTOR.VO.2012(v1.0)" xfId="2445"/>
    <cellStyle name="_Model_RAB Мой_EE.2REK.P2011.4.78(v0.3)" xfId="33"/>
    <cellStyle name="_Model_RAB Мой_INVEST.EE.PLAN.4.78(v0.1)" xfId="34"/>
    <cellStyle name="_Model_RAB Мой_INVEST.EE.PLAN.4.78(v0.3)" xfId="35"/>
    <cellStyle name="_Model_RAB Мой_INVEST.PLAN.4.78(v0.1)" xfId="36"/>
    <cellStyle name="_Model_RAB Мой_INVEST.WARM.PLAN.4.78(v0.1)" xfId="37"/>
    <cellStyle name="_Model_RAB Мой_INVEST_WARM_PLAN" xfId="38"/>
    <cellStyle name="_Model_RAB Мой_NADB.JNVLS.APTEKA.2011(v1.3.3)" xfId="39"/>
    <cellStyle name="_Model_RAB Мой_NADB.JNVLS.APTEKA.2011(v1.3.3)_46TE.2011(v1.0)" xfId="40"/>
    <cellStyle name="_Model_RAB Мой_NADB.JNVLS.APTEKA.2011(v1.3.3)_INDEX.STATION.2012(v1.0)_" xfId="41"/>
    <cellStyle name="_Model_RAB Мой_NADB.JNVLS.APTEKA.2011(v1.3.3)_INDEX.STATION.2012(v2.0)" xfId="42"/>
    <cellStyle name="_Model_RAB Мой_NADB.JNVLS.APTEKA.2011(v1.3.4)" xfId="43"/>
    <cellStyle name="_Model_RAB Мой_NADB.JNVLS.APTEKA.2011(v1.3.4)_46TE.2011(v1.0)" xfId="44"/>
    <cellStyle name="_Model_RAB Мой_NADB.JNVLS.APTEKA.2011(v1.3.4)_INDEX.STATION.2012(v1.0)_" xfId="45"/>
    <cellStyle name="_Model_RAB Мой_NADB.JNVLS.APTEKA.2011(v1.3.4)_INDEX.STATION.2012(v2.0)" xfId="46"/>
    <cellStyle name="_Model_RAB Мой_PREDEL.JKH.UTV.2011(v1.0.1)" xfId="47"/>
    <cellStyle name="_Model_RAB Мой_PREDEL.JKH.UTV.2011(v1.0.1)_46TE.2011(v1.0)" xfId="48"/>
    <cellStyle name="_Model_RAB Мой_PREDEL.JKH.UTV.2011(v1.0.1)_INDEX.STATION.2012(v1.0)_" xfId="49"/>
    <cellStyle name="_Model_RAB Мой_PREDEL.JKH.UTV.2011(v1.0.1)_INDEX.STATION.2012(v2.0)" xfId="50"/>
    <cellStyle name="_Model_RAB Мой_PREDEL.JKH.UTV.2011(v1.1)" xfId="2446"/>
    <cellStyle name="_Model_RAB Мой_TEHSHEET" xfId="51"/>
    <cellStyle name="_Model_RAB Мой_TEST.TEMPLATE" xfId="52"/>
    <cellStyle name="_Model_RAB Мой_UPDATE.46EE.2011.TO.1.1" xfId="53"/>
    <cellStyle name="_Model_RAB Мой_UPDATE.46TE.2011.TO.1.1" xfId="54"/>
    <cellStyle name="_Model_RAB Мой_UPDATE.46TE.2011.TO.1.2" xfId="55"/>
    <cellStyle name="_Model_RAB Мой_UPDATE.BALANCE.WARM.2011YEAR.TO.1.1" xfId="56"/>
    <cellStyle name="_Model_RAB Мой_UPDATE.BALANCE.WARM.2011YEAR.TO.1.1 2" xfId="2447"/>
    <cellStyle name="_Model_RAB Мой_UPDATE.BALANCE.WARM.2011YEAR.TO.1.1_46TE.2011(v1.0)" xfId="57"/>
    <cellStyle name="_Model_RAB Мой_UPDATE.BALANCE.WARM.2011YEAR.TO.1.1_INDEX.STATION.2012(v1.0)_" xfId="58"/>
    <cellStyle name="_Model_RAB Мой_UPDATE.BALANCE.WARM.2011YEAR.TO.1.1_INDEX.STATION.2012(v2.0)" xfId="59"/>
    <cellStyle name="_Model_RAB Мой_UPDATE.BALANCE.WARM.2011YEAR.TO.1.1_OREP.KU.2011.MONTHLY.02(v1.1)" xfId="60"/>
    <cellStyle name="_Model_RAB Мой_UPDATE.BALANCE.WARM.2011YEAR.TO.1.2" xfId="61"/>
    <cellStyle name="_Model_RAB Мой_UPDATE.BALANCE.WARM.2011YEAR.TO.1.4.64" xfId="62"/>
    <cellStyle name="_Model_RAB Мой_UPDATE.BALANCE.WARM.2011YEAR.TO.1.5.64" xfId="63"/>
    <cellStyle name="_Model_RAB Мой_UPDATE.MONITORING.OS.EE.2.02.TO.1.3.64" xfId="64"/>
    <cellStyle name="_Model_RAB Мой_Книга2" xfId="2448"/>
    <cellStyle name="_Model_RAB_MRSK_svod" xfId="65"/>
    <cellStyle name="_Model_RAB_MRSK_svod 2" xfId="66"/>
    <cellStyle name="_Model_RAB_MRSK_svod 2 2" xfId="2449"/>
    <cellStyle name="_Model_RAB_MRSK_svod 2_OREP.KU.2011.MONTHLY.02(v0.1)" xfId="67"/>
    <cellStyle name="_Model_RAB_MRSK_svod 2_OREP.KU.2011.MONTHLY.02(v0.4)" xfId="68"/>
    <cellStyle name="_Model_RAB_MRSK_svod 2_OREP.KU.2011.MONTHLY.11(v1.4)" xfId="69"/>
    <cellStyle name="_Model_RAB_MRSK_svod 2_OREP.KU.2011.MONTHLY.11(v1.4)_UPDATE.BALANCE.WARM.2012YEAR.TO.1.1" xfId="70"/>
    <cellStyle name="_Model_RAB_MRSK_svod 2_OREP.KU.2011.MONTHLY.11(v1.4)_UPDATE.CALC.WARM.2012YEAR.TO.1.1" xfId="71"/>
    <cellStyle name="_Model_RAB_MRSK_svod 2_TEHSHEET" xfId="2450"/>
    <cellStyle name="_Model_RAB_MRSK_svod 2_UPDATE.BALANCE.WARM.2012YEAR.TO.1.1" xfId="72"/>
    <cellStyle name="_Model_RAB_MRSK_svod 2_UPDATE.CALC.WARM.2012YEAR.TO.1.1" xfId="73"/>
    <cellStyle name="_Model_RAB_MRSK_svod 2_UPDATE.MONITORING.OS.EE.2.02.TO.1.3.64" xfId="74"/>
    <cellStyle name="_Model_RAB_MRSK_svod 2_UPDATE.OREP.KU.2011.MONTHLY.02.TO.1.2" xfId="75"/>
    <cellStyle name="_Model_RAB_MRSK_svod_46EE.2011(v1.0)" xfId="76"/>
    <cellStyle name="_Model_RAB_MRSK_svod_46EE.2011(v1.0)_46TE.2011(v1.0)" xfId="77"/>
    <cellStyle name="_Model_RAB_MRSK_svod_46EE.2011(v1.0)_INDEX.STATION.2012(v1.0)_" xfId="78"/>
    <cellStyle name="_Model_RAB_MRSK_svod_46EE.2011(v1.0)_INDEX.STATION.2012(v2.0)" xfId="79"/>
    <cellStyle name="_Model_RAB_MRSK_svod_46EE.2011(v1.2)" xfId="2451"/>
    <cellStyle name="_Model_RAB_MRSK_svod_46TE.2011(v1.0)" xfId="80"/>
    <cellStyle name="_Model_RAB_MRSK_svod_ARMRAZR" xfId="81"/>
    <cellStyle name="_Model_RAB_MRSK_svod_BALANCE.TBO.2011YEAR(v1.1)" xfId="2452"/>
    <cellStyle name="_Model_RAB_MRSK_svod_BALANCE.WARM.2010.PLAN" xfId="2453"/>
    <cellStyle name="_Model_RAB_MRSK_svod_BALANCE.WARM.2011YEAR(v0.7)" xfId="2454"/>
    <cellStyle name="_Model_RAB_MRSK_svod_BALANCE.WARM.2011YEAR.NEW.UPDATE.SCHEME" xfId="82"/>
    <cellStyle name="_Model_RAB_MRSK_svod_DOPFACTOR.VO.2012(v1.0)" xfId="2455"/>
    <cellStyle name="_Model_RAB_MRSK_svod_EE.2REK.P2011.4.78(v0.3)" xfId="83"/>
    <cellStyle name="_Model_RAB_MRSK_svod_INVEST.EE.PLAN.4.78(v0.1)" xfId="84"/>
    <cellStyle name="_Model_RAB_MRSK_svod_INVEST.EE.PLAN.4.78(v0.3)" xfId="85"/>
    <cellStyle name="_Model_RAB_MRSK_svod_INVEST.PLAN.4.78(v0.1)" xfId="86"/>
    <cellStyle name="_Model_RAB_MRSK_svod_INVEST.WARM.PLAN.4.78(v0.1)" xfId="87"/>
    <cellStyle name="_Model_RAB_MRSK_svod_INVEST_WARM_PLAN" xfId="88"/>
    <cellStyle name="_Model_RAB_MRSK_svod_NADB.JNVLS.APTEKA.2011(v1.3.3)" xfId="89"/>
    <cellStyle name="_Model_RAB_MRSK_svod_NADB.JNVLS.APTEKA.2011(v1.3.3)_46TE.2011(v1.0)" xfId="90"/>
    <cellStyle name="_Model_RAB_MRSK_svod_NADB.JNVLS.APTEKA.2011(v1.3.3)_INDEX.STATION.2012(v1.0)_" xfId="91"/>
    <cellStyle name="_Model_RAB_MRSK_svod_NADB.JNVLS.APTEKA.2011(v1.3.3)_INDEX.STATION.2012(v2.0)" xfId="92"/>
    <cellStyle name="_Model_RAB_MRSK_svod_NADB.JNVLS.APTEKA.2011(v1.3.4)" xfId="93"/>
    <cellStyle name="_Model_RAB_MRSK_svod_NADB.JNVLS.APTEKA.2011(v1.3.4)_46TE.2011(v1.0)" xfId="94"/>
    <cellStyle name="_Model_RAB_MRSK_svod_NADB.JNVLS.APTEKA.2011(v1.3.4)_INDEX.STATION.2012(v1.0)_" xfId="95"/>
    <cellStyle name="_Model_RAB_MRSK_svod_NADB.JNVLS.APTEKA.2011(v1.3.4)_INDEX.STATION.2012(v2.0)" xfId="96"/>
    <cellStyle name="_Model_RAB_MRSK_svod_PREDEL.JKH.UTV.2011(v1.0.1)" xfId="97"/>
    <cellStyle name="_Model_RAB_MRSK_svod_PREDEL.JKH.UTV.2011(v1.0.1)_46TE.2011(v1.0)" xfId="98"/>
    <cellStyle name="_Model_RAB_MRSK_svod_PREDEL.JKH.UTV.2011(v1.0.1)_INDEX.STATION.2012(v1.0)_" xfId="99"/>
    <cellStyle name="_Model_RAB_MRSK_svod_PREDEL.JKH.UTV.2011(v1.0.1)_INDEX.STATION.2012(v2.0)" xfId="100"/>
    <cellStyle name="_Model_RAB_MRSK_svod_PREDEL.JKH.UTV.2011(v1.1)" xfId="2456"/>
    <cellStyle name="_Model_RAB_MRSK_svod_TEHSHEET" xfId="101"/>
    <cellStyle name="_Model_RAB_MRSK_svod_TEST.TEMPLATE" xfId="102"/>
    <cellStyle name="_Model_RAB_MRSK_svod_UPDATE.46EE.2011.TO.1.1" xfId="103"/>
    <cellStyle name="_Model_RAB_MRSK_svod_UPDATE.46TE.2011.TO.1.1" xfId="104"/>
    <cellStyle name="_Model_RAB_MRSK_svod_UPDATE.46TE.2011.TO.1.2" xfId="105"/>
    <cellStyle name="_Model_RAB_MRSK_svod_UPDATE.BALANCE.WARM.2011YEAR.TO.1.1" xfId="106"/>
    <cellStyle name="_Model_RAB_MRSK_svod_UPDATE.BALANCE.WARM.2011YEAR.TO.1.1 2" xfId="2457"/>
    <cellStyle name="_Model_RAB_MRSK_svod_UPDATE.BALANCE.WARM.2011YEAR.TO.1.1_46TE.2011(v1.0)" xfId="107"/>
    <cellStyle name="_Model_RAB_MRSK_svod_UPDATE.BALANCE.WARM.2011YEAR.TO.1.1_INDEX.STATION.2012(v1.0)_" xfId="108"/>
    <cellStyle name="_Model_RAB_MRSK_svod_UPDATE.BALANCE.WARM.2011YEAR.TO.1.1_INDEX.STATION.2012(v2.0)" xfId="109"/>
    <cellStyle name="_Model_RAB_MRSK_svod_UPDATE.BALANCE.WARM.2011YEAR.TO.1.1_OREP.KU.2011.MONTHLY.02(v1.1)" xfId="110"/>
    <cellStyle name="_Model_RAB_MRSK_svod_UPDATE.BALANCE.WARM.2011YEAR.TO.1.2" xfId="111"/>
    <cellStyle name="_Model_RAB_MRSK_svod_UPDATE.BALANCE.WARM.2011YEAR.TO.1.4.64" xfId="112"/>
    <cellStyle name="_Model_RAB_MRSK_svod_UPDATE.BALANCE.WARM.2011YEAR.TO.1.5.64" xfId="113"/>
    <cellStyle name="_Model_RAB_MRSK_svod_UPDATE.MONITORING.OS.EE.2.02.TO.1.3.64" xfId="114"/>
    <cellStyle name="_Model_RAB_MRSK_svod_Книга2" xfId="2458"/>
    <cellStyle name="_Plug" xfId="115"/>
    <cellStyle name="_RAB с 2010 года" xfId="2459"/>
    <cellStyle name="_АРМ_БП_РСК_V6.1.unprotec" xfId="2460"/>
    <cellStyle name="_ББюджетные формы.Инвестиции" xfId="2461"/>
    <cellStyle name="_ББюджетные формы.Расходы" xfId="2462"/>
    <cellStyle name="_Бюджет2006_ПОКАЗАТЕЛИ СВОДНЫЕ" xfId="116"/>
    <cellStyle name="_Бюджетные формы. Закупки" xfId="2463"/>
    <cellStyle name="_Бюджетные формы.Доходы" xfId="2464"/>
    <cellStyle name="_Бюджетные формы.Расходы_19.10.07" xfId="2465"/>
    <cellStyle name="_Бюджетные формы.Финансы" xfId="2466"/>
    <cellStyle name="_Бюджетные формы.ФинБюджеты" xfId="2467"/>
    <cellStyle name="_ВО ОП ТЭС-ОТ- 2007" xfId="117"/>
    <cellStyle name="_ВФ ОАО ТЭС-ОТ- 2009" xfId="118"/>
    <cellStyle name="_выручка по присоединениям2" xfId="119"/>
    <cellStyle name="_Договор аренды ЯЭ с разбивкой" xfId="120"/>
    <cellStyle name="_Доходы, финансовые бюджеты" xfId="2468"/>
    <cellStyle name="_Защита ФЗП" xfId="121"/>
    <cellStyle name="_Исходные данные для модели" xfId="122"/>
    <cellStyle name="_итоговый файл 1" xfId="2469"/>
    <cellStyle name="_Книга1" xfId="2470"/>
    <cellStyle name="_Консолидация-2008-проект-new" xfId="123"/>
    <cellStyle name="_Копия Форматы УУ15" xfId="2471"/>
    <cellStyle name="_Материалы на эксплуатацию для Г А " xfId="2472"/>
    <cellStyle name="_МОДЕЛЬ_1 (2)" xfId="124"/>
    <cellStyle name="_МОДЕЛЬ_1 (2) 2" xfId="125"/>
    <cellStyle name="_МОДЕЛЬ_1 (2) 2 2" xfId="2473"/>
    <cellStyle name="_МОДЕЛЬ_1 (2) 2_OREP.KU.2011.MONTHLY.02(v0.1)" xfId="126"/>
    <cellStyle name="_МОДЕЛЬ_1 (2) 2_OREP.KU.2011.MONTHLY.02(v0.4)" xfId="127"/>
    <cellStyle name="_МОДЕЛЬ_1 (2) 2_OREP.KU.2011.MONTHLY.11(v1.4)" xfId="128"/>
    <cellStyle name="_МОДЕЛЬ_1 (2) 2_OREP.KU.2011.MONTHLY.11(v1.4)_UPDATE.BALANCE.WARM.2012YEAR.TO.1.1" xfId="129"/>
    <cellStyle name="_МОДЕЛЬ_1 (2) 2_OREP.KU.2011.MONTHLY.11(v1.4)_UPDATE.CALC.WARM.2012YEAR.TO.1.1" xfId="130"/>
    <cellStyle name="_МОДЕЛЬ_1 (2) 2_TEHSHEET" xfId="2474"/>
    <cellStyle name="_МОДЕЛЬ_1 (2) 2_UPDATE.BALANCE.WARM.2012YEAR.TO.1.1" xfId="131"/>
    <cellStyle name="_МОДЕЛЬ_1 (2) 2_UPDATE.CALC.WARM.2012YEAR.TO.1.1" xfId="132"/>
    <cellStyle name="_МОДЕЛЬ_1 (2) 2_UPDATE.MONITORING.OS.EE.2.02.TO.1.3.64" xfId="133"/>
    <cellStyle name="_МОДЕЛЬ_1 (2) 2_UPDATE.OREP.KU.2011.MONTHLY.02.TO.1.2" xfId="134"/>
    <cellStyle name="_МОДЕЛЬ_1 (2)_46EE.2011(v1.0)" xfId="135"/>
    <cellStyle name="_МОДЕЛЬ_1 (2)_46EE.2011(v1.0)_46TE.2011(v1.0)" xfId="136"/>
    <cellStyle name="_МОДЕЛЬ_1 (2)_46EE.2011(v1.0)_INDEX.STATION.2012(v1.0)_" xfId="137"/>
    <cellStyle name="_МОДЕЛЬ_1 (2)_46EE.2011(v1.0)_INDEX.STATION.2012(v2.0)" xfId="138"/>
    <cellStyle name="_МОДЕЛЬ_1 (2)_46EE.2011(v1.2)" xfId="2475"/>
    <cellStyle name="_МОДЕЛЬ_1 (2)_46TE.2011(v1.0)" xfId="139"/>
    <cellStyle name="_МОДЕЛЬ_1 (2)_ARMRAZR" xfId="140"/>
    <cellStyle name="_МОДЕЛЬ_1 (2)_BALANCE.TBO.2011YEAR(v1.1)" xfId="2476"/>
    <cellStyle name="_МОДЕЛЬ_1 (2)_BALANCE.WARM.2010.PLAN" xfId="2477"/>
    <cellStyle name="_МОДЕЛЬ_1 (2)_BALANCE.WARM.2011YEAR(v0.7)" xfId="2478"/>
    <cellStyle name="_МОДЕЛЬ_1 (2)_BALANCE.WARM.2011YEAR.NEW.UPDATE.SCHEME" xfId="141"/>
    <cellStyle name="_МОДЕЛЬ_1 (2)_DOPFACTOR.VO.2012(v1.0)" xfId="2479"/>
    <cellStyle name="_МОДЕЛЬ_1 (2)_EE.2REK.P2011.4.78(v0.3)" xfId="142"/>
    <cellStyle name="_МОДЕЛЬ_1 (2)_INVEST.EE.PLAN.4.78(v0.1)" xfId="143"/>
    <cellStyle name="_МОДЕЛЬ_1 (2)_INVEST.EE.PLAN.4.78(v0.3)" xfId="144"/>
    <cellStyle name="_МОДЕЛЬ_1 (2)_INVEST.PLAN.4.78(v0.1)" xfId="145"/>
    <cellStyle name="_МОДЕЛЬ_1 (2)_INVEST.WARM.PLAN.4.78(v0.1)" xfId="146"/>
    <cellStyle name="_МОДЕЛЬ_1 (2)_INVEST_WARM_PLAN" xfId="147"/>
    <cellStyle name="_МОДЕЛЬ_1 (2)_NADB.JNVLS.APTEKA.2011(v1.3.3)" xfId="148"/>
    <cellStyle name="_МОДЕЛЬ_1 (2)_NADB.JNVLS.APTEKA.2011(v1.3.3)_46TE.2011(v1.0)" xfId="149"/>
    <cellStyle name="_МОДЕЛЬ_1 (2)_NADB.JNVLS.APTEKA.2011(v1.3.3)_INDEX.STATION.2012(v1.0)_" xfId="150"/>
    <cellStyle name="_МОДЕЛЬ_1 (2)_NADB.JNVLS.APTEKA.2011(v1.3.3)_INDEX.STATION.2012(v2.0)" xfId="151"/>
    <cellStyle name="_МОДЕЛЬ_1 (2)_NADB.JNVLS.APTEKA.2011(v1.3.4)" xfId="152"/>
    <cellStyle name="_МОДЕЛЬ_1 (2)_NADB.JNVLS.APTEKA.2011(v1.3.4)_46TE.2011(v1.0)" xfId="153"/>
    <cellStyle name="_МОДЕЛЬ_1 (2)_NADB.JNVLS.APTEKA.2011(v1.3.4)_INDEX.STATION.2012(v1.0)_" xfId="154"/>
    <cellStyle name="_МОДЕЛЬ_1 (2)_NADB.JNVLS.APTEKA.2011(v1.3.4)_INDEX.STATION.2012(v2.0)" xfId="155"/>
    <cellStyle name="_МОДЕЛЬ_1 (2)_PREDEL.JKH.UTV.2011(v1.0.1)" xfId="156"/>
    <cellStyle name="_МОДЕЛЬ_1 (2)_PREDEL.JKH.UTV.2011(v1.0.1)_46TE.2011(v1.0)" xfId="157"/>
    <cellStyle name="_МОДЕЛЬ_1 (2)_PREDEL.JKH.UTV.2011(v1.0.1)_INDEX.STATION.2012(v1.0)_" xfId="158"/>
    <cellStyle name="_МОДЕЛЬ_1 (2)_PREDEL.JKH.UTV.2011(v1.0.1)_INDEX.STATION.2012(v2.0)" xfId="159"/>
    <cellStyle name="_МОДЕЛЬ_1 (2)_PREDEL.JKH.UTV.2011(v1.1)" xfId="2480"/>
    <cellStyle name="_МОДЕЛЬ_1 (2)_TEHSHEET" xfId="160"/>
    <cellStyle name="_МОДЕЛЬ_1 (2)_TEST.TEMPLATE" xfId="161"/>
    <cellStyle name="_МОДЕЛЬ_1 (2)_UPDATE.46EE.2011.TO.1.1" xfId="162"/>
    <cellStyle name="_МОДЕЛЬ_1 (2)_UPDATE.46TE.2011.TO.1.1" xfId="163"/>
    <cellStyle name="_МОДЕЛЬ_1 (2)_UPDATE.46TE.2011.TO.1.2" xfId="164"/>
    <cellStyle name="_МОДЕЛЬ_1 (2)_UPDATE.BALANCE.WARM.2011YEAR.TO.1.1" xfId="165"/>
    <cellStyle name="_МОДЕЛЬ_1 (2)_UPDATE.BALANCE.WARM.2011YEAR.TO.1.1 2" xfId="2481"/>
    <cellStyle name="_МОДЕЛЬ_1 (2)_UPDATE.BALANCE.WARM.2011YEAR.TO.1.1_46TE.2011(v1.0)" xfId="166"/>
    <cellStyle name="_МОДЕЛЬ_1 (2)_UPDATE.BALANCE.WARM.2011YEAR.TO.1.1_INDEX.STATION.2012(v1.0)_" xfId="167"/>
    <cellStyle name="_МОДЕЛЬ_1 (2)_UPDATE.BALANCE.WARM.2011YEAR.TO.1.1_INDEX.STATION.2012(v2.0)" xfId="168"/>
    <cellStyle name="_МОДЕЛЬ_1 (2)_UPDATE.BALANCE.WARM.2011YEAR.TO.1.1_OREP.KU.2011.MONTHLY.02(v1.1)" xfId="169"/>
    <cellStyle name="_МОДЕЛЬ_1 (2)_UPDATE.BALANCE.WARM.2011YEAR.TO.1.2" xfId="170"/>
    <cellStyle name="_МОДЕЛЬ_1 (2)_UPDATE.BALANCE.WARM.2011YEAR.TO.1.4.64" xfId="171"/>
    <cellStyle name="_МОДЕЛЬ_1 (2)_UPDATE.BALANCE.WARM.2011YEAR.TO.1.5.64" xfId="172"/>
    <cellStyle name="_МОДЕЛЬ_1 (2)_UPDATE.MONITORING.OS.EE.2.02.TO.1.3.64" xfId="173"/>
    <cellStyle name="_МОДЕЛЬ_1 (2)_Книга2" xfId="2482"/>
    <cellStyle name="_Модель_2.1" xfId="2483"/>
    <cellStyle name="_НВВ 2009 постатейно свод по филиалам_09_02_09" xfId="174"/>
    <cellStyle name="_НВВ 2009 постатейно свод по филиалам_для Валентина" xfId="175"/>
    <cellStyle name="_Омск" xfId="176"/>
    <cellStyle name="_ОТ ИД 2009" xfId="177"/>
    <cellStyle name="_пр 5 тариф RAB" xfId="178"/>
    <cellStyle name="_пр 5 тариф RAB 2" xfId="179"/>
    <cellStyle name="_пр 5 тариф RAB 2 2" xfId="2484"/>
    <cellStyle name="_пр 5 тариф RAB 2_OREP.KU.2011.MONTHLY.02(v0.1)" xfId="180"/>
    <cellStyle name="_пр 5 тариф RAB 2_OREP.KU.2011.MONTHLY.02(v0.4)" xfId="181"/>
    <cellStyle name="_пр 5 тариф RAB 2_OREP.KU.2011.MONTHLY.11(v1.4)" xfId="182"/>
    <cellStyle name="_пр 5 тариф RAB 2_OREP.KU.2011.MONTHLY.11(v1.4)_UPDATE.BALANCE.WARM.2012YEAR.TO.1.1" xfId="183"/>
    <cellStyle name="_пр 5 тариф RAB 2_OREP.KU.2011.MONTHLY.11(v1.4)_UPDATE.CALC.WARM.2012YEAR.TO.1.1" xfId="184"/>
    <cellStyle name="_пр 5 тариф RAB 2_TEHSHEET" xfId="2485"/>
    <cellStyle name="_пр 5 тариф RAB 2_UPDATE.BALANCE.WARM.2012YEAR.TO.1.1" xfId="185"/>
    <cellStyle name="_пр 5 тариф RAB 2_UPDATE.CALC.WARM.2012YEAR.TO.1.1" xfId="186"/>
    <cellStyle name="_пр 5 тариф RAB 2_UPDATE.MONITORING.OS.EE.2.02.TO.1.3.64" xfId="187"/>
    <cellStyle name="_пр 5 тариф RAB 2_UPDATE.OREP.KU.2011.MONTHLY.02.TO.1.2" xfId="188"/>
    <cellStyle name="_пр 5 тариф RAB_46EE.2011(v1.0)" xfId="189"/>
    <cellStyle name="_пр 5 тариф RAB_46EE.2011(v1.0)_46TE.2011(v1.0)" xfId="190"/>
    <cellStyle name="_пр 5 тариф RAB_46EE.2011(v1.0)_INDEX.STATION.2012(v1.0)_" xfId="191"/>
    <cellStyle name="_пр 5 тариф RAB_46EE.2011(v1.0)_INDEX.STATION.2012(v2.0)" xfId="192"/>
    <cellStyle name="_пр 5 тариф RAB_46EE.2011(v1.2)" xfId="2486"/>
    <cellStyle name="_пр 5 тариф RAB_46TE.2011(v1.0)" xfId="193"/>
    <cellStyle name="_пр 5 тариф RAB_ARMRAZR" xfId="194"/>
    <cellStyle name="_пр 5 тариф RAB_BALANCE.TBO.2011YEAR(v1.1)" xfId="2487"/>
    <cellStyle name="_пр 5 тариф RAB_BALANCE.WARM.2010.PLAN" xfId="2488"/>
    <cellStyle name="_пр 5 тариф RAB_BALANCE.WARM.2011YEAR(v0.7)" xfId="2489"/>
    <cellStyle name="_пр 5 тариф RAB_BALANCE.WARM.2011YEAR.NEW.UPDATE.SCHEME" xfId="195"/>
    <cellStyle name="_пр 5 тариф RAB_DOPFACTOR.VO.2012(v1.0)" xfId="2490"/>
    <cellStyle name="_пр 5 тариф RAB_EE.2REK.P2011.4.78(v0.3)" xfId="196"/>
    <cellStyle name="_пр 5 тариф RAB_INVEST.EE.PLAN.4.78(v0.1)" xfId="197"/>
    <cellStyle name="_пр 5 тариф RAB_INVEST.EE.PLAN.4.78(v0.3)" xfId="198"/>
    <cellStyle name="_пр 5 тариф RAB_INVEST.PLAN.4.78(v0.1)" xfId="199"/>
    <cellStyle name="_пр 5 тариф RAB_INVEST.WARM.PLAN.4.78(v0.1)" xfId="200"/>
    <cellStyle name="_пр 5 тариф RAB_INVEST_WARM_PLAN" xfId="201"/>
    <cellStyle name="_пр 5 тариф RAB_NADB.JNVLS.APTEKA.2011(v1.3.3)" xfId="202"/>
    <cellStyle name="_пр 5 тариф RAB_NADB.JNVLS.APTEKA.2011(v1.3.3)_46TE.2011(v1.0)" xfId="203"/>
    <cellStyle name="_пр 5 тариф RAB_NADB.JNVLS.APTEKA.2011(v1.3.3)_INDEX.STATION.2012(v1.0)_" xfId="204"/>
    <cellStyle name="_пр 5 тариф RAB_NADB.JNVLS.APTEKA.2011(v1.3.3)_INDEX.STATION.2012(v2.0)" xfId="205"/>
    <cellStyle name="_пр 5 тариф RAB_NADB.JNVLS.APTEKA.2011(v1.3.4)" xfId="206"/>
    <cellStyle name="_пр 5 тариф RAB_NADB.JNVLS.APTEKA.2011(v1.3.4)_46TE.2011(v1.0)" xfId="207"/>
    <cellStyle name="_пр 5 тариф RAB_NADB.JNVLS.APTEKA.2011(v1.3.4)_INDEX.STATION.2012(v1.0)_" xfId="208"/>
    <cellStyle name="_пр 5 тариф RAB_NADB.JNVLS.APTEKA.2011(v1.3.4)_INDEX.STATION.2012(v2.0)" xfId="209"/>
    <cellStyle name="_пр 5 тариф RAB_PREDEL.JKH.UTV.2011(v1.0.1)" xfId="210"/>
    <cellStyle name="_пр 5 тариф RAB_PREDEL.JKH.UTV.2011(v1.0.1)_46TE.2011(v1.0)" xfId="211"/>
    <cellStyle name="_пр 5 тариф RAB_PREDEL.JKH.UTV.2011(v1.0.1)_INDEX.STATION.2012(v1.0)_" xfId="212"/>
    <cellStyle name="_пр 5 тариф RAB_PREDEL.JKH.UTV.2011(v1.0.1)_INDEX.STATION.2012(v2.0)" xfId="213"/>
    <cellStyle name="_пр 5 тариф RAB_PREDEL.JKH.UTV.2011(v1.1)" xfId="2491"/>
    <cellStyle name="_пр 5 тариф RAB_TEHSHEET" xfId="214"/>
    <cellStyle name="_пр 5 тариф RAB_TEST.TEMPLATE" xfId="215"/>
    <cellStyle name="_пр 5 тариф RAB_UPDATE.46EE.2011.TO.1.1" xfId="216"/>
    <cellStyle name="_пр 5 тариф RAB_UPDATE.46TE.2011.TO.1.1" xfId="217"/>
    <cellStyle name="_пр 5 тариф RAB_UPDATE.46TE.2011.TO.1.2" xfId="218"/>
    <cellStyle name="_пр 5 тариф RAB_UPDATE.BALANCE.WARM.2011YEAR.TO.1.1" xfId="219"/>
    <cellStyle name="_пр 5 тариф RAB_UPDATE.BALANCE.WARM.2011YEAR.TO.1.1 2" xfId="2492"/>
    <cellStyle name="_пр 5 тариф RAB_UPDATE.BALANCE.WARM.2011YEAR.TO.1.1_46TE.2011(v1.0)" xfId="220"/>
    <cellStyle name="_пр 5 тариф RAB_UPDATE.BALANCE.WARM.2011YEAR.TO.1.1_INDEX.STATION.2012(v1.0)_" xfId="221"/>
    <cellStyle name="_пр 5 тариф RAB_UPDATE.BALANCE.WARM.2011YEAR.TO.1.1_INDEX.STATION.2012(v2.0)" xfId="222"/>
    <cellStyle name="_пр 5 тариф RAB_UPDATE.BALANCE.WARM.2011YEAR.TO.1.1_OREP.KU.2011.MONTHLY.02(v1.1)" xfId="223"/>
    <cellStyle name="_пр 5 тариф RAB_UPDATE.BALANCE.WARM.2011YEAR.TO.1.2" xfId="224"/>
    <cellStyle name="_пр 5 тариф RAB_UPDATE.BALANCE.WARM.2011YEAR.TO.1.4.64" xfId="225"/>
    <cellStyle name="_пр 5 тариф RAB_UPDATE.BALANCE.WARM.2011YEAR.TO.1.5.64" xfId="226"/>
    <cellStyle name="_пр 5 тариф RAB_UPDATE.MONITORING.OS.EE.2.02.TO.1.3.64" xfId="227"/>
    <cellStyle name="_пр 5 тариф RAB_Книга2" xfId="2493"/>
    <cellStyle name="_Предожение _ДБП_2009 г ( согласованные БП)  (2)" xfId="228"/>
    <cellStyle name="_Прил 4_Формат-РСК_29.11.06_new finalприм" xfId="2494"/>
    <cellStyle name="_Приложение 2 0806 факт" xfId="229"/>
    <cellStyle name="_Приложение 3" xfId="2495"/>
    <cellStyle name="_Приложение МТС-3-КС" xfId="230"/>
    <cellStyle name="_Приложение-МТС--2-1" xfId="231"/>
    <cellStyle name="_Расходы" xfId="2496"/>
    <cellStyle name="_Расчет RAB_22072008" xfId="232"/>
    <cellStyle name="_Расчет RAB_22072008 2" xfId="233"/>
    <cellStyle name="_Расчет RAB_22072008 2 2" xfId="2497"/>
    <cellStyle name="_Расчет RAB_22072008 2_OREP.KU.2011.MONTHLY.02(v0.1)" xfId="234"/>
    <cellStyle name="_Расчет RAB_22072008 2_OREP.KU.2011.MONTHLY.02(v0.4)" xfId="235"/>
    <cellStyle name="_Расчет RAB_22072008 2_OREP.KU.2011.MONTHLY.11(v1.4)" xfId="236"/>
    <cellStyle name="_Расчет RAB_22072008 2_OREP.KU.2011.MONTHLY.11(v1.4)_UPDATE.BALANCE.WARM.2012YEAR.TO.1.1" xfId="237"/>
    <cellStyle name="_Расчет RAB_22072008 2_OREP.KU.2011.MONTHLY.11(v1.4)_UPDATE.CALC.WARM.2012YEAR.TO.1.1" xfId="238"/>
    <cellStyle name="_Расчет RAB_22072008 2_TEHSHEET" xfId="2498"/>
    <cellStyle name="_Расчет RAB_22072008 2_UPDATE.BALANCE.WARM.2012YEAR.TO.1.1" xfId="239"/>
    <cellStyle name="_Расчет RAB_22072008 2_UPDATE.CALC.WARM.2012YEAR.TO.1.1" xfId="240"/>
    <cellStyle name="_Расчет RAB_22072008 2_UPDATE.MONITORING.OS.EE.2.02.TO.1.3.64" xfId="241"/>
    <cellStyle name="_Расчет RAB_22072008 2_UPDATE.OREP.KU.2011.MONTHLY.02.TO.1.2" xfId="242"/>
    <cellStyle name="_Расчет RAB_22072008_46EE.2011(v1.0)" xfId="243"/>
    <cellStyle name="_Расчет RAB_22072008_46EE.2011(v1.0)_46TE.2011(v1.0)" xfId="244"/>
    <cellStyle name="_Расчет RAB_22072008_46EE.2011(v1.0)_INDEX.STATION.2012(v1.0)_" xfId="245"/>
    <cellStyle name="_Расчет RAB_22072008_46EE.2011(v1.0)_INDEX.STATION.2012(v2.0)" xfId="246"/>
    <cellStyle name="_Расчет RAB_22072008_46EE.2011(v1.2)" xfId="2499"/>
    <cellStyle name="_Расчет RAB_22072008_46TE.2011(v1.0)" xfId="247"/>
    <cellStyle name="_Расчет RAB_22072008_ARMRAZR" xfId="248"/>
    <cellStyle name="_Расчет RAB_22072008_BALANCE.TBO.2011YEAR(v1.1)" xfId="2500"/>
    <cellStyle name="_Расчет RAB_22072008_BALANCE.WARM.2010.PLAN" xfId="2501"/>
    <cellStyle name="_Расчет RAB_22072008_BALANCE.WARM.2011YEAR(v0.7)" xfId="2502"/>
    <cellStyle name="_Расчет RAB_22072008_BALANCE.WARM.2011YEAR.NEW.UPDATE.SCHEME" xfId="249"/>
    <cellStyle name="_Расчет RAB_22072008_DOPFACTOR.VO.2012(v1.0)" xfId="2503"/>
    <cellStyle name="_Расчет RAB_22072008_EE.2REK.P2011.4.78(v0.3)" xfId="250"/>
    <cellStyle name="_Расчет RAB_22072008_INVEST.EE.PLAN.4.78(v0.1)" xfId="251"/>
    <cellStyle name="_Расчет RAB_22072008_INVEST.EE.PLAN.4.78(v0.3)" xfId="252"/>
    <cellStyle name="_Расчет RAB_22072008_INVEST.PLAN.4.78(v0.1)" xfId="253"/>
    <cellStyle name="_Расчет RAB_22072008_INVEST.WARM.PLAN.4.78(v0.1)" xfId="254"/>
    <cellStyle name="_Расчет RAB_22072008_INVEST_WARM_PLAN" xfId="255"/>
    <cellStyle name="_Расчет RAB_22072008_NADB.JNVLS.APTEKA.2011(v1.3.3)" xfId="256"/>
    <cellStyle name="_Расчет RAB_22072008_NADB.JNVLS.APTEKA.2011(v1.3.3)_46TE.2011(v1.0)" xfId="257"/>
    <cellStyle name="_Расчет RAB_22072008_NADB.JNVLS.APTEKA.2011(v1.3.3)_INDEX.STATION.2012(v1.0)_" xfId="258"/>
    <cellStyle name="_Расчет RAB_22072008_NADB.JNVLS.APTEKA.2011(v1.3.3)_INDEX.STATION.2012(v2.0)" xfId="259"/>
    <cellStyle name="_Расчет RAB_22072008_NADB.JNVLS.APTEKA.2011(v1.3.4)" xfId="260"/>
    <cellStyle name="_Расчет RAB_22072008_NADB.JNVLS.APTEKA.2011(v1.3.4)_46TE.2011(v1.0)" xfId="261"/>
    <cellStyle name="_Расчет RAB_22072008_NADB.JNVLS.APTEKA.2011(v1.3.4)_INDEX.STATION.2012(v1.0)_" xfId="262"/>
    <cellStyle name="_Расчет RAB_22072008_NADB.JNVLS.APTEKA.2011(v1.3.4)_INDEX.STATION.2012(v2.0)" xfId="263"/>
    <cellStyle name="_Расчет RAB_22072008_PREDEL.JKH.UTV.2011(v1.0.1)" xfId="264"/>
    <cellStyle name="_Расчет RAB_22072008_PREDEL.JKH.UTV.2011(v1.0.1)_46TE.2011(v1.0)" xfId="265"/>
    <cellStyle name="_Расчет RAB_22072008_PREDEL.JKH.UTV.2011(v1.0.1)_INDEX.STATION.2012(v1.0)_" xfId="266"/>
    <cellStyle name="_Расчет RAB_22072008_PREDEL.JKH.UTV.2011(v1.0.1)_INDEX.STATION.2012(v2.0)" xfId="267"/>
    <cellStyle name="_Расчет RAB_22072008_PREDEL.JKH.UTV.2011(v1.1)" xfId="2504"/>
    <cellStyle name="_Расчет RAB_22072008_TEHSHEET" xfId="268"/>
    <cellStyle name="_Расчет RAB_22072008_TEST.TEMPLATE" xfId="269"/>
    <cellStyle name="_Расчет RAB_22072008_UPDATE.46EE.2011.TO.1.1" xfId="270"/>
    <cellStyle name="_Расчет RAB_22072008_UPDATE.46TE.2011.TO.1.1" xfId="271"/>
    <cellStyle name="_Расчет RAB_22072008_UPDATE.46TE.2011.TO.1.2" xfId="272"/>
    <cellStyle name="_Расчет RAB_22072008_UPDATE.BALANCE.WARM.2011YEAR.TO.1.1" xfId="273"/>
    <cellStyle name="_Расчет RAB_22072008_UPDATE.BALANCE.WARM.2011YEAR.TO.1.1 2" xfId="2505"/>
    <cellStyle name="_Расчет RAB_22072008_UPDATE.BALANCE.WARM.2011YEAR.TO.1.1_46TE.2011(v1.0)" xfId="274"/>
    <cellStyle name="_Расчет RAB_22072008_UPDATE.BALANCE.WARM.2011YEAR.TO.1.1_INDEX.STATION.2012(v1.0)_" xfId="275"/>
    <cellStyle name="_Расчет RAB_22072008_UPDATE.BALANCE.WARM.2011YEAR.TO.1.1_INDEX.STATION.2012(v2.0)" xfId="276"/>
    <cellStyle name="_Расчет RAB_22072008_UPDATE.BALANCE.WARM.2011YEAR.TO.1.1_OREP.KU.2011.MONTHLY.02(v1.1)" xfId="277"/>
    <cellStyle name="_Расчет RAB_22072008_UPDATE.BALANCE.WARM.2011YEAR.TO.1.2" xfId="278"/>
    <cellStyle name="_Расчет RAB_22072008_UPDATE.BALANCE.WARM.2011YEAR.TO.1.4.64" xfId="279"/>
    <cellStyle name="_Расчет RAB_22072008_UPDATE.BALANCE.WARM.2011YEAR.TO.1.5.64" xfId="280"/>
    <cellStyle name="_Расчет RAB_22072008_UPDATE.MONITORING.OS.EE.2.02.TO.1.3.64" xfId="281"/>
    <cellStyle name="_Расчет RAB_22072008_Книга2" xfId="2506"/>
    <cellStyle name="_Расчет RAB_Лен и МОЭСК_с 2010 года_14.04.2009_со сглаж_version 3.0_без ФСК" xfId="282"/>
    <cellStyle name="_Расчет RAB_Лен и МОЭСК_с 2010 года_14.04.2009_со сглаж_version 3.0_без ФСК 2" xfId="283"/>
    <cellStyle name="_Расчет RAB_Лен и МОЭСК_с 2010 года_14.04.2009_со сглаж_version 3.0_без ФСК 2 2" xfId="2507"/>
    <cellStyle name="_Расчет RAB_Лен и МОЭСК_с 2010 года_14.04.2009_со сглаж_version 3.0_без ФСК 2_OREP.KU.2011.MONTHLY.02(v0.1)" xfId="284"/>
    <cellStyle name="_Расчет RAB_Лен и МОЭСК_с 2010 года_14.04.2009_со сглаж_version 3.0_без ФСК 2_OREP.KU.2011.MONTHLY.02(v0.4)" xfId="285"/>
    <cellStyle name="_Расчет RAB_Лен и МОЭСК_с 2010 года_14.04.2009_со сглаж_version 3.0_без ФСК 2_OREP.KU.2011.MONTHLY.11(v1.4)" xfId="286"/>
    <cellStyle name="_Расчет RAB_Лен и МОЭСК_с 2010 года_14.04.2009_со сглаж_version 3.0_без ФСК 2_OREP.KU.2011.MONTHLY.11(v1.4)_UPDATE.BALANCE.WARM.2012YEAR.TO.1.1" xfId="287"/>
    <cellStyle name="_Расчет RAB_Лен и МОЭСК_с 2010 года_14.04.2009_со сглаж_version 3.0_без ФСК 2_OREP.KU.2011.MONTHLY.11(v1.4)_UPDATE.CALC.WARM.2012YEAR.TO.1.1" xfId="288"/>
    <cellStyle name="_Расчет RAB_Лен и МОЭСК_с 2010 года_14.04.2009_со сглаж_version 3.0_без ФСК 2_TEHSHEET" xfId="2508"/>
    <cellStyle name="_Расчет RAB_Лен и МОЭСК_с 2010 года_14.04.2009_со сглаж_version 3.0_без ФСК 2_UPDATE.BALANCE.WARM.2012YEAR.TO.1.1" xfId="289"/>
    <cellStyle name="_Расчет RAB_Лен и МОЭСК_с 2010 года_14.04.2009_со сглаж_version 3.0_без ФСК 2_UPDATE.CALC.WARM.2012YEAR.TO.1.1" xfId="290"/>
    <cellStyle name="_Расчет RAB_Лен и МОЭСК_с 2010 года_14.04.2009_со сглаж_version 3.0_без ФСК 2_UPDATE.MONITORING.OS.EE.2.02.TO.1.3.64" xfId="291"/>
    <cellStyle name="_Расчет RAB_Лен и МОЭСК_с 2010 года_14.04.2009_со сглаж_version 3.0_без ФСК 2_UPDATE.OREP.KU.2011.MONTHLY.02.TO.1.2" xfId="292"/>
    <cellStyle name="_Расчет RAB_Лен и МОЭСК_с 2010 года_14.04.2009_со сглаж_version 3.0_без ФСК_46EE.2011(v1.0)" xfId="293"/>
    <cellStyle name="_Расчет RAB_Лен и МОЭСК_с 2010 года_14.04.2009_со сглаж_version 3.0_без ФСК_46EE.2011(v1.0)_46TE.2011(v1.0)" xfId="294"/>
    <cellStyle name="_Расчет RAB_Лен и МОЭСК_с 2010 года_14.04.2009_со сглаж_version 3.0_без ФСК_46EE.2011(v1.0)_INDEX.STATION.2012(v1.0)_" xfId="295"/>
    <cellStyle name="_Расчет RAB_Лен и МОЭСК_с 2010 года_14.04.2009_со сглаж_version 3.0_без ФСК_46EE.2011(v1.0)_INDEX.STATION.2012(v2.0)" xfId="296"/>
    <cellStyle name="_Расчет RAB_Лен и МОЭСК_с 2010 года_14.04.2009_со сглаж_version 3.0_без ФСК_46EE.2011(v1.2)" xfId="2509"/>
    <cellStyle name="_Расчет RAB_Лен и МОЭСК_с 2010 года_14.04.2009_со сглаж_version 3.0_без ФСК_46TE.2011(v1.0)" xfId="297"/>
    <cellStyle name="_Расчет RAB_Лен и МОЭСК_с 2010 года_14.04.2009_со сглаж_version 3.0_без ФСК_ARMRAZR" xfId="298"/>
    <cellStyle name="_Расчет RAB_Лен и МОЭСК_с 2010 года_14.04.2009_со сглаж_version 3.0_без ФСК_BALANCE.TBO.2011YEAR(v1.1)" xfId="2510"/>
    <cellStyle name="_Расчет RAB_Лен и МОЭСК_с 2010 года_14.04.2009_со сглаж_version 3.0_без ФСК_BALANCE.WARM.2010.PLAN" xfId="2511"/>
    <cellStyle name="_Расчет RAB_Лен и МОЭСК_с 2010 года_14.04.2009_со сглаж_version 3.0_без ФСК_BALANCE.WARM.2011YEAR(v0.7)" xfId="2512"/>
    <cellStyle name="_Расчет RAB_Лен и МОЭСК_с 2010 года_14.04.2009_со сглаж_version 3.0_без ФСК_BALANCE.WARM.2011YEAR.NEW.UPDATE.SCHEME" xfId="299"/>
    <cellStyle name="_Расчет RAB_Лен и МОЭСК_с 2010 года_14.04.2009_со сглаж_version 3.0_без ФСК_DOPFACTOR.VO.2012(v1.0)" xfId="2513"/>
    <cellStyle name="_Расчет RAB_Лен и МОЭСК_с 2010 года_14.04.2009_со сглаж_version 3.0_без ФСК_EE.2REK.P2011.4.78(v0.3)" xfId="300"/>
    <cellStyle name="_Расчет RAB_Лен и МОЭСК_с 2010 года_14.04.2009_со сглаж_version 3.0_без ФСК_INVEST.EE.PLAN.4.78(v0.1)" xfId="301"/>
    <cellStyle name="_Расчет RAB_Лен и МОЭСК_с 2010 года_14.04.2009_со сглаж_version 3.0_без ФСК_INVEST.EE.PLAN.4.78(v0.3)" xfId="302"/>
    <cellStyle name="_Расчет RAB_Лен и МОЭСК_с 2010 года_14.04.2009_со сглаж_version 3.0_без ФСК_INVEST.PLAN.4.78(v0.1)" xfId="303"/>
    <cellStyle name="_Расчет RAB_Лен и МОЭСК_с 2010 года_14.04.2009_со сглаж_version 3.0_без ФСК_INVEST.WARM.PLAN.4.78(v0.1)" xfId="304"/>
    <cellStyle name="_Расчет RAB_Лен и МОЭСК_с 2010 года_14.04.2009_со сглаж_version 3.0_без ФСК_INVEST_WARM_PLAN" xfId="305"/>
    <cellStyle name="_Расчет RAB_Лен и МОЭСК_с 2010 года_14.04.2009_со сглаж_version 3.0_без ФСК_NADB.JNVLS.APTEKA.2011(v1.3.3)" xfId="306"/>
    <cellStyle name="_Расчет RAB_Лен и МОЭСК_с 2010 года_14.04.2009_со сглаж_version 3.0_без ФСК_NADB.JNVLS.APTEKA.2011(v1.3.3)_46TE.2011(v1.0)" xfId="307"/>
    <cellStyle name="_Расчет RAB_Лен и МОЭСК_с 2010 года_14.04.2009_со сглаж_version 3.0_без ФСК_NADB.JNVLS.APTEKA.2011(v1.3.3)_INDEX.STATION.2012(v1.0)_" xfId="308"/>
    <cellStyle name="_Расчет RAB_Лен и МОЭСК_с 2010 года_14.04.2009_со сглаж_version 3.0_без ФСК_NADB.JNVLS.APTEKA.2011(v1.3.3)_INDEX.STATION.2012(v2.0)" xfId="309"/>
    <cellStyle name="_Расчет RAB_Лен и МОЭСК_с 2010 года_14.04.2009_со сглаж_version 3.0_без ФСК_NADB.JNVLS.APTEKA.2011(v1.3.4)" xfId="310"/>
    <cellStyle name="_Расчет RAB_Лен и МОЭСК_с 2010 года_14.04.2009_со сглаж_version 3.0_без ФСК_NADB.JNVLS.APTEKA.2011(v1.3.4)_46TE.2011(v1.0)" xfId="311"/>
    <cellStyle name="_Расчет RAB_Лен и МОЭСК_с 2010 года_14.04.2009_со сглаж_version 3.0_без ФСК_NADB.JNVLS.APTEKA.2011(v1.3.4)_INDEX.STATION.2012(v1.0)_" xfId="312"/>
    <cellStyle name="_Расчет RAB_Лен и МОЭСК_с 2010 года_14.04.2009_со сглаж_version 3.0_без ФСК_NADB.JNVLS.APTEKA.2011(v1.3.4)_INDEX.STATION.2012(v2.0)" xfId="313"/>
    <cellStyle name="_Расчет RAB_Лен и МОЭСК_с 2010 года_14.04.2009_со сглаж_version 3.0_без ФСК_PREDEL.JKH.UTV.2011(v1.0.1)" xfId="314"/>
    <cellStyle name="_Расчет RAB_Лен и МОЭСК_с 2010 года_14.04.2009_со сглаж_version 3.0_без ФСК_PREDEL.JKH.UTV.2011(v1.0.1)_46TE.2011(v1.0)" xfId="315"/>
    <cellStyle name="_Расчет RAB_Лен и МОЭСК_с 2010 года_14.04.2009_со сглаж_version 3.0_без ФСК_PREDEL.JKH.UTV.2011(v1.0.1)_INDEX.STATION.2012(v1.0)_" xfId="316"/>
    <cellStyle name="_Расчет RAB_Лен и МОЭСК_с 2010 года_14.04.2009_со сглаж_version 3.0_без ФСК_PREDEL.JKH.UTV.2011(v1.0.1)_INDEX.STATION.2012(v2.0)" xfId="317"/>
    <cellStyle name="_Расчет RAB_Лен и МОЭСК_с 2010 года_14.04.2009_со сглаж_version 3.0_без ФСК_PREDEL.JKH.UTV.2011(v1.1)" xfId="2514"/>
    <cellStyle name="_Расчет RAB_Лен и МОЭСК_с 2010 года_14.04.2009_со сглаж_version 3.0_без ФСК_TEHSHEET" xfId="318"/>
    <cellStyle name="_Расчет RAB_Лен и МОЭСК_с 2010 года_14.04.2009_со сглаж_version 3.0_без ФСК_TEST.TEMPLATE" xfId="319"/>
    <cellStyle name="_Расчет RAB_Лен и МОЭСК_с 2010 года_14.04.2009_со сглаж_version 3.0_без ФСК_UPDATE.46EE.2011.TO.1.1" xfId="320"/>
    <cellStyle name="_Расчет RAB_Лен и МОЭСК_с 2010 года_14.04.2009_со сглаж_version 3.0_без ФСК_UPDATE.46TE.2011.TO.1.1" xfId="321"/>
    <cellStyle name="_Расчет RAB_Лен и МОЭСК_с 2010 года_14.04.2009_со сглаж_version 3.0_без ФСК_UPDATE.46TE.2011.TO.1.2" xfId="322"/>
    <cellStyle name="_Расчет RAB_Лен и МОЭСК_с 2010 года_14.04.2009_со сглаж_version 3.0_без ФСК_UPDATE.BALANCE.WARM.2011YEAR.TO.1.1" xfId="323"/>
    <cellStyle name="_Расчет RAB_Лен и МОЭСК_с 2010 года_14.04.2009_со сглаж_version 3.0_без ФСК_UPDATE.BALANCE.WARM.2011YEAR.TO.1.1 2" xfId="2515"/>
    <cellStyle name="_Расчет RAB_Лен и МОЭСК_с 2010 года_14.04.2009_со сглаж_version 3.0_без ФСК_UPDATE.BALANCE.WARM.2011YEAR.TO.1.1_46TE.2011(v1.0)" xfId="324"/>
    <cellStyle name="_Расчет RAB_Лен и МОЭСК_с 2010 года_14.04.2009_со сглаж_version 3.0_без ФСК_UPDATE.BALANCE.WARM.2011YEAR.TO.1.1_INDEX.STATION.2012(v1.0)_" xfId="325"/>
    <cellStyle name="_Расчет RAB_Лен и МОЭСК_с 2010 года_14.04.2009_со сглаж_version 3.0_без ФСК_UPDATE.BALANCE.WARM.2011YEAR.TO.1.1_INDEX.STATION.2012(v2.0)" xfId="326"/>
    <cellStyle name="_Расчет RAB_Лен и МОЭСК_с 2010 года_14.04.2009_со сглаж_version 3.0_без ФСК_UPDATE.BALANCE.WARM.2011YEAR.TO.1.1_OREP.KU.2011.MONTHLY.02(v1.1)" xfId="327"/>
    <cellStyle name="_Расчет RAB_Лен и МОЭСК_с 2010 года_14.04.2009_со сглаж_version 3.0_без ФСК_UPDATE.BALANCE.WARM.2011YEAR.TO.1.2" xfId="328"/>
    <cellStyle name="_Расчет RAB_Лен и МОЭСК_с 2010 года_14.04.2009_со сглаж_version 3.0_без ФСК_UPDATE.BALANCE.WARM.2011YEAR.TO.1.4.64" xfId="329"/>
    <cellStyle name="_Расчет RAB_Лен и МОЭСК_с 2010 года_14.04.2009_со сглаж_version 3.0_без ФСК_UPDATE.BALANCE.WARM.2011YEAR.TO.1.5.64" xfId="330"/>
    <cellStyle name="_Расчет RAB_Лен и МОЭСК_с 2010 года_14.04.2009_со сглаж_version 3.0_без ФСК_UPDATE.MONITORING.OS.EE.2.02.TO.1.3.64" xfId="331"/>
    <cellStyle name="_Расчет RAB_Лен и МОЭСК_с 2010 года_14.04.2009_со сглаж_version 3.0_без ФСК_Книга2" xfId="2516"/>
    <cellStyle name="_РАСЧЁТ ОКОНЧАТЕЛЬНЫЙ" xfId="2517"/>
    <cellStyle name="_Свод по ИПР (2)" xfId="332"/>
    <cellStyle name="_Справочник затрат_ЛХ_20.10.05" xfId="333"/>
    <cellStyle name="_таблицы для расчетов28-04-08_2006-2009_прибыль корр_по ИА" xfId="334"/>
    <cellStyle name="_таблицы для расчетов28-04-08_2006-2009с ИА" xfId="335"/>
    <cellStyle name="_ТЭП по планированию доходов на передачу ээ" xfId="2518"/>
    <cellStyle name="_Форма 6  РТК.xls(отчет по Адр пр. ЛО)" xfId="336"/>
    <cellStyle name="_Формат разбивки по МРСК_РСК" xfId="337"/>
    <cellStyle name="_Формат_для Согласования" xfId="338"/>
    <cellStyle name="_Форматы УУ_12 _1_1_1_1" xfId="2519"/>
    <cellStyle name="_Форматы УУ_резерв" xfId="2520"/>
    <cellStyle name="_формы Ленэнерго -изменения2" xfId="2521"/>
    <cellStyle name="_фск, выручка, потери" xfId="2522"/>
    <cellStyle name="_ХХХ Прил 2 Формы бюджетных документов 2007" xfId="339"/>
    <cellStyle name="_экон.форм-т ВО 1 с разбивкой" xfId="340"/>
    <cellStyle name="’К‰Э [0.00]" xfId="341"/>
    <cellStyle name="”€ќђќ‘ћ‚›‰" xfId="342"/>
    <cellStyle name="”€љ‘€ђћ‚ђќќ›‰" xfId="343"/>
    <cellStyle name="”ќђќ‘ћ‚›‰" xfId="344"/>
    <cellStyle name="”ќђќ‘ћ‚›‰ 2" xfId="2523"/>
    <cellStyle name="”ќђќ‘ћ‚›‰ 3" xfId="2524"/>
    <cellStyle name="”ќђќ‘ћ‚›‰ 3 2" xfId="2525"/>
    <cellStyle name="”ќђќ‘ћ‚›‰ 4" xfId="2526"/>
    <cellStyle name="”ќђќ‘ћ‚›‰ 5" xfId="2527"/>
    <cellStyle name="”љ‘ђћ‚ђќќ›‰" xfId="345"/>
    <cellStyle name="”љ‘ђћ‚ђќќ›‰ 2" xfId="2528"/>
    <cellStyle name="”љ‘ђћ‚ђќќ›‰ 3" xfId="2529"/>
    <cellStyle name="”љ‘ђћ‚ђќќ›‰ 3 2" xfId="2530"/>
    <cellStyle name="”љ‘ђћ‚ђќќ›‰ 4" xfId="2531"/>
    <cellStyle name="”љ‘ђћ‚ђќќ›‰ 5" xfId="2532"/>
    <cellStyle name="„…ќ…†ќ›‰" xfId="346"/>
    <cellStyle name="„…ќ…†ќ›‰ 2" xfId="2533"/>
    <cellStyle name="„…ќ…†ќ›‰ 3" xfId="2534"/>
    <cellStyle name="„…ќ…†ќ›‰ 3 2" xfId="2535"/>
    <cellStyle name="„…ќ…†ќ›‰ 4" xfId="2536"/>
    <cellStyle name="„…ќ…†ќ›‰ 5" xfId="2537"/>
    <cellStyle name="€’ћѓћ‚›‰" xfId="347"/>
    <cellStyle name="‡ђѓћ‹ћ‚ћљ1" xfId="348"/>
    <cellStyle name="‡ђѓћ‹ћ‚ћљ1 2" xfId="2538"/>
    <cellStyle name="‡ђѓћ‹ћ‚ћљ1 3" xfId="2539"/>
    <cellStyle name="‡ђѓћ‹ћ‚ћљ1 4" xfId="2540"/>
    <cellStyle name="‡ђѓћ‹ћ‚ћљ2" xfId="349"/>
    <cellStyle name="‡ђѓћ‹ћ‚ћљ2 2" xfId="2541"/>
    <cellStyle name="‡ђѓћ‹ћ‚ћљ2 3" xfId="2542"/>
    <cellStyle name="‡ђѓћ‹ћ‚ћљ2 4" xfId="2543"/>
    <cellStyle name="’ћѓћ‚›‰" xfId="350"/>
    <cellStyle name="’ћѓћ‚›‰ 2" xfId="2544"/>
    <cellStyle name="’ћѓћ‚›‰ 3" xfId="2545"/>
    <cellStyle name="’ћѓћ‚›‰ 4" xfId="2546"/>
    <cellStyle name="1Normal" xfId="351"/>
    <cellStyle name="20% - Accent1" xfId="352"/>
    <cellStyle name="20% - Accent1 2" xfId="353"/>
    <cellStyle name="20% - Accent1 2 2" xfId="2067"/>
    <cellStyle name="20% - Accent1 3" xfId="354"/>
    <cellStyle name="20% - Accent1 3 2" xfId="2068"/>
    <cellStyle name="20% - Accent1 4" xfId="2069"/>
    <cellStyle name="20% - Accent1_46EE.2011(v1.0)" xfId="355"/>
    <cellStyle name="20% - Accent2" xfId="356"/>
    <cellStyle name="20% - Accent2 2" xfId="357"/>
    <cellStyle name="20% - Accent2 2 2" xfId="2070"/>
    <cellStyle name="20% - Accent2 3" xfId="358"/>
    <cellStyle name="20% - Accent2 3 2" xfId="2071"/>
    <cellStyle name="20% - Accent2 4" xfId="2072"/>
    <cellStyle name="20% - Accent2_46EE.2011(v1.0)" xfId="359"/>
    <cellStyle name="20% - Accent3" xfId="360"/>
    <cellStyle name="20% - Accent3 2" xfId="361"/>
    <cellStyle name="20% - Accent3 2 2" xfId="2073"/>
    <cellStyle name="20% - Accent3 3" xfId="362"/>
    <cellStyle name="20% - Accent3 3 2" xfId="2074"/>
    <cellStyle name="20% - Accent3 4" xfId="2075"/>
    <cellStyle name="20% - Accent3_46EE.2011(v1.0)" xfId="363"/>
    <cellStyle name="20% - Accent4" xfId="364"/>
    <cellStyle name="20% - Accent4 2" xfId="365"/>
    <cellStyle name="20% - Accent4 2 2" xfId="2076"/>
    <cellStyle name="20% - Accent4 3" xfId="366"/>
    <cellStyle name="20% - Accent4 3 2" xfId="2077"/>
    <cellStyle name="20% - Accent4 4" xfId="2078"/>
    <cellStyle name="20% - Accent4_46EE.2011(v1.0)" xfId="367"/>
    <cellStyle name="20% - Accent5" xfId="368"/>
    <cellStyle name="20% - Accent5 2" xfId="369"/>
    <cellStyle name="20% - Accent5 2 2" xfId="2079"/>
    <cellStyle name="20% - Accent5 3" xfId="370"/>
    <cellStyle name="20% - Accent5 3 2" xfId="2080"/>
    <cellStyle name="20% - Accent5 4" xfId="2081"/>
    <cellStyle name="20% - Accent5_46EE.2011(v1.0)" xfId="371"/>
    <cellStyle name="20% - Accent6" xfId="372"/>
    <cellStyle name="20% - Accent6 2" xfId="373"/>
    <cellStyle name="20% - Accent6 2 2" xfId="2082"/>
    <cellStyle name="20% - Accent6 3" xfId="374"/>
    <cellStyle name="20% - Accent6 3 2" xfId="2083"/>
    <cellStyle name="20% - Accent6 4" xfId="2084"/>
    <cellStyle name="20% - Accent6_46EE.2011(v1.0)" xfId="375"/>
    <cellStyle name="20% - Акцент1 10" xfId="376"/>
    <cellStyle name="20% - Акцент1 10 2" xfId="2085"/>
    <cellStyle name="20% - Акцент1 2" xfId="377"/>
    <cellStyle name="20% - Акцент1 2 2" xfId="378"/>
    <cellStyle name="20% - Акцент1 2 2 2" xfId="2086"/>
    <cellStyle name="20% - Акцент1 2 3" xfId="379"/>
    <cellStyle name="20% - Акцент1 2 3 2" xfId="2087"/>
    <cellStyle name="20% - Акцент1 2 4" xfId="2088"/>
    <cellStyle name="20% - Акцент1 2 4 2" xfId="2547"/>
    <cellStyle name="20% - Акцент1 2 4 2 2" xfId="2548"/>
    <cellStyle name="20% - Акцент1 2 4 3" xfId="2549"/>
    <cellStyle name="20% - Акцент1 2 4 4" xfId="2550"/>
    <cellStyle name="20% - Акцент1 2 4 5" xfId="2551"/>
    <cellStyle name="20% - Акцент1 2 5" xfId="2552"/>
    <cellStyle name="20% - Акцент1 2_46EE.2011(v1.0)" xfId="380"/>
    <cellStyle name="20% - Акцент1 3" xfId="381"/>
    <cellStyle name="20% - Акцент1 3 2" xfId="382"/>
    <cellStyle name="20% - Акцент1 3 2 2" xfId="2089"/>
    <cellStyle name="20% - Акцент1 3 3" xfId="383"/>
    <cellStyle name="20% - Акцент1 3 3 2" xfId="2090"/>
    <cellStyle name="20% - Акцент1 3 4" xfId="2091"/>
    <cellStyle name="20% - Акцент1 3_46EE.2011(v1.0)" xfId="384"/>
    <cellStyle name="20% - Акцент1 4" xfId="385"/>
    <cellStyle name="20% - Акцент1 4 2" xfId="386"/>
    <cellStyle name="20% - Акцент1 4 2 2" xfId="2092"/>
    <cellStyle name="20% - Акцент1 4 3" xfId="387"/>
    <cellStyle name="20% - Акцент1 4 3 2" xfId="2093"/>
    <cellStyle name="20% - Акцент1 4 4" xfId="2094"/>
    <cellStyle name="20% - Акцент1 4_46EE.2011(v1.0)" xfId="388"/>
    <cellStyle name="20% - Акцент1 5" xfId="389"/>
    <cellStyle name="20% - Акцент1 5 2" xfId="390"/>
    <cellStyle name="20% - Акцент1 5 2 2" xfId="2095"/>
    <cellStyle name="20% - Акцент1 5 3" xfId="391"/>
    <cellStyle name="20% - Акцент1 5 3 2" xfId="2096"/>
    <cellStyle name="20% - Акцент1 5 4" xfId="2097"/>
    <cellStyle name="20% - Акцент1 5_46EE.2011(v1.0)" xfId="392"/>
    <cellStyle name="20% - Акцент1 6" xfId="393"/>
    <cellStyle name="20% - Акцент1 6 2" xfId="394"/>
    <cellStyle name="20% - Акцент1 6 2 2" xfId="2098"/>
    <cellStyle name="20% - Акцент1 6 3" xfId="395"/>
    <cellStyle name="20% - Акцент1 6 3 2" xfId="2099"/>
    <cellStyle name="20% - Акцент1 6 4" xfId="2100"/>
    <cellStyle name="20% - Акцент1 6_46EE.2011(v1.0)" xfId="396"/>
    <cellStyle name="20% - Акцент1 7" xfId="397"/>
    <cellStyle name="20% - Акцент1 7 2" xfId="398"/>
    <cellStyle name="20% - Акцент1 7 2 2" xfId="2101"/>
    <cellStyle name="20% - Акцент1 7 3" xfId="399"/>
    <cellStyle name="20% - Акцент1 7 3 2" xfId="2102"/>
    <cellStyle name="20% - Акцент1 7 4" xfId="2103"/>
    <cellStyle name="20% - Акцент1 7_46EE.2011(v1.0)" xfId="400"/>
    <cellStyle name="20% - Акцент1 8" xfId="401"/>
    <cellStyle name="20% - Акцент1 8 2" xfId="402"/>
    <cellStyle name="20% - Акцент1 8 2 2" xfId="2104"/>
    <cellStyle name="20% - Акцент1 8 3" xfId="403"/>
    <cellStyle name="20% - Акцент1 8 3 2" xfId="2105"/>
    <cellStyle name="20% - Акцент1 8 4" xfId="2106"/>
    <cellStyle name="20% - Акцент1 8_46EE.2011(v1.0)" xfId="404"/>
    <cellStyle name="20% - Акцент1 9" xfId="405"/>
    <cellStyle name="20% - Акцент1 9 2" xfId="406"/>
    <cellStyle name="20% - Акцент1 9 2 2" xfId="2107"/>
    <cellStyle name="20% - Акцент1 9 3" xfId="407"/>
    <cellStyle name="20% - Акцент1 9 3 2" xfId="2108"/>
    <cellStyle name="20% - Акцент1 9 4" xfId="2109"/>
    <cellStyle name="20% - Акцент1 9_46EE.2011(v1.0)" xfId="408"/>
    <cellStyle name="20% - Акцент2 10" xfId="409"/>
    <cellStyle name="20% - Акцент2 10 2" xfId="2110"/>
    <cellStyle name="20% - Акцент2 2" xfId="410"/>
    <cellStyle name="20% - Акцент2 2 2" xfId="411"/>
    <cellStyle name="20% - Акцент2 2 2 2" xfId="2111"/>
    <cellStyle name="20% - Акцент2 2 3" xfId="412"/>
    <cellStyle name="20% - Акцент2 2 3 2" xfId="2112"/>
    <cellStyle name="20% - Акцент2 2 4" xfId="2113"/>
    <cellStyle name="20% - Акцент2 2 4 2" xfId="2553"/>
    <cellStyle name="20% - Акцент2 2 4 2 2" xfId="2554"/>
    <cellStyle name="20% - Акцент2 2 4 3" xfId="2555"/>
    <cellStyle name="20% - Акцент2 2 4 4" xfId="2556"/>
    <cellStyle name="20% - Акцент2 2 4 5" xfId="2557"/>
    <cellStyle name="20% - Акцент2 2 5" xfId="2558"/>
    <cellStyle name="20% - Акцент2 2_46EE.2011(v1.0)" xfId="413"/>
    <cellStyle name="20% - Акцент2 3" xfId="414"/>
    <cellStyle name="20% - Акцент2 3 2" xfId="415"/>
    <cellStyle name="20% - Акцент2 3 2 2" xfId="2114"/>
    <cellStyle name="20% - Акцент2 3 3" xfId="416"/>
    <cellStyle name="20% - Акцент2 3 3 2" xfId="2115"/>
    <cellStyle name="20% - Акцент2 3 4" xfId="2116"/>
    <cellStyle name="20% - Акцент2 3_46EE.2011(v1.0)" xfId="417"/>
    <cellStyle name="20% - Акцент2 4" xfId="418"/>
    <cellStyle name="20% - Акцент2 4 2" xfId="419"/>
    <cellStyle name="20% - Акцент2 4 2 2" xfId="2117"/>
    <cellStyle name="20% - Акцент2 4 3" xfId="420"/>
    <cellStyle name="20% - Акцент2 4 3 2" xfId="2118"/>
    <cellStyle name="20% - Акцент2 4 4" xfId="2119"/>
    <cellStyle name="20% - Акцент2 4_46EE.2011(v1.0)" xfId="421"/>
    <cellStyle name="20% - Акцент2 5" xfId="422"/>
    <cellStyle name="20% - Акцент2 5 2" xfId="423"/>
    <cellStyle name="20% - Акцент2 5 2 2" xfId="2120"/>
    <cellStyle name="20% - Акцент2 5 3" xfId="424"/>
    <cellStyle name="20% - Акцент2 5 3 2" xfId="2121"/>
    <cellStyle name="20% - Акцент2 5 4" xfId="2122"/>
    <cellStyle name="20% - Акцент2 5_46EE.2011(v1.0)" xfId="425"/>
    <cellStyle name="20% - Акцент2 6" xfId="426"/>
    <cellStyle name="20% - Акцент2 6 2" xfId="427"/>
    <cellStyle name="20% - Акцент2 6 2 2" xfId="2123"/>
    <cellStyle name="20% - Акцент2 6 3" xfId="428"/>
    <cellStyle name="20% - Акцент2 6 3 2" xfId="2124"/>
    <cellStyle name="20% - Акцент2 6 4" xfId="2125"/>
    <cellStyle name="20% - Акцент2 6_46EE.2011(v1.0)" xfId="429"/>
    <cellStyle name="20% - Акцент2 7" xfId="430"/>
    <cellStyle name="20% - Акцент2 7 2" xfId="431"/>
    <cellStyle name="20% - Акцент2 7 2 2" xfId="2126"/>
    <cellStyle name="20% - Акцент2 7 3" xfId="432"/>
    <cellStyle name="20% - Акцент2 7 3 2" xfId="2127"/>
    <cellStyle name="20% - Акцент2 7 4" xfId="2128"/>
    <cellStyle name="20% - Акцент2 7_46EE.2011(v1.0)" xfId="433"/>
    <cellStyle name="20% - Акцент2 8" xfId="434"/>
    <cellStyle name="20% - Акцент2 8 2" xfId="435"/>
    <cellStyle name="20% - Акцент2 8 2 2" xfId="2129"/>
    <cellStyle name="20% - Акцент2 8 3" xfId="436"/>
    <cellStyle name="20% - Акцент2 8 3 2" xfId="2130"/>
    <cellStyle name="20% - Акцент2 8 4" xfId="2131"/>
    <cellStyle name="20% - Акцент2 8_46EE.2011(v1.0)" xfId="437"/>
    <cellStyle name="20% - Акцент2 9" xfId="438"/>
    <cellStyle name="20% - Акцент2 9 2" xfId="439"/>
    <cellStyle name="20% - Акцент2 9 2 2" xfId="2132"/>
    <cellStyle name="20% - Акцент2 9 3" xfId="440"/>
    <cellStyle name="20% - Акцент2 9 3 2" xfId="2133"/>
    <cellStyle name="20% - Акцент2 9 4" xfId="2134"/>
    <cellStyle name="20% - Акцент2 9_46EE.2011(v1.0)" xfId="441"/>
    <cellStyle name="20% - Акцент3 10" xfId="442"/>
    <cellStyle name="20% - Акцент3 10 2" xfId="2135"/>
    <cellStyle name="20% - Акцент3 2" xfId="443"/>
    <cellStyle name="20% - Акцент3 2 2" xfId="444"/>
    <cellStyle name="20% - Акцент3 2 2 2" xfId="2136"/>
    <cellStyle name="20% - Акцент3 2 3" xfId="445"/>
    <cellStyle name="20% - Акцент3 2 3 2" xfId="2137"/>
    <cellStyle name="20% - Акцент3 2 4" xfId="2138"/>
    <cellStyle name="20% - Акцент3 2 4 2" xfId="2559"/>
    <cellStyle name="20% - Акцент3 2 4 2 2" xfId="2560"/>
    <cellStyle name="20% - Акцент3 2 4 3" xfId="2561"/>
    <cellStyle name="20% - Акцент3 2 4 4" xfId="2562"/>
    <cellStyle name="20% - Акцент3 2 4 5" xfId="2563"/>
    <cellStyle name="20% - Акцент3 2 5" xfId="2564"/>
    <cellStyle name="20% - Акцент3 2_46EE.2011(v1.0)" xfId="446"/>
    <cellStyle name="20% - Акцент3 3" xfId="447"/>
    <cellStyle name="20% - Акцент3 3 2" xfId="448"/>
    <cellStyle name="20% - Акцент3 3 2 2" xfId="2139"/>
    <cellStyle name="20% - Акцент3 3 3" xfId="449"/>
    <cellStyle name="20% - Акцент3 3 3 2" xfId="2140"/>
    <cellStyle name="20% - Акцент3 3 4" xfId="2141"/>
    <cellStyle name="20% - Акцент3 3_46EE.2011(v1.0)" xfId="450"/>
    <cellStyle name="20% - Акцент3 4" xfId="451"/>
    <cellStyle name="20% - Акцент3 4 2" xfId="452"/>
    <cellStyle name="20% - Акцент3 4 2 2" xfId="2142"/>
    <cellStyle name="20% - Акцент3 4 3" xfId="453"/>
    <cellStyle name="20% - Акцент3 4 3 2" xfId="2143"/>
    <cellStyle name="20% - Акцент3 4 4" xfId="2144"/>
    <cellStyle name="20% - Акцент3 4_46EE.2011(v1.0)" xfId="454"/>
    <cellStyle name="20% - Акцент3 5" xfId="455"/>
    <cellStyle name="20% - Акцент3 5 2" xfId="456"/>
    <cellStyle name="20% - Акцент3 5 2 2" xfId="2145"/>
    <cellStyle name="20% - Акцент3 5 3" xfId="457"/>
    <cellStyle name="20% - Акцент3 5 3 2" xfId="2146"/>
    <cellStyle name="20% - Акцент3 5 4" xfId="2147"/>
    <cellStyle name="20% - Акцент3 5_46EE.2011(v1.0)" xfId="458"/>
    <cellStyle name="20% - Акцент3 6" xfId="459"/>
    <cellStyle name="20% - Акцент3 6 2" xfId="460"/>
    <cellStyle name="20% - Акцент3 6 2 2" xfId="2148"/>
    <cellStyle name="20% - Акцент3 6 3" xfId="461"/>
    <cellStyle name="20% - Акцент3 6 3 2" xfId="2149"/>
    <cellStyle name="20% - Акцент3 6 4" xfId="2150"/>
    <cellStyle name="20% - Акцент3 6_46EE.2011(v1.0)" xfId="462"/>
    <cellStyle name="20% - Акцент3 7" xfId="463"/>
    <cellStyle name="20% - Акцент3 7 2" xfId="464"/>
    <cellStyle name="20% - Акцент3 7 2 2" xfId="2151"/>
    <cellStyle name="20% - Акцент3 7 3" xfId="465"/>
    <cellStyle name="20% - Акцент3 7 3 2" xfId="2152"/>
    <cellStyle name="20% - Акцент3 7 4" xfId="2153"/>
    <cellStyle name="20% - Акцент3 7_46EE.2011(v1.0)" xfId="466"/>
    <cellStyle name="20% - Акцент3 8" xfId="467"/>
    <cellStyle name="20% - Акцент3 8 2" xfId="468"/>
    <cellStyle name="20% - Акцент3 8 2 2" xfId="2154"/>
    <cellStyle name="20% - Акцент3 8 3" xfId="469"/>
    <cellStyle name="20% - Акцент3 8 3 2" xfId="2155"/>
    <cellStyle name="20% - Акцент3 8 4" xfId="2156"/>
    <cellStyle name="20% - Акцент3 8_46EE.2011(v1.0)" xfId="470"/>
    <cellStyle name="20% - Акцент3 9" xfId="471"/>
    <cellStyle name="20% - Акцент3 9 2" xfId="472"/>
    <cellStyle name="20% - Акцент3 9 2 2" xfId="2157"/>
    <cellStyle name="20% - Акцент3 9 3" xfId="473"/>
    <cellStyle name="20% - Акцент3 9 3 2" xfId="2158"/>
    <cellStyle name="20% - Акцент3 9 4" xfId="2159"/>
    <cellStyle name="20% - Акцент3 9_46EE.2011(v1.0)" xfId="474"/>
    <cellStyle name="20% - Акцент4 10" xfId="475"/>
    <cellStyle name="20% - Акцент4 10 2" xfId="2160"/>
    <cellStyle name="20% - Акцент4 2" xfId="476"/>
    <cellStyle name="20% - Акцент4 2 2" xfId="477"/>
    <cellStyle name="20% - Акцент4 2 2 2" xfId="2161"/>
    <cellStyle name="20% - Акцент4 2 3" xfId="478"/>
    <cellStyle name="20% - Акцент4 2 3 2" xfId="2162"/>
    <cellStyle name="20% - Акцент4 2 4" xfId="2163"/>
    <cellStyle name="20% - Акцент4 2 4 2" xfId="2565"/>
    <cellStyle name="20% - Акцент4 2 4 2 2" xfId="2566"/>
    <cellStyle name="20% - Акцент4 2 4 3" xfId="2567"/>
    <cellStyle name="20% - Акцент4 2 4 4" xfId="2568"/>
    <cellStyle name="20% - Акцент4 2 4 5" xfId="2569"/>
    <cellStyle name="20% - Акцент4 2 5" xfId="2570"/>
    <cellStyle name="20% - Акцент4 2_46EE.2011(v1.0)" xfId="479"/>
    <cellStyle name="20% - Акцент4 3" xfId="480"/>
    <cellStyle name="20% - Акцент4 3 2" xfId="481"/>
    <cellStyle name="20% - Акцент4 3 2 2" xfId="2164"/>
    <cellStyle name="20% - Акцент4 3 3" xfId="482"/>
    <cellStyle name="20% - Акцент4 3 3 2" xfId="2165"/>
    <cellStyle name="20% - Акцент4 3 4" xfId="2166"/>
    <cellStyle name="20% - Акцент4 3_46EE.2011(v1.0)" xfId="483"/>
    <cellStyle name="20% - Акцент4 4" xfId="484"/>
    <cellStyle name="20% - Акцент4 4 2" xfId="485"/>
    <cellStyle name="20% - Акцент4 4 2 2" xfId="2167"/>
    <cellStyle name="20% - Акцент4 4 3" xfId="486"/>
    <cellStyle name="20% - Акцент4 4 3 2" xfId="2168"/>
    <cellStyle name="20% - Акцент4 4 4" xfId="2169"/>
    <cellStyle name="20% - Акцент4 4_46EE.2011(v1.0)" xfId="487"/>
    <cellStyle name="20% - Акцент4 5" xfId="488"/>
    <cellStyle name="20% - Акцент4 5 2" xfId="489"/>
    <cellStyle name="20% - Акцент4 5 2 2" xfId="2170"/>
    <cellStyle name="20% - Акцент4 5 3" xfId="490"/>
    <cellStyle name="20% - Акцент4 5 3 2" xfId="2171"/>
    <cellStyle name="20% - Акцент4 5 4" xfId="2172"/>
    <cellStyle name="20% - Акцент4 5_46EE.2011(v1.0)" xfId="491"/>
    <cellStyle name="20% - Акцент4 6" xfId="492"/>
    <cellStyle name="20% - Акцент4 6 2" xfId="493"/>
    <cellStyle name="20% - Акцент4 6 2 2" xfId="2173"/>
    <cellStyle name="20% - Акцент4 6 3" xfId="494"/>
    <cellStyle name="20% - Акцент4 6 3 2" xfId="2174"/>
    <cellStyle name="20% - Акцент4 6 4" xfId="2175"/>
    <cellStyle name="20% - Акцент4 6_46EE.2011(v1.0)" xfId="495"/>
    <cellStyle name="20% - Акцент4 7" xfId="496"/>
    <cellStyle name="20% - Акцент4 7 2" xfId="497"/>
    <cellStyle name="20% - Акцент4 7 2 2" xfId="2176"/>
    <cellStyle name="20% - Акцент4 7 3" xfId="498"/>
    <cellStyle name="20% - Акцент4 7 3 2" xfId="2177"/>
    <cellStyle name="20% - Акцент4 7 4" xfId="2178"/>
    <cellStyle name="20% - Акцент4 7_46EE.2011(v1.0)" xfId="499"/>
    <cellStyle name="20% - Акцент4 8" xfId="500"/>
    <cellStyle name="20% - Акцент4 8 2" xfId="501"/>
    <cellStyle name="20% - Акцент4 8 2 2" xfId="2179"/>
    <cellStyle name="20% - Акцент4 8 3" xfId="502"/>
    <cellStyle name="20% - Акцент4 8 3 2" xfId="2180"/>
    <cellStyle name="20% - Акцент4 8 4" xfId="2181"/>
    <cellStyle name="20% - Акцент4 8_46EE.2011(v1.0)" xfId="503"/>
    <cellStyle name="20% - Акцент4 9" xfId="504"/>
    <cellStyle name="20% - Акцент4 9 2" xfId="505"/>
    <cellStyle name="20% - Акцент4 9 2 2" xfId="2182"/>
    <cellStyle name="20% - Акцент4 9 3" xfId="506"/>
    <cellStyle name="20% - Акцент4 9 3 2" xfId="2183"/>
    <cellStyle name="20% - Акцент4 9 4" xfId="2184"/>
    <cellStyle name="20% - Акцент4 9_46EE.2011(v1.0)" xfId="507"/>
    <cellStyle name="20% - Акцент5 10" xfId="508"/>
    <cellStyle name="20% - Акцент5 10 2" xfId="2185"/>
    <cellStyle name="20% - Акцент5 2" xfId="509"/>
    <cellStyle name="20% - Акцент5 2 2" xfId="510"/>
    <cellStyle name="20% - Акцент5 2 2 2" xfId="2186"/>
    <cellStyle name="20% - Акцент5 2 3" xfId="511"/>
    <cellStyle name="20% - Акцент5 2 3 2" xfId="2187"/>
    <cellStyle name="20% - Акцент5 2 4" xfId="2188"/>
    <cellStyle name="20% - Акцент5 2 4 2" xfId="2571"/>
    <cellStyle name="20% - Акцент5 2 4 2 2" xfId="2572"/>
    <cellStyle name="20% - Акцент5 2 4 3" xfId="2573"/>
    <cellStyle name="20% - Акцент5 2 4 4" xfId="2574"/>
    <cellStyle name="20% - Акцент5 2 4 5" xfId="2575"/>
    <cellStyle name="20% - Акцент5 2 5" xfId="2576"/>
    <cellStyle name="20% - Акцент5 2_46EE.2011(v1.0)" xfId="512"/>
    <cellStyle name="20% - Акцент5 3" xfId="513"/>
    <cellStyle name="20% - Акцент5 3 2" xfId="514"/>
    <cellStyle name="20% - Акцент5 3 2 2" xfId="2189"/>
    <cellStyle name="20% - Акцент5 3 3" xfId="515"/>
    <cellStyle name="20% - Акцент5 3 3 2" xfId="2190"/>
    <cellStyle name="20% - Акцент5 3 4" xfId="2191"/>
    <cellStyle name="20% - Акцент5 3_46EE.2011(v1.0)" xfId="516"/>
    <cellStyle name="20% - Акцент5 4" xfId="517"/>
    <cellStyle name="20% - Акцент5 4 2" xfId="518"/>
    <cellStyle name="20% - Акцент5 4 2 2" xfId="2192"/>
    <cellStyle name="20% - Акцент5 4 3" xfId="519"/>
    <cellStyle name="20% - Акцент5 4 3 2" xfId="2193"/>
    <cellStyle name="20% - Акцент5 4 4" xfId="2194"/>
    <cellStyle name="20% - Акцент5 4_46EE.2011(v1.0)" xfId="520"/>
    <cellStyle name="20% - Акцент5 5" xfId="521"/>
    <cellStyle name="20% - Акцент5 5 2" xfId="522"/>
    <cellStyle name="20% - Акцент5 5 2 2" xfId="2195"/>
    <cellStyle name="20% - Акцент5 5 3" xfId="523"/>
    <cellStyle name="20% - Акцент5 5 3 2" xfId="2196"/>
    <cellStyle name="20% - Акцент5 5 4" xfId="2197"/>
    <cellStyle name="20% - Акцент5 5_46EE.2011(v1.0)" xfId="524"/>
    <cellStyle name="20% - Акцент5 6" xfId="525"/>
    <cellStyle name="20% - Акцент5 6 2" xfId="526"/>
    <cellStyle name="20% - Акцент5 6 2 2" xfId="2198"/>
    <cellStyle name="20% - Акцент5 6 3" xfId="527"/>
    <cellStyle name="20% - Акцент5 6 3 2" xfId="2199"/>
    <cellStyle name="20% - Акцент5 6 4" xfId="2200"/>
    <cellStyle name="20% - Акцент5 6_46EE.2011(v1.0)" xfId="528"/>
    <cellStyle name="20% - Акцент5 7" xfId="529"/>
    <cellStyle name="20% - Акцент5 7 2" xfId="530"/>
    <cellStyle name="20% - Акцент5 7 2 2" xfId="2201"/>
    <cellStyle name="20% - Акцент5 7 3" xfId="531"/>
    <cellStyle name="20% - Акцент5 7 3 2" xfId="2202"/>
    <cellStyle name="20% - Акцент5 7 4" xfId="2203"/>
    <cellStyle name="20% - Акцент5 7_46EE.2011(v1.0)" xfId="532"/>
    <cellStyle name="20% - Акцент5 8" xfId="533"/>
    <cellStyle name="20% - Акцент5 8 2" xfId="534"/>
    <cellStyle name="20% - Акцент5 8 2 2" xfId="2204"/>
    <cellStyle name="20% - Акцент5 8 3" xfId="535"/>
    <cellStyle name="20% - Акцент5 8 3 2" xfId="2205"/>
    <cellStyle name="20% - Акцент5 8 4" xfId="2206"/>
    <cellStyle name="20% - Акцент5 8_46EE.2011(v1.0)" xfId="536"/>
    <cellStyle name="20% - Акцент5 9" xfId="537"/>
    <cellStyle name="20% - Акцент5 9 2" xfId="538"/>
    <cellStyle name="20% - Акцент5 9 2 2" xfId="2207"/>
    <cellStyle name="20% - Акцент5 9 3" xfId="539"/>
    <cellStyle name="20% - Акцент5 9 3 2" xfId="2208"/>
    <cellStyle name="20% - Акцент5 9 4" xfId="2209"/>
    <cellStyle name="20% - Акцент5 9_46EE.2011(v1.0)" xfId="540"/>
    <cellStyle name="20% - Акцент6 10" xfId="541"/>
    <cellStyle name="20% - Акцент6 10 2" xfId="2210"/>
    <cellStyle name="20% - Акцент6 2" xfId="542"/>
    <cellStyle name="20% - Акцент6 2 2" xfId="543"/>
    <cellStyle name="20% - Акцент6 2 2 2" xfId="2211"/>
    <cellStyle name="20% - Акцент6 2 3" xfId="544"/>
    <cellStyle name="20% - Акцент6 2 3 2" xfId="2212"/>
    <cellStyle name="20% - Акцент6 2 4" xfId="2213"/>
    <cellStyle name="20% - Акцент6 2 4 2" xfId="2577"/>
    <cellStyle name="20% - Акцент6 2 4 2 2" xfId="2578"/>
    <cellStyle name="20% - Акцент6 2 4 3" xfId="2579"/>
    <cellStyle name="20% - Акцент6 2 4 4" xfId="2580"/>
    <cellStyle name="20% - Акцент6 2 4 5" xfId="2581"/>
    <cellStyle name="20% - Акцент6 2 5" xfId="2582"/>
    <cellStyle name="20% - Акцент6 2_46EE.2011(v1.0)" xfId="545"/>
    <cellStyle name="20% - Акцент6 3" xfId="546"/>
    <cellStyle name="20% - Акцент6 3 2" xfId="547"/>
    <cellStyle name="20% - Акцент6 3 2 2" xfId="2214"/>
    <cellStyle name="20% - Акцент6 3 3" xfId="548"/>
    <cellStyle name="20% - Акцент6 3 3 2" xfId="2215"/>
    <cellStyle name="20% - Акцент6 3 4" xfId="2216"/>
    <cellStyle name="20% - Акцент6 3_46EE.2011(v1.0)" xfId="549"/>
    <cellStyle name="20% - Акцент6 4" xfId="550"/>
    <cellStyle name="20% - Акцент6 4 2" xfId="551"/>
    <cellStyle name="20% - Акцент6 4 2 2" xfId="2217"/>
    <cellStyle name="20% - Акцент6 4 3" xfId="552"/>
    <cellStyle name="20% - Акцент6 4 3 2" xfId="2218"/>
    <cellStyle name="20% - Акцент6 4 4" xfId="2219"/>
    <cellStyle name="20% - Акцент6 4_46EE.2011(v1.0)" xfId="553"/>
    <cellStyle name="20% - Акцент6 5" xfId="554"/>
    <cellStyle name="20% - Акцент6 5 2" xfId="555"/>
    <cellStyle name="20% - Акцент6 5 2 2" xfId="2220"/>
    <cellStyle name="20% - Акцент6 5 3" xfId="556"/>
    <cellStyle name="20% - Акцент6 5 3 2" xfId="2221"/>
    <cellStyle name="20% - Акцент6 5 4" xfId="2222"/>
    <cellStyle name="20% - Акцент6 5_46EE.2011(v1.0)" xfId="557"/>
    <cellStyle name="20% - Акцент6 6" xfId="558"/>
    <cellStyle name="20% - Акцент6 6 2" xfId="559"/>
    <cellStyle name="20% - Акцент6 6 2 2" xfId="2223"/>
    <cellStyle name="20% - Акцент6 6 3" xfId="560"/>
    <cellStyle name="20% - Акцент6 6 3 2" xfId="2224"/>
    <cellStyle name="20% - Акцент6 6 4" xfId="2225"/>
    <cellStyle name="20% - Акцент6 6_46EE.2011(v1.0)" xfId="561"/>
    <cellStyle name="20% - Акцент6 7" xfId="562"/>
    <cellStyle name="20% - Акцент6 7 2" xfId="563"/>
    <cellStyle name="20% - Акцент6 7 2 2" xfId="2226"/>
    <cellStyle name="20% - Акцент6 7 3" xfId="564"/>
    <cellStyle name="20% - Акцент6 7 3 2" xfId="2227"/>
    <cellStyle name="20% - Акцент6 7 4" xfId="2228"/>
    <cellStyle name="20% - Акцент6 7_46EE.2011(v1.0)" xfId="565"/>
    <cellStyle name="20% - Акцент6 8" xfId="566"/>
    <cellStyle name="20% - Акцент6 8 2" xfId="567"/>
    <cellStyle name="20% - Акцент6 8 2 2" xfId="2229"/>
    <cellStyle name="20% - Акцент6 8 3" xfId="568"/>
    <cellStyle name="20% - Акцент6 8 3 2" xfId="2230"/>
    <cellStyle name="20% - Акцент6 8 4" xfId="2231"/>
    <cellStyle name="20% - Акцент6 8_46EE.2011(v1.0)" xfId="569"/>
    <cellStyle name="20% - Акцент6 9" xfId="570"/>
    <cellStyle name="20% - Акцент6 9 2" xfId="571"/>
    <cellStyle name="20% - Акцент6 9 2 2" xfId="2232"/>
    <cellStyle name="20% - Акцент6 9 3" xfId="572"/>
    <cellStyle name="20% - Акцент6 9 3 2" xfId="2233"/>
    <cellStyle name="20% - Акцент6 9 4" xfId="2234"/>
    <cellStyle name="20% - Акцент6 9_46EE.2011(v1.0)" xfId="573"/>
    <cellStyle name="40% - Accent1" xfId="574"/>
    <cellStyle name="40% - Accent1 2" xfId="575"/>
    <cellStyle name="40% - Accent1 2 2" xfId="2235"/>
    <cellStyle name="40% - Accent1 3" xfId="576"/>
    <cellStyle name="40% - Accent1 3 2" xfId="2236"/>
    <cellStyle name="40% - Accent1 4" xfId="2237"/>
    <cellStyle name="40% - Accent1_46EE.2011(v1.0)" xfId="577"/>
    <cellStyle name="40% - Accent2" xfId="578"/>
    <cellStyle name="40% - Accent2 2" xfId="579"/>
    <cellStyle name="40% - Accent2 2 2" xfId="2238"/>
    <cellStyle name="40% - Accent2 3" xfId="580"/>
    <cellStyle name="40% - Accent2 3 2" xfId="2239"/>
    <cellStyle name="40% - Accent2 4" xfId="2240"/>
    <cellStyle name="40% - Accent2_46EE.2011(v1.0)" xfId="581"/>
    <cellStyle name="40% - Accent3" xfId="582"/>
    <cellStyle name="40% - Accent3 2" xfId="583"/>
    <cellStyle name="40% - Accent3 2 2" xfId="2241"/>
    <cellStyle name="40% - Accent3 3" xfId="584"/>
    <cellStyle name="40% - Accent3 3 2" xfId="2242"/>
    <cellStyle name="40% - Accent3 4" xfId="2243"/>
    <cellStyle name="40% - Accent3_46EE.2011(v1.0)" xfId="585"/>
    <cellStyle name="40% - Accent4" xfId="586"/>
    <cellStyle name="40% - Accent4 2" xfId="587"/>
    <cellStyle name="40% - Accent4 2 2" xfId="2244"/>
    <cellStyle name="40% - Accent4 3" xfId="588"/>
    <cellStyle name="40% - Accent4 3 2" xfId="2245"/>
    <cellStyle name="40% - Accent4 4" xfId="2246"/>
    <cellStyle name="40% - Accent4_46EE.2011(v1.0)" xfId="589"/>
    <cellStyle name="40% - Accent5" xfId="590"/>
    <cellStyle name="40% - Accent5 2" xfId="591"/>
    <cellStyle name="40% - Accent5 2 2" xfId="2247"/>
    <cellStyle name="40% - Accent5 3" xfId="592"/>
    <cellStyle name="40% - Accent5 3 2" xfId="2248"/>
    <cellStyle name="40% - Accent5 4" xfId="2249"/>
    <cellStyle name="40% - Accent5_46EE.2011(v1.0)" xfId="593"/>
    <cellStyle name="40% - Accent6" xfId="594"/>
    <cellStyle name="40% - Accent6 2" xfId="595"/>
    <cellStyle name="40% - Accent6 2 2" xfId="2250"/>
    <cellStyle name="40% - Accent6 3" xfId="596"/>
    <cellStyle name="40% - Accent6 3 2" xfId="2251"/>
    <cellStyle name="40% - Accent6 4" xfId="2252"/>
    <cellStyle name="40% - Accent6_46EE.2011(v1.0)" xfId="597"/>
    <cellStyle name="40% - Акцент1 10" xfId="598"/>
    <cellStyle name="40% - Акцент1 10 2" xfId="2253"/>
    <cellStyle name="40% - Акцент1 2" xfId="599"/>
    <cellStyle name="40% - Акцент1 2 2" xfId="600"/>
    <cellStyle name="40% - Акцент1 2 2 2" xfId="2254"/>
    <cellStyle name="40% - Акцент1 2 3" xfId="601"/>
    <cellStyle name="40% - Акцент1 2 3 2" xfId="2255"/>
    <cellStyle name="40% - Акцент1 2 4" xfId="2256"/>
    <cellStyle name="40% - Акцент1 2 4 2" xfId="2583"/>
    <cellStyle name="40% - Акцент1 2 4 2 2" xfId="2584"/>
    <cellStyle name="40% - Акцент1 2 4 3" xfId="2585"/>
    <cellStyle name="40% - Акцент1 2 4 4" xfId="2586"/>
    <cellStyle name="40% - Акцент1 2 4 5" xfId="2587"/>
    <cellStyle name="40% - Акцент1 2 5" xfId="2588"/>
    <cellStyle name="40% - Акцент1 2_46EE.2011(v1.0)" xfId="602"/>
    <cellStyle name="40% - Акцент1 3" xfId="603"/>
    <cellStyle name="40% - Акцент1 3 2" xfId="604"/>
    <cellStyle name="40% - Акцент1 3 2 2" xfId="2257"/>
    <cellStyle name="40% - Акцент1 3 3" xfId="605"/>
    <cellStyle name="40% - Акцент1 3 3 2" xfId="2258"/>
    <cellStyle name="40% - Акцент1 3 4" xfId="2259"/>
    <cellStyle name="40% - Акцент1 3_46EE.2011(v1.0)" xfId="606"/>
    <cellStyle name="40% - Акцент1 4" xfId="607"/>
    <cellStyle name="40% - Акцент1 4 2" xfId="608"/>
    <cellStyle name="40% - Акцент1 4 2 2" xfId="2260"/>
    <cellStyle name="40% - Акцент1 4 3" xfId="609"/>
    <cellStyle name="40% - Акцент1 4 3 2" xfId="2261"/>
    <cellStyle name="40% - Акцент1 4 4" xfId="2262"/>
    <cellStyle name="40% - Акцент1 4_46EE.2011(v1.0)" xfId="610"/>
    <cellStyle name="40% - Акцент1 5" xfId="611"/>
    <cellStyle name="40% - Акцент1 5 2" xfId="612"/>
    <cellStyle name="40% - Акцент1 5 2 2" xfId="2263"/>
    <cellStyle name="40% - Акцент1 5 3" xfId="613"/>
    <cellStyle name="40% - Акцент1 5 3 2" xfId="2264"/>
    <cellStyle name="40% - Акцент1 5 4" xfId="2265"/>
    <cellStyle name="40% - Акцент1 5_46EE.2011(v1.0)" xfId="614"/>
    <cellStyle name="40% - Акцент1 6" xfId="615"/>
    <cellStyle name="40% - Акцент1 6 2" xfId="616"/>
    <cellStyle name="40% - Акцент1 6 2 2" xfId="2266"/>
    <cellStyle name="40% - Акцент1 6 3" xfId="617"/>
    <cellStyle name="40% - Акцент1 6 3 2" xfId="2267"/>
    <cellStyle name="40% - Акцент1 6 4" xfId="2268"/>
    <cellStyle name="40% - Акцент1 6_46EE.2011(v1.0)" xfId="618"/>
    <cellStyle name="40% - Акцент1 7" xfId="619"/>
    <cellStyle name="40% - Акцент1 7 2" xfId="620"/>
    <cellStyle name="40% - Акцент1 7 2 2" xfId="2269"/>
    <cellStyle name="40% - Акцент1 7 3" xfId="621"/>
    <cellStyle name="40% - Акцент1 7 3 2" xfId="2270"/>
    <cellStyle name="40% - Акцент1 7 4" xfId="2271"/>
    <cellStyle name="40% - Акцент1 7_46EE.2011(v1.0)" xfId="622"/>
    <cellStyle name="40% - Акцент1 8" xfId="623"/>
    <cellStyle name="40% - Акцент1 8 2" xfId="624"/>
    <cellStyle name="40% - Акцент1 8 2 2" xfId="2272"/>
    <cellStyle name="40% - Акцент1 8 3" xfId="625"/>
    <cellStyle name="40% - Акцент1 8 3 2" xfId="2273"/>
    <cellStyle name="40% - Акцент1 8 4" xfId="2274"/>
    <cellStyle name="40% - Акцент1 8_46EE.2011(v1.0)" xfId="626"/>
    <cellStyle name="40% - Акцент1 9" xfId="627"/>
    <cellStyle name="40% - Акцент1 9 2" xfId="628"/>
    <cellStyle name="40% - Акцент1 9 2 2" xfId="2275"/>
    <cellStyle name="40% - Акцент1 9 3" xfId="629"/>
    <cellStyle name="40% - Акцент1 9 3 2" xfId="2276"/>
    <cellStyle name="40% - Акцент1 9 4" xfId="2277"/>
    <cellStyle name="40% - Акцент1 9_46EE.2011(v1.0)" xfId="630"/>
    <cellStyle name="40% - Акцент2 10" xfId="631"/>
    <cellStyle name="40% - Акцент2 10 2" xfId="2278"/>
    <cellStyle name="40% - Акцент2 2" xfId="632"/>
    <cellStyle name="40% - Акцент2 2 2" xfId="633"/>
    <cellStyle name="40% - Акцент2 2 2 2" xfId="2279"/>
    <cellStyle name="40% - Акцент2 2 3" xfId="634"/>
    <cellStyle name="40% - Акцент2 2 3 2" xfId="2280"/>
    <cellStyle name="40% - Акцент2 2 4" xfId="2281"/>
    <cellStyle name="40% - Акцент2 2 4 2" xfId="2589"/>
    <cellStyle name="40% - Акцент2 2 4 2 2" xfId="2590"/>
    <cellStyle name="40% - Акцент2 2 4 3" xfId="2591"/>
    <cellStyle name="40% - Акцент2 2 4 4" xfId="2592"/>
    <cellStyle name="40% - Акцент2 2 4 5" xfId="2593"/>
    <cellStyle name="40% - Акцент2 2 5" xfId="2594"/>
    <cellStyle name="40% - Акцент2 2_46EE.2011(v1.0)" xfId="635"/>
    <cellStyle name="40% - Акцент2 3" xfId="636"/>
    <cellStyle name="40% - Акцент2 3 2" xfId="637"/>
    <cellStyle name="40% - Акцент2 3 2 2" xfId="2282"/>
    <cellStyle name="40% - Акцент2 3 3" xfId="638"/>
    <cellStyle name="40% - Акцент2 3 3 2" xfId="2283"/>
    <cellStyle name="40% - Акцент2 3 4" xfId="2284"/>
    <cellStyle name="40% - Акцент2 3_46EE.2011(v1.0)" xfId="639"/>
    <cellStyle name="40% - Акцент2 4" xfId="640"/>
    <cellStyle name="40% - Акцент2 4 2" xfId="641"/>
    <cellStyle name="40% - Акцент2 4 2 2" xfId="2285"/>
    <cellStyle name="40% - Акцент2 4 3" xfId="642"/>
    <cellStyle name="40% - Акцент2 4 3 2" xfId="2286"/>
    <cellStyle name="40% - Акцент2 4 4" xfId="2287"/>
    <cellStyle name="40% - Акцент2 4_46EE.2011(v1.0)" xfId="643"/>
    <cellStyle name="40% - Акцент2 5" xfId="644"/>
    <cellStyle name="40% - Акцент2 5 2" xfId="645"/>
    <cellStyle name="40% - Акцент2 5 2 2" xfId="2288"/>
    <cellStyle name="40% - Акцент2 5 3" xfId="646"/>
    <cellStyle name="40% - Акцент2 5 3 2" xfId="2289"/>
    <cellStyle name="40% - Акцент2 5 4" xfId="2290"/>
    <cellStyle name="40% - Акцент2 5_46EE.2011(v1.0)" xfId="647"/>
    <cellStyle name="40% - Акцент2 6" xfId="648"/>
    <cellStyle name="40% - Акцент2 6 2" xfId="649"/>
    <cellStyle name="40% - Акцент2 6 2 2" xfId="2291"/>
    <cellStyle name="40% - Акцент2 6 3" xfId="650"/>
    <cellStyle name="40% - Акцент2 6 3 2" xfId="2292"/>
    <cellStyle name="40% - Акцент2 6 4" xfId="2293"/>
    <cellStyle name="40% - Акцент2 6_46EE.2011(v1.0)" xfId="651"/>
    <cellStyle name="40% - Акцент2 7" xfId="652"/>
    <cellStyle name="40% - Акцент2 7 2" xfId="653"/>
    <cellStyle name="40% - Акцент2 7 2 2" xfId="2294"/>
    <cellStyle name="40% - Акцент2 7 3" xfId="654"/>
    <cellStyle name="40% - Акцент2 7 3 2" xfId="2295"/>
    <cellStyle name="40% - Акцент2 7 4" xfId="2296"/>
    <cellStyle name="40% - Акцент2 7_46EE.2011(v1.0)" xfId="655"/>
    <cellStyle name="40% - Акцент2 8" xfId="656"/>
    <cellStyle name="40% - Акцент2 8 2" xfId="657"/>
    <cellStyle name="40% - Акцент2 8 2 2" xfId="2297"/>
    <cellStyle name="40% - Акцент2 8 3" xfId="658"/>
    <cellStyle name="40% - Акцент2 8 3 2" xfId="2298"/>
    <cellStyle name="40% - Акцент2 8 4" xfId="2299"/>
    <cellStyle name="40% - Акцент2 8_46EE.2011(v1.0)" xfId="659"/>
    <cellStyle name="40% - Акцент2 9" xfId="660"/>
    <cellStyle name="40% - Акцент2 9 2" xfId="661"/>
    <cellStyle name="40% - Акцент2 9 2 2" xfId="2300"/>
    <cellStyle name="40% - Акцент2 9 3" xfId="662"/>
    <cellStyle name="40% - Акцент2 9 3 2" xfId="2301"/>
    <cellStyle name="40% - Акцент2 9 4" xfId="2302"/>
    <cellStyle name="40% - Акцент2 9_46EE.2011(v1.0)" xfId="663"/>
    <cellStyle name="40% - Акцент3 10" xfId="664"/>
    <cellStyle name="40% - Акцент3 10 2" xfId="2303"/>
    <cellStyle name="40% - Акцент3 2" xfId="665"/>
    <cellStyle name="40% - Акцент3 2 2" xfId="666"/>
    <cellStyle name="40% - Акцент3 2 2 2" xfId="2304"/>
    <cellStyle name="40% - Акцент3 2 3" xfId="667"/>
    <cellStyle name="40% - Акцент3 2 3 2" xfId="2305"/>
    <cellStyle name="40% - Акцент3 2 4" xfId="2306"/>
    <cellStyle name="40% - Акцент3 2 4 2" xfId="2595"/>
    <cellStyle name="40% - Акцент3 2 4 2 2" xfId="2596"/>
    <cellStyle name="40% - Акцент3 2 4 3" xfId="2597"/>
    <cellStyle name="40% - Акцент3 2 4 4" xfId="2598"/>
    <cellStyle name="40% - Акцент3 2 4 5" xfId="2599"/>
    <cellStyle name="40% - Акцент3 2 5" xfId="2600"/>
    <cellStyle name="40% - Акцент3 2_46EE.2011(v1.0)" xfId="668"/>
    <cellStyle name="40% - Акцент3 3" xfId="669"/>
    <cellStyle name="40% - Акцент3 3 2" xfId="670"/>
    <cellStyle name="40% - Акцент3 3 2 2" xfId="2307"/>
    <cellStyle name="40% - Акцент3 3 3" xfId="671"/>
    <cellStyle name="40% - Акцент3 3 3 2" xfId="2308"/>
    <cellStyle name="40% - Акцент3 3 4" xfId="2309"/>
    <cellStyle name="40% - Акцент3 3_46EE.2011(v1.0)" xfId="672"/>
    <cellStyle name="40% - Акцент3 4" xfId="673"/>
    <cellStyle name="40% - Акцент3 4 2" xfId="674"/>
    <cellStyle name="40% - Акцент3 4 2 2" xfId="2310"/>
    <cellStyle name="40% - Акцент3 4 3" xfId="675"/>
    <cellStyle name="40% - Акцент3 4 3 2" xfId="2311"/>
    <cellStyle name="40% - Акцент3 4 4" xfId="2312"/>
    <cellStyle name="40% - Акцент3 4_46EE.2011(v1.0)" xfId="676"/>
    <cellStyle name="40% - Акцент3 5" xfId="677"/>
    <cellStyle name="40% - Акцент3 5 2" xfId="678"/>
    <cellStyle name="40% - Акцент3 5 2 2" xfId="2313"/>
    <cellStyle name="40% - Акцент3 5 3" xfId="679"/>
    <cellStyle name="40% - Акцент3 5 3 2" xfId="2314"/>
    <cellStyle name="40% - Акцент3 5 4" xfId="2315"/>
    <cellStyle name="40% - Акцент3 5_46EE.2011(v1.0)" xfId="680"/>
    <cellStyle name="40% - Акцент3 6" xfId="681"/>
    <cellStyle name="40% - Акцент3 6 2" xfId="682"/>
    <cellStyle name="40% - Акцент3 6 2 2" xfId="2316"/>
    <cellStyle name="40% - Акцент3 6 3" xfId="683"/>
    <cellStyle name="40% - Акцент3 6 3 2" xfId="2317"/>
    <cellStyle name="40% - Акцент3 6 4" xfId="2318"/>
    <cellStyle name="40% - Акцент3 6_46EE.2011(v1.0)" xfId="684"/>
    <cellStyle name="40% - Акцент3 7" xfId="685"/>
    <cellStyle name="40% - Акцент3 7 2" xfId="686"/>
    <cellStyle name="40% - Акцент3 7 2 2" xfId="2319"/>
    <cellStyle name="40% - Акцент3 7 3" xfId="687"/>
    <cellStyle name="40% - Акцент3 7 3 2" xfId="2320"/>
    <cellStyle name="40% - Акцент3 7 4" xfId="2321"/>
    <cellStyle name="40% - Акцент3 7_46EE.2011(v1.0)" xfId="688"/>
    <cellStyle name="40% - Акцент3 8" xfId="689"/>
    <cellStyle name="40% - Акцент3 8 2" xfId="690"/>
    <cellStyle name="40% - Акцент3 8 2 2" xfId="2322"/>
    <cellStyle name="40% - Акцент3 8 3" xfId="691"/>
    <cellStyle name="40% - Акцент3 8 3 2" xfId="2323"/>
    <cellStyle name="40% - Акцент3 8 4" xfId="2324"/>
    <cellStyle name="40% - Акцент3 8_46EE.2011(v1.0)" xfId="692"/>
    <cellStyle name="40% - Акцент3 9" xfId="693"/>
    <cellStyle name="40% - Акцент3 9 2" xfId="694"/>
    <cellStyle name="40% - Акцент3 9 2 2" xfId="2325"/>
    <cellStyle name="40% - Акцент3 9 3" xfId="695"/>
    <cellStyle name="40% - Акцент3 9 3 2" xfId="2326"/>
    <cellStyle name="40% - Акцент3 9 4" xfId="2327"/>
    <cellStyle name="40% - Акцент3 9_46EE.2011(v1.0)" xfId="696"/>
    <cellStyle name="40% - Акцент4 10" xfId="697"/>
    <cellStyle name="40% - Акцент4 10 2" xfId="2328"/>
    <cellStyle name="40% - Акцент4 2" xfId="698"/>
    <cellStyle name="40% - Акцент4 2 2" xfId="699"/>
    <cellStyle name="40% - Акцент4 2 2 2" xfId="2329"/>
    <cellStyle name="40% - Акцент4 2 3" xfId="700"/>
    <cellStyle name="40% - Акцент4 2 3 2" xfId="2330"/>
    <cellStyle name="40% - Акцент4 2 4" xfId="2331"/>
    <cellStyle name="40% - Акцент4 2 4 2" xfId="2601"/>
    <cellStyle name="40% - Акцент4 2 4 2 2" xfId="2602"/>
    <cellStyle name="40% - Акцент4 2 4 3" xfId="2603"/>
    <cellStyle name="40% - Акцент4 2 4 4" xfId="2604"/>
    <cellStyle name="40% - Акцент4 2 4 5" xfId="2605"/>
    <cellStyle name="40% - Акцент4 2 5" xfId="2606"/>
    <cellStyle name="40% - Акцент4 2_46EE.2011(v1.0)" xfId="701"/>
    <cellStyle name="40% - Акцент4 3" xfId="702"/>
    <cellStyle name="40% - Акцент4 3 2" xfId="703"/>
    <cellStyle name="40% - Акцент4 3 2 2" xfId="2332"/>
    <cellStyle name="40% - Акцент4 3 3" xfId="704"/>
    <cellStyle name="40% - Акцент4 3 3 2" xfId="2333"/>
    <cellStyle name="40% - Акцент4 3 4" xfId="2334"/>
    <cellStyle name="40% - Акцент4 3_46EE.2011(v1.0)" xfId="705"/>
    <cellStyle name="40% - Акцент4 4" xfId="706"/>
    <cellStyle name="40% - Акцент4 4 2" xfId="707"/>
    <cellStyle name="40% - Акцент4 4 2 2" xfId="2335"/>
    <cellStyle name="40% - Акцент4 4 3" xfId="708"/>
    <cellStyle name="40% - Акцент4 4 3 2" xfId="2336"/>
    <cellStyle name="40% - Акцент4 4 4" xfId="2337"/>
    <cellStyle name="40% - Акцент4 4_46EE.2011(v1.0)" xfId="709"/>
    <cellStyle name="40% - Акцент4 5" xfId="710"/>
    <cellStyle name="40% - Акцент4 5 2" xfId="711"/>
    <cellStyle name="40% - Акцент4 5 2 2" xfId="2338"/>
    <cellStyle name="40% - Акцент4 5 3" xfId="712"/>
    <cellStyle name="40% - Акцент4 5 3 2" xfId="2339"/>
    <cellStyle name="40% - Акцент4 5 4" xfId="2340"/>
    <cellStyle name="40% - Акцент4 5_46EE.2011(v1.0)" xfId="713"/>
    <cellStyle name="40% - Акцент4 6" xfId="714"/>
    <cellStyle name="40% - Акцент4 6 2" xfId="715"/>
    <cellStyle name="40% - Акцент4 6 2 2" xfId="2341"/>
    <cellStyle name="40% - Акцент4 6 3" xfId="716"/>
    <cellStyle name="40% - Акцент4 6 3 2" xfId="2342"/>
    <cellStyle name="40% - Акцент4 6 4" xfId="2343"/>
    <cellStyle name="40% - Акцент4 6_46EE.2011(v1.0)" xfId="717"/>
    <cellStyle name="40% - Акцент4 7" xfId="718"/>
    <cellStyle name="40% - Акцент4 7 2" xfId="719"/>
    <cellStyle name="40% - Акцент4 7 2 2" xfId="2344"/>
    <cellStyle name="40% - Акцент4 7 3" xfId="720"/>
    <cellStyle name="40% - Акцент4 7 3 2" xfId="2345"/>
    <cellStyle name="40% - Акцент4 7 4" xfId="2346"/>
    <cellStyle name="40% - Акцент4 7_46EE.2011(v1.0)" xfId="721"/>
    <cellStyle name="40% - Акцент4 8" xfId="722"/>
    <cellStyle name="40% - Акцент4 8 2" xfId="723"/>
    <cellStyle name="40% - Акцент4 8 2 2" xfId="2347"/>
    <cellStyle name="40% - Акцент4 8 3" xfId="724"/>
    <cellStyle name="40% - Акцент4 8 3 2" xfId="2348"/>
    <cellStyle name="40% - Акцент4 8 4" xfId="2349"/>
    <cellStyle name="40% - Акцент4 8_46EE.2011(v1.0)" xfId="725"/>
    <cellStyle name="40% - Акцент4 9" xfId="726"/>
    <cellStyle name="40% - Акцент4 9 2" xfId="727"/>
    <cellStyle name="40% - Акцент4 9 2 2" xfId="2350"/>
    <cellStyle name="40% - Акцент4 9 3" xfId="728"/>
    <cellStyle name="40% - Акцент4 9 3 2" xfId="2351"/>
    <cellStyle name="40% - Акцент4 9 4" xfId="2352"/>
    <cellStyle name="40% - Акцент4 9_46EE.2011(v1.0)" xfId="729"/>
    <cellStyle name="40% - Акцент5 10" xfId="730"/>
    <cellStyle name="40% - Акцент5 10 2" xfId="2353"/>
    <cellStyle name="40% - Акцент5 2" xfId="731"/>
    <cellStyle name="40% - Акцент5 2 2" xfId="732"/>
    <cellStyle name="40% - Акцент5 2 2 2" xfId="2354"/>
    <cellStyle name="40% - Акцент5 2 3" xfId="733"/>
    <cellStyle name="40% - Акцент5 2 3 2" xfId="2355"/>
    <cellStyle name="40% - Акцент5 2 4" xfId="2356"/>
    <cellStyle name="40% - Акцент5 2 4 2" xfId="2607"/>
    <cellStyle name="40% - Акцент5 2 4 2 2" xfId="2608"/>
    <cellStyle name="40% - Акцент5 2 4 3" xfId="2609"/>
    <cellStyle name="40% - Акцент5 2 4 4" xfId="2610"/>
    <cellStyle name="40% - Акцент5 2 4 5" xfId="2611"/>
    <cellStyle name="40% - Акцент5 2 5" xfId="2612"/>
    <cellStyle name="40% - Акцент5 2_46EE.2011(v1.0)" xfId="734"/>
    <cellStyle name="40% - Акцент5 3" xfId="735"/>
    <cellStyle name="40% - Акцент5 3 2" xfId="736"/>
    <cellStyle name="40% - Акцент5 3 2 2" xfId="2357"/>
    <cellStyle name="40% - Акцент5 3 3" xfId="737"/>
    <cellStyle name="40% - Акцент5 3 3 2" xfId="2358"/>
    <cellStyle name="40% - Акцент5 3 4" xfId="2359"/>
    <cellStyle name="40% - Акцент5 3_46EE.2011(v1.0)" xfId="738"/>
    <cellStyle name="40% - Акцент5 4" xfId="739"/>
    <cellStyle name="40% - Акцент5 4 2" xfId="740"/>
    <cellStyle name="40% - Акцент5 4 2 2" xfId="2360"/>
    <cellStyle name="40% - Акцент5 4 3" xfId="741"/>
    <cellStyle name="40% - Акцент5 4 3 2" xfId="2361"/>
    <cellStyle name="40% - Акцент5 4 4" xfId="2362"/>
    <cellStyle name="40% - Акцент5 4_46EE.2011(v1.0)" xfId="742"/>
    <cellStyle name="40% - Акцент5 5" xfId="743"/>
    <cellStyle name="40% - Акцент5 5 2" xfId="744"/>
    <cellStyle name="40% - Акцент5 5 2 2" xfId="2363"/>
    <cellStyle name="40% - Акцент5 5 3" xfId="745"/>
    <cellStyle name="40% - Акцент5 5 3 2" xfId="2364"/>
    <cellStyle name="40% - Акцент5 5 4" xfId="2365"/>
    <cellStyle name="40% - Акцент5 5_46EE.2011(v1.0)" xfId="746"/>
    <cellStyle name="40% - Акцент5 6" xfId="747"/>
    <cellStyle name="40% - Акцент5 6 2" xfId="748"/>
    <cellStyle name="40% - Акцент5 6 2 2" xfId="2366"/>
    <cellStyle name="40% - Акцент5 6 3" xfId="749"/>
    <cellStyle name="40% - Акцент5 6 3 2" xfId="2367"/>
    <cellStyle name="40% - Акцент5 6 4" xfId="2368"/>
    <cellStyle name="40% - Акцент5 6_46EE.2011(v1.0)" xfId="750"/>
    <cellStyle name="40% - Акцент5 7" xfId="751"/>
    <cellStyle name="40% - Акцент5 7 2" xfId="752"/>
    <cellStyle name="40% - Акцент5 7 2 2" xfId="2369"/>
    <cellStyle name="40% - Акцент5 7 3" xfId="753"/>
    <cellStyle name="40% - Акцент5 7 3 2" xfId="2370"/>
    <cellStyle name="40% - Акцент5 7 4" xfId="2371"/>
    <cellStyle name="40% - Акцент5 7_46EE.2011(v1.0)" xfId="754"/>
    <cellStyle name="40% - Акцент5 8" xfId="755"/>
    <cellStyle name="40% - Акцент5 8 2" xfId="756"/>
    <cellStyle name="40% - Акцент5 8 2 2" xfId="2372"/>
    <cellStyle name="40% - Акцент5 8 3" xfId="757"/>
    <cellStyle name="40% - Акцент5 8 3 2" xfId="2373"/>
    <cellStyle name="40% - Акцент5 8 4" xfId="2374"/>
    <cellStyle name="40% - Акцент5 8_46EE.2011(v1.0)" xfId="758"/>
    <cellStyle name="40% - Акцент5 9" xfId="759"/>
    <cellStyle name="40% - Акцент5 9 2" xfId="760"/>
    <cellStyle name="40% - Акцент5 9 2 2" xfId="2375"/>
    <cellStyle name="40% - Акцент5 9 3" xfId="761"/>
    <cellStyle name="40% - Акцент5 9 3 2" xfId="2376"/>
    <cellStyle name="40% - Акцент5 9 4" xfId="2377"/>
    <cellStyle name="40% - Акцент5 9_46EE.2011(v1.0)" xfId="762"/>
    <cellStyle name="40% - Акцент6 10" xfId="763"/>
    <cellStyle name="40% - Акцент6 10 2" xfId="2378"/>
    <cellStyle name="40% - Акцент6 2" xfId="764"/>
    <cellStyle name="40% - Акцент6 2 2" xfId="765"/>
    <cellStyle name="40% - Акцент6 2 2 2" xfId="2379"/>
    <cellStyle name="40% - Акцент6 2 3" xfId="766"/>
    <cellStyle name="40% - Акцент6 2 3 2" xfId="2380"/>
    <cellStyle name="40% - Акцент6 2 4" xfId="2381"/>
    <cellStyle name="40% - Акцент6 2 4 2" xfId="2613"/>
    <cellStyle name="40% - Акцент6 2 4 2 2" xfId="2614"/>
    <cellStyle name="40% - Акцент6 2 4 3" xfId="2615"/>
    <cellStyle name="40% - Акцент6 2 4 4" xfId="2616"/>
    <cellStyle name="40% - Акцент6 2 4 5" xfId="2617"/>
    <cellStyle name="40% - Акцент6 2 5" xfId="2618"/>
    <cellStyle name="40% - Акцент6 2_46EE.2011(v1.0)" xfId="767"/>
    <cellStyle name="40% - Акцент6 3" xfId="768"/>
    <cellStyle name="40% - Акцент6 3 2" xfId="769"/>
    <cellStyle name="40% - Акцент6 3 2 2" xfId="2382"/>
    <cellStyle name="40% - Акцент6 3 3" xfId="770"/>
    <cellStyle name="40% - Акцент6 3 3 2" xfId="2383"/>
    <cellStyle name="40% - Акцент6 3 4" xfId="2384"/>
    <cellStyle name="40% - Акцент6 3_46EE.2011(v1.0)" xfId="771"/>
    <cellStyle name="40% - Акцент6 4" xfId="772"/>
    <cellStyle name="40% - Акцент6 4 2" xfId="773"/>
    <cellStyle name="40% - Акцент6 4 2 2" xfId="2385"/>
    <cellStyle name="40% - Акцент6 4 3" xfId="774"/>
    <cellStyle name="40% - Акцент6 4 3 2" xfId="2386"/>
    <cellStyle name="40% - Акцент6 4 4" xfId="2387"/>
    <cellStyle name="40% - Акцент6 4_46EE.2011(v1.0)" xfId="775"/>
    <cellStyle name="40% - Акцент6 5" xfId="776"/>
    <cellStyle name="40% - Акцент6 5 2" xfId="777"/>
    <cellStyle name="40% - Акцент6 5 2 2" xfId="2388"/>
    <cellStyle name="40% - Акцент6 5 3" xfId="778"/>
    <cellStyle name="40% - Акцент6 5 3 2" xfId="2389"/>
    <cellStyle name="40% - Акцент6 5 4" xfId="2390"/>
    <cellStyle name="40% - Акцент6 5_46EE.2011(v1.0)" xfId="779"/>
    <cellStyle name="40% - Акцент6 6" xfId="780"/>
    <cellStyle name="40% - Акцент6 6 2" xfId="781"/>
    <cellStyle name="40% - Акцент6 6 2 2" xfId="2391"/>
    <cellStyle name="40% - Акцент6 6 3" xfId="782"/>
    <cellStyle name="40% - Акцент6 6 3 2" xfId="2392"/>
    <cellStyle name="40% - Акцент6 6 4" xfId="2393"/>
    <cellStyle name="40% - Акцент6 6_46EE.2011(v1.0)" xfId="783"/>
    <cellStyle name="40% - Акцент6 7" xfId="784"/>
    <cellStyle name="40% - Акцент6 7 2" xfId="785"/>
    <cellStyle name="40% - Акцент6 7 2 2" xfId="2394"/>
    <cellStyle name="40% - Акцент6 7 3" xfId="786"/>
    <cellStyle name="40% - Акцент6 7 3 2" xfId="2395"/>
    <cellStyle name="40% - Акцент6 7 4" xfId="2396"/>
    <cellStyle name="40% - Акцент6 7_46EE.2011(v1.0)" xfId="787"/>
    <cellStyle name="40% - Акцент6 8" xfId="788"/>
    <cellStyle name="40% - Акцент6 8 2" xfId="789"/>
    <cellStyle name="40% - Акцент6 8 2 2" xfId="2397"/>
    <cellStyle name="40% - Акцент6 8 3" xfId="790"/>
    <cellStyle name="40% - Акцент6 8 3 2" xfId="2398"/>
    <cellStyle name="40% - Акцент6 8 4" xfId="2399"/>
    <cellStyle name="40% - Акцент6 8_46EE.2011(v1.0)" xfId="791"/>
    <cellStyle name="40% - Акцент6 9" xfId="792"/>
    <cellStyle name="40% - Акцент6 9 2" xfId="793"/>
    <cellStyle name="40% - Акцент6 9 2 2" xfId="2400"/>
    <cellStyle name="40% - Акцент6 9 3" xfId="794"/>
    <cellStyle name="40% - Акцент6 9 3 2" xfId="2401"/>
    <cellStyle name="40% - Акцент6 9 4" xfId="2402"/>
    <cellStyle name="40% - Акцент6 9_46EE.2011(v1.0)" xfId="795"/>
    <cellStyle name="60% - Accent1" xfId="796"/>
    <cellStyle name="60% - Accent2" xfId="797"/>
    <cellStyle name="60% - Accent3" xfId="798"/>
    <cellStyle name="60% - Accent4" xfId="799"/>
    <cellStyle name="60% - Accent5" xfId="800"/>
    <cellStyle name="60% - Accent6" xfId="801"/>
    <cellStyle name="60% - Акцент1 10" xfId="802"/>
    <cellStyle name="60% - Акцент1 2" xfId="803"/>
    <cellStyle name="60% - Акцент1 2 2" xfId="804"/>
    <cellStyle name="60% - Акцент1 2 3" xfId="2619"/>
    <cellStyle name="60% - Акцент1 2 3 2" xfId="2620"/>
    <cellStyle name="60% - Акцент1 2 3 3" xfId="2621"/>
    <cellStyle name="60% - Акцент1 2 3 4" xfId="2622"/>
    <cellStyle name="60% - Акцент1 2 3 5" xfId="2623"/>
    <cellStyle name="60% - Акцент1 2 4" xfId="2624"/>
    <cellStyle name="60% - Акцент1 2 4 2" xfId="2625"/>
    <cellStyle name="60% - Акцент1 3" xfId="805"/>
    <cellStyle name="60% - Акцент1 3 2" xfId="806"/>
    <cellStyle name="60% - Акцент1 4" xfId="807"/>
    <cellStyle name="60% - Акцент1 4 2" xfId="808"/>
    <cellStyle name="60% - Акцент1 5" xfId="809"/>
    <cellStyle name="60% - Акцент1 5 2" xfId="810"/>
    <cellStyle name="60% - Акцент1 6" xfId="811"/>
    <cellStyle name="60% - Акцент1 6 2" xfId="812"/>
    <cellStyle name="60% - Акцент1 7" xfId="813"/>
    <cellStyle name="60% - Акцент1 7 2" xfId="814"/>
    <cellStyle name="60% - Акцент1 8" xfId="815"/>
    <cellStyle name="60% - Акцент1 8 2" xfId="816"/>
    <cellStyle name="60% - Акцент1 9" xfId="817"/>
    <cellStyle name="60% - Акцент1 9 2" xfId="818"/>
    <cellStyle name="60% - Акцент2 10" xfId="819"/>
    <cellStyle name="60% - Акцент2 2" xfId="820"/>
    <cellStyle name="60% - Акцент2 2 2" xfId="821"/>
    <cellStyle name="60% - Акцент2 2 3" xfId="2626"/>
    <cellStyle name="60% - Акцент2 2 3 2" xfId="2627"/>
    <cellStyle name="60% - Акцент2 2 3 3" xfId="2628"/>
    <cellStyle name="60% - Акцент2 2 3 4" xfId="2629"/>
    <cellStyle name="60% - Акцент2 2 3 5" xfId="2630"/>
    <cellStyle name="60% - Акцент2 2 4" xfId="2631"/>
    <cellStyle name="60% - Акцент2 2 4 2" xfId="2632"/>
    <cellStyle name="60% - Акцент2 3" xfId="822"/>
    <cellStyle name="60% - Акцент2 3 2" xfId="823"/>
    <cellStyle name="60% - Акцент2 4" xfId="824"/>
    <cellStyle name="60% - Акцент2 4 2" xfId="825"/>
    <cellStyle name="60% - Акцент2 5" xfId="826"/>
    <cellStyle name="60% - Акцент2 5 2" xfId="827"/>
    <cellStyle name="60% - Акцент2 6" xfId="828"/>
    <cellStyle name="60% - Акцент2 6 2" xfId="829"/>
    <cellStyle name="60% - Акцент2 7" xfId="830"/>
    <cellStyle name="60% - Акцент2 7 2" xfId="831"/>
    <cellStyle name="60% - Акцент2 8" xfId="832"/>
    <cellStyle name="60% - Акцент2 8 2" xfId="833"/>
    <cellStyle name="60% - Акцент2 9" xfId="834"/>
    <cellStyle name="60% - Акцент2 9 2" xfId="835"/>
    <cellStyle name="60% - Акцент3 10" xfId="836"/>
    <cellStyle name="60% - Акцент3 2" xfId="837"/>
    <cellStyle name="60% - Акцент3 2 2" xfId="838"/>
    <cellStyle name="60% - Акцент3 2 3" xfId="2633"/>
    <cellStyle name="60% - Акцент3 2 3 2" xfId="2634"/>
    <cellStyle name="60% - Акцент3 2 3 3" xfId="2635"/>
    <cellStyle name="60% - Акцент3 2 3 4" xfId="2636"/>
    <cellStyle name="60% - Акцент3 2 3 5" xfId="2637"/>
    <cellStyle name="60% - Акцент3 2 4" xfId="2638"/>
    <cellStyle name="60% - Акцент3 2 4 2" xfId="2639"/>
    <cellStyle name="60% - Акцент3 3" xfId="839"/>
    <cellStyle name="60% - Акцент3 3 2" xfId="840"/>
    <cellStyle name="60% - Акцент3 4" xfId="841"/>
    <cellStyle name="60% - Акцент3 4 2" xfId="842"/>
    <cellStyle name="60% - Акцент3 5" xfId="843"/>
    <cellStyle name="60% - Акцент3 5 2" xfId="844"/>
    <cellStyle name="60% - Акцент3 6" xfId="845"/>
    <cellStyle name="60% - Акцент3 6 2" xfId="846"/>
    <cellStyle name="60% - Акцент3 7" xfId="847"/>
    <cellStyle name="60% - Акцент3 7 2" xfId="848"/>
    <cellStyle name="60% - Акцент3 8" xfId="849"/>
    <cellStyle name="60% - Акцент3 8 2" xfId="850"/>
    <cellStyle name="60% - Акцент3 9" xfId="851"/>
    <cellStyle name="60% - Акцент3 9 2" xfId="852"/>
    <cellStyle name="60% - Акцент4 10" xfId="853"/>
    <cellStyle name="60% - Акцент4 2" xfId="854"/>
    <cellStyle name="60% - Акцент4 2 2" xfId="855"/>
    <cellStyle name="60% - Акцент4 2 3" xfId="2640"/>
    <cellStyle name="60% - Акцент4 2 3 2" xfId="2641"/>
    <cellStyle name="60% - Акцент4 2 3 3" xfId="2642"/>
    <cellStyle name="60% - Акцент4 2 3 4" xfId="2643"/>
    <cellStyle name="60% - Акцент4 2 3 5" xfId="2644"/>
    <cellStyle name="60% - Акцент4 2 4" xfId="2645"/>
    <cellStyle name="60% - Акцент4 2 4 2" xfId="2646"/>
    <cellStyle name="60% - Акцент4 3" xfId="856"/>
    <cellStyle name="60% - Акцент4 3 2" xfId="857"/>
    <cellStyle name="60% - Акцент4 4" xfId="858"/>
    <cellStyle name="60% - Акцент4 4 2" xfId="859"/>
    <cellStyle name="60% - Акцент4 5" xfId="860"/>
    <cellStyle name="60% - Акцент4 5 2" xfId="861"/>
    <cellStyle name="60% - Акцент4 6" xfId="862"/>
    <cellStyle name="60% - Акцент4 6 2" xfId="863"/>
    <cellStyle name="60% - Акцент4 7" xfId="864"/>
    <cellStyle name="60% - Акцент4 7 2" xfId="865"/>
    <cellStyle name="60% - Акцент4 8" xfId="866"/>
    <cellStyle name="60% - Акцент4 8 2" xfId="867"/>
    <cellStyle name="60% - Акцент4 9" xfId="868"/>
    <cellStyle name="60% - Акцент4 9 2" xfId="869"/>
    <cellStyle name="60% - Акцент5 10" xfId="870"/>
    <cellStyle name="60% - Акцент5 2" xfId="871"/>
    <cellStyle name="60% - Акцент5 2 2" xfId="872"/>
    <cellStyle name="60% - Акцент5 2 3" xfId="2647"/>
    <cellStyle name="60% - Акцент5 2 3 2" xfId="2648"/>
    <cellStyle name="60% - Акцент5 2 3 3" xfId="2649"/>
    <cellStyle name="60% - Акцент5 2 3 4" xfId="2650"/>
    <cellStyle name="60% - Акцент5 2 3 5" xfId="2651"/>
    <cellStyle name="60% - Акцент5 2 4" xfId="2652"/>
    <cellStyle name="60% - Акцент5 2 4 2" xfId="2653"/>
    <cellStyle name="60% - Акцент5 3" xfId="873"/>
    <cellStyle name="60% - Акцент5 3 2" xfId="874"/>
    <cellStyle name="60% - Акцент5 4" xfId="875"/>
    <cellStyle name="60% - Акцент5 4 2" xfId="876"/>
    <cellStyle name="60% - Акцент5 5" xfId="877"/>
    <cellStyle name="60% - Акцент5 5 2" xfId="878"/>
    <cellStyle name="60% - Акцент5 6" xfId="879"/>
    <cellStyle name="60% - Акцент5 6 2" xfId="880"/>
    <cellStyle name="60% - Акцент5 7" xfId="881"/>
    <cellStyle name="60% - Акцент5 7 2" xfId="882"/>
    <cellStyle name="60% - Акцент5 8" xfId="883"/>
    <cellStyle name="60% - Акцент5 8 2" xfId="884"/>
    <cellStyle name="60% - Акцент5 9" xfId="885"/>
    <cellStyle name="60% - Акцент5 9 2" xfId="886"/>
    <cellStyle name="60% - Акцент6 10" xfId="887"/>
    <cellStyle name="60% - Акцент6 2" xfId="888"/>
    <cellStyle name="60% - Акцент6 2 2" xfId="889"/>
    <cellStyle name="60% - Акцент6 2 3" xfId="2654"/>
    <cellStyle name="60% - Акцент6 2 3 2" xfId="2655"/>
    <cellStyle name="60% - Акцент6 2 3 3" xfId="2656"/>
    <cellStyle name="60% - Акцент6 2 3 4" xfId="2657"/>
    <cellStyle name="60% - Акцент6 2 3 5" xfId="2658"/>
    <cellStyle name="60% - Акцент6 2 4" xfId="2659"/>
    <cellStyle name="60% - Акцент6 2 4 2" xfId="2660"/>
    <cellStyle name="60% - Акцент6 3" xfId="890"/>
    <cellStyle name="60% - Акцент6 3 2" xfId="891"/>
    <cellStyle name="60% - Акцент6 4" xfId="892"/>
    <cellStyle name="60% - Акцент6 4 2" xfId="893"/>
    <cellStyle name="60% - Акцент6 5" xfId="894"/>
    <cellStyle name="60% - Акцент6 5 2" xfId="895"/>
    <cellStyle name="60% - Акцент6 6" xfId="896"/>
    <cellStyle name="60% - Акцент6 6 2" xfId="897"/>
    <cellStyle name="60% - Акцент6 7" xfId="898"/>
    <cellStyle name="60% - Акцент6 7 2" xfId="899"/>
    <cellStyle name="60% - Акцент6 8" xfId="900"/>
    <cellStyle name="60% - Акцент6 8 2" xfId="901"/>
    <cellStyle name="60% - Акцент6 9" xfId="902"/>
    <cellStyle name="60% - Акцент6 9 2" xfId="903"/>
    <cellStyle name="Accent1" xfId="904"/>
    <cellStyle name="Accent2" xfId="905"/>
    <cellStyle name="Accent3" xfId="906"/>
    <cellStyle name="Accent4" xfId="907"/>
    <cellStyle name="Accent5" xfId="908"/>
    <cellStyle name="Accent6" xfId="909"/>
    <cellStyle name="Ăčďĺđńńűëęŕ" xfId="910"/>
    <cellStyle name="AFE" xfId="911"/>
    <cellStyle name="Áĺççŕůčňíűé" xfId="912"/>
    <cellStyle name="Äĺíĺćíűé [0]_(ňŕá 3č)" xfId="913"/>
    <cellStyle name="Äĺíĺćíűé_(ňŕá 3č)" xfId="914"/>
    <cellStyle name="Bad" xfId="915"/>
    <cellStyle name="Blue" xfId="916"/>
    <cellStyle name="Body_$Dollars" xfId="917"/>
    <cellStyle name="Calculation" xfId="918"/>
    <cellStyle name="Check Cell" xfId="919"/>
    <cellStyle name="Chek" xfId="920"/>
    <cellStyle name="Comma [0]_Adjusted FS 1299" xfId="921"/>
    <cellStyle name="Comma 0" xfId="922"/>
    <cellStyle name="Comma 0*" xfId="923"/>
    <cellStyle name="Comma 2" xfId="924"/>
    <cellStyle name="Comma 3*" xfId="925"/>
    <cellStyle name="Comma_Adjusted FS 1299" xfId="926"/>
    <cellStyle name="Comma0" xfId="927"/>
    <cellStyle name="Çŕůčňíűé" xfId="928"/>
    <cellStyle name="Currency [0]" xfId="929"/>
    <cellStyle name="Currency [0] 2" xfId="930"/>
    <cellStyle name="Currency [0] 2 10" xfId="2661"/>
    <cellStyle name="Currency [0] 2 11" xfId="2662"/>
    <cellStyle name="Currency [0] 2 2" xfId="931"/>
    <cellStyle name="Currency [0] 2 2 2" xfId="2663"/>
    <cellStyle name="Currency [0] 2 2 3" xfId="2664"/>
    <cellStyle name="Currency [0] 2 2 4" xfId="2665"/>
    <cellStyle name="Currency [0] 2 3" xfId="932"/>
    <cellStyle name="Currency [0] 2 3 2" xfId="2666"/>
    <cellStyle name="Currency [0] 2 3 3" xfId="2667"/>
    <cellStyle name="Currency [0] 2 3 4" xfId="2668"/>
    <cellStyle name="Currency [0] 2 4" xfId="933"/>
    <cellStyle name="Currency [0] 2 4 2" xfId="2669"/>
    <cellStyle name="Currency [0] 2 4 3" xfId="2670"/>
    <cellStyle name="Currency [0] 2 4 4" xfId="2671"/>
    <cellStyle name="Currency [0] 2 5" xfId="934"/>
    <cellStyle name="Currency [0] 2 5 2" xfId="2672"/>
    <cellStyle name="Currency [0] 2 5 3" xfId="2673"/>
    <cellStyle name="Currency [0] 2 5 4" xfId="2674"/>
    <cellStyle name="Currency [0] 2 6" xfId="935"/>
    <cellStyle name="Currency [0] 2 6 2" xfId="2675"/>
    <cellStyle name="Currency [0] 2 6 3" xfId="2676"/>
    <cellStyle name="Currency [0] 2 6 4" xfId="2677"/>
    <cellStyle name="Currency [0] 2 7" xfId="936"/>
    <cellStyle name="Currency [0] 2 7 2" xfId="2678"/>
    <cellStyle name="Currency [0] 2 7 3" xfId="2679"/>
    <cellStyle name="Currency [0] 2 7 4" xfId="2680"/>
    <cellStyle name="Currency [0] 2 8" xfId="937"/>
    <cellStyle name="Currency [0] 2 8 2" xfId="2681"/>
    <cellStyle name="Currency [0] 2 8 3" xfId="2682"/>
    <cellStyle name="Currency [0] 2 8 4" xfId="2683"/>
    <cellStyle name="Currency [0] 2 9" xfId="938"/>
    <cellStyle name="Currency [0] 3" xfId="939"/>
    <cellStyle name="Currency [0] 3 10" xfId="2684"/>
    <cellStyle name="Currency [0] 3 11" xfId="2685"/>
    <cellStyle name="Currency [0] 3 2" xfId="940"/>
    <cellStyle name="Currency [0] 3 2 2" xfId="2686"/>
    <cellStyle name="Currency [0] 3 2 3" xfId="2687"/>
    <cellStyle name="Currency [0] 3 2 4" xfId="2688"/>
    <cellStyle name="Currency [0] 3 3" xfId="941"/>
    <cellStyle name="Currency [0] 3 3 2" xfId="2689"/>
    <cellStyle name="Currency [0] 3 3 3" xfId="2690"/>
    <cellStyle name="Currency [0] 3 3 4" xfId="2691"/>
    <cellStyle name="Currency [0] 3 4" xfId="942"/>
    <cellStyle name="Currency [0] 3 4 2" xfId="2692"/>
    <cellStyle name="Currency [0] 3 4 3" xfId="2693"/>
    <cellStyle name="Currency [0] 3 4 4" xfId="2694"/>
    <cellStyle name="Currency [0] 3 5" xfId="943"/>
    <cellStyle name="Currency [0] 3 5 2" xfId="2695"/>
    <cellStyle name="Currency [0] 3 5 3" xfId="2696"/>
    <cellStyle name="Currency [0] 3 5 4" xfId="2697"/>
    <cellStyle name="Currency [0] 3 6" xfId="944"/>
    <cellStyle name="Currency [0] 3 6 2" xfId="2698"/>
    <cellStyle name="Currency [0] 3 6 3" xfId="2699"/>
    <cellStyle name="Currency [0] 3 6 4" xfId="2700"/>
    <cellStyle name="Currency [0] 3 7" xfId="945"/>
    <cellStyle name="Currency [0] 3 7 2" xfId="2701"/>
    <cellStyle name="Currency [0] 3 7 3" xfId="2702"/>
    <cellStyle name="Currency [0] 3 7 4" xfId="2703"/>
    <cellStyle name="Currency [0] 3 8" xfId="946"/>
    <cellStyle name="Currency [0] 3 8 2" xfId="2704"/>
    <cellStyle name="Currency [0] 3 8 3" xfId="2705"/>
    <cellStyle name="Currency [0] 3 8 4" xfId="2706"/>
    <cellStyle name="Currency [0] 3 9" xfId="947"/>
    <cellStyle name="Currency [0] 4" xfId="948"/>
    <cellStyle name="Currency [0] 4 10" xfId="2707"/>
    <cellStyle name="Currency [0] 4 11" xfId="2708"/>
    <cellStyle name="Currency [0] 4 2" xfId="949"/>
    <cellStyle name="Currency [0] 4 2 2" xfId="2709"/>
    <cellStyle name="Currency [0] 4 2 3" xfId="2710"/>
    <cellStyle name="Currency [0] 4 2 4" xfId="2711"/>
    <cellStyle name="Currency [0] 4 3" xfId="950"/>
    <cellStyle name="Currency [0] 4 3 2" xfId="2712"/>
    <cellStyle name="Currency [0] 4 3 3" xfId="2713"/>
    <cellStyle name="Currency [0] 4 3 4" xfId="2714"/>
    <cellStyle name="Currency [0] 4 4" xfId="951"/>
    <cellStyle name="Currency [0] 4 4 2" xfId="2715"/>
    <cellStyle name="Currency [0] 4 4 3" xfId="2716"/>
    <cellStyle name="Currency [0] 4 4 4" xfId="2717"/>
    <cellStyle name="Currency [0] 4 5" xfId="952"/>
    <cellStyle name="Currency [0] 4 5 2" xfId="2718"/>
    <cellStyle name="Currency [0] 4 5 3" xfId="2719"/>
    <cellStyle name="Currency [0] 4 5 4" xfId="2720"/>
    <cellStyle name="Currency [0] 4 6" xfId="953"/>
    <cellStyle name="Currency [0] 4 6 2" xfId="2721"/>
    <cellStyle name="Currency [0] 4 6 3" xfId="2722"/>
    <cellStyle name="Currency [0] 4 6 4" xfId="2723"/>
    <cellStyle name="Currency [0] 4 7" xfId="954"/>
    <cellStyle name="Currency [0] 4 7 2" xfId="2724"/>
    <cellStyle name="Currency [0] 4 7 3" xfId="2725"/>
    <cellStyle name="Currency [0] 4 7 4" xfId="2726"/>
    <cellStyle name="Currency [0] 4 8" xfId="955"/>
    <cellStyle name="Currency [0] 4 8 2" xfId="2727"/>
    <cellStyle name="Currency [0] 4 8 3" xfId="2728"/>
    <cellStyle name="Currency [0] 4 8 4" xfId="2729"/>
    <cellStyle name="Currency [0] 4 9" xfId="956"/>
    <cellStyle name="Currency [0] 5" xfId="957"/>
    <cellStyle name="Currency [0] 5 10" xfId="2730"/>
    <cellStyle name="Currency [0] 5 11" xfId="2731"/>
    <cellStyle name="Currency [0] 5 2" xfId="958"/>
    <cellStyle name="Currency [0] 5 2 2" xfId="2732"/>
    <cellStyle name="Currency [0] 5 2 3" xfId="2733"/>
    <cellStyle name="Currency [0] 5 2 4" xfId="2734"/>
    <cellStyle name="Currency [0] 5 3" xfId="959"/>
    <cellStyle name="Currency [0] 5 3 2" xfId="2735"/>
    <cellStyle name="Currency [0] 5 3 3" xfId="2736"/>
    <cellStyle name="Currency [0] 5 3 4" xfId="2737"/>
    <cellStyle name="Currency [0] 5 4" xfId="960"/>
    <cellStyle name="Currency [0] 5 4 2" xfId="2738"/>
    <cellStyle name="Currency [0] 5 4 3" xfId="2739"/>
    <cellStyle name="Currency [0] 5 4 4" xfId="2740"/>
    <cellStyle name="Currency [0] 5 5" xfId="961"/>
    <cellStyle name="Currency [0] 5 5 2" xfId="2741"/>
    <cellStyle name="Currency [0] 5 5 3" xfId="2742"/>
    <cellStyle name="Currency [0] 5 5 4" xfId="2743"/>
    <cellStyle name="Currency [0] 5 6" xfId="962"/>
    <cellStyle name="Currency [0] 5 6 2" xfId="2744"/>
    <cellStyle name="Currency [0] 5 6 3" xfId="2745"/>
    <cellStyle name="Currency [0] 5 6 4" xfId="2746"/>
    <cellStyle name="Currency [0] 5 7" xfId="963"/>
    <cellStyle name="Currency [0] 5 7 2" xfId="2747"/>
    <cellStyle name="Currency [0] 5 7 3" xfId="2748"/>
    <cellStyle name="Currency [0] 5 7 4" xfId="2749"/>
    <cellStyle name="Currency [0] 5 8" xfId="964"/>
    <cellStyle name="Currency [0] 5 8 2" xfId="2750"/>
    <cellStyle name="Currency [0] 5 8 3" xfId="2751"/>
    <cellStyle name="Currency [0] 5 8 4" xfId="2752"/>
    <cellStyle name="Currency [0] 5 9" xfId="965"/>
    <cellStyle name="Currency [0] 6" xfId="966"/>
    <cellStyle name="Currency [0] 6 2" xfId="967"/>
    <cellStyle name="Currency [0] 6 3" xfId="968"/>
    <cellStyle name="Currency [0] 6 4" xfId="2753"/>
    <cellStyle name="Currency [0] 7" xfId="969"/>
    <cellStyle name="Currency [0] 7 2" xfId="970"/>
    <cellStyle name="Currency [0] 7 3" xfId="971"/>
    <cellStyle name="Currency [0] 7 4" xfId="2754"/>
    <cellStyle name="Currency [0] 8" xfId="972"/>
    <cellStyle name="Currency [0] 8 2" xfId="973"/>
    <cellStyle name="Currency [0] 8 3" xfId="974"/>
    <cellStyle name="Currency [0] 8 4" xfId="2755"/>
    <cellStyle name="Currency 0" xfId="975"/>
    <cellStyle name="Currency 2" xfId="976"/>
    <cellStyle name="Currency_06_9m" xfId="977"/>
    <cellStyle name="Currency0" xfId="978"/>
    <cellStyle name="Currency2" xfId="979"/>
    <cellStyle name="Date" xfId="980"/>
    <cellStyle name="Date Aligned" xfId="981"/>
    <cellStyle name="Dates" xfId="982"/>
    <cellStyle name="Dezimal [0]_NEGS" xfId="983"/>
    <cellStyle name="Dezimal_NEGS" xfId="984"/>
    <cellStyle name="Dotted Line" xfId="985"/>
    <cellStyle name="E&amp;Y House" xfId="986"/>
    <cellStyle name="E-mail" xfId="987"/>
    <cellStyle name="E-mail 2" xfId="988"/>
    <cellStyle name="E-mail 2 2" xfId="2756"/>
    <cellStyle name="E-mail_BALANCE.TBO.2011YEAR(v1.1)" xfId="2757"/>
    <cellStyle name="Euro" xfId="989"/>
    <cellStyle name="Euro 2" xfId="990"/>
    <cellStyle name="Euro 2 2" xfId="2758"/>
    <cellStyle name="Euro 2 3" xfId="2759"/>
    <cellStyle name="Euro 2 4" xfId="2760"/>
    <cellStyle name="Euro 2 5" xfId="2761"/>
    <cellStyle name="Euro 3" xfId="2762"/>
    <cellStyle name="Euro 3 2" xfId="2763"/>
    <cellStyle name="Euro 3 2 2" xfId="2764"/>
    <cellStyle name="Euro 3 2 2 2" xfId="2765"/>
    <cellStyle name="Euro 3 3" xfId="2766"/>
    <cellStyle name="Euro 3 4" xfId="2767"/>
    <cellStyle name="Euro 4" xfId="2768"/>
    <cellStyle name="Euro 4 2" xfId="2769"/>
    <cellStyle name="ew" xfId="991"/>
    <cellStyle name="Explanatory Text" xfId="992"/>
    <cellStyle name="F2" xfId="993"/>
    <cellStyle name="F3" xfId="994"/>
    <cellStyle name="F4" xfId="995"/>
    <cellStyle name="F5" xfId="996"/>
    <cellStyle name="F6" xfId="997"/>
    <cellStyle name="F7" xfId="998"/>
    <cellStyle name="F8" xfId="999"/>
    <cellStyle name="Fixed" xfId="1000"/>
    <cellStyle name="fo]_x000d__x000a_UserName=Murat Zelef_x000d__x000a_UserCompany=Bumerang_x000d__x000a__x000d__x000a_[File Paths]_x000d__x000a_WorkingDirectory=C:\EQUIS\DLWIN_x000d__x000a_DownLoader=C" xfId="1001"/>
    <cellStyle name="Followed Hyperlink" xfId="1002"/>
    <cellStyle name="Footnote" xfId="1003"/>
    <cellStyle name="Good" xfId="1004"/>
    <cellStyle name="hard no" xfId="1005"/>
    <cellStyle name="Hard Percent" xfId="1006"/>
    <cellStyle name="hardno" xfId="1007"/>
    <cellStyle name="Header" xfId="1008"/>
    <cellStyle name="Heading" xfId="1009"/>
    <cellStyle name="Heading 1" xfId="1010"/>
    <cellStyle name="Heading 1 2" xfId="2770"/>
    <cellStyle name="Heading 1 3" xfId="2771"/>
    <cellStyle name="Heading 1 4" xfId="2772"/>
    <cellStyle name="Heading 2" xfId="1011"/>
    <cellStyle name="Heading 2 2" xfId="2773"/>
    <cellStyle name="Heading 2 3" xfId="2774"/>
    <cellStyle name="Heading 2 4" xfId="2775"/>
    <cellStyle name="Heading 3" xfId="1012"/>
    <cellStyle name="Heading 4" xfId="1013"/>
    <cellStyle name="Heading_GP.ITOG.4.78(v1.0) - для разделения" xfId="1014"/>
    <cellStyle name="Heading2" xfId="1015"/>
    <cellStyle name="Heading2 2" xfId="1016"/>
    <cellStyle name="Heading2 2 2" xfId="2776"/>
    <cellStyle name="Heading2_BALANCE.TBO.2011YEAR(v1.1)" xfId="2777"/>
    <cellStyle name="Hyperlink" xfId="1017"/>
    <cellStyle name="Iau?iue1" xfId="2778"/>
    <cellStyle name="Îáű÷íűé__FES" xfId="1018"/>
    <cellStyle name="Îáû÷íûé_cogs" xfId="1019"/>
    <cellStyle name="Îňęđűâŕâřŕ˙ń˙ ăčďĺđńńűëęŕ" xfId="1020"/>
    <cellStyle name="Info" xfId="1021"/>
    <cellStyle name="Input" xfId="1022"/>
    <cellStyle name="InputCurrency" xfId="1023"/>
    <cellStyle name="InputCurrency2" xfId="1024"/>
    <cellStyle name="InputMultiple1" xfId="1025"/>
    <cellStyle name="InputPercent1" xfId="1026"/>
    <cellStyle name="Inputs" xfId="1027"/>
    <cellStyle name="Inputs (const)" xfId="1028"/>
    <cellStyle name="Inputs (const) 2" xfId="1029"/>
    <cellStyle name="Inputs (const) 2 2" xfId="2779"/>
    <cellStyle name="Inputs (const)_BALANCE.TBO.2011YEAR(v1.1)" xfId="2780"/>
    <cellStyle name="Inputs 2" xfId="1030"/>
    <cellStyle name="Inputs 2 2" xfId="2781"/>
    <cellStyle name="Inputs 3" xfId="1031"/>
    <cellStyle name="Inputs 3 2" xfId="2782"/>
    <cellStyle name="Inputs Co" xfId="1032"/>
    <cellStyle name="Inputs_46EE.2011(v1.0)" xfId="1033"/>
    <cellStyle name="Linked Cell" xfId="1034"/>
    <cellStyle name="Millares [0]_RESULTS" xfId="1035"/>
    <cellStyle name="Millares_RESULTS" xfId="1036"/>
    <cellStyle name="Milliers [0]_RESULTS" xfId="1037"/>
    <cellStyle name="Milliers_RESULTS" xfId="1038"/>
    <cellStyle name="mnb" xfId="1039"/>
    <cellStyle name="Moneda [0]_RESULTS" xfId="1040"/>
    <cellStyle name="Moneda_RESULTS" xfId="1041"/>
    <cellStyle name="Monétaire [0]_RESULTS" xfId="1042"/>
    <cellStyle name="Monétaire_RESULTS" xfId="1043"/>
    <cellStyle name="Multiple" xfId="1044"/>
    <cellStyle name="Multiple1" xfId="1045"/>
    <cellStyle name="MultipleBelow" xfId="1046"/>
    <cellStyle name="namber" xfId="1047"/>
    <cellStyle name="Neutral" xfId="1048"/>
    <cellStyle name="Norma11l" xfId="1049"/>
    <cellStyle name="normal" xfId="1050"/>
    <cellStyle name="Normal - Style1" xfId="1051"/>
    <cellStyle name="normal 10" xfId="1052"/>
    <cellStyle name="normal 11" xfId="1053"/>
    <cellStyle name="normal 12" xfId="1054"/>
    <cellStyle name="normal 13" xfId="1055"/>
    <cellStyle name="normal 14" xfId="2783"/>
    <cellStyle name="normal 15" xfId="2784"/>
    <cellStyle name="normal 16" xfId="2785"/>
    <cellStyle name="normal 17" xfId="2786"/>
    <cellStyle name="normal 18" xfId="2787"/>
    <cellStyle name="normal 19" xfId="2788"/>
    <cellStyle name="Normal 2" xfId="1056"/>
    <cellStyle name="Normal 2 2" xfId="1057"/>
    <cellStyle name="Normal 2 3" xfId="1058"/>
    <cellStyle name="Normal 2 4" xfId="2789"/>
    <cellStyle name="Normal 2_Общехоз." xfId="1059"/>
    <cellStyle name="normal 20" xfId="2790"/>
    <cellStyle name="normal 21" xfId="2791"/>
    <cellStyle name="normal 22" xfId="2792"/>
    <cellStyle name="normal 23" xfId="2793"/>
    <cellStyle name="normal 24" xfId="2794"/>
    <cellStyle name="normal 25" xfId="2795"/>
    <cellStyle name="normal 26" xfId="2796"/>
    <cellStyle name="normal 27" xfId="2797"/>
    <cellStyle name="normal 3" xfId="1060"/>
    <cellStyle name="normal 4" xfId="1061"/>
    <cellStyle name="normal 5" xfId="1062"/>
    <cellStyle name="normal 6" xfId="1063"/>
    <cellStyle name="normal 7" xfId="1064"/>
    <cellStyle name="normal 8" xfId="1065"/>
    <cellStyle name="normal 9" xfId="1066"/>
    <cellStyle name="Normal." xfId="1067"/>
    <cellStyle name="Normal_06_9m" xfId="1068"/>
    <cellStyle name="Normal1" xfId="1069"/>
    <cellStyle name="Normal2" xfId="1070"/>
    <cellStyle name="NormalGB" xfId="1071"/>
    <cellStyle name="Normalny_24. 02. 97." xfId="1072"/>
    <cellStyle name="normбlnм_laroux" xfId="1073"/>
    <cellStyle name="Note" xfId="1074"/>
    <cellStyle name="Note 2" xfId="2403"/>
    <cellStyle name="Note 3" xfId="2798"/>
    <cellStyle name="number" xfId="1075"/>
    <cellStyle name="Ôčíŕíńîâűé [0]_(ňŕá 3č)" xfId="1076"/>
    <cellStyle name="Ociriniaue [0]_5-C" xfId="2799"/>
    <cellStyle name="Ôčíŕíńîâűé_(ňŕá 3č)" xfId="1077"/>
    <cellStyle name="Ociriniaue_5-C" xfId="2800"/>
    <cellStyle name="Option" xfId="1078"/>
    <cellStyle name="Òûñÿ÷è [0]_cogs" xfId="1079"/>
    <cellStyle name="Òûñÿ÷è_cogs" xfId="1080"/>
    <cellStyle name="Output" xfId="1081"/>
    <cellStyle name="Page Number" xfId="1082"/>
    <cellStyle name="pb_page_heading_LS" xfId="1083"/>
    <cellStyle name="Percent_RS_Lianozovo-Samara_9m01" xfId="1084"/>
    <cellStyle name="Percent1" xfId="1085"/>
    <cellStyle name="Piug" xfId="1086"/>
    <cellStyle name="Plug" xfId="1087"/>
    <cellStyle name="Price_Body" xfId="1088"/>
    <cellStyle name="prochrek" xfId="1089"/>
    <cellStyle name="Protected" xfId="1090"/>
    <cellStyle name="S0" xfId="1091"/>
    <cellStyle name="S1" xfId="1092"/>
    <cellStyle name="S10" xfId="1093"/>
    <cellStyle name="S11" xfId="1094"/>
    <cellStyle name="S12" xfId="1095"/>
    <cellStyle name="S13" xfId="1096"/>
    <cellStyle name="S14" xfId="1097"/>
    <cellStyle name="S15" xfId="1098"/>
    <cellStyle name="S16" xfId="1099"/>
    <cellStyle name="S17" xfId="1100"/>
    <cellStyle name="S18" xfId="1101"/>
    <cellStyle name="S19" xfId="1102"/>
    <cellStyle name="S2" xfId="1103"/>
    <cellStyle name="S20" xfId="1104"/>
    <cellStyle name="S3" xfId="1105"/>
    <cellStyle name="S4" xfId="1106"/>
    <cellStyle name="S5" xfId="1107"/>
    <cellStyle name="S6" xfId="1108"/>
    <cellStyle name="S7" xfId="1109"/>
    <cellStyle name="S8" xfId="1110"/>
    <cellStyle name="S9" xfId="1111"/>
    <cellStyle name="Salomon Logo" xfId="1112"/>
    <cellStyle name="SAPBEXaggData" xfId="1113"/>
    <cellStyle name="SAPBEXaggDataEmph" xfId="1114"/>
    <cellStyle name="SAPBEXaggItem" xfId="1115"/>
    <cellStyle name="SAPBEXaggItemX" xfId="1116"/>
    <cellStyle name="SAPBEXchaText" xfId="1117"/>
    <cellStyle name="SAPBEXexcBad7" xfId="1118"/>
    <cellStyle name="SAPBEXexcBad8" xfId="1119"/>
    <cellStyle name="SAPBEXexcBad9" xfId="1120"/>
    <cellStyle name="SAPBEXexcCritical4" xfId="1121"/>
    <cellStyle name="SAPBEXexcCritical5" xfId="1122"/>
    <cellStyle name="SAPBEXexcCritical6" xfId="1123"/>
    <cellStyle name="SAPBEXexcGood1" xfId="1124"/>
    <cellStyle name="SAPBEXexcGood2" xfId="1125"/>
    <cellStyle name="SAPBEXexcGood3" xfId="1126"/>
    <cellStyle name="SAPBEXfilterDrill" xfId="1127"/>
    <cellStyle name="SAPBEXfilterItem" xfId="1128"/>
    <cellStyle name="SAPBEXfilterText" xfId="1129"/>
    <cellStyle name="SAPBEXformats" xfId="1130"/>
    <cellStyle name="SAPBEXheaderItem" xfId="1131"/>
    <cellStyle name="SAPBEXheaderText" xfId="1132"/>
    <cellStyle name="SAPBEXHLevel0" xfId="1133"/>
    <cellStyle name="SAPBEXHLevel0X" xfId="1134"/>
    <cellStyle name="SAPBEXHLevel1" xfId="1135"/>
    <cellStyle name="SAPBEXHLevel1X" xfId="1136"/>
    <cellStyle name="SAPBEXHLevel2" xfId="1137"/>
    <cellStyle name="SAPBEXHLevel2X" xfId="1138"/>
    <cellStyle name="SAPBEXHLevel3" xfId="1139"/>
    <cellStyle name="SAPBEXHLevel3X" xfId="1140"/>
    <cellStyle name="SAPBEXinputData" xfId="1141"/>
    <cellStyle name="SAPBEXinputData 2" xfId="2801"/>
    <cellStyle name="SAPBEXinputData 3" xfId="2802"/>
    <cellStyle name="SAPBEXinputData 4" xfId="2803"/>
    <cellStyle name="SAPBEXresData" xfId="1142"/>
    <cellStyle name="SAPBEXresDataEmph" xfId="1143"/>
    <cellStyle name="SAPBEXresItem" xfId="1144"/>
    <cellStyle name="SAPBEXresItemX" xfId="1145"/>
    <cellStyle name="SAPBEXstdData" xfId="1146"/>
    <cellStyle name="SAPBEXstdDataEmph" xfId="1147"/>
    <cellStyle name="SAPBEXstdItem" xfId="1148"/>
    <cellStyle name="SAPBEXstdItemX" xfId="1149"/>
    <cellStyle name="SAPBEXtitle" xfId="1150"/>
    <cellStyle name="SAPBEXundefined" xfId="1151"/>
    <cellStyle name="st1" xfId="1152"/>
    <cellStyle name="Standard_NEGS" xfId="1153"/>
    <cellStyle name="Style 1" xfId="1154"/>
    <cellStyle name="Table Head" xfId="1155"/>
    <cellStyle name="Table Head Aligned" xfId="1156"/>
    <cellStyle name="Table Head Blue" xfId="1157"/>
    <cellStyle name="Table Head Green" xfId="1158"/>
    <cellStyle name="Table Head_Val_Sum_Graph" xfId="1159"/>
    <cellStyle name="Table Heading" xfId="1160"/>
    <cellStyle name="Table Heading 2" xfId="1161"/>
    <cellStyle name="Table Heading 2 2" xfId="2804"/>
    <cellStyle name="Table Heading_BALANCE.TBO.2011YEAR(v1.1)" xfId="2805"/>
    <cellStyle name="Table Text" xfId="1162"/>
    <cellStyle name="Table Title" xfId="1163"/>
    <cellStyle name="Table Units" xfId="1164"/>
    <cellStyle name="Table_Header" xfId="1165"/>
    <cellStyle name="Text" xfId="1166"/>
    <cellStyle name="Text 1" xfId="1167"/>
    <cellStyle name="Text Head" xfId="1168"/>
    <cellStyle name="Text Head 1" xfId="1169"/>
    <cellStyle name="Title" xfId="1170"/>
    <cellStyle name="Total" xfId="1171"/>
    <cellStyle name="Total 2" xfId="2806"/>
    <cellStyle name="Total 3" xfId="2807"/>
    <cellStyle name="Total 4" xfId="2808"/>
    <cellStyle name="TotalCurrency" xfId="1172"/>
    <cellStyle name="Underline_Single" xfId="1173"/>
    <cellStyle name="Unit" xfId="1174"/>
    <cellStyle name="Warning Text" xfId="1175"/>
    <cellStyle name="year" xfId="1176"/>
    <cellStyle name="Акцент1 10" xfId="1177"/>
    <cellStyle name="Акцент1 2" xfId="1178"/>
    <cellStyle name="Акцент1 2 2" xfId="1179"/>
    <cellStyle name="Акцент1 2 3" xfId="2809"/>
    <cellStyle name="Акцент1 2 3 2" xfId="2810"/>
    <cellStyle name="Акцент1 2 3 3" xfId="2811"/>
    <cellStyle name="Акцент1 2 3 4" xfId="2812"/>
    <cellStyle name="Акцент1 2 3 5" xfId="2813"/>
    <cellStyle name="Акцент1 2 4" xfId="2814"/>
    <cellStyle name="Акцент1 2 4 2" xfId="2815"/>
    <cellStyle name="Акцент1 3" xfId="1180"/>
    <cellStyle name="Акцент1 3 2" xfId="1181"/>
    <cellStyle name="Акцент1 4" xfId="1182"/>
    <cellStyle name="Акцент1 4 2" xfId="1183"/>
    <cellStyle name="Акцент1 5" xfId="1184"/>
    <cellStyle name="Акцент1 5 2" xfId="1185"/>
    <cellStyle name="Акцент1 6" xfId="1186"/>
    <cellStyle name="Акцент1 6 2" xfId="1187"/>
    <cellStyle name="Акцент1 7" xfId="1188"/>
    <cellStyle name="Акцент1 7 2" xfId="1189"/>
    <cellStyle name="Акцент1 8" xfId="1190"/>
    <cellStyle name="Акцент1 8 2" xfId="1191"/>
    <cellStyle name="Акцент1 9" xfId="1192"/>
    <cellStyle name="Акцент1 9 2" xfId="1193"/>
    <cellStyle name="Акцент2 10" xfId="1194"/>
    <cellStyle name="Акцент2 2" xfId="1195"/>
    <cellStyle name="Акцент2 2 2" xfId="1196"/>
    <cellStyle name="Акцент2 2 3" xfId="2816"/>
    <cellStyle name="Акцент2 2 3 2" xfId="2817"/>
    <cellStyle name="Акцент2 2 3 3" xfId="2818"/>
    <cellStyle name="Акцент2 2 3 4" xfId="2819"/>
    <cellStyle name="Акцент2 2 3 5" xfId="2820"/>
    <cellStyle name="Акцент2 2 4" xfId="2821"/>
    <cellStyle name="Акцент2 2 4 2" xfId="2822"/>
    <cellStyle name="Акцент2 3" xfId="1197"/>
    <cellStyle name="Акцент2 3 2" xfId="1198"/>
    <cellStyle name="Акцент2 4" xfId="1199"/>
    <cellStyle name="Акцент2 4 2" xfId="1200"/>
    <cellStyle name="Акцент2 5" xfId="1201"/>
    <cellStyle name="Акцент2 5 2" xfId="1202"/>
    <cellStyle name="Акцент2 6" xfId="1203"/>
    <cellStyle name="Акцент2 6 2" xfId="1204"/>
    <cellStyle name="Акцент2 7" xfId="1205"/>
    <cellStyle name="Акцент2 7 2" xfId="1206"/>
    <cellStyle name="Акцент2 8" xfId="1207"/>
    <cellStyle name="Акцент2 8 2" xfId="1208"/>
    <cellStyle name="Акцент2 9" xfId="1209"/>
    <cellStyle name="Акцент2 9 2" xfId="1210"/>
    <cellStyle name="Акцент3 10" xfId="1211"/>
    <cellStyle name="Акцент3 2" xfId="1212"/>
    <cellStyle name="Акцент3 2 2" xfId="1213"/>
    <cellStyle name="Акцент3 2 3" xfId="2823"/>
    <cellStyle name="Акцент3 2 3 2" xfId="2824"/>
    <cellStyle name="Акцент3 2 3 3" xfId="2825"/>
    <cellStyle name="Акцент3 2 3 4" xfId="2826"/>
    <cellStyle name="Акцент3 2 3 5" xfId="2827"/>
    <cellStyle name="Акцент3 2 4" xfId="2828"/>
    <cellStyle name="Акцент3 2 4 2" xfId="2829"/>
    <cellStyle name="Акцент3 3" xfId="1214"/>
    <cellStyle name="Акцент3 3 2" xfId="1215"/>
    <cellStyle name="Акцент3 4" xfId="1216"/>
    <cellStyle name="Акцент3 4 2" xfId="1217"/>
    <cellStyle name="Акцент3 5" xfId="1218"/>
    <cellStyle name="Акцент3 5 2" xfId="1219"/>
    <cellStyle name="Акцент3 6" xfId="1220"/>
    <cellStyle name="Акцент3 6 2" xfId="1221"/>
    <cellStyle name="Акцент3 7" xfId="1222"/>
    <cellStyle name="Акцент3 7 2" xfId="1223"/>
    <cellStyle name="Акцент3 8" xfId="1224"/>
    <cellStyle name="Акцент3 8 2" xfId="1225"/>
    <cellStyle name="Акцент3 9" xfId="1226"/>
    <cellStyle name="Акцент3 9 2" xfId="1227"/>
    <cellStyle name="Акцент4 10" xfId="1228"/>
    <cellStyle name="Акцент4 2" xfId="1229"/>
    <cellStyle name="Акцент4 2 2" xfId="1230"/>
    <cellStyle name="Акцент4 2 3" xfId="2830"/>
    <cellStyle name="Акцент4 2 3 2" xfId="2831"/>
    <cellStyle name="Акцент4 2 3 3" xfId="2832"/>
    <cellStyle name="Акцент4 2 3 4" xfId="2833"/>
    <cellStyle name="Акцент4 2 3 5" xfId="2834"/>
    <cellStyle name="Акцент4 2 4" xfId="2835"/>
    <cellStyle name="Акцент4 2 4 2" xfId="2836"/>
    <cellStyle name="Акцент4 3" xfId="1231"/>
    <cellStyle name="Акцент4 3 2" xfId="1232"/>
    <cellStyle name="Акцент4 4" xfId="1233"/>
    <cellStyle name="Акцент4 4 2" xfId="1234"/>
    <cellStyle name="Акцент4 5" xfId="1235"/>
    <cellStyle name="Акцент4 5 2" xfId="1236"/>
    <cellStyle name="Акцент4 6" xfId="1237"/>
    <cellStyle name="Акцент4 6 2" xfId="1238"/>
    <cellStyle name="Акцент4 7" xfId="1239"/>
    <cellStyle name="Акцент4 7 2" xfId="1240"/>
    <cellStyle name="Акцент4 8" xfId="1241"/>
    <cellStyle name="Акцент4 8 2" xfId="1242"/>
    <cellStyle name="Акцент4 9" xfId="1243"/>
    <cellStyle name="Акцент4 9 2" xfId="1244"/>
    <cellStyle name="Акцент5 10" xfId="1245"/>
    <cellStyle name="Акцент5 2" xfId="1246"/>
    <cellStyle name="Акцент5 2 2" xfId="1247"/>
    <cellStyle name="Акцент5 2 3" xfId="2837"/>
    <cellStyle name="Акцент5 2 3 2" xfId="2838"/>
    <cellStyle name="Акцент5 2 3 3" xfId="2839"/>
    <cellStyle name="Акцент5 2 3 4" xfId="2840"/>
    <cellStyle name="Акцент5 2 3 5" xfId="2841"/>
    <cellStyle name="Акцент5 2 4" xfId="2842"/>
    <cellStyle name="Акцент5 2 4 2" xfId="2843"/>
    <cellStyle name="Акцент5 3" xfId="1248"/>
    <cellStyle name="Акцент5 3 2" xfId="1249"/>
    <cellStyle name="Акцент5 4" xfId="1250"/>
    <cellStyle name="Акцент5 4 2" xfId="1251"/>
    <cellStyle name="Акцент5 5" xfId="1252"/>
    <cellStyle name="Акцент5 5 2" xfId="1253"/>
    <cellStyle name="Акцент5 6" xfId="1254"/>
    <cellStyle name="Акцент5 6 2" xfId="1255"/>
    <cellStyle name="Акцент5 7" xfId="1256"/>
    <cellStyle name="Акцент5 7 2" xfId="1257"/>
    <cellStyle name="Акцент5 8" xfId="1258"/>
    <cellStyle name="Акцент5 8 2" xfId="1259"/>
    <cellStyle name="Акцент5 9" xfId="1260"/>
    <cellStyle name="Акцент5 9 2" xfId="1261"/>
    <cellStyle name="Акцент6 10" xfId="1262"/>
    <cellStyle name="Акцент6 2" xfId="1263"/>
    <cellStyle name="Акцент6 2 2" xfId="1264"/>
    <cellStyle name="Акцент6 2 3" xfId="2844"/>
    <cellStyle name="Акцент6 2 3 2" xfId="2845"/>
    <cellStyle name="Акцент6 2 3 3" xfId="2846"/>
    <cellStyle name="Акцент6 2 3 4" xfId="2847"/>
    <cellStyle name="Акцент6 2 3 5" xfId="2848"/>
    <cellStyle name="Акцент6 2 4" xfId="2849"/>
    <cellStyle name="Акцент6 2 4 2" xfId="2850"/>
    <cellStyle name="Акцент6 3" xfId="1265"/>
    <cellStyle name="Акцент6 3 2" xfId="1266"/>
    <cellStyle name="Акцент6 4" xfId="1267"/>
    <cellStyle name="Акцент6 4 2" xfId="1268"/>
    <cellStyle name="Акцент6 5" xfId="1269"/>
    <cellStyle name="Акцент6 5 2" xfId="1270"/>
    <cellStyle name="Акцент6 6" xfId="1271"/>
    <cellStyle name="Акцент6 6 2" xfId="1272"/>
    <cellStyle name="Акцент6 7" xfId="1273"/>
    <cellStyle name="Акцент6 7 2" xfId="1274"/>
    <cellStyle name="Акцент6 8" xfId="1275"/>
    <cellStyle name="Акцент6 8 2" xfId="1276"/>
    <cellStyle name="Акцент6 9" xfId="1277"/>
    <cellStyle name="Акцент6 9 2" xfId="1278"/>
    <cellStyle name="Беззащитный" xfId="1279"/>
    <cellStyle name="Ввод  10" xfId="1280"/>
    <cellStyle name="Ввод  2" xfId="1281"/>
    <cellStyle name="Ввод  2 2" xfId="1282"/>
    <cellStyle name="Ввод  2 3" xfId="2851"/>
    <cellStyle name="Ввод  2 3 2" xfId="2852"/>
    <cellStyle name="Ввод  2 3 3" xfId="2853"/>
    <cellStyle name="Ввод  2 3 4" xfId="2854"/>
    <cellStyle name="Ввод  2 3 5" xfId="2855"/>
    <cellStyle name="Ввод  2 4" xfId="2856"/>
    <cellStyle name="Ввод  2 4 2" xfId="2857"/>
    <cellStyle name="Ввод  2_46EE.2011(v1.0)" xfId="1283"/>
    <cellStyle name="Ввод  3" xfId="1284"/>
    <cellStyle name="Ввод  3 2" xfId="1285"/>
    <cellStyle name="Ввод  3_46EE.2011(v1.0)" xfId="1286"/>
    <cellStyle name="Ввод  4" xfId="1287"/>
    <cellStyle name="Ввод  4 2" xfId="1288"/>
    <cellStyle name="Ввод  4_46EE.2011(v1.0)" xfId="1289"/>
    <cellStyle name="Ввод  5" xfId="1290"/>
    <cellStyle name="Ввод  5 2" xfId="1291"/>
    <cellStyle name="Ввод  5_46EE.2011(v1.0)" xfId="1292"/>
    <cellStyle name="Ввод  6" xfId="1293"/>
    <cellStyle name="Ввод  6 2" xfId="1294"/>
    <cellStyle name="Ввод  6_46EE.2011(v1.0)" xfId="1295"/>
    <cellStyle name="Ввод  7" xfId="1296"/>
    <cellStyle name="Ввод  7 2" xfId="1297"/>
    <cellStyle name="Ввод  7_46EE.2011(v1.0)" xfId="1298"/>
    <cellStyle name="Ввод  8" xfId="1299"/>
    <cellStyle name="Ввод  8 2" xfId="1300"/>
    <cellStyle name="Ввод  8_46EE.2011(v1.0)" xfId="1301"/>
    <cellStyle name="Ввод  9" xfId="1302"/>
    <cellStyle name="Ввод  9 2" xfId="1303"/>
    <cellStyle name="Ввод  9_46EE.2011(v1.0)" xfId="1304"/>
    <cellStyle name="Верт. заголовок" xfId="1305"/>
    <cellStyle name="Вес_продукта" xfId="1306"/>
    <cellStyle name="Вывод 10" xfId="1307"/>
    <cellStyle name="Вывод 2" xfId="1308"/>
    <cellStyle name="Вывод 2 2" xfId="1309"/>
    <cellStyle name="Вывод 2 3" xfId="2858"/>
    <cellStyle name="Вывод 2 3 2" xfId="2859"/>
    <cellStyle name="Вывод 2 3 3" xfId="2860"/>
    <cellStyle name="Вывод 2 3 4" xfId="2861"/>
    <cellStyle name="Вывод 2 3 5" xfId="2862"/>
    <cellStyle name="Вывод 2 4" xfId="2863"/>
    <cellStyle name="Вывод 2 4 2" xfId="2864"/>
    <cellStyle name="Вывод 2_46EE.2011(v1.0)" xfId="1310"/>
    <cellStyle name="Вывод 3" xfId="1311"/>
    <cellStyle name="Вывод 3 2" xfId="1312"/>
    <cellStyle name="Вывод 3_46EE.2011(v1.0)" xfId="1313"/>
    <cellStyle name="Вывод 4" xfId="1314"/>
    <cellStyle name="Вывод 4 2" xfId="1315"/>
    <cellStyle name="Вывод 4_46EE.2011(v1.0)" xfId="1316"/>
    <cellStyle name="Вывод 5" xfId="1317"/>
    <cellStyle name="Вывод 5 2" xfId="1318"/>
    <cellStyle name="Вывод 5_46EE.2011(v1.0)" xfId="1319"/>
    <cellStyle name="Вывод 6" xfId="1320"/>
    <cellStyle name="Вывод 6 2" xfId="1321"/>
    <cellStyle name="Вывод 6_46EE.2011(v1.0)" xfId="1322"/>
    <cellStyle name="Вывод 7" xfId="1323"/>
    <cellStyle name="Вывод 7 2" xfId="1324"/>
    <cellStyle name="Вывод 7_46EE.2011(v1.0)" xfId="1325"/>
    <cellStyle name="Вывод 8" xfId="1326"/>
    <cellStyle name="Вывод 8 2" xfId="1327"/>
    <cellStyle name="Вывод 8_46EE.2011(v1.0)" xfId="1328"/>
    <cellStyle name="Вывод 9" xfId="1329"/>
    <cellStyle name="Вывод 9 2" xfId="1330"/>
    <cellStyle name="Вывод 9_46EE.2011(v1.0)" xfId="1331"/>
    <cellStyle name="Вычисление 10" xfId="1332"/>
    <cellStyle name="Вычисление 2" xfId="1333"/>
    <cellStyle name="Вычисление 2 2" xfId="1334"/>
    <cellStyle name="Вычисление 2 3" xfId="2865"/>
    <cellStyle name="Вычисление 2 3 2" xfId="2866"/>
    <cellStyle name="Вычисление 2 3 3" xfId="2867"/>
    <cellStyle name="Вычисление 2 3 4" xfId="2868"/>
    <cellStyle name="Вычисление 2 3 5" xfId="2869"/>
    <cellStyle name="Вычисление 2 4" xfId="2870"/>
    <cellStyle name="Вычисление 2 4 2" xfId="2871"/>
    <cellStyle name="Вычисление 2_46EE.2011(v1.0)" xfId="1335"/>
    <cellStyle name="Вычисление 3" xfId="1336"/>
    <cellStyle name="Вычисление 3 2" xfId="1337"/>
    <cellStyle name="Вычисление 3_46EE.2011(v1.0)" xfId="1338"/>
    <cellStyle name="Вычисление 4" xfId="1339"/>
    <cellStyle name="Вычисление 4 2" xfId="1340"/>
    <cellStyle name="Вычисление 4_46EE.2011(v1.0)" xfId="1341"/>
    <cellStyle name="Вычисление 5" xfId="1342"/>
    <cellStyle name="Вычисление 5 2" xfId="1343"/>
    <cellStyle name="Вычисление 5_46EE.2011(v1.0)" xfId="1344"/>
    <cellStyle name="Вычисление 6" xfId="1345"/>
    <cellStyle name="Вычисление 6 2" xfId="1346"/>
    <cellStyle name="Вычисление 6_46EE.2011(v1.0)" xfId="1347"/>
    <cellStyle name="Вычисление 7" xfId="1348"/>
    <cellStyle name="Вычисление 7 2" xfId="1349"/>
    <cellStyle name="Вычисление 7_46EE.2011(v1.0)" xfId="1350"/>
    <cellStyle name="Вычисление 8" xfId="1351"/>
    <cellStyle name="Вычисление 8 2" xfId="1352"/>
    <cellStyle name="Вычисление 8_46EE.2011(v1.0)" xfId="1353"/>
    <cellStyle name="Вычисление 9" xfId="1354"/>
    <cellStyle name="Вычисление 9 2" xfId="1355"/>
    <cellStyle name="Вычисление 9_46EE.2011(v1.0)" xfId="1356"/>
    <cellStyle name="Гиперссылка 2" xfId="1357"/>
    <cellStyle name="Гиперссылка 2 2" xfId="2872"/>
    <cellStyle name="Гиперссылка 2 3" xfId="2873"/>
    <cellStyle name="Гиперссылка 2 4" xfId="2874"/>
    <cellStyle name="Гиперссылка 2 5" xfId="2875"/>
    <cellStyle name="Гиперссылка 3" xfId="1358"/>
    <cellStyle name="Гиперссылка 3 2" xfId="2876"/>
    <cellStyle name="Гиперссылка 3 3" xfId="2877"/>
    <cellStyle name="Гиперссылка 3 4" xfId="2878"/>
    <cellStyle name="Гиперссылка 4" xfId="1359"/>
    <cellStyle name="Гиперссылка 4 2" xfId="2879"/>
    <cellStyle name="Гиперссылка 4 3" xfId="2880"/>
    <cellStyle name="Гиперссылка 4 4" xfId="2881"/>
    <cellStyle name="Гиперссылка 5" xfId="2882"/>
    <cellStyle name="Гиперссылка 6" xfId="2883"/>
    <cellStyle name="Группа" xfId="1360"/>
    <cellStyle name="Группа 0" xfId="1361"/>
    <cellStyle name="Группа 1" xfId="1362"/>
    <cellStyle name="Группа 2" xfId="1363"/>
    <cellStyle name="Группа 3" xfId="1364"/>
    <cellStyle name="Группа 4" xfId="1365"/>
    <cellStyle name="Группа 5" xfId="1366"/>
    <cellStyle name="Группа 6" xfId="1367"/>
    <cellStyle name="Группа 7" xfId="1368"/>
    <cellStyle name="Группа 8" xfId="1369"/>
    <cellStyle name="Группа_additional slides_04.12.03 _1" xfId="1370"/>
    <cellStyle name="ДАТА" xfId="1371"/>
    <cellStyle name="ДАТА 2" xfId="1372"/>
    <cellStyle name="ДАТА 3" xfId="1373"/>
    <cellStyle name="ДАТА 4" xfId="1374"/>
    <cellStyle name="ДАТА 5" xfId="1375"/>
    <cellStyle name="ДАТА 6" xfId="1376"/>
    <cellStyle name="ДАТА 7" xfId="1377"/>
    <cellStyle name="ДАТА 8" xfId="1378"/>
    <cellStyle name="ДАТА 9" xfId="1379"/>
    <cellStyle name="ДАТА_1" xfId="1380"/>
    <cellStyle name="Денежный 2" xfId="1381"/>
    <cellStyle name="Денежный 2 2" xfId="1382"/>
    <cellStyle name="Денежный 2 2 2" xfId="2404"/>
    <cellStyle name="Денежный 2 2 2 2" xfId="2884"/>
    <cellStyle name="Денежный 2 2 2 3" xfId="2885"/>
    <cellStyle name="Денежный 2 2 3" xfId="2886"/>
    <cellStyle name="Денежный 2 2 3 2" xfId="2887"/>
    <cellStyle name="Денежный 2 2 4" xfId="2888"/>
    <cellStyle name="Денежный 2 3" xfId="2405"/>
    <cellStyle name="Денежный 2 4" xfId="2889"/>
    <cellStyle name="Денежный 2 4 2" xfId="2890"/>
    <cellStyle name="Денежный 2 4 3" xfId="2891"/>
    <cellStyle name="Денежный 2 4 4" xfId="2892"/>
    <cellStyle name="Денежный 2 5" xfId="2893"/>
    <cellStyle name="Денежный 2 5 2" xfId="2894"/>
    <cellStyle name="Денежный 2_INDEX.STATION.2012(v1.0)_" xfId="1383"/>
    <cellStyle name="Денежный 3" xfId="2895"/>
    <cellStyle name="Денежный 3 2" xfId="2896"/>
    <cellStyle name="Денежный 3 3" xfId="2897"/>
    <cellStyle name="Денежный 3 4" xfId="2898"/>
    <cellStyle name="Денежный 4" xfId="2899"/>
    <cellStyle name="Заголовок" xfId="1384"/>
    <cellStyle name="Заголовок 1 1" xfId="2900"/>
    <cellStyle name="Заголовок 1 10" xfId="1385"/>
    <cellStyle name="Заголовок 1 2" xfId="1386"/>
    <cellStyle name="Заголовок 1 2 2" xfId="1387"/>
    <cellStyle name="Заголовок 1 2 3" xfId="2901"/>
    <cellStyle name="Заголовок 1 2 4" xfId="2902"/>
    <cellStyle name="Заголовок 1 2 5" xfId="2903"/>
    <cellStyle name="Заголовок 1 2_46EE.2011(v1.0)" xfId="1388"/>
    <cellStyle name="Заголовок 1 3" xfId="1389"/>
    <cellStyle name="Заголовок 1 3 2" xfId="1390"/>
    <cellStyle name="Заголовок 1 3_46EE.2011(v1.0)" xfId="1391"/>
    <cellStyle name="Заголовок 1 4" xfId="1392"/>
    <cellStyle name="Заголовок 1 4 2" xfId="1393"/>
    <cellStyle name="Заголовок 1 4_46EE.2011(v1.0)" xfId="1394"/>
    <cellStyle name="Заголовок 1 5" xfId="1395"/>
    <cellStyle name="Заголовок 1 5 2" xfId="1396"/>
    <cellStyle name="Заголовок 1 5_46EE.2011(v1.0)" xfId="1397"/>
    <cellStyle name="Заголовок 1 6" xfId="1398"/>
    <cellStyle name="Заголовок 1 6 2" xfId="1399"/>
    <cellStyle name="Заголовок 1 6_46EE.2011(v1.0)" xfId="1400"/>
    <cellStyle name="Заголовок 1 7" xfId="1401"/>
    <cellStyle name="Заголовок 1 7 2" xfId="1402"/>
    <cellStyle name="Заголовок 1 7_46EE.2011(v1.0)" xfId="1403"/>
    <cellStyle name="Заголовок 1 8" xfId="1404"/>
    <cellStyle name="Заголовок 1 8 2" xfId="1405"/>
    <cellStyle name="Заголовок 1 8_46EE.2011(v1.0)" xfId="1406"/>
    <cellStyle name="Заголовок 1 9" xfId="1407"/>
    <cellStyle name="Заголовок 1 9 2" xfId="1408"/>
    <cellStyle name="Заголовок 1 9_46EE.2011(v1.0)" xfId="1409"/>
    <cellStyle name="Заголовок 2 10" xfId="1410"/>
    <cellStyle name="Заголовок 2 2" xfId="1411"/>
    <cellStyle name="Заголовок 2 2 2" xfId="1412"/>
    <cellStyle name="Заголовок 2 2_46EE.2011(v1.0)" xfId="1413"/>
    <cellStyle name="Заголовок 2 3" xfId="1414"/>
    <cellStyle name="Заголовок 2 3 2" xfId="1415"/>
    <cellStyle name="Заголовок 2 3_46EE.2011(v1.0)" xfId="1416"/>
    <cellStyle name="Заголовок 2 4" xfId="1417"/>
    <cellStyle name="Заголовок 2 4 2" xfId="1418"/>
    <cellStyle name="Заголовок 2 4_46EE.2011(v1.0)" xfId="1419"/>
    <cellStyle name="Заголовок 2 5" xfId="1420"/>
    <cellStyle name="Заголовок 2 5 2" xfId="1421"/>
    <cellStyle name="Заголовок 2 5_46EE.2011(v1.0)" xfId="1422"/>
    <cellStyle name="Заголовок 2 6" xfId="1423"/>
    <cellStyle name="Заголовок 2 6 2" xfId="1424"/>
    <cellStyle name="Заголовок 2 6_46EE.2011(v1.0)" xfId="1425"/>
    <cellStyle name="Заголовок 2 7" xfId="1426"/>
    <cellStyle name="Заголовок 2 7 2" xfId="1427"/>
    <cellStyle name="Заголовок 2 7_46EE.2011(v1.0)" xfId="1428"/>
    <cellStyle name="Заголовок 2 8" xfId="1429"/>
    <cellStyle name="Заголовок 2 8 2" xfId="1430"/>
    <cellStyle name="Заголовок 2 8_46EE.2011(v1.0)" xfId="1431"/>
    <cellStyle name="Заголовок 2 9" xfId="1432"/>
    <cellStyle name="Заголовок 2 9 2" xfId="1433"/>
    <cellStyle name="Заголовок 2 9_46EE.2011(v1.0)" xfId="1434"/>
    <cellStyle name="Заголовок 3 10" xfId="1435"/>
    <cellStyle name="Заголовок 3 2" xfId="1436"/>
    <cellStyle name="Заголовок 3 2 2" xfId="1437"/>
    <cellStyle name="Заголовок 3 2_46EE.2011(v1.0)" xfId="1438"/>
    <cellStyle name="Заголовок 3 3" xfId="1439"/>
    <cellStyle name="Заголовок 3 3 2" xfId="1440"/>
    <cellStyle name="Заголовок 3 3_46EE.2011(v1.0)" xfId="1441"/>
    <cellStyle name="Заголовок 3 4" xfId="1442"/>
    <cellStyle name="Заголовок 3 4 2" xfId="1443"/>
    <cellStyle name="Заголовок 3 4_46EE.2011(v1.0)" xfId="1444"/>
    <cellStyle name="Заголовок 3 5" xfId="1445"/>
    <cellStyle name="Заголовок 3 5 2" xfId="1446"/>
    <cellStyle name="Заголовок 3 5_46EE.2011(v1.0)" xfId="1447"/>
    <cellStyle name="Заголовок 3 6" xfId="1448"/>
    <cellStyle name="Заголовок 3 6 2" xfId="1449"/>
    <cellStyle name="Заголовок 3 6_46EE.2011(v1.0)" xfId="1450"/>
    <cellStyle name="Заголовок 3 7" xfId="1451"/>
    <cellStyle name="Заголовок 3 7 2" xfId="1452"/>
    <cellStyle name="Заголовок 3 7_46EE.2011(v1.0)" xfId="1453"/>
    <cellStyle name="Заголовок 3 8" xfId="1454"/>
    <cellStyle name="Заголовок 3 8 2" xfId="1455"/>
    <cellStyle name="Заголовок 3 8_46EE.2011(v1.0)" xfId="1456"/>
    <cellStyle name="Заголовок 3 9" xfId="1457"/>
    <cellStyle name="Заголовок 3 9 2" xfId="1458"/>
    <cellStyle name="Заголовок 3 9_46EE.2011(v1.0)" xfId="1459"/>
    <cellStyle name="Заголовок 4 10" xfId="1460"/>
    <cellStyle name="Заголовок 4 2" xfId="1461"/>
    <cellStyle name="Заголовок 4 2 2" xfId="1462"/>
    <cellStyle name="Заголовок 4 3" xfId="1463"/>
    <cellStyle name="Заголовок 4 3 2" xfId="1464"/>
    <cellStyle name="Заголовок 4 4" xfId="1465"/>
    <cellStyle name="Заголовок 4 4 2" xfId="1466"/>
    <cellStyle name="Заголовок 4 5" xfId="1467"/>
    <cellStyle name="Заголовок 4 5 2" xfId="1468"/>
    <cellStyle name="Заголовок 4 6" xfId="1469"/>
    <cellStyle name="Заголовок 4 6 2" xfId="1470"/>
    <cellStyle name="Заголовок 4 7" xfId="1471"/>
    <cellStyle name="Заголовок 4 7 2" xfId="1472"/>
    <cellStyle name="Заголовок 4 8" xfId="1473"/>
    <cellStyle name="Заголовок 4 8 2" xfId="1474"/>
    <cellStyle name="Заголовок 4 9" xfId="1475"/>
    <cellStyle name="Заголовок 4 9 2" xfId="1476"/>
    <cellStyle name="ЗАГОЛОВОК1" xfId="1477"/>
    <cellStyle name="ЗАГОЛОВОК2" xfId="1478"/>
    <cellStyle name="ЗаголовокСтолбца" xfId="1479"/>
    <cellStyle name="ЗаголовокСтолбца 2" xfId="2904"/>
    <cellStyle name="Защитный" xfId="1480"/>
    <cellStyle name="Значение" xfId="1481"/>
    <cellStyle name="Значение 2" xfId="2905"/>
    <cellStyle name="Зоголовок" xfId="1482"/>
    <cellStyle name="Итог 10" xfId="1483"/>
    <cellStyle name="Итог 2" xfId="1484"/>
    <cellStyle name="Итог 2 2" xfId="1485"/>
    <cellStyle name="Итог 2_46EE.2011(v1.0)" xfId="1486"/>
    <cellStyle name="Итог 3" xfId="1487"/>
    <cellStyle name="Итог 3 2" xfId="1488"/>
    <cellStyle name="Итог 3_46EE.2011(v1.0)" xfId="1489"/>
    <cellStyle name="Итог 4" xfId="1490"/>
    <cellStyle name="Итог 4 2" xfId="1491"/>
    <cellStyle name="Итог 4_46EE.2011(v1.0)" xfId="1492"/>
    <cellStyle name="Итог 5" xfId="1493"/>
    <cellStyle name="Итог 5 2" xfId="1494"/>
    <cellStyle name="Итог 5_46EE.2011(v1.0)" xfId="1495"/>
    <cellStyle name="Итог 6" xfId="1496"/>
    <cellStyle name="Итог 6 2" xfId="1497"/>
    <cellStyle name="Итог 6_46EE.2011(v1.0)" xfId="1498"/>
    <cellStyle name="Итог 7" xfId="1499"/>
    <cellStyle name="Итог 7 2" xfId="1500"/>
    <cellStyle name="Итог 7_46EE.2011(v1.0)" xfId="1501"/>
    <cellStyle name="Итог 8" xfId="1502"/>
    <cellStyle name="Итог 8 2" xfId="1503"/>
    <cellStyle name="Итог 8_46EE.2011(v1.0)" xfId="1504"/>
    <cellStyle name="Итог 9" xfId="1505"/>
    <cellStyle name="Итог 9 2" xfId="1506"/>
    <cellStyle name="Итог 9_46EE.2011(v1.0)" xfId="1507"/>
    <cellStyle name="Итого" xfId="1508"/>
    <cellStyle name="ИТОГОВЫЙ" xfId="1509"/>
    <cellStyle name="ИТОГОВЫЙ 2" xfId="1510"/>
    <cellStyle name="ИТОГОВЫЙ 3" xfId="1511"/>
    <cellStyle name="ИТОГОВЫЙ 4" xfId="1512"/>
    <cellStyle name="ИТОГОВЫЙ 5" xfId="1513"/>
    <cellStyle name="ИТОГОВЫЙ 6" xfId="1514"/>
    <cellStyle name="ИТОГОВЫЙ 7" xfId="1515"/>
    <cellStyle name="ИТОГОВЫЙ 8" xfId="1516"/>
    <cellStyle name="ИТОГОВЫЙ 9" xfId="1517"/>
    <cellStyle name="ИТОГОВЫЙ_1" xfId="1518"/>
    <cellStyle name="Контрольная ячейка 10" xfId="1519"/>
    <cellStyle name="Контрольная ячейка 2" xfId="1520"/>
    <cellStyle name="Контрольная ячейка 2 2" xfId="1521"/>
    <cellStyle name="Контрольная ячейка 2 3" xfId="2906"/>
    <cellStyle name="Контрольная ячейка 2 3 2" xfId="2907"/>
    <cellStyle name="Контрольная ячейка 2 3 3" xfId="2908"/>
    <cellStyle name="Контрольная ячейка 2 3 4" xfId="2909"/>
    <cellStyle name="Контрольная ячейка 2 3 5" xfId="2910"/>
    <cellStyle name="Контрольная ячейка 2 4" xfId="2911"/>
    <cellStyle name="Контрольная ячейка 2 4 2" xfId="2912"/>
    <cellStyle name="Контрольная ячейка 2_46EE.2011(v1.0)" xfId="1522"/>
    <cellStyle name="Контрольная ячейка 3" xfId="1523"/>
    <cellStyle name="Контрольная ячейка 3 2" xfId="1524"/>
    <cellStyle name="Контрольная ячейка 3_46EE.2011(v1.0)" xfId="1525"/>
    <cellStyle name="Контрольная ячейка 4" xfId="1526"/>
    <cellStyle name="Контрольная ячейка 4 2" xfId="1527"/>
    <cellStyle name="Контрольная ячейка 4_46EE.2011(v1.0)" xfId="1528"/>
    <cellStyle name="Контрольная ячейка 5" xfId="1529"/>
    <cellStyle name="Контрольная ячейка 5 2" xfId="1530"/>
    <cellStyle name="Контрольная ячейка 5_46EE.2011(v1.0)" xfId="1531"/>
    <cellStyle name="Контрольная ячейка 6" xfId="1532"/>
    <cellStyle name="Контрольная ячейка 6 2" xfId="1533"/>
    <cellStyle name="Контрольная ячейка 6_46EE.2011(v1.0)" xfId="1534"/>
    <cellStyle name="Контрольная ячейка 7" xfId="1535"/>
    <cellStyle name="Контрольная ячейка 7 2" xfId="1536"/>
    <cellStyle name="Контрольная ячейка 7_46EE.2011(v1.0)" xfId="1537"/>
    <cellStyle name="Контрольная ячейка 8" xfId="1538"/>
    <cellStyle name="Контрольная ячейка 8 2" xfId="1539"/>
    <cellStyle name="Контрольная ячейка 8_46EE.2011(v1.0)" xfId="1540"/>
    <cellStyle name="Контрольная ячейка 9" xfId="1541"/>
    <cellStyle name="Контрольная ячейка 9 2" xfId="1542"/>
    <cellStyle name="Контрольная ячейка 9_46EE.2011(v1.0)" xfId="1543"/>
    <cellStyle name="Миша (бланки отчетности)" xfId="1544"/>
    <cellStyle name="Мой заголовок" xfId="1545"/>
    <cellStyle name="Мой заголовок листа" xfId="1546"/>
    <cellStyle name="Мой заголовок листа 2" xfId="2913"/>
    <cellStyle name="Мой заголовок листа 3" xfId="2914"/>
    <cellStyle name="Мой заголовок листа 4" xfId="2915"/>
    <cellStyle name="Мои наименования показателей" xfId="1547"/>
    <cellStyle name="Мои наименования показателей 10" xfId="2916"/>
    <cellStyle name="Мои наименования показателей 11" xfId="2917"/>
    <cellStyle name="Мои наименования показателей 2" xfId="1548"/>
    <cellStyle name="Мои наименования показателей 2 2" xfId="1549"/>
    <cellStyle name="Мои наименования показателей 2 3" xfId="1550"/>
    <cellStyle name="Мои наименования показателей 2 4" xfId="1551"/>
    <cellStyle name="Мои наименования показателей 2 5" xfId="1552"/>
    <cellStyle name="Мои наименования показателей 2 6" xfId="1553"/>
    <cellStyle name="Мои наименования показателей 2 7" xfId="1554"/>
    <cellStyle name="Мои наименования показателей 2 8" xfId="1555"/>
    <cellStyle name="Мои наименования показателей 2 9" xfId="1556"/>
    <cellStyle name="Мои наименования показателей 2_1" xfId="1557"/>
    <cellStyle name="Мои наименования показателей 3" xfId="1558"/>
    <cellStyle name="Мои наименования показателей 3 2" xfId="1559"/>
    <cellStyle name="Мои наименования показателей 3 3" xfId="1560"/>
    <cellStyle name="Мои наименования показателей 3 4" xfId="1561"/>
    <cellStyle name="Мои наименования показателей 3 5" xfId="1562"/>
    <cellStyle name="Мои наименования показателей 3 6" xfId="1563"/>
    <cellStyle name="Мои наименования показателей 3 7" xfId="1564"/>
    <cellStyle name="Мои наименования показателей 3 8" xfId="1565"/>
    <cellStyle name="Мои наименования показателей 3 9" xfId="1566"/>
    <cellStyle name="Мои наименования показателей 3_1" xfId="1567"/>
    <cellStyle name="Мои наименования показателей 4" xfId="1568"/>
    <cellStyle name="Мои наименования показателей 4 2" xfId="1569"/>
    <cellStyle name="Мои наименования показателей 4 3" xfId="1570"/>
    <cellStyle name="Мои наименования показателей 4 4" xfId="1571"/>
    <cellStyle name="Мои наименования показателей 4 5" xfId="1572"/>
    <cellStyle name="Мои наименования показателей 4 6" xfId="1573"/>
    <cellStyle name="Мои наименования показателей 4 7" xfId="1574"/>
    <cellStyle name="Мои наименования показателей 4 8" xfId="1575"/>
    <cellStyle name="Мои наименования показателей 4 9" xfId="1576"/>
    <cellStyle name="Мои наименования показателей 4_1" xfId="1577"/>
    <cellStyle name="Мои наименования показателей 5" xfId="1578"/>
    <cellStyle name="Мои наименования показателей 5 2" xfId="1579"/>
    <cellStyle name="Мои наименования показателей 5 3" xfId="1580"/>
    <cellStyle name="Мои наименования показателей 5 4" xfId="1581"/>
    <cellStyle name="Мои наименования показателей 5 5" xfId="1582"/>
    <cellStyle name="Мои наименования показателей 5 6" xfId="1583"/>
    <cellStyle name="Мои наименования показателей 5 7" xfId="1584"/>
    <cellStyle name="Мои наименования показателей 5 8" xfId="1585"/>
    <cellStyle name="Мои наименования показателей 5 9" xfId="1586"/>
    <cellStyle name="Мои наименования показателей 5_1" xfId="1587"/>
    <cellStyle name="Мои наименования показателей 6" xfId="1588"/>
    <cellStyle name="Мои наименования показателей 6 2" xfId="1589"/>
    <cellStyle name="Мои наименования показателей 6 3" xfId="1590"/>
    <cellStyle name="Мои наименования показателей 6_46EE.2011(v1.0)" xfId="1591"/>
    <cellStyle name="Мои наименования показателей 7" xfId="1592"/>
    <cellStyle name="Мои наименования показателей 7 2" xfId="1593"/>
    <cellStyle name="Мои наименования показателей 7 3" xfId="1594"/>
    <cellStyle name="Мои наименования показателей 7_46EE.2011(v1.0)" xfId="1595"/>
    <cellStyle name="Мои наименования показателей 8" xfId="1596"/>
    <cellStyle name="Мои наименования показателей 8 2" xfId="1597"/>
    <cellStyle name="Мои наименования показателей 8 3" xfId="1598"/>
    <cellStyle name="Мои наименования показателей 8_46EE.2011(v1.0)" xfId="1599"/>
    <cellStyle name="Мои наименования показателей 9" xfId="2918"/>
    <cellStyle name="Мои наименования показателей_46EE.2011" xfId="1600"/>
    <cellStyle name="назв фил" xfId="1601"/>
    <cellStyle name="Название 10" xfId="1602"/>
    <cellStyle name="Название 2" xfId="1603"/>
    <cellStyle name="Название 2 2" xfId="1604"/>
    <cellStyle name="Название 3" xfId="1605"/>
    <cellStyle name="Название 3 2" xfId="1606"/>
    <cellStyle name="Название 4" xfId="1607"/>
    <cellStyle name="Название 4 2" xfId="1608"/>
    <cellStyle name="Название 5" xfId="1609"/>
    <cellStyle name="Название 5 2" xfId="1610"/>
    <cellStyle name="Название 6" xfId="1611"/>
    <cellStyle name="Название 6 2" xfId="1612"/>
    <cellStyle name="Название 7" xfId="1613"/>
    <cellStyle name="Название 7 2" xfId="1614"/>
    <cellStyle name="Название 8" xfId="1615"/>
    <cellStyle name="Название 8 2" xfId="1616"/>
    <cellStyle name="Название 9" xfId="1617"/>
    <cellStyle name="Название 9 2" xfId="1618"/>
    <cellStyle name="Невидимый" xfId="1619"/>
    <cellStyle name="Невидимый 2" xfId="2919"/>
    <cellStyle name="Нейтральный 10" xfId="1620"/>
    <cellStyle name="Нейтральный 2" xfId="1621"/>
    <cellStyle name="Нейтральный 2 2" xfId="1622"/>
    <cellStyle name="Нейтральный 2 3" xfId="2920"/>
    <cellStyle name="Нейтральный 2 3 2" xfId="2921"/>
    <cellStyle name="Нейтральный 2 3 3" xfId="2922"/>
    <cellStyle name="Нейтральный 2 3 4" xfId="2923"/>
    <cellStyle name="Нейтральный 2 3 5" xfId="2924"/>
    <cellStyle name="Нейтральный 2 4" xfId="2925"/>
    <cellStyle name="Нейтральный 2 4 2" xfId="2926"/>
    <cellStyle name="Нейтральный 3" xfId="1623"/>
    <cellStyle name="Нейтральный 3 2" xfId="1624"/>
    <cellStyle name="Нейтральный 4" xfId="1625"/>
    <cellStyle name="Нейтральный 4 2" xfId="1626"/>
    <cellStyle name="Нейтральный 5" xfId="1627"/>
    <cellStyle name="Нейтральный 5 2" xfId="1628"/>
    <cellStyle name="Нейтральный 6" xfId="1629"/>
    <cellStyle name="Нейтральный 6 2" xfId="1630"/>
    <cellStyle name="Нейтральный 7" xfId="1631"/>
    <cellStyle name="Нейтральный 7 2" xfId="1632"/>
    <cellStyle name="Нейтральный 8" xfId="1633"/>
    <cellStyle name="Нейтральный 8 2" xfId="1634"/>
    <cellStyle name="Нейтральный 9" xfId="1635"/>
    <cellStyle name="Нейтральный 9 2" xfId="1636"/>
    <cellStyle name="Низ1" xfId="1637"/>
    <cellStyle name="Низ2" xfId="1638"/>
    <cellStyle name="Обычный" xfId="0" builtinId="0"/>
    <cellStyle name="Обычный 10" xfId="1639"/>
    <cellStyle name="Обычный 10 2" xfId="1640"/>
    <cellStyle name="Обычный 10 2 2" xfId="2927"/>
    <cellStyle name="Обычный 10 2 2 2" xfId="2928"/>
    <cellStyle name="Обычный 10 2 2 2 2" xfId="2929"/>
    <cellStyle name="Обычный 10 2 2 3" xfId="2930"/>
    <cellStyle name="Обычный 10 2 2 4" xfId="2931"/>
    <cellStyle name="Обычный 10 2 2 5" xfId="2932"/>
    <cellStyle name="Обычный 10 2 3" xfId="2933"/>
    <cellStyle name="Обычный 10 2 3 2" xfId="2934"/>
    <cellStyle name="Обычный 10 2 3 3" xfId="2935"/>
    <cellStyle name="Обычный 10 2 4" xfId="2936"/>
    <cellStyle name="Обычный 10 3" xfId="2937"/>
    <cellStyle name="Обычный 10 3 2" xfId="2938"/>
    <cellStyle name="Обычный 10 3 3" xfId="2939"/>
    <cellStyle name="Обычный 10 4" xfId="2940"/>
    <cellStyle name="Обычный 100" xfId="2941"/>
    <cellStyle name="Обычный 101" xfId="2942"/>
    <cellStyle name="Обычный 102" xfId="2943"/>
    <cellStyle name="Обычный 103" xfId="2944"/>
    <cellStyle name="Обычный 104" xfId="2945"/>
    <cellStyle name="Обычный 105" xfId="2946"/>
    <cellStyle name="Обычный 11" xfId="1641"/>
    <cellStyle name="Обычный 11 2" xfId="1642"/>
    <cellStyle name="Обычный 11 2 2" xfId="2947"/>
    <cellStyle name="Обычный 11 2 3" xfId="2948"/>
    <cellStyle name="Обычный 11 2 4" xfId="2949"/>
    <cellStyle name="Обычный 11 3" xfId="1643"/>
    <cellStyle name="Обычный 11 3 10" xfId="2950"/>
    <cellStyle name="Обычный 11 3 11" xfId="2951"/>
    <cellStyle name="Обычный 11 3 12" xfId="2952"/>
    <cellStyle name="Обычный 11 3 2" xfId="1644"/>
    <cellStyle name="Обычный 11 3 2 10" xfId="2953"/>
    <cellStyle name="Обычный 11 3 2 11" xfId="2954"/>
    <cellStyle name="Обычный 11 3 2 2" xfId="2045"/>
    <cellStyle name="Обычный 11 3 2 2 2" xfId="2955"/>
    <cellStyle name="Обычный 11 3 2 2 2 2" xfId="2956"/>
    <cellStyle name="Обычный 11 3 2 2 2 3" xfId="2957"/>
    <cellStyle name="Обычный 11 3 2 2 2 4" xfId="2958"/>
    <cellStyle name="Обычный 11 3 2 2 2 5" xfId="2959"/>
    <cellStyle name="Обычный 11 3 2 2 3" xfId="2960"/>
    <cellStyle name="Обычный 11 3 2 2 3 2" xfId="2961"/>
    <cellStyle name="Обычный 11 3 2 2 3 3" xfId="2962"/>
    <cellStyle name="Обычный 11 3 2 2 4" xfId="2963"/>
    <cellStyle name="Обычный 11 3 2 2 5" xfId="2964"/>
    <cellStyle name="Обычный 11 3 2 2 6" xfId="2965"/>
    <cellStyle name="Обычный 11 3 2 2 7" xfId="2966"/>
    <cellStyle name="Обычный 11 3 2 2 8" xfId="2967"/>
    <cellStyle name="Обычный 11 3 2 3" xfId="2968"/>
    <cellStyle name="Обычный 11 3 2 3 2" xfId="2969"/>
    <cellStyle name="Обычный 11 3 2 3 2 2" xfId="2970"/>
    <cellStyle name="Обычный 11 3 2 3 2 3" xfId="2971"/>
    <cellStyle name="Обычный 11 3 2 3 3" xfId="2972"/>
    <cellStyle name="Обычный 11 3 2 3 3 2" xfId="2973"/>
    <cellStyle name="Обычный 11 3 2 3 3 3" xfId="2974"/>
    <cellStyle name="Обычный 11 3 2 3 4" xfId="2975"/>
    <cellStyle name="Обычный 11 3 2 3 5" xfId="2976"/>
    <cellStyle name="Обычный 11 3 2 3 6" xfId="2977"/>
    <cellStyle name="Обычный 11 3 2 4" xfId="2978"/>
    <cellStyle name="Обычный 11 3 2 4 2" xfId="2979"/>
    <cellStyle name="Обычный 11 3 2 4 2 2" xfId="2980"/>
    <cellStyle name="Обычный 11 3 2 4 2 3" xfId="2981"/>
    <cellStyle name="Обычный 11 3 2 4 3" xfId="2982"/>
    <cellStyle name="Обычный 11 3 2 4 3 2" xfId="2983"/>
    <cellStyle name="Обычный 11 3 2 4 3 3" xfId="2984"/>
    <cellStyle name="Обычный 11 3 2 4 4" xfId="2985"/>
    <cellStyle name="Обычный 11 3 2 4 5" xfId="2986"/>
    <cellStyle name="Обычный 11 3 2 5" xfId="2987"/>
    <cellStyle name="Обычный 11 3 2 5 2" xfId="2988"/>
    <cellStyle name="Обычный 11 3 2 5 3" xfId="2989"/>
    <cellStyle name="Обычный 11 3 2 6" xfId="2990"/>
    <cellStyle name="Обычный 11 3 2 6 2" xfId="2991"/>
    <cellStyle name="Обычный 11 3 2 6 3" xfId="2992"/>
    <cellStyle name="Обычный 11 3 2 7" xfId="2993"/>
    <cellStyle name="Обычный 11 3 2 8" xfId="2994"/>
    <cellStyle name="Обычный 11 3 2 9" xfId="2995"/>
    <cellStyle name="Обычный 11 3 3" xfId="2044"/>
    <cellStyle name="Обычный 11 3 3 2" xfId="2996"/>
    <cellStyle name="Обычный 11 3 3 2 2" xfId="2997"/>
    <cellStyle name="Обычный 11 3 3 2 3" xfId="2998"/>
    <cellStyle name="Обычный 11 3 3 2 4" xfId="2999"/>
    <cellStyle name="Обычный 11 3 3 2 5" xfId="3000"/>
    <cellStyle name="Обычный 11 3 3 3" xfId="3001"/>
    <cellStyle name="Обычный 11 3 3 3 2" xfId="3002"/>
    <cellStyle name="Обычный 11 3 3 3 3" xfId="3003"/>
    <cellStyle name="Обычный 11 3 3 4" xfId="3004"/>
    <cellStyle name="Обычный 11 3 3 5" xfId="3005"/>
    <cellStyle name="Обычный 11 3 3 6" xfId="3006"/>
    <cellStyle name="Обычный 11 3 3 7" xfId="3007"/>
    <cellStyle name="Обычный 11 3 3 8" xfId="3008"/>
    <cellStyle name="Обычный 11 3 4" xfId="3009"/>
    <cellStyle name="Обычный 11 3 4 2" xfId="3010"/>
    <cellStyle name="Обычный 11 3 4 2 2" xfId="3011"/>
    <cellStyle name="Обычный 11 3 4 2 3" xfId="3012"/>
    <cellStyle name="Обычный 11 3 4 2 4" xfId="3013"/>
    <cellStyle name="Обычный 11 3 4 2 5" xfId="3014"/>
    <cellStyle name="Обычный 11 3 4 3" xfId="3015"/>
    <cellStyle name="Обычный 11 3 4 3 2" xfId="3016"/>
    <cellStyle name="Обычный 11 3 4 3 3" xfId="3017"/>
    <cellStyle name="Обычный 11 3 4 4" xfId="3018"/>
    <cellStyle name="Обычный 11 3 4 5" xfId="3019"/>
    <cellStyle name="Обычный 11 3 4 6" xfId="3020"/>
    <cellStyle name="Обычный 11 3 4 7" xfId="3021"/>
    <cellStyle name="Обычный 11 3 5" xfId="3022"/>
    <cellStyle name="Обычный 11 3 5 2" xfId="3023"/>
    <cellStyle name="Обычный 11 3 5 2 2" xfId="3024"/>
    <cellStyle name="Обычный 11 3 5 2 3" xfId="3025"/>
    <cellStyle name="Обычный 11 3 5 3" xfId="3026"/>
    <cellStyle name="Обычный 11 3 5 3 2" xfId="3027"/>
    <cellStyle name="Обычный 11 3 5 3 3" xfId="3028"/>
    <cellStyle name="Обычный 11 3 5 4" xfId="3029"/>
    <cellStyle name="Обычный 11 3 5 5" xfId="3030"/>
    <cellStyle name="Обычный 11 3 5 6" xfId="3031"/>
    <cellStyle name="Обычный 11 3 6" xfId="3032"/>
    <cellStyle name="Обычный 11 3 6 2" xfId="3033"/>
    <cellStyle name="Обычный 11 3 6 3" xfId="3034"/>
    <cellStyle name="Обычный 11 3 7" xfId="3035"/>
    <cellStyle name="Обычный 11 3 7 2" xfId="3036"/>
    <cellStyle name="Обычный 11 3 7 3" xfId="3037"/>
    <cellStyle name="Обычный 11 3 8" xfId="3038"/>
    <cellStyle name="Обычный 11 3 9" xfId="3039"/>
    <cellStyle name="Обычный 11 4" xfId="1645"/>
    <cellStyle name="Обычный 11 4 2" xfId="3040"/>
    <cellStyle name="Обычный 11 4 3" xfId="3041"/>
    <cellStyle name="Обычный 11 4 4" xfId="3042"/>
    <cellStyle name="Обычный 11 4 5" xfId="3043"/>
    <cellStyle name="Обычный 11 5" xfId="3044"/>
    <cellStyle name="Обычный 11 5 2" xfId="3045"/>
    <cellStyle name="Обычный 11 5 2 2" xfId="3046"/>
    <cellStyle name="Обычный 11 5 2 2 2" xfId="3047"/>
    <cellStyle name="Обычный 11 5 3" xfId="3048"/>
    <cellStyle name="Обычный 11 5 4" xfId="3049"/>
    <cellStyle name="Обычный 11 6" xfId="3050"/>
    <cellStyle name="Обычный 11_46EE.2011(v1.2)" xfId="3051"/>
    <cellStyle name="Обычный 12" xfId="1646"/>
    <cellStyle name="Обычный 12 2" xfId="1647"/>
    <cellStyle name="Обычный 12 2 2" xfId="2406"/>
    <cellStyle name="Обычный 12 2 2 2" xfId="3052"/>
    <cellStyle name="Обычный 12 2 2 2 2" xfId="3053"/>
    <cellStyle name="Обычный 12 2 3" xfId="3054"/>
    <cellStyle name="Обычный 12 2 3 2" xfId="3055"/>
    <cellStyle name="Обычный 12 2 3 2 2" xfId="3056"/>
    <cellStyle name="Обычный 12 2 3 3" xfId="3057"/>
    <cellStyle name="Обычный 12 2 4" xfId="3058"/>
    <cellStyle name="Обычный 12 2 5" xfId="3059"/>
    <cellStyle name="Обычный 12 3" xfId="1648"/>
    <cellStyle name="Обычный 12 3 2" xfId="3060"/>
    <cellStyle name="Обычный 12 3 2 2" xfId="3061"/>
    <cellStyle name="Обычный 12 3 2 2 2" xfId="3062"/>
    <cellStyle name="Обычный 12 3 2 2 2 2" xfId="3063"/>
    <cellStyle name="Обычный 12 3 2 2 3" xfId="3064"/>
    <cellStyle name="Обычный 12 3 2 2 4" xfId="3065"/>
    <cellStyle name="Обычный 12 3 2 3" xfId="3066"/>
    <cellStyle name="Обычный 12 3 2 3 2" xfId="3067"/>
    <cellStyle name="Обычный 12 3 2 3 3" xfId="3068"/>
    <cellStyle name="Обычный 12 3 2 4" xfId="3069"/>
    <cellStyle name="Обычный 12 3 2 4 2" xfId="3070"/>
    <cellStyle name="Обычный 12 3 2 4 2 2" xfId="3071"/>
    <cellStyle name="Обычный 12 3 2 4 3" xfId="3072"/>
    <cellStyle name="Обычный 12 3 2 4 4" xfId="3073"/>
    <cellStyle name="Обычный 12 3 2 5" xfId="3074"/>
    <cellStyle name="Обычный 12 3 2 5 2" xfId="3075"/>
    <cellStyle name="Обычный 12 3 2 5 3" xfId="3076"/>
    <cellStyle name="Обычный 12 3 2 6" xfId="3077"/>
    <cellStyle name="Обычный 12 3 3" xfId="3078"/>
    <cellStyle name="Обычный 12 3 3 2" xfId="3079"/>
    <cellStyle name="Обычный 12 3 4" xfId="3080"/>
    <cellStyle name="Обычный 12 3 4 2" xfId="3081"/>
    <cellStyle name="Обычный 12 3 4 2 2" xfId="3082"/>
    <cellStyle name="Обычный 12 3 4 3" xfId="3083"/>
    <cellStyle name="Обычный 12 3 4 4" xfId="3084"/>
    <cellStyle name="Обычный 12 3 5" xfId="3085"/>
    <cellStyle name="Обычный 12 3 5 2" xfId="3086"/>
    <cellStyle name="Обычный 12 3 5 3" xfId="3087"/>
    <cellStyle name="Обычный 12 3 6" xfId="3088"/>
    <cellStyle name="Обычный 12 4" xfId="3089"/>
    <cellStyle name="Обычный 12 4 2" xfId="3090"/>
    <cellStyle name="Обычный 12 4 2 2" xfId="3091"/>
    <cellStyle name="Обычный 12 4 2 2 2" xfId="3092"/>
    <cellStyle name="Обычный 12 4 3" xfId="3093"/>
    <cellStyle name="Обычный 12 4 3 2" xfId="3094"/>
    <cellStyle name="Обычный 12 4 4" xfId="3095"/>
    <cellStyle name="Обычный 12 5" xfId="3096"/>
    <cellStyle name="Обычный 12 5 2" xfId="3097"/>
    <cellStyle name="Обычный 12 5 2 2" xfId="3098"/>
    <cellStyle name="Обычный 12 5 3" xfId="3099"/>
    <cellStyle name="Обычный 12 5 4" xfId="3100"/>
    <cellStyle name="Обычный 12 6" xfId="3101"/>
    <cellStyle name="Обычный 12 6 2" xfId="3102"/>
    <cellStyle name="Обычный 12 6 3" xfId="3103"/>
    <cellStyle name="Обычный 12 6 4" xfId="3104"/>
    <cellStyle name="Обычный 12 7" xfId="3105"/>
    <cellStyle name="Обычный 12 7 2" xfId="3106"/>
    <cellStyle name="Обычный 12 7 2 2" xfId="3107"/>
    <cellStyle name="Обычный 12 7 3" xfId="3108"/>
    <cellStyle name="Обычный 12 7 4" xfId="3109"/>
    <cellStyle name="Обычный 12 8" xfId="3110"/>
    <cellStyle name="Обычный 12 8 2" xfId="3111"/>
    <cellStyle name="Обычный 12 8 2 2" xfId="3112"/>
    <cellStyle name="Обычный 12 8 3" xfId="3113"/>
    <cellStyle name="Обычный 12 9" xfId="3114"/>
    <cellStyle name="Обычный 12 9 2" xfId="3115"/>
    <cellStyle name="Обычный 13" xfId="1649"/>
    <cellStyle name="Обычный 13 2" xfId="3116"/>
    <cellStyle name="Обычный 13 2 2" xfId="3117"/>
    <cellStyle name="Обычный 14" xfId="1650"/>
    <cellStyle name="Обычный 14 2" xfId="3118"/>
    <cellStyle name="Обычный 14 2 2" xfId="3119"/>
    <cellStyle name="Обычный 14 2 2 2" xfId="3120"/>
    <cellStyle name="Обычный 14 2 2 2 2" xfId="3121"/>
    <cellStyle name="Обычный 14 2 2 2 3" xfId="3122"/>
    <cellStyle name="Обычный 14 2 2 3" xfId="3123"/>
    <cellStyle name="Обычный 14 2 3" xfId="3124"/>
    <cellStyle name="Обычный 14 2 3 2" xfId="3125"/>
    <cellStyle name="Обычный 14 2 3 3" xfId="3126"/>
    <cellStyle name="Обычный 14 2 4" xfId="3127"/>
    <cellStyle name="Обычный 14 3" xfId="3128"/>
    <cellStyle name="Обычный 14 3 2" xfId="3129"/>
    <cellStyle name="Обычный 14 3 2 2" xfId="3130"/>
    <cellStyle name="Обычный 14 3 2 3" xfId="3131"/>
    <cellStyle name="Обычный 14 3 3" xfId="3132"/>
    <cellStyle name="Обычный 14 3 3 2" xfId="3133"/>
    <cellStyle name="Обычный 14 3 3 3" xfId="3134"/>
    <cellStyle name="Обычный 14 3 4" xfId="3135"/>
    <cellStyle name="Обычный 14 3 5" xfId="3136"/>
    <cellStyle name="Обычный 14 4" xfId="3137"/>
    <cellStyle name="Обычный 14 4 2" xfId="3138"/>
    <cellStyle name="Обычный 14 4 2 2" xfId="3139"/>
    <cellStyle name="Обычный 14 4 2 3" xfId="3140"/>
    <cellStyle name="Обычный 14 4 3" xfId="3141"/>
    <cellStyle name="Обычный 14 4 3 2" xfId="3142"/>
    <cellStyle name="Обычный 14 4 3 3" xfId="3143"/>
    <cellStyle name="Обычный 14 4 4" xfId="3144"/>
    <cellStyle name="Обычный 14 4 5" xfId="3145"/>
    <cellStyle name="Обычный 14 5" xfId="3146"/>
    <cellStyle name="Обычный 14 6" xfId="3147"/>
    <cellStyle name="Обычный 14 7" xfId="3148"/>
    <cellStyle name="Обычный 14_ИП ЮРЭСК по ДЗ на 2012-2014 годы (12.09.2012) для Департамента" xfId="3149"/>
    <cellStyle name="Обычный 15" xfId="1651"/>
    <cellStyle name="Обычный 15 2" xfId="1652"/>
    <cellStyle name="Обычный 15 2 2" xfId="3150"/>
    <cellStyle name="Обычный 15 2 2 2" xfId="3151"/>
    <cellStyle name="Обычный 15 2 2 2 2" xfId="3152"/>
    <cellStyle name="Обычный 15 2 2 2 3" xfId="3153"/>
    <cellStyle name="Обычный 15 2 2 3" xfId="3154"/>
    <cellStyle name="Обычный 15 2 2 3 2" xfId="3155"/>
    <cellStyle name="Обычный 15 2 3" xfId="3156"/>
    <cellStyle name="Обычный 15 2 4" xfId="3157"/>
    <cellStyle name="Обычный 15 3" xfId="3158"/>
    <cellStyle name="Обычный 15 3 2" xfId="3159"/>
    <cellStyle name="Обычный 15 3 2 2" xfId="3160"/>
    <cellStyle name="Обычный 15 3 3" xfId="3161"/>
    <cellStyle name="Обычный 15 3 4" xfId="3162"/>
    <cellStyle name="Обычный 15 4" xfId="3163"/>
    <cellStyle name="Обычный 16" xfId="1653"/>
    <cellStyle name="Обычный 16 10" xfId="3164"/>
    <cellStyle name="Обычный 16 10 2" xfId="3165"/>
    <cellStyle name="Обычный 16 10 3" xfId="3166"/>
    <cellStyle name="Обычный 16 11" xfId="3167"/>
    <cellStyle name="Обычный 16 12" xfId="3168"/>
    <cellStyle name="Обычный 16 13" xfId="3169"/>
    <cellStyle name="Обычный 16 2" xfId="1654"/>
    <cellStyle name="Обычный 16 2 10" xfId="3170"/>
    <cellStyle name="Обычный 16 2 2" xfId="2047"/>
    <cellStyle name="Обычный 16 2 2 2" xfId="3171"/>
    <cellStyle name="Обычный 16 2 2 2 2" xfId="3172"/>
    <cellStyle name="Обычный 16 2 2 2 3" xfId="3173"/>
    <cellStyle name="Обычный 16 2 2 2 4" xfId="3174"/>
    <cellStyle name="Обычный 16 2 2 2 5" xfId="3175"/>
    <cellStyle name="Обычный 16 2 2 3" xfId="3176"/>
    <cellStyle name="Обычный 16 2 2 3 2" xfId="3177"/>
    <cellStyle name="Обычный 16 2 2 3 3" xfId="3178"/>
    <cellStyle name="Обычный 16 2 2 4" xfId="3179"/>
    <cellStyle name="Обычный 16 2 2 5" xfId="3180"/>
    <cellStyle name="Обычный 16 2 2 6" xfId="3181"/>
    <cellStyle name="Обычный 16 2 2 7" xfId="3182"/>
    <cellStyle name="Обычный 16 2 2 8" xfId="3183"/>
    <cellStyle name="Обычный 16 2 3" xfId="3184"/>
    <cellStyle name="Обычный 16 2 3 2" xfId="3185"/>
    <cellStyle name="Обычный 16 2 3 2 2" xfId="3186"/>
    <cellStyle name="Обычный 16 2 3 2 3" xfId="3187"/>
    <cellStyle name="Обычный 16 2 3 3" xfId="3188"/>
    <cellStyle name="Обычный 16 2 3 3 2" xfId="3189"/>
    <cellStyle name="Обычный 16 2 3 3 3" xfId="3190"/>
    <cellStyle name="Обычный 16 2 3 4" xfId="3191"/>
    <cellStyle name="Обычный 16 2 3 5" xfId="3192"/>
    <cellStyle name="Обычный 16 2 3 6" xfId="3193"/>
    <cellStyle name="Обычный 16 2 3 7" xfId="3194"/>
    <cellStyle name="Обычный 16 2 4" xfId="3195"/>
    <cellStyle name="Обычный 16 2 4 2" xfId="3196"/>
    <cellStyle name="Обычный 16 2 4 3" xfId="3197"/>
    <cellStyle name="Обычный 16 2 5" xfId="3198"/>
    <cellStyle name="Обычный 16 2 5 2" xfId="3199"/>
    <cellStyle name="Обычный 16 2 5 3" xfId="3200"/>
    <cellStyle name="Обычный 16 2 6" xfId="3201"/>
    <cellStyle name="Обычный 16 2 7" xfId="3202"/>
    <cellStyle name="Обычный 16 2 8" xfId="3203"/>
    <cellStyle name="Обычный 16 2 9" xfId="3204"/>
    <cellStyle name="Обычный 16 3" xfId="1655"/>
    <cellStyle name="Обычный 16 3 10" xfId="3205"/>
    <cellStyle name="Обычный 16 3 2" xfId="2048"/>
    <cellStyle name="Обычный 16 3 2 2" xfId="3206"/>
    <cellStyle name="Обычный 16 3 2 2 2" xfId="3207"/>
    <cellStyle name="Обычный 16 3 2 2 3" xfId="3208"/>
    <cellStyle name="Обычный 16 3 2 3" xfId="3209"/>
    <cellStyle name="Обычный 16 3 2 3 2" xfId="3210"/>
    <cellStyle name="Обычный 16 3 2 3 3" xfId="3211"/>
    <cellStyle name="Обычный 16 3 2 4" xfId="3212"/>
    <cellStyle name="Обычный 16 3 2 5" xfId="3213"/>
    <cellStyle name="Обычный 16 3 2 6" xfId="3214"/>
    <cellStyle name="Обычный 16 3 2 7" xfId="3215"/>
    <cellStyle name="Обычный 16 3 2 8" xfId="3216"/>
    <cellStyle name="Обычный 16 3 3" xfId="3217"/>
    <cellStyle name="Обычный 16 3 3 2" xfId="3218"/>
    <cellStyle name="Обычный 16 3 3 2 2" xfId="3219"/>
    <cellStyle name="Обычный 16 3 3 2 3" xfId="3220"/>
    <cellStyle name="Обычный 16 3 3 3" xfId="3221"/>
    <cellStyle name="Обычный 16 3 3 3 2" xfId="3222"/>
    <cellStyle name="Обычный 16 3 3 3 3" xfId="3223"/>
    <cellStyle name="Обычный 16 3 3 4" xfId="3224"/>
    <cellStyle name="Обычный 16 3 3 5" xfId="3225"/>
    <cellStyle name="Обычный 16 3 4" xfId="3226"/>
    <cellStyle name="Обычный 16 3 4 2" xfId="3227"/>
    <cellStyle name="Обычный 16 3 4 3" xfId="3228"/>
    <cellStyle name="Обычный 16 3 5" xfId="3229"/>
    <cellStyle name="Обычный 16 3 5 2" xfId="3230"/>
    <cellStyle name="Обычный 16 3 5 3" xfId="3231"/>
    <cellStyle name="Обычный 16 3 6" xfId="3232"/>
    <cellStyle name="Обычный 16 3 7" xfId="3233"/>
    <cellStyle name="Обычный 16 3 8" xfId="3234"/>
    <cellStyle name="Обычный 16 3 9" xfId="3235"/>
    <cellStyle name="Обычный 16 4" xfId="2046"/>
    <cellStyle name="Обычный 16 4 2" xfId="3236"/>
    <cellStyle name="Обычный 16 4 2 2" xfId="3237"/>
    <cellStyle name="Обычный 16 4 2 3" xfId="3238"/>
    <cellStyle name="Обычный 16 4 2 4" xfId="3239"/>
    <cellStyle name="Обычный 16 4 3" xfId="3240"/>
    <cellStyle name="Обычный 16 4 3 2" xfId="3241"/>
    <cellStyle name="Обычный 16 4 3 3" xfId="3242"/>
    <cellStyle name="Обычный 16 4 4" xfId="3243"/>
    <cellStyle name="Обычный 16 4 4 2" xfId="3244"/>
    <cellStyle name="Обычный 16 4 4 3" xfId="3245"/>
    <cellStyle name="Обычный 16 4 4 4" xfId="3246"/>
    <cellStyle name="Обычный 16 4 5" xfId="3247"/>
    <cellStyle name="Обычный 16 4 6" xfId="3248"/>
    <cellStyle name="Обычный 16 4 7" xfId="3249"/>
    <cellStyle name="Обычный 16 5" xfId="2430"/>
    <cellStyle name="Обычный 16 5 2" xfId="3250"/>
    <cellStyle name="Обычный 16 5 2 2" xfId="3251"/>
    <cellStyle name="Обычный 16 5 2 3" xfId="3252"/>
    <cellStyle name="Обычный 16 5 3" xfId="3253"/>
    <cellStyle name="Обычный 16 5 3 2" xfId="3254"/>
    <cellStyle name="Обычный 16 5 3 3" xfId="3255"/>
    <cellStyle name="Обычный 16 5 4" xfId="3256"/>
    <cellStyle name="Обычный 16 5 5" xfId="3257"/>
    <cellStyle name="Обычный 16 5 6" xfId="3258"/>
    <cellStyle name="Обычный 16 5 7" xfId="3259"/>
    <cellStyle name="Обычный 16 5 8" xfId="3260"/>
    <cellStyle name="Обычный 16 5 9" xfId="4848"/>
    <cellStyle name="Обычный 16 6" xfId="2431"/>
    <cellStyle name="Обычный 16 6 2" xfId="3261"/>
    <cellStyle name="Обычный 16 6 2 2" xfId="3262"/>
    <cellStyle name="Обычный 16 6 2 3" xfId="3263"/>
    <cellStyle name="Обычный 16 6 2 4" xfId="3264"/>
    <cellStyle name="Обычный 16 6 3" xfId="3265"/>
    <cellStyle name="Обычный 16 6 3 2" xfId="3266"/>
    <cellStyle name="Обычный 16 6 3 3" xfId="3267"/>
    <cellStyle name="Обычный 16 6 4" xfId="3268"/>
    <cellStyle name="Обычный 16 6 5" xfId="3269"/>
    <cellStyle name="Обычный 16 6 6" xfId="3270"/>
    <cellStyle name="Обычный 16 6 7" xfId="3271"/>
    <cellStyle name="Обычный 16 6 8" xfId="3272"/>
    <cellStyle name="Обычный 16 7" xfId="3273"/>
    <cellStyle name="Обычный 16 8" xfId="3274"/>
    <cellStyle name="Обычный 16 8 2" xfId="3275"/>
    <cellStyle name="Обычный 16 8 2 2" xfId="3276"/>
    <cellStyle name="Обычный 16 8 2 3" xfId="3277"/>
    <cellStyle name="Обычный 16 8 3" xfId="3278"/>
    <cellStyle name="Обычный 16 8 3 2" xfId="3279"/>
    <cellStyle name="Обычный 16 8 3 3" xfId="3280"/>
    <cellStyle name="Обычный 16 8 4" xfId="3281"/>
    <cellStyle name="Обычный 16 8 5" xfId="3282"/>
    <cellStyle name="Обычный 16 9" xfId="3283"/>
    <cellStyle name="Обычный 16 9 2" xfId="3284"/>
    <cellStyle name="Обычный 16 9 3" xfId="3285"/>
    <cellStyle name="Обычный 17" xfId="1656"/>
    <cellStyle name="Обычный 17 2" xfId="3286"/>
    <cellStyle name="Обычный 17 3" xfId="3287"/>
    <cellStyle name="Обычный 17 3 2" xfId="3288"/>
    <cellStyle name="Обычный 17 3 2 2" xfId="3289"/>
    <cellStyle name="Обычный 17 3 3" xfId="3290"/>
    <cellStyle name="Обычный 17 4" xfId="3291"/>
    <cellStyle name="Обычный 17 4 2" xfId="3292"/>
    <cellStyle name="Обычный 18" xfId="1657"/>
    <cellStyle name="Обычный 19" xfId="1658"/>
    <cellStyle name="Обычный 2" xfId="1659"/>
    <cellStyle name="Обычный 2 10" xfId="2429"/>
    <cellStyle name="Обычный 2 10 2" xfId="3293"/>
    <cellStyle name="Обычный 2 10 2 2" xfId="3294"/>
    <cellStyle name="Обычный 2 10 2 3" xfId="3295"/>
    <cellStyle name="Обычный 2 10 2 4" xfId="3296"/>
    <cellStyle name="Обычный 2 10 3" xfId="3297"/>
    <cellStyle name="Обычный 2 10 3 2" xfId="3298"/>
    <cellStyle name="Обычный 2 10 3 3" xfId="3299"/>
    <cellStyle name="Обычный 2 10 4" xfId="3300"/>
    <cellStyle name="Обычный 2 10 4 2" xfId="3301"/>
    <cellStyle name="Обычный 2 10 4 3" xfId="3302"/>
    <cellStyle name="Обычный 2 10 4 4" xfId="3303"/>
    <cellStyle name="Обычный 2 10 5" xfId="3304"/>
    <cellStyle name="Обычный 2 10 6" xfId="3305"/>
    <cellStyle name="Обычный 2 10 7" xfId="3306"/>
    <cellStyle name="Обычный 2 10 8" xfId="3307"/>
    <cellStyle name="Обычный 2 11" xfId="3308"/>
    <cellStyle name="Обычный 2 11 2" xfId="3309"/>
    <cellStyle name="Обычный 2 11 2 2" xfId="3310"/>
    <cellStyle name="Обычный 2 11 2 3" xfId="3311"/>
    <cellStyle name="Обычный 2 11 2 4" xfId="3312"/>
    <cellStyle name="Обычный 2 11 2 5" xfId="3313"/>
    <cellStyle name="Обычный 2 11 3" xfId="3314"/>
    <cellStyle name="Обычный 2 11 3 2" xfId="3315"/>
    <cellStyle name="Обычный 2 11 3 3" xfId="3316"/>
    <cellStyle name="Обычный 2 11 4" xfId="3317"/>
    <cellStyle name="Обычный 2 11 5" xfId="3318"/>
    <cellStyle name="Обычный 2 11 6" xfId="3319"/>
    <cellStyle name="Обычный 2 11 7" xfId="3320"/>
    <cellStyle name="Обычный 2 12" xfId="3321"/>
    <cellStyle name="Обычный 2 12 2" xfId="3322"/>
    <cellStyle name="Обычный 2 12 2 2" xfId="3323"/>
    <cellStyle name="Обычный 2 12 3" xfId="3324"/>
    <cellStyle name="Обычный 2 12 4" xfId="3325"/>
    <cellStyle name="Обычный 2 12 5" xfId="3326"/>
    <cellStyle name="Обычный 2 12 6" xfId="3327"/>
    <cellStyle name="Обычный 2 13" xfId="3328"/>
    <cellStyle name="Обычный 2 13 2" xfId="3329"/>
    <cellStyle name="Обычный 2 13 3" xfId="3330"/>
    <cellStyle name="Обычный 2 13 4" xfId="3331"/>
    <cellStyle name="Обычный 2 14" xfId="3332"/>
    <cellStyle name="Обычный 2 14 2" xfId="3333"/>
    <cellStyle name="Обычный 2 14 3" xfId="3334"/>
    <cellStyle name="Обычный 2 15" xfId="3335"/>
    <cellStyle name="Обычный 2 2" xfId="1660"/>
    <cellStyle name="Обычный 2 2 10" xfId="3336"/>
    <cellStyle name="Обычный 2 2 10 2" xfId="3337"/>
    <cellStyle name="Обычный 2 2 10 3" xfId="3338"/>
    <cellStyle name="Обычный 2 2 11" xfId="3339"/>
    <cellStyle name="Обычный 2 2 11 2" xfId="3340"/>
    <cellStyle name="Обычный 2 2 11 3" xfId="3341"/>
    <cellStyle name="Обычный 2 2 12" xfId="3342"/>
    <cellStyle name="Обычный 2 2 13" xfId="3343"/>
    <cellStyle name="Обычный 2 2 14" xfId="3344"/>
    <cellStyle name="Обычный 2 2 15" xfId="3345"/>
    <cellStyle name="Обычный 2 2 16" xfId="3346"/>
    <cellStyle name="Обычный 2 2 2" xfId="1661"/>
    <cellStyle name="Обычный 2 2 2 2" xfId="3"/>
    <cellStyle name="Обычный 2 2 2 2 2" xfId="3347"/>
    <cellStyle name="Обычный 2 2 2 2 3" xfId="3348"/>
    <cellStyle name="Обычный 2 2 2 3" xfId="1662"/>
    <cellStyle name="Обычный 2 2 2 3 2" xfId="2407"/>
    <cellStyle name="Обычный 2 2 2 3 2 2" xfId="3349"/>
    <cellStyle name="Обычный 2 2 2 3 2 2 2" xfId="3350"/>
    <cellStyle name="Обычный 2 2 2 3 2 2 2 2" xfId="3351"/>
    <cellStyle name="Обычный 2 2 2 3 2 2 3" xfId="3352"/>
    <cellStyle name="Обычный 2 2 2 3 2 2 3 2" xfId="3353"/>
    <cellStyle name="Обычный 2 2 2 3 2 3" xfId="3354"/>
    <cellStyle name="Обычный 2 2 2 3 3" xfId="3355"/>
    <cellStyle name="Обычный 2 2 2 3 4" xfId="3356"/>
    <cellStyle name="Обычный 2 2 2 4" xfId="3357"/>
    <cellStyle name="Обычный 2 2 2 4 2" xfId="3358"/>
    <cellStyle name="Обычный 2 2 2 4 2 2" xfId="3359"/>
    <cellStyle name="Обычный 2 2 2 4 3" xfId="3360"/>
    <cellStyle name="Обычный 2 2 2 4 4" xfId="3361"/>
    <cellStyle name="Обычный 2 2 2 5" xfId="3362"/>
    <cellStyle name="Обычный 2 2 2 6" xfId="3363"/>
    <cellStyle name="Обычный 2 2 2 7" xfId="3364"/>
    <cellStyle name="Обычный 2 2 2 8" xfId="3365"/>
    <cellStyle name="Обычный 2 2 2 8 2" xfId="3366"/>
    <cellStyle name="Обычный 2 2 2 8 2 2" xfId="3367"/>
    <cellStyle name="Обычный 2 2 2 8 2 3" xfId="3368"/>
    <cellStyle name="Обычный 2 2 2 8 3" xfId="3369"/>
    <cellStyle name="Обычный 2 2 2 8 3 2" xfId="3370"/>
    <cellStyle name="Обычный 2 2 2 8 3 3" xfId="3371"/>
    <cellStyle name="Обычный 2 2 2 8 4" xfId="3372"/>
    <cellStyle name="Обычный 2 2 2 8 5" xfId="3373"/>
    <cellStyle name="Обычный 2 2 3" xfId="1663"/>
    <cellStyle name="Обычный 2 2 3 2" xfId="1664"/>
    <cellStyle name="Обычный 2 2 3 2 2" xfId="2408"/>
    <cellStyle name="Обычный 2 2 3 2 3" xfId="3374"/>
    <cellStyle name="Обычный 2 2 3 2 4" xfId="3375"/>
    <cellStyle name="Обычный 2 2 3 2 5" xfId="3376"/>
    <cellStyle name="Обычный 2 2 3 3" xfId="3377"/>
    <cellStyle name="Обычный 2 2 3 3 2" xfId="3378"/>
    <cellStyle name="Обычный 2 2 3 3 2 2" xfId="3379"/>
    <cellStyle name="Обычный 2 2 3 3 2 2 2" xfId="3380"/>
    <cellStyle name="Обычный 2 2 3 3 3" xfId="3381"/>
    <cellStyle name="Обычный 2 2 3 3 4" xfId="3382"/>
    <cellStyle name="Обычный 2 2 3 4" xfId="3383"/>
    <cellStyle name="Обычный 2 2 4" xfId="1665"/>
    <cellStyle name="Обычный 2 2 4 10" xfId="3384"/>
    <cellStyle name="Обычный 2 2 4 11" xfId="3385"/>
    <cellStyle name="Обычный 2 2 4 2" xfId="1666"/>
    <cellStyle name="Обычный 2 2 4 2 2" xfId="2052"/>
    <cellStyle name="Обычный 2 2 4 2 2 2" xfId="3386"/>
    <cellStyle name="Обычный 2 2 4 2 2 3" xfId="3387"/>
    <cellStyle name="Обычный 2 2 4 2 2 4" xfId="3388"/>
    <cellStyle name="Обычный 2 2 4 2 2 5" xfId="3389"/>
    <cellStyle name="Обычный 2 2 4 2 2 6" xfId="3390"/>
    <cellStyle name="Обычный 2 2 4 2 3" xfId="3391"/>
    <cellStyle name="Обычный 2 2 4 2 4" xfId="3392"/>
    <cellStyle name="Обычный 2 2 4 2 5" xfId="3393"/>
    <cellStyle name="Обычный 2 2 4 3" xfId="2051"/>
    <cellStyle name="Обычный 2 2 4 3 2" xfId="3394"/>
    <cellStyle name="Обычный 2 2 4 3 2 2" xfId="3395"/>
    <cellStyle name="Обычный 2 2 4 3 2 3" xfId="3396"/>
    <cellStyle name="Обычный 2 2 4 3 2 4" xfId="3397"/>
    <cellStyle name="Обычный 2 2 4 3 3" xfId="3398"/>
    <cellStyle name="Обычный 2 2 4 3 3 2" xfId="3399"/>
    <cellStyle name="Обычный 2 2 4 3 3 3" xfId="3400"/>
    <cellStyle name="Обычный 2 2 4 3 4" xfId="3401"/>
    <cellStyle name="Обычный 2 2 4 3 5" xfId="3402"/>
    <cellStyle name="Обычный 2 2 4 3 6" xfId="3403"/>
    <cellStyle name="Обычный 2 2 4 3 7" xfId="3404"/>
    <cellStyle name="Обычный 2 2 4 3 8" xfId="3405"/>
    <cellStyle name="Обычный 2 2 4 4" xfId="2065"/>
    <cellStyle name="Обычный 2 2 4 4 2" xfId="3406"/>
    <cellStyle name="Обычный 2 2 4 4 2 2" xfId="3407"/>
    <cellStyle name="Обычный 2 2 4 4 2 3" xfId="3408"/>
    <cellStyle name="Обычный 2 2 4 4 3" xfId="3409"/>
    <cellStyle name="Обычный 2 2 4 4 3 2" xfId="3410"/>
    <cellStyle name="Обычный 2 2 4 4 3 3" xfId="3411"/>
    <cellStyle name="Обычный 2 2 4 4 4" xfId="3412"/>
    <cellStyle name="Обычный 2 2 4 4 5" xfId="3413"/>
    <cellStyle name="Обычный 2 2 4 4 6" xfId="3414"/>
    <cellStyle name="Обычный 2 2 4 4 7" xfId="3415"/>
    <cellStyle name="Обычный 2 2 4 4 8" xfId="3416"/>
    <cellStyle name="Обычный 2 2 4 5" xfId="3417"/>
    <cellStyle name="Обычный 2 2 4 5 2" xfId="3418"/>
    <cellStyle name="Обычный 2 2 4 5 3" xfId="3419"/>
    <cellStyle name="Обычный 2 2 4 6" xfId="3420"/>
    <cellStyle name="Обычный 2 2 4 6 2" xfId="3421"/>
    <cellStyle name="Обычный 2 2 4 6 3" xfId="3422"/>
    <cellStyle name="Обычный 2 2 4 7" xfId="3423"/>
    <cellStyle name="Обычный 2 2 4 8" xfId="3424"/>
    <cellStyle name="Обычный 2 2 4 9" xfId="3425"/>
    <cellStyle name="Обычный 2 2 5" xfId="1"/>
    <cellStyle name="Обычный 2 2 5 10" xfId="3426"/>
    <cellStyle name="Обычный 2 2 5 10 2" xfId="3427"/>
    <cellStyle name="Обычный 2 2 5 11" xfId="3428"/>
    <cellStyle name="Обычный 2 2 5 12" xfId="2432"/>
    <cellStyle name="Обычный 2 2 5 12 2" xfId="4849"/>
    <cellStyle name="Обычный 2 2 5 13" xfId="3429"/>
    <cellStyle name="Обычный 2 2 5 14" xfId="3430"/>
    <cellStyle name="Обычный 2 2 5 2" xfId="2042"/>
    <cellStyle name="Обычный 2 2 5 2 10" xfId="3431"/>
    <cellStyle name="Обычный 2 2 5 2 2" xfId="2064"/>
    <cellStyle name="Обычный 2 2 5 2 2 10" xfId="3432"/>
    <cellStyle name="Обычный 2 2 5 2 2 11" xfId="3433"/>
    <cellStyle name="Обычный 2 2 5 2 2 2" xfId="3434"/>
    <cellStyle name="Обычный 2 2 5 2 2 2 2" xfId="3435"/>
    <cellStyle name="Обычный 2 2 5 2 2 2 3" xfId="3436"/>
    <cellStyle name="Обычный 2 2 5 2 2 2 4" xfId="3437"/>
    <cellStyle name="Обычный 2 2 5 2 2 3" xfId="3438"/>
    <cellStyle name="Обычный 2 2 5 2 2 3 2" xfId="3439"/>
    <cellStyle name="Обычный 2 2 5 2 2 3 3" xfId="2434"/>
    <cellStyle name="Обычный 2 2 5 2 2 3 3 2" xfId="4850"/>
    <cellStyle name="Обычный 2 2 5 2 2 4" xfId="3440"/>
    <cellStyle name="Обычный 2 2 5 2 2 4 2" xfId="3441"/>
    <cellStyle name="Обычный 2 2 5 2 2 4 3" xfId="2435"/>
    <cellStyle name="Обычный 2 2 5 2 2 4 3 2" xfId="4852"/>
    <cellStyle name="Обычный 2 2 5 2 2 5" xfId="3442"/>
    <cellStyle name="Обычный 2 2 5 2 2 5 2" xfId="3443"/>
    <cellStyle name="Обычный 2 2 5 2 2 5 3" xfId="2436"/>
    <cellStyle name="Обычный 2 2 5 2 2 5 3 2" xfId="4853"/>
    <cellStyle name="Обычный 2 2 5 2 2 6" xfId="3444"/>
    <cellStyle name="Обычный 2 2 5 2 2 6 2" xfId="3445"/>
    <cellStyle name="Обычный 2 2 5 2 2 7" xfId="3446"/>
    <cellStyle name="Обычный 2 2 5 2 2 7 2" xfId="3447"/>
    <cellStyle name="Обычный 2 2 5 2 2 8" xfId="3448"/>
    <cellStyle name="Обычный 2 2 5 2 2 8 2" xfId="3449"/>
    <cellStyle name="Обычный 2 2 5 2 2 9" xfId="3450"/>
    <cellStyle name="Обычный 2 2 5 2 3" xfId="3451"/>
    <cellStyle name="Обычный 2 2 5 2 3 2" xfId="3452"/>
    <cellStyle name="Обычный 2 2 5 2 3 3" xfId="3453"/>
    <cellStyle name="Обычный 2 2 5 2 4" xfId="3454"/>
    <cellStyle name="Обычный 2 2 5 2 4 2" xfId="3455"/>
    <cellStyle name="Обычный 2 2 5 2 5" xfId="3456"/>
    <cellStyle name="Обычный 2 2 5 2 5 2" xfId="3457"/>
    <cellStyle name="Обычный 2 2 5 2 6" xfId="3458"/>
    <cellStyle name="Обычный 2 2 5 2 7" xfId="2438"/>
    <cellStyle name="Обычный 2 2 5 2 8" xfId="3459"/>
    <cellStyle name="Обычный 2 2 5 2 9" xfId="3460"/>
    <cellStyle name="Обычный 2 2 5 3" xfId="2043"/>
    <cellStyle name="Обычный 2 2 5 3 10" xfId="2433"/>
    <cellStyle name="Обычный 2 2 5 3 10 2" xfId="4851"/>
    <cellStyle name="Обычный 2 2 5 3 11" xfId="3461"/>
    <cellStyle name="Обычный 2 2 5 3 12" xfId="3462"/>
    <cellStyle name="Обычный 2 2 5 3 2" xfId="3463"/>
    <cellStyle name="Обычный 2 2 5 3 2 2" xfId="3464"/>
    <cellStyle name="Обычный 2 2 5 3 2 3" xfId="3465"/>
    <cellStyle name="Обычный 2 2 5 3 2 4" xfId="3466"/>
    <cellStyle name="Обычный 2 2 5 3 2 5" xfId="3467"/>
    <cellStyle name="Обычный 2 2 5 3 3" xfId="3468"/>
    <cellStyle name="Обычный 2 2 5 3 3 2" xfId="3469"/>
    <cellStyle name="Обычный 2 2 5 3 3 3" xfId="3470"/>
    <cellStyle name="Обычный 2 2 5 3 3 4" xfId="3471"/>
    <cellStyle name="Обычный 2 2 5 3 3 5" xfId="3472"/>
    <cellStyle name="Обычный 2 2 5 3 4" xfId="3473"/>
    <cellStyle name="Обычный 2 2 5 3 4 2" xfId="3474"/>
    <cellStyle name="Обычный 2 2 5 3 4 3" xfId="3475"/>
    <cellStyle name="Обычный 2 2 5 3 5" xfId="3476"/>
    <cellStyle name="Обычный 2 2 5 3 5 2" xfId="3477"/>
    <cellStyle name="Обычный 2 2 5 3 6" xfId="3478"/>
    <cellStyle name="Обычный 2 2 5 3 6 2" xfId="3479"/>
    <cellStyle name="Обычный 2 2 5 3 7" xfId="3480"/>
    <cellStyle name="Обычный 2 2 5 3 7 2" xfId="3481"/>
    <cellStyle name="Обычный 2 2 5 3 8" xfId="3482"/>
    <cellStyle name="Обычный 2 2 5 3 8 2" xfId="3483"/>
    <cellStyle name="Обычный 2 2 5 3 9" xfId="3484"/>
    <cellStyle name="Обычный 2 2 5 4" xfId="2428"/>
    <cellStyle name="Обычный 2 2 5 4 2" xfId="3485"/>
    <cellStyle name="Обычный 2 2 5 4 2 2" xfId="3486"/>
    <cellStyle name="Обычный 2 2 5 4 2 3" xfId="3487"/>
    <cellStyle name="Обычный 2 2 5 4 3" xfId="3488"/>
    <cellStyle name="Обычный 2 2 5 4 3 2" xfId="3489"/>
    <cellStyle name="Обычный 2 2 5 4 4" xfId="3490"/>
    <cellStyle name="Обычный 2 2 5 4 4 2" xfId="3491"/>
    <cellStyle name="Обычный 2 2 5 4 5" xfId="3492"/>
    <cellStyle name="Обычный 2 2 5 4 5 2" xfId="3493"/>
    <cellStyle name="Обычный 2 2 5 4 6" xfId="3494"/>
    <cellStyle name="Обычный 2 2 5 4 6 2" xfId="3495"/>
    <cellStyle name="Обычный 2 2 5 4 7" xfId="3496"/>
    <cellStyle name="Обычный 2 2 5 4 7 2" xfId="3497"/>
    <cellStyle name="Обычный 2 2 5 4 8" xfId="3498"/>
    <cellStyle name="Обычный 2 2 5 5" xfId="3499"/>
    <cellStyle name="Обычный 2 2 5 5 2" xfId="3500"/>
    <cellStyle name="Обычный 2 2 5 5 2 2" xfId="3501"/>
    <cellStyle name="Обычный 2 2 5 5 2 3" xfId="3502"/>
    <cellStyle name="Обычный 2 2 5 5 3" xfId="3503"/>
    <cellStyle name="Обычный 2 2 5 5 3 2" xfId="3504"/>
    <cellStyle name="Обычный 2 2 5 5 3 3" xfId="3505"/>
    <cellStyle name="Обычный 2 2 5 5 4" xfId="3506"/>
    <cellStyle name="Обычный 2 2 5 5 5" xfId="3507"/>
    <cellStyle name="Обычный 2 2 5 5 6" xfId="3508"/>
    <cellStyle name="Обычный 2 2 5 5 7" xfId="3509"/>
    <cellStyle name="Обычный 2 2 5 6" xfId="3510"/>
    <cellStyle name="Обычный 2 2 5 6 2" xfId="3511"/>
    <cellStyle name="Обычный 2 2 5 6 3" xfId="3512"/>
    <cellStyle name="Обычный 2 2 5 6 4" xfId="3513"/>
    <cellStyle name="Обычный 2 2 5 6 5" xfId="3514"/>
    <cellStyle name="Обычный 2 2 5 7" xfId="3515"/>
    <cellStyle name="Обычный 2 2 5 7 2" xfId="3516"/>
    <cellStyle name="Обычный 2 2 5 7 3" xfId="3517"/>
    <cellStyle name="Обычный 2 2 5 7 4" xfId="3518"/>
    <cellStyle name="Обычный 2 2 5 7 5" xfId="3519"/>
    <cellStyle name="Обычный 2 2 5 8" xfId="3520"/>
    <cellStyle name="Обычный 2 2 5 8 2" xfId="3521"/>
    <cellStyle name="Обычный 2 2 5 8 3" xfId="3522"/>
    <cellStyle name="Обычный 2 2 5 9" xfId="3523"/>
    <cellStyle name="Обычный 2 2 5 9 2" xfId="3524"/>
    <cellStyle name="Обычный 2 2 5 9 3" xfId="2437"/>
    <cellStyle name="Обычный 2 2 5 9 3 2" xfId="4854"/>
    <cellStyle name="Обычный 2 2 6" xfId="2050"/>
    <cellStyle name="Обычный 2 2 6 2" xfId="3525"/>
    <cellStyle name="Обычный 2 2 6 2 2" xfId="3526"/>
    <cellStyle name="Обычный 2 2 6 2 2 2" xfId="3527"/>
    <cellStyle name="Обычный 2 2 6 2 2 3" xfId="3528"/>
    <cellStyle name="Обычный 2 2 6 2 3" xfId="3529"/>
    <cellStyle name="Обычный 2 2 6 2 3 2" xfId="3530"/>
    <cellStyle name="Обычный 2 2 6 2 3 3" xfId="3531"/>
    <cellStyle name="Обычный 2 2 6 3" xfId="3532"/>
    <cellStyle name="Обычный 2 2 6 3 2" xfId="3533"/>
    <cellStyle name="Обычный 2 2 6 3 2 2" xfId="3534"/>
    <cellStyle name="Обычный 2 2 6 3 2 3" xfId="3535"/>
    <cellStyle name="Обычный 2 2 6 3 3" xfId="3536"/>
    <cellStyle name="Обычный 2 2 6 3 4" xfId="3537"/>
    <cellStyle name="Обычный 2 2 6 3 5" xfId="3538"/>
    <cellStyle name="Обычный 2 2 6 4" xfId="3539"/>
    <cellStyle name="Обычный 2 2 6 4 2" xfId="3540"/>
    <cellStyle name="Обычный 2 2 6 4 3" xfId="3541"/>
    <cellStyle name="Обычный 2 2 6 5" xfId="3542"/>
    <cellStyle name="Обычный 2 2 6 5 2" xfId="3543"/>
    <cellStyle name="Обычный 2 2 6 5 3" xfId="3544"/>
    <cellStyle name="Обычный 2 2 6 6" xfId="3545"/>
    <cellStyle name="Обычный 2 2 6 7" xfId="3546"/>
    <cellStyle name="Обычный 2 2 6 8" xfId="3547"/>
    <cellStyle name="Обычный 2 2 7" xfId="3548"/>
    <cellStyle name="Обычный 2 2 7 2" xfId="3549"/>
    <cellStyle name="Обычный 2 2 7 3" xfId="3550"/>
    <cellStyle name="Обычный 2 2 7 3 2" xfId="3551"/>
    <cellStyle name="Обычный 2 2 7 3 3" xfId="3552"/>
    <cellStyle name="Обычный 2 2 7 4" xfId="3553"/>
    <cellStyle name="Обычный 2 2 7 4 2" xfId="3554"/>
    <cellStyle name="Обычный 2 2 7 4 3" xfId="3555"/>
    <cellStyle name="Обычный 2 2 7 5" xfId="3556"/>
    <cellStyle name="Обычный 2 2 7 6" xfId="3557"/>
    <cellStyle name="Обычный 2 2 7 7" xfId="3558"/>
    <cellStyle name="Обычный 2 2 8" xfId="3559"/>
    <cellStyle name="Обычный 2 2 9" xfId="3560"/>
    <cellStyle name="Обычный 2 2 9 2" xfId="3561"/>
    <cellStyle name="Обычный 2 2 9 2 2" xfId="3562"/>
    <cellStyle name="Обычный 2 2 9 2 3" xfId="3563"/>
    <cellStyle name="Обычный 2 2 9 3" xfId="3564"/>
    <cellStyle name="Обычный 2 2 9 3 2" xfId="3565"/>
    <cellStyle name="Обычный 2 2 9 3 3" xfId="3566"/>
    <cellStyle name="Обычный 2 2 9 4" xfId="3567"/>
    <cellStyle name="Обычный 2 2 9 5" xfId="3568"/>
    <cellStyle name="Обычный 2 2 9 6" xfId="3569"/>
    <cellStyle name="Обычный 2 2_46EE.2011(v1.0)" xfId="1667"/>
    <cellStyle name="Обычный 2 3" xfId="1668"/>
    <cellStyle name="Обычный 2 3 2" xfId="1669"/>
    <cellStyle name="Обычный 2 3 2 2" xfId="2409"/>
    <cellStyle name="Обычный 2 3 2 3" xfId="3570"/>
    <cellStyle name="Обычный 2 3 2 3 2" xfId="3571"/>
    <cellStyle name="Обычный 2 3 2 3 2 2" xfId="3572"/>
    <cellStyle name="Обычный 2 3 2 3 3" xfId="3573"/>
    <cellStyle name="Обычный 2 3 2 4" xfId="3574"/>
    <cellStyle name="Обычный 2 3 2 4 2" xfId="3575"/>
    <cellStyle name="Обычный 2 3 2 4 2 2" xfId="3576"/>
    <cellStyle name="Обычный 2 3 2 4 3" xfId="3577"/>
    <cellStyle name="Обычный 2 3 2 5" xfId="3578"/>
    <cellStyle name="Обычный 2 3 2 5 2" xfId="3579"/>
    <cellStyle name="Обычный 2 3 3" xfId="1670"/>
    <cellStyle name="Обычный 2 3 3 2" xfId="2410"/>
    <cellStyle name="Обычный 2 3 4" xfId="1671"/>
    <cellStyle name="Обычный 2 3 4 10" xfId="3580"/>
    <cellStyle name="Обычный 2 3 4 11" xfId="3581"/>
    <cellStyle name="Обычный 2 3 4 2" xfId="2053"/>
    <cellStyle name="Обычный 2 3 4 2 2" xfId="3582"/>
    <cellStyle name="Обычный 2 3 4 2 2 2" xfId="3583"/>
    <cellStyle name="Обычный 2 3 4 2 2 3" xfId="3584"/>
    <cellStyle name="Обычный 2 3 4 2 2 4" xfId="3585"/>
    <cellStyle name="Обычный 2 3 4 2 2 5" xfId="3586"/>
    <cellStyle name="Обычный 2 3 4 2 3" xfId="3587"/>
    <cellStyle name="Обычный 2 3 4 2 3 2" xfId="3588"/>
    <cellStyle name="Обычный 2 3 4 2 3 3" xfId="3589"/>
    <cellStyle name="Обычный 2 3 4 2 4" xfId="3590"/>
    <cellStyle name="Обычный 2 3 4 2 5" xfId="3591"/>
    <cellStyle name="Обычный 2 3 4 2 6" xfId="3592"/>
    <cellStyle name="Обычный 2 3 4 2 7" xfId="3593"/>
    <cellStyle name="Обычный 2 3 4 2 8" xfId="3594"/>
    <cellStyle name="Обычный 2 3 4 3" xfId="3595"/>
    <cellStyle name="Обычный 2 3 4 3 2" xfId="3596"/>
    <cellStyle name="Обычный 2 3 4 3 2 2" xfId="3597"/>
    <cellStyle name="Обычный 2 3 4 3 2 3" xfId="3598"/>
    <cellStyle name="Обычный 2 3 4 3 3" xfId="3599"/>
    <cellStyle name="Обычный 2 3 4 3 3 2" xfId="3600"/>
    <cellStyle name="Обычный 2 3 4 3 3 3" xfId="3601"/>
    <cellStyle name="Обычный 2 3 4 3 4" xfId="3602"/>
    <cellStyle name="Обычный 2 3 4 3 5" xfId="3603"/>
    <cellStyle name="Обычный 2 3 4 3 6" xfId="3604"/>
    <cellStyle name="Обычный 2 3 4 4" xfId="3605"/>
    <cellStyle name="Обычный 2 3 4 4 2" xfId="3606"/>
    <cellStyle name="Обычный 2 3 4 4 2 2" xfId="3607"/>
    <cellStyle name="Обычный 2 3 4 4 2 3" xfId="3608"/>
    <cellStyle name="Обычный 2 3 4 4 3" xfId="3609"/>
    <cellStyle name="Обычный 2 3 4 4 3 2" xfId="3610"/>
    <cellStyle name="Обычный 2 3 4 4 3 3" xfId="3611"/>
    <cellStyle name="Обычный 2 3 4 4 4" xfId="3612"/>
    <cellStyle name="Обычный 2 3 4 4 5" xfId="3613"/>
    <cellStyle name="Обычный 2 3 4 5" xfId="3614"/>
    <cellStyle name="Обычный 2 3 4 5 2" xfId="3615"/>
    <cellStyle name="Обычный 2 3 4 5 3" xfId="3616"/>
    <cellStyle name="Обычный 2 3 4 6" xfId="3617"/>
    <cellStyle name="Обычный 2 3 4 6 2" xfId="3618"/>
    <cellStyle name="Обычный 2 3 4 6 3" xfId="3619"/>
    <cellStyle name="Обычный 2 3 4 7" xfId="3620"/>
    <cellStyle name="Обычный 2 3 4 8" xfId="3621"/>
    <cellStyle name="Обычный 2 3 4 9" xfId="3622"/>
    <cellStyle name="Обычный 2 3 5" xfId="1672"/>
    <cellStyle name="Обычный 2 3 6" xfId="1673"/>
    <cellStyle name="Обычный 2 3 6 2" xfId="2054"/>
    <cellStyle name="Обычный 2 3 6 2 2" xfId="3623"/>
    <cellStyle name="Обычный 2 3 6 2 3" xfId="3624"/>
    <cellStyle name="Обычный 2 3 6 2 4" xfId="3625"/>
    <cellStyle name="Обычный 2 3 6 2 5" xfId="3626"/>
    <cellStyle name="Обычный 2 3 6 2 6" xfId="3627"/>
    <cellStyle name="Обычный 2 3 6 3" xfId="3628"/>
    <cellStyle name="Обычный 2 3 6 3 2" xfId="3629"/>
    <cellStyle name="Обычный 2 3 6 3 3" xfId="3630"/>
    <cellStyle name="Обычный 2 3 6 4" xfId="3631"/>
    <cellStyle name="Обычный 2 3 6 5" xfId="3632"/>
    <cellStyle name="Обычный 2 3 6 6" xfId="3633"/>
    <cellStyle name="Обычный 2 3 6 7" xfId="3634"/>
    <cellStyle name="Обычный 2 3 6 8" xfId="3635"/>
    <cellStyle name="Обычный 2 3 7" xfId="2066"/>
    <cellStyle name="Обычный 2 3 7 2" xfId="3636"/>
    <cellStyle name="Обычный 2 3 7 2 2" xfId="3637"/>
    <cellStyle name="Обычный 2 3 7 3" xfId="3638"/>
    <cellStyle name="Обычный 2 3 7 4" xfId="3639"/>
    <cellStyle name="Обычный 2 3 8" xfId="3640"/>
    <cellStyle name="Обычный 2 3 8 2" xfId="3641"/>
    <cellStyle name="Обычный 2 3_46EE.2011(v1.0)" xfId="1674"/>
    <cellStyle name="Обычный 2 4" xfId="1675"/>
    <cellStyle name="Обычный 2 4 2" xfId="1676"/>
    <cellStyle name="Обычный 2 4 2 2" xfId="2411"/>
    <cellStyle name="Обычный 2 4 3" xfId="1677"/>
    <cellStyle name="Обычный 2 4 3 2" xfId="2412"/>
    <cellStyle name="Обычный 2 4 4" xfId="3642"/>
    <cellStyle name="Обычный 2 4 4 2" xfId="3643"/>
    <cellStyle name="Обычный 2 4 4 2 2" xfId="3644"/>
    <cellStyle name="Обычный 2 4 4 3" xfId="3645"/>
    <cellStyle name="Обычный 2 4 4 4" xfId="3646"/>
    <cellStyle name="Обычный 2 4 4 5" xfId="3647"/>
    <cellStyle name="Обычный 2 4 5" xfId="3648"/>
    <cellStyle name="Обычный 2 4 5 2" xfId="3649"/>
    <cellStyle name="Обычный 2 4 6" xfId="3650"/>
    <cellStyle name="Обычный 2 4_46EE.2011(v1.0)" xfId="1678"/>
    <cellStyle name="Обычный 2 5" xfId="1679"/>
    <cellStyle name="Обычный 2 5 2" xfId="1680"/>
    <cellStyle name="Обычный 2 5 2 2" xfId="2413"/>
    <cellStyle name="Обычный 2 5 3" xfId="1681"/>
    <cellStyle name="Обычный 2 5 3 2" xfId="2414"/>
    <cellStyle name="Обычный 2 5 4" xfId="2415"/>
    <cellStyle name="Обычный 2 5 4 2" xfId="3651"/>
    <cellStyle name="Обычный 2 5 4 2 2" xfId="3652"/>
    <cellStyle name="Обычный 2 5 4 2 2 2" xfId="3653"/>
    <cellStyle name="Обычный 2 5 4 3" xfId="3654"/>
    <cellStyle name="Обычный 2 5 4 3 2" xfId="3655"/>
    <cellStyle name="Обычный 2 5 4 4" xfId="3656"/>
    <cellStyle name="Обычный 2 5_46EE.2011(v1.0)" xfId="1682"/>
    <cellStyle name="Обычный 2 6" xfId="1683"/>
    <cellStyle name="Обычный 2 6 2" xfId="1684"/>
    <cellStyle name="Обычный 2 6 2 2" xfId="2416"/>
    <cellStyle name="Обычный 2 6 3" xfId="1685"/>
    <cellStyle name="Обычный 2 6 3 2" xfId="2417"/>
    <cellStyle name="Обычный 2 6 4" xfId="2418"/>
    <cellStyle name="Обычный 2 6 4 2" xfId="3657"/>
    <cellStyle name="Обычный 2 6 4 2 2" xfId="3658"/>
    <cellStyle name="Обычный 2 6 4 2 3" xfId="3659"/>
    <cellStyle name="Обычный 2 6 4 3" xfId="3660"/>
    <cellStyle name="Обычный 2 6_46EE.2011(v1.0)" xfId="1686"/>
    <cellStyle name="Обычный 2 7" xfId="1687"/>
    <cellStyle name="Обычный 2 7 2" xfId="1688"/>
    <cellStyle name="Обычный 2 7 3" xfId="2419"/>
    <cellStyle name="Обычный 2 7 3 2" xfId="3661"/>
    <cellStyle name="Обычный 2 7 3 2 2" xfId="3662"/>
    <cellStyle name="Обычный 2 7 3 2 3" xfId="3663"/>
    <cellStyle name="Обычный 2 7 3 3" xfId="3664"/>
    <cellStyle name="Обычный 2 7 4" xfId="3665"/>
    <cellStyle name="Обычный 2 8" xfId="1689"/>
    <cellStyle name="Обычный 2 8 2" xfId="3666"/>
    <cellStyle name="Обычный 2 8 2 2" xfId="3667"/>
    <cellStyle name="Обычный 2 8 2 2 2" xfId="3668"/>
    <cellStyle name="Обычный 2 8 2 2 2 2" xfId="3669"/>
    <cellStyle name="Обычный 2 8 2 2 3" xfId="3670"/>
    <cellStyle name="Обычный 2 8 2 2 3 2" xfId="3671"/>
    <cellStyle name="Обычный 2 8 2 2 4" xfId="3672"/>
    <cellStyle name="Обычный 2 8 2 3" xfId="3673"/>
    <cellStyle name="Обычный 2 8 2 3 2" xfId="3674"/>
    <cellStyle name="Обычный 2 8 2 3 3" xfId="3675"/>
    <cellStyle name="Обычный 2 8 2 4" xfId="3676"/>
    <cellStyle name="Обычный 2 8 2 4 2" xfId="3677"/>
    <cellStyle name="Обычный 2 8 2 5" xfId="3678"/>
    <cellStyle name="Обычный 2 8 2 5 2" xfId="3679"/>
    <cellStyle name="Обычный 2 8 3" xfId="3680"/>
    <cellStyle name="Обычный 2 8 3 2" xfId="3681"/>
    <cellStyle name="Обычный 2 8 3 3" xfId="3682"/>
    <cellStyle name="Обычный 2 8 3 3 2" xfId="3683"/>
    <cellStyle name="Обычный 2 8 3 4" xfId="3684"/>
    <cellStyle name="Обычный 2 8 4" xfId="3685"/>
    <cellStyle name="Обычный 2 8 4 2" xfId="3686"/>
    <cellStyle name="Обычный 2 8 4 3" xfId="3687"/>
    <cellStyle name="Обычный 2 9" xfId="2049"/>
    <cellStyle name="Обычный 2 9 2" xfId="3688"/>
    <cellStyle name="Обычный 2 9 2 2" xfId="3689"/>
    <cellStyle name="Обычный 2 9 2 2 2" xfId="3690"/>
    <cellStyle name="Обычный 2 9 2 3" xfId="3691"/>
    <cellStyle name="Обычный 2 9 2 3 2" xfId="3692"/>
    <cellStyle name="Обычный 2 9 3" xfId="3693"/>
    <cellStyle name="Обычный 2 9 3 2" xfId="3694"/>
    <cellStyle name="Обычный 2 9 3 3" xfId="3695"/>
    <cellStyle name="Обычный 2 9 4" xfId="3696"/>
    <cellStyle name="Обычный 2 9 4 2" xfId="3697"/>
    <cellStyle name="Обычный 2 9 4 3" xfId="3698"/>
    <cellStyle name="Обычный 2 9 5" xfId="3699"/>
    <cellStyle name="Обычный 2 9 6" xfId="3700"/>
    <cellStyle name="Обычный 2 9 7" xfId="3701"/>
    <cellStyle name="Обычный 2 9 8" xfId="3702"/>
    <cellStyle name="Обычный 2 9 9" xfId="3703"/>
    <cellStyle name="Обычный 2_1" xfId="1690"/>
    <cellStyle name="Обычный 20" xfId="1691"/>
    <cellStyle name="Обычный 21" xfId="1692"/>
    <cellStyle name="Обычный 22" xfId="1693"/>
    <cellStyle name="Обычный 23" xfId="1694"/>
    <cellStyle name="Обычный 24" xfId="1695"/>
    <cellStyle name="Обычный 25" xfId="1696"/>
    <cellStyle name="Обычный 26" xfId="1697"/>
    <cellStyle name="Обычный 27" xfId="1698"/>
    <cellStyle name="Обычный 28" xfId="1699"/>
    <cellStyle name="Обычный 29" xfId="1700"/>
    <cellStyle name="Обычный 3" xfId="1701"/>
    <cellStyle name="Обычный 3 10" xfId="3704"/>
    <cellStyle name="Обычный 3 10 2" xfId="3705"/>
    <cellStyle name="Обычный 3 2" xfId="1702"/>
    <cellStyle name="Обычный 3 2 2" xfId="3706"/>
    <cellStyle name="Обычный 3 2 2 2" xfId="3707"/>
    <cellStyle name="Обычный 3 2 2 2 2" xfId="3708"/>
    <cellStyle name="Обычный 3 2 2 3" xfId="3709"/>
    <cellStyle name="Обычный 3 2 2 3 2" xfId="3710"/>
    <cellStyle name="Обычный 3 2 2 4" xfId="3711"/>
    <cellStyle name="Обычный 3 2 3" xfId="3712"/>
    <cellStyle name="Обычный 3 2 4" xfId="3713"/>
    <cellStyle name="Обычный 3 3" xfId="1703"/>
    <cellStyle name="Обычный 3 3 2" xfId="3714"/>
    <cellStyle name="Обычный 3 3 3" xfId="3715"/>
    <cellStyle name="Обычный 3 3 4" xfId="3716"/>
    <cellStyle name="Обычный 3 3 5" xfId="3717"/>
    <cellStyle name="Обычный 3 4" xfId="1704"/>
    <cellStyle name="Обычный 3 4 10" xfId="3718"/>
    <cellStyle name="Обычный 3 4 11" xfId="3719"/>
    <cellStyle name="Обычный 3 4 2" xfId="2055"/>
    <cellStyle name="Обычный 3 4 2 2" xfId="3720"/>
    <cellStyle name="Обычный 3 4 2 2 2" xfId="3721"/>
    <cellStyle name="Обычный 3 4 2 2 3" xfId="3722"/>
    <cellStyle name="Обычный 3 4 2 2 4" xfId="3723"/>
    <cellStyle name="Обычный 3 4 2 3" xfId="3724"/>
    <cellStyle name="Обычный 3 4 2 3 2" xfId="3725"/>
    <cellStyle name="Обычный 3 4 2 3 3" xfId="3726"/>
    <cellStyle name="Обычный 3 4 2 4" xfId="3727"/>
    <cellStyle name="Обычный 3 4 2 5" xfId="3728"/>
    <cellStyle name="Обычный 3 4 2 6" xfId="3729"/>
    <cellStyle name="Обычный 3 4 2 7" xfId="3730"/>
    <cellStyle name="Обычный 3 4 3" xfId="3731"/>
    <cellStyle name="Обычный 3 4 3 2" xfId="3732"/>
    <cellStyle name="Обычный 3 4 3 2 2" xfId="3733"/>
    <cellStyle name="Обычный 3 4 3 2 2 2" xfId="3734"/>
    <cellStyle name="Обычный 3 4 3 2 3" xfId="3735"/>
    <cellStyle name="Обычный 3 4 3 2 4" xfId="3736"/>
    <cellStyle name="Обычный 3 4 3 2 5" xfId="3737"/>
    <cellStyle name="Обычный 3 4 3 3" xfId="3738"/>
    <cellStyle name="Обычный 3 4 3 3 2" xfId="3739"/>
    <cellStyle name="Обычный 3 4 3 3 3" xfId="3740"/>
    <cellStyle name="Обычный 3 4 3 4" xfId="3741"/>
    <cellStyle name="Обычный 3 4 3 4 2" xfId="3742"/>
    <cellStyle name="Обычный 3 4 3 5" xfId="3743"/>
    <cellStyle name="Обычный 3 4 3 5 2" xfId="3744"/>
    <cellStyle name="Обычный 3 4 3 6" xfId="3745"/>
    <cellStyle name="Обычный 3 4 3 7" xfId="3746"/>
    <cellStyle name="Обычный 3 4 4" xfId="3747"/>
    <cellStyle name="Обычный 3 4 4 2" xfId="3748"/>
    <cellStyle name="Обычный 3 4 4 2 2" xfId="3749"/>
    <cellStyle name="Обычный 3 4 4 2 3" xfId="3750"/>
    <cellStyle name="Обычный 3 4 4 3" xfId="3751"/>
    <cellStyle name="Обычный 3 4 4 3 2" xfId="3752"/>
    <cellStyle name="Обычный 3 4 4 3 3" xfId="3753"/>
    <cellStyle name="Обычный 3 4 4 4" xfId="3754"/>
    <cellStyle name="Обычный 3 4 4 5" xfId="3755"/>
    <cellStyle name="Обычный 3 4 4 6" xfId="3756"/>
    <cellStyle name="Обычный 3 4 5" xfId="3757"/>
    <cellStyle name="Обычный 3 4 5 2" xfId="3758"/>
    <cellStyle name="Обычный 3 4 5 2 2" xfId="3759"/>
    <cellStyle name="Обычный 3 4 5 2 3" xfId="3760"/>
    <cellStyle name="Обычный 3 4 5 3" xfId="3761"/>
    <cellStyle name="Обычный 3 4 5 3 2" xfId="3762"/>
    <cellStyle name="Обычный 3 4 5 4" xfId="3763"/>
    <cellStyle name="Обычный 3 4 5 5" xfId="3764"/>
    <cellStyle name="Обычный 3 4 6" xfId="3765"/>
    <cellStyle name="Обычный 3 4 6 2" xfId="3766"/>
    <cellStyle name="Обычный 3 4 6 3" xfId="3767"/>
    <cellStyle name="Обычный 3 4 7" xfId="3768"/>
    <cellStyle name="Обычный 3 4 7 2" xfId="3769"/>
    <cellStyle name="Обычный 3 4 8" xfId="3770"/>
    <cellStyle name="Обычный 3 4 8 2" xfId="3771"/>
    <cellStyle name="Обычный 3 4 9" xfId="3772"/>
    <cellStyle name="Обычный 3 5" xfId="1705"/>
    <cellStyle name="Обычный 3 5 2" xfId="1706"/>
    <cellStyle name="Обычный 3 5 2 2" xfId="2420"/>
    <cellStyle name="Обычный 3 5 3" xfId="3773"/>
    <cellStyle name="Обычный 3 5 3 2" xfId="3774"/>
    <cellStyle name="Обычный 3 5 3 2 2" xfId="3775"/>
    <cellStyle name="Обычный 3 5 3 2 3" xfId="3776"/>
    <cellStyle name="Обычный 3 5 3 3" xfId="3777"/>
    <cellStyle name="Обычный 3 5 3 3 2" xfId="3778"/>
    <cellStyle name="Обычный 3 5 3 3 3" xfId="3779"/>
    <cellStyle name="Обычный 3 5 3 4" xfId="3780"/>
    <cellStyle name="Обычный 3 5 3 4 2" xfId="3781"/>
    <cellStyle name="Обычный 3 5 3 4 3" xfId="3782"/>
    <cellStyle name="Обычный 3 5 3 4 4" xfId="3783"/>
    <cellStyle name="Обычный 3 5 3 5" xfId="3784"/>
    <cellStyle name="Обычный 3 5 3 6" xfId="3785"/>
    <cellStyle name="Обычный 3 5 3 7" xfId="3786"/>
    <cellStyle name="Обычный 3 5 4" xfId="3787"/>
    <cellStyle name="Обычный 3 6" xfId="3788"/>
    <cellStyle name="Обычный 3 6 2" xfId="3789"/>
    <cellStyle name="Обычный 3 6 2 2" xfId="3790"/>
    <cellStyle name="Обычный 3 6 2 3" xfId="3791"/>
    <cellStyle name="Обычный 3 6 3" xfId="3792"/>
    <cellStyle name="Обычный 3 6 4" xfId="3793"/>
    <cellStyle name="Обычный 3 7" xfId="3794"/>
    <cellStyle name="Обычный 3 8" xfId="3795"/>
    <cellStyle name="Обычный 3 8 2" xfId="3796"/>
    <cellStyle name="Обычный 3 8 2 2" xfId="3797"/>
    <cellStyle name="Обычный 3 9" xfId="3798"/>
    <cellStyle name="Обычный 3_Общехоз." xfId="1707"/>
    <cellStyle name="Обычный 30" xfId="1708"/>
    <cellStyle name="Обычный 31" xfId="1709"/>
    <cellStyle name="Обычный 32" xfId="1710"/>
    <cellStyle name="Обычный 33" xfId="1711"/>
    <cellStyle name="Обычный 34" xfId="1712"/>
    <cellStyle name="Обычный 35" xfId="1713"/>
    <cellStyle name="Обычный 36" xfId="1714"/>
    <cellStyle name="Обычный 37" xfId="1715"/>
    <cellStyle name="Обычный 38" xfId="1716"/>
    <cellStyle name="Обычный 39" xfId="1717"/>
    <cellStyle name="Обычный 4" xfId="4"/>
    <cellStyle name="Обычный 4 10" xfId="3799"/>
    <cellStyle name="Обычный 4 10 2" xfId="3800"/>
    <cellStyle name="Обычный 4 10 2 2" xfId="3801"/>
    <cellStyle name="Обычный 4 10 2 3" xfId="3802"/>
    <cellStyle name="Обычный 4 10 3" xfId="3803"/>
    <cellStyle name="Обычный 4 10 3 2" xfId="3804"/>
    <cellStyle name="Обычный 4 11" xfId="3805"/>
    <cellStyle name="Обычный 4 11 2" xfId="3806"/>
    <cellStyle name="Обычный 4 11 3" xfId="3807"/>
    <cellStyle name="Обычный 4 11 4" xfId="3808"/>
    <cellStyle name="Обычный 4 12" xfId="3809"/>
    <cellStyle name="Обычный 4 2" xfId="1718"/>
    <cellStyle name="Обычный 4 2 10" xfId="3810"/>
    <cellStyle name="Обычный 4 2 11" xfId="3811"/>
    <cellStyle name="Обычный 4 2 12" xfId="3812"/>
    <cellStyle name="Обычный 4 2 2" xfId="1719"/>
    <cellStyle name="Обычный 4 2 2 2" xfId="2421"/>
    <cellStyle name="Обычный 4 2 2 2 2" xfId="3813"/>
    <cellStyle name="Обычный 4 2 2 2 2 2" xfId="3814"/>
    <cellStyle name="Обычный 4 2 2 2 3" xfId="3815"/>
    <cellStyle name="Обычный 4 2 2 2 3 2" xfId="3816"/>
    <cellStyle name="Обычный 4 2 2 2 4" xfId="3817"/>
    <cellStyle name="Обычный 4 2 2 3" xfId="3818"/>
    <cellStyle name="Обычный 4 2 2 4" xfId="3819"/>
    <cellStyle name="Обычный 4 2 2 4 2" xfId="3820"/>
    <cellStyle name="Обычный 4 2 2 4 2 2" xfId="3821"/>
    <cellStyle name="Обычный 4 2 2 4 3" xfId="3822"/>
    <cellStyle name="Обычный 4 2 2 5" xfId="3823"/>
    <cellStyle name="Обычный 4 2 2 5 2" xfId="3824"/>
    <cellStyle name="Обычный 4 2 3" xfId="1720"/>
    <cellStyle name="Обычный 4 2 3 10" xfId="3825"/>
    <cellStyle name="Обычный 4 2 3 11" xfId="3826"/>
    <cellStyle name="Обычный 4 2 3 2" xfId="2057"/>
    <cellStyle name="Обычный 4 2 3 2 2" xfId="3827"/>
    <cellStyle name="Обычный 4 2 3 2 2 2" xfId="3828"/>
    <cellStyle name="Обычный 4 2 3 2 2 3" xfId="3829"/>
    <cellStyle name="Обычный 4 2 3 2 2 4" xfId="3830"/>
    <cellStyle name="Обычный 4 2 3 2 2 5" xfId="3831"/>
    <cellStyle name="Обычный 4 2 3 2 3" xfId="3832"/>
    <cellStyle name="Обычный 4 2 3 2 3 2" xfId="3833"/>
    <cellStyle name="Обычный 4 2 3 2 3 3" xfId="3834"/>
    <cellStyle name="Обычный 4 2 3 2 4" xfId="3835"/>
    <cellStyle name="Обычный 4 2 3 2 5" xfId="3836"/>
    <cellStyle name="Обычный 4 2 3 2 6" xfId="3837"/>
    <cellStyle name="Обычный 4 2 3 2 7" xfId="3838"/>
    <cellStyle name="Обычный 4 2 3 2 8" xfId="3839"/>
    <cellStyle name="Обычный 4 2 3 3" xfId="3840"/>
    <cellStyle name="Обычный 4 2 3 3 2" xfId="3841"/>
    <cellStyle name="Обычный 4 2 3 3 2 2" xfId="3842"/>
    <cellStyle name="Обычный 4 2 3 3 2 2 2" xfId="3843"/>
    <cellStyle name="Обычный 4 2 3 3 2 3" xfId="3844"/>
    <cellStyle name="Обычный 4 2 3 3 2 4" xfId="3845"/>
    <cellStyle name="Обычный 4 2 3 3 2 5" xfId="3846"/>
    <cellStyle name="Обычный 4 2 3 3 3" xfId="3847"/>
    <cellStyle name="Обычный 4 2 3 3 3 2" xfId="3848"/>
    <cellStyle name="Обычный 4 2 3 3 3 3" xfId="3849"/>
    <cellStyle name="Обычный 4 2 3 3 4" xfId="3850"/>
    <cellStyle name="Обычный 4 2 3 3 4 2" xfId="3851"/>
    <cellStyle name="Обычный 4 2 3 3 5" xfId="3852"/>
    <cellStyle name="Обычный 4 2 3 3 5 2" xfId="3853"/>
    <cellStyle name="Обычный 4 2 3 3 6" xfId="3854"/>
    <cellStyle name="Обычный 4 2 3 3 7" xfId="3855"/>
    <cellStyle name="Обычный 4 2 3 4" xfId="3856"/>
    <cellStyle name="Обычный 4 2 3 4 2" xfId="3857"/>
    <cellStyle name="Обычный 4 2 3 4 2 2" xfId="3858"/>
    <cellStyle name="Обычный 4 2 3 4 2 3" xfId="3859"/>
    <cellStyle name="Обычный 4 2 3 4 3" xfId="3860"/>
    <cellStyle name="Обычный 4 2 3 4 3 2" xfId="3861"/>
    <cellStyle name="Обычный 4 2 3 4 3 3" xfId="3862"/>
    <cellStyle name="Обычный 4 2 3 4 4" xfId="3863"/>
    <cellStyle name="Обычный 4 2 3 4 5" xfId="3864"/>
    <cellStyle name="Обычный 4 2 3 5" xfId="3865"/>
    <cellStyle name="Обычный 4 2 3 5 2" xfId="3866"/>
    <cellStyle name="Обычный 4 2 3 5 2 2" xfId="3867"/>
    <cellStyle name="Обычный 4 2 3 5 3" xfId="3868"/>
    <cellStyle name="Обычный 4 2 3 5 4" xfId="3869"/>
    <cellStyle name="Обычный 4 2 3 5 5" xfId="3870"/>
    <cellStyle name="Обычный 4 2 3 6" xfId="3871"/>
    <cellStyle name="Обычный 4 2 3 6 2" xfId="3872"/>
    <cellStyle name="Обычный 4 2 3 6 3" xfId="3873"/>
    <cellStyle name="Обычный 4 2 3 7" xfId="3874"/>
    <cellStyle name="Обычный 4 2 3 7 2" xfId="3875"/>
    <cellStyle name="Обычный 4 2 3 8" xfId="3876"/>
    <cellStyle name="Обычный 4 2 3 8 2" xfId="3877"/>
    <cellStyle name="Обычный 4 2 3 9" xfId="3878"/>
    <cellStyle name="Обычный 4 2 4" xfId="2056"/>
    <cellStyle name="Обычный 4 2 4 2" xfId="3879"/>
    <cellStyle name="Обычный 4 2 4 2 2" xfId="3880"/>
    <cellStyle name="Обычный 4 2 4 2 2 2" xfId="3881"/>
    <cellStyle name="Обычный 4 2 4 2 2 3" xfId="3882"/>
    <cellStyle name="Обычный 4 2 4 2 3" xfId="3883"/>
    <cellStyle name="Обычный 4 2 4 2 4" xfId="3884"/>
    <cellStyle name="Обычный 4 2 4 2 5" xfId="3885"/>
    <cellStyle name="Обычный 4 2 4 3" xfId="3886"/>
    <cellStyle name="Обычный 4 2 4 3 2" xfId="3887"/>
    <cellStyle name="Обычный 4 2 4 3 3" xfId="3888"/>
    <cellStyle name="Обычный 4 2 4 4" xfId="3889"/>
    <cellStyle name="Обычный 4 2 4 4 2" xfId="3890"/>
    <cellStyle name="Обычный 4 2 4 4 3" xfId="3891"/>
    <cellStyle name="Обычный 4 2 4 4 4" xfId="3892"/>
    <cellStyle name="Обычный 4 2 4 5" xfId="3893"/>
    <cellStyle name="Обычный 4 2 4 6" xfId="3894"/>
    <cellStyle name="Обычный 4 2 4 7" xfId="3895"/>
    <cellStyle name="Обычный 4 2 4 8" xfId="3896"/>
    <cellStyle name="Обычный 4 2 5" xfId="3897"/>
    <cellStyle name="Обычный 4 2 5 2" xfId="3898"/>
    <cellStyle name="Обычный 4 2 5 2 2" xfId="3899"/>
    <cellStyle name="Обычный 4 2 5 2 3" xfId="3900"/>
    <cellStyle name="Обычный 4 2 5 3" xfId="3901"/>
    <cellStyle name="Обычный 4 2 5 3 2" xfId="3902"/>
    <cellStyle name="Обычный 4 2 5 3 3" xfId="3903"/>
    <cellStyle name="Обычный 4 2 5 4" xfId="3904"/>
    <cellStyle name="Обычный 4 2 5 4 2" xfId="3905"/>
    <cellStyle name="Обычный 4 2 5 5" xfId="3906"/>
    <cellStyle name="Обычный 4 2 5 6" xfId="3907"/>
    <cellStyle name="Обычный 4 2 6" xfId="3908"/>
    <cellStyle name="Обычный 4 2 6 2" xfId="3909"/>
    <cellStyle name="Обычный 4 2 7" xfId="3910"/>
    <cellStyle name="Обычный 4 2 7 2" xfId="3911"/>
    <cellStyle name="Обычный 4 2 7 2 2" xfId="3912"/>
    <cellStyle name="Обычный 4 2 7 2 3" xfId="3913"/>
    <cellStyle name="Обычный 4 2 7 3" xfId="3914"/>
    <cellStyle name="Обычный 4 2 7 3 2" xfId="3915"/>
    <cellStyle name="Обычный 4 2 7 3 3" xfId="3916"/>
    <cellStyle name="Обычный 4 2 7 4" xfId="3917"/>
    <cellStyle name="Обычный 4 2 7 5" xfId="3918"/>
    <cellStyle name="Обычный 4 2 8" xfId="3919"/>
    <cellStyle name="Обычный 4 2 8 2" xfId="3920"/>
    <cellStyle name="Обычный 4 2 8 3" xfId="3921"/>
    <cellStyle name="Обычный 4 2 9" xfId="3922"/>
    <cellStyle name="Обычный 4 2 9 2" xfId="3923"/>
    <cellStyle name="Обычный 4 2 9 3" xfId="3924"/>
    <cellStyle name="Обычный 4 2_BALANCE.WARM.2011YEAR(v1.5)" xfId="1721"/>
    <cellStyle name="Обычный 4 3" xfId="1722"/>
    <cellStyle name="Обычный 4 3 2" xfId="3925"/>
    <cellStyle name="Обычный 4 3 2 2" xfId="3926"/>
    <cellStyle name="Обычный 4 3 3" xfId="3927"/>
    <cellStyle name="Обычный 4 3 3 2" xfId="3928"/>
    <cellStyle name="Обычный 4 3 4" xfId="3929"/>
    <cellStyle name="Обычный 4 4" xfId="1723"/>
    <cellStyle name="Обычный 4 4 2" xfId="3930"/>
    <cellStyle name="Обычный 4 4 2 2" xfId="3931"/>
    <cellStyle name="Обычный 4 4 3" xfId="3932"/>
    <cellStyle name="Обычный 4 5" xfId="1724"/>
    <cellStyle name="Обычный 4 5 2" xfId="3933"/>
    <cellStyle name="Обычный 4 5 2 2" xfId="3934"/>
    <cellStyle name="Обычный 4 5 2 2 2" xfId="3935"/>
    <cellStyle name="Обычный 4 5 2 2 3" xfId="3936"/>
    <cellStyle name="Обычный 4 5 2 3" xfId="3937"/>
    <cellStyle name="Обычный 4 5 2 3 2" xfId="3938"/>
    <cellStyle name="Обычный 4 5 2 4" xfId="3939"/>
    <cellStyle name="Обычный 4 5 3" xfId="3940"/>
    <cellStyle name="Обычный 4 5 4" xfId="3941"/>
    <cellStyle name="Обычный 4 6" xfId="3942"/>
    <cellStyle name="Обычный 4 6 2" xfId="3943"/>
    <cellStyle name="Обычный 4 6 2 2" xfId="3944"/>
    <cellStyle name="Обычный 4 6 2 3" xfId="3945"/>
    <cellStyle name="Обычный 4 6 3" xfId="3946"/>
    <cellStyle name="Обычный 4 6 3 2" xfId="3947"/>
    <cellStyle name="Обычный 4 7" xfId="3948"/>
    <cellStyle name="Обычный 4 7 2" xfId="3949"/>
    <cellStyle name="Обычный 4 7 2 2" xfId="3950"/>
    <cellStyle name="Обычный 4 7 2 3" xfId="3951"/>
    <cellStyle name="Обычный 4 7 3" xfId="3952"/>
    <cellStyle name="Обычный 4 7 3 2" xfId="3953"/>
    <cellStyle name="Обычный 4 8" xfId="3954"/>
    <cellStyle name="Обычный 4 8 2" xfId="3955"/>
    <cellStyle name="Обычный 4 8 2 2" xfId="3956"/>
    <cellStyle name="Обычный 4 8 2 3" xfId="3957"/>
    <cellStyle name="Обычный 4 8 3" xfId="3958"/>
    <cellStyle name="Обычный 4 8 3 2" xfId="3959"/>
    <cellStyle name="Обычный 4 9" xfId="3960"/>
    <cellStyle name="Обычный 4 9 2" xfId="3961"/>
    <cellStyle name="Обычный 4 9 2 2" xfId="3962"/>
    <cellStyle name="Обычный 4 9 2 3" xfId="3963"/>
    <cellStyle name="Обычный 4 9 3" xfId="3964"/>
    <cellStyle name="Обычный 4 9 3 2" xfId="3965"/>
    <cellStyle name="Обычный 4_ARMRAZR" xfId="3966"/>
    <cellStyle name="Обычный 40" xfId="1725"/>
    <cellStyle name="Обычный 41" xfId="1726"/>
    <cellStyle name="Обычный 41 10" xfId="3967"/>
    <cellStyle name="Обычный 41 11" xfId="3968"/>
    <cellStyle name="Обычный 41 12" xfId="3969"/>
    <cellStyle name="Обычный 41 13" xfId="3970"/>
    <cellStyle name="Обычный 41 2" xfId="1727"/>
    <cellStyle name="Обычный 41 2 10" xfId="3971"/>
    <cellStyle name="Обычный 41 2 11" xfId="3972"/>
    <cellStyle name="Обычный 41 2 2" xfId="2059"/>
    <cellStyle name="Обычный 41 2 2 2" xfId="3973"/>
    <cellStyle name="Обычный 41 2 2 2 2" xfId="3974"/>
    <cellStyle name="Обычный 41 2 2 2 3" xfId="3975"/>
    <cellStyle name="Обычный 41 2 2 3" xfId="3976"/>
    <cellStyle name="Обычный 41 2 2 3 2" xfId="3977"/>
    <cellStyle name="Обычный 41 2 2 3 3" xfId="3978"/>
    <cellStyle name="Обычный 41 2 2 4" xfId="3979"/>
    <cellStyle name="Обычный 41 2 2 5" xfId="3980"/>
    <cellStyle name="Обычный 41 2 2 6" xfId="3981"/>
    <cellStyle name="Обычный 41 2 2 7" xfId="3982"/>
    <cellStyle name="Обычный 41 2 2 8" xfId="3983"/>
    <cellStyle name="Обычный 41 2 3" xfId="3984"/>
    <cellStyle name="Обычный 41 2 3 2" xfId="3985"/>
    <cellStyle name="Обычный 41 2 3 2 2" xfId="3986"/>
    <cellStyle name="Обычный 41 2 3 2 3" xfId="3987"/>
    <cellStyle name="Обычный 41 2 3 3" xfId="3988"/>
    <cellStyle name="Обычный 41 2 3 3 2" xfId="3989"/>
    <cellStyle name="Обычный 41 2 3 3 3" xfId="3990"/>
    <cellStyle name="Обычный 41 2 3 4" xfId="3991"/>
    <cellStyle name="Обычный 41 2 3 5" xfId="3992"/>
    <cellStyle name="Обычный 41 2 4" xfId="3993"/>
    <cellStyle name="Обычный 41 2 4 2" xfId="3994"/>
    <cellStyle name="Обычный 41 2 4 2 2" xfId="3995"/>
    <cellStyle name="Обычный 41 2 4 2 3" xfId="3996"/>
    <cellStyle name="Обычный 41 2 4 3" xfId="3997"/>
    <cellStyle name="Обычный 41 2 4 3 2" xfId="3998"/>
    <cellStyle name="Обычный 41 2 4 3 3" xfId="3999"/>
    <cellStyle name="Обычный 41 2 4 4" xfId="4000"/>
    <cellStyle name="Обычный 41 2 4 5" xfId="4001"/>
    <cellStyle name="Обычный 41 2 5" xfId="4002"/>
    <cellStyle name="Обычный 41 2 5 2" xfId="4003"/>
    <cellStyle name="Обычный 41 2 5 3" xfId="4004"/>
    <cellStyle name="Обычный 41 2 6" xfId="4005"/>
    <cellStyle name="Обычный 41 2 6 2" xfId="4006"/>
    <cellStyle name="Обычный 41 2 6 3" xfId="4007"/>
    <cellStyle name="Обычный 41 2 7" xfId="4008"/>
    <cellStyle name="Обычный 41 2 8" xfId="4009"/>
    <cellStyle name="Обычный 41 2 9" xfId="4010"/>
    <cellStyle name="Обычный 41 3" xfId="2058"/>
    <cellStyle name="Обычный 41 3 2" xfId="4011"/>
    <cellStyle name="Обычный 41 3 2 2" xfId="4012"/>
    <cellStyle name="Обычный 41 3 2 3" xfId="4013"/>
    <cellStyle name="Обычный 41 3 3" xfId="4014"/>
    <cellStyle name="Обычный 41 3 3 2" xfId="4015"/>
    <cellStyle name="Обычный 41 3 3 3" xfId="4016"/>
    <cellStyle name="Обычный 41 3 4" xfId="4017"/>
    <cellStyle name="Обычный 41 3 5" xfId="4018"/>
    <cellStyle name="Обычный 41 3 6" xfId="4019"/>
    <cellStyle name="Обычный 41 3 7" xfId="4020"/>
    <cellStyle name="Обычный 41 3 8" xfId="4021"/>
    <cellStyle name="Обычный 41 4" xfId="4022"/>
    <cellStyle name="Обычный 41 4 2" xfId="4023"/>
    <cellStyle name="Обычный 41 4 2 2" xfId="4024"/>
    <cellStyle name="Обычный 41 4 2 3" xfId="4025"/>
    <cellStyle name="Обычный 41 4 3" xfId="4026"/>
    <cellStyle name="Обычный 41 4 3 2" xfId="4027"/>
    <cellStyle name="Обычный 41 4 3 3" xfId="4028"/>
    <cellStyle name="Обычный 41 4 4" xfId="4029"/>
    <cellStyle name="Обычный 41 4 5" xfId="4030"/>
    <cellStyle name="Обычный 41 5" xfId="4031"/>
    <cellStyle name="Обычный 41 5 2" xfId="4032"/>
    <cellStyle name="Обычный 41 5 3" xfId="4033"/>
    <cellStyle name="Обычный 41 5 3 2" xfId="4034"/>
    <cellStyle name="Обычный 41 6" xfId="4035"/>
    <cellStyle name="Обычный 41 6 2" xfId="4036"/>
    <cellStyle name="Обычный 41 6 2 2" xfId="4037"/>
    <cellStyle name="Обычный 41 6 2 3" xfId="4038"/>
    <cellStyle name="Обычный 41 6 3" xfId="4039"/>
    <cellStyle name="Обычный 41 6 3 2" xfId="4040"/>
    <cellStyle name="Обычный 41 6 3 3" xfId="4041"/>
    <cellStyle name="Обычный 41 6 4" xfId="4042"/>
    <cellStyle name="Обычный 41 6 5" xfId="4043"/>
    <cellStyle name="Обычный 41 7" xfId="4044"/>
    <cellStyle name="Обычный 41 7 2" xfId="4045"/>
    <cellStyle name="Обычный 41 7 3" xfId="4046"/>
    <cellStyle name="Обычный 41 8" xfId="4047"/>
    <cellStyle name="Обычный 41 8 2" xfId="4048"/>
    <cellStyle name="Обычный 41 8 3" xfId="4049"/>
    <cellStyle name="Обычный 41 9" xfId="4050"/>
    <cellStyle name="Обычный 42" xfId="1728"/>
    <cellStyle name="Обычный 42 10" xfId="4051"/>
    <cellStyle name="Обычный 42 11" xfId="4052"/>
    <cellStyle name="Обычный 42 12" xfId="4053"/>
    <cellStyle name="Обычный 42 2" xfId="1729"/>
    <cellStyle name="Обычный 42 2 10" xfId="4054"/>
    <cellStyle name="Обычный 42 2 11" xfId="4055"/>
    <cellStyle name="Обычный 42 2 2" xfId="2061"/>
    <cellStyle name="Обычный 42 2 2 2" xfId="4056"/>
    <cellStyle name="Обычный 42 2 2 2 2" xfId="4057"/>
    <cellStyle name="Обычный 42 2 2 2 3" xfId="4058"/>
    <cellStyle name="Обычный 42 2 2 3" xfId="4059"/>
    <cellStyle name="Обычный 42 2 2 3 2" xfId="4060"/>
    <cellStyle name="Обычный 42 2 2 3 3" xfId="4061"/>
    <cellStyle name="Обычный 42 2 2 4" xfId="4062"/>
    <cellStyle name="Обычный 42 2 2 5" xfId="4063"/>
    <cellStyle name="Обычный 42 2 2 6" xfId="4064"/>
    <cellStyle name="Обычный 42 2 2 7" xfId="4065"/>
    <cellStyle name="Обычный 42 2 2 8" xfId="4066"/>
    <cellStyle name="Обычный 42 2 3" xfId="4067"/>
    <cellStyle name="Обычный 42 2 3 2" xfId="4068"/>
    <cellStyle name="Обычный 42 2 3 2 2" xfId="4069"/>
    <cellStyle name="Обычный 42 2 3 2 3" xfId="4070"/>
    <cellStyle name="Обычный 42 2 3 3" xfId="4071"/>
    <cellStyle name="Обычный 42 2 3 3 2" xfId="4072"/>
    <cellStyle name="Обычный 42 2 3 3 3" xfId="4073"/>
    <cellStyle name="Обычный 42 2 3 4" xfId="4074"/>
    <cellStyle name="Обычный 42 2 3 5" xfId="4075"/>
    <cellStyle name="Обычный 42 2 4" xfId="4076"/>
    <cellStyle name="Обычный 42 2 4 2" xfId="4077"/>
    <cellStyle name="Обычный 42 2 4 2 2" xfId="4078"/>
    <cellStyle name="Обычный 42 2 4 2 3" xfId="4079"/>
    <cellStyle name="Обычный 42 2 4 3" xfId="4080"/>
    <cellStyle name="Обычный 42 2 4 3 2" xfId="4081"/>
    <cellStyle name="Обычный 42 2 4 3 3" xfId="4082"/>
    <cellStyle name="Обычный 42 2 4 4" xfId="4083"/>
    <cellStyle name="Обычный 42 2 4 5" xfId="4084"/>
    <cellStyle name="Обычный 42 2 5" xfId="4085"/>
    <cellStyle name="Обычный 42 2 5 2" xfId="4086"/>
    <cellStyle name="Обычный 42 2 5 3" xfId="4087"/>
    <cellStyle name="Обычный 42 2 6" xfId="4088"/>
    <cellStyle name="Обычный 42 2 6 2" xfId="4089"/>
    <cellStyle name="Обычный 42 2 6 3" xfId="4090"/>
    <cellStyle name="Обычный 42 2 7" xfId="4091"/>
    <cellStyle name="Обычный 42 2 8" xfId="4092"/>
    <cellStyle name="Обычный 42 2 9" xfId="4093"/>
    <cellStyle name="Обычный 42 3" xfId="2060"/>
    <cellStyle name="Обычный 42 3 2" xfId="4094"/>
    <cellStyle name="Обычный 42 3 2 2" xfId="4095"/>
    <cellStyle name="Обычный 42 3 2 3" xfId="4096"/>
    <cellStyle name="Обычный 42 3 3" xfId="4097"/>
    <cellStyle name="Обычный 42 3 3 2" xfId="4098"/>
    <cellStyle name="Обычный 42 3 3 3" xfId="4099"/>
    <cellStyle name="Обычный 42 3 4" xfId="4100"/>
    <cellStyle name="Обычный 42 3 5" xfId="4101"/>
    <cellStyle name="Обычный 42 3 6" xfId="4102"/>
    <cellStyle name="Обычный 42 3 7" xfId="4103"/>
    <cellStyle name="Обычный 42 3 8" xfId="4104"/>
    <cellStyle name="Обычный 42 4" xfId="4105"/>
    <cellStyle name="Обычный 42 4 2" xfId="4106"/>
    <cellStyle name="Обычный 42 4 2 2" xfId="4107"/>
    <cellStyle name="Обычный 42 4 2 3" xfId="4108"/>
    <cellStyle name="Обычный 42 4 3" xfId="4109"/>
    <cellStyle name="Обычный 42 4 3 2" xfId="4110"/>
    <cellStyle name="Обычный 42 4 3 3" xfId="4111"/>
    <cellStyle name="Обычный 42 4 4" xfId="4112"/>
    <cellStyle name="Обычный 42 4 5" xfId="4113"/>
    <cellStyle name="Обычный 42 5" xfId="4114"/>
    <cellStyle name="Обычный 42 5 2" xfId="4115"/>
    <cellStyle name="Обычный 42 5 2 2" xfId="4116"/>
    <cellStyle name="Обычный 42 5 2 3" xfId="4117"/>
    <cellStyle name="Обычный 42 5 3" xfId="4118"/>
    <cellStyle name="Обычный 42 5 3 2" xfId="4119"/>
    <cellStyle name="Обычный 42 5 3 3" xfId="4120"/>
    <cellStyle name="Обычный 42 5 4" xfId="4121"/>
    <cellStyle name="Обычный 42 5 5" xfId="4122"/>
    <cellStyle name="Обычный 42 6" xfId="4123"/>
    <cellStyle name="Обычный 42 6 2" xfId="4124"/>
    <cellStyle name="Обычный 42 6 3" xfId="4125"/>
    <cellStyle name="Обычный 42 7" xfId="4126"/>
    <cellStyle name="Обычный 42 7 2" xfId="4127"/>
    <cellStyle name="Обычный 42 7 3" xfId="4128"/>
    <cellStyle name="Обычный 42 8" xfId="4129"/>
    <cellStyle name="Обычный 42 9" xfId="4130"/>
    <cellStyle name="Обычный 43" xfId="1730"/>
    <cellStyle name="Обычный 43 10" xfId="4131"/>
    <cellStyle name="Обычный 43 11" xfId="4132"/>
    <cellStyle name="Обычный 43 2" xfId="1731"/>
    <cellStyle name="Обычный 43 2 2" xfId="4133"/>
    <cellStyle name="Обычный 43 2 2 2" xfId="4134"/>
    <cellStyle name="Обычный 43 2 2 2 2" xfId="4135"/>
    <cellStyle name="Обычный 43 2 2 2 3" xfId="4136"/>
    <cellStyle name="Обычный 43 2 2 2 4" xfId="4137"/>
    <cellStyle name="Обычный 43 2 2 3" xfId="4138"/>
    <cellStyle name="Обычный 43 2 2 3 2" xfId="4139"/>
    <cellStyle name="Обычный 43 2 2 4" xfId="4140"/>
    <cellStyle name="Обычный 43 2 2 5" xfId="4141"/>
    <cellStyle name="Обычный 43 2 3" xfId="4142"/>
    <cellStyle name="Обычный 43 2 3 2" xfId="4143"/>
    <cellStyle name="Обычный 43 2 3 3" xfId="4144"/>
    <cellStyle name="Обычный 43 2 3 4" xfId="4145"/>
    <cellStyle name="Обычный 43 2 4" xfId="4146"/>
    <cellStyle name="Обычный 43 2 4 2" xfId="4147"/>
    <cellStyle name="Обычный 43 2 4 3" xfId="4148"/>
    <cellStyle name="Обычный 43 2 5" xfId="4149"/>
    <cellStyle name="Обычный 43 2 6" xfId="4150"/>
    <cellStyle name="Обычный 43 3" xfId="2062"/>
    <cellStyle name="Обычный 43 3 2" xfId="4151"/>
    <cellStyle name="Обычный 43 3 2 2" xfId="4152"/>
    <cellStyle name="Обычный 43 3 2 3" xfId="4153"/>
    <cellStyle name="Обычный 43 3 3" xfId="4154"/>
    <cellStyle name="Обычный 43 3 3 2" xfId="4155"/>
    <cellStyle name="Обычный 43 3 3 3" xfId="4156"/>
    <cellStyle name="Обычный 43 3 4" xfId="4157"/>
    <cellStyle name="Обычный 43 3 5" xfId="4158"/>
    <cellStyle name="Обычный 43 3 6" xfId="4159"/>
    <cellStyle name="Обычный 43 3 7" xfId="4160"/>
    <cellStyle name="Обычный 43 3 8" xfId="4161"/>
    <cellStyle name="Обычный 43 4" xfId="4162"/>
    <cellStyle name="Обычный 43 4 2" xfId="4163"/>
    <cellStyle name="Обычный 43 4 2 2" xfId="4164"/>
    <cellStyle name="Обычный 43 4 2 3" xfId="4165"/>
    <cellStyle name="Обычный 43 4 3" xfId="4166"/>
    <cellStyle name="Обычный 43 4 3 2" xfId="4167"/>
    <cellStyle name="Обычный 43 4 3 3" xfId="4168"/>
    <cellStyle name="Обычный 43 4 4" xfId="4169"/>
    <cellStyle name="Обычный 43 4 5" xfId="4170"/>
    <cellStyle name="Обычный 43 5" xfId="4171"/>
    <cellStyle name="Обычный 43 5 2" xfId="4172"/>
    <cellStyle name="Обычный 43 5 3" xfId="4173"/>
    <cellStyle name="Обычный 43 6" xfId="4174"/>
    <cellStyle name="Обычный 43 6 2" xfId="4175"/>
    <cellStyle name="Обычный 43 6 3" xfId="4176"/>
    <cellStyle name="Обычный 43 7" xfId="4177"/>
    <cellStyle name="Обычный 43 8" xfId="4178"/>
    <cellStyle name="Обычный 43 9" xfId="4179"/>
    <cellStyle name="Обычный 44" xfId="1732"/>
    <cellStyle name="Обычный 45" xfId="1733"/>
    <cellStyle name="Обычный 46" xfId="1734"/>
    <cellStyle name="Обычный 47" xfId="1735"/>
    <cellStyle name="Обычный 48" xfId="1736"/>
    <cellStyle name="Обычный 48 2" xfId="2063"/>
    <cellStyle name="Обычный 48 2 2" xfId="4180"/>
    <cellStyle name="Обычный 48 2 3" xfId="4181"/>
    <cellStyle name="Обычный 48 2 4" xfId="4182"/>
    <cellStyle name="Обычный 48 2 5" xfId="4183"/>
    <cellStyle name="Обычный 48 2 6" xfId="4184"/>
    <cellStyle name="Обычный 48 3" xfId="4185"/>
    <cellStyle name="Обычный 48 4" xfId="4186"/>
    <cellStyle name="Обычный 48 5" xfId="4187"/>
    <cellStyle name="Обычный 49" xfId="4188"/>
    <cellStyle name="Обычный 49 2" xfId="4189"/>
    <cellStyle name="Обычный 49 2 2" xfId="4190"/>
    <cellStyle name="Обычный 49 2 3" xfId="4191"/>
    <cellStyle name="Обычный 49 3" xfId="4192"/>
    <cellStyle name="Обычный 49 4" xfId="4193"/>
    <cellStyle name="Обычный 49 4 2" xfId="4194"/>
    <cellStyle name="Обычный 5" xfId="1737"/>
    <cellStyle name="Обычный 5 2" xfId="1738"/>
    <cellStyle name="Обычный 5 2 2" xfId="4195"/>
    <cellStyle name="Обычный 5 2 2 2" xfId="4196"/>
    <cellStyle name="Обычный 5 2 2 2 2" xfId="4197"/>
    <cellStyle name="Обычный 5 2 2 3" xfId="4198"/>
    <cellStyle name="Обычный 5 2 3" xfId="4199"/>
    <cellStyle name="Обычный 5 2 4" xfId="4200"/>
    <cellStyle name="Обычный 5 3" xfId="4201"/>
    <cellStyle name="Обычный 5 3 2" xfId="4202"/>
    <cellStyle name="Обычный 5 4" xfId="4203"/>
    <cellStyle name="Обычный 5 4 2" xfId="4204"/>
    <cellStyle name="Обычный 5 4 2 2" xfId="4205"/>
    <cellStyle name="Обычный 5 4 3" xfId="4206"/>
    <cellStyle name="Обычный 5 4 4" xfId="4207"/>
    <cellStyle name="Обычный 5 5" xfId="4208"/>
    <cellStyle name="Обычный 5 6" xfId="4209"/>
    <cellStyle name="Обычный 5 6 2" xfId="4210"/>
    <cellStyle name="Обычный 5 6 2 2" xfId="4211"/>
    <cellStyle name="Обычный 5 6 3" xfId="4212"/>
    <cellStyle name="Обычный 5 7" xfId="4213"/>
    <cellStyle name="Обычный 5 7 2" xfId="4214"/>
    <cellStyle name="Обычный 50" xfId="4215"/>
    <cellStyle name="Обычный 50 2" xfId="4216"/>
    <cellStyle name="Обычный 50 2 2" xfId="4217"/>
    <cellStyle name="Обычный 50 2 2 2" xfId="4218"/>
    <cellStyle name="Обычный 50 2 3" xfId="4219"/>
    <cellStyle name="Обычный 50 2 3 2" xfId="4220"/>
    <cellStyle name="Обычный 50 2 4" xfId="4221"/>
    <cellStyle name="Обычный 50 2 5" xfId="4222"/>
    <cellStyle name="Обычный 50 3" xfId="4223"/>
    <cellStyle name="Обычный 50 3 2" xfId="4224"/>
    <cellStyle name="Обычный 50 3 3" xfId="4225"/>
    <cellStyle name="Обычный 50 4" xfId="4226"/>
    <cellStyle name="Обычный 50 4 2" xfId="4227"/>
    <cellStyle name="Обычный 50 4 3" xfId="4228"/>
    <cellStyle name="Обычный 50 4 4" xfId="4229"/>
    <cellStyle name="Обычный 50 5" xfId="4230"/>
    <cellStyle name="Обычный 50 6" xfId="4231"/>
    <cellStyle name="Обычный 51" xfId="4232"/>
    <cellStyle name="Обычный 51 2" xfId="4233"/>
    <cellStyle name="Обычный 51 2 2" xfId="4234"/>
    <cellStyle name="Обычный 51 2 3" xfId="4235"/>
    <cellStyle name="Обычный 51 3" xfId="4236"/>
    <cellStyle name="Обычный 51 4" xfId="4237"/>
    <cellStyle name="Обычный 51 4 2" xfId="4238"/>
    <cellStyle name="Обычный 52" xfId="4239"/>
    <cellStyle name="Обычный 52 2" xfId="4240"/>
    <cellStyle name="Обычный 52 2 2" xfId="4241"/>
    <cellStyle name="Обычный 52 2 3" xfId="4242"/>
    <cellStyle name="Обычный 52 3" xfId="4243"/>
    <cellStyle name="Обычный 52 3 2" xfId="4244"/>
    <cellStyle name="Обычный 52 4" xfId="4245"/>
    <cellStyle name="Обычный 52 4 2" xfId="4246"/>
    <cellStyle name="Обычный 53" xfId="4247"/>
    <cellStyle name="Обычный 53 2" xfId="4248"/>
    <cellStyle name="Обычный 53 2 2" xfId="4249"/>
    <cellStyle name="Обычный 53 2 3" xfId="4250"/>
    <cellStyle name="Обычный 53 3" xfId="4251"/>
    <cellStyle name="Обычный 53 3 2" xfId="4252"/>
    <cellStyle name="Обычный 53 4" xfId="4253"/>
    <cellStyle name="Обычный 53 4 2" xfId="4254"/>
    <cellStyle name="Обычный 54" xfId="4255"/>
    <cellStyle name="Обычный 54 2" xfId="4256"/>
    <cellStyle name="Обычный 54 2 2" xfId="4257"/>
    <cellStyle name="Обычный 54 2 3" xfId="4258"/>
    <cellStyle name="Обычный 54 3" xfId="4259"/>
    <cellStyle name="Обычный 54 4" xfId="4260"/>
    <cellStyle name="Обычный 54 4 2" xfId="4261"/>
    <cellStyle name="Обычный 55" xfId="4262"/>
    <cellStyle name="Обычный 55 2" xfId="4263"/>
    <cellStyle name="Обычный 55 2 2" xfId="4264"/>
    <cellStyle name="Обычный 55 2 3" xfId="4265"/>
    <cellStyle name="Обычный 55 3" xfId="4266"/>
    <cellStyle name="Обычный 55 3 2" xfId="4267"/>
    <cellStyle name="Обычный 55 3 2 2" xfId="4268"/>
    <cellStyle name="Обычный 55 3 3" xfId="4269"/>
    <cellStyle name="Обычный 55 3 4" xfId="4270"/>
    <cellStyle name="Обычный 55 3 5" xfId="4271"/>
    <cellStyle name="Обычный 55 4" xfId="4272"/>
    <cellStyle name="Обычный 55 4 2" xfId="4273"/>
    <cellStyle name="Обычный 55 4 3" xfId="4274"/>
    <cellStyle name="Обычный 56" xfId="4275"/>
    <cellStyle name="Обычный 56 2" xfId="4276"/>
    <cellStyle name="Обычный 56 2 2" xfId="4277"/>
    <cellStyle name="Обычный 56 2 2 2" xfId="4278"/>
    <cellStyle name="Обычный 56 2 3" xfId="4279"/>
    <cellStyle name="Обычный 56 2 4" xfId="4280"/>
    <cellStyle name="Обычный 56 3" xfId="4281"/>
    <cellStyle name="Обычный 56 3 2" xfId="4282"/>
    <cellStyle name="Обычный 56 3 3" xfId="4283"/>
    <cellStyle name="Обычный 56 4" xfId="4284"/>
    <cellStyle name="Обычный 56 4 2" xfId="4285"/>
    <cellStyle name="Обычный 56 4 3" xfId="4286"/>
    <cellStyle name="Обычный 57" xfId="4287"/>
    <cellStyle name="Обычный 57 2" xfId="4288"/>
    <cellStyle name="Обычный 57 2 2" xfId="4289"/>
    <cellStyle name="Обычный 57 2 2 2" xfId="4290"/>
    <cellStyle name="Обычный 57 2 3" xfId="4291"/>
    <cellStyle name="Обычный 57 2 4" xfId="4292"/>
    <cellStyle name="Обычный 57 3" xfId="4293"/>
    <cellStyle name="Обычный 57 3 2" xfId="4294"/>
    <cellStyle name="Обычный 57 3 3" xfId="4295"/>
    <cellStyle name="Обычный 57 4" xfId="4296"/>
    <cellStyle name="Обычный 57 4 2" xfId="4297"/>
    <cellStyle name="Обычный 57 4 3" xfId="4298"/>
    <cellStyle name="Обычный 58" xfId="4299"/>
    <cellStyle name="Обычный 58 2" xfId="4300"/>
    <cellStyle name="Обычный 58 2 2" xfId="4301"/>
    <cellStyle name="Обычный 58 2 2 2" xfId="4302"/>
    <cellStyle name="Обычный 58 2 3" xfId="4303"/>
    <cellStyle name="Обычный 58 2 4" xfId="4304"/>
    <cellStyle name="Обычный 58 3" xfId="4305"/>
    <cellStyle name="Обычный 58 3 2" xfId="4306"/>
    <cellStyle name="Обычный 58 3 3" xfId="4307"/>
    <cellStyle name="Обычный 58 4" xfId="4308"/>
    <cellStyle name="Обычный 58 4 2" xfId="4309"/>
    <cellStyle name="Обычный 58 4 3" xfId="4310"/>
    <cellStyle name="Обычный 59" xfId="4311"/>
    <cellStyle name="Обычный 59 2" xfId="4312"/>
    <cellStyle name="Обычный 59 2 2" xfId="4313"/>
    <cellStyle name="Обычный 59 2 2 2" xfId="4314"/>
    <cellStyle name="Обычный 59 2 3" xfId="4315"/>
    <cellStyle name="Обычный 59 2 4" xfId="4316"/>
    <cellStyle name="Обычный 59 3" xfId="4317"/>
    <cellStyle name="Обычный 59 3 2" xfId="4318"/>
    <cellStyle name="Обычный 59 3 3" xfId="4319"/>
    <cellStyle name="Обычный 59 4" xfId="4320"/>
    <cellStyle name="Обычный 59 4 2" xfId="4321"/>
    <cellStyle name="Обычный 59 4 3" xfId="4322"/>
    <cellStyle name="Обычный 6" xfId="1739"/>
    <cellStyle name="Обычный 6 2" xfId="1740"/>
    <cellStyle name="Обычный 6 2 2" xfId="4323"/>
    <cellStyle name="Обычный 6 2 2 2" xfId="4324"/>
    <cellStyle name="Обычный 6 2 2 3" xfId="4325"/>
    <cellStyle name="Обычный 6 2 3" xfId="4326"/>
    <cellStyle name="Обычный 6 3" xfId="4327"/>
    <cellStyle name="Обычный 6 4" xfId="4328"/>
    <cellStyle name="Обычный 6 4 2" xfId="4329"/>
    <cellStyle name="Обычный 6 5" xfId="4330"/>
    <cellStyle name="Обычный 60" xfId="4331"/>
    <cellStyle name="Обычный 60 2" xfId="4332"/>
    <cellStyle name="Обычный 60 2 2" xfId="4333"/>
    <cellStyle name="Обычный 60 2 2 2" xfId="4334"/>
    <cellStyle name="Обычный 60 2 3" xfId="4335"/>
    <cellStyle name="Обычный 60 2 4" xfId="4336"/>
    <cellStyle name="Обычный 60 3" xfId="4337"/>
    <cellStyle name="Обычный 60 3 2" xfId="4338"/>
    <cellStyle name="Обычный 60 3 3" xfId="4339"/>
    <cellStyle name="Обычный 60 4" xfId="4340"/>
    <cellStyle name="Обычный 60 4 2" xfId="4341"/>
    <cellStyle name="Обычный 60 4 3" xfId="4342"/>
    <cellStyle name="Обычный 61" xfId="4343"/>
    <cellStyle name="Обычный 61 2" xfId="4344"/>
    <cellStyle name="Обычный 61 2 2" xfId="4345"/>
    <cellStyle name="Обычный 61 2 2 2" xfId="4346"/>
    <cellStyle name="Обычный 61 2 3" xfId="4347"/>
    <cellStyle name="Обычный 61 2 4" xfId="4348"/>
    <cellStyle name="Обычный 61 3" xfId="4349"/>
    <cellStyle name="Обычный 61 3 2" xfId="4350"/>
    <cellStyle name="Обычный 61 3 3" xfId="4351"/>
    <cellStyle name="Обычный 61 4" xfId="4352"/>
    <cellStyle name="Обычный 61 4 2" xfId="4353"/>
    <cellStyle name="Обычный 61 4 3" xfId="4354"/>
    <cellStyle name="Обычный 62" xfId="4355"/>
    <cellStyle name="Обычный 62 2" xfId="4356"/>
    <cellStyle name="Обычный 62 2 2" xfId="4357"/>
    <cellStyle name="Обычный 62 2 3" xfId="4358"/>
    <cellStyle name="Обычный 62 3" xfId="4359"/>
    <cellStyle name="Обычный 62 3 2" xfId="4360"/>
    <cellStyle name="Обычный 62 3 3" xfId="4361"/>
    <cellStyle name="Обычный 62 4" xfId="4362"/>
    <cellStyle name="Обычный 62 4 2" xfId="4363"/>
    <cellStyle name="Обычный 62 4 3" xfId="4364"/>
    <cellStyle name="Обычный 63" xfId="4365"/>
    <cellStyle name="Обычный 63 2" xfId="4366"/>
    <cellStyle name="Обычный 63 2 2" xfId="4367"/>
    <cellStyle name="Обычный 63 2 3" xfId="4368"/>
    <cellStyle name="Обычный 63 3" xfId="4369"/>
    <cellStyle name="Обычный 63 3 2" xfId="4370"/>
    <cellStyle name="Обычный 63 3 3" xfId="4371"/>
    <cellStyle name="Обычный 63 4" xfId="4372"/>
    <cellStyle name="Обычный 63 4 2" xfId="4373"/>
    <cellStyle name="Обычный 63 4 3" xfId="4374"/>
    <cellStyle name="Обычный 64" xfId="4375"/>
    <cellStyle name="Обычный 64 2" xfId="4376"/>
    <cellStyle name="Обычный 64 2 2" xfId="4377"/>
    <cellStyle name="Обычный 64 2 3" xfId="4378"/>
    <cellStyle name="Обычный 64 3" xfId="4379"/>
    <cellStyle name="Обычный 64 3 2" xfId="4380"/>
    <cellStyle name="Обычный 64 3 3" xfId="4381"/>
    <cellStyle name="Обычный 64 4" xfId="4382"/>
    <cellStyle name="Обычный 64 4 2" xfId="4383"/>
    <cellStyle name="Обычный 64 4 3" xfId="4384"/>
    <cellStyle name="Обычный 65" xfId="4385"/>
    <cellStyle name="Обычный 65 2" xfId="4386"/>
    <cellStyle name="Обычный 65 2 2" xfId="4387"/>
    <cellStyle name="Обычный 65 2 3" xfId="4388"/>
    <cellStyle name="Обычный 65 3" xfId="4389"/>
    <cellStyle name="Обычный 65 3 2" xfId="4390"/>
    <cellStyle name="Обычный 65 3 3" xfId="4391"/>
    <cellStyle name="Обычный 65 4" xfId="4392"/>
    <cellStyle name="Обычный 65 4 2" xfId="4393"/>
    <cellStyle name="Обычный 65 4 3" xfId="4394"/>
    <cellStyle name="Обычный 65 5" xfId="4395"/>
    <cellStyle name="Обычный 66" xfId="4396"/>
    <cellStyle name="Обычный 66 2" xfId="4397"/>
    <cellStyle name="Обычный 66 2 2" xfId="4398"/>
    <cellStyle name="Обычный 66 2 3" xfId="4399"/>
    <cellStyle name="Обычный 66 3" xfId="4400"/>
    <cellStyle name="Обычный 66 3 2" xfId="4401"/>
    <cellStyle name="Обычный 66 3 3" xfId="4402"/>
    <cellStyle name="Обычный 66 4" xfId="4403"/>
    <cellStyle name="Обычный 66 4 2" xfId="4404"/>
    <cellStyle name="Обычный 66 4 3" xfId="4405"/>
    <cellStyle name="Обычный 67" xfId="4406"/>
    <cellStyle name="Обычный 67 2" xfId="4407"/>
    <cellStyle name="Обычный 67 2 2" xfId="4408"/>
    <cellStyle name="Обычный 67 2 3" xfId="4409"/>
    <cellStyle name="Обычный 67 3" xfId="4410"/>
    <cellStyle name="Обычный 67 3 2" xfId="4411"/>
    <cellStyle name="Обычный 67 3 3" xfId="4412"/>
    <cellStyle name="Обычный 67 4" xfId="4413"/>
    <cellStyle name="Обычный 67 4 2" xfId="4414"/>
    <cellStyle name="Обычный 67 4 3" xfId="4415"/>
    <cellStyle name="Обычный 68" xfId="4416"/>
    <cellStyle name="Обычный 68 2" xfId="4417"/>
    <cellStyle name="Обычный 68 2 2" xfId="4418"/>
    <cellStyle name="Обычный 68 2 3" xfId="4419"/>
    <cellStyle name="Обычный 68 3" xfId="4420"/>
    <cellStyle name="Обычный 68 3 2" xfId="4421"/>
    <cellStyle name="Обычный 68 3 3" xfId="4422"/>
    <cellStyle name="Обычный 68 4" xfId="4423"/>
    <cellStyle name="Обычный 68 4 2" xfId="4424"/>
    <cellStyle name="Обычный 68 4 3" xfId="4425"/>
    <cellStyle name="Обычный 69" xfId="4426"/>
    <cellStyle name="Обычный 7" xfId="1741"/>
    <cellStyle name="Обычный 7 2" xfId="1742"/>
    <cellStyle name="Обычный 7 2 2" xfId="4427"/>
    <cellStyle name="Обычный 7 2 2 2" xfId="4428"/>
    <cellStyle name="Обычный 7 2 2 2 2" xfId="4429"/>
    <cellStyle name="Обычный 7 2 2 3" xfId="4430"/>
    <cellStyle name="Обычный 7 2 2 3 2" xfId="4431"/>
    <cellStyle name="Обычный 7 2 3" xfId="4432"/>
    <cellStyle name="Обычный 7 2 3 2" xfId="4433"/>
    <cellStyle name="Обычный 7 2 4" xfId="4434"/>
    <cellStyle name="Обычный 7 2 4 2" xfId="4435"/>
    <cellStyle name="Обычный 7 3" xfId="4436"/>
    <cellStyle name="Обычный 7 3 2" xfId="4437"/>
    <cellStyle name="Обычный 7 3 2 2" xfId="4438"/>
    <cellStyle name="Обычный 7 3 3" xfId="4439"/>
    <cellStyle name="Обычный 7 3 4" xfId="4440"/>
    <cellStyle name="Обычный 7 4" xfId="4441"/>
    <cellStyle name="Обычный 7 4 2" xfId="4442"/>
    <cellStyle name="Обычный 7 5" xfId="4443"/>
    <cellStyle name="Обычный 7 6" xfId="4444"/>
    <cellStyle name="Обычный 7 6 2" xfId="4445"/>
    <cellStyle name="Обычный 7 6 2 2" xfId="4446"/>
    <cellStyle name="Обычный 7 6 3" xfId="4447"/>
    <cellStyle name="Обычный 7 7" xfId="4448"/>
    <cellStyle name="Обычный 7 7 2" xfId="4449"/>
    <cellStyle name="Обычный 70" xfId="4450"/>
    <cellStyle name="Обычный 71" xfId="4451"/>
    <cellStyle name="Обычный 72" xfId="4452"/>
    <cellStyle name="Обычный 73" xfId="4453"/>
    <cellStyle name="Обычный 74" xfId="4454"/>
    <cellStyle name="Обычный 75" xfId="4455"/>
    <cellStyle name="Обычный 76" xfId="4456"/>
    <cellStyle name="Обычный 77" xfId="4457"/>
    <cellStyle name="Обычный 78" xfId="4458"/>
    <cellStyle name="Обычный 79" xfId="4459"/>
    <cellStyle name="Обычный 8" xfId="1743"/>
    <cellStyle name="Обычный 8 2" xfId="1744"/>
    <cellStyle name="Обычный 8 2 2" xfId="4460"/>
    <cellStyle name="Обычный 8 2 2 2" xfId="4461"/>
    <cellStyle name="Обычный 8 2 2 2 2" xfId="4462"/>
    <cellStyle name="Обычный 8 2 2 3" xfId="4463"/>
    <cellStyle name="Обычный 8 2 3" xfId="4464"/>
    <cellStyle name="Обычный 8 2 3 2" xfId="4465"/>
    <cellStyle name="Обычный 8 2 3 2 2" xfId="4466"/>
    <cellStyle name="Обычный 8 2 3 3" xfId="4467"/>
    <cellStyle name="Обычный 8 2 4" xfId="4468"/>
    <cellStyle name="Обычный 8 2 5" xfId="4469"/>
    <cellStyle name="Обычный 8 2 5 2" xfId="4470"/>
    <cellStyle name="Обычный 8 3" xfId="1745"/>
    <cellStyle name="Обычный 8 3 2" xfId="4471"/>
    <cellStyle name="Обычный 8 3 3" xfId="4472"/>
    <cellStyle name="Обычный 8 3 4" xfId="4473"/>
    <cellStyle name="Обычный 8 3 5" xfId="4474"/>
    <cellStyle name="Обычный 8 4" xfId="4475"/>
    <cellStyle name="Обычный 8 4 2" xfId="4476"/>
    <cellStyle name="Обычный 8 4 2 2" xfId="4477"/>
    <cellStyle name="Обычный 8 4 2 2 2" xfId="4478"/>
    <cellStyle name="Обычный 8 4 2 3" xfId="4479"/>
    <cellStyle name="Обычный 8 4 3" xfId="4480"/>
    <cellStyle name="Обычный 8 4 3 2" xfId="4481"/>
    <cellStyle name="Обычный 8 4 4" xfId="4482"/>
    <cellStyle name="Обычный 8 4 4 2" xfId="4483"/>
    <cellStyle name="Обычный 8 5" xfId="4484"/>
    <cellStyle name="Обычный 8 5 2" xfId="4485"/>
    <cellStyle name="Обычный 8 5 2 2" xfId="4486"/>
    <cellStyle name="Обычный 8 5 3" xfId="4487"/>
    <cellStyle name="Обычный 8 5 4" xfId="4488"/>
    <cellStyle name="Обычный 8 6" xfId="4489"/>
    <cellStyle name="Обычный 8 6 2" xfId="4490"/>
    <cellStyle name="Обычный 80" xfId="4491"/>
    <cellStyle name="Обычный 81" xfId="4492"/>
    <cellStyle name="Обычный 82" xfId="4493"/>
    <cellStyle name="Обычный 83" xfId="4494"/>
    <cellStyle name="Обычный 84" xfId="4495"/>
    <cellStyle name="Обычный 85" xfId="4496"/>
    <cellStyle name="Обычный 86" xfId="4497"/>
    <cellStyle name="Обычный 87" xfId="4498"/>
    <cellStyle name="Обычный 88" xfId="4499"/>
    <cellStyle name="Обычный 89" xfId="4500"/>
    <cellStyle name="Обычный 9" xfId="1746"/>
    <cellStyle name="Обычный 9 2" xfId="1747"/>
    <cellStyle name="Обычный 9 2 2" xfId="4501"/>
    <cellStyle name="Обычный 9 2 3" xfId="4502"/>
    <cellStyle name="Обычный 9 2 4" xfId="4503"/>
    <cellStyle name="Обычный 9 2 5" xfId="4504"/>
    <cellStyle name="Обычный 9 3" xfId="4505"/>
    <cellStyle name="Обычный 9 3 2" xfId="4506"/>
    <cellStyle name="Обычный 9 3 2 2" xfId="4507"/>
    <cellStyle name="Обычный 9 3 2 2 2" xfId="4508"/>
    <cellStyle name="Обычный 9 3 3" xfId="4509"/>
    <cellStyle name="Обычный 9 3 4" xfId="4510"/>
    <cellStyle name="Обычный 9 4" xfId="4511"/>
    <cellStyle name="Обычный 9 4 2" xfId="4512"/>
    <cellStyle name="Обычный 90" xfId="4513"/>
    <cellStyle name="Обычный 91" xfId="4514"/>
    <cellStyle name="Обычный 92" xfId="4515"/>
    <cellStyle name="Обычный 93" xfId="4516"/>
    <cellStyle name="Обычный 94" xfId="4517"/>
    <cellStyle name="Обычный 95" xfId="4518"/>
    <cellStyle name="Обычный 96" xfId="4519"/>
    <cellStyle name="Обычный 97" xfId="4520"/>
    <cellStyle name="Обычный 98" xfId="4521"/>
    <cellStyle name="Обычный 99" xfId="4522"/>
    <cellStyle name="Обычный_Лист1" xfId="2"/>
    <cellStyle name="Обычный1" xfId="4523"/>
    <cellStyle name="Ошибка" xfId="1748"/>
    <cellStyle name="Плохой 10" xfId="1749"/>
    <cellStyle name="Плохой 2" xfId="1750"/>
    <cellStyle name="Плохой 2 2" xfId="1751"/>
    <cellStyle name="Плохой 2 3" xfId="4524"/>
    <cellStyle name="Плохой 2 3 2" xfId="4525"/>
    <cellStyle name="Плохой 2 3 3" xfId="4526"/>
    <cellStyle name="Плохой 2 3 4" xfId="4527"/>
    <cellStyle name="Плохой 2 3 5" xfId="4528"/>
    <cellStyle name="Плохой 2 4" xfId="4529"/>
    <cellStyle name="Плохой 2 4 2" xfId="4530"/>
    <cellStyle name="Плохой 3" xfId="1752"/>
    <cellStyle name="Плохой 3 2" xfId="1753"/>
    <cellStyle name="Плохой 4" xfId="1754"/>
    <cellStyle name="Плохой 4 2" xfId="1755"/>
    <cellStyle name="Плохой 5" xfId="1756"/>
    <cellStyle name="Плохой 5 2" xfId="1757"/>
    <cellStyle name="Плохой 6" xfId="1758"/>
    <cellStyle name="Плохой 6 2" xfId="1759"/>
    <cellStyle name="Плохой 7" xfId="1760"/>
    <cellStyle name="Плохой 7 2" xfId="1761"/>
    <cellStyle name="Плохой 8" xfId="1762"/>
    <cellStyle name="Плохой 8 2" xfId="1763"/>
    <cellStyle name="Плохой 9" xfId="1764"/>
    <cellStyle name="Плохой 9 2" xfId="1765"/>
    <cellStyle name="По центру с переносом" xfId="1766"/>
    <cellStyle name="По центру с переносом 2" xfId="4531"/>
    <cellStyle name="По центру с переносом 3" xfId="4532"/>
    <cellStyle name="По центру с переносом 4" xfId="4533"/>
    <cellStyle name="По ширине с переносом" xfId="1767"/>
    <cellStyle name="По ширине с переносом 2" xfId="4534"/>
    <cellStyle name="По ширине с переносом 3" xfId="4535"/>
    <cellStyle name="По ширине с переносом 4" xfId="4536"/>
    <cellStyle name="Подгруппа" xfId="1768"/>
    <cellStyle name="Поле ввода" xfId="1769"/>
    <cellStyle name="Пояснение 10" xfId="1770"/>
    <cellStyle name="Пояснение 2" xfId="1771"/>
    <cellStyle name="Пояснение 2 2" xfId="1772"/>
    <cellStyle name="Пояснение 3" xfId="1773"/>
    <cellStyle name="Пояснение 3 2" xfId="1774"/>
    <cellStyle name="Пояснение 4" xfId="1775"/>
    <cellStyle name="Пояснение 4 2" xfId="1776"/>
    <cellStyle name="Пояснение 5" xfId="1777"/>
    <cellStyle name="Пояснение 5 2" xfId="1778"/>
    <cellStyle name="Пояснение 6" xfId="1779"/>
    <cellStyle name="Пояснение 6 2" xfId="1780"/>
    <cellStyle name="Пояснение 7" xfId="1781"/>
    <cellStyle name="Пояснение 7 2" xfId="1782"/>
    <cellStyle name="Пояснение 8" xfId="1783"/>
    <cellStyle name="Пояснение 8 2" xfId="1784"/>
    <cellStyle name="Пояснение 9" xfId="1785"/>
    <cellStyle name="Пояснение 9 2" xfId="1786"/>
    <cellStyle name="Примечание 10" xfId="1787"/>
    <cellStyle name="Примечание 10 2" xfId="1788"/>
    <cellStyle name="Примечание 10 2 2" xfId="4537"/>
    <cellStyle name="Примечание 10 3" xfId="1789"/>
    <cellStyle name="Примечание 10 4" xfId="4538"/>
    <cellStyle name="Примечание 10_46EE.2011(v1.0)" xfId="1790"/>
    <cellStyle name="Примечание 11" xfId="1791"/>
    <cellStyle name="Примечание 11 2" xfId="1792"/>
    <cellStyle name="Примечание 11 2 2" xfId="4539"/>
    <cellStyle name="Примечание 11 3" xfId="1793"/>
    <cellStyle name="Примечание 11 4" xfId="4540"/>
    <cellStyle name="Примечание 11_46EE.2011(v1.0)" xfId="1794"/>
    <cellStyle name="Примечание 12" xfId="1795"/>
    <cellStyle name="Примечание 12 2" xfId="1796"/>
    <cellStyle name="Примечание 12 2 2" xfId="4541"/>
    <cellStyle name="Примечание 12 3" xfId="1797"/>
    <cellStyle name="Примечание 12 4" xfId="4542"/>
    <cellStyle name="Примечание 12_46EE.2011(v1.0)" xfId="1798"/>
    <cellStyle name="Примечание 13" xfId="1799"/>
    <cellStyle name="Примечание 13 2" xfId="4543"/>
    <cellStyle name="Примечание 13 3" xfId="4544"/>
    <cellStyle name="Примечание 13 4" xfId="4545"/>
    <cellStyle name="Примечание 14" xfId="1800"/>
    <cellStyle name="Примечание 15" xfId="1801"/>
    <cellStyle name="Примечание 16" xfId="1802"/>
    <cellStyle name="Примечание 17" xfId="1803"/>
    <cellStyle name="Примечание 18" xfId="1804"/>
    <cellStyle name="Примечание 19" xfId="1805"/>
    <cellStyle name="Примечание 2" xfId="1806"/>
    <cellStyle name="Примечание 2 10" xfId="4546"/>
    <cellStyle name="Примечание 2 10 2" xfId="4547"/>
    <cellStyle name="Примечание 2 10 3" xfId="4548"/>
    <cellStyle name="Примечание 2 10 4" xfId="4549"/>
    <cellStyle name="Примечание 2 10 5" xfId="4550"/>
    <cellStyle name="Примечание 2 11" xfId="4551"/>
    <cellStyle name="Примечание 2 11 2" xfId="4552"/>
    <cellStyle name="Примечание 2 2" xfId="1807"/>
    <cellStyle name="Примечание 2 3" xfId="1808"/>
    <cellStyle name="Примечание 2 4" xfId="1809"/>
    <cellStyle name="Примечание 2 5" xfId="1810"/>
    <cellStyle name="Примечание 2 6" xfId="1811"/>
    <cellStyle name="Примечание 2 7" xfId="1812"/>
    <cellStyle name="Примечание 2 8" xfId="1813"/>
    <cellStyle name="Примечание 2 9" xfId="1814"/>
    <cellStyle name="Примечание 2_46EE.2011(v1.0)" xfId="1815"/>
    <cellStyle name="Примечание 20" xfId="1816"/>
    <cellStyle name="Примечание 21" xfId="1817"/>
    <cellStyle name="Примечание 22" xfId="1818"/>
    <cellStyle name="Примечание 23" xfId="1819"/>
    <cellStyle name="Примечание 24" xfId="1820"/>
    <cellStyle name="Примечание 25" xfId="4553"/>
    <cellStyle name="Примечание 25 2" xfId="4554"/>
    <cellStyle name="Примечание 26" xfId="4555"/>
    <cellStyle name="Примечание 27" xfId="4556"/>
    <cellStyle name="Примечание 28" xfId="4557"/>
    <cellStyle name="Примечание 29" xfId="4558"/>
    <cellStyle name="Примечание 3" xfId="1821"/>
    <cellStyle name="Примечание 3 2" xfId="1822"/>
    <cellStyle name="Примечание 3 3" xfId="1823"/>
    <cellStyle name="Примечание 3 4" xfId="1824"/>
    <cellStyle name="Примечание 3 5" xfId="1825"/>
    <cellStyle name="Примечание 3 6" xfId="1826"/>
    <cellStyle name="Примечание 3 7" xfId="1827"/>
    <cellStyle name="Примечание 3 8" xfId="1828"/>
    <cellStyle name="Примечание 3 9" xfId="1829"/>
    <cellStyle name="Примечание 3_46EE.2011(v1.0)" xfId="1830"/>
    <cellStyle name="Примечание 30" xfId="4559"/>
    <cellStyle name="Примечание 31" xfId="4560"/>
    <cellStyle name="Примечание 32" xfId="4561"/>
    <cellStyle name="Примечание 33" xfId="4562"/>
    <cellStyle name="Примечание 34" xfId="4563"/>
    <cellStyle name="Примечание 35" xfId="4564"/>
    <cellStyle name="Примечание 36" xfId="4565"/>
    <cellStyle name="Примечание 37" xfId="4566"/>
    <cellStyle name="Примечание 38" xfId="4567"/>
    <cellStyle name="Примечание 39" xfId="4568"/>
    <cellStyle name="Примечание 4" xfId="1831"/>
    <cellStyle name="Примечание 4 2" xfId="1832"/>
    <cellStyle name="Примечание 4 3" xfId="1833"/>
    <cellStyle name="Примечание 4 4" xfId="1834"/>
    <cellStyle name="Примечание 4 5" xfId="1835"/>
    <cellStyle name="Примечание 4 6" xfId="1836"/>
    <cellStyle name="Примечание 4 7" xfId="1837"/>
    <cellStyle name="Примечание 4 8" xfId="1838"/>
    <cellStyle name="Примечание 4 9" xfId="1839"/>
    <cellStyle name="Примечание 4_46EE.2011(v1.0)" xfId="1840"/>
    <cellStyle name="Примечание 40" xfId="4569"/>
    <cellStyle name="Примечание 41" xfId="4570"/>
    <cellStyle name="Примечание 42" xfId="4571"/>
    <cellStyle name="Примечание 5" xfId="1841"/>
    <cellStyle name="Примечание 5 2" xfId="1842"/>
    <cellStyle name="Примечание 5 3" xfId="1843"/>
    <cellStyle name="Примечание 5 4" xfId="1844"/>
    <cellStyle name="Примечание 5 5" xfId="1845"/>
    <cellStyle name="Примечание 5 6" xfId="1846"/>
    <cellStyle name="Примечание 5 7" xfId="1847"/>
    <cellStyle name="Примечание 5 8" xfId="1848"/>
    <cellStyle name="Примечание 5 9" xfId="1849"/>
    <cellStyle name="Примечание 5_46EE.2011(v1.0)" xfId="1850"/>
    <cellStyle name="Примечание 6" xfId="1851"/>
    <cellStyle name="Примечание 6 2" xfId="1852"/>
    <cellStyle name="Примечание 6_46EE.2011(v1.0)" xfId="1853"/>
    <cellStyle name="Примечание 7" xfId="1854"/>
    <cellStyle name="Примечание 7 2" xfId="1855"/>
    <cellStyle name="Примечание 7_46EE.2011(v1.0)" xfId="1856"/>
    <cellStyle name="Примечание 8" xfId="1857"/>
    <cellStyle name="Примечание 8 2" xfId="1858"/>
    <cellStyle name="Примечание 8_46EE.2011(v1.0)" xfId="1859"/>
    <cellStyle name="Примечание 9" xfId="1860"/>
    <cellStyle name="Примечание 9 2" xfId="1861"/>
    <cellStyle name="Примечание 9_46EE.2011(v1.0)" xfId="1862"/>
    <cellStyle name="Продукт" xfId="1863"/>
    <cellStyle name="Процентный 10" xfId="1864"/>
    <cellStyle name="Процентный 11" xfId="4572"/>
    <cellStyle name="Процентный 11 2" xfId="4573"/>
    <cellStyle name="Процентный 2" xfId="1865"/>
    <cellStyle name="Процентный 2 2" xfId="1866"/>
    <cellStyle name="Процентный 2 2 2" xfId="4574"/>
    <cellStyle name="Процентный 2 2 3" xfId="4575"/>
    <cellStyle name="Процентный 2 2 4" xfId="4576"/>
    <cellStyle name="Процентный 2 3" xfId="1867"/>
    <cellStyle name="Процентный 2 3 2" xfId="4577"/>
    <cellStyle name="Процентный 2 3 3" xfId="4578"/>
    <cellStyle name="Процентный 2 3 4" xfId="4579"/>
    <cellStyle name="Процентный 2 4" xfId="4580"/>
    <cellStyle name="Процентный 2 4 2" xfId="4581"/>
    <cellStyle name="Процентный 2 5" xfId="4582"/>
    <cellStyle name="Процентный 2 5 2" xfId="4583"/>
    <cellStyle name="Процентный 2 6" xfId="4584"/>
    <cellStyle name="Процентный 3" xfId="1868"/>
    <cellStyle name="Процентный 3 2" xfId="1869"/>
    <cellStyle name="Процентный 3 3" xfId="1870"/>
    <cellStyle name="Процентный 3 4" xfId="4585"/>
    <cellStyle name="Процентный 3 4 2" xfId="4586"/>
    <cellStyle name="Процентный 3 5" xfId="4587"/>
    <cellStyle name="Процентный 4" xfId="1871"/>
    <cellStyle name="Процентный 4 2" xfId="1872"/>
    <cellStyle name="Процентный 4 3" xfId="1873"/>
    <cellStyle name="Процентный 4 3 2" xfId="4588"/>
    <cellStyle name="Процентный 4 3 3" xfId="4589"/>
    <cellStyle name="Процентный 4 3 4" xfId="4590"/>
    <cellStyle name="Процентный 4 4" xfId="4591"/>
    <cellStyle name="Процентный 4 4 2" xfId="4592"/>
    <cellStyle name="Процентный 4 5" xfId="4593"/>
    <cellStyle name="Процентный 5" xfId="1874"/>
    <cellStyle name="Процентный 5 2" xfId="4594"/>
    <cellStyle name="Процентный 6" xfId="4595"/>
    <cellStyle name="Процентный 6 2" xfId="4596"/>
    <cellStyle name="Процентный 6 3" xfId="4597"/>
    <cellStyle name="Процентный 6 4" xfId="4598"/>
    <cellStyle name="Процентный 7" xfId="4599"/>
    <cellStyle name="Процентный 7 2" xfId="4600"/>
    <cellStyle name="Процентный 7 2 2" xfId="4601"/>
    <cellStyle name="Процентный 7 2 2 2" xfId="4602"/>
    <cellStyle name="Процентный 7 2 3" xfId="4603"/>
    <cellStyle name="Процентный 8" xfId="4604"/>
    <cellStyle name="Процентный 8 2" xfId="4605"/>
    <cellStyle name="Процентный 8 2 2" xfId="4606"/>
    <cellStyle name="Процентный 8 3" xfId="4607"/>
    <cellStyle name="Процентный 9" xfId="1875"/>
    <cellStyle name="Разница" xfId="1876"/>
    <cellStyle name="Рамки" xfId="1877"/>
    <cellStyle name="Сводная таблица" xfId="1878"/>
    <cellStyle name="Связанная ячейка 10" xfId="1879"/>
    <cellStyle name="Связанная ячейка 2" xfId="1880"/>
    <cellStyle name="Связанная ячейка 2 2" xfId="1881"/>
    <cellStyle name="Связанная ячейка 2_46EE.2011(v1.0)" xfId="1882"/>
    <cellStyle name="Связанная ячейка 3" xfId="1883"/>
    <cellStyle name="Связанная ячейка 3 2" xfId="1884"/>
    <cellStyle name="Связанная ячейка 3_46EE.2011(v1.0)" xfId="1885"/>
    <cellStyle name="Связанная ячейка 4" xfId="1886"/>
    <cellStyle name="Связанная ячейка 4 2" xfId="1887"/>
    <cellStyle name="Связанная ячейка 4_46EE.2011(v1.0)" xfId="1888"/>
    <cellStyle name="Связанная ячейка 5" xfId="1889"/>
    <cellStyle name="Связанная ячейка 5 2" xfId="1890"/>
    <cellStyle name="Связанная ячейка 5_46EE.2011(v1.0)" xfId="1891"/>
    <cellStyle name="Связанная ячейка 6" xfId="1892"/>
    <cellStyle name="Связанная ячейка 6 2" xfId="1893"/>
    <cellStyle name="Связанная ячейка 6_46EE.2011(v1.0)" xfId="1894"/>
    <cellStyle name="Связанная ячейка 7" xfId="1895"/>
    <cellStyle name="Связанная ячейка 7 2" xfId="1896"/>
    <cellStyle name="Связанная ячейка 7_46EE.2011(v1.0)" xfId="1897"/>
    <cellStyle name="Связанная ячейка 8" xfId="1898"/>
    <cellStyle name="Связанная ячейка 8 2" xfId="1899"/>
    <cellStyle name="Связанная ячейка 8_46EE.2011(v1.0)" xfId="1900"/>
    <cellStyle name="Связанная ячейка 9" xfId="1901"/>
    <cellStyle name="Связанная ячейка 9 2" xfId="1902"/>
    <cellStyle name="Связанная ячейка 9_46EE.2011(v1.0)" xfId="1903"/>
    <cellStyle name="Стиль 1" xfId="5"/>
    <cellStyle name="Стиль 1 10" xfId="4608"/>
    <cellStyle name="Стиль 1 11" xfId="4609"/>
    <cellStyle name="Стиль 1 2" xfId="1904"/>
    <cellStyle name="Стиль 1 2 2" xfId="1905"/>
    <cellStyle name="Стиль 1 2 2 2" xfId="4610"/>
    <cellStyle name="Стиль 1 2_BALANCE.TBO.2011YEAR(v1.1)" xfId="4611"/>
    <cellStyle name="Стиль 1 3" xfId="4612"/>
    <cellStyle name="Стиль 1 4" xfId="4613"/>
    <cellStyle name="Стиль 1 5" xfId="4614"/>
    <cellStyle name="Стиль 1 6" xfId="4615"/>
    <cellStyle name="Стиль 1 7" xfId="4616"/>
    <cellStyle name="Стиль 1 8" xfId="4617"/>
    <cellStyle name="Стиль 1 9" xfId="4618"/>
    <cellStyle name="Стиль 1_RAB с 2010 года" xfId="4619"/>
    <cellStyle name="Стиль 2" xfId="1906"/>
    <cellStyle name="Субсчет" xfId="1907"/>
    <cellStyle name="Счет" xfId="1908"/>
    <cellStyle name="ТЕКСТ" xfId="1909"/>
    <cellStyle name="ТЕКСТ 10" xfId="4620"/>
    <cellStyle name="ТЕКСТ 11" xfId="4621"/>
    <cellStyle name="ТЕКСТ 2" xfId="1910"/>
    <cellStyle name="ТЕКСТ 3" xfId="1911"/>
    <cellStyle name="ТЕКСТ 4" xfId="1912"/>
    <cellStyle name="ТЕКСТ 5" xfId="1913"/>
    <cellStyle name="ТЕКСТ 6" xfId="1914"/>
    <cellStyle name="ТЕКСТ 7" xfId="1915"/>
    <cellStyle name="ТЕКСТ 8" xfId="1916"/>
    <cellStyle name="ТЕКСТ 9" xfId="1917"/>
    <cellStyle name="Текст предупреждения 10" xfId="1918"/>
    <cellStyle name="Текст предупреждения 2" xfId="1919"/>
    <cellStyle name="Текст предупреждения 2 2" xfId="1920"/>
    <cellStyle name="Текст предупреждения 3" xfId="1921"/>
    <cellStyle name="Текст предупреждения 3 2" xfId="1922"/>
    <cellStyle name="Текст предупреждения 4" xfId="1923"/>
    <cellStyle name="Текст предупреждения 4 2" xfId="1924"/>
    <cellStyle name="Текст предупреждения 5" xfId="1925"/>
    <cellStyle name="Текст предупреждения 5 2" xfId="1926"/>
    <cellStyle name="Текст предупреждения 6" xfId="1927"/>
    <cellStyle name="Текст предупреждения 6 2" xfId="1928"/>
    <cellStyle name="Текст предупреждения 7" xfId="1929"/>
    <cellStyle name="Текст предупреждения 7 2" xfId="1930"/>
    <cellStyle name="Текст предупреждения 8" xfId="1931"/>
    <cellStyle name="Текст предупреждения 8 2" xfId="1932"/>
    <cellStyle name="Текст предупреждения 9" xfId="1933"/>
    <cellStyle name="Текст предупреждения 9 2" xfId="1934"/>
    <cellStyle name="Текстовый" xfId="1935"/>
    <cellStyle name="Текстовый 2" xfId="1936"/>
    <cellStyle name="Текстовый 3" xfId="1937"/>
    <cellStyle name="Текстовый 4" xfId="1938"/>
    <cellStyle name="Текстовый 5" xfId="1939"/>
    <cellStyle name="Текстовый 6" xfId="1940"/>
    <cellStyle name="Текстовый 7" xfId="1941"/>
    <cellStyle name="Текстовый 8" xfId="1942"/>
    <cellStyle name="Текстовый 9" xfId="1943"/>
    <cellStyle name="Текстовый_1" xfId="1944"/>
    <cellStyle name="Тысячи [0]" xfId="4622"/>
    <cellStyle name="Тысячи_22гк" xfId="1945"/>
    <cellStyle name="ФИКСИРОВАННЫЙ" xfId="1946"/>
    <cellStyle name="ФИКСИРОВАННЫЙ 2" xfId="1947"/>
    <cellStyle name="ФИКСИРОВАННЫЙ 3" xfId="1948"/>
    <cellStyle name="ФИКСИРОВАННЫЙ 4" xfId="1949"/>
    <cellStyle name="ФИКСИРОВАННЫЙ 5" xfId="1950"/>
    <cellStyle name="ФИКСИРОВАННЫЙ 6" xfId="1951"/>
    <cellStyle name="ФИКСИРОВАННЫЙ 7" xfId="1952"/>
    <cellStyle name="ФИКСИРОВАННЫЙ 8" xfId="1953"/>
    <cellStyle name="ФИКСИРОВАННЫЙ 9" xfId="1954"/>
    <cellStyle name="ФИКСИРОВАННЫЙ_1" xfId="1955"/>
    <cellStyle name="Финансовый [0] 2" xfId="1956"/>
    <cellStyle name="Финансовый [0] 2 2" xfId="1957"/>
    <cellStyle name="Финансовый [0] 2 2 2" xfId="4623"/>
    <cellStyle name="Финансовый [0] 2 2 3" xfId="4624"/>
    <cellStyle name="Финансовый [0] 2 3" xfId="1958"/>
    <cellStyle name="Финансовый [0] 2 3 2" xfId="4625"/>
    <cellStyle name="Финансовый [0] 2 4" xfId="4626"/>
    <cellStyle name="Финансовый [0] 3" xfId="1959"/>
    <cellStyle name="Финансовый 10" xfId="4627"/>
    <cellStyle name="Финансовый 10 2" xfId="4628"/>
    <cellStyle name="Финансовый 10 2 2" xfId="4629"/>
    <cellStyle name="Финансовый 10 2 3" xfId="4630"/>
    <cellStyle name="Финансовый 10 3" xfId="4631"/>
    <cellStyle name="Финансовый 10 4" xfId="4632"/>
    <cellStyle name="Финансовый 10 5" xfId="4633"/>
    <cellStyle name="Финансовый 11" xfId="4634"/>
    <cellStyle name="Финансовый 11 2" xfId="4635"/>
    <cellStyle name="Финансовый 11 2 2" xfId="4636"/>
    <cellStyle name="Финансовый 11 2 3" xfId="4637"/>
    <cellStyle name="Финансовый 11 2 4" xfId="4638"/>
    <cellStyle name="Финансовый 11 3" xfId="4639"/>
    <cellStyle name="Финансовый 11 4" xfId="4640"/>
    <cellStyle name="Финансовый 11 5" xfId="4641"/>
    <cellStyle name="Финансовый 12" xfId="4642"/>
    <cellStyle name="Финансовый 12 2" xfId="4643"/>
    <cellStyle name="Финансовый 12 2 2" xfId="4644"/>
    <cellStyle name="Финансовый 12 2 3" xfId="4645"/>
    <cellStyle name="Финансовый 12 3" xfId="4646"/>
    <cellStyle name="Финансовый 12 4" xfId="4647"/>
    <cellStyle name="Финансовый 13" xfId="4648"/>
    <cellStyle name="Финансовый 13 2" xfId="4649"/>
    <cellStyle name="Финансовый 13 2 2" xfId="4650"/>
    <cellStyle name="Финансовый 13 2 2 2" xfId="4651"/>
    <cellStyle name="Финансовый 13 2 3" xfId="4652"/>
    <cellStyle name="Финансовый 13 2 4" xfId="4653"/>
    <cellStyle name="Финансовый 13 2 5" xfId="4654"/>
    <cellStyle name="Финансовый 13 3" xfId="4655"/>
    <cellStyle name="Финансовый 13 3 2" xfId="4656"/>
    <cellStyle name="Финансовый 13 4" xfId="4657"/>
    <cellStyle name="Финансовый 13 5" xfId="4658"/>
    <cellStyle name="Финансовый 13 6" xfId="4659"/>
    <cellStyle name="Финансовый 14" xfId="4660"/>
    <cellStyle name="Финансовый 14 2" xfId="4661"/>
    <cellStyle name="Финансовый 14 3" xfId="4662"/>
    <cellStyle name="Финансовый 15" xfId="4663"/>
    <cellStyle name="Финансовый 15 2" xfId="4664"/>
    <cellStyle name="Финансовый 16" xfId="4665"/>
    <cellStyle name="Финансовый 2" xfId="1960"/>
    <cellStyle name="Финансовый 2 10" xfId="4666"/>
    <cellStyle name="Финансовый 2 10 2" xfId="4667"/>
    <cellStyle name="Финансовый 2 10 2 2" xfId="4668"/>
    <cellStyle name="Финансовый 2 10 3" xfId="4669"/>
    <cellStyle name="Финансовый 2 10 4" xfId="4670"/>
    <cellStyle name="Финансовый 2 10 5" xfId="4671"/>
    <cellStyle name="Финансовый 2 11" xfId="4672"/>
    <cellStyle name="Финансовый 2 12" xfId="4673"/>
    <cellStyle name="Финансовый 2 2" xfId="1961"/>
    <cellStyle name="Финансовый 2 2 2" xfId="1962"/>
    <cellStyle name="Финансовый 2 2 2 2" xfId="4674"/>
    <cellStyle name="Финансовый 2 2 2 2 2" xfId="4675"/>
    <cellStyle name="Финансовый 2 2 2 3" xfId="4676"/>
    <cellStyle name="Финансовый 2 2 3" xfId="1963"/>
    <cellStyle name="Финансовый 2 2 4" xfId="4677"/>
    <cellStyle name="Финансовый 2 2 4 2" xfId="4678"/>
    <cellStyle name="Финансовый 2 2_INDEX.STATION.2012(v1.0)_" xfId="1964"/>
    <cellStyle name="Финансовый 2 3" xfId="1965"/>
    <cellStyle name="Финансовый 2 3 2" xfId="1966"/>
    <cellStyle name="Финансовый 2 3 2 2" xfId="2422"/>
    <cellStyle name="Финансовый 2 3 2 2 2" xfId="4679"/>
    <cellStyle name="Финансовый 2 3 2 2 2 2" xfId="4680"/>
    <cellStyle name="Финансовый 2 3 3" xfId="4681"/>
    <cellStyle name="Финансовый 2 3 3 2" xfId="4682"/>
    <cellStyle name="Финансовый 2 3 4" xfId="4683"/>
    <cellStyle name="Финансовый 2 4" xfId="1967"/>
    <cellStyle name="Финансовый 2 4 2" xfId="4684"/>
    <cellStyle name="Финансовый 2 4 2 2" xfId="4685"/>
    <cellStyle name="Финансовый 2 5" xfId="1968"/>
    <cellStyle name="Финансовый 2 5 2" xfId="2423"/>
    <cellStyle name="Финансовый 2 5 2 2" xfId="4686"/>
    <cellStyle name="Финансовый 2 5 2 2 2" xfId="4687"/>
    <cellStyle name="Финансовый 2 5 2 2 2 2" xfId="4688"/>
    <cellStyle name="Финансовый 2 5 2 2 3" xfId="4689"/>
    <cellStyle name="Финансовый 2 5 2 2 3 2" xfId="4690"/>
    <cellStyle name="Финансовый 2 5 2 3" xfId="4691"/>
    <cellStyle name="Финансовый 2 5 3" xfId="4692"/>
    <cellStyle name="Финансовый 2 5 3 2" xfId="4693"/>
    <cellStyle name="Финансовый 2 5 4" xfId="4694"/>
    <cellStyle name="Финансовый 2 5 5" xfId="4695"/>
    <cellStyle name="Финансовый 2 6" xfId="1969"/>
    <cellStyle name="Финансовый 2 6 2" xfId="2424"/>
    <cellStyle name="Финансовый 2 6 2 2" xfId="4696"/>
    <cellStyle name="Финансовый 2 6 2 2 2" xfId="4697"/>
    <cellStyle name="Финансовый 2 6 2 2 2 2" xfId="4698"/>
    <cellStyle name="Финансовый 2 6 2 2 3" xfId="4699"/>
    <cellStyle name="Финансовый 2 6 2 2 3 2" xfId="4700"/>
    <cellStyle name="Финансовый 2 6 2 3" xfId="4701"/>
    <cellStyle name="Финансовый 2 6 3" xfId="4702"/>
    <cellStyle name="Финансовый 2 6 3 2" xfId="4703"/>
    <cellStyle name="Финансовый 2 6 4" xfId="4704"/>
    <cellStyle name="Финансовый 2 6 5" xfId="4705"/>
    <cellStyle name="Финансовый 2 7" xfId="1970"/>
    <cellStyle name="Финансовый 2 7 2" xfId="2425"/>
    <cellStyle name="Финансовый 2 7 2 2" xfId="4706"/>
    <cellStyle name="Финансовый 2 7 2 2 2" xfId="4707"/>
    <cellStyle name="Финансовый 2 7 2 2 2 2" xfId="4708"/>
    <cellStyle name="Финансовый 2 7 2 2 3" xfId="4709"/>
    <cellStyle name="Финансовый 2 7 2 2 3 2" xfId="4710"/>
    <cellStyle name="Финансовый 2 7 2 3" xfId="4711"/>
    <cellStyle name="Финансовый 2 7 3" xfId="4712"/>
    <cellStyle name="Финансовый 2 7 4" xfId="4713"/>
    <cellStyle name="Финансовый 2 7 5" xfId="4714"/>
    <cellStyle name="Финансовый 2 8" xfId="1971"/>
    <cellStyle name="Финансовый 2 8 2" xfId="2426"/>
    <cellStyle name="Финансовый 2 8 2 2" xfId="4715"/>
    <cellStyle name="Финансовый 2 8 2 2 2" xfId="4716"/>
    <cellStyle name="Финансовый 2 8 2 2 2 2" xfId="4717"/>
    <cellStyle name="Финансовый 2 8 2 2 3" xfId="4718"/>
    <cellStyle name="Финансовый 2 8 2 2 3 2" xfId="4719"/>
    <cellStyle name="Финансовый 2 8 2 3" xfId="4720"/>
    <cellStyle name="Финансовый 2 8 3" xfId="4721"/>
    <cellStyle name="Финансовый 2 8 4" xfId="4722"/>
    <cellStyle name="Финансовый 2 8 5" xfId="4723"/>
    <cellStyle name="Финансовый 2 9" xfId="1972"/>
    <cellStyle name="Финансовый 2 9 2" xfId="2427"/>
    <cellStyle name="Финансовый 2 9 3" xfId="4724"/>
    <cellStyle name="Финансовый 2 9 4" xfId="4725"/>
    <cellStyle name="Финансовый 2 9 5" xfId="4726"/>
    <cellStyle name="Финансовый 2 9 6" xfId="4727"/>
    <cellStyle name="Финансовый 2_46EE.2011(v1.0)" xfId="1973"/>
    <cellStyle name="Финансовый 3" xfId="1974"/>
    <cellStyle name="Финансовый 3 10" xfId="1975"/>
    <cellStyle name="Финансовый 3 10 2" xfId="4728"/>
    <cellStyle name="Финансовый 3 10 2 2" xfId="4729"/>
    <cellStyle name="Финансовый 3 11" xfId="4730"/>
    <cellStyle name="Финансовый 3 11 2" xfId="4731"/>
    <cellStyle name="Финансовый 3 12" xfId="4732"/>
    <cellStyle name="Финансовый 3 2" xfId="1976"/>
    <cellStyle name="Финансовый 3 2 2" xfId="1977"/>
    <cellStyle name="Финансовый 3 2 3" xfId="4733"/>
    <cellStyle name="Финансовый 3 2 3 2" xfId="4734"/>
    <cellStyle name="Финансовый 3 2 4" xfId="4735"/>
    <cellStyle name="Финансовый 3 2 5" xfId="4736"/>
    <cellStyle name="Финансовый 3 2 6" xfId="4737"/>
    <cellStyle name="Финансовый 3 2 7" xfId="4738"/>
    <cellStyle name="Финансовый 3 2_UPDATE.MONITORING.OS.EE.2.02.TO.1.3.64" xfId="1978"/>
    <cellStyle name="Финансовый 3 3" xfId="1979"/>
    <cellStyle name="Финансовый 3 3 2" xfId="4739"/>
    <cellStyle name="Финансовый 3 3 2 2" xfId="4740"/>
    <cellStyle name="Финансовый 3 3 3" xfId="4741"/>
    <cellStyle name="Финансовый 3 3 4" xfId="4742"/>
    <cellStyle name="Финансовый 3 3 5" xfId="4743"/>
    <cellStyle name="Финансовый 3 4" xfId="1980"/>
    <cellStyle name="Финансовый 3 4 2" xfId="4744"/>
    <cellStyle name="Финансовый 3 5" xfId="1981"/>
    <cellStyle name="Финансовый 3 6" xfId="1982"/>
    <cellStyle name="Финансовый 3 6 2" xfId="4745"/>
    <cellStyle name="Финансовый 3 6 3" xfId="4746"/>
    <cellStyle name="Финансовый 3 6 4" xfId="4747"/>
    <cellStyle name="Финансовый 3 7" xfId="1983"/>
    <cellStyle name="Финансовый 3 7 2" xfId="4748"/>
    <cellStyle name="Финансовый 3 7 3" xfId="4749"/>
    <cellStyle name="Финансовый 3 8" xfId="1984"/>
    <cellStyle name="Финансовый 3 9" xfId="1985"/>
    <cellStyle name="Финансовый 3_ARMRAZR" xfId="1986"/>
    <cellStyle name="Финансовый 4" xfId="1987"/>
    <cellStyle name="Финансовый 4 2" xfId="1988"/>
    <cellStyle name="Финансовый 4 2 2" xfId="4750"/>
    <cellStyle name="Финансовый 4 3" xfId="1989"/>
    <cellStyle name="Финансовый 4 3 2" xfId="4751"/>
    <cellStyle name="Финансовый 4 3 3" xfId="4752"/>
    <cellStyle name="Финансовый 4 3 4" xfId="4753"/>
    <cellStyle name="Финансовый 4 4" xfId="4754"/>
    <cellStyle name="Финансовый 4 5" xfId="4755"/>
    <cellStyle name="Финансовый 4 6" xfId="4756"/>
    <cellStyle name="Финансовый 4_TEHSHEET" xfId="1990"/>
    <cellStyle name="Финансовый 5" xfId="1991"/>
    <cellStyle name="Финансовый 5 2" xfId="4757"/>
    <cellStyle name="Финансовый 5 2 2" xfId="4758"/>
    <cellStyle name="Финансовый 5 2 2 2" xfId="4759"/>
    <cellStyle name="Финансовый 5 2 2 2 2" xfId="4760"/>
    <cellStyle name="Финансовый 5 2 2 3" xfId="4761"/>
    <cellStyle name="Финансовый 5 2 3" xfId="4762"/>
    <cellStyle name="Финансовый 5 2 3 2" xfId="4763"/>
    <cellStyle name="Финансовый 5 3" xfId="4764"/>
    <cellStyle name="Финансовый 5 3 2" xfId="4765"/>
    <cellStyle name="Финансовый 5 3 2 2" xfId="4766"/>
    <cellStyle name="Финансовый 5 3 3" xfId="4767"/>
    <cellStyle name="Финансовый 5 3 4" xfId="4768"/>
    <cellStyle name="Финансовый 5 4" xfId="4769"/>
    <cellStyle name="Финансовый 5 4 2" xfId="4770"/>
    <cellStyle name="Финансовый 5 4 3" xfId="4771"/>
    <cellStyle name="Финансовый 5 5" xfId="4772"/>
    <cellStyle name="Финансовый 5 6" xfId="4773"/>
    <cellStyle name="Финансовый 6" xfId="1992"/>
    <cellStyle name="Финансовый 6 2" xfId="4774"/>
    <cellStyle name="Финансовый 6 2 2" xfId="4775"/>
    <cellStyle name="Финансовый 6 3" xfId="4776"/>
    <cellStyle name="Финансовый 6 3 2" xfId="4777"/>
    <cellStyle name="Финансовый 6 3 3" xfId="4778"/>
    <cellStyle name="Финансовый 6 3 4" xfId="4779"/>
    <cellStyle name="Финансовый 6 4" xfId="4780"/>
    <cellStyle name="Финансовый 6 4 2" xfId="4781"/>
    <cellStyle name="Финансовый 6 4 3" xfId="4782"/>
    <cellStyle name="Финансовый 6 5" xfId="4783"/>
    <cellStyle name="Финансовый 7" xfId="4784"/>
    <cellStyle name="Финансовый 7 2" xfId="4785"/>
    <cellStyle name="Финансовый 7 2 2" xfId="4786"/>
    <cellStyle name="Финансовый 7 2 3" xfId="4787"/>
    <cellStyle name="Финансовый 7 2 4" xfId="4788"/>
    <cellStyle name="Финансовый 7 3" xfId="4789"/>
    <cellStyle name="Финансовый 7 3 2" xfId="4790"/>
    <cellStyle name="Финансовый 7 3 3" xfId="4791"/>
    <cellStyle name="Финансовый 7 4" xfId="4792"/>
    <cellStyle name="Финансовый 7 4 2" xfId="4793"/>
    <cellStyle name="Финансовый 7 4 2 2" xfId="4794"/>
    <cellStyle name="Финансовый 7 4 3" xfId="4795"/>
    <cellStyle name="Финансовый 7 5" xfId="4796"/>
    <cellStyle name="Финансовый 7 6" xfId="4797"/>
    <cellStyle name="Финансовый 7 7" xfId="4798"/>
    <cellStyle name="Финансовый 8" xfId="4799"/>
    <cellStyle name="Финансовый 8 2" xfId="4800"/>
    <cellStyle name="Финансовый 8 2 2" xfId="4801"/>
    <cellStyle name="Финансовый 8 2 3" xfId="4802"/>
    <cellStyle name="Финансовый 8 2 4" xfId="4803"/>
    <cellStyle name="Финансовый 8 3" xfId="4804"/>
    <cellStyle name="Финансовый 8 3 2" xfId="4805"/>
    <cellStyle name="Финансовый 8 4" xfId="4806"/>
    <cellStyle name="Финансовый 8 4 2" xfId="4807"/>
    <cellStyle name="Финансовый 8 4 3" xfId="4808"/>
    <cellStyle name="Финансовый 8 5" xfId="4809"/>
    <cellStyle name="Финансовый 9" xfId="4810"/>
    <cellStyle name="Финансовый 9 2" xfId="4811"/>
    <cellStyle name="Финансовый 9 2 2" xfId="4812"/>
    <cellStyle name="Финансовый 9 2 2 2" xfId="4813"/>
    <cellStyle name="Финансовый 9 2 3" xfId="4814"/>
    <cellStyle name="Финансовый 9 2 4" xfId="4815"/>
    <cellStyle name="Финансовый 9 2 5" xfId="4816"/>
    <cellStyle name="Финансовый 9 3" xfId="4817"/>
    <cellStyle name="Финансовый 9 3 2" xfId="4818"/>
    <cellStyle name="Финансовый 9 3 3" xfId="4819"/>
    <cellStyle name="Финансовый 9 4" xfId="4820"/>
    <cellStyle name="Финансовый 9 5" xfId="4821"/>
    <cellStyle name="Финансовый0[0]_FU_bal" xfId="1993"/>
    <cellStyle name="Формула" xfId="1994"/>
    <cellStyle name="Формула 2" xfId="1995"/>
    <cellStyle name="Формула 3" xfId="4822"/>
    <cellStyle name="Формула 4" xfId="4823"/>
    <cellStyle name="Формула 5" xfId="4824"/>
    <cellStyle name="Формула_A РТ 2009 Рязаньэнерго" xfId="1996"/>
    <cellStyle name="ФормулаВБ" xfId="1997"/>
    <cellStyle name="ФормулаВБ 2" xfId="4825"/>
    <cellStyle name="ФормулаВБ 3" xfId="4826"/>
    <cellStyle name="ФормулаВБ 4" xfId="4827"/>
    <cellStyle name="ФормулаВБ 5" xfId="4828"/>
    <cellStyle name="ФормулаНаКонтроль" xfId="1998"/>
    <cellStyle name="ФормулаНаКонтроль 2" xfId="4829"/>
    <cellStyle name="ФормулаНаКонтроль 3" xfId="4830"/>
    <cellStyle name="ФормулаНаКонтроль 4" xfId="4831"/>
    <cellStyle name="ФормулаНаКонтроль_GRES.2007.5" xfId="4832"/>
    <cellStyle name="Хороший 10" xfId="1999"/>
    <cellStyle name="Хороший 2" xfId="2000"/>
    <cellStyle name="Хороший 2 2" xfId="2001"/>
    <cellStyle name="Хороший 2 3" xfId="4833"/>
    <cellStyle name="Хороший 2 3 2" xfId="4834"/>
    <cellStyle name="Хороший 2 3 3" xfId="4835"/>
    <cellStyle name="Хороший 2 3 4" xfId="4836"/>
    <cellStyle name="Хороший 2 3 5" xfId="4837"/>
    <cellStyle name="Хороший 2 4" xfId="4838"/>
    <cellStyle name="Хороший 2 4 2" xfId="4839"/>
    <cellStyle name="Хороший 3" xfId="2002"/>
    <cellStyle name="Хороший 3 2" xfId="2003"/>
    <cellStyle name="Хороший 4" xfId="2004"/>
    <cellStyle name="Хороший 4 2" xfId="2005"/>
    <cellStyle name="Хороший 5" xfId="2006"/>
    <cellStyle name="Хороший 5 2" xfId="2007"/>
    <cellStyle name="Хороший 6" xfId="2008"/>
    <cellStyle name="Хороший 6 2" xfId="2009"/>
    <cellStyle name="Хороший 7" xfId="2010"/>
    <cellStyle name="Хороший 7 2" xfId="2011"/>
    <cellStyle name="Хороший 8" xfId="2012"/>
    <cellStyle name="Хороший 8 2" xfId="2013"/>
    <cellStyle name="Хороший 9" xfId="2014"/>
    <cellStyle name="Хороший 9 2" xfId="2015"/>
    <cellStyle name="Цена_продукта" xfId="2016"/>
    <cellStyle name="Цифры по центру с десятыми" xfId="2017"/>
    <cellStyle name="Цифры по центру с десятыми 2" xfId="4840"/>
    <cellStyle name="Цифры по центру с десятыми 3" xfId="4841"/>
    <cellStyle name="Цифры по центру с десятыми 4" xfId="4842"/>
    <cellStyle name="число" xfId="2018"/>
    <cellStyle name="Џђћ–…ќ’ќ›‰" xfId="2019"/>
    <cellStyle name="Џђћ–…ќ’ќ›‰ 2" xfId="4843"/>
    <cellStyle name="Џђћ–…ќ’ќ›‰ 3" xfId="4844"/>
    <cellStyle name="Џђћ–…ќ’ќ›‰ 3 2" xfId="4845"/>
    <cellStyle name="Џђћ–…ќ’ќ›‰ 4" xfId="4846"/>
    <cellStyle name="Џђћ–…ќ’ќ›‰ 5" xfId="4847"/>
    <cellStyle name="Шапка" xfId="2020"/>
    <cellStyle name="Шапка таблицы" xfId="2021"/>
    <cellStyle name="Шапка_UPDATE.MONITORING.OS.EE.2.02.TO.1.3.64" xfId="2022"/>
    <cellStyle name="ШАУ" xfId="2023"/>
    <cellStyle name="標準_PL-CF sheet" xfId="2024"/>
    <cellStyle name="㼿㼿" xfId="2025"/>
    <cellStyle name="㼿㼿?" xfId="2026"/>
    <cellStyle name="㼿㼿_Укрупненный расчет  Варнав._3" xfId="2027"/>
    <cellStyle name="㼿㼿㼿" xfId="2028"/>
    <cellStyle name="㼿㼿㼿?" xfId="2029"/>
    <cellStyle name="㼿㼿㼿_Укрупненный расчет  Варнав._6" xfId="2030"/>
    <cellStyle name="㼿㼿㼿㼿" xfId="2031"/>
    <cellStyle name="㼿㼿㼿㼿?" xfId="2032"/>
    <cellStyle name="㼿㼿㼿㼿_Укрупненный расчет  Варнав._5" xfId="2033"/>
    <cellStyle name="㼿㼿㼿㼿㼿" xfId="2034"/>
    <cellStyle name="㼿㼿㼿㼿㼿?" xfId="2035"/>
    <cellStyle name="㼿㼿㼿㼿㼿_Укрупненный расчет  Варнав." xfId="2036"/>
    <cellStyle name="㼿㼿㼿㼿㼿㼿?" xfId="2037"/>
    <cellStyle name="㼿㼿㼿㼿㼿㼿㼿㼿" xfId="2038"/>
    <cellStyle name="㼿㼿㼿㼿㼿㼿㼿㼿㼿" xfId="2039"/>
    <cellStyle name="㼿㼿㼿㼿㼿㼿㼿㼿㼿㼿" xfId="2040"/>
    <cellStyle name="䁺_x0001_" xfId="2041"/>
  </cellStyles>
  <dxfs count="0"/>
  <tableStyles count="0" defaultTableStyle="TableStyleMedium2" defaultPivotStyle="PivotStyleLight16"/>
  <colors>
    <mruColors>
      <color rgb="FFFF6699"/>
      <color rgb="FFC0C0C0"/>
      <color rgb="FFAEEECB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33-2003%20&#1053;&#1086;&#1075;&#1080;&#1085;&#1089;&#1082;&#1080;&#1077;%20&#1101;&#1083;&#1089;&#1077;&#1090;&#1080;3+\133-2003%20&#1057;&#1054;&#1043;&#1051;%20&#1053;&#1086;&#1075;&#1080;&#1085;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ancidalova\VALENTINA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nieva/AppData/Local/Microsoft/Windows/Temporary%20Internet%20Files/Content.Outlook/IEXTCGCY/3)%20()%20KOTEL%20CALC%20NVV%20NET%205%2072_(v3%2010)%20%20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nieva\AppData\Local\Microsoft\Windows\Temporary%20Internet%20Files\Content.Outlook\IEXTCGCY\3)%20()%20KOTEL%20CALC%20NVV%20NET%205%2072_(v3%2010)%20%20%20(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nieva/AppData/Local/Microsoft/Windows/Temporary%20Internet%20Files/Content.Outlook/IEXTCGCY/PREDEL%20PEREDACHA%202012(v2%205)%20&#1070;&#1056;&#1069;&#1057;&#1050;%20&#1085;&#1072;%202013-2017%20&#1075;&#1075;%20%20&#1042;9%20&#1062;&#1047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nieva\AppData\Local\Microsoft\Windows\Temporary%20Internet%20Files\Content.Outlook\IEXTCGCY\PREDEL%20PEREDACHA%202012(v2%205)%20&#1070;&#1056;&#1069;&#1057;&#1050;%20&#1085;&#1072;%202013-2017%20&#1075;&#1075;%20%20&#1042;9%20&#1062;&#1047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zimovaGD\AppData\Local\Microsoft\Windows\Temporary%20Internet%20Files\Content.Outlook\MC0EY6TK\&#1048;&#1055;%202013-2017%20(&#1085;&#1072;%2021.06.2012)%20&#1040;&#1089;&#1080;&#1090;&#1080;&#1089;%20&#1056;.&#1054;.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bdulmagidovaSS\Desktop\&#1048;&#1055;%202013-2017%20(&#1082;&#1086;&#1088;&#1088;&#1077;&#1082;&#1090;&#1080;&#1088;&#1086;&#1074;&#1082;&#1072;%202013)%2030%2009%202013%20-%20&#1076;&#1083;&#1103;%20&#1044;&#1077;&#1087;&#1072;&#1088;&#1090;&#1072;&#1084;&#1077;&#1085;&#1090;&#1072;%20&#1046;&#1050;&#1050;%20&#1080;%20&#1101;&#1085;&#1077;&#1088;&#1075;&#1077;&#1090;&#1080;&#1082;&#1080;%20(&#1052;&#1054;%20&#1041;&#1077;&#1083;&#1086;&#1103;&#1088;&#1089;&#1082;&#1080;&#1081;%20&#1088;-&#1086;&#1085;)%2021.04.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/>
      <sheetData sheetId="4"/>
      <sheetData sheetId="5">
        <row r="93">
          <cell r="B93" t="str">
            <v>2.</v>
          </cell>
          <cell r="C93">
            <v>19.896000000000001</v>
          </cell>
          <cell r="D93" t="str">
            <v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e">
            <v>#NAME?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Не регулируется</v>
          </cell>
        </row>
        <row r="22">
          <cell r="F22" t="str">
            <v>RAB</v>
          </cell>
        </row>
        <row r="23">
          <cell r="F23" t="str">
            <v>RAB</v>
          </cell>
        </row>
        <row r="24">
          <cell r="F24" t="str">
            <v>RAB</v>
          </cell>
        </row>
        <row r="25">
          <cell r="F25" t="str">
            <v>RAB</v>
          </cell>
        </row>
        <row r="26">
          <cell r="F26" t="str">
            <v>RAB</v>
          </cell>
        </row>
        <row r="27">
          <cell r="F27" t="str">
            <v>RAB</v>
          </cell>
        </row>
        <row r="28">
          <cell r="F28" t="str">
            <v>RAB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  <row r="22">
          <cell r="P22">
            <v>1.0404899999999999</v>
          </cell>
          <cell r="Q22">
            <v>1.0404899999999999</v>
          </cell>
          <cell r="S22">
            <v>1.0779333797068689</v>
          </cell>
          <cell r="V22">
            <v>1.039965586351268</v>
          </cell>
          <cell r="Y22">
            <v>1.0235352391872525</v>
          </cell>
          <cell r="AB22">
            <v>1.0576308569098369</v>
          </cell>
          <cell r="AE22">
            <v>1.0309111138662721</v>
          </cell>
        </row>
        <row r="33">
          <cell r="M33">
            <v>0</v>
          </cell>
          <cell r="N33">
            <v>0</v>
          </cell>
          <cell r="P33">
            <v>62723.100747914672</v>
          </cell>
          <cell r="Q33">
            <v>62723.100747914672</v>
          </cell>
          <cell r="S33">
            <v>95812.49640784743</v>
          </cell>
          <cell r="V33">
            <v>99641.699006565817</v>
          </cell>
          <cell r="Y33">
            <v>101986.79022570957</v>
          </cell>
          <cell r="AB33">
            <v>107864.37633990099</v>
          </cell>
          <cell r="AE33">
            <v>111198.58435905809</v>
          </cell>
        </row>
        <row r="56">
          <cell r="M56">
            <v>0</v>
          </cell>
          <cell r="N56">
            <v>0</v>
          </cell>
          <cell r="P56">
            <v>767793.32774791471</v>
          </cell>
          <cell r="Q56">
            <v>767793.32774791471</v>
          </cell>
          <cell r="S56">
            <v>1070083.1454078476</v>
          </cell>
          <cell r="V56">
            <v>1112849.6712571587</v>
          </cell>
          <cell r="Y56">
            <v>1139040.8616855526</v>
          </cell>
          <cell r="AB56">
            <v>1204684.7569206557</v>
          </cell>
          <cell r="AE56">
            <v>1241922.9097320936</v>
          </cell>
        </row>
        <row r="71">
          <cell r="P71">
            <v>10573.11</v>
          </cell>
          <cell r="Q71">
            <v>10573.11</v>
          </cell>
          <cell r="S71">
            <v>16313.3</v>
          </cell>
          <cell r="V71">
            <v>16965.27</v>
          </cell>
          <cell r="Y71">
            <v>17364.55</v>
          </cell>
          <cell r="AB71">
            <v>18365.28</v>
          </cell>
          <cell r="AE71">
            <v>18932.97</v>
          </cell>
        </row>
        <row r="95">
          <cell r="M95">
            <v>0</v>
          </cell>
          <cell r="N95">
            <v>0</v>
          </cell>
          <cell r="P95">
            <v>1279261.6675754148</v>
          </cell>
          <cell r="Q95">
            <v>1314957.9990132577</v>
          </cell>
          <cell r="S95">
            <v>2006134.6054337649</v>
          </cell>
          <cell r="V95">
            <v>2101537.4442486246</v>
          </cell>
          <cell r="Y95">
            <v>2110468.4381752238</v>
          </cell>
          <cell r="AB95">
            <v>2344177.9936589058</v>
          </cell>
          <cell r="AE95">
            <v>2618139.189847508</v>
          </cell>
        </row>
      </sheetData>
      <sheetData sheetId="11"/>
      <sheetData sheetId="12">
        <row r="66">
          <cell r="O66">
            <v>294359.45193696005</v>
          </cell>
        </row>
      </sheetData>
      <sheetData sheetId="13"/>
      <sheetData sheetId="14"/>
      <sheetData sheetId="15">
        <row r="109">
          <cell r="P109">
            <v>2101537.4442486246</v>
          </cell>
        </row>
      </sheetData>
      <sheetData sheetId="16">
        <row r="54">
          <cell r="G54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e">
            <v>#NAME?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Не регулируется</v>
          </cell>
        </row>
        <row r="22">
          <cell r="F22" t="str">
            <v>RAB</v>
          </cell>
        </row>
        <row r="23">
          <cell r="F23" t="str">
            <v>RAB</v>
          </cell>
        </row>
        <row r="24">
          <cell r="F24" t="str">
            <v>RAB</v>
          </cell>
        </row>
        <row r="25">
          <cell r="F25" t="str">
            <v>RAB</v>
          </cell>
        </row>
        <row r="26">
          <cell r="F26" t="str">
            <v>RAB</v>
          </cell>
        </row>
        <row r="27">
          <cell r="F27" t="str">
            <v>RAB</v>
          </cell>
        </row>
        <row r="28">
          <cell r="F28" t="str">
            <v>RAB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  <row r="22">
          <cell r="P22">
            <v>1.0404899999999999</v>
          </cell>
          <cell r="Q22">
            <v>1.0404899999999999</v>
          </cell>
          <cell r="S22">
            <v>1.0779333797068689</v>
          </cell>
          <cell r="V22">
            <v>1.039965586351268</v>
          </cell>
          <cell r="Y22">
            <v>1.0235352391872525</v>
          </cell>
          <cell r="AB22">
            <v>1.0576308569098369</v>
          </cell>
          <cell r="AE22">
            <v>1.0309111138662721</v>
          </cell>
        </row>
        <row r="33">
          <cell r="M33">
            <v>0</v>
          </cell>
          <cell r="N33">
            <v>0</v>
          </cell>
          <cell r="P33">
            <v>62723.100747914672</v>
          </cell>
          <cell r="Q33">
            <v>62723.100747914672</v>
          </cell>
          <cell r="S33">
            <v>95812.49640784743</v>
          </cell>
          <cell r="V33">
            <v>99641.699006565817</v>
          </cell>
          <cell r="Y33">
            <v>101986.79022570957</v>
          </cell>
          <cell r="AB33">
            <v>107864.37633990099</v>
          </cell>
          <cell r="AE33">
            <v>111198.58435905809</v>
          </cell>
        </row>
        <row r="56">
          <cell r="M56">
            <v>0</v>
          </cell>
          <cell r="N56">
            <v>0</v>
          </cell>
          <cell r="P56">
            <v>767793.32774791471</v>
          </cell>
          <cell r="Q56">
            <v>767793.32774791471</v>
          </cell>
          <cell r="S56">
            <v>1070083.1454078476</v>
          </cell>
          <cell r="V56">
            <v>1112849.6712571587</v>
          </cell>
          <cell r="Y56">
            <v>1139040.8616855526</v>
          </cell>
          <cell r="AB56">
            <v>1204684.7569206557</v>
          </cell>
          <cell r="AE56">
            <v>1241922.9097320936</v>
          </cell>
        </row>
        <row r="71">
          <cell r="P71">
            <v>10573.11</v>
          </cell>
          <cell r="Q71">
            <v>10573.11</v>
          </cell>
          <cell r="S71">
            <v>16313.3</v>
          </cell>
          <cell r="V71">
            <v>16965.27</v>
          </cell>
          <cell r="Y71">
            <v>17364.55</v>
          </cell>
          <cell r="AB71">
            <v>18365.28</v>
          </cell>
          <cell r="AE71">
            <v>18932.97</v>
          </cell>
        </row>
        <row r="95">
          <cell r="M95">
            <v>0</v>
          </cell>
          <cell r="N95">
            <v>0</v>
          </cell>
          <cell r="P95">
            <v>1279261.6675754148</v>
          </cell>
          <cell r="Q95">
            <v>1314957.9990132577</v>
          </cell>
          <cell r="S95">
            <v>2006134.6054337649</v>
          </cell>
          <cell r="V95">
            <v>2101537.4442486246</v>
          </cell>
          <cell r="Y95">
            <v>2110468.4381752238</v>
          </cell>
          <cell r="AB95">
            <v>2344177.9936589058</v>
          </cell>
          <cell r="AE95">
            <v>2618139.189847508</v>
          </cell>
        </row>
      </sheetData>
      <sheetData sheetId="11"/>
      <sheetData sheetId="12">
        <row r="66">
          <cell r="O66">
            <v>294359.45193696005</v>
          </cell>
        </row>
      </sheetData>
      <sheetData sheetId="13"/>
      <sheetData sheetId="14"/>
      <sheetData sheetId="15">
        <row r="109">
          <cell r="P109">
            <v>2101537.4442486246</v>
          </cell>
        </row>
      </sheetData>
      <sheetData sheetId="16">
        <row r="54">
          <cell r="G54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modChange"/>
      <sheetName val="modProv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3-2017)"/>
      <sheetName val="Расчет НВВ по RAB (2013-2017)"/>
      <sheetName val="Расчет расх. по RAB (2012-2017)"/>
      <sheetName val="Расчет НВВ по RAB (2012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4"/>
    </sheetNames>
    <sheetDataSet>
      <sheetData sheetId="0">
        <row r="3">
          <cell r="B3" t="str">
            <v>Версия 2.5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F8" t="str">
            <v>Тюменская область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modChange"/>
      <sheetName val="modProv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3-2017)"/>
      <sheetName val="Расчет НВВ по RAB (2013-2017)"/>
      <sheetName val="Расчет расх. по RAB (2012-2017)"/>
      <sheetName val="Расчет НВВ по RAB (2012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4"/>
    </sheetNames>
    <sheetDataSet>
      <sheetData sheetId="0">
        <row r="3">
          <cell r="B3" t="str">
            <v>Версия 2.5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F8" t="str">
            <v>Тюменская область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верка (21.06.12)"/>
      <sheetName val="ИП - чистый (21.06.12)"/>
      <sheetName val="1.2. Стоимость ОЭР"/>
      <sheetName val="1.3.Прогноз ввода-вывода"/>
      <sheetName val="2.2.Краткое описание"/>
      <sheetName val="4.1 Фин. план"/>
      <sheetName val="Расчёт НВВ по RAB"/>
      <sheetName val="Свод"/>
      <sheetName val="1.1. Корректировка (20.06.12)"/>
      <sheetName val="1.1. Корректировка (19 06 2012)"/>
      <sheetName val="1.1. Корректировка (18.05.2012)"/>
      <sheetName val="1.1. Корректировка (Маслов)"/>
      <sheetName val="1.1. Корректировка (квартально)"/>
    </sheetNames>
    <sheetDataSet>
      <sheetData sheetId="0" refreshError="1"/>
      <sheetData sheetId="1" refreshError="1">
        <row r="6">
          <cell r="AF6" t="str">
            <v>Утверждаю:</v>
          </cell>
        </row>
        <row r="13">
          <cell r="AF13" t="str">
            <v>итого</v>
          </cell>
        </row>
        <row r="14">
          <cell r="AF14" t="str">
            <v>млн. рублей</v>
          </cell>
        </row>
        <row r="15">
          <cell r="AF15">
            <v>-5.999991117278114E-6</v>
          </cell>
        </row>
        <row r="17">
          <cell r="AF17">
            <v>8354.5</v>
          </cell>
        </row>
        <row r="18">
          <cell r="AF18">
            <v>71.400000000000006</v>
          </cell>
        </row>
        <row r="19">
          <cell r="AF19">
            <v>71.400000000000006</v>
          </cell>
        </row>
        <row r="20">
          <cell r="AF20">
            <v>0</v>
          </cell>
        </row>
        <row r="21">
          <cell r="AF21">
            <v>70.2</v>
          </cell>
        </row>
        <row r="22">
          <cell r="AF22">
            <v>70.2</v>
          </cell>
        </row>
        <row r="23">
          <cell r="AF23">
            <v>0</v>
          </cell>
        </row>
        <row r="24">
          <cell r="AF24">
            <v>1.2</v>
          </cell>
        </row>
        <row r="25">
          <cell r="AF25">
            <v>1.2</v>
          </cell>
        </row>
        <row r="26">
          <cell r="AF26">
            <v>0</v>
          </cell>
        </row>
        <row r="27">
          <cell r="AF27">
            <v>0</v>
          </cell>
        </row>
        <row r="28">
          <cell r="AF28">
            <v>0</v>
          </cell>
        </row>
        <row r="29">
          <cell r="AF29">
            <v>8283.1</v>
          </cell>
        </row>
        <row r="30">
          <cell r="AF30">
            <v>8283.1</v>
          </cell>
        </row>
        <row r="31">
          <cell r="AF31">
            <v>0</v>
          </cell>
        </row>
        <row r="32">
          <cell r="AF32">
            <v>308.51</v>
          </cell>
        </row>
        <row r="33">
          <cell r="AF33">
            <v>256.13</v>
          </cell>
        </row>
        <row r="34">
          <cell r="AF34">
            <v>417.90999999999997</v>
          </cell>
        </row>
        <row r="35">
          <cell r="AF35">
            <v>108</v>
          </cell>
        </row>
        <row r="36">
          <cell r="AF36">
            <v>165</v>
          </cell>
        </row>
        <row r="37">
          <cell r="AF37">
            <v>90</v>
          </cell>
        </row>
        <row r="38">
          <cell r="AF38">
            <v>38.79</v>
          </cell>
        </row>
        <row r="39">
          <cell r="AF39">
            <v>40</v>
          </cell>
        </row>
        <row r="40">
          <cell r="AF40">
            <v>1424.34</v>
          </cell>
        </row>
        <row r="41">
          <cell r="AF41">
            <v>0</v>
          </cell>
        </row>
        <row r="42">
          <cell r="AF42">
            <v>2.78</v>
          </cell>
        </row>
        <row r="43">
          <cell r="AF43">
            <v>20.3</v>
          </cell>
        </row>
        <row r="44">
          <cell r="AF44">
            <v>25.06</v>
          </cell>
        </row>
        <row r="45">
          <cell r="AF45">
            <v>75.319999999999993</v>
          </cell>
        </row>
        <row r="46">
          <cell r="AF46">
            <v>123.46</v>
          </cell>
        </row>
        <row r="47">
          <cell r="AF47">
            <v>0</v>
          </cell>
        </row>
        <row r="48">
          <cell r="AF48">
            <v>28.35</v>
          </cell>
        </row>
        <row r="49">
          <cell r="AF49">
            <v>23.57</v>
          </cell>
        </row>
        <row r="50">
          <cell r="AF50">
            <v>675.88</v>
          </cell>
        </row>
        <row r="51">
          <cell r="AF51">
            <v>70.900000000000006</v>
          </cell>
        </row>
        <row r="52">
          <cell r="AF52">
            <v>112.97</v>
          </cell>
        </row>
        <row r="54">
          <cell r="AF54">
            <v>85.96</v>
          </cell>
        </row>
        <row r="55">
          <cell r="AF55">
            <v>73.88</v>
          </cell>
        </row>
        <row r="56">
          <cell r="AF56">
            <v>9.16</v>
          </cell>
        </row>
        <row r="57">
          <cell r="AF57">
            <v>87.35</v>
          </cell>
        </row>
        <row r="58">
          <cell r="AF58">
            <v>137.96</v>
          </cell>
        </row>
        <row r="59">
          <cell r="AF59">
            <v>180</v>
          </cell>
        </row>
        <row r="61">
          <cell r="AF61">
            <v>129.57999999999998</v>
          </cell>
        </row>
        <row r="62">
          <cell r="AF62">
            <v>750.76</v>
          </cell>
        </row>
        <row r="63">
          <cell r="AF63">
            <v>68</v>
          </cell>
        </row>
        <row r="64">
          <cell r="AF64">
            <v>3040.8200000000006</v>
          </cell>
        </row>
        <row r="65">
          <cell r="AF65">
            <v>0</v>
          </cell>
        </row>
        <row r="66">
          <cell r="AF66">
            <v>703.75</v>
          </cell>
        </row>
        <row r="68">
          <cell r="AF68">
            <v>22.2</v>
          </cell>
        </row>
        <row r="69">
          <cell r="AF69">
            <v>54</v>
          </cell>
        </row>
        <row r="70">
          <cell r="AF70">
            <v>874.58</v>
          </cell>
        </row>
        <row r="71">
          <cell r="AF71">
            <v>0</v>
          </cell>
        </row>
        <row r="72">
          <cell r="AF72">
            <v>207.45</v>
          </cell>
        </row>
        <row r="73">
          <cell r="AF73">
            <v>37.39</v>
          </cell>
        </row>
        <row r="74">
          <cell r="AF74">
            <v>66.099999999999994</v>
          </cell>
        </row>
        <row r="75">
          <cell r="AF75">
            <v>310.93999999999994</v>
          </cell>
        </row>
        <row r="76">
          <cell r="AF76">
            <v>0</v>
          </cell>
        </row>
        <row r="77">
          <cell r="AF77">
            <v>52.08</v>
          </cell>
        </row>
        <row r="78">
          <cell r="AF78">
            <v>29.12</v>
          </cell>
        </row>
        <row r="79">
          <cell r="AF79">
            <v>242.84</v>
          </cell>
        </row>
        <row r="80">
          <cell r="AF80">
            <v>324.04000000000002</v>
          </cell>
        </row>
        <row r="81">
          <cell r="AF81">
            <v>0</v>
          </cell>
        </row>
        <row r="82">
          <cell r="AF82">
            <v>2.74</v>
          </cell>
        </row>
        <row r="83">
          <cell r="AF83">
            <v>10.89</v>
          </cell>
        </row>
        <row r="84">
          <cell r="AF84">
            <v>18.079999999999998</v>
          </cell>
        </row>
        <row r="85">
          <cell r="AF85">
            <v>20.53</v>
          </cell>
        </row>
        <row r="86">
          <cell r="AF86">
            <v>23.3</v>
          </cell>
        </row>
        <row r="87">
          <cell r="AF87">
            <v>137.05000000000001</v>
          </cell>
        </row>
        <row r="88">
          <cell r="AF88">
            <v>634.73</v>
          </cell>
        </row>
        <row r="89">
          <cell r="AF89">
            <v>71.39</v>
          </cell>
        </row>
        <row r="90">
          <cell r="AF90">
            <v>74.13</v>
          </cell>
        </row>
        <row r="91">
          <cell r="AF91">
            <v>21.83</v>
          </cell>
        </row>
        <row r="92">
          <cell r="AF92">
            <v>84.8</v>
          </cell>
        </row>
        <row r="93">
          <cell r="AF93">
            <v>1099.47</v>
          </cell>
        </row>
        <row r="94">
          <cell r="AF94">
            <v>537.37</v>
          </cell>
        </row>
        <row r="95">
          <cell r="AF95">
            <v>40</v>
          </cell>
        </row>
        <row r="96">
          <cell r="AF96">
            <v>40</v>
          </cell>
        </row>
        <row r="99">
          <cell r="AF99">
            <v>548.08000000000004</v>
          </cell>
        </row>
        <row r="100">
          <cell r="AF100">
            <v>28.480000000000004</v>
          </cell>
        </row>
        <row r="101">
          <cell r="AF101">
            <v>80.78</v>
          </cell>
        </row>
        <row r="102">
          <cell r="AF102">
            <v>54.28</v>
          </cell>
        </row>
        <row r="103">
          <cell r="AF103">
            <v>100</v>
          </cell>
        </row>
        <row r="104">
          <cell r="AF104">
            <v>247.2</v>
          </cell>
        </row>
        <row r="105">
          <cell r="AF105">
            <v>37.340000000000003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рректировка 2014 год"/>
      <sheetName val="Корректировка 2014 год (04.04.)"/>
      <sheetName val="Корректировка 2014 год (чист.)"/>
      <sheetName val="Приложение 2 "/>
      <sheetName val="Приложение 1"/>
      <sheetName val="7.1. ЦЗ 20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9">
          <cell r="L19">
            <v>160</v>
          </cell>
        </row>
        <row r="20">
          <cell r="L20">
            <v>45</v>
          </cell>
        </row>
        <row r="21">
          <cell r="L21">
            <v>30</v>
          </cell>
        </row>
        <row r="24">
          <cell r="L24">
            <v>228.81200000000001</v>
          </cell>
          <cell r="M24">
            <v>226.63580000000002</v>
          </cell>
        </row>
        <row r="25">
          <cell r="L25">
            <v>175</v>
          </cell>
          <cell r="M25">
            <v>166.67442700000001</v>
          </cell>
        </row>
        <row r="26">
          <cell r="L26">
            <v>64.357318599999999</v>
          </cell>
        </row>
        <row r="27">
          <cell r="L27">
            <v>12</v>
          </cell>
        </row>
        <row r="28">
          <cell r="L28">
            <v>9.0879999999999992</v>
          </cell>
        </row>
        <row r="31">
          <cell r="L31">
            <v>16.3</v>
          </cell>
        </row>
        <row r="34">
          <cell r="L34">
            <v>10</v>
          </cell>
        </row>
        <row r="35">
          <cell r="L35">
            <v>68</v>
          </cell>
        </row>
        <row r="39">
          <cell r="L39">
            <v>242.52</v>
          </cell>
        </row>
        <row r="40">
          <cell r="L40">
            <v>148.45000000000002</v>
          </cell>
        </row>
        <row r="45">
          <cell r="L45">
            <v>52</v>
          </cell>
        </row>
        <row r="46">
          <cell r="L46">
            <v>80</v>
          </cell>
        </row>
        <row r="47">
          <cell r="L47">
            <v>18.100000000000001</v>
          </cell>
        </row>
        <row r="50">
          <cell r="L50">
            <v>222</v>
          </cell>
        </row>
        <row r="51">
          <cell r="L51">
            <v>141</v>
          </cell>
        </row>
        <row r="52">
          <cell r="L52">
            <v>331.97</v>
          </cell>
        </row>
        <row r="53">
          <cell r="L53">
            <v>177.2475</v>
          </cell>
        </row>
        <row r="54">
          <cell r="L54">
            <v>250</v>
          </cell>
        </row>
        <row r="55">
          <cell r="L55">
            <v>127.76900000000001</v>
          </cell>
        </row>
        <row r="56">
          <cell r="L56">
            <v>49.309000000000005</v>
          </cell>
        </row>
        <row r="57">
          <cell r="L57">
            <v>44</v>
          </cell>
        </row>
        <row r="58">
          <cell r="L58">
            <v>81</v>
          </cell>
        </row>
        <row r="59">
          <cell r="L59">
            <v>55</v>
          </cell>
        </row>
        <row r="60">
          <cell r="L60">
            <v>28.5</v>
          </cell>
        </row>
        <row r="63">
          <cell r="L63">
            <v>83.09976709</v>
          </cell>
        </row>
        <row r="64">
          <cell r="L64">
            <v>20.3</v>
          </cell>
        </row>
        <row r="65">
          <cell r="L65">
            <v>25.06</v>
          </cell>
        </row>
        <row r="66">
          <cell r="L66">
            <v>75.319999999999993</v>
          </cell>
        </row>
        <row r="67">
          <cell r="L67">
            <v>45</v>
          </cell>
        </row>
        <row r="68">
          <cell r="L68">
            <v>20</v>
          </cell>
        </row>
        <row r="69">
          <cell r="L69">
            <v>14</v>
          </cell>
        </row>
        <row r="72">
          <cell r="L72">
            <v>33.21194414</v>
          </cell>
        </row>
        <row r="73">
          <cell r="L73">
            <v>17.20368513</v>
          </cell>
        </row>
        <row r="74">
          <cell r="L74">
            <v>634.34811979000006</v>
          </cell>
        </row>
        <row r="75">
          <cell r="L75">
            <v>169.69415791503948</v>
          </cell>
        </row>
        <row r="76">
          <cell r="L76">
            <v>162.97</v>
          </cell>
        </row>
        <row r="77">
          <cell r="L77">
            <v>256.69420588788819</v>
          </cell>
        </row>
        <row r="78">
          <cell r="L78">
            <v>49.995736260000001</v>
          </cell>
        </row>
        <row r="79">
          <cell r="L79">
            <v>172</v>
          </cell>
        </row>
        <row r="80">
          <cell r="L80">
            <v>10.06</v>
          </cell>
        </row>
        <row r="81">
          <cell r="L81">
            <v>192.99524217999999</v>
          </cell>
        </row>
        <row r="82">
          <cell r="L82">
            <v>172.49028853999999</v>
          </cell>
        </row>
        <row r="83">
          <cell r="L83">
            <v>200</v>
          </cell>
        </row>
        <row r="84">
          <cell r="L84">
            <v>144.57999999999998</v>
          </cell>
        </row>
        <row r="85">
          <cell r="L85">
            <v>360.443370381759</v>
          </cell>
        </row>
        <row r="86">
          <cell r="L86">
            <v>5.3887769799999994</v>
          </cell>
        </row>
        <row r="87">
          <cell r="L87">
            <v>40</v>
          </cell>
        </row>
        <row r="88">
          <cell r="L88">
            <v>112</v>
          </cell>
        </row>
        <row r="89">
          <cell r="L89">
            <v>23</v>
          </cell>
        </row>
        <row r="90">
          <cell r="L90">
            <v>128</v>
          </cell>
        </row>
        <row r="91">
          <cell r="L91">
            <v>5.9119999999999999</v>
          </cell>
        </row>
        <row r="94">
          <cell r="L94">
            <v>385.94721441000002</v>
          </cell>
        </row>
        <row r="96">
          <cell r="L96">
            <v>46.2</v>
          </cell>
        </row>
        <row r="98">
          <cell r="L98">
            <v>60</v>
          </cell>
        </row>
        <row r="99">
          <cell r="L99">
            <v>9</v>
          </cell>
        </row>
        <row r="102">
          <cell r="L102">
            <v>158.15458889999999</v>
          </cell>
        </row>
        <row r="103">
          <cell r="L103">
            <v>41.49</v>
          </cell>
        </row>
        <row r="104">
          <cell r="L104">
            <v>207.28</v>
          </cell>
        </row>
        <row r="107">
          <cell r="L107">
            <v>58.082456472145196</v>
          </cell>
        </row>
        <row r="108">
          <cell r="L108">
            <v>36.201728420704981</v>
          </cell>
        </row>
        <row r="109">
          <cell r="L109">
            <v>242.84</v>
          </cell>
        </row>
        <row r="110">
          <cell r="L110">
            <v>81</v>
          </cell>
        </row>
        <row r="114">
          <cell r="L114">
            <v>18.739999999999998</v>
          </cell>
        </row>
        <row r="115">
          <cell r="L115">
            <v>20.89</v>
          </cell>
        </row>
        <row r="116">
          <cell r="L116">
            <v>33.08</v>
          </cell>
        </row>
        <row r="117">
          <cell r="L117">
            <v>30.53</v>
          </cell>
        </row>
        <row r="118">
          <cell r="L118">
            <v>30.002958999999997</v>
          </cell>
        </row>
        <row r="119">
          <cell r="L119">
            <v>138.51120761999999</v>
          </cell>
        </row>
        <row r="120">
          <cell r="L120">
            <v>503.32745000000011</v>
          </cell>
        </row>
        <row r="121">
          <cell r="L121">
            <v>71.39</v>
          </cell>
        </row>
        <row r="122">
          <cell r="L122">
            <v>74.13</v>
          </cell>
        </row>
        <row r="123">
          <cell r="L123">
            <v>76.83005</v>
          </cell>
        </row>
        <row r="124">
          <cell r="L124">
            <v>72</v>
          </cell>
        </row>
        <row r="125">
          <cell r="L125">
            <v>5.5201682015909466</v>
          </cell>
        </row>
        <row r="126">
          <cell r="L126">
            <v>5.81</v>
          </cell>
        </row>
        <row r="127">
          <cell r="L127">
            <v>11.116466675</v>
          </cell>
        </row>
        <row r="130">
          <cell r="L130">
            <v>110.14</v>
          </cell>
        </row>
        <row r="136">
          <cell r="L136">
            <v>126.4952335</v>
          </cell>
        </row>
        <row r="137">
          <cell r="L137">
            <v>40</v>
          </cell>
        </row>
        <row r="138">
          <cell r="L138">
            <v>22.1</v>
          </cell>
        </row>
        <row r="139">
          <cell r="L139">
            <v>23.15</v>
          </cell>
        </row>
        <row r="140">
          <cell r="L140">
            <v>10.98</v>
          </cell>
        </row>
        <row r="141">
          <cell r="L141">
            <v>13.64</v>
          </cell>
        </row>
        <row r="142">
          <cell r="L142">
            <v>18.75</v>
          </cell>
        </row>
        <row r="147">
          <cell r="L147">
            <v>5</v>
          </cell>
        </row>
        <row r="148">
          <cell r="L148">
            <v>1184.597563026</v>
          </cell>
        </row>
        <row r="149">
          <cell r="L149">
            <v>39.552134105999997</v>
          </cell>
        </row>
        <row r="150">
          <cell r="L150">
            <v>120.615942</v>
          </cell>
        </row>
        <row r="151">
          <cell r="L151">
            <v>79.925999999999988</v>
          </cell>
        </row>
        <row r="152">
          <cell r="L152">
            <v>200</v>
          </cell>
        </row>
        <row r="153">
          <cell r="L153">
            <v>680.25924021000003</v>
          </cell>
        </row>
        <row r="154">
          <cell r="L154">
            <v>64.244246709999999</v>
          </cell>
        </row>
      </sheetData>
      <sheetData sheetId="5" refreshError="1">
        <row r="24">
          <cell r="G24">
            <v>6.1659000000000006</v>
          </cell>
        </row>
        <row r="25">
          <cell r="G25">
            <v>9</v>
          </cell>
        </row>
        <row r="26">
          <cell r="E26">
            <v>4.3673185999999999</v>
          </cell>
          <cell r="G26">
            <v>49.842132380000002</v>
          </cell>
        </row>
        <row r="27">
          <cell r="G27">
            <v>3.5227659999999998</v>
          </cell>
        </row>
        <row r="28">
          <cell r="G28">
            <v>0</v>
          </cell>
        </row>
        <row r="31">
          <cell r="G31">
            <v>0.86360518999999991</v>
          </cell>
        </row>
        <row r="34">
          <cell r="G34">
            <v>0.61709972999999996</v>
          </cell>
        </row>
        <row r="35">
          <cell r="G35">
            <v>0</v>
          </cell>
        </row>
        <row r="39">
          <cell r="G39">
            <v>0</v>
          </cell>
        </row>
        <row r="40">
          <cell r="G40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50">
          <cell r="G50">
            <v>129.22865553</v>
          </cell>
        </row>
        <row r="51">
          <cell r="G51">
            <v>74.298321760000007</v>
          </cell>
        </row>
        <row r="52">
          <cell r="G52">
            <v>0</v>
          </cell>
        </row>
        <row r="53">
          <cell r="G53">
            <v>126.61332935</v>
          </cell>
        </row>
        <row r="54">
          <cell r="G54">
            <v>144.26035937</v>
          </cell>
        </row>
        <row r="55">
          <cell r="G55">
            <v>106.91795533</v>
          </cell>
        </row>
        <row r="56">
          <cell r="G56">
            <v>41.209519319999998</v>
          </cell>
        </row>
        <row r="57">
          <cell r="G57">
            <v>38.796618789999997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8.5500000000000007</v>
          </cell>
        </row>
        <row r="63">
          <cell r="G63">
            <v>0.25151646999999999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6.6052703299999997</v>
          </cell>
        </row>
        <row r="68">
          <cell r="G68">
            <v>0</v>
          </cell>
        </row>
        <row r="69">
          <cell r="G69">
            <v>0</v>
          </cell>
        </row>
        <row r="72">
          <cell r="G72">
            <v>26.93530097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43.415743049999996</v>
          </cell>
        </row>
        <row r="76">
          <cell r="G76">
            <v>40.201820749999996</v>
          </cell>
        </row>
        <row r="77">
          <cell r="G77">
            <v>112.20544389</v>
          </cell>
        </row>
        <row r="78">
          <cell r="G78">
            <v>29.636482340000001</v>
          </cell>
        </row>
        <row r="79">
          <cell r="G79">
            <v>68.847158820000004</v>
          </cell>
        </row>
        <row r="80">
          <cell r="G80">
            <v>2.21146749</v>
          </cell>
        </row>
        <row r="81">
          <cell r="G81">
            <v>107.32869283000001</v>
          </cell>
        </row>
        <row r="82">
          <cell r="G82">
            <v>151.97728547</v>
          </cell>
        </row>
        <row r="83">
          <cell r="G83">
            <v>6.37</v>
          </cell>
        </row>
        <row r="84">
          <cell r="G84">
            <v>0.1</v>
          </cell>
        </row>
        <row r="85">
          <cell r="G85">
            <v>56.602817879999996</v>
          </cell>
        </row>
        <row r="86">
          <cell r="G86">
            <v>0.02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15.385738880000002</v>
          </cell>
        </row>
        <row r="90">
          <cell r="G90">
            <v>82.760239500000012</v>
          </cell>
        </row>
        <row r="91">
          <cell r="G91">
            <v>2.41715568</v>
          </cell>
        </row>
        <row r="94">
          <cell r="G94">
            <v>205.23185588000001</v>
          </cell>
        </row>
        <row r="96">
          <cell r="G96">
            <v>1.0750504999999999</v>
          </cell>
        </row>
        <row r="98">
          <cell r="G98">
            <v>1.7732216299999999</v>
          </cell>
        </row>
        <row r="99">
          <cell r="G99">
            <v>0.23593514999999998</v>
          </cell>
        </row>
        <row r="102">
          <cell r="G102">
            <v>100.82325802</v>
          </cell>
        </row>
        <row r="103">
          <cell r="G103">
            <v>31.525534720000003</v>
          </cell>
        </row>
        <row r="104">
          <cell r="G104">
            <v>6.75</v>
          </cell>
        </row>
        <row r="107">
          <cell r="G107">
            <v>26.640338020000002</v>
          </cell>
        </row>
        <row r="108">
          <cell r="G108">
            <v>15.394498629999996</v>
          </cell>
        </row>
        <row r="109">
          <cell r="G109">
            <v>0</v>
          </cell>
        </row>
        <row r="110">
          <cell r="G110">
            <v>1.2661402600000002</v>
          </cell>
        </row>
        <row r="114">
          <cell r="G114">
            <v>13.63535779</v>
          </cell>
        </row>
        <row r="115">
          <cell r="G115">
            <v>13.05227511</v>
          </cell>
        </row>
        <row r="116">
          <cell r="G116">
            <v>14.260768050000001</v>
          </cell>
        </row>
        <row r="117">
          <cell r="G117">
            <v>18.837703279999999</v>
          </cell>
        </row>
        <row r="118">
          <cell r="G118">
            <v>23.2050111</v>
          </cell>
        </row>
        <row r="119">
          <cell r="G119">
            <v>1.38216647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4.9845977000000001</v>
          </cell>
        </row>
        <row r="124">
          <cell r="G124">
            <v>31.2900688</v>
          </cell>
        </row>
        <row r="125">
          <cell r="G125">
            <v>2.1113758300000001</v>
          </cell>
        </row>
        <row r="126">
          <cell r="G126">
            <v>3.1817140699999999</v>
          </cell>
        </row>
        <row r="127">
          <cell r="G127">
            <v>0.11515139000000001</v>
          </cell>
        </row>
        <row r="130">
          <cell r="G130">
            <v>0</v>
          </cell>
        </row>
        <row r="136">
          <cell r="G136">
            <v>74.378126469999998</v>
          </cell>
        </row>
        <row r="137">
          <cell r="G137">
            <v>14.283716910000001</v>
          </cell>
        </row>
        <row r="138">
          <cell r="G138">
            <v>17.811100570000001</v>
          </cell>
        </row>
        <row r="139">
          <cell r="G139">
            <v>0</v>
          </cell>
        </row>
        <row r="140">
          <cell r="G140">
            <v>0</v>
          </cell>
        </row>
        <row r="141">
          <cell r="G141">
            <v>0</v>
          </cell>
        </row>
        <row r="142">
          <cell r="G142">
            <v>14.235648260000001</v>
          </cell>
        </row>
        <row r="147">
          <cell r="G147">
            <v>0</v>
          </cell>
        </row>
        <row r="148">
          <cell r="G148">
            <v>876.96991330000003</v>
          </cell>
        </row>
        <row r="149">
          <cell r="G149">
            <v>14.631764149999999</v>
          </cell>
        </row>
        <row r="150">
          <cell r="G150">
            <v>36.173820000000006</v>
          </cell>
        </row>
        <row r="151">
          <cell r="G151">
            <v>53.770499999999998</v>
          </cell>
        </row>
        <row r="152">
          <cell r="G152">
            <v>75</v>
          </cell>
        </row>
        <row r="153">
          <cell r="G153">
            <v>677.35113019999994</v>
          </cell>
        </row>
        <row r="154">
          <cell r="G154">
            <v>20.042698949999998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G154"/>
  <sheetViews>
    <sheetView view="pageBreakPreview" zoomScale="80" zoomScaleNormal="60" zoomScaleSheetLayoutView="80" workbookViewId="0">
      <selection activeCell="E51" sqref="E51"/>
    </sheetView>
  </sheetViews>
  <sheetFormatPr defaultRowHeight="12.75"/>
  <cols>
    <col min="1" max="1" width="5.7109375" style="10" bestFit="1" customWidth="1"/>
    <col min="2" max="2" width="46.42578125" style="10" customWidth="1"/>
    <col min="3" max="3" width="19" style="10" customWidth="1"/>
    <col min="4" max="4" width="19" style="296" customWidth="1"/>
    <col min="5" max="11" width="19" style="9" customWidth="1"/>
    <col min="12" max="217" width="9.140625" style="9"/>
    <col min="218" max="218" width="5" style="9" customWidth="1"/>
    <col min="219" max="219" width="45.28515625" style="9" customWidth="1"/>
    <col min="220" max="220" width="12.28515625" style="9" customWidth="1"/>
    <col min="221" max="221" width="12.140625" style="9" bestFit="1" customWidth="1"/>
    <col min="222" max="223" width="12.28515625" style="9" customWidth="1"/>
    <col min="224" max="224" width="9.140625" style="9" hidden="1" customWidth="1"/>
    <col min="225" max="225" width="12.28515625" style="9" customWidth="1"/>
    <col min="226" max="227" width="12.140625" style="9" customWidth="1"/>
    <col min="228" max="228" width="12.140625" style="9" bestFit="1" customWidth="1"/>
    <col min="229" max="229" width="12.140625" style="9" customWidth="1"/>
    <col min="230" max="230" width="12.140625" style="9" bestFit="1" customWidth="1"/>
    <col min="231" max="231" width="12.140625" style="9" customWidth="1"/>
    <col min="232" max="233" width="9.140625" style="9" hidden="1" customWidth="1"/>
    <col min="234" max="234" width="12.140625" style="9" customWidth="1"/>
    <col min="235" max="235" width="16" style="9" customWidth="1"/>
    <col min="236" max="237" width="12" style="9" customWidth="1"/>
    <col min="238" max="238" width="12.5703125" style="9" customWidth="1"/>
    <col min="239" max="239" width="12.140625" style="9" customWidth="1"/>
    <col min="240" max="240" width="12" style="9" customWidth="1"/>
    <col min="241" max="241" width="14.7109375" style="9" customWidth="1"/>
    <col min="242" max="242" width="13.140625" style="9" customWidth="1"/>
    <col min="243" max="243" width="16.85546875" style="9" customWidth="1"/>
    <col min="244" max="244" width="29" style="9" customWidth="1"/>
    <col min="245" max="245" width="15.85546875" style="9" bestFit="1" customWidth="1"/>
    <col min="246" max="256" width="9.140625" style="9"/>
    <col min="257" max="257" width="5.7109375" style="9" bestFit="1" customWidth="1"/>
    <col min="258" max="258" width="46.42578125" style="9" customWidth="1"/>
    <col min="259" max="267" width="19" style="9" customWidth="1"/>
    <col min="268" max="473" width="9.140625" style="9"/>
    <col min="474" max="474" width="5" style="9" customWidth="1"/>
    <col min="475" max="475" width="45.28515625" style="9" customWidth="1"/>
    <col min="476" max="476" width="12.28515625" style="9" customWidth="1"/>
    <col min="477" max="477" width="12.140625" style="9" bestFit="1" customWidth="1"/>
    <col min="478" max="479" width="12.28515625" style="9" customWidth="1"/>
    <col min="480" max="480" width="9.140625" style="9" hidden="1" customWidth="1"/>
    <col min="481" max="481" width="12.28515625" style="9" customWidth="1"/>
    <col min="482" max="483" width="12.140625" style="9" customWidth="1"/>
    <col min="484" max="484" width="12.140625" style="9" bestFit="1" customWidth="1"/>
    <col min="485" max="485" width="12.140625" style="9" customWidth="1"/>
    <col min="486" max="486" width="12.140625" style="9" bestFit="1" customWidth="1"/>
    <col min="487" max="487" width="12.140625" style="9" customWidth="1"/>
    <col min="488" max="489" width="9.140625" style="9" hidden="1" customWidth="1"/>
    <col min="490" max="490" width="12.140625" style="9" customWidth="1"/>
    <col min="491" max="491" width="16" style="9" customWidth="1"/>
    <col min="492" max="493" width="12" style="9" customWidth="1"/>
    <col min="494" max="494" width="12.5703125" style="9" customWidth="1"/>
    <col min="495" max="495" width="12.140625" style="9" customWidth="1"/>
    <col min="496" max="496" width="12" style="9" customWidth="1"/>
    <col min="497" max="497" width="14.7109375" style="9" customWidth="1"/>
    <col min="498" max="498" width="13.140625" style="9" customWidth="1"/>
    <col min="499" max="499" width="16.85546875" style="9" customWidth="1"/>
    <col min="500" max="500" width="29" style="9" customWidth="1"/>
    <col min="501" max="501" width="15.85546875" style="9" bestFit="1" customWidth="1"/>
    <col min="502" max="512" width="9.140625" style="9"/>
    <col min="513" max="513" width="5.7109375" style="9" bestFit="1" customWidth="1"/>
    <col min="514" max="514" width="46.42578125" style="9" customWidth="1"/>
    <col min="515" max="523" width="19" style="9" customWidth="1"/>
    <col min="524" max="729" width="9.140625" style="9"/>
    <col min="730" max="730" width="5" style="9" customWidth="1"/>
    <col min="731" max="731" width="45.28515625" style="9" customWidth="1"/>
    <col min="732" max="732" width="12.28515625" style="9" customWidth="1"/>
    <col min="733" max="733" width="12.140625" style="9" bestFit="1" customWidth="1"/>
    <col min="734" max="735" width="12.28515625" style="9" customWidth="1"/>
    <col min="736" max="736" width="9.140625" style="9" hidden="1" customWidth="1"/>
    <col min="737" max="737" width="12.28515625" style="9" customWidth="1"/>
    <col min="738" max="739" width="12.140625" style="9" customWidth="1"/>
    <col min="740" max="740" width="12.140625" style="9" bestFit="1" customWidth="1"/>
    <col min="741" max="741" width="12.140625" style="9" customWidth="1"/>
    <col min="742" max="742" width="12.140625" style="9" bestFit="1" customWidth="1"/>
    <col min="743" max="743" width="12.140625" style="9" customWidth="1"/>
    <col min="744" max="745" width="9.140625" style="9" hidden="1" customWidth="1"/>
    <col min="746" max="746" width="12.140625" style="9" customWidth="1"/>
    <col min="747" max="747" width="16" style="9" customWidth="1"/>
    <col min="748" max="749" width="12" style="9" customWidth="1"/>
    <col min="750" max="750" width="12.5703125" style="9" customWidth="1"/>
    <col min="751" max="751" width="12.140625" style="9" customWidth="1"/>
    <col min="752" max="752" width="12" style="9" customWidth="1"/>
    <col min="753" max="753" width="14.7109375" style="9" customWidth="1"/>
    <col min="754" max="754" width="13.140625" style="9" customWidth="1"/>
    <col min="755" max="755" width="16.85546875" style="9" customWidth="1"/>
    <col min="756" max="756" width="29" style="9" customWidth="1"/>
    <col min="757" max="757" width="15.85546875" style="9" bestFit="1" customWidth="1"/>
    <col min="758" max="768" width="9.140625" style="9"/>
    <col min="769" max="769" width="5.7109375" style="9" bestFit="1" customWidth="1"/>
    <col min="770" max="770" width="46.42578125" style="9" customWidth="1"/>
    <col min="771" max="779" width="19" style="9" customWidth="1"/>
    <col min="780" max="985" width="9.140625" style="9"/>
    <col min="986" max="986" width="5" style="9" customWidth="1"/>
    <col min="987" max="987" width="45.28515625" style="9" customWidth="1"/>
    <col min="988" max="988" width="12.28515625" style="9" customWidth="1"/>
    <col min="989" max="989" width="12.140625" style="9" bestFit="1" customWidth="1"/>
    <col min="990" max="991" width="12.28515625" style="9" customWidth="1"/>
    <col min="992" max="992" width="9.140625" style="9" hidden="1" customWidth="1"/>
    <col min="993" max="993" width="12.28515625" style="9" customWidth="1"/>
    <col min="994" max="995" width="12.140625" style="9" customWidth="1"/>
    <col min="996" max="996" width="12.140625" style="9" bestFit="1" customWidth="1"/>
    <col min="997" max="997" width="12.140625" style="9" customWidth="1"/>
    <col min="998" max="998" width="12.140625" style="9" bestFit="1" customWidth="1"/>
    <col min="999" max="999" width="12.140625" style="9" customWidth="1"/>
    <col min="1000" max="1001" width="9.140625" style="9" hidden="1" customWidth="1"/>
    <col min="1002" max="1002" width="12.140625" style="9" customWidth="1"/>
    <col min="1003" max="1003" width="16" style="9" customWidth="1"/>
    <col min="1004" max="1005" width="12" style="9" customWidth="1"/>
    <col min="1006" max="1006" width="12.5703125" style="9" customWidth="1"/>
    <col min="1007" max="1007" width="12.140625" style="9" customWidth="1"/>
    <col min="1008" max="1008" width="12" style="9" customWidth="1"/>
    <col min="1009" max="1009" width="14.7109375" style="9" customWidth="1"/>
    <col min="1010" max="1010" width="13.140625" style="9" customWidth="1"/>
    <col min="1011" max="1011" width="16.85546875" style="9" customWidth="1"/>
    <col min="1012" max="1012" width="29" style="9" customWidth="1"/>
    <col min="1013" max="1013" width="15.85546875" style="9" bestFit="1" customWidth="1"/>
    <col min="1014" max="1024" width="9.140625" style="9"/>
    <col min="1025" max="1025" width="5.7109375" style="9" bestFit="1" customWidth="1"/>
    <col min="1026" max="1026" width="46.42578125" style="9" customWidth="1"/>
    <col min="1027" max="1035" width="19" style="9" customWidth="1"/>
    <col min="1036" max="1241" width="9.140625" style="9"/>
    <col min="1242" max="1242" width="5" style="9" customWidth="1"/>
    <col min="1243" max="1243" width="45.28515625" style="9" customWidth="1"/>
    <col min="1244" max="1244" width="12.28515625" style="9" customWidth="1"/>
    <col min="1245" max="1245" width="12.140625" style="9" bestFit="1" customWidth="1"/>
    <col min="1246" max="1247" width="12.28515625" style="9" customWidth="1"/>
    <col min="1248" max="1248" width="9.140625" style="9" hidden="1" customWidth="1"/>
    <col min="1249" max="1249" width="12.28515625" style="9" customWidth="1"/>
    <col min="1250" max="1251" width="12.140625" style="9" customWidth="1"/>
    <col min="1252" max="1252" width="12.140625" style="9" bestFit="1" customWidth="1"/>
    <col min="1253" max="1253" width="12.140625" style="9" customWidth="1"/>
    <col min="1254" max="1254" width="12.140625" style="9" bestFit="1" customWidth="1"/>
    <col min="1255" max="1255" width="12.140625" style="9" customWidth="1"/>
    <col min="1256" max="1257" width="9.140625" style="9" hidden="1" customWidth="1"/>
    <col min="1258" max="1258" width="12.140625" style="9" customWidth="1"/>
    <col min="1259" max="1259" width="16" style="9" customWidth="1"/>
    <col min="1260" max="1261" width="12" style="9" customWidth="1"/>
    <col min="1262" max="1262" width="12.5703125" style="9" customWidth="1"/>
    <col min="1263" max="1263" width="12.140625" style="9" customWidth="1"/>
    <col min="1264" max="1264" width="12" style="9" customWidth="1"/>
    <col min="1265" max="1265" width="14.7109375" style="9" customWidth="1"/>
    <col min="1266" max="1266" width="13.140625" style="9" customWidth="1"/>
    <col min="1267" max="1267" width="16.85546875" style="9" customWidth="1"/>
    <col min="1268" max="1268" width="29" style="9" customWidth="1"/>
    <col min="1269" max="1269" width="15.85546875" style="9" bestFit="1" customWidth="1"/>
    <col min="1270" max="1280" width="9.140625" style="9"/>
    <col min="1281" max="1281" width="5.7109375" style="9" bestFit="1" customWidth="1"/>
    <col min="1282" max="1282" width="46.42578125" style="9" customWidth="1"/>
    <col min="1283" max="1291" width="19" style="9" customWidth="1"/>
    <col min="1292" max="1497" width="9.140625" style="9"/>
    <col min="1498" max="1498" width="5" style="9" customWidth="1"/>
    <col min="1499" max="1499" width="45.28515625" style="9" customWidth="1"/>
    <col min="1500" max="1500" width="12.28515625" style="9" customWidth="1"/>
    <col min="1501" max="1501" width="12.140625" style="9" bestFit="1" customWidth="1"/>
    <col min="1502" max="1503" width="12.28515625" style="9" customWidth="1"/>
    <col min="1504" max="1504" width="9.140625" style="9" hidden="1" customWidth="1"/>
    <col min="1505" max="1505" width="12.28515625" style="9" customWidth="1"/>
    <col min="1506" max="1507" width="12.140625" style="9" customWidth="1"/>
    <col min="1508" max="1508" width="12.140625" style="9" bestFit="1" customWidth="1"/>
    <col min="1509" max="1509" width="12.140625" style="9" customWidth="1"/>
    <col min="1510" max="1510" width="12.140625" style="9" bestFit="1" customWidth="1"/>
    <col min="1511" max="1511" width="12.140625" style="9" customWidth="1"/>
    <col min="1512" max="1513" width="9.140625" style="9" hidden="1" customWidth="1"/>
    <col min="1514" max="1514" width="12.140625" style="9" customWidth="1"/>
    <col min="1515" max="1515" width="16" style="9" customWidth="1"/>
    <col min="1516" max="1517" width="12" style="9" customWidth="1"/>
    <col min="1518" max="1518" width="12.5703125" style="9" customWidth="1"/>
    <col min="1519" max="1519" width="12.140625" style="9" customWidth="1"/>
    <col min="1520" max="1520" width="12" style="9" customWidth="1"/>
    <col min="1521" max="1521" width="14.7109375" style="9" customWidth="1"/>
    <col min="1522" max="1522" width="13.140625" style="9" customWidth="1"/>
    <col min="1523" max="1523" width="16.85546875" style="9" customWidth="1"/>
    <col min="1524" max="1524" width="29" style="9" customWidth="1"/>
    <col min="1525" max="1525" width="15.85546875" style="9" bestFit="1" customWidth="1"/>
    <col min="1526" max="1536" width="9.140625" style="9"/>
    <col min="1537" max="1537" width="5.7109375" style="9" bestFit="1" customWidth="1"/>
    <col min="1538" max="1538" width="46.42578125" style="9" customWidth="1"/>
    <col min="1539" max="1547" width="19" style="9" customWidth="1"/>
    <col min="1548" max="1753" width="9.140625" style="9"/>
    <col min="1754" max="1754" width="5" style="9" customWidth="1"/>
    <col min="1755" max="1755" width="45.28515625" style="9" customWidth="1"/>
    <col min="1756" max="1756" width="12.28515625" style="9" customWidth="1"/>
    <col min="1757" max="1757" width="12.140625" style="9" bestFit="1" customWidth="1"/>
    <col min="1758" max="1759" width="12.28515625" style="9" customWidth="1"/>
    <col min="1760" max="1760" width="9.140625" style="9" hidden="1" customWidth="1"/>
    <col min="1761" max="1761" width="12.28515625" style="9" customWidth="1"/>
    <col min="1762" max="1763" width="12.140625" style="9" customWidth="1"/>
    <col min="1764" max="1764" width="12.140625" style="9" bestFit="1" customWidth="1"/>
    <col min="1765" max="1765" width="12.140625" style="9" customWidth="1"/>
    <col min="1766" max="1766" width="12.140625" style="9" bestFit="1" customWidth="1"/>
    <col min="1767" max="1767" width="12.140625" style="9" customWidth="1"/>
    <col min="1768" max="1769" width="9.140625" style="9" hidden="1" customWidth="1"/>
    <col min="1770" max="1770" width="12.140625" style="9" customWidth="1"/>
    <col min="1771" max="1771" width="16" style="9" customWidth="1"/>
    <col min="1772" max="1773" width="12" style="9" customWidth="1"/>
    <col min="1774" max="1774" width="12.5703125" style="9" customWidth="1"/>
    <col min="1775" max="1775" width="12.140625" style="9" customWidth="1"/>
    <col min="1776" max="1776" width="12" style="9" customWidth="1"/>
    <col min="1777" max="1777" width="14.7109375" style="9" customWidth="1"/>
    <col min="1778" max="1778" width="13.140625" style="9" customWidth="1"/>
    <col min="1779" max="1779" width="16.85546875" style="9" customWidth="1"/>
    <col min="1780" max="1780" width="29" style="9" customWidth="1"/>
    <col min="1781" max="1781" width="15.85546875" style="9" bestFit="1" customWidth="1"/>
    <col min="1782" max="1792" width="9.140625" style="9"/>
    <col min="1793" max="1793" width="5.7109375" style="9" bestFit="1" customWidth="1"/>
    <col min="1794" max="1794" width="46.42578125" style="9" customWidth="1"/>
    <col min="1795" max="1803" width="19" style="9" customWidth="1"/>
    <col min="1804" max="2009" width="9.140625" style="9"/>
    <col min="2010" max="2010" width="5" style="9" customWidth="1"/>
    <col min="2011" max="2011" width="45.28515625" style="9" customWidth="1"/>
    <col min="2012" max="2012" width="12.28515625" style="9" customWidth="1"/>
    <col min="2013" max="2013" width="12.140625" style="9" bestFit="1" customWidth="1"/>
    <col min="2014" max="2015" width="12.28515625" style="9" customWidth="1"/>
    <col min="2016" max="2016" width="9.140625" style="9" hidden="1" customWidth="1"/>
    <col min="2017" max="2017" width="12.28515625" style="9" customWidth="1"/>
    <col min="2018" max="2019" width="12.140625" style="9" customWidth="1"/>
    <col min="2020" max="2020" width="12.140625" style="9" bestFit="1" customWidth="1"/>
    <col min="2021" max="2021" width="12.140625" style="9" customWidth="1"/>
    <col min="2022" max="2022" width="12.140625" style="9" bestFit="1" customWidth="1"/>
    <col min="2023" max="2023" width="12.140625" style="9" customWidth="1"/>
    <col min="2024" max="2025" width="9.140625" style="9" hidden="1" customWidth="1"/>
    <col min="2026" max="2026" width="12.140625" style="9" customWidth="1"/>
    <col min="2027" max="2027" width="16" style="9" customWidth="1"/>
    <col min="2028" max="2029" width="12" style="9" customWidth="1"/>
    <col min="2030" max="2030" width="12.5703125" style="9" customWidth="1"/>
    <col min="2031" max="2031" width="12.140625" style="9" customWidth="1"/>
    <col min="2032" max="2032" width="12" style="9" customWidth="1"/>
    <col min="2033" max="2033" width="14.7109375" style="9" customWidth="1"/>
    <col min="2034" max="2034" width="13.140625" style="9" customWidth="1"/>
    <col min="2035" max="2035" width="16.85546875" style="9" customWidth="1"/>
    <col min="2036" max="2036" width="29" style="9" customWidth="1"/>
    <col min="2037" max="2037" width="15.85546875" style="9" bestFit="1" customWidth="1"/>
    <col min="2038" max="2048" width="9.140625" style="9"/>
    <col min="2049" max="2049" width="5.7109375" style="9" bestFit="1" customWidth="1"/>
    <col min="2050" max="2050" width="46.42578125" style="9" customWidth="1"/>
    <col min="2051" max="2059" width="19" style="9" customWidth="1"/>
    <col min="2060" max="2265" width="9.140625" style="9"/>
    <col min="2266" max="2266" width="5" style="9" customWidth="1"/>
    <col min="2267" max="2267" width="45.28515625" style="9" customWidth="1"/>
    <col min="2268" max="2268" width="12.28515625" style="9" customWidth="1"/>
    <col min="2269" max="2269" width="12.140625" style="9" bestFit="1" customWidth="1"/>
    <col min="2270" max="2271" width="12.28515625" style="9" customWidth="1"/>
    <col min="2272" max="2272" width="9.140625" style="9" hidden="1" customWidth="1"/>
    <col min="2273" max="2273" width="12.28515625" style="9" customWidth="1"/>
    <col min="2274" max="2275" width="12.140625" style="9" customWidth="1"/>
    <col min="2276" max="2276" width="12.140625" style="9" bestFit="1" customWidth="1"/>
    <col min="2277" max="2277" width="12.140625" style="9" customWidth="1"/>
    <col min="2278" max="2278" width="12.140625" style="9" bestFit="1" customWidth="1"/>
    <col min="2279" max="2279" width="12.140625" style="9" customWidth="1"/>
    <col min="2280" max="2281" width="9.140625" style="9" hidden="1" customWidth="1"/>
    <col min="2282" max="2282" width="12.140625" style="9" customWidth="1"/>
    <col min="2283" max="2283" width="16" style="9" customWidth="1"/>
    <col min="2284" max="2285" width="12" style="9" customWidth="1"/>
    <col min="2286" max="2286" width="12.5703125" style="9" customWidth="1"/>
    <col min="2287" max="2287" width="12.140625" style="9" customWidth="1"/>
    <col min="2288" max="2288" width="12" style="9" customWidth="1"/>
    <col min="2289" max="2289" width="14.7109375" style="9" customWidth="1"/>
    <col min="2290" max="2290" width="13.140625" style="9" customWidth="1"/>
    <col min="2291" max="2291" width="16.85546875" style="9" customWidth="1"/>
    <col min="2292" max="2292" width="29" style="9" customWidth="1"/>
    <col min="2293" max="2293" width="15.85546875" style="9" bestFit="1" customWidth="1"/>
    <col min="2294" max="2304" width="9.140625" style="9"/>
    <col min="2305" max="2305" width="5.7109375" style="9" bestFit="1" customWidth="1"/>
    <col min="2306" max="2306" width="46.42578125" style="9" customWidth="1"/>
    <col min="2307" max="2315" width="19" style="9" customWidth="1"/>
    <col min="2316" max="2521" width="9.140625" style="9"/>
    <col min="2522" max="2522" width="5" style="9" customWidth="1"/>
    <col min="2523" max="2523" width="45.28515625" style="9" customWidth="1"/>
    <col min="2524" max="2524" width="12.28515625" style="9" customWidth="1"/>
    <col min="2525" max="2525" width="12.140625" style="9" bestFit="1" customWidth="1"/>
    <col min="2526" max="2527" width="12.28515625" style="9" customWidth="1"/>
    <col min="2528" max="2528" width="9.140625" style="9" hidden="1" customWidth="1"/>
    <col min="2529" max="2529" width="12.28515625" style="9" customWidth="1"/>
    <col min="2530" max="2531" width="12.140625" style="9" customWidth="1"/>
    <col min="2532" max="2532" width="12.140625" style="9" bestFit="1" customWidth="1"/>
    <col min="2533" max="2533" width="12.140625" style="9" customWidth="1"/>
    <col min="2534" max="2534" width="12.140625" style="9" bestFit="1" customWidth="1"/>
    <col min="2535" max="2535" width="12.140625" style="9" customWidth="1"/>
    <col min="2536" max="2537" width="9.140625" style="9" hidden="1" customWidth="1"/>
    <col min="2538" max="2538" width="12.140625" style="9" customWidth="1"/>
    <col min="2539" max="2539" width="16" style="9" customWidth="1"/>
    <col min="2540" max="2541" width="12" style="9" customWidth="1"/>
    <col min="2542" max="2542" width="12.5703125" style="9" customWidth="1"/>
    <col min="2543" max="2543" width="12.140625" style="9" customWidth="1"/>
    <col min="2544" max="2544" width="12" style="9" customWidth="1"/>
    <col min="2545" max="2545" width="14.7109375" style="9" customWidth="1"/>
    <col min="2546" max="2546" width="13.140625" style="9" customWidth="1"/>
    <col min="2547" max="2547" width="16.85546875" style="9" customWidth="1"/>
    <col min="2548" max="2548" width="29" style="9" customWidth="1"/>
    <col min="2549" max="2549" width="15.85546875" style="9" bestFit="1" customWidth="1"/>
    <col min="2550" max="2560" width="9.140625" style="9"/>
    <col min="2561" max="2561" width="5.7109375" style="9" bestFit="1" customWidth="1"/>
    <col min="2562" max="2562" width="46.42578125" style="9" customWidth="1"/>
    <col min="2563" max="2571" width="19" style="9" customWidth="1"/>
    <col min="2572" max="2777" width="9.140625" style="9"/>
    <col min="2778" max="2778" width="5" style="9" customWidth="1"/>
    <col min="2779" max="2779" width="45.28515625" style="9" customWidth="1"/>
    <col min="2780" max="2780" width="12.28515625" style="9" customWidth="1"/>
    <col min="2781" max="2781" width="12.140625" style="9" bestFit="1" customWidth="1"/>
    <col min="2782" max="2783" width="12.28515625" style="9" customWidth="1"/>
    <col min="2784" max="2784" width="9.140625" style="9" hidden="1" customWidth="1"/>
    <col min="2785" max="2785" width="12.28515625" style="9" customWidth="1"/>
    <col min="2786" max="2787" width="12.140625" style="9" customWidth="1"/>
    <col min="2788" max="2788" width="12.140625" style="9" bestFit="1" customWidth="1"/>
    <col min="2789" max="2789" width="12.140625" style="9" customWidth="1"/>
    <col min="2790" max="2790" width="12.140625" style="9" bestFit="1" customWidth="1"/>
    <col min="2791" max="2791" width="12.140625" style="9" customWidth="1"/>
    <col min="2792" max="2793" width="9.140625" style="9" hidden="1" customWidth="1"/>
    <col min="2794" max="2794" width="12.140625" style="9" customWidth="1"/>
    <col min="2795" max="2795" width="16" style="9" customWidth="1"/>
    <col min="2796" max="2797" width="12" style="9" customWidth="1"/>
    <col min="2798" max="2798" width="12.5703125" style="9" customWidth="1"/>
    <col min="2799" max="2799" width="12.140625" style="9" customWidth="1"/>
    <col min="2800" max="2800" width="12" style="9" customWidth="1"/>
    <col min="2801" max="2801" width="14.7109375" style="9" customWidth="1"/>
    <col min="2802" max="2802" width="13.140625" style="9" customWidth="1"/>
    <col min="2803" max="2803" width="16.85546875" style="9" customWidth="1"/>
    <col min="2804" max="2804" width="29" style="9" customWidth="1"/>
    <col min="2805" max="2805" width="15.85546875" style="9" bestFit="1" customWidth="1"/>
    <col min="2806" max="2816" width="9.140625" style="9"/>
    <col min="2817" max="2817" width="5.7109375" style="9" bestFit="1" customWidth="1"/>
    <col min="2818" max="2818" width="46.42578125" style="9" customWidth="1"/>
    <col min="2819" max="2827" width="19" style="9" customWidth="1"/>
    <col min="2828" max="3033" width="9.140625" style="9"/>
    <col min="3034" max="3034" width="5" style="9" customWidth="1"/>
    <col min="3035" max="3035" width="45.28515625" style="9" customWidth="1"/>
    <col min="3036" max="3036" width="12.28515625" style="9" customWidth="1"/>
    <col min="3037" max="3037" width="12.140625" style="9" bestFit="1" customWidth="1"/>
    <col min="3038" max="3039" width="12.28515625" style="9" customWidth="1"/>
    <col min="3040" max="3040" width="9.140625" style="9" hidden="1" customWidth="1"/>
    <col min="3041" max="3041" width="12.28515625" style="9" customWidth="1"/>
    <col min="3042" max="3043" width="12.140625" style="9" customWidth="1"/>
    <col min="3044" max="3044" width="12.140625" style="9" bestFit="1" customWidth="1"/>
    <col min="3045" max="3045" width="12.140625" style="9" customWidth="1"/>
    <col min="3046" max="3046" width="12.140625" style="9" bestFit="1" customWidth="1"/>
    <col min="3047" max="3047" width="12.140625" style="9" customWidth="1"/>
    <col min="3048" max="3049" width="9.140625" style="9" hidden="1" customWidth="1"/>
    <col min="3050" max="3050" width="12.140625" style="9" customWidth="1"/>
    <col min="3051" max="3051" width="16" style="9" customWidth="1"/>
    <col min="3052" max="3053" width="12" style="9" customWidth="1"/>
    <col min="3054" max="3054" width="12.5703125" style="9" customWidth="1"/>
    <col min="3055" max="3055" width="12.140625" style="9" customWidth="1"/>
    <col min="3056" max="3056" width="12" style="9" customWidth="1"/>
    <col min="3057" max="3057" width="14.7109375" style="9" customWidth="1"/>
    <col min="3058" max="3058" width="13.140625" style="9" customWidth="1"/>
    <col min="3059" max="3059" width="16.85546875" style="9" customWidth="1"/>
    <col min="3060" max="3060" width="29" style="9" customWidth="1"/>
    <col min="3061" max="3061" width="15.85546875" style="9" bestFit="1" customWidth="1"/>
    <col min="3062" max="3072" width="9.140625" style="9"/>
    <col min="3073" max="3073" width="5.7109375" style="9" bestFit="1" customWidth="1"/>
    <col min="3074" max="3074" width="46.42578125" style="9" customWidth="1"/>
    <col min="3075" max="3083" width="19" style="9" customWidth="1"/>
    <col min="3084" max="3289" width="9.140625" style="9"/>
    <col min="3290" max="3290" width="5" style="9" customWidth="1"/>
    <col min="3291" max="3291" width="45.28515625" style="9" customWidth="1"/>
    <col min="3292" max="3292" width="12.28515625" style="9" customWidth="1"/>
    <col min="3293" max="3293" width="12.140625" style="9" bestFit="1" customWidth="1"/>
    <col min="3294" max="3295" width="12.28515625" style="9" customWidth="1"/>
    <col min="3296" max="3296" width="9.140625" style="9" hidden="1" customWidth="1"/>
    <col min="3297" max="3297" width="12.28515625" style="9" customWidth="1"/>
    <col min="3298" max="3299" width="12.140625" style="9" customWidth="1"/>
    <col min="3300" max="3300" width="12.140625" style="9" bestFit="1" customWidth="1"/>
    <col min="3301" max="3301" width="12.140625" style="9" customWidth="1"/>
    <col min="3302" max="3302" width="12.140625" style="9" bestFit="1" customWidth="1"/>
    <col min="3303" max="3303" width="12.140625" style="9" customWidth="1"/>
    <col min="3304" max="3305" width="9.140625" style="9" hidden="1" customWidth="1"/>
    <col min="3306" max="3306" width="12.140625" style="9" customWidth="1"/>
    <col min="3307" max="3307" width="16" style="9" customWidth="1"/>
    <col min="3308" max="3309" width="12" style="9" customWidth="1"/>
    <col min="3310" max="3310" width="12.5703125" style="9" customWidth="1"/>
    <col min="3311" max="3311" width="12.140625" style="9" customWidth="1"/>
    <col min="3312" max="3312" width="12" style="9" customWidth="1"/>
    <col min="3313" max="3313" width="14.7109375" style="9" customWidth="1"/>
    <col min="3314" max="3314" width="13.140625" style="9" customWidth="1"/>
    <col min="3315" max="3315" width="16.85546875" style="9" customWidth="1"/>
    <col min="3316" max="3316" width="29" style="9" customWidth="1"/>
    <col min="3317" max="3317" width="15.85546875" style="9" bestFit="1" customWidth="1"/>
    <col min="3318" max="3328" width="9.140625" style="9"/>
    <col min="3329" max="3329" width="5.7109375" style="9" bestFit="1" customWidth="1"/>
    <col min="3330" max="3330" width="46.42578125" style="9" customWidth="1"/>
    <col min="3331" max="3339" width="19" style="9" customWidth="1"/>
    <col min="3340" max="3545" width="9.140625" style="9"/>
    <col min="3546" max="3546" width="5" style="9" customWidth="1"/>
    <col min="3547" max="3547" width="45.28515625" style="9" customWidth="1"/>
    <col min="3548" max="3548" width="12.28515625" style="9" customWidth="1"/>
    <col min="3549" max="3549" width="12.140625" style="9" bestFit="1" customWidth="1"/>
    <col min="3550" max="3551" width="12.28515625" style="9" customWidth="1"/>
    <col min="3552" max="3552" width="9.140625" style="9" hidden="1" customWidth="1"/>
    <col min="3553" max="3553" width="12.28515625" style="9" customWidth="1"/>
    <col min="3554" max="3555" width="12.140625" style="9" customWidth="1"/>
    <col min="3556" max="3556" width="12.140625" style="9" bestFit="1" customWidth="1"/>
    <col min="3557" max="3557" width="12.140625" style="9" customWidth="1"/>
    <col min="3558" max="3558" width="12.140625" style="9" bestFit="1" customWidth="1"/>
    <col min="3559" max="3559" width="12.140625" style="9" customWidth="1"/>
    <col min="3560" max="3561" width="9.140625" style="9" hidden="1" customWidth="1"/>
    <col min="3562" max="3562" width="12.140625" style="9" customWidth="1"/>
    <col min="3563" max="3563" width="16" style="9" customWidth="1"/>
    <col min="3564" max="3565" width="12" style="9" customWidth="1"/>
    <col min="3566" max="3566" width="12.5703125" style="9" customWidth="1"/>
    <col min="3567" max="3567" width="12.140625" style="9" customWidth="1"/>
    <col min="3568" max="3568" width="12" style="9" customWidth="1"/>
    <col min="3569" max="3569" width="14.7109375" style="9" customWidth="1"/>
    <col min="3570" max="3570" width="13.140625" style="9" customWidth="1"/>
    <col min="3571" max="3571" width="16.85546875" style="9" customWidth="1"/>
    <col min="3572" max="3572" width="29" style="9" customWidth="1"/>
    <col min="3573" max="3573" width="15.85546875" style="9" bestFit="1" customWidth="1"/>
    <col min="3574" max="3584" width="9.140625" style="9"/>
    <col min="3585" max="3585" width="5.7109375" style="9" bestFit="1" customWidth="1"/>
    <col min="3586" max="3586" width="46.42578125" style="9" customWidth="1"/>
    <col min="3587" max="3595" width="19" style="9" customWidth="1"/>
    <col min="3596" max="3801" width="9.140625" style="9"/>
    <col min="3802" max="3802" width="5" style="9" customWidth="1"/>
    <col min="3803" max="3803" width="45.28515625" style="9" customWidth="1"/>
    <col min="3804" max="3804" width="12.28515625" style="9" customWidth="1"/>
    <col min="3805" max="3805" width="12.140625" style="9" bestFit="1" customWidth="1"/>
    <col min="3806" max="3807" width="12.28515625" style="9" customWidth="1"/>
    <col min="3808" max="3808" width="9.140625" style="9" hidden="1" customWidth="1"/>
    <col min="3809" max="3809" width="12.28515625" style="9" customWidth="1"/>
    <col min="3810" max="3811" width="12.140625" style="9" customWidth="1"/>
    <col min="3812" max="3812" width="12.140625" style="9" bestFit="1" customWidth="1"/>
    <col min="3813" max="3813" width="12.140625" style="9" customWidth="1"/>
    <col min="3814" max="3814" width="12.140625" style="9" bestFit="1" customWidth="1"/>
    <col min="3815" max="3815" width="12.140625" style="9" customWidth="1"/>
    <col min="3816" max="3817" width="9.140625" style="9" hidden="1" customWidth="1"/>
    <col min="3818" max="3818" width="12.140625" style="9" customWidth="1"/>
    <col min="3819" max="3819" width="16" style="9" customWidth="1"/>
    <col min="3820" max="3821" width="12" style="9" customWidth="1"/>
    <col min="3822" max="3822" width="12.5703125" style="9" customWidth="1"/>
    <col min="3823" max="3823" width="12.140625" style="9" customWidth="1"/>
    <col min="3824" max="3824" width="12" style="9" customWidth="1"/>
    <col min="3825" max="3825" width="14.7109375" style="9" customWidth="1"/>
    <col min="3826" max="3826" width="13.140625" style="9" customWidth="1"/>
    <col min="3827" max="3827" width="16.85546875" style="9" customWidth="1"/>
    <col min="3828" max="3828" width="29" style="9" customWidth="1"/>
    <col min="3829" max="3829" width="15.85546875" style="9" bestFit="1" customWidth="1"/>
    <col min="3830" max="3840" width="9.140625" style="9"/>
    <col min="3841" max="3841" width="5.7109375" style="9" bestFit="1" customWidth="1"/>
    <col min="3842" max="3842" width="46.42578125" style="9" customWidth="1"/>
    <col min="3843" max="3851" width="19" style="9" customWidth="1"/>
    <col min="3852" max="4057" width="9.140625" style="9"/>
    <col min="4058" max="4058" width="5" style="9" customWidth="1"/>
    <col min="4059" max="4059" width="45.28515625" style="9" customWidth="1"/>
    <col min="4060" max="4060" width="12.28515625" style="9" customWidth="1"/>
    <col min="4061" max="4061" width="12.140625" style="9" bestFit="1" customWidth="1"/>
    <col min="4062" max="4063" width="12.28515625" style="9" customWidth="1"/>
    <col min="4064" max="4064" width="9.140625" style="9" hidden="1" customWidth="1"/>
    <col min="4065" max="4065" width="12.28515625" style="9" customWidth="1"/>
    <col min="4066" max="4067" width="12.140625" style="9" customWidth="1"/>
    <col min="4068" max="4068" width="12.140625" style="9" bestFit="1" customWidth="1"/>
    <col min="4069" max="4069" width="12.140625" style="9" customWidth="1"/>
    <col min="4070" max="4070" width="12.140625" style="9" bestFit="1" customWidth="1"/>
    <col min="4071" max="4071" width="12.140625" style="9" customWidth="1"/>
    <col min="4072" max="4073" width="9.140625" style="9" hidden="1" customWidth="1"/>
    <col min="4074" max="4074" width="12.140625" style="9" customWidth="1"/>
    <col min="4075" max="4075" width="16" style="9" customWidth="1"/>
    <col min="4076" max="4077" width="12" style="9" customWidth="1"/>
    <col min="4078" max="4078" width="12.5703125" style="9" customWidth="1"/>
    <col min="4079" max="4079" width="12.140625" style="9" customWidth="1"/>
    <col min="4080" max="4080" width="12" style="9" customWidth="1"/>
    <col min="4081" max="4081" width="14.7109375" style="9" customWidth="1"/>
    <col min="4082" max="4082" width="13.140625" style="9" customWidth="1"/>
    <col min="4083" max="4083" width="16.85546875" style="9" customWidth="1"/>
    <col min="4084" max="4084" width="29" style="9" customWidth="1"/>
    <col min="4085" max="4085" width="15.85546875" style="9" bestFit="1" customWidth="1"/>
    <col min="4086" max="4096" width="9.140625" style="9"/>
    <col min="4097" max="4097" width="5.7109375" style="9" bestFit="1" customWidth="1"/>
    <col min="4098" max="4098" width="46.42578125" style="9" customWidth="1"/>
    <col min="4099" max="4107" width="19" style="9" customWidth="1"/>
    <col min="4108" max="4313" width="9.140625" style="9"/>
    <col min="4314" max="4314" width="5" style="9" customWidth="1"/>
    <col min="4315" max="4315" width="45.28515625" style="9" customWidth="1"/>
    <col min="4316" max="4316" width="12.28515625" style="9" customWidth="1"/>
    <col min="4317" max="4317" width="12.140625" style="9" bestFit="1" customWidth="1"/>
    <col min="4318" max="4319" width="12.28515625" style="9" customWidth="1"/>
    <col min="4320" max="4320" width="9.140625" style="9" hidden="1" customWidth="1"/>
    <col min="4321" max="4321" width="12.28515625" style="9" customWidth="1"/>
    <col min="4322" max="4323" width="12.140625" style="9" customWidth="1"/>
    <col min="4324" max="4324" width="12.140625" style="9" bestFit="1" customWidth="1"/>
    <col min="4325" max="4325" width="12.140625" style="9" customWidth="1"/>
    <col min="4326" max="4326" width="12.140625" style="9" bestFit="1" customWidth="1"/>
    <col min="4327" max="4327" width="12.140625" style="9" customWidth="1"/>
    <col min="4328" max="4329" width="9.140625" style="9" hidden="1" customWidth="1"/>
    <col min="4330" max="4330" width="12.140625" style="9" customWidth="1"/>
    <col min="4331" max="4331" width="16" style="9" customWidth="1"/>
    <col min="4332" max="4333" width="12" style="9" customWidth="1"/>
    <col min="4334" max="4334" width="12.5703125" style="9" customWidth="1"/>
    <col min="4335" max="4335" width="12.140625" style="9" customWidth="1"/>
    <col min="4336" max="4336" width="12" style="9" customWidth="1"/>
    <col min="4337" max="4337" width="14.7109375" style="9" customWidth="1"/>
    <col min="4338" max="4338" width="13.140625" style="9" customWidth="1"/>
    <col min="4339" max="4339" width="16.85546875" style="9" customWidth="1"/>
    <col min="4340" max="4340" width="29" style="9" customWidth="1"/>
    <col min="4341" max="4341" width="15.85546875" style="9" bestFit="1" customWidth="1"/>
    <col min="4342" max="4352" width="9.140625" style="9"/>
    <col min="4353" max="4353" width="5.7109375" style="9" bestFit="1" customWidth="1"/>
    <col min="4354" max="4354" width="46.42578125" style="9" customWidth="1"/>
    <col min="4355" max="4363" width="19" style="9" customWidth="1"/>
    <col min="4364" max="4569" width="9.140625" style="9"/>
    <col min="4570" max="4570" width="5" style="9" customWidth="1"/>
    <col min="4571" max="4571" width="45.28515625" style="9" customWidth="1"/>
    <col min="4572" max="4572" width="12.28515625" style="9" customWidth="1"/>
    <col min="4573" max="4573" width="12.140625" style="9" bestFit="1" customWidth="1"/>
    <col min="4574" max="4575" width="12.28515625" style="9" customWidth="1"/>
    <col min="4576" max="4576" width="9.140625" style="9" hidden="1" customWidth="1"/>
    <col min="4577" max="4577" width="12.28515625" style="9" customWidth="1"/>
    <col min="4578" max="4579" width="12.140625" style="9" customWidth="1"/>
    <col min="4580" max="4580" width="12.140625" style="9" bestFit="1" customWidth="1"/>
    <col min="4581" max="4581" width="12.140625" style="9" customWidth="1"/>
    <col min="4582" max="4582" width="12.140625" style="9" bestFit="1" customWidth="1"/>
    <col min="4583" max="4583" width="12.140625" style="9" customWidth="1"/>
    <col min="4584" max="4585" width="9.140625" style="9" hidden="1" customWidth="1"/>
    <col min="4586" max="4586" width="12.140625" style="9" customWidth="1"/>
    <col min="4587" max="4587" width="16" style="9" customWidth="1"/>
    <col min="4588" max="4589" width="12" style="9" customWidth="1"/>
    <col min="4590" max="4590" width="12.5703125" style="9" customWidth="1"/>
    <col min="4591" max="4591" width="12.140625" style="9" customWidth="1"/>
    <col min="4592" max="4592" width="12" style="9" customWidth="1"/>
    <col min="4593" max="4593" width="14.7109375" style="9" customWidth="1"/>
    <col min="4594" max="4594" width="13.140625" style="9" customWidth="1"/>
    <col min="4595" max="4595" width="16.85546875" style="9" customWidth="1"/>
    <col min="4596" max="4596" width="29" style="9" customWidth="1"/>
    <col min="4597" max="4597" width="15.85546875" style="9" bestFit="1" customWidth="1"/>
    <col min="4598" max="4608" width="9.140625" style="9"/>
    <col min="4609" max="4609" width="5.7109375" style="9" bestFit="1" customWidth="1"/>
    <col min="4610" max="4610" width="46.42578125" style="9" customWidth="1"/>
    <col min="4611" max="4619" width="19" style="9" customWidth="1"/>
    <col min="4620" max="4825" width="9.140625" style="9"/>
    <col min="4826" max="4826" width="5" style="9" customWidth="1"/>
    <col min="4827" max="4827" width="45.28515625" style="9" customWidth="1"/>
    <col min="4828" max="4828" width="12.28515625" style="9" customWidth="1"/>
    <col min="4829" max="4829" width="12.140625" style="9" bestFit="1" customWidth="1"/>
    <col min="4830" max="4831" width="12.28515625" style="9" customWidth="1"/>
    <col min="4832" max="4832" width="9.140625" style="9" hidden="1" customWidth="1"/>
    <col min="4833" max="4833" width="12.28515625" style="9" customWidth="1"/>
    <col min="4834" max="4835" width="12.140625" style="9" customWidth="1"/>
    <col min="4836" max="4836" width="12.140625" style="9" bestFit="1" customWidth="1"/>
    <col min="4837" max="4837" width="12.140625" style="9" customWidth="1"/>
    <col min="4838" max="4838" width="12.140625" style="9" bestFit="1" customWidth="1"/>
    <col min="4839" max="4839" width="12.140625" style="9" customWidth="1"/>
    <col min="4840" max="4841" width="9.140625" style="9" hidden="1" customWidth="1"/>
    <col min="4842" max="4842" width="12.140625" style="9" customWidth="1"/>
    <col min="4843" max="4843" width="16" style="9" customWidth="1"/>
    <col min="4844" max="4845" width="12" style="9" customWidth="1"/>
    <col min="4846" max="4846" width="12.5703125" style="9" customWidth="1"/>
    <col min="4847" max="4847" width="12.140625" style="9" customWidth="1"/>
    <col min="4848" max="4848" width="12" style="9" customWidth="1"/>
    <col min="4849" max="4849" width="14.7109375" style="9" customWidth="1"/>
    <col min="4850" max="4850" width="13.140625" style="9" customWidth="1"/>
    <col min="4851" max="4851" width="16.85546875" style="9" customWidth="1"/>
    <col min="4852" max="4852" width="29" style="9" customWidth="1"/>
    <col min="4853" max="4853" width="15.85546875" style="9" bestFit="1" customWidth="1"/>
    <col min="4854" max="4864" width="9.140625" style="9"/>
    <col min="4865" max="4865" width="5.7109375" style="9" bestFit="1" customWidth="1"/>
    <col min="4866" max="4866" width="46.42578125" style="9" customWidth="1"/>
    <col min="4867" max="4875" width="19" style="9" customWidth="1"/>
    <col min="4876" max="5081" width="9.140625" style="9"/>
    <col min="5082" max="5082" width="5" style="9" customWidth="1"/>
    <col min="5083" max="5083" width="45.28515625" style="9" customWidth="1"/>
    <col min="5084" max="5084" width="12.28515625" style="9" customWidth="1"/>
    <col min="5085" max="5085" width="12.140625" style="9" bestFit="1" customWidth="1"/>
    <col min="5086" max="5087" width="12.28515625" style="9" customWidth="1"/>
    <col min="5088" max="5088" width="9.140625" style="9" hidden="1" customWidth="1"/>
    <col min="5089" max="5089" width="12.28515625" style="9" customWidth="1"/>
    <col min="5090" max="5091" width="12.140625" style="9" customWidth="1"/>
    <col min="5092" max="5092" width="12.140625" style="9" bestFit="1" customWidth="1"/>
    <col min="5093" max="5093" width="12.140625" style="9" customWidth="1"/>
    <col min="5094" max="5094" width="12.140625" style="9" bestFit="1" customWidth="1"/>
    <col min="5095" max="5095" width="12.140625" style="9" customWidth="1"/>
    <col min="5096" max="5097" width="9.140625" style="9" hidden="1" customWidth="1"/>
    <col min="5098" max="5098" width="12.140625" style="9" customWidth="1"/>
    <col min="5099" max="5099" width="16" style="9" customWidth="1"/>
    <col min="5100" max="5101" width="12" style="9" customWidth="1"/>
    <col min="5102" max="5102" width="12.5703125" style="9" customWidth="1"/>
    <col min="5103" max="5103" width="12.140625" style="9" customWidth="1"/>
    <col min="5104" max="5104" width="12" style="9" customWidth="1"/>
    <col min="5105" max="5105" width="14.7109375" style="9" customWidth="1"/>
    <col min="5106" max="5106" width="13.140625" style="9" customWidth="1"/>
    <col min="5107" max="5107" width="16.85546875" style="9" customWidth="1"/>
    <col min="5108" max="5108" width="29" style="9" customWidth="1"/>
    <col min="5109" max="5109" width="15.85546875" style="9" bestFit="1" customWidth="1"/>
    <col min="5110" max="5120" width="9.140625" style="9"/>
    <col min="5121" max="5121" width="5.7109375" style="9" bestFit="1" customWidth="1"/>
    <col min="5122" max="5122" width="46.42578125" style="9" customWidth="1"/>
    <col min="5123" max="5131" width="19" style="9" customWidth="1"/>
    <col min="5132" max="5337" width="9.140625" style="9"/>
    <col min="5338" max="5338" width="5" style="9" customWidth="1"/>
    <col min="5339" max="5339" width="45.28515625" style="9" customWidth="1"/>
    <col min="5340" max="5340" width="12.28515625" style="9" customWidth="1"/>
    <col min="5341" max="5341" width="12.140625" style="9" bestFit="1" customWidth="1"/>
    <col min="5342" max="5343" width="12.28515625" style="9" customWidth="1"/>
    <col min="5344" max="5344" width="9.140625" style="9" hidden="1" customWidth="1"/>
    <col min="5345" max="5345" width="12.28515625" style="9" customWidth="1"/>
    <col min="5346" max="5347" width="12.140625" style="9" customWidth="1"/>
    <col min="5348" max="5348" width="12.140625" style="9" bestFit="1" customWidth="1"/>
    <col min="5349" max="5349" width="12.140625" style="9" customWidth="1"/>
    <col min="5350" max="5350" width="12.140625" style="9" bestFit="1" customWidth="1"/>
    <col min="5351" max="5351" width="12.140625" style="9" customWidth="1"/>
    <col min="5352" max="5353" width="9.140625" style="9" hidden="1" customWidth="1"/>
    <col min="5354" max="5354" width="12.140625" style="9" customWidth="1"/>
    <col min="5355" max="5355" width="16" style="9" customWidth="1"/>
    <col min="5356" max="5357" width="12" style="9" customWidth="1"/>
    <col min="5358" max="5358" width="12.5703125" style="9" customWidth="1"/>
    <col min="5359" max="5359" width="12.140625" style="9" customWidth="1"/>
    <col min="5360" max="5360" width="12" style="9" customWidth="1"/>
    <col min="5361" max="5361" width="14.7109375" style="9" customWidth="1"/>
    <col min="5362" max="5362" width="13.140625" style="9" customWidth="1"/>
    <col min="5363" max="5363" width="16.85546875" style="9" customWidth="1"/>
    <col min="5364" max="5364" width="29" style="9" customWidth="1"/>
    <col min="5365" max="5365" width="15.85546875" style="9" bestFit="1" customWidth="1"/>
    <col min="5366" max="5376" width="9.140625" style="9"/>
    <col min="5377" max="5377" width="5.7109375" style="9" bestFit="1" customWidth="1"/>
    <col min="5378" max="5378" width="46.42578125" style="9" customWidth="1"/>
    <col min="5379" max="5387" width="19" style="9" customWidth="1"/>
    <col min="5388" max="5593" width="9.140625" style="9"/>
    <col min="5594" max="5594" width="5" style="9" customWidth="1"/>
    <col min="5595" max="5595" width="45.28515625" style="9" customWidth="1"/>
    <col min="5596" max="5596" width="12.28515625" style="9" customWidth="1"/>
    <col min="5597" max="5597" width="12.140625" style="9" bestFit="1" customWidth="1"/>
    <col min="5598" max="5599" width="12.28515625" style="9" customWidth="1"/>
    <col min="5600" max="5600" width="9.140625" style="9" hidden="1" customWidth="1"/>
    <col min="5601" max="5601" width="12.28515625" style="9" customWidth="1"/>
    <col min="5602" max="5603" width="12.140625" style="9" customWidth="1"/>
    <col min="5604" max="5604" width="12.140625" style="9" bestFit="1" customWidth="1"/>
    <col min="5605" max="5605" width="12.140625" style="9" customWidth="1"/>
    <col min="5606" max="5606" width="12.140625" style="9" bestFit="1" customWidth="1"/>
    <col min="5607" max="5607" width="12.140625" style="9" customWidth="1"/>
    <col min="5608" max="5609" width="9.140625" style="9" hidden="1" customWidth="1"/>
    <col min="5610" max="5610" width="12.140625" style="9" customWidth="1"/>
    <col min="5611" max="5611" width="16" style="9" customWidth="1"/>
    <col min="5612" max="5613" width="12" style="9" customWidth="1"/>
    <col min="5614" max="5614" width="12.5703125" style="9" customWidth="1"/>
    <col min="5615" max="5615" width="12.140625" style="9" customWidth="1"/>
    <col min="5616" max="5616" width="12" style="9" customWidth="1"/>
    <col min="5617" max="5617" width="14.7109375" style="9" customWidth="1"/>
    <col min="5618" max="5618" width="13.140625" style="9" customWidth="1"/>
    <col min="5619" max="5619" width="16.85546875" style="9" customWidth="1"/>
    <col min="5620" max="5620" width="29" style="9" customWidth="1"/>
    <col min="5621" max="5621" width="15.85546875" style="9" bestFit="1" customWidth="1"/>
    <col min="5622" max="5632" width="9.140625" style="9"/>
    <col min="5633" max="5633" width="5.7109375" style="9" bestFit="1" customWidth="1"/>
    <col min="5634" max="5634" width="46.42578125" style="9" customWidth="1"/>
    <col min="5635" max="5643" width="19" style="9" customWidth="1"/>
    <col min="5644" max="5849" width="9.140625" style="9"/>
    <col min="5850" max="5850" width="5" style="9" customWidth="1"/>
    <col min="5851" max="5851" width="45.28515625" style="9" customWidth="1"/>
    <col min="5852" max="5852" width="12.28515625" style="9" customWidth="1"/>
    <col min="5853" max="5853" width="12.140625" style="9" bestFit="1" customWidth="1"/>
    <col min="5854" max="5855" width="12.28515625" style="9" customWidth="1"/>
    <col min="5856" max="5856" width="9.140625" style="9" hidden="1" customWidth="1"/>
    <col min="5857" max="5857" width="12.28515625" style="9" customWidth="1"/>
    <col min="5858" max="5859" width="12.140625" style="9" customWidth="1"/>
    <col min="5860" max="5860" width="12.140625" style="9" bestFit="1" customWidth="1"/>
    <col min="5861" max="5861" width="12.140625" style="9" customWidth="1"/>
    <col min="5862" max="5862" width="12.140625" style="9" bestFit="1" customWidth="1"/>
    <col min="5863" max="5863" width="12.140625" style="9" customWidth="1"/>
    <col min="5864" max="5865" width="9.140625" style="9" hidden="1" customWidth="1"/>
    <col min="5866" max="5866" width="12.140625" style="9" customWidth="1"/>
    <col min="5867" max="5867" width="16" style="9" customWidth="1"/>
    <col min="5868" max="5869" width="12" style="9" customWidth="1"/>
    <col min="5870" max="5870" width="12.5703125" style="9" customWidth="1"/>
    <col min="5871" max="5871" width="12.140625" style="9" customWidth="1"/>
    <col min="5872" max="5872" width="12" style="9" customWidth="1"/>
    <col min="5873" max="5873" width="14.7109375" style="9" customWidth="1"/>
    <col min="5874" max="5874" width="13.140625" style="9" customWidth="1"/>
    <col min="5875" max="5875" width="16.85546875" style="9" customWidth="1"/>
    <col min="5876" max="5876" width="29" style="9" customWidth="1"/>
    <col min="5877" max="5877" width="15.85546875" style="9" bestFit="1" customWidth="1"/>
    <col min="5878" max="5888" width="9.140625" style="9"/>
    <col min="5889" max="5889" width="5.7109375" style="9" bestFit="1" customWidth="1"/>
    <col min="5890" max="5890" width="46.42578125" style="9" customWidth="1"/>
    <col min="5891" max="5899" width="19" style="9" customWidth="1"/>
    <col min="5900" max="6105" width="9.140625" style="9"/>
    <col min="6106" max="6106" width="5" style="9" customWidth="1"/>
    <col min="6107" max="6107" width="45.28515625" style="9" customWidth="1"/>
    <col min="6108" max="6108" width="12.28515625" style="9" customWidth="1"/>
    <col min="6109" max="6109" width="12.140625" style="9" bestFit="1" customWidth="1"/>
    <col min="6110" max="6111" width="12.28515625" style="9" customWidth="1"/>
    <col min="6112" max="6112" width="9.140625" style="9" hidden="1" customWidth="1"/>
    <col min="6113" max="6113" width="12.28515625" style="9" customWidth="1"/>
    <col min="6114" max="6115" width="12.140625" style="9" customWidth="1"/>
    <col min="6116" max="6116" width="12.140625" style="9" bestFit="1" customWidth="1"/>
    <col min="6117" max="6117" width="12.140625" style="9" customWidth="1"/>
    <col min="6118" max="6118" width="12.140625" style="9" bestFit="1" customWidth="1"/>
    <col min="6119" max="6119" width="12.140625" style="9" customWidth="1"/>
    <col min="6120" max="6121" width="9.140625" style="9" hidden="1" customWidth="1"/>
    <col min="6122" max="6122" width="12.140625" style="9" customWidth="1"/>
    <col min="6123" max="6123" width="16" style="9" customWidth="1"/>
    <col min="6124" max="6125" width="12" style="9" customWidth="1"/>
    <col min="6126" max="6126" width="12.5703125" style="9" customWidth="1"/>
    <col min="6127" max="6127" width="12.140625" style="9" customWidth="1"/>
    <col min="6128" max="6128" width="12" style="9" customWidth="1"/>
    <col min="6129" max="6129" width="14.7109375" style="9" customWidth="1"/>
    <col min="6130" max="6130" width="13.140625" style="9" customWidth="1"/>
    <col min="6131" max="6131" width="16.85546875" style="9" customWidth="1"/>
    <col min="6132" max="6132" width="29" style="9" customWidth="1"/>
    <col min="6133" max="6133" width="15.85546875" style="9" bestFit="1" customWidth="1"/>
    <col min="6134" max="6144" width="9.140625" style="9"/>
    <col min="6145" max="6145" width="5.7109375" style="9" bestFit="1" customWidth="1"/>
    <col min="6146" max="6146" width="46.42578125" style="9" customWidth="1"/>
    <col min="6147" max="6155" width="19" style="9" customWidth="1"/>
    <col min="6156" max="6361" width="9.140625" style="9"/>
    <col min="6362" max="6362" width="5" style="9" customWidth="1"/>
    <col min="6363" max="6363" width="45.28515625" style="9" customWidth="1"/>
    <col min="6364" max="6364" width="12.28515625" style="9" customWidth="1"/>
    <col min="6365" max="6365" width="12.140625" style="9" bestFit="1" customWidth="1"/>
    <col min="6366" max="6367" width="12.28515625" style="9" customWidth="1"/>
    <col min="6368" max="6368" width="9.140625" style="9" hidden="1" customWidth="1"/>
    <col min="6369" max="6369" width="12.28515625" style="9" customWidth="1"/>
    <col min="6370" max="6371" width="12.140625" style="9" customWidth="1"/>
    <col min="6372" max="6372" width="12.140625" style="9" bestFit="1" customWidth="1"/>
    <col min="6373" max="6373" width="12.140625" style="9" customWidth="1"/>
    <col min="6374" max="6374" width="12.140625" style="9" bestFit="1" customWidth="1"/>
    <col min="6375" max="6375" width="12.140625" style="9" customWidth="1"/>
    <col min="6376" max="6377" width="9.140625" style="9" hidden="1" customWidth="1"/>
    <col min="6378" max="6378" width="12.140625" style="9" customWidth="1"/>
    <col min="6379" max="6379" width="16" style="9" customWidth="1"/>
    <col min="6380" max="6381" width="12" style="9" customWidth="1"/>
    <col min="6382" max="6382" width="12.5703125" style="9" customWidth="1"/>
    <col min="6383" max="6383" width="12.140625" style="9" customWidth="1"/>
    <col min="6384" max="6384" width="12" style="9" customWidth="1"/>
    <col min="6385" max="6385" width="14.7109375" style="9" customWidth="1"/>
    <col min="6386" max="6386" width="13.140625" style="9" customWidth="1"/>
    <col min="6387" max="6387" width="16.85546875" style="9" customWidth="1"/>
    <col min="6388" max="6388" width="29" style="9" customWidth="1"/>
    <col min="6389" max="6389" width="15.85546875" style="9" bestFit="1" customWidth="1"/>
    <col min="6390" max="6400" width="9.140625" style="9"/>
    <col min="6401" max="6401" width="5.7109375" style="9" bestFit="1" customWidth="1"/>
    <col min="6402" max="6402" width="46.42578125" style="9" customWidth="1"/>
    <col min="6403" max="6411" width="19" style="9" customWidth="1"/>
    <col min="6412" max="6617" width="9.140625" style="9"/>
    <col min="6618" max="6618" width="5" style="9" customWidth="1"/>
    <col min="6619" max="6619" width="45.28515625" style="9" customWidth="1"/>
    <col min="6620" max="6620" width="12.28515625" style="9" customWidth="1"/>
    <col min="6621" max="6621" width="12.140625" style="9" bestFit="1" customWidth="1"/>
    <col min="6622" max="6623" width="12.28515625" style="9" customWidth="1"/>
    <col min="6624" max="6624" width="9.140625" style="9" hidden="1" customWidth="1"/>
    <col min="6625" max="6625" width="12.28515625" style="9" customWidth="1"/>
    <col min="6626" max="6627" width="12.140625" style="9" customWidth="1"/>
    <col min="6628" max="6628" width="12.140625" style="9" bestFit="1" customWidth="1"/>
    <col min="6629" max="6629" width="12.140625" style="9" customWidth="1"/>
    <col min="6630" max="6630" width="12.140625" style="9" bestFit="1" customWidth="1"/>
    <col min="6631" max="6631" width="12.140625" style="9" customWidth="1"/>
    <col min="6632" max="6633" width="9.140625" style="9" hidden="1" customWidth="1"/>
    <col min="6634" max="6634" width="12.140625" style="9" customWidth="1"/>
    <col min="6635" max="6635" width="16" style="9" customWidth="1"/>
    <col min="6636" max="6637" width="12" style="9" customWidth="1"/>
    <col min="6638" max="6638" width="12.5703125" style="9" customWidth="1"/>
    <col min="6639" max="6639" width="12.140625" style="9" customWidth="1"/>
    <col min="6640" max="6640" width="12" style="9" customWidth="1"/>
    <col min="6641" max="6641" width="14.7109375" style="9" customWidth="1"/>
    <col min="6642" max="6642" width="13.140625" style="9" customWidth="1"/>
    <col min="6643" max="6643" width="16.85546875" style="9" customWidth="1"/>
    <col min="6644" max="6644" width="29" style="9" customWidth="1"/>
    <col min="6645" max="6645" width="15.85546875" style="9" bestFit="1" customWidth="1"/>
    <col min="6646" max="6656" width="9.140625" style="9"/>
    <col min="6657" max="6657" width="5.7109375" style="9" bestFit="1" customWidth="1"/>
    <col min="6658" max="6658" width="46.42578125" style="9" customWidth="1"/>
    <col min="6659" max="6667" width="19" style="9" customWidth="1"/>
    <col min="6668" max="6873" width="9.140625" style="9"/>
    <col min="6874" max="6874" width="5" style="9" customWidth="1"/>
    <col min="6875" max="6875" width="45.28515625" style="9" customWidth="1"/>
    <col min="6876" max="6876" width="12.28515625" style="9" customWidth="1"/>
    <col min="6877" max="6877" width="12.140625" style="9" bestFit="1" customWidth="1"/>
    <col min="6878" max="6879" width="12.28515625" style="9" customWidth="1"/>
    <col min="6880" max="6880" width="9.140625" style="9" hidden="1" customWidth="1"/>
    <col min="6881" max="6881" width="12.28515625" style="9" customWidth="1"/>
    <col min="6882" max="6883" width="12.140625" style="9" customWidth="1"/>
    <col min="6884" max="6884" width="12.140625" style="9" bestFit="1" customWidth="1"/>
    <col min="6885" max="6885" width="12.140625" style="9" customWidth="1"/>
    <col min="6886" max="6886" width="12.140625" style="9" bestFit="1" customWidth="1"/>
    <col min="6887" max="6887" width="12.140625" style="9" customWidth="1"/>
    <col min="6888" max="6889" width="9.140625" style="9" hidden="1" customWidth="1"/>
    <col min="6890" max="6890" width="12.140625" style="9" customWidth="1"/>
    <col min="6891" max="6891" width="16" style="9" customWidth="1"/>
    <col min="6892" max="6893" width="12" style="9" customWidth="1"/>
    <col min="6894" max="6894" width="12.5703125" style="9" customWidth="1"/>
    <col min="6895" max="6895" width="12.140625" style="9" customWidth="1"/>
    <col min="6896" max="6896" width="12" style="9" customWidth="1"/>
    <col min="6897" max="6897" width="14.7109375" style="9" customWidth="1"/>
    <col min="6898" max="6898" width="13.140625" style="9" customWidth="1"/>
    <col min="6899" max="6899" width="16.85546875" style="9" customWidth="1"/>
    <col min="6900" max="6900" width="29" style="9" customWidth="1"/>
    <col min="6901" max="6901" width="15.85546875" style="9" bestFit="1" customWidth="1"/>
    <col min="6902" max="6912" width="9.140625" style="9"/>
    <col min="6913" max="6913" width="5.7109375" style="9" bestFit="1" customWidth="1"/>
    <col min="6914" max="6914" width="46.42578125" style="9" customWidth="1"/>
    <col min="6915" max="6923" width="19" style="9" customWidth="1"/>
    <col min="6924" max="7129" width="9.140625" style="9"/>
    <col min="7130" max="7130" width="5" style="9" customWidth="1"/>
    <col min="7131" max="7131" width="45.28515625" style="9" customWidth="1"/>
    <col min="7132" max="7132" width="12.28515625" style="9" customWidth="1"/>
    <col min="7133" max="7133" width="12.140625" style="9" bestFit="1" customWidth="1"/>
    <col min="7134" max="7135" width="12.28515625" style="9" customWidth="1"/>
    <col min="7136" max="7136" width="9.140625" style="9" hidden="1" customWidth="1"/>
    <col min="7137" max="7137" width="12.28515625" style="9" customWidth="1"/>
    <col min="7138" max="7139" width="12.140625" style="9" customWidth="1"/>
    <col min="7140" max="7140" width="12.140625" style="9" bestFit="1" customWidth="1"/>
    <col min="7141" max="7141" width="12.140625" style="9" customWidth="1"/>
    <col min="7142" max="7142" width="12.140625" style="9" bestFit="1" customWidth="1"/>
    <col min="7143" max="7143" width="12.140625" style="9" customWidth="1"/>
    <col min="7144" max="7145" width="9.140625" style="9" hidden="1" customWidth="1"/>
    <col min="7146" max="7146" width="12.140625" style="9" customWidth="1"/>
    <col min="7147" max="7147" width="16" style="9" customWidth="1"/>
    <col min="7148" max="7149" width="12" style="9" customWidth="1"/>
    <col min="7150" max="7150" width="12.5703125" style="9" customWidth="1"/>
    <col min="7151" max="7151" width="12.140625" style="9" customWidth="1"/>
    <col min="7152" max="7152" width="12" style="9" customWidth="1"/>
    <col min="7153" max="7153" width="14.7109375" style="9" customWidth="1"/>
    <col min="7154" max="7154" width="13.140625" style="9" customWidth="1"/>
    <col min="7155" max="7155" width="16.85546875" style="9" customWidth="1"/>
    <col min="7156" max="7156" width="29" style="9" customWidth="1"/>
    <col min="7157" max="7157" width="15.85546875" style="9" bestFit="1" customWidth="1"/>
    <col min="7158" max="7168" width="9.140625" style="9"/>
    <col min="7169" max="7169" width="5.7109375" style="9" bestFit="1" customWidth="1"/>
    <col min="7170" max="7170" width="46.42578125" style="9" customWidth="1"/>
    <col min="7171" max="7179" width="19" style="9" customWidth="1"/>
    <col min="7180" max="7385" width="9.140625" style="9"/>
    <col min="7386" max="7386" width="5" style="9" customWidth="1"/>
    <col min="7387" max="7387" width="45.28515625" style="9" customWidth="1"/>
    <col min="7388" max="7388" width="12.28515625" style="9" customWidth="1"/>
    <col min="7389" max="7389" width="12.140625" style="9" bestFit="1" customWidth="1"/>
    <col min="7390" max="7391" width="12.28515625" style="9" customWidth="1"/>
    <col min="7392" max="7392" width="9.140625" style="9" hidden="1" customWidth="1"/>
    <col min="7393" max="7393" width="12.28515625" style="9" customWidth="1"/>
    <col min="7394" max="7395" width="12.140625" style="9" customWidth="1"/>
    <col min="7396" max="7396" width="12.140625" style="9" bestFit="1" customWidth="1"/>
    <col min="7397" max="7397" width="12.140625" style="9" customWidth="1"/>
    <col min="7398" max="7398" width="12.140625" style="9" bestFit="1" customWidth="1"/>
    <col min="7399" max="7399" width="12.140625" style="9" customWidth="1"/>
    <col min="7400" max="7401" width="9.140625" style="9" hidden="1" customWidth="1"/>
    <col min="7402" max="7402" width="12.140625" style="9" customWidth="1"/>
    <col min="7403" max="7403" width="16" style="9" customWidth="1"/>
    <col min="7404" max="7405" width="12" style="9" customWidth="1"/>
    <col min="7406" max="7406" width="12.5703125" style="9" customWidth="1"/>
    <col min="7407" max="7407" width="12.140625" style="9" customWidth="1"/>
    <col min="7408" max="7408" width="12" style="9" customWidth="1"/>
    <col min="7409" max="7409" width="14.7109375" style="9" customWidth="1"/>
    <col min="7410" max="7410" width="13.140625" style="9" customWidth="1"/>
    <col min="7411" max="7411" width="16.85546875" style="9" customWidth="1"/>
    <col min="7412" max="7412" width="29" style="9" customWidth="1"/>
    <col min="7413" max="7413" width="15.85546875" style="9" bestFit="1" customWidth="1"/>
    <col min="7414" max="7424" width="9.140625" style="9"/>
    <col min="7425" max="7425" width="5.7109375" style="9" bestFit="1" customWidth="1"/>
    <col min="7426" max="7426" width="46.42578125" style="9" customWidth="1"/>
    <col min="7427" max="7435" width="19" style="9" customWidth="1"/>
    <col min="7436" max="7641" width="9.140625" style="9"/>
    <col min="7642" max="7642" width="5" style="9" customWidth="1"/>
    <col min="7643" max="7643" width="45.28515625" style="9" customWidth="1"/>
    <col min="7644" max="7644" width="12.28515625" style="9" customWidth="1"/>
    <col min="7645" max="7645" width="12.140625" style="9" bestFit="1" customWidth="1"/>
    <col min="7646" max="7647" width="12.28515625" style="9" customWidth="1"/>
    <col min="7648" max="7648" width="9.140625" style="9" hidden="1" customWidth="1"/>
    <col min="7649" max="7649" width="12.28515625" style="9" customWidth="1"/>
    <col min="7650" max="7651" width="12.140625" style="9" customWidth="1"/>
    <col min="7652" max="7652" width="12.140625" style="9" bestFit="1" customWidth="1"/>
    <col min="7653" max="7653" width="12.140625" style="9" customWidth="1"/>
    <col min="7654" max="7654" width="12.140625" style="9" bestFit="1" customWidth="1"/>
    <col min="7655" max="7655" width="12.140625" style="9" customWidth="1"/>
    <col min="7656" max="7657" width="9.140625" style="9" hidden="1" customWidth="1"/>
    <col min="7658" max="7658" width="12.140625" style="9" customWidth="1"/>
    <col min="7659" max="7659" width="16" style="9" customWidth="1"/>
    <col min="7660" max="7661" width="12" style="9" customWidth="1"/>
    <col min="7662" max="7662" width="12.5703125" style="9" customWidth="1"/>
    <col min="7663" max="7663" width="12.140625" style="9" customWidth="1"/>
    <col min="7664" max="7664" width="12" style="9" customWidth="1"/>
    <col min="7665" max="7665" width="14.7109375" style="9" customWidth="1"/>
    <col min="7666" max="7666" width="13.140625" style="9" customWidth="1"/>
    <col min="7667" max="7667" width="16.85546875" style="9" customWidth="1"/>
    <col min="7668" max="7668" width="29" style="9" customWidth="1"/>
    <col min="7669" max="7669" width="15.85546875" style="9" bestFit="1" customWidth="1"/>
    <col min="7670" max="7680" width="9.140625" style="9"/>
    <col min="7681" max="7681" width="5.7109375" style="9" bestFit="1" customWidth="1"/>
    <col min="7682" max="7682" width="46.42578125" style="9" customWidth="1"/>
    <col min="7683" max="7691" width="19" style="9" customWidth="1"/>
    <col min="7692" max="7897" width="9.140625" style="9"/>
    <col min="7898" max="7898" width="5" style="9" customWidth="1"/>
    <col min="7899" max="7899" width="45.28515625" style="9" customWidth="1"/>
    <col min="7900" max="7900" width="12.28515625" style="9" customWidth="1"/>
    <col min="7901" max="7901" width="12.140625" style="9" bestFit="1" customWidth="1"/>
    <col min="7902" max="7903" width="12.28515625" style="9" customWidth="1"/>
    <col min="7904" max="7904" width="9.140625" style="9" hidden="1" customWidth="1"/>
    <col min="7905" max="7905" width="12.28515625" style="9" customWidth="1"/>
    <col min="7906" max="7907" width="12.140625" style="9" customWidth="1"/>
    <col min="7908" max="7908" width="12.140625" style="9" bestFit="1" customWidth="1"/>
    <col min="7909" max="7909" width="12.140625" style="9" customWidth="1"/>
    <col min="7910" max="7910" width="12.140625" style="9" bestFit="1" customWidth="1"/>
    <col min="7911" max="7911" width="12.140625" style="9" customWidth="1"/>
    <col min="7912" max="7913" width="9.140625" style="9" hidden="1" customWidth="1"/>
    <col min="7914" max="7914" width="12.140625" style="9" customWidth="1"/>
    <col min="7915" max="7915" width="16" style="9" customWidth="1"/>
    <col min="7916" max="7917" width="12" style="9" customWidth="1"/>
    <col min="7918" max="7918" width="12.5703125" style="9" customWidth="1"/>
    <col min="7919" max="7919" width="12.140625" style="9" customWidth="1"/>
    <col min="7920" max="7920" width="12" style="9" customWidth="1"/>
    <col min="7921" max="7921" width="14.7109375" style="9" customWidth="1"/>
    <col min="7922" max="7922" width="13.140625" style="9" customWidth="1"/>
    <col min="7923" max="7923" width="16.85546875" style="9" customWidth="1"/>
    <col min="7924" max="7924" width="29" style="9" customWidth="1"/>
    <col min="7925" max="7925" width="15.85546875" style="9" bestFit="1" customWidth="1"/>
    <col min="7926" max="7936" width="9.140625" style="9"/>
    <col min="7937" max="7937" width="5.7109375" style="9" bestFit="1" customWidth="1"/>
    <col min="7938" max="7938" width="46.42578125" style="9" customWidth="1"/>
    <col min="7939" max="7947" width="19" style="9" customWidth="1"/>
    <col min="7948" max="8153" width="9.140625" style="9"/>
    <col min="8154" max="8154" width="5" style="9" customWidth="1"/>
    <col min="8155" max="8155" width="45.28515625" style="9" customWidth="1"/>
    <col min="8156" max="8156" width="12.28515625" style="9" customWidth="1"/>
    <col min="8157" max="8157" width="12.140625" style="9" bestFit="1" customWidth="1"/>
    <col min="8158" max="8159" width="12.28515625" style="9" customWidth="1"/>
    <col min="8160" max="8160" width="9.140625" style="9" hidden="1" customWidth="1"/>
    <col min="8161" max="8161" width="12.28515625" style="9" customWidth="1"/>
    <col min="8162" max="8163" width="12.140625" style="9" customWidth="1"/>
    <col min="8164" max="8164" width="12.140625" style="9" bestFit="1" customWidth="1"/>
    <col min="8165" max="8165" width="12.140625" style="9" customWidth="1"/>
    <col min="8166" max="8166" width="12.140625" style="9" bestFit="1" customWidth="1"/>
    <col min="8167" max="8167" width="12.140625" style="9" customWidth="1"/>
    <col min="8168" max="8169" width="9.140625" style="9" hidden="1" customWidth="1"/>
    <col min="8170" max="8170" width="12.140625" style="9" customWidth="1"/>
    <col min="8171" max="8171" width="16" style="9" customWidth="1"/>
    <col min="8172" max="8173" width="12" style="9" customWidth="1"/>
    <col min="8174" max="8174" width="12.5703125" style="9" customWidth="1"/>
    <col min="8175" max="8175" width="12.140625" style="9" customWidth="1"/>
    <col min="8176" max="8176" width="12" style="9" customWidth="1"/>
    <col min="8177" max="8177" width="14.7109375" style="9" customWidth="1"/>
    <col min="8178" max="8178" width="13.140625" style="9" customWidth="1"/>
    <col min="8179" max="8179" width="16.85546875" style="9" customWidth="1"/>
    <col min="8180" max="8180" width="29" style="9" customWidth="1"/>
    <col min="8181" max="8181" width="15.85546875" style="9" bestFit="1" customWidth="1"/>
    <col min="8182" max="8192" width="9.140625" style="9"/>
    <col min="8193" max="8193" width="5.7109375" style="9" bestFit="1" customWidth="1"/>
    <col min="8194" max="8194" width="46.42578125" style="9" customWidth="1"/>
    <col min="8195" max="8203" width="19" style="9" customWidth="1"/>
    <col min="8204" max="8409" width="9.140625" style="9"/>
    <col min="8410" max="8410" width="5" style="9" customWidth="1"/>
    <col min="8411" max="8411" width="45.28515625" style="9" customWidth="1"/>
    <col min="8412" max="8412" width="12.28515625" style="9" customWidth="1"/>
    <col min="8413" max="8413" width="12.140625" style="9" bestFit="1" customWidth="1"/>
    <col min="8414" max="8415" width="12.28515625" style="9" customWidth="1"/>
    <col min="8416" max="8416" width="9.140625" style="9" hidden="1" customWidth="1"/>
    <col min="8417" max="8417" width="12.28515625" style="9" customWidth="1"/>
    <col min="8418" max="8419" width="12.140625" style="9" customWidth="1"/>
    <col min="8420" max="8420" width="12.140625" style="9" bestFit="1" customWidth="1"/>
    <col min="8421" max="8421" width="12.140625" style="9" customWidth="1"/>
    <col min="8422" max="8422" width="12.140625" style="9" bestFit="1" customWidth="1"/>
    <col min="8423" max="8423" width="12.140625" style="9" customWidth="1"/>
    <col min="8424" max="8425" width="9.140625" style="9" hidden="1" customWidth="1"/>
    <col min="8426" max="8426" width="12.140625" style="9" customWidth="1"/>
    <col min="8427" max="8427" width="16" style="9" customWidth="1"/>
    <col min="8428" max="8429" width="12" style="9" customWidth="1"/>
    <col min="8430" max="8430" width="12.5703125" style="9" customWidth="1"/>
    <col min="8431" max="8431" width="12.140625" style="9" customWidth="1"/>
    <col min="8432" max="8432" width="12" style="9" customWidth="1"/>
    <col min="8433" max="8433" width="14.7109375" style="9" customWidth="1"/>
    <col min="8434" max="8434" width="13.140625" style="9" customWidth="1"/>
    <col min="8435" max="8435" width="16.85546875" style="9" customWidth="1"/>
    <col min="8436" max="8436" width="29" style="9" customWidth="1"/>
    <col min="8437" max="8437" width="15.85546875" style="9" bestFit="1" customWidth="1"/>
    <col min="8438" max="8448" width="9.140625" style="9"/>
    <col min="8449" max="8449" width="5.7109375" style="9" bestFit="1" customWidth="1"/>
    <col min="8450" max="8450" width="46.42578125" style="9" customWidth="1"/>
    <col min="8451" max="8459" width="19" style="9" customWidth="1"/>
    <col min="8460" max="8665" width="9.140625" style="9"/>
    <col min="8666" max="8666" width="5" style="9" customWidth="1"/>
    <col min="8667" max="8667" width="45.28515625" style="9" customWidth="1"/>
    <col min="8668" max="8668" width="12.28515625" style="9" customWidth="1"/>
    <col min="8669" max="8669" width="12.140625" style="9" bestFit="1" customWidth="1"/>
    <col min="8670" max="8671" width="12.28515625" style="9" customWidth="1"/>
    <col min="8672" max="8672" width="9.140625" style="9" hidden="1" customWidth="1"/>
    <col min="8673" max="8673" width="12.28515625" style="9" customWidth="1"/>
    <col min="8674" max="8675" width="12.140625" style="9" customWidth="1"/>
    <col min="8676" max="8676" width="12.140625" style="9" bestFit="1" customWidth="1"/>
    <col min="8677" max="8677" width="12.140625" style="9" customWidth="1"/>
    <col min="8678" max="8678" width="12.140625" style="9" bestFit="1" customWidth="1"/>
    <col min="8679" max="8679" width="12.140625" style="9" customWidth="1"/>
    <col min="8680" max="8681" width="9.140625" style="9" hidden="1" customWidth="1"/>
    <col min="8682" max="8682" width="12.140625" style="9" customWidth="1"/>
    <col min="8683" max="8683" width="16" style="9" customWidth="1"/>
    <col min="8684" max="8685" width="12" style="9" customWidth="1"/>
    <col min="8686" max="8686" width="12.5703125" style="9" customWidth="1"/>
    <col min="8687" max="8687" width="12.140625" style="9" customWidth="1"/>
    <col min="8688" max="8688" width="12" style="9" customWidth="1"/>
    <col min="8689" max="8689" width="14.7109375" style="9" customWidth="1"/>
    <col min="8690" max="8690" width="13.140625" style="9" customWidth="1"/>
    <col min="8691" max="8691" width="16.85546875" style="9" customWidth="1"/>
    <col min="8692" max="8692" width="29" style="9" customWidth="1"/>
    <col min="8693" max="8693" width="15.85546875" style="9" bestFit="1" customWidth="1"/>
    <col min="8694" max="8704" width="9.140625" style="9"/>
    <col min="8705" max="8705" width="5.7109375" style="9" bestFit="1" customWidth="1"/>
    <col min="8706" max="8706" width="46.42578125" style="9" customWidth="1"/>
    <col min="8707" max="8715" width="19" style="9" customWidth="1"/>
    <col min="8716" max="8921" width="9.140625" style="9"/>
    <col min="8922" max="8922" width="5" style="9" customWidth="1"/>
    <col min="8923" max="8923" width="45.28515625" style="9" customWidth="1"/>
    <col min="8924" max="8924" width="12.28515625" style="9" customWidth="1"/>
    <col min="8925" max="8925" width="12.140625" style="9" bestFit="1" customWidth="1"/>
    <col min="8926" max="8927" width="12.28515625" style="9" customWidth="1"/>
    <col min="8928" max="8928" width="9.140625" style="9" hidden="1" customWidth="1"/>
    <col min="8929" max="8929" width="12.28515625" style="9" customWidth="1"/>
    <col min="8930" max="8931" width="12.140625" style="9" customWidth="1"/>
    <col min="8932" max="8932" width="12.140625" style="9" bestFit="1" customWidth="1"/>
    <col min="8933" max="8933" width="12.140625" style="9" customWidth="1"/>
    <col min="8934" max="8934" width="12.140625" style="9" bestFit="1" customWidth="1"/>
    <col min="8935" max="8935" width="12.140625" style="9" customWidth="1"/>
    <col min="8936" max="8937" width="9.140625" style="9" hidden="1" customWidth="1"/>
    <col min="8938" max="8938" width="12.140625" style="9" customWidth="1"/>
    <col min="8939" max="8939" width="16" style="9" customWidth="1"/>
    <col min="8940" max="8941" width="12" style="9" customWidth="1"/>
    <col min="8942" max="8942" width="12.5703125" style="9" customWidth="1"/>
    <col min="8943" max="8943" width="12.140625" style="9" customWidth="1"/>
    <col min="8944" max="8944" width="12" style="9" customWidth="1"/>
    <col min="8945" max="8945" width="14.7109375" style="9" customWidth="1"/>
    <col min="8946" max="8946" width="13.140625" style="9" customWidth="1"/>
    <col min="8947" max="8947" width="16.85546875" style="9" customWidth="1"/>
    <col min="8948" max="8948" width="29" style="9" customWidth="1"/>
    <col min="8949" max="8949" width="15.85546875" style="9" bestFit="1" customWidth="1"/>
    <col min="8950" max="8960" width="9.140625" style="9"/>
    <col min="8961" max="8961" width="5.7109375" style="9" bestFit="1" customWidth="1"/>
    <col min="8962" max="8962" width="46.42578125" style="9" customWidth="1"/>
    <col min="8963" max="8971" width="19" style="9" customWidth="1"/>
    <col min="8972" max="9177" width="9.140625" style="9"/>
    <col min="9178" max="9178" width="5" style="9" customWidth="1"/>
    <col min="9179" max="9179" width="45.28515625" style="9" customWidth="1"/>
    <col min="9180" max="9180" width="12.28515625" style="9" customWidth="1"/>
    <col min="9181" max="9181" width="12.140625" style="9" bestFit="1" customWidth="1"/>
    <col min="9182" max="9183" width="12.28515625" style="9" customWidth="1"/>
    <col min="9184" max="9184" width="9.140625" style="9" hidden="1" customWidth="1"/>
    <col min="9185" max="9185" width="12.28515625" style="9" customWidth="1"/>
    <col min="9186" max="9187" width="12.140625" style="9" customWidth="1"/>
    <col min="9188" max="9188" width="12.140625" style="9" bestFit="1" customWidth="1"/>
    <col min="9189" max="9189" width="12.140625" style="9" customWidth="1"/>
    <col min="9190" max="9190" width="12.140625" style="9" bestFit="1" customWidth="1"/>
    <col min="9191" max="9191" width="12.140625" style="9" customWidth="1"/>
    <col min="9192" max="9193" width="9.140625" style="9" hidden="1" customWidth="1"/>
    <col min="9194" max="9194" width="12.140625" style="9" customWidth="1"/>
    <col min="9195" max="9195" width="16" style="9" customWidth="1"/>
    <col min="9196" max="9197" width="12" style="9" customWidth="1"/>
    <col min="9198" max="9198" width="12.5703125" style="9" customWidth="1"/>
    <col min="9199" max="9199" width="12.140625" style="9" customWidth="1"/>
    <col min="9200" max="9200" width="12" style="9" customWidth="1"/>
    <col min="9201" max="9201" width="14.7109375" style="9" customWidth="1"/>
    <col min="9202" max="9202" width="13.140625" style="9" customWidth="1"/>
    <col min="9203" max="9203" width="16.85546875" style="9" customWidth="1"/>
    <col min="9204" max="9204" width="29" style="9" customWidth="1"/>
    <col min="9205" max="9205" width="15.85546875" style="9" bestFit="1" customWidth="1"/>
    <col min="9206" max="9216" width="9.140625" style="9"/>
    <col min="9217" max="9217" width="5.7109375" style="9" bestFit="1" customWidth="1"/>
    <col min="9218" max="9218" width="46.42578125" style="9" customWidth="1"/>
    <col min="9219" max="9227" width="19" style="9" customWidth="1"/>
    <col min="9228" max="9433" width="9.140625" style="9"/>
    <col min="9434" max="9434" width="5" style="9" customWidth="1"/>
    <col min="9435" max="9435" width="45.28515625" style="9" customWidth="1"/>
    <col min="9436" max="9436" width="12.28515625" style="9" customWidth="1"/>
    <col min="9437" max="9437" width="12.140625" style="9" bestFit="1" customWidth="1"/>
    <col min="9438" max="9439" width="12.28515625" style="9" customWidth="1"/>
    <col min="9440" max="9440" width="9.140625" style="9" hidden="1" customWidth="1"/>
    <col min="9441" max="9441" width="12.28515625" style="9" customWidth="1"/>
    <col min="9442" max="9443" width="12.140625" style="9" customWidth="1"/>
    <col min="9444" max="9444" width="12.140625" style="9" bestFit="1" customWidth="1"/>
    <col min="9445" max="9445" width="12.140625" style="9" customWidth="1"/>
    <col min="9446" max="9446" width="12.140625" style="9" bestFit="1" customWidth="1"/>
    <col min="9447" max="9447" width="12.140625" style="9" customWidth="1"/>
    <col min="9448" max="9449" width="9.140625" style="9" hidden="1" customWidth="1"/>
    <col min="9450" max="9450" width="12.140625" style="9" customWidth="1"/>
    <col min="9451" max="9451" width="16" style="9" customWidth="1"/>
    <col min="9452" max="9453" width="12" style="9" customWidth="1"/>
    <col min="9454" max="9454" width="12.5703125" style="9" customWidth="1"/>
    <col min="9455" max="9455" width="12.140625" style="9" customWidth="1"/>
    <col min="9456" max="9456" width="12" style="9" customWidth="1"/>
    <col min="9457" max="9457" width="14.7109375" style="9" customWidth="1"/>
    <col min="9458" max="9458" width="13.140625" style="9" customWidth="1"/>
    <col min="9459" max="9459" width="16.85546875" style="9" customWidth="1"/>
    <col min="9460" max="9460" width="29" style="9" customWidth="1"/>
    <col min="9461" max="9461" width="15.85546875" style="9" bestFit="1" customWidth="1"/>
    <col min="9462" max="9472" width="9.140625" style="9"/>
    <col min="9473" max="9473" width="5.7109375" style="9" bestFit="1" customWidth="1"/>
    <col min="9474" max="9474" width="46.42578125" style="9" customWidth="1"/>
    <col min="9475" max="9483" width="19" style="9" customWidth="1"/>
    <col min="9484" max="9689" width="9.140625" style="9"/>
    <col min="9690" max="9690" width="5" style="9" customWidth="1"/>
    <col min="9691" max="9691" width="45.28515625" style="9" customWidth="1"/>
    <col min="9692" max="9692" width="12.28515625" style="9" customWidth="1"/>
    <col min="9693" max="9693" width="12.140625" style="9" bestFit="1" customWidth="1"/>
    <col min="9694" max="9695" width="12.28515625" style="9" customWidth="1"/>
    <col min="9696" max="9696" width="9.140625" style="9" hidden="1" customWidth="1"/>
    <col min="9697" max="9697" width="12.28515625" style="9" customWidth="1"/>
    <col min="9698" max="9699" width="12.140625" style="9" customWidth="1"/>
    <col min="9700" max="9700" width="12.140625" style="9" bestFit="1" customWidth="1"/>
    <col min="9701" max="9701" width="12.140625" style="9" customWidth="1"/>
    <col min="9702" max="9702" width="12.140625" style="9" bestFit="1" customWidth="1"/>
    <col min="9703" max="9703" width="12.140625" style="9" customWidth="1"/>
    <col min="9704" max="9705" width="9.140625" style="9" hidden="1" customWidth="1"/>
    <col min="9706" max="9706" width="12.140625" style="9" customWidth="1"/>
    <col min="9707" max="9707" width="16" style="9" customWidth="1"/>
    <col min="9708" max="9709" width="12" style="9" customWidth="1"/>
    <col min="9710" max="9710" width="12.5703125" style="9" customWidth="1"/>
    <col min="9711" max="9711" width="12.140625" style="9" customWidth="1"/>
    <col min="9712" max="9712" width="12" style="9" customWidth="1"/>
    <col min="9713" max="9713" width="14.7109375" style="9" customWidth="1"/>
    <col min="9714" max="9714" width="13.140625" style="9" customWidth="1"/>
    <col min="9715" max="9715" width="16.85546875" style="9" customWidth="1"/>
    <col min="9716" max="9716" width="29" style="9" customWidth="1"/>
    <col min="9717" max="9717" width="15.85546875" style="9" bestFit="1" customWidth="1"/>
    <col min="9718" max="9728" width="9.140625" style="9"/>
    <col min="9729" max="9729" width="5.7109375" style="9" bestFit="1" customWidth="1"/>
    <col min="9730" max="9730" width="46.42578125" style="9" customWidth="1"/>
    <col min="9731" max="9739" width="19" style="9" customWidth="1"/>
    <col min="9740" max="9945" width="9.140625" style="9"/>
    <col min="9946" max="9946" width="5" style="9" customWidth="1"/>
    <col min="9947" max="9947" width="45.28515625" style="9" customWidth="1"/>
    <col min="9948" max="9948" width="12.28515625" style="9" customWidth="1"/>
    <col min="9949" max="9949" width="12.140625" style="9" bestFit="1" customWidth="1"/>
    <col min="9950" max="9951" width="12.28515625" style="9" customWidth="1"/>
    <col min="9952" max="9952" width="9.140625" style="9" hidden="1" customWidth="1"/>
    <col min="9953" max="9953" width="12.28515625" style="9" customWidth="1"/>
    <col min="9954" max="9955" width="12.140625" style="9" customWidth="1"/>
    <col min="9956" max="9956" width="12.140625" style="9" bestFit="1" customWidth="1"/>
    <col min="9957" max="9957" width="12.140625" style="9" customWidth="1"/>
    <col min="9958" max="9958" width="12.140625" style="9" bestFit="1" customWidth="1"/>
    <col min="9959" max="9959" width="12.140625" style="9" customWidth="1"/>
    <col min="9960" max="9961" width="9.140625" style="9" hidden="1" customWidth="1"/>
    <col min="9962" max="9962" width="12.140625" style="9" customWidth="1"/>
    <col min="9963" max="9963" width="16" style="9" customWidth="1"/>
    <col min="9964" max="9965" width="12" style="9" customWidth="1"/>
    <col min="9966" max="9966" width="12.5703125" style="9" customWidth="1"/>
    <col min="9967" max="9967" width="12.140625" style="9" customWidth="1"/>
    <col min="9968" max="9968" width="12" style="9" customWidth="1"/>
    <col min="9969" max="9969" width="14.7109375" style="9" customWidth="1"/>
    <col min="9970" max="9970" width="13.140625" style="9" customWidth="1"/>
    <col min="9971" max="9971" width="16.85546875" style="9" customWidth="1"/>
    <col min="9972" max="9972" width="29" style="9" customWidth="1"/>
    <col min="9973" max="9973" width="15.85546875" style="9" bestFit="1" customWidth="1"/>
    <col min="9974" max="9984" width="9.140625" style="9"/>
    <col min="9985" max="9985" width="5.7109375" style="9" bestFit="1" customWidth="1"/>
    <col min="9986" max="9986" width="46.42578125" style="9" customWidth="1"/>
    <col min="9987" max="9995" width="19" style="9" customWidth="1"/>
    <col min="9996" max="10201" width="9.140625" style="9"/>
    <col min="10202" max="10202" width="5" style="9" customWidth="1"/>
    <col min="10203" max="10203" width="45.28515625" style="9" customWidth="1"/>
    <col min="10204" max="10204" width="12.28515625" style="9" customWidth="1"/>
    <col min="10205" max="10205" width="12.140625" style="9" bestFit="1" customWidth="1"/>
    <col min="10206" max="10207" width="12.28515625" style="9" customWidth="1"/>
    <col min="10208" max="10208" width="9.140625" style="9" hidden="1" customWidth="1"/>
    <col min="10209" max="10209" width="12.28515625" style="9" customWidth="1"/>
    <col min="10210" max="10211" width="12.140625" style="9" customWidth="1"/>
    <col min="10212" max="10212" width="12.140625" style="9" bestFit="1" customWidth="1"/>
    <col min="10213" max="10213" width="12.140625" style="9" customWidth="1"/>
    <col min="10214" max="10214" width="12.140625" style="9" bestFit="1" customWidth="1"/>
    <col min="10215" max="10215" width="12.140625" style="9" customWidth="1"/>
    <col min="10216" max="10217" width="9.140625" style="9" hidden="1" customWidth="1"/>
    <col min="10218" max="10218" width="12.140625" style="9" customWidth="1"/>
    <col min="10219" max="10219" width="16" style="9" customWidth="1"/>
    <col min="10220" max="10221" width="12" style="9" customWidth="1"/>
    <col min="10222" max="10222" width="12.5703125" style="9" customWidth="1"/>
    <col min="10223" max="10223" width="12.140625" style="9" customWidth="1"/>
    <col min="10224" max="10224" width="12" style="9" customWidth="1"/>
    <col min="10225" max="10225" width="14.7109375" style="9" customWidth="1"/>
    <col min="10226" max="10226" width="13.140625" style="9" customWidth="1"/>
    <col min="10227" max="10227" width="16.85546875" style="9" customWidth="1"/>
    <col min="10228" max="10228" width="29" style="9" customWidth="1"/>
    <col min="10229" max="10229" width="15.85546875" style="9" bestFit="1" customWidth="1"/>
    <col min="10230" max="10240" width="9.140625" style="9"/>
    <col min="10241" max="10241" width="5.7109375" style="9" bestFit="1" customWidth="1"/>
    <col min="10242" max="10242" width="46.42578125" style="9" customWidth="1"/>
    <col min="10243" max="10251" width="19" style="9" customWidth="1"/>
    <col min="10252" max="10457" width="9.140625" style="9"/>
    <col min="10458" max="10458" width="5" style="9" customWidth="1"/>
    <col min="10459" max="10459" width="45.28515625" style="9" customWidth="1"/>
    <col min="10460" max="10460" width="12.28515625" style="9" customWidth="1"/>
    <col min="10461" max="10461" width="12.140625" style="9" bestFit="1" customWidth="1"/>
    <col min="10462" max="10463" width="12.28515625" style="9" customWidth="1"/>
    <col min="10464" max="10464" width="9.140625" style="9" hidden="1" customWidth="1"/>
    <col min="10465" max="10465" width="12.28515625" style="9" customWidth="1"/>
    <col min="10466" max="10467" width="12.140625" style="9" customWidth="1"/>
    <col min="10468" max="10468" width="12.140625" style="9" bestFit="1" customWidth="1"/>
    <col min="10469" max="10469" width="12.140625" style="9" customWidth="1"/>
    <col min="10470" max="10470" width="12.140625" style="9" bestFit="1" customWidth="1"/>
    <col min="10471" max="10471" width="12.140625" style="9" customWidth="1"/>
    <col min="10472" max="10473" width="9.140625" style="9" hidden="1" customWidth="1"/>
    <col min="10474" max="10474" width="12.140625" style="9" customWidth="1"/>
    <col min="10475" max="10475" width="16" style="9" customWidth="1"/>
    <col min="10476" max="10477" width="12" style="9" customWidth="1"/>
    <col min="10478" max="10478" width="12.5703125" style="9" customWidth="1"/>
    <col min="10479" max="10479" width="12.140625" style="9" customWidth="1"/>
    <col min="10480" max="10480" width="12" style="9" customWidth="1"/>
    <col min="10481" max="10481" width="14.7109375" style="9" customWidth="1"/>
    <col min="10482" max="10482" width="13.140625" style="9" customWidth="1"/>
    <col min="10483" max="10483" width="16.85546875" style="9" customWidth="1"/>
    <col min="10484" max="10484" width="29" style="9" customWidth="1"/>
    <col min="10485" max="10485" width="15.85546875" style="9" bestFit="1" customWidth="1"/>
    <col min="10486" max="10496" width="9.140625" style="9"/>
    <col min="10497" max="10497" width="5.7109375" style="9" bestFit="1" customWidth="1"/>
    <col min="10498" max="10498" width="46.42578125" style="9" customWidth="1"/>
    <col min="10499" max="10507" width="19" style="9" customWidth="1"/>
    <col min="10508" max="10713" width="9.140625" style="9"/>
    <col min="10714" max="10714" width="5" style="9" customWidth="1"/>
    <col min="10715" max="10715" width="45.28515625" style="9" customWidth="1"/>
    <col min="10716" max="10716" width="12.28515625" style="9" customWidth="1"/>
    <col min="10717" max="10717" width="12.140625" style="9" bestFit="1" customWidth="1"/>
    <col min="10718" max="10719" width="12.28515625" style="9" customWidth="1"/>
    <col min="10720" max="10720" width="9.140625" style="9" hidden="1" customWidth="1"/>
    <col min="10721" max="10721" width="12.28515625" style="9" customWidth="1"/>
    <col min="10722" max="10723" width="12.140625" style="9" customWidth="1"/>
    <col min="10724" max="10724" width="12.140625" style="9" bestFit="1" customWidth="1"/>
    <col min="10725" max="10725" width="12.140625" style="9" customWidth="1"/>
    <col min="10726" max="10726" width="12.140625" style="9" bestFit="1" customWidth="1"/>
    <col min="10727" max="10727" width="12.140625" style="9" customWidth="1"/>
    <col min="10728" max="10729" width="9.140625" style="9" hidden="1" customWidth="1"/>
    <col min="10730" max="10730" width="12.140625" style="9" customWidth="1"/>
    <col min="10731" max="10731" width="16" style="9" customWidth="1"/>
    <col min="10732" max="10733" width="12" style="9" customWidth="1"/>
    <col min="10734" max="10734" width="12.5703125" style="9" customWidth="1"/>
    <col min="10735" max="10735" width="12.140625" style="9" customWidth="1"/>
    <col min="10736" max="10736" width="12" style="9" customWidth="1"/>
    <col min="10737" max="10737" width="14.7109375" style="9" customWidth="1"/>
    <col min="10738" max="10738" width="13.140625" style="9" customWidth="1"/>
    <col min="10739" max="10739" width="16.85546875" style="9" customWidth="1"/>
    <col min="10740" max="10740" width="29" style="9" customWidth="1"/>
    <col min="10741" max="10741" width="15.85546875" style="9" bestFit="1" customWidth="1"/>
    <col min="10742" max="10752" width="9.140625" style="9"/>
    <col min="10753" max="10753" width="5.7109375" style="9" bestFit="1" customWidth="1"/>
    <col min="10754" max="10754" width="46.42578125" style="9" customWidth="1"/>
    <col min="10755" max="10763" width="19" style="9" customWidth="1"/>
    <col min="10764" max="10969" width="9.140625" style="9"/>
    <col min="10970" max="10970" width="5" style="9" customWidth="1"/>
    <col min="10971" max="10971" width="45.28515625" style="9" customWidth="1"/>
    <col min="10972" max="10972" width="12.28515625" style="9" customWidth="1"/>
    <col min="10973" max="10973" width="12.140625" style="9" bestFit="1" customWidth="1"/>
    <col min="10974" max="10975" width="12.28515625" style="9" customWidth="1"/>
    <col min="10976" max="10976" width="9.140625" style="9" hidden="1" customWidth="1"/>
    <col min="10977" max="10977" width="12.28515625" style="9" customWidth="1"/>
    <col min="10978" max="10979" width="12.140625" style="9" customWidth="1"/>
    <col min="10980" max="10980" width="12.140625" style="9" bestFit="1" customWidth="1"/>
    <col min="10981" max="10981" width="12.140625" style="9" customWidth="1"/>
    <col min="10982" max="10982" width="12.140625" style="9" bestFit="1" customWidth="1"/>
    <col min="10983" max="10983" width="12.140625" style="9" customWidth="1"/>
    <col min="10984" max="10985" width="9.140625" style="9" hidden="1" customWidth="1"/>
    <col min="10986" max="10986" width="12.140625" style="9" customWidth="1"/>
    <col min="10987" max="10987" width="16" style="9" customWidth="1"/>
    <col min="10988" max="10989" width="12" style="9" customWidth="1"/>
    <col min="10990" max="10990" width="12.5703125" style="9" customWidth="1"/>
    <col min="10991" max="10991" width="12.140625" style="9" customWidth="1"/>
    <col min="10992" max="10992" width="12" style="9" customWidth="1"/>
    <col min="10993" max="10993" width="14.7109375" style="9" customWidth="1"/>
    <col min="10994" max="10994" width="13.140625" style="9" customWidth="1"/>
    <col min="10995" max="10995" width="16.85546875" style="9" customWidth="1"/>
    <col min="10996" max="10996" width="29" style="9" customWidth="1"/>
    <col min="10997" max="10997" width="15.85546875" style="9" bestFit="1" customWidth="1"/>
    <col min="10998" max="11008" width="9.140625" style="9"/>
    <col min="11009" max="11009" width="5.7109375" style="9" bestFit="1" customWidth="1"/>
    <col min="11010" max="11010" width="46.42578125" style="9" customWidth="1"/>
    <col min="11011" max="11019" width="19" style="9" customWidth="1"/>
    <col min="11020" max="11225" width="9.140625" style="9"/>
    <col min="11226" max="11226" width="5" style="9" customWidth="1"/>
    <col min="11227" max="11227" width="45.28515625" style="9" customWidth="1"/>
    <col min="11228" max="11228" width="12.28515625" style="9" customWidth="1"/>
    <col min="11229" max="11229" width="12.140625" style="9" bestFit="1" customWidth="1"/>
    <col min="11230" max="11231" width="12.28515625" style="9" customWidth="1"/>
    <col min="11232" max="11232" width="9.140625" style="9" hidden="1" customWidth="1"/>
    <col min="11233" max="11233" width="12.28515625" style="9" customWidth="1"/>
    <col min="11234" max="11235" width="12.140625" style="9" customWidth="1"/>
    <col min="11236" max="11236" width="12.140625" style="9" bestFit="1" customWidth="1"/>
    <col min="11237" max="11237" width="12.140625" style="9" customWidth="1"/>
    <col min="11238" max="11238" width="12.140625" style="9" bestFit="1" customWidth="1"/>
    <col min="11239" max="11239" width="12.140625" style="9" customWidth="1"/>
    <col min="11240" max="11241" width="9.140625" style="9" hidden="1" customWidth="1"/>
    <col min="11242" max="11242" width="12.140625" style="9" customWidth="1"/>
    <col min="11243" max="11243" width="16" style="9" customWidth="1"/>
    <col min="11244" max="11245" width="12" style="9" customWidth="1"/>
    <col min="11246" max="11246" width="12.5703125" style="9" customWidth="1"/>
    <col min="11247" max="11247" width="12.140625" style="9" customWidth="1"/>
    <col min="11248" max="11248" width="12" style="9" customWidth="1"/>
    <col min="11249" max="11249" width="14.7109375" style="9" customWidth="1"/>
    <col min="11250" max="11250" width="13.140625" style="9" customWidth="1"/>
    <col min="11251" max="11251" width="16.85546875" style="9" customWidth="1"/>
    <col min="11252" max="11252" width="29" style="9" customWidth="1"/>
    <col min="11253" max="11253" width="15.85546875" style="9" bestFit="1" customWidth="1"/>
    <col min="11254" max="11264" width="9.140625" style="9"/>
    <col min="11265" max="11265" width="5.7109375" style="9" bestFit="1" customWidth="1"/>
    <col min="11266" max="11266" width="46.42578125" style="9" customWidth="1"/>
    <col min="11267" max="11275" width="19" style="9" customWidth="1"/>
    <col min="11276" max="11481" width="9.140625" style="9"/>
    <col min="11482" max="11482" width="5" style="9" customWidth="1"/>
    <col min="11483" max="11483" width="45.28515625" style="9" customWidth="1"/>
    <col min="11484" max="11484" width="12.28515625" style="9" customWidth="1"/>
    <col min="11485" max="11485" width="12.140625" style="9" bestFit="1" customWidth="1"/>
    <col min="11486" max="11487" width="12.28515625" style="9" customWidth="1"/>
    <col min="11488" max="11488" width="9.140625" style="9" hidden="1" customWidth="1"/>
    <col min="11489" max="11489" width="12.28515625" style="9" customWidth="1"/>
    <col min="11490" max="11491" width="12.140625" style="9" customWidth="1"/>
    <col min="11492" max="11492" width="12.140625" style="9" bestFit="1" customWidth="1"/>
    <col min="11493" max="11493" width="12.140625" style="9" customWidth="1"/>
    <col min="11494" max="11494" width="12.140625" style="9" bestFit="1" customWidth="1"/>
    <col min="11495" max="11495" width="12.140625" style="9" customWidth="1"/>
    <col min="11496" max="11497" width="9.140625" style="9" hidden="1" customWidth="1"/>
    <col min="11498" max="11498" width="12.140625" style="9" customWidth="1"/>
    <col min="11499" max="11499" width="16" style="9" customWidth="1"/>
    <col min="11500" max="11501" width="12" style="9" customWidth="1"/>
    <col min="11502" max="11502" width="12.5703125" style="9" customWidth="1"/>
    <col min="11503" max="11503" width="12.140625" style="9" customWidth="1"/>
    <col min="11504" max="11504" width="12" style="9" customWidth="1"/>
    <col min="11505" max="11505" width="14.7109375" style="9" customWidth="1"/>
    <col min="11506" max="11506" width="13.140625" style="9" customWidth="1"/>
    <col min="11507" max="11507" width="16.85546875" style="9" customWidth="1"/>
    <col min="11508" max="11508" width="29" style="9" customWidth="1"/>
    <col min="11509" max="11509" width="15.85546875" style="9" bestFit="1" customWidth="1"/>
    <col min="11510" max="11520" width="9.140625" style="9"/>
    <col min="11521" max="11521" width="5.7109375" style="9" bestFit="1" customWidth="1"/>
    <col min="11522" max="11522" width="46.42578125" style="9" customWidth="1"/>
    <col min="11523" max="11531" width="19" style="9" customWidth="1"/>
    <col min="11532" max="11737" width="9.140625" style="9"/>
    <col min="11738" max="11738" width="5" style="9" customWidth="1"/>
    <col min="11739" max="11739" width="45.28515625" style="9" customWidth="1"/>
    <col min="11740" max="11740" width="12.28515625" style="9" customWidth="1"/>
    <col min="11741" max="11741" width="12.140625" style="9" bestFit="1" customWidth="1"/>
    <col min="11742" max="11743" width="12.28515625" style="9" customWidth="1"/>
    <col min="11744" max="11744" width="9.140625" style="9" hidden="1" customWidth="1"/>
    <col min="11745" max="11745" width="12.28515625" style="9" customWidth="1"/>
    <col min="11746" max="11747" width="12.140625" style="9" customWidth="1"/>
    <col min="11748" max="11748" width="12.140625" style="9" bestFit="1" customWidth="1"/>
    <col min="11749" max="11749" width="12.140625" style="9" customWidth="1"/>
    <col min="11750" max="11750" width="12.140625" style="9" bestFit="1" customWidth="1"/>
    <col min="11751" max="11751" width="12.140625" style="9" customWidth="1"/>
    <col min="11752" max="11753" width="9.140625" style="9" hidden="1" customWidth="1"/>
    <col min="11754" max="11754" width="12.140625" style="9" customWidth="1"/>
    <col min="11755" max="11755" width="16" style="9" customWidth="1"/>
    <col min="11756" max="11757" width="12" style="9" customWidth="1"/>
    <col min="11758" max="11758" width="12.5703125" style="9" customWidth="1"/>
    <col min="11759" max="11759" width="12.140625" style="9" customWidth="1"/>
    <col min="11760" max="11760" width="12" style="9" customWidth="1"/>
    <col min="11761" max="11761" width="14.7109375" style="9" customWidth="1"/>
    <col min="11762" max="11762" width="13.140625" style="9" customWidth="1"/>
    <col min="11763" max="11763" width="16.85546875" style="9" customWidth="1"/>
    <col min="11764" max="11764" width="29" style="9" customWidth="1"/>
    <col min="11765" max="11765" width="15.85546875" style="9" bestFit="1" customWidth="1"/>
    <col min="11766" max="11776" width="9.140625" style="9"/>
    <col min="11777" max="11777" width="5.7109375" style="9" bestFit="1" customWidth="1"/>
    <col min="11778" max="11778" width="46.42578125" style="9" customWidth="1"/>
    <col min="11779" max="11787" width="19" style="9" customWidth="1"/>
    <col min="11788" max="11993" width="9.140625" style="9"/>
    <col min="11994" max="11994" width="5" style="9" customWidth="1"/>
    <col min="11995" max="11995" width="45.28515625" style="9" customWidth="1"/>
    <col min="11996" max="11996" width="12.28515625" style="9" customWidth="1"/>
    <col min="11997" max="11997" width="12.140625" style="9" bestFit="1" customWidth="1"/>
    <col min="11998" max="11999" width="12.28515625" style="9" customWidth="1"/>
    <col min="12000" max="12000" width="9.140625" style="9" hidden="1" customWidth="1"/>
    <col min="12001" max="12001" width="12.28515625" style="9" customWidth="1"/>
    <col min="12002" max="12003" width="12.140625" style="9" customWidth="1"/>
    <col min="12004" max="12004" width="12.140625" style="9" bestFit="1" customWidth="1"/>
    <col min="12005" max="12005" width="12.140625" style="9" customWidth="1"/>
    <col min="12006" max="12006" width="12.140625" style="9" bestFit="1" customWidth="1"/>
    <col min="12007" max="12007" width="12.140625" style="9" customWidth="1"/>
    <col min="12008" max="12009" width="9.140625" style="9" hidden="1" customWidth="1"/>
    <col min="12010" max="12010" width="12.140625" style="9" customWidth="1"/>
    <col min="12011" max="12011" width="16" style="9" customWidth="1"/>
    <col min="12012" max="12013" width="12" style="9" customWidth="1"/>
    <col min="12014" max="12014" width="12.5703125" style="9" customWidth="1"/>
    <col min="12015" max="12015" width="12.140625" style="9" customWidth="1"/>
    <col min="12016" max="12016" width="12" style="9" customWidth="1"/>
    <col min="12017" max="12017" width="14.7109375" style="9" customWidth="1"/>
    <col min="12018" max="12018" width="13.140625" style="9" customWidth="1"/>
    <col min="12019" max="12019" width="16.85546875" style="9" customWidth="1"/>
    <col min="12020" max="12020" width="29" style="9" customWidth="1"/>
    <col min="12021" max="12021" width="15.85546875" style="9" bestFit="1" customWidth="1"/>
    <col min="12022" max="12032" width="9.140625" style="9"/>
    <col min="12033" max="12033" width="5.7109375" style="9" bestFit="1" customWidth="1"/>
    <col min="12034" max="12034" width="46.42578125" style="9" customWidth="1"/>
    <col min="12035" max="12043" width="19" style="9" customWidth="1"/>
    <col min="12044" max="12249" width="9.140625" style="9"/>
    <col min="12250" max="12250" width="5" style="9" customWidth="1"/>
    <col min="12251" max="12251" width="45.28515625" style="9" customWidth="1"/>
    <col min="12252" max="12252" width="12.28515625" style="9" customWidth="1"/>
    <col min="12253" max="12253" width="12.140625" style="9" bestFit="1" customWidth="1"/>
    <col min="12254" max="12255" width="12.28515625" style="9" customWidth="1"/>
    <col min="12256" max="12256" width="9.140625" style="9" hidden="1" customWidth="1"/>
    <col min="12257" max="12257" width="12.28515625" style="9" customWidth="1"/>
    <col min="12258" max="12259" width="12.140625" style="9" customWidth="1"/>
    <col min="12260" max="12260" width="12.140625" style="9" bestFit="1" customWidth="1"/>
    <col min="12261" max="12261" width="12.140625" style="9" customWidth="1"/>
    <col min="12262" max="12262" width="12.140625" style="9" bestFit="1" customWidth="1"/>
    <col min="12263" max="12263" width="12.140625" style="9" customWidth="1"/>
    <col min="12264" max="12265" width="9.140625" style="9" hidden="1" customWidth="1"/>
    <col min="12266" max="12266" width="12.140625" style="9" customWidth="1"/>
    <col min="12267" max="12267" width="16" style="9" customWidth="1"/>
    <col min="12268" max="12269" width="12" style="9" customWidth="1"/>
    <col min="12270" max="12270" width="12.5703125" style="9" customWidth="1"/>
    <col min="12271" max="12271" width="12.140625" style="9" customWidth="1"/>
    <col min="12272" max="12272" width="12" style="9" customWidth="1"/>
    <col min="12273" max="12273" width="14.7109375" style="9" customWidth="1"/>
    <col min="12274" max="12274" width="13.140625" style="9" customWidth="1"/>
    <col min="12275" max="12275" width="16.85546875" style="9" customWidth="1"/>
    <col min="12276" max="12276" width="29" style="9" customWidth="1"/>
    <col min="12277" max="12277" width="15.85546875" style="9" bestFit="1" customWidth="1"/>
    <col min="12278" max="12288" width="9.140625" style="9"/>
    <col min="12289" max="12289" width="5.7109375" style="9" bestFit="1" customWidth="1"/>
    <col min="12290" max="12290" width="46.42578125" style="9" customWidth="1"/>
    <col min="12291" max="12299" width="19" style="9" customWidth="1"/>
    <col min="12300" max="12505" width="9.140625" style="9"/>
    <col min="12506" max="12506" width="5" style="9" customWidth="1"/>
    <col min="12507" max="12507" width="45.28515625" style="9" customWidth="1"/>
    <col min="12508" max="12508" width="12.28515625" style="9" customWidth="1"/>
    <col min="12509" max="12509" width="12.140625" style="9" bestFit="1" customWidth="1"/>
    <col min="12510" max="12511" width="12.28515625" style="9" customWidth="1"/>
    <col min="12512" max="12512" width="9.140625" style="9" hidden="1" customWidth="1"/>
    <col min="12513" max="12513" width="12.28515625" style="9" customWidth="1"/>
    <col min="12514" max="12515" width="12.140625" style="9" customWidth="1"/>
    <col min="12516" max="12516" width="12.140625" style="9" bestFit="1" customWidth="1"/>
    <col min="12517" max="12517" width="12.140625" style="9" customWidth="1"/>
    <col min="12518" max="12518" width="12.140625" style="9" bestFit="1" customWidth="1"/>
    <col min="12519" max="12519" width="12.140625" style="9" customWidth="1"/>
    <col min="12520" max="12521" width="9.140625" style="9" hidden="1" customWidth="1"/>
    <col min="12522" max="12522" width="12.140625" style="9" customWidth="1"/>
    <col min="12523" max="12523" width="16" style="9" customWidth="1"/>
    <col min="12524" max="12525" width="12" style="9" customWidth="1"/>
    <col min="12526" max="12526" width="12.5703125" style="9" customWidth="1"/>
    <col min="12527" max="12527" width="12.140625" style="9" customWidth="1"/>
    <col min="12528" max="12528" width="12" style="9" customWidth="1"/>
    <col min="12529" max="12529" width="14.7109375" style="9" customWidth="1"/>
    <col min="12530" max="12530" width="13.140625" style="9" customWidth="1"/>
    <col min="12531" max="12531" width="16.85546875" style="9" customWidth="1"/>
    <col min="12532" max="12532" width="29" style="9" customWidth="1"/>
    <col min="12533" max="12533" width="15.85546875" style="9" bestFit="1" customWidth="1"/>
    <col min="12534" max="12544" width="9.140625" style="9"/>
    <col min="12545" max="12545" width="5.7109375" style="9" bestFit="1" customWidth="1"/>
    <col min="12546" max="12546" width="46.42578125" style="9" customWidth="1"/>
    <col min="12547" max="12555" width="19" style="9" customWidth="1"/>
    <col min="12556" max="12761" width="9.140625" style="9"/>
    <col min="12762" max="12762" width="5" style="9" customWidth="1"/>
    <col min="12763" max="12763" width="45.28515625" style="9" customWidth="1"/>
    <col min="12764" max="12764" width="12.28515625" style="9" customWidth="1"/>
    <col min="12765" max="12765" width="12.140625" style="9" bestFit="1" customWidth="1"/>
    <col min="12766" max="12767" width="12.28515625" style="9" customWidth="1"/>
    <col min="12768" max="12768" width="9.140625" style="9" hidden="1" customWidth="1"/>
    <col min="12769" max="12769" width="12.28515625" style="9" customWidth="1"/>
    <col min="12770" max="12771" width="12.140625" style="9" customWidth="1"/>
    <col min="12772" max="12772" width="12.140625" style="9" bestFit="1" customWidth="1"/>
    <col min="12773" max="12773" width="12.140625" style="9" customWidth="1"/>
    <col min="12774" max="12774" width="12.140625" style="9" bestFit="1" customWidth="1"/>
    <col min="12775" max="12775" width="12.140625" style="9" customWidth="1"/>
    <col min="12776" max="12777" width="9.140625" style="9" hidden="1" customWidth="1"/>
    <col min="12778" max="12778" width="12.140625" style="9" customWidth="1"/>
    <col min="12779" max="12779" width="16" style="9" customWidth="1"/>
    <col min="12780" max="12781" width="12" style="9" customWidth="1"/>
    <col min="12782" max="12782" width="12.5703125" style="9" customWidth="1"/>
    <col min="12783" max="12783" width="12.140625" style="9" customWidth="1"/>
    <col min="12784" max="12784" width="12" style="9" customWidth="1"/>
    <col min="12785" max="12785" width="14.7109375" style="9" customWidth="1"/>
    <col min="12786" max="12786" width="13.140625" style="9" customWidth="1"/>
    <col min="12787" max="12787" width="16.85546875" style="9" customWidth="1"/>
    <col min="12788" max="12788" width="29" style="9" customWidth="1"/>
    <col min="12789" max="12789" width="15.85546875" style="9" bestFit="1" customWidth="1"/>
    <col min="12790" max="12800" width="9.140625" style="9"/>
    <col min="12801" max="12801" width="5.7109375" style="9" bestFit="1" customWidth="1"/>
    <col min="12802" max="12802" width="46.42578125" style="9" customWidth="1"/>
    <col min="12803" max="12811" width="19" style="9" customWidth="1"/>
    <col min="12812" max="13017" width="9.140625" style="9"/>
    <col min="13018" max="13018" width="5" style="9" customWidth="1"/>
    <col min="13019" max="13019" width="45.28515625" style="9" customWidth="1"/>
    <col min="13020" max="13020" width="12.28515625" style="9" customWidth="1"/>
    <col min="13021" max="13021" width="12.140625" style="9" bestFit="1" customWidth="1"/>
    <col min="13022" max="13023" width="12.28515625" style="9" customWidth="1"/>
    <col min="13024" max="13024" width="9.140625" style="9" hidden="1" customWidth="1"/>
    <col min="13025" max="13025" width="12.28515625" style="9" customWidth="1"/>
    <col min="13026" max="13027" width="12.140625" style="9" customWidth="1"/>
    <col min="13028" max="13028" width="12.140625" style="9" bestFit="1" customWidth="1"/>
    <col min="13029" max="13029" width="12.140625" style="9" customWidth="1"/>
    <col min="13030" max="13030" width="12.140625" style="9" bestFit="1" customWidth="1"/>
    <col min="13031" max="13031" width="12.140625" style="9" customWidth="1"/>
    <col min="13032" max="13033" width="9.140625" style="9" hidden="1" customWidth="1"/>
    <col min="13034" max="13034" width="12.140625" style="9" customWidth="1"/>
    <col min="13035" max="13035" width="16" style="9" customWidth="1"/>
    <col min="13036" max="13037" width="12" style="9" customWidth="1"/>
    <col min="13038" max="13038" width="12.5703125" style="9" customWidth="1"/>
    <col min="13039" max="13039" width="12.140625" style="9" customWidth="1"/>
    <col min="13040" max="13040" width="12" style="9" customWidth="1"/>
    <col min="13041" max="13041" width="14.7109375" style="9" customWidth="1"/>
    <col min="13042" max="13042" width="13.140625" style="9" customWidth="1"/>
    <col min="13043" max="13043" width="16.85546875" style="9" customWidth="1"/>
    <col min="13044" max="13044" width="29" style="9" customWidth="1"/>
    <col min="13045" max="13045" width="15.85546875" style="9" bestFit="1" customWidth="1"/>
    <col min="13046" max="13056" width="9.140625" style="9"/>
    <col min="13057" max="13057" width="5.7109375" style="9" bestFit="1" customWidth="1"/>
    <col min="13058" max="13058" width="46.42578125" style="9" customWidth="1"/>
    <col min="13059" max="13067" width="19" style="9" customWidth="1"/>
    <col min="13068" max="13273" width="9.140625" style="9"/>
    <col min="13274" max="13274" width="5" style="9" customWidth="1"/>
    <col min="13275" max="13275" width="45.28515625" style="9" customWidth="1"/>
    <col min="13276" max="13276" width="12.28515625" style="9" customWidth="1"/>
    <col min="13277" max="13277" width="12.140625" style="9" bestFit="1" customWidth="1"/>
    <col min="13278" max="13279" width="12.28515625" style="9" customWidth="1"/>
    <col min="13280" max="13280" width="9.140625" style="9" hidden="1" customWidth="1"/>
    <col min="13281" max="13281" width="12.28515625" style="9" customWidth="1"/>
    <col min="13282" max="13283" width="12.140625" style="9" customWidth="1"/>
    <col min="13284" max="13284" width="12.140625" style="9" bestFit="1" customWidth="1"/>
    <col min="13285" max="13285" width="12.140625" style="9" customWidth="1"/>
    <col min="13286" max="13286" width="12.140625" style="9" bestFit="1" customWidth="1"/>
    <col min="13287" max="13287" width="12.140625" style="9" customWidth="1"/>
    <col min="13288" max="13289" width="9.140625" style="9" hidden="1" customWidth="1"/>
    <col min="13290" max="13290" width="12.140625" style="9" customWidth="1"/>
    <col min="13291" max="13291" width="16" style="9" customWidth="1"/>
    <col min="13292" max="13293" width="12" style="9" customWidth="1"/>
    <col min="13294" max="13294" width="12.5703125" style="9" customWidth="1"/>
    <col min="13295" max="13295" width="12.140625" style="9" customWidth="1"/>
    <col min="13296" max="13296" width="12" style="9" customWidth="1"/>
    <col min="13297" max="13297" width="14.7109375" style="9" customWidth="1"/>
    <col min="13298" max="13298" width="13.140625" style="9" customWidth="1"/>
    <col min="13299" max="13299" width="16.85546875" style="9" customWidth="1"/>
    <col min="13300" max="13300" width="29" style="9" customWidth="1"/>
    <col min="13301" max="13301" width="15.85546875" style="9" bestFit="1" customWidth="1"/>
    <col min="13302" max="13312" width="9.140625" style="9"/>
    <col min="13313" max="13313" width="5.7109375" style="9" bestFit="1" customWidth="1"/>
    <col min="13314" max="13314" width="46.42578125" style="9" customWidth="1"/>
    <col min="13315" max="13323" width="19" style="9" customWidth="1"/>
    <col min="13324" max="13529" width="9.140625" style="9"/>
    <col min="13530" max="13530" width="5" style="9" customWidth="1"/>
    <col min="13531" max="13531" width="45.28515625" style="9" customWidth="1"/>
    <col min="13532" max="13532" width="12.28515625" style="9" customWidth="1"/>
    <col min="13533" max="13533" width="12.140625" style="9" bestFit="1" customWidth="1"/>
    <col min="13534" max="13535" width="12.28515625" style="9" customWidth="1"/>
    <col min="13536" max="13536" width="9.140625" style="9" hidden="1" customWidth="1"/>
    <col min="13537" max="13537" width="12.28515625" style="9" customWidth="1"/>
    <col min="13538" max="13539" width="12.140625" style="9" customWidth="1"/>
    <col min="13540" max="13540" width="12.140625" style="9" bestFit="1" customWidth="1"/>
    <col min="13541" max="13541" width="12.140625" style="9" customWidth="1"/>
    <col min="13542" max="13542" width="12.140625" style="9" bestFit="1" customWidth="1"/>
    <col min="13543" max="13543" width="12.140625" style="9" customWidth="1"/>
    <col min="13544" max="13545" width="9.140625" style="9" hidden="1" customWidth="1"/>
    <col min="13546" max="13546" width="12.140625" style="9" customWidth="1"/>
    <col min="13547" max="13547" width="16" style="9" customWidth="1"/>
    <col min="13548" max="13549" width="12" style="9" customWidth="1"/>
    <col min="13550" max="13550" width="12.5703125" style="9" customWidth="1"/>
    <col min="13551" max="13551" width="12.140625" style="9" customWidth="1"/>
    <col min="13552" max="13552" width="12" style="9" customWidth="1"/>
    <col min="13553" max="13553" width="14.7109375" style="9" customWidth="1"/>
    <col min="13554" max="13554" width="13.140625" style="9" customWidth="1"/>
    <col min="13555" max="13555" width="16.85546875" style="9" customWidth="1"/>
    <col min="13556" max="13556" width="29" style="9" customWidth="1"/>
    <col min="13557" max="13557" width="15.85546875" style="9" bestFit="1" customWidth="1"/>
    <col min="13558" max="13568" width="9.140625" style="9"/>
    <col min="13569" max="13569" width="5.7109375" style="9" bestFit="1" customWidth="1"/>
    <col min="13570" max="13570" width="46.42578125" style="9" customWidth="1"/>
    <col min="13571" max="13579" width="19" style="9" customWidth="1"/>
    <col min="13580" max="13785" width="9.140625" style="9"/>
    <col min="13786" max="13786" width="5" style="9" customWidth="1"/>
    <col min="13787" max="13787" width="45.28515625" style="9" customWidth="1"/>
    <col min="13788" max="13788" width="12.28515625" style="9" customWidth="1"/>
    <col min="13789" max="13789" width="12.140625" style="9" bestFit="1" customWidth="1"/>
    <col min="13790" max="13791" width="12.28515625" style="9" customWidth="1"/>
    <col min="13792" max="13792" width="9.140625" style="9" hidden="1" customWidth="1"/>
    <col min="13793" max="13793" width="12.28515625" style="9" customWidth="1"/>
    <col min="13794" max="13795" width="12.140625" style="9" customWidth="1"/>
    <col min="13796" max="13796" width="12.140625" style="9" bestFit="1" customWidth="1"/>
    <col min="13797" max="13797" width="12.140625" style="9" customWidth="1"/>
    <col min="13798" max="13798" width="12.140625" style="9" bestFit="1" customWidth="1"/>
    <col min="13799" max="13799" width="12.140625" style="9" customWidth="1"/>
    <col min="13800" max="13801" width="9.140625" style="9" hidden="1" customWidth="1"/>
    <col min="13802" max="13802" width="12.140625" style="9" customWidth="1"/>
    <col min="13803" max="13803" width="16" style="9" customWidth="1"/>
    <col min="13804" max="13805" width="12" style="9" customWidth="1"/>
    <col min="13806" max="13806" width="12.5703125" style="9" customWidth="1"/>
    <col min="13807" max="13807" width="12.140625" style="9" customWidth="1"/>
    <col min="13808" max="13808" width="12" style="9" customWidth="1"/>
    <col min="13809" max="13809" width="14.7109375" style="9" customWidth="1"/>
    <col min="13810" max="13810" width="13.140625" style="9" customWidth="1"/>
    <col min="13811" max="13811" width="16.85546875" style="9" customWidth="1"/>
    <col min="13812" max="13812" width="29" style="9" customWidth="1"/>
    <col min="13813" max="13813" width="15.85546875" style="9" bestFit="1" customWidth="1"/>
    <col min="13814" max="13824" width="9.140625" style="9"/>
    <col min="13825" max="13825" width="5.7109375" style="9" bestFit="1" customWidth="1"/>
    <col min="13826" max="13826" width="46.42578125" style="9" customWidth="1"/>
    <col min="13827" max="13835" width="19" style="9" customWidth="1"/>
    <col min="13836" max="14041" width="9.140625" style="9"/>
    <col min="14042" max="14042" width="5" style="9" customWidth="1"/>
    <col min="14043" max="14043" width="45.28515625" style="9" customWidth="1"/>
    <col min="14044" max="14044" width="12.28515625" style="9" customWidth="1"/>
    <col min="14045" max="14045" width="12.140625" style="9" bestFit="1" customWidth="1"/>
    <col min="14046" max="14047" width="12.28515625" style="9" customWidth="1"/>
    <col min="14048" max="14048" width="9.140625" style="9" hidden="1" customWidth="1"/>
    <col min="14049" max="14049" width="12.28515625" style="9" customWidth="1"/>
    <col min="14050" max="14051" width="12.140625" style="9" customWidth="1"/>
    <col min="14052" max="14052" width="12.140625" style="9" bestFit="1" customWidth="1"/>
    <col min="14053" max="14053" width="12.140625" style="9" customWidth="1"/>
    <col min="14054" max="14054" width="12.140625" style="9" bestFit="1" customWidth="1"/>
    <col min="14055" max="14055" width="12.140625" style="9" customWidth="1"/>
    <col min="14056" max="14057" width="9.140625" style="9" hidden="1" customWidth="1"/>
    <col min="14058" max="14058" width="12.140625" style="9" customWidth="1"/>
    <col min="14059" max="14059" width="16" style="9" customWidth="1"/>
    <col min="14060" max="14061" width="12" style="9" customWidth="1"/>
    <col min="14062" max="14062" width="12.5703125" style="9" customWidth="1"/>
    <col min="14063" max="14063" width="12.140625" style="9" customWidth="1"/>
    <col min="14064" max="14064" width="12" style="9" customWidth="1"/>
    <col min="14065" max="14065" width="14.7109375" style="9" customWidth="1"/>
    <col min="14066" max="14066" width="13.140625" style="9" customWidth="1"/>
    <col min="14067" max="14067" width="16.85546875" style="9" customWidth="1"/>
    <col min="14068" max="14068" width="29" style="9" customWidth="1"/>
    <col min="14069" max="14069" width="15.85546875" style="9" bestFit="1" customWidth="1"/>
    <col min="14070" max="14080" width="9.140625" style="9"/>
    <col min="14081" max="14081" width="5.7109375" style="9" bestFit="1" customWidth="1"/>
    <col min="14082" max="14082" width="46.42578125" style="9" customWidth="1"/>
    <col min="14083" max="14091" width="19" style="9" customWidth="1"/>
    <col min="14092" max="14297" width="9.140625" style="9"/>
    <col min="14298" max="14298" width="5" style="9" customWidth="1"/>
    <col min="14299" max="14299" width="45.28515625" style="9" customWidth="1"/>
    <col min="14300" max="14300" width="12.28515625" style="9" customWidth="1"/>
    <col min="14301" max="14301" width="12.140625" style="9" bestFit="1" customWidth="1"/>
    <col min="14302" max="14303" width="12.28515625" style="9" customWidth="1"/>
    <col min="14304" max="14304" width="9.140625" style="9" hidden="1" customWidth="1"/>
    <col min="14305" max="14305" width="12.28515625" style="9" customWidth="1"/>
    <col min="14306" max="14307" width="12.140625" style="9" customWidth="1"/>
    <col min="14308" max="14308" width="12.140625" style="9" bestFit="1" customWidth="1"/>
    <col min="14309" max="14309" width="12.140625" style="9" customWidth="1"/>
    <col min="14310" max="14310" width="12.140625" style="9" bestFit="1" customWidth="1"/>
    <col min="14311" max="14311" width="12.140625" style="9" customWidth="1"/>
    <col min="14312" max="14313" width="9.140625" style="9" hidden="1" customWidth="1"/>
    <col min="14314" max="14314" width="12.140625" style="9" customWidth="1"/>
    <col min="14315" max="14315" width="16" style="9" customWidth="1"/>
    <col min="14316" max="14317" width="12" style="9" customWidth="1"/>
    <col min="14318" max="14318" width="12.5703125" style="9" customWidth="1"/>
    <col min="14319" max="14319" width="12.140625" style="9" customWidth="1"/>
    <col min="14320" max="14320" width="12" style="9" customWidth="1"/>
    <col min="14321" max="14321" width="14.7109375" style="9" customWidth="1"/>
    <col min="14322" max="14322" width="13.140625" style="9" customWidth="1"/>
    <col min="14323" max="14323" width="16.85546875" style="9" customWidth="1"/>
    <col min="14324" max="14324" width="29" style="9" customWidth="1"/>
    <col min="14325" max="14325" width="15.85546875" style="9" bestFit="1" customWidth="1"/>
    <col min="14326" max="14336" width="9.140625" style="9"/>
    <col min="14337" max="14337" width="5.7109375" style="9" bestFit="1" customWidth="1"/>
    <col min="14338" max="14338" width="46.42578125" style="9" customWidth="1"/>
    <col min="14339" max="14347" width="19" style="9" customWidth="1"/>
    <col min="14348" max="14553" width="9.140625" style="9"/>
    <col min="14554" max="14554" width="5" style="9" customWidth="1"/>
    <col min="14555" max="14555" width="45.28515625" style="9" customWidth="1"/>
    <col min="14556" max="14556" width="12.28515625" style="9" customWidth="1"/>
    <col min="14557" max="14557" width="12.140625" style="9" bestFit="1" customWidth="1"/>
    <col min="14558" max="14559" width="12.28515625" style="9" customWidth="1"/>
    <col min="14560" max="14560" width="9.140625" style="9" hidden="1" customWidth="1"/>
    <col min="14561" max="14561" width="12.28515625" style="9" customWidth="1"/>
    <col min="14562" max="14563" width="12.140625" style="9" customWidth="1"/>
    <col min="14564" max="14564" width="12.140625" style="9" bestFit="1" customWidth="1"/>
    <col min="14565" max="14565" width="12.140625" style="9" customWidth="1"/>
    <col min="14566" max="14566" width="12.140625" style="9" bestFit="1" customWidth="1"/>
    <col min="14567" max="14567" width="12.140625" style="9" customWidth="1"/>
    <col min="14568" max="14569" width="9.140625" style="9" hidden="1" customWidth="1"/>
    <col min="14570" max="14570" width="12.140625" style="9" customWidth="1"/>
    <col min="14571" max="14571" width="16" style="9" customWidth="1"/>
    <col min="14572" max="14573" width="12" style="9" customWidth="1"/>
    <col min="14574" max="14574" width="12.5703125" style="9" customWidth="1"/>
    <col min="14575" max="14575" width="12.140625" style="9" customWidth="1"/>
    <col min="14576" max="14576" width="12" style="9" customWidth="1"/>
    <col min="14577" max="14577" width="14.7109375" style="9" customWidth="1"/>
    <col min="14578" max="14578" width="13.140625" style="9" customWidth="1"/>
    <col min="14579" max="14579" width="16.85546875" style="9" customWidth="1"/>
    <col min="14580" max="14580" width="29" style="9" customWidth="1"/>
    <col min="14581" max="14581" width="15.85546875" style="9" bestFit="1" customWidth="1"/>
    <col min="14582" max="14592" width="9.140625" style="9"/>
    <col min="14593" max="14593" width="5.7109375" style="9" bestFit="1" customWidth="1"/>
    <col min="14594" max="14594" width="46.42578125" style="9" customWidth="1"/>
    <col min="14595" max="14603" width="19" style="9" customWidth="1"/>
    <col min="14604" max="14809" width="9.140625" style="9"/>
    <col min="14810" max="14810" width="5" style="9" customWidth="1"/>
    <col min="14811" max="14811" width="45.28515625" style="9" customWidth="1"/>
    <col min="14812" max="14812" width="12.28515625" style="9" customWidth="1"/>
    <col min="14813" max="14813" width="12.140625" style="9" bestFit="1" customWidth="1"/>
    <col min="14814" max="14815" width="12.28515625" style="9" customWidth="1"/>
    <col min="14816" max="14816" width="9.140625" style="9" hidden="1" customWidth="1"/>
    <col min="14817" max="14817" width="12.28515625" style="9" customWidth="1"/>
    <col min="14818" max="14819" width="12.140625" style="9" customWidth="1"/>
    <col min="14820" max="14820" width="12.140625" style="9" bestFit="1" customWidth="1"/>
    <col min="14821" max="14821" width="12.140625" style="9" customWidth="1"/>
    <col min="14822" max="14822" width="12.140625" style="9" bestFit="1" customWidth="1"/>
    <col min="14823" max="14823" width="12.140625" style="9" customWidth="1"/>
    <col min="14824" max="14825" width="9.140625" style="9" hidden="1" customWidth="1"/>
    <col min="14826" max="14826" width="12.140625" style="9" customWidth="1"/>
    <col min="14827" max="14827" width="16" style="9" customWidth="1"/>
    <col min="14828" max="14829" width="12" style="9" customWidth="1"/>
    <col min="14830" max="14830" width="12.5703125" style="9" customWidth="1"/>
    <col min="14831" max="14831" width="12.140625" style="9" customWidth="1"/>
    <col min="14832" max="14832" width="12" style="9" customWidth="1"/>
    <col min="14833" max="14833" width="14.7109375" style="9" customWidth="1"/>
    <col min="14834" max="14834" width="13.140625" style="9" customWidth="1"/>
    <col min="14835" max="14835" width="16.85546875" style="9" customWidth="1"/>
    <col min="14836" max="14836" width="29" style="9" customWidth="1"/>
    <col min="14837" max="14837" width="15.85546875" style="9" bestFit="1" customWidth="1"/>
    <col min="14838" max="14848" width="9.140625" style="9"/>
    <col min="14849" max="14849" width="5.7109375" style="9" bestFit="1" customWidth="1"/>
    <col min="14850" max="14850" width="46.42578125" style="9" customWidth="1"/>
    <col min="14851" max="14859" width="19" style="9" customWidth="1"/>
    <col min="14860" max="15065" width="9.140625" style="9"/>
    <col min="15066" max="15066" width="5" style="9" customWidth="1"/>
    <col min="15067" max="15067" width="45.28515625" style="9" customWidth="1"/>
    <col min="15068" max="15068" width="12.28515625" style="9" customWidth="1"/>
    <col min="15069" max="15069" width="12.140625" style="9" bestFit="1" customWidth="1"/>
    <col min="15070" max="15071" width="12.28515625" style="9" customWidth="1"/>
    <col min="15072" max="15072" width="9.140625" style="9" hidden="1" customWidth="1"/>
    <col min="15073" max="15073" width="12.28515625" style="9" customWidth="1"/>
    <col min="15074" max="15075" width="12.140625" style="9" customWidth="1"/>
    <col min="15076" max="15076" width="12.140625" style="9" bestFit="1" customWidth="1"/>
    <col min="15077" max="15077" width="12.140625" style="9" customWidth="1"/>
    <col min="15078" max="15078" width="12.140625" style="9" bestFit="1" customWidth="1"/>
    <col min="15079" max="15079" width="12.140625" style="9" customWidth="1"/>
    <col min="15080" max="15081" width="9.140625" style="9" hidden="1" customWidth="1"/>
    <col min="15082" max="15082" width="12.140625" style="9" customWidth="1"/>
    <col min="15083" max="15083" width="16" style="9" customWidth="1"/>
    <col min="15084" max="15085" width="12" style="9" customWidth="1"/>
    <col min="15086" max="15086" width="12.5703125" style="9" customWidth="1"/>
    <col min="15087" max="15087" width="12.140625" style="9" customWidth="1"/>
    <col min="15088" max="15088" width="12" style="9" customWidth="1"/>
    <col min="15089" max="15089" width="14.7109375" style="9" customWidth="1"/>
    <col min="15090" max="15090" width="13.140625" style="9" customWidth="1"/>
    <col min="15091" max="15091" width="16.85546875" style="9" customWidth="1"/>
    <col min="15092" max="15092" width="29" style="9" customWidth="1"/>
    <col min="15093" max="15093" width="15.85546875" style="9" bestFit="1" customWidth="1"/>
    <col min="15094" max="15104" width="9.140625" style="9"/>
    <col min="15105" max="15105" width="5.7109375" style="9" bestFit="1" customWidth="1"/>
    <col min="15106" max="15106" width="46.42578125" style="9" customWidth="1"/>
    <col min="15107" max="15115" width="19" style="9" customWidth="1"/>
    <col min="15116" max="15321" width="9.140625" style="9"/>
    <col min="15322" max="15322" width="5" style="9" customWidth="1"/>
    <col min="15323" max="15323" width="45.28515625" style="9" customWidth="1"/>
    <col min="15324" max="15324" width="12.28515625" style="9" customWidth="1"/>
    <col min="15325" max="15325" width="12.140625" style="9" bestFit="1" customWidth="1"/>
    <col min="15326" max="15327" width="12.28515625" style="9" customWidth="1"/>
    <col min="15328" max="15328" width="9.140625" style="9" hidden="1" customWidth="1"/>
    <col min="15329" max="15329" width="12.28515625" style="9" customWidth="1"/>
    <col min="15330" max="15331" width="12.140625" style="9" customWidth="1"/>
    <col min="15332" max="15332" width="12.140625" style="9" bestFit="1" customWidth="1"/>
    <col min="15333" max="15333" width="12.140625" style="9" customWidth="1"/>
    <col min="15334" max="15334" width="12.140625" style="9" bestFit="1" customWidth="1"/>
    <col min="15335" max="15335" width="12.140625" style="9" customWidth="1"/>
    <col min="15336" max="15337" width="9.140625" style="9" hidden="1" customWidth="1"/>
    <col min="15338" max="15338" width="12.140625" style="9" customWidth="1"/>
    <col min="15339" max="15339" width="16" style="9" customWidth="1"/>
    <col min="15340" max="15341" width="12" style="9" customWidth="1"/>
    <col min="15342" max="15342" width="12.5703125" style="9" customWidth="1"/>
    <col min="15343" max="15343" width="12.140625" style="9" customWidth="1"/>
    <col min="15344" max="15344" width="12" style="9" customWidth="1"/>
    <col min="15345" max="15345" width="14.7109375" style="9" customWidth="1"/>
    <col min="15346" max="15346" width="13.140625" style="9" customWidth="1"/>
    <col min="15347" max="15347" width="16.85546875" style="9" customWidth="1"/>
    <col min="15348" max="15348" width="29" style="9" customWidth="1"/>
    <col min="15349" max="15349" width="15.85546875" style="9" bestFit="1" customWidth="1"/>
    <col min="15350" max="15360" width="9.140625" style="9"/>
    <col min="15361" max="15361" width="5.7109375" style="9" bestFit="1" customWidth="1"/>
    <col min="15362" max="15362" width="46.42578125" style="9" customWidth="1"/>
    <col min="15363" max="15371" width="19" style="9" customWidth="1"/>
    <col min="15372" max="15577" width="9.140625" style="9"/>
    <col min="15578" max="15578" width="5" style="9" customWidth="1"/>
    <col min="15579" max="15579" width="45.28515625" style="9" customWidth="1"/>
    <col min="15580" max="15580" width="12.28515625" style="9" customWidth="1"/>
    <col min="15581" max="15581" width="12.140625" style="9" bestFit="1" customWidth="1"/>
    <col min="15582" max="15583" width="12.28515625" style="9" customWidth="1"/>
    <col min="15584" max="15584" width="9.140625" style="9" hidden="1" customWidth="1"/>
    <col min="15585" max="15585" width="12.28515625" style="9" customWidth="1"/>
    <col min="15586" max="15587" width="12.140625" style="9" customWidth="1"/>
    <col min="15588" max="15588" width="12.140625" style="9" bestFit="1" customWidth="1"/>
    <col min="15589" max="15589" width="12.140625" style="9" customWidth="1"/>
    <col min="15590" max="15590" width="12.140625" style="9" bestFit="1" customWidth="1"/>
    <col min="15591" max="15591" width="12.140625" style="9" customWidth="1"/>
    <col min="15592" max="15593" width="9.140625" style="9" hidden="1" customWidth="1"/>
    <col min="15594" max="15594" width="12.140625" style="9" customWidth="1"/>
    <col min="15595" max="15595" width="16" style="9" customWidth="1"/>
    <col min="15596" max="15597" width="12" style="9" customWidth="1"/>
    <col min="15598" max="15598" width="12.5703125" style="9" customWidth="1"/>
    <col min="15599" max="15599" width="12.140625" style="9" customWidth="1"/>
    <col min="15600" max="15600" width="12" style="9" customWidth="1"/>
    <col min="15601" max="15601" width="14.7109375" style="9" customWidth="1"/>
    <col min="15602" max="15602" width="13.140625" style="9" customWidth="1"/>
    <col min="15603" max="15603" width="16.85546875" style="9" customWidth="1"/>
    <col min="15604" max="15604" width="29" style="9" customWidth="1"/>
    <col min="15605" max="15605" width="15.85546875" style="9" bestFit="1" customWidth="1"/>
    <col min="15606" max="15616" width="9.140625" style="9"/>
    <col min="15617" max="15617" width="5.7109375" style="9" bestFit="1" customWidth="1"/>
    <col min="15618" max="15618" width="46.42578125" style="9" customWidth="1"/>
    <col min="15619" max="15627" width="19" style="9" customWidth="1"/>
    <col min="15628" max="15833" width="9.140625" style="9"/>
    <col min="15834" max="15834" width="5" style="9" customWidth="1"/>
    <col min="15835" max="15835" width="45.28515625" style="9" customWidth="1"/>
    <col min="15836" max="15836" width="12.28515625" style="9" customWidth="1"/>
    <col min="15837" max="15837" width="12.140625" style="9" bestFit="1" customWidth="1"/>
    <col min="15838" max="15839" width="12.28515625" style="9" customWidth="1"/>
    <col min="15840" max="15840" width="9.140625" style="9" hidden="1" customWidth="1"/>
    <col min="15841" max="15841" width="12.28515625" style="9" customWidth="1"/>
    <col min="15842" max="15843" width="12.140625" style="9" customWidth="1"/>
    <col min="15844" max="15844" width="12.140625" style="9" bestFit="1" customWidth="1"/>
    <col min="15845" max="15845" width="12.140625" style="9" customWidth="1"/>
    <col min="15846" max="15846" width="12.140625" style="9" bestFit="1" customWidth="1"/>
    <col min="15847" max="15847" width="12.140625" style="9" customWidth="1"/>
    <col min="15848" max="15849" width="9.140625" style="9" hidden="1" customWidth="1"/>
    <col min="15850" max="15850" width="12.140625" style="9" customWidth="1"/>
    <col min="15851" max="15851" width="16" style="9" customWidth="1"/>
    <col min="15852" max="15853" width="12" style="9" customWidth="1"/>
    <col min="15854" max="15854" width="12.5703125" style="9" customWidth="1"/>
    <col min="15855" max="15855" width="12.140625" style="9" customWidth="1"/>
    <col min="15856" max="15856" width="12" style="9" customWidth="1"/>
    <col min="15857" max="15857" width="14.7109375" style="9" customWidth="1"/>
    <col min="15858" max="15858" width="13.140625" style="9" customWidth="1"/>
    <col min="15859" max="15859" width="16.85546875" style="9" customWidth="1"/>
    <col min="15860" max="15860" width="29" style="9" customWidth="1"/>
    <col min="15861" max="15861" width="15.85546875" style="9" bestFit="1" customWidth="1"/>
    <col min="15862" max="15872" width="9.140625" style="9"/>
    <col min="15873" max="15873" width="5.7109375" style="9" bestFit="1" customWidth="1"/>
    <col min="15874" max="15874" width="46.42578125" style="9" customWidth="1"/>
    <col min="15875" max="15883" width="19" style="9" customWidth="1"/>
    <col min="15884" max="16089" width="9.140625" style="9"/>
    <col min="16090" max="16090" width="5" style="9" customWidth="1"/>
    <col min="16091" max="16091" width="45.28515625" style="9" customWidth="1"/>
    <col min="16092" max="16092" width="12.28515625" style="9" customWidth="1"/>
    <col min="16093" max="16093" width="12.140625" style="9" bestFit="1" customWidth="1"/>
    <col min="16094" max="16095" width="12.28515625" style="9" customWidth="1"/>
    <col min="16096" max="16096" width="9.140625" style="9" hidden="1" customWidth="1"/>
    <col min="16097" max="16097" width="12.28515625" style="9" customWidth="1"/>
    <col min="16098" max="16099" width="12.140625" style="9" customWidth="1"/>
    <col min="16100" max="16100" width="12.140625" style="9" bestFit="1" customWidth="1"/>
    <col min="16101" max="16101" width="12.140625" style="9" customWidth="1"/>
    <col min="16102" max="16102" width="12.140625" style="9" bestFit="1" customWidth="1"/>
    <col min="16103" max="16103" width="12.140625" style="9" customWidth="1"/>
    <col min="16104" max="16105" width="9.140625" style="9" hidden="1" customWidth="1"/>
    <col min="16106" max="16106" width="12.140625" style="9" customWidth="1"/>
    <col min="16107" max="16107" width="16" style="9" customWidth="1"/>
    <col min="16108" max="16109" width="12" style="9" customWidth="1"/>
    <col min="16110" max="16110" width="12.5703125" style="9" customWidth="1"/>
    <col min="16111" max="16111" width="12.140625" style="9" customWidth="1"/>
    <col min="16112" max="16112" width="12" style="9" customWidth="1"/>
    <col min="16113" max="16113" width="14.7109375" style="9" customWidth="1"/>
    <col min="16114" max="16114" width="13.140625" style="9" customWidth="1"/>
    <col min="16115" max="16115" width="16.85546875" style="9" customWidth="1"/>
    <col min="16116" max="16116" width="29" style="9" customWidth="1"/>
    <col min="16117" max="16117" width="15.85546875" style="9" bestFit="1" customWidth="1"/>
    <col min="16118" max="16128" width="9.140625" style="9"/>
    <col min="16129" max="16129" width="5.7109375" style="9" bestFit="1" customWidth="1"/>
    <col min="16130" max="16130" width="46.42578125" style="9" customWidth="1"/>
    <col min="16131" max="16139" width="19" style="9" customWidth="1"/>
    <col min="16140" max="16345" width="9.140625" style="9"/>
    <col min="16346" max="16346" width="5" style="9" customWidth="1"/>
    <col min="16347" max="16347" width="45.28515625" style="9" customWidth="1"/>
    <col min="16348" max="16348" width="12.28515625" style="9" customWidth="1"/>
    <col min="16349" max="16349" width="12.140625" style="9" bestFit="1" customWidth="1"/>
    <col min="16350" max="16351" width="12.28515625" style="9" customWidth="1"/>
    <col min="16352" max="16352" width="9.140625" style="9" hidden="1" customWidth="1"/>
    <col min="16353" max="16353" width="12.28515625" style="9" customWidth="1"/>
    <col min="16354" max="16355" width="12.140625" style="9" customWidth="1"/>
    <col min="16356" max="16356" width="12.140625" style="9" bestFit="1" customWidth="1"/>
    <col min="16357" max="16357" width="12.140625" style="9" customWidth="1"/>
    <col min="16358" max="16358" width="12.140625" style="9" bestFit="1" customWidth="1"/>
    <col min="16359" max="16359" width="12.140625" style="9" customWidth="1"/>
    <col min="16360" max="16361" width="9.140625" style="9" hidden="1" customWidth="1"/>
    <col min="16362" max="16362" width="12.140625" style="9" customWidth="1"/>
    <col min="16363" max="16363" width="16" style="9" customWidth="1"/>
    <col min="16364" max="16365" width="12" style="9" customWidth="1"/>
    <col min="16366" max="16366" width="12.5703125" style="9" customWidth="1"/>
    <col min="16367" max="16367" width="12.140625" style="9" customWidth="1"/>
    <col min="16368" max="16368" width="12" style="9" customWidth="1"/>
    <col min="16369" max="16369" width="14.7109375" style="9" customWidth="1"/>
    <col min="16370" max="16370" width="13.140625" style="9" customWidth="1"/>
    <col min="16371" max="16371" width="16.85546875" style="9" customWidth="1"/>
    <col min="16372" max="16372" width="29" style="9" customWidth="1"/>
    <col min="16373" max="16373" width="15.85546875" style="9" bestFit="1" customWidth="1"/>
    <col min="16374" max="16384" width="9.140625" style="9"/>
  </cols>
  <sheetData>
    <row r="1" spans="1:16">
      <c r="D1" s="285"/>
      <c r="E1" s="10"/>
      <c r="F1" s="10"/>
      <c r="G1" s="10"/>
      <c r="H1" s="10"/>
      <c r="I1" s="10"/>
      <c r="K1" s="286" t="s">
        <v>305</v>
      </c>
    </row>
    <row r="2" spans="1:16" ht="18.75" customHeight="1">
      <c r="A2" s="748" t="s">
        <v>306</v>
      </c>
      <c r="B2" s="748"/>
      <c r="C2" s="748"/>
      <c r="D2" s="748"/>
      <c r="E2" s="748"/>
      <c r="F2" s="748"/>
      <c r="G2" s="748"/>
      <c r="H2" s="748"/>
      <c r="I2" s="748"/>
      <c r="J2" s="748"/>
      <c r="K2" s="748"/>
    </row>
    <row r="3" spans="1:16" ht="15.75">
      <c r="A3" s="748" t="s">
        <v>307</v>
      </c>
      <c r="B3" s="748"/>
      <c r="C3" s="748"/>
      <c r="D3" s="748"/>
      <c r="E3" s="748"/>
      <c r="F3" s="748"/>
      <c r="G3" s="748"/>
      <c r="H3" s="748"/>
      <c r="I3" s="748"/>
      <c r="J3" s="748"/>
      <c r="K3" s="748"/>
    </row>
    <row r="4" spans="1:16" ht="15.75">
      <c r="A4" s="287"/>
      <c r="B4" s="287"/>
      <c r="C4" s="287"/>
      <c r="D4" s="287"/>
      <c r="E4" s="287"/>
      <c r="F4" s="287"/>
      <c r="G4" s="287"/>
      <c r="H4" s="287"/>
      <c r="I4" s="287"/>
      <c r="J4" s="287"/>
      <c r="K4" s="287"/>
    </row>
    <row r="5" spans="1:16" ht="15.75">
      <c r="A5" s="287"/>
      <c r="B5" s="287"/>
      <c r="C5" s="288"/>
      <c r="D5" s="289"/>
      <c r="E5" s="287"/>
      <c r="F5" s="287"/>
      <c r="G5" s="287"/>
      <c r="H5" s="287"/>
      <c r="I5" s="287"/>
      <c r="J5" s="287"/>
      <c r="K5" s="290" t="s">
        <v>308</v>
      </c>
    </row>
    <row r="6" spans="1:16" ht="33.75" customHeight="1">
      <c r="D6" s="285" t="s">
        <v>197</v>
      </c>
      <c r="E6" s="10"/>
      <c r="F6" s="10"/>
      <c r="G6" s="749" t="s">
        <v>309</v>
      </c>
      <c r="H6" s="749"/>
      <c r="I6" s="749"/>
      <c r="J6" s="749"/>
      <c r="K6" s="749"/>
      <c r="P6" s="9" t="s">
        <v>310</v>
      </c>
    </row>
    <row r="7" spans="1:16" ht="15.75">
      <c r="C7" s="291"/>
      <c r="D7" s="285"/>
      <c r="E7" s="10"/>
      <c r="F7" s="10"/>
      <c r="G7" s="10"/>
      <c r="H7" s="10"/>
      <c r="I7" s="10"/>
      <c r="J7" s="11"/>
      <c r="K7" s="11" t="s">
        <v>311</v>
      </c>
    </row>
    <row r="8" spans="1:16" ht="15.75">
      <c r="D8" s="292"/>
      <c r="E8" s="293"/>
      <c r="F8" s="10"/>
      <c r="G8" s="10"/>
      <c r="H8" s="10"/>
      <c r="I8" s="10"/>
      <c r="J8" s="3"/>
      <c r="K8" s="3" t="s">
        <v>7</v>
      </c>
    </row>
    <row r="9" spans="1:16" ht="15.75" customHeight="1">
      <c r="A9" s="748"/>
      <c r="B9" s="748"/>
      <c r="C9" s="748"/>
      <c r="D9" s="748"/>
      <c r="E9" s="748"/>
      <c r="F9" s="10"/>
      <c r="G9" s="10"/>
      <c r="H9" s="10"/>
      <c r="I9" s="10"/>
      <c r="J9" s="294"/>
      <c r="K9" s="294"/>
    </row>
    <row r="10" spans="1:16" ht="13.5" thickBot="1">
      <c r="B10" s="295"/>
      <c r="C10" s="295"/>
      <c r="E10" s="297"/>
      <c r="J10" s="298"/>
      <c r="K10" s="298" t="s">
        <v>312</v>
      </c>
    </row>
    <row r="11" spans="1:16" ht="30" customHeight="1">
      <c r="A11" s="750" t="s">
        <v>10</v>
      </c>
      <c r="B11" s="753" t="s">
        <v>11</v>
      </c>
      <c r="C11" s="756" t="s">
        <v>313</v>
      </c>
      <c r="D11" s="759" t="s">
        <v>314</v>
      </c>
      <c r="E11" s="760"/>
      <c r="F11" s="750" t="s">
        <v>315</v>
      </c>
      <c r="G11" s="750" t="s">
        <v>316</v>
      </c>
      <c r="H11" s="763" t="s">
        <v>317</v>
      </c>
      <c r="I11" s="766" t="s">
        <v>318</v>
      </c>
      <c r="J11" s="767"/>
      <c r="K11" s="763" t="s">
        <v>319</v>
      </c>
    </row>
    <row r="12" spans="1:16" ht="46.5" customHeight="1">
      <c r="A12" s="751"/>
      <c r="B12" s="754"/>
      <c r="C12" s="757"/>
      <c r="D12" s="761"/>
      <c r="E12" s="762"/>
      <c r="F12" s="751"/>
      <c r="G12" s="751"/>
      <c r="H12" s="764"/>
      <c r="I12" s="768" t="s">
        <v>42</v>
      </c>
      <c r="J12" s="770" t="s">
        <v>320</v>
      </c>
      <c r="K12" s="764"/>
    </row>
    <row r="13" spans="1:16" ht="54" customHeight="1" thickBot="1">
      <c r="A13" s="752"/>
      <c r="B13" s="755"/>
      <c r="C13" s="758"/>
      <c r="D13" s="299" t="s">
        <v>321</v>
      </c>
      <c r="E13" s="300" t="s">
        <v>322</v>
      </c>
      <c r="F13" s="301" t="s">
        <v>323</v>
      </c>
      <c r="G13" s="301" t="s">
        <v>323</v>
      </c>
      <c r="H13" s="765"/>
      <c r="I13" s="769"/>
      <c r="J13" s="771"/>
      <c r="K13" s="765"/>
    </row>
    <row r="14" spans="1:16" s="307" customFormat="1">
      <c r="A14" s="302"/>
      <c r="B14" s="303" t="s">
        <v>45</v>
      </c>
      <c r="C14" s="304">
        <v>9239.5999999999985</v>
      </c>
      <c r="D14" s="305">
        <v>3146.2699999999995</v>
      </c>
      <c r="E14" s="306">
        <v>3007.6097602599998</v>
      </c>
      <c r="F14" s="305">
        <v>2196.8236061900006</v>
      </c>
      <c r="G14" s="304">
        <v>979.00302854000006</v>
      </c>
      <c r="H14" s="304">
        <v>6231.9902397399983</v>
      </c>
      <c r="I14" s="304">
        <v>-138.66023973999972</v>
      </c>
      <c r="J14" s="304">
        <v>-4.4071309754089611</v>
      </c>
      <c r="K14" s="745" t="s">
        <v>324</v>
      </c>
    </row>
    <row r="15" spans="1:16" s="307" customFormat="1" ht="15" customHeight="1">
      <c r="A15" s="308">
        <v>1</v>
      </c>
      <c r="B15" s="309" t="s">
        <v>46</v>
      </c>
      <c r="C15" s="310">
        <v>1177.0921330100002</v>
      </c>
      <c r="D15" s="311">
        <v>117.54390601</v>
      </c>
      <c r="E15" s="312">
        <v>70.011503300000015</v>
      </c>
      <c r="F15" s="311">
        <v>69.787994749999996</v>
      </c>
      <c r="G15" s="313">
        <v>0.61709972999999996</v>
      </c>
      <c r="H15" s="313">
        <v>1107.0806297100003</v>
      </c>
      <c r="I15" s="313">
        <v>-47.532402709999985</v>
      </c>
      <c r="J15" s="313">
        <v>-40.437998296531156</v>
      </c>
      <c r="K15" s="746"/>
    </row>
    <row r="16" spans="1:16" s="307" customFormat="1" ht="25.5">
      <c r="A16" s="314" t="s">
        <v>47</v>
      </c>
      <c r="B16" s="309" t="s">
        <v>48</v>
      </c>
      <c r="C16" s="310">
        <v>788.26213301000018</v>
      </c>
      <c r="D16" s="311">
        <v>112.56390601</v>
      </c>
      <c r="E16" s="312">
        <v>70.011503300000015</v>
      </c>
      <c r="F16" s="311">
        <v>69.687994750000001</v>
      </c>
      <c r="G16" s="313">
        <v>0.61709972999999996</v>
      </c>
      <c r="H16" s="313">
        <v>718.25062971000011</v>
      </c>
      <c r="I16" s="313">
        <v>-42.552402709999981</v>
      </c>
      <c r="J16" s="313">
        <v>-37.802883906871266</v>
      </c>
      <c r="K16" s="746"/>
    </row>
    <row r="17" spans="1:11" s="320" customFormat="1" ht="15" customHeight="1">
      <c r="A17" s="315"/>
      <c r="B17" s="316" t="s">
        <v>49</v>
      </c>
      <c r="C17" s="317"/>
      <c r="D17" s="318"/>
      <c r="E17" s="319"/>
      <c r="F17" s="318"/>
      <c r="G17" s="318">
        <v>0</v>
      </c>
      <c r="H17" s="318"/>
      <c r="I17" s="318"/>
      <c r="J17" s="318"/>
      <c r="K17" s="746"/>
    </row>
    <row r="18" spans="1:11" s="307" customFormat="1" ht="39.950000000000003" customHeight="1">
      <c r="A18" s="321" t="s">
        <v>192</v>
      </c>
      <c r="B18" s="264" t="s">
        <v>325</v>
      </c>
      <c r="C18" s="322">
        <v>160</v>
      </c>
      <c r="D18" s="311">
        <v>0</v>
      </c>
      <c r="E18" s="323">
        <v>0</v>
      </c>
      <c r="F18" s="313">
        <v>0</v>
      </c>
      <c r="G18" s="313">
        <v>0</v>
      </c>
      <c r="H18" s="313">
        <v>160</v>
      </c>
      <c r="I18" s="324">
        <v>0</v>
      </c>
      <c r="J18" s="324" t="s">
        <v>326</v>
      </c>
      <c r="K18" s="746"/>
    </row>
    <row r="19" spans="1:11" s="307" customFormat="1" ht="39.950000000000003" customHeight="1">
      <c r="A19" s="321" t="s">
        <v>79</v>
      </c>
      <c r="B19" s="264" t="s">
        <v>53</v>
      </c>
      <c r="C19" s="322">
        <v>45</v>
      </c>
      <c r="D19" s="311">
        <v>0</v>
      </c>
      <c r="E19" s="323">
        <v>0</v>
      </c>
      <c r="F19" s="313">
        <v>0</v>
      </c>
      <c r="G19" s="313">
        <v>0</v>
      </c>
      <c r="H19" s="313">
        <v>45</v>
      </c>
      <c r="I19" s="324">
        <v>0</v>
      </c>
      <c r="J19" s="324" t="s">
        <v>326</v>
      </c>
      <c r="K19" s="746"/>
    </row>
    <row r="20" spans="1:11" s="307" customFormat="1" ht="39.950000000000003" customHeight="1">
      <c r="A20" s="321" t="s">
        <v>327</v>
      </c>
      <c r="B20" s="264" t="s">
        <v>54</v>
      </c>
      <c r="C20" s="322">
        <v>30</v>
      </c>
      <c r="D20" s="311">
        <v>0</v>
      </c>
      <c r="E20" s="323">
        <v>0</v>
      </c>
      <c r="F20" s="313">
        <v>0</v>
      </c>
      <c r="G20" s="313">
        <v>0</v>
      </c>
      <c r="H20" s="313">
        <v>30</v>
      </c>
      <c r="I20" s="324">
        <v>0</v>
      </c>
      <c r="J20" s="324" t="s">
        <v>326</v>
      </c>
      <c r="K20" s="746"/>
    </row>
    <row r="21" spans="1:11" s="307" customFormat="1" ht="15" customHeight="1">
      <c r="A21" s="314"/>
      <c r="B21" s="325" t="s">
        <v>55</v>
      </c>
      <c r="C21" s="311">
        <v>235</v>
      </c>
      <c r="D21" s="311">
        <v>0</v>
      </c>
      <c r="E21" s="326">
        <v>0</v>
      </c>
      <c r="F21" s="311">
        <v>0</v>
      </c>
      <c r="G21" s="311">
        <v>0</v>
      </c>
      <c r="H21" s="311">
        <v>235</v>
      </c>
      <c r="I21" s="313">
        <v>0</v>
      </c>
      <c r="J21" s="313" t="s">
        <v>326</v>
      </c>
      <c r="K21" s="746"/>
    </row>
    <row r="22" spans="1:11" s="320" customFormat="1" ht="15" customHeight="1">
      <c r="A22" s="315"/>
      <c r="B22" s="316" t="s">
        <v>56</v>
      </c>
      <c r="C22" s="317"/>
      <c r="D22" s="318"/>
      <c r="E22" s="319"/>
      <c r="F22" s="318"/>
      <c r="G22" s="318">
        <v>0</v>
      </c>
      <c r="H22" s="318"/>
      <c r="I22" s="318"/>
      <c r="J22" s="318"/>
      <c r="K22" s="746"/>
    </row>
    <row r="23" spans="1:11" ht="30" customHeight="1">
      <c r="A23" s="327">
        <v>4</v>
      </c>
      <c r="B23" s="264" t="s">
        <v>57</v>
      </c>
      <c r="C23" s="322">
        <v>226.63580000000002</v>
      </c>
      <c r="D23" s="177">
        <v>8.4600000000000009</v>
      </c>
      <c r="E23" s="323">
        <v>6.1659000000000006</v>
      </c>
      <c r="F23" s="324">
        <v>6.1659000000000006</v>
      </c>
      <c r="G23" s="313">
        <v>0</v>
      </c>
      <c r="H23" s="313">
        <v>220.46990000000002</v>
      </c>
      <c r="I23" s="324">
        <v>-2.2941000000000003</v>
      </c>
      <c r="J23" s="324">
        <v>-27.11702127659575</v>
      </c>
      <c r="K23" s="746"/>
    </row>
    <row r="24" spans="1:11" s="296" customFormat="1" ht="30" customHeight="1">
      <c r="A24" s="327">
        <v>5</v>
      </c>
      <c r="B24" s="264" t="s">
        <v>58</v>
      </c>
      <c r="C24" s="322">
        <v>166.67442700000001</v>
      </c>
      <c r="D24" s="177">
        <v>9.74</v>
      </c>
      <c r="E24" s="323">
        <v>9</v>
      </c>
      <c r="F24" s="324">
        <v>9.84</v>
      </c>
      <c r="G24" s="311">
        <v>0</v>
      </c>
      <c r="H24" s="313">
        <v>157.67442700000001</v>
      </c>
      <c r="I24" s="324">
        <v>-0.74000000000000021</v>
      </c>
      <c r="J24" s="324">
        <v>-7.5975359342915851</v>
      </c>
      <c r="K24" s="746"/>
    </row>
    <row r="25" spans="1:11" s="296" customFormat="1" ht="30" customHeight="1">
      <c r="A25" s="327">
        <v>6</v>
      </c>
      <c r="B25" s="264" t="s">
        <v>59</v>
      </c>
      <c r="C25" s="322">
        <v>59.99</v>
      </c>
      <c r="D25" s="177">
        <v>59.99</v>
      </c>
      <c r="E25" s="323">
        <v>49.842132380000002</v>
      </c>
      <c r="F25" s="324">
        <v>52.201389829999997</v>
      </c>
      <c r="G25" s="311">
        <v>0</v>
      </c>
      <c r="H25" s="313">
        <v>10.14786762</v>
      </c>
      <c r="I25" s="324">
        <v>-10.14786762</v>
      </c>
      <c r="J25" s="324">
        <v>-16.915932022003659</v>
      </c>
      <c r="K25" s="746"/>
    </row>
    <row r="26" spans="1:11" ht="30" customHeight="1">
      <c r="A26" s="327">
        <v>7</v>
      </c>
      <c r="B26" s="264" t="s">
        <v>60</v>
      </c>
      <c r="C26" s="322">
        <v>12</v>
      </c>
      <c r="D26" s="177">
        <v>5</v>
      </c>
      <c r="E26" s="323">
        <v>3.5227659999999998</v>
      </c>
      <c r="F26" s="324">
        <v>0</v>
      </c>
      <c r="G26" s="313">
        <v>0</v>
      </c>
      <c r="H26" s="313">
        <v>8.4772339999999993</v>
      </c>
      <c r="I26" s="324">
        <v>-1.4772340000000002</v>
      </c>
      <c r="J26" s="324">
        <v>-29.54468</v>
      </c>
      <c r="K26" s="746"/>
    </row>
    <row r="27" spans="1:11" ht="30" customHeight="1">
      <c r="A27" s="327">
        <v>8</v>
      </c>
      <c r="B27" s="264" t="s">
        <v>61</v>
      </c>
      <c r="C27" s="322">
        <v>9.0879999999999992</v>
      </c>
      <c r="D27" s="177">
        <v>6</v>
      </c>
      <c r="E27" s="323">
        <v>0</v>
      </c>
      <c r="F27" s="324">
        <v>0</v>
      </c>
      <c r="G27" s="313">
        <v>0</v>
      </c>
      <c r="H27" s="313">
        <v>9.0879999999999992</v>
      </c>
      <c r="I27" s="324">
        <v>-6</v>
      </c>
      <c r="J27" s="324">
        <v>-100</v>
      </c>
      <c r="K27" s="746"/>
    </row>
    <row r="28" spans="1:11" s="307" customFormat="1" ht="15" customHeight="1">
      <c r="A28" s="328"/>
      <c r="B28" s="325" t="s">
        <v>62</v>
      </c>
      <c r="C28" s="329">
        <v>474.38822700000009</v>
      </c>
      <c r="D28" s="330">
        <v>89.19</v>
      </c>
      <c r="E28" s="331">
        <v>68.530798380000007</v>
      </c>
      <c r="F28" s="330">
        <v>68.207289830000008</v>
      </c>
      <c r="G28" s="313">
        <v>0</v>
      </c>
      <c r="H28" s="313">
        <v>405.85742862000006</v>
      </c>
      <c r="I28" s="313">
        <v>-20.65920161999999</v>
      </c>
      <c r="J28" s="313">
        <v>-23.163136696939119</v>
      </c>
      <c r="K28" s="746"/>
    </row>
    <row r="29" spans="1:11" s="320" customFormat="1" ht="15" customHeight="1">
      <c r="A29" s="315"/>
      <c r="B29" s="316" t="s">
        <v>63</v>
      </c>
      <c r="C29" s="317"/>
      <c r="D29" s="318"/>
      <c r="E29" s="319"/>
      <c r="F29" s="318"/>
      <c r="G29" s="318">
        <v>0</v>
      </c>
      <c r="H29" s="318"/>
      <c r="I29" s="318"/>
      <c r="J29" s="318"/>
      <c r="K29" s="746"/>
    </row>
    <row r="30" spans="1:11" s="296" customFormat="1" ht="30" customHeight="1">
      <c r="A30" s="332">
        <v>9</v>
      </c>
      <c r="B30" s="333" t="s">
        <v>64</v>
      </c>
      <c r="C30" s="334">
        <v>0.87390601000000245</v>
      </c>
      <c r="D30" s="177">
        <v>0.87390601000000201</v>
      </c>
      <c r="E30" s="323">
        <v>0.86360518999999991</v>
      </c>
      <c r="F30" s="324">
        <v>0.86360519000000002</v>
      </c>
      <c r="G30" s="313">
        <v>0</v>
      </c>
      <c r="H30" s="313">
        <v>1.0300820000002542E-2</v>
      </c>
      <c r="I30" s="324">
        <v>-1.0300820000002098E-2</v>
      </c>
      <c r="J30" s="324">
        <v>-1.1787102825854276</v>
      </c>
      <c r="K30" s="746"/>
    </row>
    <row r="31" spans="1:11" s="307" customFormat="1" ht="15" customHeight="1">
      <c r="A31" s="328"/>
      <c r="B31" s="325" t="s">
        <v>66</v>
      </c>
      <c r="C31" s="329">
        <v>0.87390601000000245</v>
      </c>
      <c r="D31" s="330">
        <v>0.87390601000000201</v>
      </c>
      <c r="E31" s="331">
        <v>0.86360518999999991</v>
      </c>
      <c r="F31" s="313">
        <v>0.86360519000000002</v>
      </c>
      <c r="G31" s="313">
        <v>0</v>
      </c>
      <c r="H31" s="313">
        <v>1.0300820000002542E-2</v>
      </c>
      <c r="I31" s="313">
        <v>-1.0300820000002098E-2</v>
      </c>
      <c r="J31" s="313">
        <v>-1.1787102825854276</v>
      </c>
      <c r="K31" s="746"/>
    </row>
    <row r="32" spans="1:11" s="320" customFormat="1" ht="15" customHeight="1">
      <c r="A32" s="315"/>
      <c r="B32" s="316" t="s">
        <v>67</v>
      </c>
      <c r="C32" s="317"/>
      <c r="D32" s="318"/>
      <c r="E32" s="319"/>
      <c r="F32" s="318"/>
      <c r="G32" s="318">
        <v>0</v>
      </c>
      <c r="H32" s="318"/>
      <c r="I32" s="318"/>
      <c r="J32" s="318"/>
      <c r="K32" s="746"/>
    </row>
    <row r="33" spans="1:11" s="296" customFormat="1" ht="30" customHeight="1">
      <c r="A33" s="332" t="s">
        <v>328</v>
      </c>
      <c r="B33" s="333" t="s">
        <v>68</v>
      </c>
      <c r="C33" s="334">
        <v>10</v>
      </c>
      <c r="D33" s="177">
        <v>2</v>
      </c>
      <c r="E33" s="323">
        <v>0.61709972999999996</v>
      </c>
      <c r="F33" s="324">
        <v>0.61709972999999996</v>
      </c>
      <c r="G33" s="313">
        <v>0.61709972999999996</v>
      </c>
      <c r="H33" s="313">
        <v>9.3829002700000004</v>
      </c>
      <c r="I33" s="324">
        <v>-1.3829002699999999</v>
      </c>
      <c r="J33" s="324">
        <v>-69.145013500000005</v>
      </c>
      <c r="K33" s="746"/>
    </row>
    <row r="34" spans="1:11" s="307" customFormat="1" ht="39.950000000000003" customHeight="1">
      <c r="A34" s="335" t="s">
        <v>329</v>
      </c>
      <c r="B34" s="264" t="s">
        <v>69</v>
      </c>
      <c r="C34" s="322">
        <v>68</v>
      </c>
      <c r="D34" s="177">
        <v>20.5</v>
      </c>
      <c r="E34" s="323">
        <v>0</v>
      </c>
      <c r="F34" s="324">
        <v>0</v>
      </c>
      <c r="G34" s="313">
        <v>0</v>
      </c>
      <c r="H34" s="313">
        <v>68</v>
      </c>
      <c r="I34" s="324">
        <v>-20.5</v>
      </c>
      <c r="J34" s="324">
        <v>-100</v>
      </c>
      <c r="K34" s="746"/>
    </row>
    <row r="35" spans="1:11" s="307" customFormat="1" ht="15" customHeight="1">
      <c r="A35" s="328"/>
      <c r="B35" s="325" t="s">
        <v>70</v>
      </c>
      <c r="C35" s="329">
        <v>78</v>
      </c>
      <c r="D35" s="330">
        <v>22.5</v>
      </c>
      <c r="E35" s="336">
        <v>0.61709972999999996</v>
      </c>
      <c r="F35" s="313">
        <v>0.61709972999999996</v>
      </c>
      <c r="G35" s="330">
        <v>0.61709972999999996</v>
      </c>
      <c r="H35" s="313">
        <v>77.382900269999993</v>
      </c>
      <c r="I35" s="313">
        <v>-21.88290027</v>
      </c>
      <c r="J35" s="313">
        <v>-97.257334533333335</v>
      </c>
      <c r="K35" s="746"/>
    </row>
    <row r="36" spans="1:11" s="307" customFormat="1" ht="25.5">
      <c r="A36" s="337" t="s">
        <v>71</v>
      </c>
      <c r="B36" s="338" t="s">
        <v>72</v>
      </c>
      <c r="C36" s="329">
        <v>0</v>
      </c>
      <c r="D36" s="311">
        <v>0</v>
      </c>
      <c r="E36" s="323">
        <v>0</v>
      </c>
      <c r="F36" s="313">
        <v>0</v>
      </c>
      <c r="G36" s="313">
        <v>0</v>
      </c>
      <c r="H36" s="313">
        <v>0</v>
      </c>
      <c r="I36" s="313">
        <v>0</v>
      </c>
      <c r="J36" s="313" t="s">
        <v>326</v>
      </c>
      <c r="K36" s="746"/>
    </row>
    <row r="37" spans="1:11" s="307" customFormat="1" ht="15" customHeight="1">
      <c r="A37" s="337" t="s">
        <v>73</v>
      </c>
      <c r="B37" s="338" t="s">
        <v>74</v>
      </c>
      <c r="C37" s="329">
        <v>388.83000000000004</v>
      </c>
      <c r="D37" s="311">
        <v>4.9800000000000004</v>
      </c>
      <c r="E37" s="326">
        <v>0</v>
      </c>
      <c r="F37" s="313">
        <v>0.1</v>
      </c>
      <c r="G37" s="313">
        <v>0</v>
      </c>
      <c r="H37" s="313">
        <v>388.83000000000004</v>
      </c>
      <c r="I37" s="313">
        <v>-4.9800000000000004</v>
      </c>
      <c r="J37" s="313">
        <v>-100</v>
      </c>
      <c r="K37" s="746"/>
    </row>
    <row r="38" spans="1:11" ht="54.95" customHeight="1">
      <c r="A38" s="332">
        <v>12</v>
      </c>
      <c r="B38" s="339" t="s">
        <v>75</v>
      </c>
      <c r="C38" s="334">
        <v>242.52</v>
      </c>
      <c r="D38" s="177">
        <v>0</v>
      </c>
      <c r="E38" s="323">
        <v>0</v>
      </c>
      <c r="F38" s="313">
        <v>0</v>
      </c>
      <c r="G38" s="313">
        <v>0</v>
      </c>
      <c r="H38" s="313">
        <v>242.52</v>
      </c>
      <c r="I38" s="324">
        <v>0</v>
      </c>
      <c r="J38" s="324" t="s">
        <v>326</v>
      </c>
      <c r="K38" s="746"/>
    </row>
    <row r="39" spans="1:11" ht="30" customHeight="1">
      <c r="A39" s="332">
        <v>13</v>
      </c>
      <c r="B39" s="339" t="s">
        <v>76</v>
      </c>
      <c r="C39" s="334">
        <v>146.31000000000003</v>
      </c>
      <c r="D39" s="177">
        <v>4.9800000000000004</v>
      </c>
      <c r="E39" s="323">
        <v>0</v>
      </c>
      <c r="F39" s="324">
        <v>0.1</v>
      </c>
      <c r="G39" s="313">
        <v>0</v>
      </c>
      <c r="H39" s="313">
        <v>146.31000000000003</v>
      </c>
      <c r="I39" s="324">
        <v>-4.9800000000000004</v>
      </c>
      <c r="J39" s="324">
        <v>-100</v>
      </c>
      <c r="K39" s="746"/>
    </row>
    <row r="40" spans="1:11" s="307" customFormat="1" ht="25.5">
      <c r="A40" s="337" t="s">
        <v>77</v>
      </c>
      <c r="B40" s="338" t="s">
        <v>78</v>
      </c>
      <c r="C40" s="311">
        <v>0</v>
      </c>
      <c r="D40" s="311">
        <v>0</v>
      </c>
      <c r="E40" s="326">
        <v>0</v>
      </c>
      <c r="F40" s="313">
        <v>0</v>
      </c>
      <c r="G40" s="313">
        <v>0</v>
      </c>
      <c r="H40" s="313">
        <v>0</v>
      </c>
      <c r="I40" s="313">
        <v>0</v>
      </c>
      <c r="J40" s="313" t="s">
        <v>326</v>
      </c>
      <c r="K40" s="746"/>
    </row>
    <row r="41" spans="1:11" s="307" customFormat="1" ht="15" customHeight="1">
      <c r="A41" s="337" t="s">
        <v>79</v>
      </c>
      <c r="B41" s="340" t="s">
        <v>80</v>
      </c>
      <c r="C41" s="341">
        <v>8062.5078669899985</v>
      </c>
      <c r="D41" s="311">
        <v>3028.7260939899993</v>
      </c>
      <c r="E41" s="326">
        <v>2937.5982569599996</v>
      </c>
      <c r="F41" s="313">
        <v>2127.0356114400001</v>
      </c>
      <c r="G41" s="313">
        <v>978.38592881000011</v>
      </c>
      <c r="H41" s="313">
        <v>5124.9096100299994</v>
      </c>
      <c r="I41" s="313">
        <v>-91.127837029999682</v>
      </c>
      <c r="J41" s="313">
        <v>-3.0087843602241833</v>
      </c>
      <c r="K41" s="746"/>
    </row>
    <row r="42" spans="1:11" s="307" customFormat="1" ht="25.5">
      <c r="A42" s="337" t="s">
        <v>81</v>
      </c>
      <c r="B42" s="338" t="s">
        <v>48</v>
      </c>
      <c r="C42" s="329">
        <v>8062.5078669899985</v>
      </c>
      <c r="D42" s="311">
        <v>3028.7260939899993</v>
      </c>
      <c r="E42" s="326">
        <v>2937.5982569599996</v>
      </c>
      <c r="F42" s="313">
        <v>2127.0356114400001</v>
      </c>
      <c r="G42" s="313">
        <v>978.38592881000011</v>
      </c>
      <c r="H42" s="313">
        <v>5124.9096100299994</v>
      </c>
      <c r="I42" s="313">
        <v>-91.127837029999682</v>
      </c>
      <c r="J42" s="313">
        <v>-3.0087843602241833</v>
      </c>
      <c r="K42" s="746"/>
    </row>
    <row r="43" spans="1:11" s="320" customFormat="1" ht="15" customHeight="1">
      <c r="A43" s="315"/>
      <c r="B43" s="316" t="s">
        <v>49</v>
      </c>
      <c r="C43" s="317"/>
      <c r="D43" s="318"/>
      <c r="E43" s="319"/>
      <c r="F43" s="318"/>
      <c r="G43" s="318">
        <v>0</v>
      </c>
      <c r="H43" s="318"/>
      <c r="I43" s="318"/>
      <c r="J43" s="318"/>
      <c r="K43" s="746"/>
    </row>
    <row r="44" spans="1:11" s="307" customFormat="1" ht="54.95" customHeight="1">
      <c r="A44" s="342" t="s">
        <v>330</v>
      </c>
      <c r="B44" s="343" t="s">
        <v>83</v>
      </c>
      <c r="C44" s="334">
        <v>52</v>
      </c>
      <c r="D44" s="311">
        <v>0</v>
      </c>
      <c r="E44" s="323">
        <v>0</v>
      </c>
      <c r="F44" s="313">
        <v>0</v>
      </c>
      <c r="G44" s="313">
        <v>0</v>
      </c>
      <c r="H44" s="313">
        <v>52</v>
      </c>
      <c r="I44" s="313">
        <v>0</v>
      </c>
      <c r="J44" s="313" t="s">
        <v>326</v>
      </c>
      <c r="K44" s="746"/>
    </row>
    <row r="45" spans="1:11" s="307" customFormat="1" ht="54.95" customHeight="1">
      <c r="A45" s="342" t="s">
        <v>331</v>
      </c>
      <c r="B45" s="343" t="s">
        <v>84</v>
      </c>
      <c r="C45" s="334">
        <v>80</v>
      </c>
      <c r="D45" s="311">
        <v>0</v>
      </c>
      <c r="E45" s="323">
        <v>0</v>
      </c>
      <c r="F45" s="313">
        <v>0</v>
      </c>
      <c r="G45" s="313">
        <v>0</v>
      </c>
      <c r="H45" s="313">
        <v>80</v>
      </c>
      <c r="I45" s="313">
        <v>0</v>
      </c>
      <c r="J45" s="313" t="s">
        <v>326</v>
      </c>
      <c r="K45" s="746"/>
    </row>
    <row r="46" spans="1:11" s="307" customFormat="1" ht="39.950000000000003" customHeight="1">
      <c r="A46" s="342" t="s">
        <v>332</v>
      </c>
      <c r="B46" s="343" t="s">
        <v>85</v>
      </c>
      <c r="C46" s="334">
        <v>18.100000000000001</v>
      </c>
      <c r="D46" s="311">
        <v>0</v>
      </c>
      <c r="E46" s="323">
        <v>0</v>
      </c>
      <c r="F46" s="313">
        <v>0</v>
      </c>
      <c r="G46" s="313">
        <v>0</v>
      </c>
      <c r="H46" s="313">
        <v>18.100000000000001</v>
      </c>
      <c r="I46" s="313">
        <v>0</v>
      </c>
      <c r="J46" s="313" t="s">
        <v>326</v>
      </c>
      <c r="K46" s="746"/>
    </row>
    <row r="47" spans="1:11" s="307" customFormat="1" ht="15" customHeight="1">
      <c r="A47" s="337"/>
      <c r="B47" s="325" t="s">
        <v>87</v>
      </c>
      <c r="C47" s="329">
        <v>150.1</v>
      </c>
      <c r="D47" s="329">
        <v>0</v>
      </c>
      <c r="E47" s="344">
        <v>0</v>
      </c>
      <c r="F47" s="329">
        <v>0</v>
      </c>
      <c r="G47" s="329">
        <v>0</v>
      </c>
      <c r="H47" s="329">
        <v>150.1</v>
      </c>
      <c r="I47" s="313">
        <v>0</v>
      </c>
      <c r="J47" s="313" t="s">
        <v>326</v>
      </c>
      <c r="K47" s="746"/>
    </row>
    <row r="48" spans="1:11" s="320" customFormat="1" ht="15" customHeight="1">
      <c r="A48" s="315"/>
      <c r="B48" s="316" t="s">
        <v>88</v>
      </c>
      <c r="C48" s="317"/>
      <c r="D48" s="318"/>
      <c r="E48" s="319"/>
      <c r="F48" s="318"/>
      <c r="G48" s="318">
        <v>0</v>
      </c>
      <c r="H48" s="318"/>
      <c r="I48" s="318"/>
      <c r="J48" s="318"/>
      <c r="K48" s="746"/>
    </row>
    <row r="49" spans="1:11" s="296" customFormat="1" ht="30" customHeight="1">
      <c r="A49" s="345">
        <v>17</v>
      </c>
      <c r="B49" s="343" t="s">
        <v>89</v>
      </c>
      <c r="C49" s="334">
        <v>201.59911550000001</v>
      </c>
      <c r="D49" s="177">
        <v>125.82</v>
      </c>
      <c r="E49" s="323">
        <v>129.22865553</v>
      </c>
      <c r="F49" s="324">
        <v>119.09430297</v>
      </c>
      <c r="G49" s="324">
        <v>0</v>
      </c>
      <c r="H49" s="313">
        <v>72.370459970000013</v>
      </c>
      <c r="I49" s="324">
        <v>3.4086555300000043</v>
      </c>
      <c r="J49" s="324">
        <v>2.7091523843586032</v>
      </c>
      <c r="K49" s="746"/>
    </row>
    <row r="50" spans="1:11" s="296" customFormat="1" ht="30" customHeight="1">
      <c r="A50" s="327">
        <v>18</v>
      </c>
      <c r="B50" s="343" t="s">
        <v>90</v>
      </c>
      <c r="C50" s="334">
        <v>121.36045196000001</v>
      </c>
      <c r="D50" s="177">
        <v>74</v>
      </c>
      <c r="E50" s="323">
        <v>74.298321760000007</v>
      </c>
      <c r="F50" s="324">
        <v>35.448846899999999</v>
      </c>
      <c r="G50" s="324">
        <v>0</v>
      </c>
      <c r="H50" s="313">
        <v>47.062130199999999</v>
      </c>
      <c r="I50" s="324">
        <v>0.29832176000000743</v>
      </c>
      <c r="J50" s="324">
        <v>0.40313751351352778</v>
      </c>
      <c r="K50" s="746"/>
    </row>
    <row r="51" spans="1:11" s="296" customFormat="1" ht="30" customHeight="1">
      <c r="A51" s="327">
        <v>19</v>
      </c>
      <c r="B51" s="343" t="s">
        <v>91</v>
      </c>
      <c r="C51" s="334">
        <v>319.16696144000002</v>
      </c>
      <c r="D51" s="177"/>
      <c r="E51" s="323">
        <v>0</v>
      </c>
      <c r="F51" s="324">
        <v>0</v>
      </c>
      <c r="G51" s="324">
        <v>0</v>
      </c>
      <c r="H51" s="313">
        <v>319.16696144000002</v>
      </c>
      <c r="I51" s="324">
        <v>0</v>
      </c>
      <c r="J51" s="324" t="s">
        <v>326</v>
      </c>
      <c r="K51" s="746"/>
    </row>
    <row r="52" spans="1:11" s="296" customFormat="1" ht="39.950000000000003" customHeight="1">
      <c r="A52" s="327">
        <v>20</v>
      </c>
      <c r="B52" s="343" t="s">
        <v>92</v>
      </c>
      <c r="C52" s="334">
        <v>172.65</v>
      </c>
      <c r="D52" s="177">
        <v>106</v>
      </c>
      <c r="E52" s="323">
        <v>126.61332935</v>
      </c>
      <c r="F52" s="324">
        <v>21.800570319999999</v>
      </c>
      <c r="G52" s="324">
        <v>0</v>
      </c>
      <c r="H52" s="313">
        <v>46.036670650000005</v>
      </c>
      <c r="I52" s="324">
        <v>20.613329350000001</v>
      </c>
      <c r="J52" s="324">
        <v>19.446537122641502</v>
      </c>
      <c r="K52" s="746"/>
    </row>
    <row r="53" spans="1:11" ht="39.950000000000003" customHeight="1">
      <c r="A53" s="327">
        <v>21</v>
      </c>
      <c r="B53" s="343" t="s">
        <v>93</v>
      </c>
      <c r="C53" s="334">
        <v>247.15</v>
      </c>
      <c r="D53" s="177">
        <v>169</v>
      </c>
      <c r="E53" s="323">
        <v>144.26035937</v>
      </c>
      <c r="F53" s="324">
        <v>23.817002909999999</v>
      </c>
      <c r="G53" s="324">
        <v>0</v>
      </c>
      <c r="H53" s="313">
        <v>102.88964063</v>
      </c>
      <c r="I53" s="324">
        <v>-24.739640629999997</v>
      </c>
      <c r="J53" s="324">
        <v>-14.638840609467451</v>
      </c>
      <c r="K53" s="746"/>
    </row>
    <row r="54" spans="1:11" ht="39.950000000000003" customHeight="1">
      <c r="A54" s="327">
        <v>22</v>
      </c>
      <c r="B54" s="343" t="s">
        <v>94</v>
      </c>
      <c r="C54" s="334">
        <v>117.68900000000001</v>
      </c>
      <c r="D54" s="177">
        <v>95</v>
      </c>
      <c r="E54" s="323">
        <v>106.91795533</v>
      </c>
      <c r="F54" s="324">
        <v>110.03376171000001</v>
      </c>
      <c r="G54" s="324">
        <v>0</v>
      </c>
      <c r="H54" s="313">
        <v>10.771044670000009</v>
      </c>
      <c r="I54" s="324">
        <v>11.917955329999998</v>
      </c>
      <c r="J54" s="324">
        <v>12.5452161368421</v>
      </c>
      <c r="K54" s="746"/>
    </row>
    <row r="55" spans="1:11" ht="30" customHeight="1">
      <c r="A55" s="327">
        <v>23</v>
      </c>
      <c r="B55" s="343" t="s">
        <v>95</v>
      </c>
      <c r="C55" s="334">
        <v>42.844000000000008</v>
      </c>
      <c r="D55" s="177">
        <v>41.81</v>
      </c>
      <c r="E55" s="323">
        <v>41.209519319999998</v>
      </c>
      <c r="F55" s="324">
        <v>43.79792432</v>
      </c>
      <c r="G55" s="324">
        <v>0</v>
      </c>
      <c r="H55" s="313">
        <v>1.63448068000001</v>
      </c>
      <c r="I55" s="324">
        <v>-0.60048068000000399</v>
      </c>
      <c r="J55" s="324">
        <v>-1.4362130590767919</v>
      </c>
      <c r="K55" s="746"/>
    </row>
    <row r="56" spans="1:11" ht="39.950000000000003" customHeight="1">
      <c r="A56" s="327">
        <v>24</v>
      </c>
      <c r="B56" s="343" t="s">
        <v>96</v>
      </c>
      <c r="C56" s="334">
        <v>40</v>
      </c>
      <c r="D56" s="177">
        <v>38.04</v>
      </c>
      <c r="E56" s="323">
        <v>38.796618789999997</v>
      </c>
      <c r="F56" s="324">
        <v>38.796618780000003</v>
      </c>
      <c r="G56" s="324">
        <v>0</v>
      </c>
      <c r="H56" s="313">
        <v>1.2033812100000034</v>
      </c>
      <c r="I56" s="324">
        <v>0.75661878999999743</v>
      </c>
      <c r="J56" s="324">
        <v>1.9890083859095569</v>
      </c>
      <c r="K56" s="746"/>
    </row>
    <row r="57" spans="1:11" ht="38.25">
      <c r="A57" s="327">
        <v>25</v>
      </c>
      <c r="B57" s="343" t="s">
        <v>97</v>
      </c>
      <c r="C57" s="334">
        <v>81</v>
      </c>
      <c r="D57" s="177">
        <v>9</v>
      </c>
      <c r="E57" s="323">
        <v>0</v>
      </c>
      <c r="F57" s="324">
        <v>0</v>
      </c>
      <c r="G57" s="324">
        <v>0</v>
      </c>
      <c r="H57" s="313">
        <v>81</v>
      </c>
      <c r="I57" s="324">
        <v>-9</v>
      </c>
      <c r="J57" s="324">
        <v>-100</v>
      </c>
      <c r="K57" s="746"/>
    </row>
    <row r="58" spans="1:11" ht="30" customHeight="1">
      <c r="A58" s="327">
        <v>26</v>
      </c>
      <c r="B58" s="343" t="s">
        <v>98</v>
      </c>
      <c r="C58" s="334">
        <v>55</v>
      </c>
      <c r="D58" s="177">
        <v>40</v>
      </c>
      <c r="E58" s="323">
        <v>0</v>
      </c>
      <c r="F58" s="324">
        <v>0</v>
      </c>
      <c r="G58" s="324">
        <v>0</v>
      </c>
      <c r="H58" s="313">
        <v>55</v>
      </c>
      <c r="I58" s="324">
        <v>-40</v>
      </c>
      <c r="J58" s="324">
        <v>-100</v>
      </c>
      <c r="K58" s="746"/>
    </row>
    <row r="59" spans="1:11" ht="30" customHeight="1">
      <c r="A59" s="327">
        <v>27</v>
      </c>
      <c r="B59" s="343" t="s">
        <v>99</v>
      </c>
      <c r="C59" s="334">
        <v>28.5</v>
      </c>
      <c r="D59" s="177">
        <v>3</v>
      </c>
      <c r="E59" s="323">
        <v>8.5500000000000007</v>
      </c>
      <c r="F59" s="324">
        <v>1.7661740000000002E-2</v>
      </c>
      <c r="G59" s="324">
        <v>0</v>
      </c>
      <c r="H59" s="313">
        <v>19.95</v>
      </c>
      <c r="I59" s="324">
        <v>5.5500000000000007</v>
      </c>
      <c r="J59" s="324">
        <v>185</v>
      </c>
      <c r="K59" s="746"/>
    </row>
    <row r="60" spans="1:11" s="307" customFormat="1" ht="15" customHeight="1">
      <c r="A60" s="337"/>
      <c r="B60" s="346" t="s">
        <v>100</v>
      </c>
      <c r="C60" s="347">
        <v>1426.9595289000001</v>
      </c>
      <c r="D60" s="311">
        <v>701.66999999999985</v>
      </c>
      <c r="E60" s="326">
        <v>669.87475945000006</v>
      </c>
      <c r="F60" s="313">
        <v>392.80668965000007</v>
      </c>
      <c r="G60" s="313">
        <v>0</v>
      </c>
      <c r="H60" s="313">
        <v>757.08476945000007</v>
      </c>
      <c r="I60" s="313">
        <v>-31.795240549999789</v>
      </c>
      <c r="J60" s="313">
        <v>-4.5313666752176687</v>
      </c>
      <c r="K60" s="746"/>
    </row>
    <row r="61" spans="1:11" s="320" customFormat="1" ht="15" customHeight="1">
      <c r="A61" s="315"/>
      <c r="B61" s="316" t="s">
        <v>63</v>
      </c>
      <c r="C61" s="317"/>
      <c r="D61" s="318"/>
      <c r="E61" s="319"/>
      <c r="F61" s="318"/>
      <c r="G61" s="318">
        <v>0</v>
      </c>
      <c r="H61" s="318"/>
      <c r="I61" s="318"/>
      <c r="J61" s="318"/>
      <c r="K61" s="746"/>
    </row>
    <row r="62" spans="1:11" s="296" customFormat="1" ht="39.950000000000003" customHeight="1">
      <c r="A62" s="332">
        <v>28</v>
      </c>
      <c r="B62" s="343" t="s">
        <v>101</v>
      </c>
      <c r="C62" s="334">
        <v>0.5</v>
      </c>
      <c r="D62" s="177">
        <v>0.5</v>
      </c>
      <c r="E62" s="323">
        <v>0.25151646999999999</v>
      </c>
      <c r="F62" s="324">
        <v>0.91210524999999998</v>
      </c>
      <c r="G62" s="177">
        <v>82.851283559999999</v>
      </c>
      <c r="H62" s="313">
        <v>0.24848353000000001</v>
      </c>
      <c r="I62" s="324">
        <v>-0.24848353000000001</v>
      </c>
      <c r="J62" s="324">
        <v>-49.696705999999999</v>
      </c>
      <c r="K62" s="746"/>
    </row>
    <row r="63" spans="1:11" s="296" customFormat="1" ht="39.950000000000003" customHeight="1">
      <c r="A63" s="332">
        <v>29</v>
      </c>
      <c r="B63" s="333" t="s">
        <v>102</v>
      </c>
      <c r="C63" s="334">
        <v>20.3</v>
      </c>
      <c r="D63" s="177"/>
      <c r="E63" s="323">
        <v>0</v>
      </c>
      <c r="F63" s="324">
        <v>0</v>
      </c>
      <c r="G63" s="324">
        <v>0</v>
      </c>
      <c r="H63" s="313">
        <v>20.3</v>
      </c>
      <c r="I63" s="324">
        <v>0</v>
      </c>
      <c r="J63" s="324" t="s">
        <v>326</v>
      </c>
      <c r="K63" s="746"/>
    </row>
    <row r="64" spans="1:11" s="296" customFormat="1" ht="39.950000000000003" customHeight="1">
      <c r="A64" s="332">
        <v>30</v>
      </c>
      <c r="B64" s="333" t="s">
        <v>103</v>
      </c>
      <c r="C64" s="334">
        <v>25.06</v>
      </c>
      <c r="D64" s="177"/>
      <c r="E64" s="323">
        <v>0</v>
      </c>
      <c r="F64" s="324">
        <v>0</v>
      </c>
      <c r="G64" s="324">
        <v>0</v>
      </c>
      <c r="H64" s="313">
        <v>25.06</v>
      </c>
      <c r="I64" s="324">
        <v>0</v>
      </c>
      <c r="J64" s="324" t="s">
        <v>326</v>
      </c>
      <c r="K64" s="746"/>
    </row>
    <row r="65" spans="1:11" s="296" customFormat="1" ht="30" customHeight="1">
      <c r="A65" s="332">
        <v>31</v>
      </c>
      <c r="B65" s="333" t="s">
        <v>104</v>
      </c>
      <c r="C65" s="334">
        <v>75.319999999999993</v>
      </c>
      <c r="D65" s="177"/>
      <c r="E65" s="323">
        <v>0</v>
      </c>
      <c r="F65" s="324">
        <v>0</v>
      </c>
      <c r="G65" s="324">
        <v>0</v>
      </c>
      <c r="H65" s="313">
        <v>75.319999999999993</v>
      </c>
      <c r="I65" s="324">
        <v>0</v>
      </c>
      <c r="J65" s="324" t="s">
        <v>326</v>
      </c>
      <c r="K65" s="746"/>
    </row>
    <row r="66" spans="1:11" s="296" customFormat="1" ht="39.950000000000003" customHeight="1">
      <c r="A66" s="332">
        <v>32</v>
      </c>
      <c r="B66" s="333" t="s">
        <v>105</v>
      </c>
      <c r="C66" s="334">
        <v>45</v>
      </c>
      <c r="D66" s="177">
        <v>27</v>
      </c>
      <c r="E66" s="323">
        <v>6.6052703399999997</v>
      </c>
      <c r="F66" s="324">
        <v>13.853384980000001</v>
      </c>
      <c r="G66" s="324">
        <v>0</v>
      </c>
      <c r="H66" s="313">
        <v>38.394729660000003</v>
      </c>
      <c r="I66" s="324">
        <v>-20.394729659999999</v>
      </c>
      <c r="J66" s="324">
        <v>-75.536035777777784</v>
      </c>
      <c r="K66" s="746"/>
    </row>
    <row r="67" spans="1:11" s="296" customFormat="1" ht="30" customHeight="1">
      <c r="A67" s="332">
        <v>33</v>
      </c>
      <c r="B67" s="333" t="s">
        <v>106</v>
      </c>
      <c r="C67" s="334">
        <v>20</v>
      </c>
      <c r="D67" s="177">
        <v>3</v>
      </c>
      <c r="E67" s="323">
        <v>0</v>
      </c>
      <c r="F67" s="324">
        <v>0</v>
      </c>
      <c r="G67" s="324">
        <v>0</v>
      </c>
      <c r="H67" s="313">
        <v>20</v>
      </c>
      <c r="I67" s="324">
        <v>-3</v>
      </c>
      <c r="J67" s="324">
        <v>-100</v>
      </c>
      <c r="K67" s="746"/>
    </row>
    <row r="68" spans="1:11" s="296" customFormat="1" ht="30" customHeight="1">
      <c r="A68" s="332">
        <v>34</v>
      </c>
      <c r="B68" s="333" t="s">
        <v>107</v>
      </c>
      <c r="C68" s="334">
        <v>14</v>
      </c>
      <c r="D68" s="177">
        <v>2.1</v>
      </c>
      <c r="E68" s="323">
        <v>0</v>
      </c>
      <c r="F68" s="324">
        <v>0</v>
      </c>
      <c r="G68" s="324">
        <v>0</v>
      </c>
      <c r="H68" s="313">
        <v>14</v>
      </c>
      <c r="I68" s="324">
        <v>-2.1</v>
      </c>
      <c r="J68" s="324">
        <v>-100</v>
      </c>
      <c r="K68" s="746"/>
    </row>
    <row r="69" spans="1:11" s="307" customFormat="1" ht="15" customHeight="1">
      <c r="A69" s="337"/>
      <c r="B69" s="325" t="s">
        <v>66</v>
      </c>
      <c r="C69" s="329">
        <v>200.18</v>
      </c>
      <c r="D69" s="311">
        <v>32.6</v>
      </c>
      <c r="E69" s="326">
        <v>6.85678681</v>
      </c>
      <c r="F69" s="313">
        <v>14.765490230000001</v>
      </c>
      <c r="G69" s="313">
        <v>82.851283559999999</v>
      </c>
      <c r="H69" s="313">
        <v>193.32321319000002</v>
      </c>
      <c r="I69" s="313">
        <v>-25.743213190000002</v>
      </c>
      <c r="J69" s="313">
        <v>-78.966911625766869</v>
      </c>
      <c r="K69" s="746"/>
    </row>
    <row r="70" spans="1:11" s="320" customFormat="1" ht="15" customHeight="1">
      <c r="A70" s="315"/>
      <c r="B70" s="316" t="s">
        <v>108</v>
      </c>
      <c r="C70" s="317"/>
      <c r="D70" s="318"/>
      <c r="E70" s="319"/>
      <c r="F70" s="318"/>
      <c r="G70" s="318">
        <v>0</v>
      </c>
      <c r="H70" s="318"/>
      <c r="I70" s="318"/>
      <c r="J70" s="318"/>
      <c r="K70" s="746"/>
    </row>
    <row r="71" spans="1:11" s="296" customFormat="1" ht="30" customHeight="1">
      <c r="A71" s="332">
        <v>35</v>
      </c>
      <c r="B71" s="264" t="s">
        <v>110</v>
      </c>
      <c r="C71" s="322">
        <v>27.6</v>
      </c>
      <c r="D71" s="177">
        <v>27.6</v>
      </c>
      <c r="E71" s="348">
        <v>26.93530097</v>
      </c>
      <c r="F71" s="324">
        <v>29.935300969999997</v>
      </c>
      <c r="G71" s="177">
        <v>32.547245109999999</v>
      </c>
      <c r="H71" s="313">
        <v>0.6646990300000013</v>
      </c>
      <c r="I71" s="324">
        <v>-0.6646990300000013</v>
      </c>
      <c r="J71" s="324">
        <v>-2.4083298188405848</v>
      </c>
      <c r="K71" s="746"/>
    </row>
    <row r="72" spans="1:11" s="296" customFormat="1" ht="30" customHeight="1">
      <c r="A72" s="349">
        <v>36</v>
      </c>
      <c r="B72" s="264" t="s">
        <v>111</v>
      </c>
      <c r="C72" s="322">
        <v>14.6</v>
      </c>
      <c r="D72" s="177"/>
      <c r="E72" s="323">
        <v>0</v>
      </c>
      <c r="F72" s="324">
        <v>0</v>
      </c>
      <c r="G72" s="324">
        <v>0</v>
      </c>
      <c r="H72" s="313">
        <v>14.6</v>
      </c>
      <c r="I72" s="324">
        <v>0</v>
      </c>
      <c r="J72" s="324" t="s">
        <v>326</v>
      </c>
      <c r="K72" s="746"/>
    </row>
    <row r="73" spans="1:11" s="296" customFormat="1" ht="39.950000000000003" customHeight="1">
      <c r="A73" s="349">
        <v>37</v>
      </c>
      <c r="B73" s="264" t="s">
        <v>112</v>
      </c>
      <c r="C73" s="322">
        <v>592.61</v>
      </c>
      <c r="D73" s="177"/>
      <c r="E73" s="323">
        <v>0</v>
      </c>
      <c r="F73" s="324">
        <v>0</v>
      </c>
      <c r="G73" s="324">
        <v>0</v>
      </c>
      <c r="H73" s="313">
        <v>592.61</v>
      </c>
      <c r="I73" s="324">
        <v>0</v>
      </c>
      <c r="J73" s="324" t="s">
        <v>326</v>
      </c>
      <c r="K73" s="746"/>
    </row>
    <row r="74" spans="1:11" s="296" customFormat="1" ht="30" customHeight="1">
      <c r="A74" s="349">
        <v>38</v>
      </c>
      <c r="B74" s="264" t="s">
        <v>113</v>
      </c>
      <c r="C74" s="322">
        <v>51.2</v>
      </c>
      <c r="D74" s="177">
        <v>46.4</v>
      </c>
      <c r="E74" s="323">
        <v>43.415743049999996</v>
      </c>
      <c r="F74" s="324">
        <v>80.830712800000001</v>
      </c>
      <c r="G74" s="324">
        <v>0</v>
      </c>
      <c r="H74" s="313">
        <v>7.7842569500000067</v>
      </c>
      <c r="I74" s="324">
        <v>-2.9842569500000025</v>
      </c>
      <c r="J74" s="324">
        <v>-6.4315882543103555</v>
      </c>
      <c r="K74" s="746"/>
    </row>
    <row r="75" spans="1:11" s="296" customFormat="1" ht="30" customHeight="1">
      <c r="A75" s="349">
        <v>39</v>
      </c>
      <c r="B75" s="264" t="s">
        <v>114</v>
      </c>
      <c r="C75" s="322">
        <v>61.352784150566038</v>
      </c>
      <c r="D75" s="177">
        <v>50</v>
      </c>
      <c r="E75" s="323">
        <v>40.201805989999997</v>
      </c>
      <c r="F75" s="324">
        <v>47.502654630000002</v>
      </c>
      <c r="G75" s="324">
        <v>0</v>
      </c>
      <c r="H75" s="313">
        <v>21.150978160566041</v>
      </c>
      <c r="I75" s="324">
        <v>-9.7981940100000031</v>
      </c>
      <c r="J75" s="324">
        <v>-19.596388020000006</v>
      </c>
      <c r="K75" s="746"/>
    </row>
    <row r="76" spans="1:11" s="296" customFormat="1" ht="30" customHeight="1">
      <c r="A76" s="349">
        <v>40</v>
      </c>
      <c r="B76" s="264" t="s">
        <v>115</v>
      </c>
      <c r="C76" s="322">
        <v>165.00000000000003</v>
      </c>
      <c r="D76" s="177">
        <v>73.785061119999995</v>
      </c>
      <c r="E76" s="323">
        <v>112.20544389</v>
      </c>
      <c r="F76" s="324">
        <v>34.544421149999998</v>
      </c>
      <c r="G76" s="324">
        <v>0</v>
      </c>
      <c r="H76" s="313">
        <v>52.79455611000003</v>
      </c>
      <c r="I76" s="324">
        <v>38.420382770000003</v>
      </c>
      <c r="J76" s="324">
        <v>52.070679602088006</v>
      </c>
      <c r="K76" s="746"/>
    </row>
    <row r="77" spans="1:11" s="296" customFormat="1" ht="39.950000000000003" customHeight="1">
      <c r="A77" s="349">
        <v>41</v>
      </c>
      <c r="B77" s="264" t="s">
        <v>116</v>
      </c>
      <c r="C77" s="322">
        <v>29.270000000000003</v>
      </c>
      <c r="D77" s="177">
        <v>25</v>
      </c>
      <c r="E77" s="323">
        <v>29.636482340000001</v>
      </c>
      <c r="F77" s="324">
        <v>29.636482340000001</v>
      </c>
      <c r="G77" s="324">
        <v>0</v>
      </c>
      <c r="H77" s="313">
        <v>-0.36648233999999746</v>
      </c>
      <c r="I77" s="324">
        <v>4.6364823400000006</v>
      </c>
      <c r="J77" s="324">
        <v>18.545929360000017</v>
      </c>
      <c r="K77" s="746"/>
    </row>
    <row r="78" spans="1:11" s="296" customFormat="1" ht="54.95" customHeight="1">
      <c r="A78" s="349">
        <v>42</v>
      </c>
      <c r="B78" s="264" t="s">
        <v>117</v>
      </c>
      <c r="C78" s="322">
        <v>154.30000000000001</v>
      </c>
      <c r="D78" s="177">
        <v>103.65</v>
      </c>
      <c r="E78" s="323">
        <v>68.847158820000004</v>
      </c>
      <c r="F78" s="324">
        <v>0.1</v>
      </c>
      <c r="G78" s="324">
        <v>0</v>
      </c>
      <c r="H78" s="313">
        <v>85.452841180000007</v>
      </c>
      <c r="I78" s="324">
        <v>-34.802841180000001</v>
      </c>
      <c r="J78" s="324">
        <v>-33.577270795947896</v>
      </c>
      <c r="K78" s="746"/>
    </row>
    <row r="79" spans="1:11" ht="39.950000000000003" customHeight="1">
      <c r="A79" s="349">
        <v>43</v>
      </c>
      <c r="B79" s="264" t="s">
        <v>118</v>
      </c>
      <c r="C79" s="322">
        <v>9.160000010000001</v>
      </c>
      <c r="D79" s="177">
        <v>2.04</v>
      </c>
      <c r="E79" s="323">
        <v>2.21146749</v>
      </c>
      <c r="F79" s="324">
        <v>0</v>
      </c>
      <c r="G79" s="324">
        <v>0</v>
      </c>
      <c r="H79" s="313">
        <v>6.9485325200000005</v>
      </c>
      <c r="I79" s="324">
        <v>0.17146748999999994</v>
      </c>
      <c r="J79" s="324">
        <v>8.4052691176470518</v>
      </c>
      <c r="K79" s="746"/>
    </row>
    <row r="80" spans="1:11" ht="54.95" customHeight="1">
      <c r="A80" s="349">
        <v>44</v>
      </c>
      <c r="B80" s="264" t="s">
        <v>119</v>
      </c>
      <c r="C80" s="322">
        <v>188.79999999999998</v>
      </c>
      <c r="D80" s="177">
        <v>152</v>
      </c>
      <c r="E80" s="323">
        <v>107.32869283000001</v>
      </c>
      <c r="F80" s="324">
        <v>0</v>
      </c>
      <c r="G80" s="324">
        <v>0</v>
      </c>
      <c r="H80" s="313">
        <v>81.471307169999974</v>
      </c>
      <c r="I80" s="324">
        <v>-44.671307169999992</v>
      </c>
      <c r="J80" s="324">
        <v>-29.389017874999993</v>
      </c>
      <c r="K80" s="746"/>
    </row>
    <row r="81" spans="1:11" ht="54.95" customHeight="1">
      <c r="A81" s="349">
        <v>45</v>
      </c>
      <c r="B81" s="264" t="s">
        <v>120</v>
      </c>
      <c r="C81" s="322">
        <v>164.32300000000001</v>
      </c>
      <c r="D81" s="177">
        <v>161.32300000000001</v>
      </c>
      <c r="E81" s="323">
        <v>151.97728547</v>
      </c>
      <c r="F81" s="324">
        <v>129.19980376000001</v>
      </c>
      <c r="G81" s="324">
        <v>0</v>
      </c>
      <c r="H81" s="313">
        <v>12.345714530000009</v>
      </c>
      <c r="I81" s="324">
        <v>-9.3457145300000093</v>
      </c>
      <c r="J81" s="324">
        <v>-5.7931693124972981</v>
      </c>
      <c r="K81" s="746"/>
    </row>
    <row r="82" spans="1:11" ht="30" customHeight="1">
      <c r="A82" s="349">
        <v>46</v>
      </c>
      <c r="B82" s="264" t="s">
        <v>121</v>
      </c>
      <c r="C82" s="322">
        <v>193.78789159999999</v>
      </c>
      <c r="D82" s="177">
        <v>13.94</v>
      </c>
      <c r="E82" s="323">
        <v>6.37</v>
      </c>
      <c r="F82" s="324">
        <v>1.2</v>
      </c>
      <c r="G82" s="324">
        <v>0</v>
      </c>
      <c r="H82" s="313">
        <v>187.41789159999999</v>
      </c>
      <c r="I82" s="324">
        <v>-7.5699999999999994</v>
      </c>
      <c r="J82" s="324">
        <v>-54.304160688665711</v>
      </c>
      <c r="K82" s="746"/>
    </row>
    <row r="83" spans="1:11" ht="39.950000000000003" customHeight="1">
      <c r="A83" s="349">
        <v>47</v>
      </c>
      <c r="B83" s="264" t="s">
        <v>122</v>
      </c>
      <c r="C83" s="322">
        <v>134.71749999999997</v>
      </c>
      <c r="D83" s="177">
        <v>4.3879999999999999</v>
      </c>
      <c r="E83" s="323">
        <v>0.1</v>
      </c>
      <c r="F83" s="324">
        <v>4.4874999999999998</v>
      </c>
      <c r="G83" s="324">
        <v>0</v>
      </c>
      <c r="H83" s="313">
        <v>134.61749999999998</v>
      </c>
      <c r="I83" s="324">
        <v>-4.2880000000000003</v>
      </c>
      <c r="J83" s="324">
        <v>-97.721057429352783</v>
      </c>
      <c r="K83" s="746"/>
    </row>
    <row r="84" spans="1:11" ht="39.950000000000003" customHeight="1">
      <c r="A84" s="349">
        <v>48</v>
      </c>
      <c r="B84" s="264" t="s">
        <v>123</v>
      </c>
      <c r="C84" s="322">
        <v>344.75767727175901</v>
      </c>
      <c r="D84" s="177">
        <v>86.01528137232539</v>
      </c>
      <c r="E84" s="323">
        <v>56.602817879999996</v>
      </c>
      <c r="F84" s="324">
        <v>25.27247603</v>
      </c>
      <c r="G84" s="177">
        <v>45.237974050000005</v>
      </c>
      <c r="H84" s="313">
        <v>288.15485939175903</v>
      </c>
      <c r="I84" s="324">
        <v>-29.412463492325394</v>
      </c>
      <c r="J84" s="324">
        <v>-34.194462917595686</v>
      </c>
      <c r="K84" s="746"/>
    </row>
    <row r="85" spans="1:11" ht="39.950000000000003" customHeight="1">
      <c r="A85" s="349">
        <v>49</v>
      </c>
      <c r="B85" s="264" t="s">
        <v>125</v>
      </c>
      <c r="C85" s="322">
        <v>1.9999999999999574E-2</v>
      </c>
      <c r="D85" s="177">
        <v>1.9999999999999574E-2</v>
      </c>
      <c r="E85" s="323">
        <v>0.02</v>
      </c>
      <c r="F85" s="324">
        <v>0</v>
      </c>
      <c r="G85" s="324">
        <v>0</v>
      </c>
      <c r="H85" s="313">
        <v>-4.2674197509029455E-16</v>
      </c>
      <c r="I85" s="324">
        <v>4.2674197509029455E-16</v>
      </c>
      <c r="J85" s="324">
        <v>2.1316282072803006E-12</v>
      </c>
      <c r="K85" s="746"/>
    </row>
    <row r="86" spans="1:11" ht="30" customHeight="1">
      <c r="A86" s="349">
        <v>50</v>
      </c>
      <c r="B86" s="264" t="s">
        <v>126</v>
      </c>
      <c r="C86" s="322">
        <v>40</v>
      </c>
      <c r="D86" s="177">
        <v>0</v>
      </c>
      <c r="E86" s="323">
        <v>0</v>
      </c>
      <c r="F86" s="324">
        <v>0</v>
      </c>
      <c r="G86" s="324">
        <v>0</v>
      </c>
      <c r="H86" s="313">
        <v>40</v>
      </c>
      <c r="I86" s="324">
        <v>0</v>
      </c>
      <c r="J86" s="324" t="s">
        <v>326</v>
      </c>
      <c r="K86" s="746"/>
    </row>
    <row r="87" spans="1:11" ht="30" customHeight="1">
      <c r="A87" s="349">
        <v>51</v>
      </c>
      <c r="B87" s="264" t="s">
        <v>127</v>
      </c>
      <c r="C87" s="322">
        <v>112</v>
      </c>
      <c r="D87" s="177">
        <v>0</v>
      </c>
      <c r="E87" s="323">
        <v>0</v>
      </c>
      <c r="F87" s="324">
        <v>0</v>
      </c>
      <c r="G87" s="324">
        <v>0</v>
      </c>
      <c r="H87" s="313">
        <v>112</v>
      </c>
      <c r="I87" s="324">
        <v>0</v>
      </c>
      <c r="J87" s="324" t="s">
        <v>326</v>
      </c>
      <c r="K87" s="746"/>
    </row>
    <row r="88" spans="1:11" ht="30" customHeight="1">
      <c r="A88" s="349">
        <v>52</v>
      </c>
      <c r="B88" s="264" t="s">
        <v>128</v>
      </c>
      <c r="C88" s="322">
        <v>23</v>
      </c>
      <c r="D88" s="177">
        <v>20</v>
      </c>
      <c r="E88" s="323">
        <v>15.385738880000002</v>
      </c>
      <c r="F88" s="324">
        <v>15.385738880000002</v>
      </c>
      <c r="G88" s="324">
        <v>0</v>
      </c>
      <c r="H88" s="313">
        <v>7.6142611199999983</v>
      </c>
      <c r="I88" s="324">
        <v>-4.6142611199999983</v>
      </c>
      <c r="J88" s="324">
        <v>-23.071305599999988</v>
      </c>
      <c r="K88" s="746"/>
    </row>
    <row r="89" spans="1:11" ht="30" customHeight="1">
      <c r="A89" s="349">
        <v>53</v>
      </c>
      <c r="B89" s="264" t="s">
        <v>129</v>
      </c>
      <c r="C89" s="322">
        <v>128</v>
      </c>
      <c r="D89" s="177">
        <v>99.75</v>
      </c>
      <c r="E89" s="323">
        <v>82.760239500000012</v>
      </c>
      <c r="F89" s="324">
        <v>0</v>
      </c>
      <c r="G89" s="324">
        <v>0</v>
      </c>
      <c r="H89" s="313">
        <v>45.239760499999988</v>
      </c>
      <c r="I89" s="324">
        <v>-16.989760499999988</v>
      </c>
      <c r="J89" s="324">
        <v>-17.032341353383458</v>
      </c>
      <c r="K89" s="746"/>
    </row>
    <row r="90" spans="1:11" ht="30" customHeight="1">
      <c r="A90" s="349">
        <v>54</v>
      </c>
      <c r="B90" s="264" t="s">
        <v>130</v>
      </c>
      <c r="C90" s="322">
        <v>5.9119999999999999</v>
      </c>
      <c r="D90" s="350">
        <v>4</v>
      </c>
      <c r="E90" s="323">
        <v>2.41715568</v>
      </c>
      <c r="F90" s="324">
        <v>0</v>
      </c>
      <c r="G90" s="324">
        <v>0</v>
      </c>
      <c r="H90" s="313">
        <v>3.4948443199999999</v>
      </c>
      <c r="I90" s="324">
        <v>-1.58284432</v>
      </c>
      <c r="J90" s="324">
        <v>-39.571108000000002</v>
      </c>
      <c r="K90" s="746"/>
    </row>
    <row r="91" spans="1:11" s="307" customFormat="1" ht="15" customHeight="1">
      <c r="A91" s="351"/>
      <c r="B91" s="352" t="s">
        <v>131</v>
      </c>
      <c r="C91" s="347">
        <v>2440.4108530323247</v>
      </c>
      <c r="D91" s="311">
        <v>869.9113424923255</v>
      </c>
      <c r="E91" s="326">
        <v>746.41533278999998</v>
      </c>
      <c r="F91" s="313">
        <v>398.09509056000002</v>
      </c>
      <c r="G91" s="313">
        <v>77.785219159999997</v>
      </c>
      <c r="H91" s="313">
        <v>1693.9955202423248</v>
      </c>
      <c r="I91" s="313">
        <v>-123.49600970232552</v>
      </c>
      <c r="J91" s="313">
        <v>-14.196390329674884</v>
      </c>
      <c r="K91" s="746"/>
    </row>
    <row r="92" spans="1:11" s="320" customFormat="1" ht="15" customHeight="1">
      <c r="A92" s="315"/>
      <c r="B92" s="316" t="s">
        <v>132</v>
      </c>
      <c r="C92" s="317"/>
      <c r="D92" s="318"/>
      <c r="E92" s="319"/>
      <c r="F92" s="318"/>
      <c r="G92" s="318">
        <v>0</v>
      </c>
      <c r="H92" s="318"/>
      <c r="I92" s="318"/>
      <c r="J92" s="318"/>
      <c r="K92" s="746"/>
    </row>
    <row r="93" spans="1:11" s="296" customFormat="1" ht="54.95" customHeight="1">
      <c r="A93" s="332">
        <v>55</v>
      </c>
      <c r="B93" s="353" t="s">
        <v>133</v>
      </c>
      <c r="C93" s="354">
        <v>339.39000000000004</v>
      </c>
      <c r="D93" s="177">
        <v>60</v>
      </c>
      <c r="E93" s="323">
        <v>205.23270588</v>
      </c>
      <c r="F93" s="324">
        <v>147.43000117</v>
      </c>
      <c r="G93" s="324">
        <v>0</v>
      </c>
      <c r="H93" s="313">
        <v>134.15729412000005</v>
      </c>
      <c r="I93" s="324">
        <v>145.23270588</v>
      </c>
      <c r="J93" s="324">
        <v>242.05450980000001</v>
      </c>
      <c r="K93" s="746"/>
    </row>
    <row r="94" spans="1:11" ht="39.950000000000003" customHeight="1">
      <c r="A94" s="332">
        <v>56</v>
      </c>
      <c r="B94" s="353" t="s">
        <v>333</v>
      </c>
      <c r="C94" s="354">
        <v>105.13</v>
      </c>
      <c r="D94" s="177"/>
      <c r="E94" s="323">
        <v>0</v>
      </c>
      <c r="F94" s="324">
        <v>0</v>
      </c>
      <c r="G94" s="324">
        <v>0</v>
      </c>
      <c r="H94" s="313">
        <v>105.13</v>
      </c>
      <c r="I94" s="313">
        <v>0</v>
      </c>
      <c r="J94" s="313" t="s">
        <v>326</v>
      </c>
      <c r="K94" s="746"/>
    </row>
    <row r="95" spans="1:11" ht="39.950000000000003" customHeight="1">
      <c r="A95" s="332">
        <v>57</v>
      </c>
      <c r="B95" s="353" t="s">
        <v>134</v>
      </c>
      <c r="C95" s="354">
        <v>45.2</v>
      </c>
      <c r="D95" s="177">
        <v>1</v>
      </c>
      <c r="E95" s="323">
        <v>1.0750504999999999</v>
      </c>
      <c r="F95" s="324">
        <v>1.0750504999999999</v>
      </c>
      <c r="G95" s="324">
        <v>0</v>
      </c>
      <c r="H95" s="313">
        <v>44.1249495</v>
      </c>
      <c r="I95" s="324">
        <v>7.5050499999999909E-2</v>
      </c>
      <c r="J95" s="324">
        <v>7.5050499999999971</v>
      </c>
      <c r="K95" s="746"/>
    </row>
    <row r="96" spans="1:11" ht="25.5">
      <c r="A96" s="332">
        <v>58</v>
      </c>
      <c r="B96" s="355" t="s">
        <v>334</v>
      </c>
      <c r="C96" s="356">
        <v>5.85</v>
      </c>
      <c r="D96" s="177"/>
      <c r="E96" s="323">
        <v>0</v>
      </c>
      <c r="F96" s="324">
        <v>0</v>
      </c>
      <c r="G96" s="324">
        <v>0</v>
      </c>
      <c r="H96" s="313">
        <v>5.85</v>
      </c>
      <c r="I96" s="324">
        <v>0</v>
      </c>
      <c r="J96" s="324" t="s">
        <v>326</v>
      </c>
      <c r="K96" s="746"/>
    </row>
    <row r="97" spans="1:11" ht="39.950000000000003" customHeight="1">
      <c r="A97" s="332">
        <v>59</v>
      </c>
      <c r="B97" s="353" t="s">
        <v>135</v>
      </c>
      <c r="C97" s="354">
        <v>56</v>
      </c>
      <c r="D97" s="177">
        <v>9</v>
      </c>
      <c r="E97" s="323">
        <v>1.7732216299999999</v>
      </c>
      <c r="F97" s="324">
        <v>1.7742800700000001</v>
      </c>
      <c r="G97" s="324">
        <v>0</v>
      </c>
      <c r="H97" s="313">
        <v>54.226778369999998</v>
      </c>
      <c r="I97" s="324">
        <v>-7.2267783699999999</v>
      </c>
      <c r="J97" s="324">
        <v>-80.297537444444444</v>
      </c>
      <c r="K97" s="746"/>
    </row>
    <row r="98" spans="1:11" ht="54.95" customHeight="1">
      <c r="A98" s="332">
        <v>60</v>
      </c>
      <c r="B98" s="353" t="s">
        <v>136</v>
      </c>
      <c r="C98" s="354">
        <v>9</v>
      </c>
      <c r="D98" s="177">
        <v>4.5</v>
      </c>
      <c r="E98" s="323">
        <v>0.23593514999999998</v>
      </c>
      <c r="F98" s="324">
        <v>0.23593514999999998</v>
      </c>
      <c r="G98" s="177">
        <v>0.23593515000000001</v>
      </c>
      <c r="H98" s="313">
        <v>8.7640648500000005</v>
      </c>
      <c r="I98" s="324">
        <v>-4.2640648500000005</v>
      </c>
      <c r="J98" s="324">
        <v>-94.756996666666666</v>
      </c>
      <c r="K98" s="746"/>
    </row>
    <row r="99" spans="1:11" s="307" customFormat="1" ht="15" customHeight="1">
      <c r="A99" s="351"/>
      <c r="B99" s="352" t="s">
        <v>137</v>
      </c>
      <c r="C99" s="347">
        <v>560.57000000000005</v>
      </c>
      <c r="D99" s="311">
        <v>74.5</v>
      </c>
      <c r="E99" s="326">
        <v>208.31691315999998</v>
      </c>
      <c r="F99" s="313">
        <v>150.51526688999999</v>
      </c>
      <c r="G99" s="313">
        <v>0.23593515000000001</v>
      </c>
      <c r="H99" s="313">
        <v>352.25308684000004</v>
      </c>
      <c r="I99" s="313">
        <v>133.81691315999998</v>
      </c>
      <c r="J99" s="313">
        <v>179.6200176644295</v>
      </c>
      <c r="K99" s="746"/>
    </row>
    <row r="100" spans="1:11" s="320" customFormat="1" ht="15" customHeight="1">
      <c r="A100" s="315"/>
      <c r="B100" s="316" t="s">
        <v>138</v>
      </c>
      <c r="C100" s="317"/>
      <c r="D100" s="318"/>
      <c r="E100" s="319"/>
      <c r="F100" s="318"/>
      <c r="G100" s="318">
        <v>0</v>
      </c>
      <c r="H100" s="318"/>
      <c r="I100" s="318"/>
      <c r="J100" s="318"/>
      <c r="K100" s="746"/>
    </row>
    <row r="101" spans="1:11" s="296" customFormat="1" ht="30" customHeight="1">
      <c r="A101" s="332">
        <v>61</v>
      </c>
      <c r="B101" s="357" t="s">
        <v>139</v>
      </c>
      <c r="C101" s="358">
        <v>149.5</v>
      </c>
      <c r="D101" s="177">
        <v>50</v>
      </c>
      <c r="E101" s="323">
        <v>100.82325802</v>
      </c>
      <c r="F101" s="324">
        <v>86.255700739999995</v>
      </c>
      <c r="G101" s="313">
        <v>0</v>
      </c>
      <c r="H101" s="313">
        <v>48.676741980000003</v>
      </c>
      <c r="I101" s="324">
        <v>50.823258019999997</v>
      </c>
      <c r="J101" s="324">
        <v>101.64651604000002</v>
      </c>
      <c r="K101" s="746"/>
    </row>
    <row r="102" spans="1:11" ht="30" customHeight="1">
      <c r="A102" s="332">
        <v>62</v>
      </c>
      <c r="B102" s="357" t="s">
        <v>140</v>
      </c>
      <c r="C102" s="358">
        <v>41.49</v>
      </c>
      <c r="D102" s="177">
        <v>35</v>
      </c>
      <c r="E102" s="323">
        <v>31.525534720000003</v>
      </c>
      <c r="F102" s="324">
        <v>29.514439889999998</v>
      </c>
      <c r="G102" s="313">
        <v>0</v>
      </c>
      <c r="H102" s="313">
        <v>9.9644652799999989</v>
      </c>
      <c r="I102" s="324">
        <v>-3.4744652799999969</v>
      </c>
      <c r="J102" s="324">
        <v>-9.9270436571428604</v>
      </c>
      <c r="K102" s="746"/>
    </row>
    <row r="103" spans="1:11" ht="30" customHeight="1">
      <c r="A103" s="332">
        <v>63</v>
      </c>
      <c r="B103" s="357" t="s">
        <v>141</v>
      </c>
      <c r="C103" s="358">
        <v>207.28</v>
      </c>
      <c r="D103" s="177">
        <v>7.28</v>
      </c>
      <c r="E103" s="323">
        <v>6.75</v>
      </c>
      <c r="F103" s="324">
        <v>6.75</v>
      </c>
      <c r="G103" s="313">
        <v>0</v>
      </c>
      <c r="H103" s="313">
        <v>200.53</v>
      </c>
      <c r="I103" s="324">
        <v>-0.53000000000000025</v>
      </c>
      <c r="J103" s="324">
        <v>-7.280219780219781</v>
      </c>
      <c r="K103" s="746"/>
    </row>
    <row r="104" spans="1:11" s="307" customFormat="1" ht="15" customHeight="1">
      <c r="A104" s="351"/>
      <c r="B104" s="352" t="s">
        <v>142</v>
      </c>
      <c r="C104" s="347">
        <v>398.27</v>
      </c>
      <c r="D104" s="311">
        <v>92.28</v>
      </c>
      <c r="E104" s="326">
        <v>139.09879273999999</v>
      </c>
      <c r="F104" s="313">
        <v>122.52014062999999</v>
      </c>
      <c r="G104" s="313">
        <v>0</v>
      </c>
      <c r="H104" s="313">
        <v>259.17120725999996</v>
      </c>
      <c r="I104" s="313">
        <v>46.818792739999992</v>
      </c>
      <c r="J104" s="313">
        <v>50.735579475509297</v>
      </c>
      <c r="K104" s="746"/>
    </row>
    <row r="105" spans="1:11" s="320" customFormat="1" ht="15" customHeight="1">
      <c r="A105" s="315"/>
      <c r="B105" s="316" t="s">
        <v>143</v>
      </c>
      <c r="C105" s="317"/>
      <c r="D105" s="318"/>
      <c r="E105" s="319"/>
      <c r="F105" s="318"/>
      <c r="G105" s="318">
        <v>0</v>
      </c>
      <c r="H105" s="318"/>
      <c r="I105" s="318"/>
      <c r="J105" s="318"/>
      <c r="K105" s="746"/>
    </row>
    <row r="106" spans="1:11" s="361" customFormat="1" ht="30" customHeight="1">
      <c r="A106" s="332">
        <v>64</v>
      </c>
      <c r="B106" s="359" t="s">
        <v>144</v>
      </c>
      <c r="C106" s="360">
        <v>49.1</v>
      </c>
      <c r="D106" s="177">
        <v>39.5</v>
      </c>
      <c r="E106" s="323">
        <v>26.640338020000002</v>
      </c>
      <c r="F106" s="324">
        <v>17.054548130000001</v>
      </c>
      <c r="G106" s="313">
        <v>0</v>
      </c>
      <c r="H106" s="313">
        <v>22.45966198</v>
      </c>
      <c r="I106" s="324">
        <v>-12.859661979999998</v>
      </c>
      <c r="J106" s="324">
        <v>-32.55610627848101</v>
      </c>
      <c r="K106" s="746"/>
    </row>
    <row r="107" spans="1:11" s="361" customFormat="1" ht="39.950000000000003" customHeight="1">
      <c r="A107" s="332">
        <v>65</v>
      </c>
      <c r="B107" s="362" t="s">
        <v>145</v>
      </c>
      <c r="C107" s="363">
        <v>16.649999999999995</v>
      </c>
      <c r="D107" s="177">
        <v>16.649999999999999</v>
      </c>
      <c r="E107" s="323">
        <v>15.394498629999996</v>
      </c>
      <c r="F107" s="324">
        <v>32.146087059999999</v>
      </c>
      <c r="G107" s="313">
        <v>0</v>
      </c>
      <c r="H107" s="313">
        <v>1.2555013699999993</v>
      </c>
      <c r="I107" s="324">
        <v>-1.2555013700000028</v>
      </c>
      <c r="J107" s="324">
        <v>-7.5405487687687867</v>
      </c>
      <c r="K107" s="746"/>
    </row>
    <row r="108" spans="1:11" s="361" customFormat="1" ht="39.950000000000003" customHeight="1">
      <c r="A108" s="332">
        <v>66</v>
      </c>
      <c r="B108" s="364" t="s">
        <v>146</v>
      </c>
      <c r="C108" s="365">
        <v>242.84</v>
      </c>
      <c r="D108" s="177">
        <v>3</v>
      </c>
      <c r="E108" s="323">
        <v>0</v>
      </c>
      <c r="F108" s="324">
        <v>0</v>
      </c>
      <c r="G108" s="313">
        <v>0</v>
      </c>
      <c r="H108" s="313">
        <v>242.84</v>
      </c>
      <c r="I108" s="324">
        <v>-3</v>
      </c>
      <c r="J108" s="324">
        <v>-100</v>
      </c>
      <c r="K108" s="746"/>
    </row>
    <row r="109" spans="1:11" s="296" customFormat="1" ht="30" customHeight="1">
      <c r="A109" s="366">
        <v>67</v>
      </c>
      <c r="B109" s="339" t="s">
        <v>149</v>
      </c>
      <c r="C109" s="334">
        <v>81</v>
      </c>
      <c r="D109" s="177">
        <v>36</v>
      </c>
      <c r="E109" s="323">
        <v>1.2661402600000002</v>
      </c>
      <c r="F109" s="324">
        <v>1.26614026</v>
      </c>
      <c r="G109" s="177">
        <v>1.26614026</v>
      </c>
      <c r="H109" s="313">
        <v>79.73385974</v>
      </c>
      <c r="I109" s="324">
        <v>-34.73385974</v>
      </c>
      <c r="J109" s="324">
        <v>-96.482943722222217</v>
      </c>
      <c r="K109" s="746"/>
    </row>
    <row r="110" spans="1:11" s="361" customFormat="1" ht="30" customHeight="1">
      <c r="A110" s="332">
        <v>68</v>
      </c>
      <c r="B110" s="364" t="s">
        <v>335</v>
      </c>
      <c r="C110" s="365">
        <v>50</v>
      </c>
      <c r="D110" s="177">
        <v>2</v>
      </c>
      <c r="E110" s="323">
        <v>0</v>
      </c>
      <c r="F110" s="324">
        <v>0</v>
      </c>
      <c r="G110" s="313">
        <v>0</v>
      </c>
      <c r="H110" s="313">
        <v>50</v>
      </c>
      <c r="I110" s="324">
        <v>-2</v>
      </c>
      <c r="J110" s="324">
        <v>-100</v>
      </c>
      <c r="K110" s="746"/>
    </row>
    <row r="111" spans="1:11" s="307" customFormat="1" ht="15" customHeight="1">
      <c r="A111" s="337"/>
      <c r="B111" s="367" t="s">
        <v>150</v>
      </c>
      <c r="C111" s="311">
        <v>439.59000000000003</v>
      </c>
      <c r="D111" s="311">
        <v>97.15</v>
      </c>
      <c r="E111" s="326">
        <v>43.300976909999996</v>
      </c>
      <c r="F111" s="313">
        <v>50.46677545</v>
      </c>
      <c r="G111" s="313">
        <v>1.26614026</v>
      </c>
      <c r="H111" s="313">
        <v>396.28902309000006</v>
      </c>
      <c r="I111" s="313">
        <v>-53.84902309000001</v>
      </c>
      <c r="J111" s="313">
        <v>-55.428742243952655</v>
      </c>
      <c r="K111" s="746"/>
    </row>
    <row r="112" spans="1:11" s="320" customFormat="1" ht="15" customHeight="1">
      <c r="A112" s="315"/>
      <c r="B112" s="316" t="s">
        <v>151</v>
      </c>
      <c r="C112" s="317"/>
      <c r="D112" s="318"/>
      <c r="E112" s="319"/>
      <c r="F112" s="318"/>
      <c r="G112" s="318">
        <v>0</v>
      </c>
      <c r="H112" s="318"/>
      <c r="I112" s="318"/>
      <c r="J112" s="318"/>
      <c r="K112" s="746"/>
    </row>
    <row r="113" spans="1:11" s="361" customFormat="1" ht="39.950000000000003" customHeight="1">
      <c r="A113" s="332">
        <v>69</v>
      </c>
      <c r="B113" s="333" t="s">
        <v>152</v>
      </c>
      <c r="C113" s="334">
        <v>14.580347262582917</v>
      </c>
      <c r="D113" s="177">
        <v>14.580347262582917</v>
      </c>
      <c r="E113" s="323">
        <v>13.63535779</v>
      </c>
      <c r="F113" s="324">
        <v>15.69496453</v>
      </c>
      <c r="G113" s="324">
        <v>0</v>
      </c>
      <c r="H113" s="313">
        <v>0.94498947258291643</v>
      </c>
      <c r="I113" s="324">
        <v>-0.94498947258291643</v>
      </c>
      <c r="J113" s="324">
        <v>-6.4812549081599258</v>
      </c>
      <c r="K113" s="746"/>
    </row>
    <row r="114" spans="1:11" s="361" customFormat="1" ht="30" customHeight="1">
      <c r="A114" s="332">
        <v>70</v>
      </c>
      <c r="B114" s="333" t="s">
        <v>153</v>
      </c>
      <c r="C114" s="334">
        <v>14.796179976306858</v>
      </c>
      <c r="D114" s="177">
        <v>14.796179976306858</v>
      </c>
      <c r="E114" s="323">
        <v>13.05227511</v>
      </c>
      <c r="F114" s="324">
        <v>9.4696873800000017</v>
      </c>
      <c r="G114" s="324">
        <v>0</v>
      </c>
      <c r="H114" s="313">
        <v>1.7439048663068579</v>
      </c>
      <c r="I114" s="324">
        <v>-1.7439048663068579</v>
      </c>
      <c r="J114" s="324">
        <v>-11.786183116854318</v>
      </c>
      <c r="K114" s="746"/>
    </row>
    <row r="115" spans="1:11" s="361" customFormat="1" ht="30" customHeight="1">
      <c r="A115" s="332">
        <v>71</v>
      </c>
      <c r="B115" s="333" t="s">
        <v>154</v>
      </c>
      <c r="C115" s="334">
        <v>26.655784363816551</v>
      </c>
      <c r="D115" s="177">
        <v>26.655784363816551</v>
      </c>
      <c r="E115" s="323">
        <v>14.260768050000001</v>
      </c>
      <c r="F115" s="324">
        <v>16.802558049999998</v>
      </c>
      <c r="G115" s="324">
        <v>0</v>
      </c>
      <c r="H115" s="313">
        <v>12.39501631381655</v>
      </c>
      <c r="I115" s="324">
        <v>-12.39501631381655</v>
      </c>
      <c r="J115" s="324">
        <v>-46.500287309654098</v>
      </c>
      <c r="K115" s="746"/>
    </row>
    <row r="116" spans="1:11" s="361" customFormat="1" ht="30" customHeight="1">
      <c r="A116" s="332">
        <v>72</v>
      </c>
      <c r="B116" s="333" t="s">
        <v>155</v>
      </c>
      <c r="C116" s="334">
        <v>21.341194303721217</v>
      </c>
      <c r="D116" s="177">
        <v>21.341194303721217</v>
      </c>
      <c r="E116" s="323">
        <v>18.837703279999999</v>
      </c>
      <c r="F116" s="324">
        <v>22.372589269999999</v>
      </c>
      <c r="G116" s="324">
        <v>0</v>
      </c>
      <c r="H116" s="313">
        <v>2.5034910237212173</v>
      </c>
      <c r="I116" s="324">
        <v>-2.5034910237212173</v>
      </c>
      <c r="J116" s="324">
        <v>-11.730791576573992</v>
      </c>
      <c r="K116" s="746"/>
    </row>
    <row r="117" spans="1:11" s="361" customFormat="1" ht="41.25" customHeight="1">
      <c r="A117" s="332">
        <v>73</v>
      </c>
      <c r="B117" s="333" t="s">
        <v>156</v>
      </c>
      <c r="C117" s="334">
        <v>25.36</v>
      </c>
      <c r="D117" s="177">
        <v>25.36</v>
      </c>
      <c r="E117" s="323">
        <v>23.2050111</v>
      </c>
      <c r="F117" s="324">
        <v>12.507040249999999</v>
      </c>
      <c r="G117" s="324">
        <v>0</v>
      </c>
      <c r="H117" s="313">
        <v>2.1549888999999993</v>
      </c>
      <c r="I117" s="324">
        <v>-2.1549888999999993</v>
      </c>
      <c r="J117" s="324">
        <v>-8.4975902996845463</v>
      </c>
      <c r="K117" s="746"/>
    </row>
    <row r="118" spans="1:11" s="361" customFormat="1" ht="30" customHeight="1">
      <c r="A118" s="332">
        <v>74</v>
      </c>
      <c r="B118" s="333" t="s">
        <v>157</v>
      </c>
      <c r="C118" s="334">
        <v>133.26999999999998</v>
      </c>
      <c r="D118" s="177">
        <v>0.5</v>
      </c>
      <c r="E118" s="323">
        <v>1.38216647</v>
      </c>
      <c r="F118" s="324">
        <v>1.38216647</v>
      </c>
      <c r="G118" s="324">
        <v>0</v>
      </c>
      <c r="H118" s="313">
        <v>131.88783352999999</v>
      </c>
      <c r="I118" s="324">
        <v>0.88216647000000004</v>
      </c>
      <c r="J118" s="324">
        <v>176.43329399999999</v>
      </c>
      <c r="K118" s="746"/>
    </row>
    <row r="119" spans="1:11" s="361" customFormat="1" ht="30" customHeight="1">
      <c r="A119" s="332">
        <v>75</v>
      </c>
      <c r="B119" s="333" t="s">
        <v>158</v>
      </c>
      <c r="C119" s="334">
        <v>503.32745000000011</v>
      </c>
      <c r="D119" s="177"/>
      <c r="E119" s="323">
        <v>0</v>
      </c>
      <c r="F119" s="324">
        <v>0</v>
      </c>
      <c r="G119" s="324">
        <v>0</v>
      </c>
      <c r="H119" s="313">
        <v>503.32745000000011</v>
      </c>
      <c r="I119" s="324">
        <v>0</v>
      </c>
      <c r="J119" s="324" t="s">
        <v>326</v>
      </c>
      <c r="K119" s="746"/>
    </row>
    <row r="120" spans="1:11" s="361" customFormat="1" ht="39.950000000000003" customHeight="1">
      <c r="A120" s="332">
        <v>76</v>
      </c>
      <c r="B120" s="333" t="s">
        <v>159</v>
      </c>
      <c r="C120" s="334">
        <v>71.39</v>
      </c>
      <c r="D120" s="177"/>
      <c r="E120" s="323">
        <v>0</v>
      </c>
      <c r="F120" s="324">
        <v>0</v>
      </c>
      <c r="G120" s="324">
        <v>0</v>
      </c>
      <c r="H120" s="313">
        <v>71.39</v>
      </c>
      <c r="I120" s="324">
        <v>0</v>
      </c>
      <c r="J120" s="324" t="s">
        <v>326</v>
      </c>
      <c r="K120" s="746"/>
    </row>
    <row r="121" spans="1:11" s="361" customFormat="1" ht="39.950000000000003" customHeight="1">
      <c r="A121" s="332">
        <v>77</v>
      </c>
      <c r="B121" s="333" t="s">
        <v>160</v>
      </c>
      <c r="C121" s="334">
        <v>74.13</v>
      </c>
      <c r="D121" s="177"/>
      <c r="E121" s="323">
        <v>0</v>
      </c>
      <c r="F121" s="324">
        <v>0</v>
      </c>
      <c r="G121" s="324">
        <v>0</v>
      </c>
      <c r="H121" s="313">
        <v>74.13</v>
      </c>
      <c r="I121" s="324">
        <v>0</v>
      </c>
      <c r="J121" s="324" t="s">
        <v>326</v>
      </c>
      <c r="K121" s="746"/>
    </row>
    <row r="122" spans="1:11" s="361" customFormat="1" ht="30" customHeight="1">
      <c r="A122" s="332">
        <v>78</v>
      </c>
      <c r="B122" s="333" t="s">
        <v>161</v>
      </c>
      <c r="C122" s="334">
        <v>76.83005</v>
      </c>
      <c r="D122" s="177">
        <v>4.8970000000000002</v>
      </c>
      <c r="E122" s="323">
        <v>4.9845977000000001</v>
      </c>
      <c r="F122" s="324">
        <v>1.9845976999999999</v>
      </c>
      <c r="G122" s="324">
        <v>0</v>
      </c>
      <c r="H122" s="313">
        <v>71.845452300000005</v>
      </c>
      <c r="I122" s="324">
        <v>8.759769999999989E-2</v>
      </c>
      <c r="J122" s="324">
        <v>1.7888033489891626</v>
      </c>
      <c r="K122" s="746"/>
    </row>
    <row r="123" spans="1:11" s="361" customFormat="1" ht="39.950000000000003" customHeight="1">
      <c r="A123" s="332">
        <v>79</v>
      </c>
      <c r="B123" s="333" t="s">
        <v>162</v>
      </c>
      <c r="C123" s="334">
        <v>72</v>
      </c>
      <c r="D123" s="177">
        <v>27</v>
      </c>
      <c r="E123" s="323">
        <v>31.2900688</v>
      </c>
      <c r="F123" s="324">
        <v>1.1846788000000001</v>
      </c>
      <c r="G123" s="177">
        <v>1.1846787999999999</v>
      </c>
      <c r="H123" s="313">
        <v>40.7099312</v>
      </c>
      <c r="I123" s="324">
        <v>4.2900688000000002</v>
      </c>
      <c r="J123" s="324">
        <v>15.889143703703709</v>
      </c>
      <c r="K123" s="746"/>
    </row>
    <row r="124" spans="1:11" s="361" customFormat="1" ht="38.25">
      <c r="A124" s="332">
        <v>80</v>
      </c>
      <c r="B124" s="333" t="s">
        <v>164</v>
      </c>
      <c r="C124" s="334">
        <v>3.2</v>
      </c>
      <c r="D124" s="177">
        <v>2.8917273112463975</v>
      </c>
      <c r="E124" s="323">
        <v>2.1113758300000001</v>
      </c>
      <c r="F124" s="324">
        <v>1.3295070299999998</v>
      </c>
      <c r="G124" s="177">
        <v>0</v>
      </c>
      <c r="H124" s="313">
        <v>1.0886241700000001</v>
      </c>
      <c r="I124" s="324">
        <v>-0.78035148124639742</v>
      </c>
      <c r="J124" s="324">
        <v>-26.985652423431617</v>
      </c>
      <c r="K124" s="746"/>
    </row>
    <row r="125" spans="1:11" s="361" customFormat="1" ht="30" customHeight="1">
      <c r="A125" s="332">
        <v>81</v>
      </c>
      <c r="B125" s="333" t="s">
        <v>163</v>
      </c>
      <c r="C125" s="334">
        <v>2.8917273112463975</v>
      </c>
      <c r="D125" s="177">
        <v>3.2</v>
      </c>
      <c r="E125" s="323">
        <v>3.1817140699999999</v>
      </c>
      <c r="F125" s="324">
        <v>4.4495570900000008</v>
      </c>
      <c r="G125" s="177">
        <v>0</v>
      </c>
      <c r="H125" s="313">
        <v>-0.28998675875360247</v>
      </c>
      <c r="I125" s="324">
        <v>-1.8285930000000228E-2</v>
      </c>
      <c r="J125" s="324">
        <v>-0.57143531250000024</v>
      </c>
      <c r="K125" s="746"/>
    </row>
    <row r="126" spans="1:11" s="361" customFormat="1" ht="30" customHeight="1">
      <c r="A126" s="332">
        <v>82</v>
      </c>
      <c r="B126" s="333" t="s">
        <v>165</v>
      </c>
      <c r="C126" s="334">
        <v>2.5139290000000258E-2</v>
      </c>
      <c r="D126" s="177">
        <v>2.5139290000000002E-2</v>
      </c>
      <c r="E126" s="323">
        <v>0.11515139000000001</v>
      </c>
      <c r="F126" s="324">
        <v>0.11515139000000001</v>
      </c>
      <c r="G126" s="177">
        <v>11.206478779999999</v>
      </c>
      <c r="H126" s="313">
        <v>-9.0012099999999748E-2</v>
      </c>
      <c r="I126" s="324">
        <v>9.0012100000000012E-2</v>
      </c>
      <c r="J126" s="324">
        <v>358.05346929050108</v>
      </c>
      <c r="K126" s="746"/>
    </row>
    <row r="127" spans="1:11" s="307" customFormat="1" ht="15" customHeight="1">
      <c r="A127" s="337"/>
      <c r="B127" s="368" t="s">
        <v>166</v>
      </c>
      <c r="C127" s="341">
        <v>1039.7978725076739</v>
      </c>
      <c r="D127" s="311">
        <v>141.24737250767393</v>
      </c>
      <c r="E127" s="326">
        <v>126.05618958999999</v>
      </c>
      <c r="F127" s="313">
        <v>87.292497960000006</v>
      </c>
      <c r="G127" s="313">
        <v>12.39115758</v>
      </c>
      <c r="H127" s="313">
        <v>913.74168291767387</v>
      </c>
      <c r="I127" s="313">
        <v>-15.191182917673942</v>
      </c>
      <c r="J127" s="313">
        <v>-10.755019826544824</v>
      </c>
      <c r="K127" s="746"/>
    </row>
    <row r="128" spans="1:11" s="320" customFormat="1" ht="15" customHeight="1">
      <c r="A128" s="315"/>
      <c r="B128" s="316" t="s">
        <v>167</v>
      </c>
      <c r="C128" s="317"/>
      <c r="D128" s="318"/>
      <c r="E128" s="319"/>
      <c r="F128" s="318"/>
      <c r="G128" s="318">
        <v>0</v>
      </c>
      <c r="H128" s="318"/>
      <c r="I128" s="318"/>
      <c r="J128" s="318"/>
      <c r="K128" s="746"/>
    </row>
    <row r="129" spans="1:11" s="307" customFormat="1" ht="30" customHeight="1">
      <c r="A129" s="342" t="s">
        <v>336</v>
      </c>
      <c r="B129" s="333" t="s">
        <v>168</v>
      </c>
      <c r="C129" s="334">
        <v>110.14</v>
      </c>
      <c r="D129" s="311">
        <v>0</v>
      </c>
      <c r="E129" s="323">
        <v>0</v>
      </c>
      <c r="F129" s="313">
        <v>0</v>
      </c>
      <c r="G129" s="313">
        <v>0</v>
      </c>
      <c r="H129" s="324">
        <v>110.14</v>
      </c>
      <c r="I129" s="313">
        <v>0</v>
      </c>
      <c r="J129" s="313" t="s">
        <v>326</v>
      </c>
      <c r="K129" s="746"/>
    </row>
    <row r="130" spans="1:11" s="307" customFormat="1" ht="15" customHeight="1">
      <c r="A130" s="337"/>
      <c r="B130" s="368" t="s">
        <v>169</v>
      </c>
      <c r="C130" s="311">
        <v>110.14</v>
      </c>
      <c r="D130" s="311">
        <v>0</v>
      </c>
      <c r="E130" s="326">
        <v>0</v>
      </c>
      <c r="F130" s="329">
        <v>0</v>
      </c>
      <c r="G130" s="329">
        <v>0</v>
      </c>
      <c r="H130" s="329">
        <v>110.14</v>
      </c>
      <c r="I130" s="313">
        <v>0</v>
      </c>
      <c r="J130" s="313" t="s">
        <v>326</v>
      </c>
      <c r="K130" s="746"/>
    </row>
    <row r="131" spans="1:11" s="320" customFormat="1" ht="15" customHeight="1">
      <c r="A131" s="315"/>
      <c r="B131" s="316" t="s">
        <v>167</v>
      </c>
      <c r="C131" s="317"/>
      <c r="D131" s="318"/>
      <c r="E131" s="319"/>
      <c r="F131" s="318"/>
      <c r="G131" s="318">
        <v>0</v>
      </c>
      <c r="H131" s="318"/>
      <c r="I131" s="318"/>
      <c r="J131" s="318"/>
      <c r="K131" s="746"/>
    </row>
    <row r="132" spans="1:11" ht="30" customHeight="1">
      <c r="A132" s="342" t="s">
        <v>337</v>
      </c>
      <c r="B132" s="333" t="s">
        <v>338</v>
      </c>
      <c r="C132" s="334">
        <v>3</v>
      </c>
      <c r="D132" s="177">
        <v>2.4</v>
      </c>
      <c r="E132" s="323">
        <v>0</v>
      </c>
      <c r="F132" s="324">
        <v>0</v>
      </c>
      <c r="G132" s="324">
        <v>0</v>
      </c>
      <c r="H132" s="324">
        <v>3</v>
      </c>
      <c r="I132" s="324">
        <v>-2.4</v>
      </c>
      <c r="J132" s="324">
        <v>-100</v>
      </c>
      <c r="K132" s="746"/>
    </row>
    <row r="133" spans="1:11" s="307" customFormat="1" ht="15" customHeight="1">
      <c r="A133" s="337"/>
      <c r="B133" s="368" t="s">
        <v>169</v>
      </c>
      <c r="C133" s="329">
        <v>3</v>
      </c>
      <c r="D133" s="311">
        <v>2.4</v>
      </c>
      <c r="E133" s="326">
        <v>0</v>
      </c>
      <c r="F133" s="311">
        <v>0</v>
      </c>
      <c r="G133" s="329">
        <v>0</v>
      </c>
      <c r="H133" s="329">
        <v>3</v>
      </c>
      <c r="I133" s="313">
        <v>-2.4</v>
      </c>
      <c r="J133" s="313">
        <v>-100</v>
      </c>
      <c r="K133" s="746"/>
    </row>
    <row r="134" spans="1:11" s="320" customFormat="1" ht="15" customHeight="1">
      <c r="A134" s="315"/>
      <c r="B134" s="316" t="s">
        <v>339</v>
      </c>
      <c r="C134" s="317">
        <v>240.36</v>
      </c>
      <c r="D134" s="318">
        <v>136.10999999999999</v>
      </c>
      <c r="E134" s="319">
        <v>120.70859221000001</v>
      </c>
      <c r="F134" s="318">
        <v>116.21014656</v>
      </c>
      <c r="G134" s="318">
        <v>56.299679589999997</v>
      </c>
      <c r="H134" s="318">
        <v>119.65140779000001</v>
      </c>
      <c r="I134" s="318">
        <v>-15.401407789999979</v>
      </c>
      <c r="J134" s="318">
        <v>-11.315412379692873</v>
      </c>
      <c r="K134" s="746"/>
    </row>
    <row r="135" spans="1:11" s="361" customFormat="1" ht="39.950000000000003" customHeight="1">
      <c r="A135" s="332">
        <v>85</v>
      </c>
      <c r="B135" s="339" t="s">
        <v>172</v>
      </c>
      <c r="C135" s="334">
        <v>86.74</v>
      </c>
      <c r="D135" s="177">
        <v>80.260000000000005</v>
      </c>
      <c r="E135" s="323">
        <v>74.378126469999998</v>
      </c>
      <c r="F135" s="324">
        <v>69.879680820000004</v>
      </c>
      <c r="G135" s="177">
        <v>42.064031329999999</v>
      </c>
      <c r="H135" s="313">
        <v>12.361873529999997</v>
      </c>
      <c r="I135" s="324">
        <v>-5.8818735300000071</v>
      </c>
      <c r="J135" s="324">
        <v>-7.3285242088213352</v>
      </c>
      <c r="K135" s="746"/>
    </row>
    <row r="136" spans="1:11" ht="39.950000000000003" customHeight="1">
      <c r="A136" s="332">
        <v>86</v>
      </c>
      <c r="B136" s="339" t="s">
        <v>173</v>
      </c>
      <c r="C136" s="334">
        <v>40</v>
      </c>
      <c r="D136" s="177">
        <v>18.5</v>
      </c>
      <c r="E136" s="323">
        <v>14.283716910000001</v>
      </c>
      <c r="F136" s="324">
        <v>14.283716910000001</v>
      </c>
      <c r="G136" s="324">
        <v>0</v>
      </c>
      <c r="H136" s="313">
        <v>25.716283089999997</v>
      </c>
      <c r="I136" s="324">
        <v>-4.2162830899999992</v>
      </c>
      <c r="J136" s="324">
        <v>-22.790719405405397</v>
      </c>
      <c r="K136" s="746"/>
    </row>
    <row r="137" spans="1:11" s="361" customFormat="1" ht="38.25">
      <c r="A137" s="332">
        <v>87</v>
      </c>
      <c r="B137" s="339" t="s">
        <v>340</v>
      </c>
      <c r="C137" s="334">
        <v>22.1</v>
      </c>
      <c r="D137" s="177">
        <v>18.600000000000001</v>
      </c>
      <c r="E137" s="323">
        <v>17.811100570000001</v>
      </c>
      <c r="F137" s="324">
        <v>17.811100570000001</v>
      </c>
      <c r="G137" s="324">
        <v>0</v>
      </c>
      <c r="H137" s="313">
        <v>4.2888994300000007</v>
      </c>
      <c r="I137" s="324">
        <v>-0.78889943000000073</v>
      </c>
      <c r="J137" s="324">
        <v>-4.2413947849462375</v>
      </c>
      <c r="K137" s="746"/>
    </row>
    <row r="138" spans="1:11" s="361" customFormat="1" ht="38.25">
      <c r="A138" s="332">
        <v>88</v>
      </c>
      <c r="B138" s="339" t="s">
        <v>341</v>
      </c>
      <c r="C138" s="334">
        <v>23.15</v>
      </c>
      <c r="D138" s="177"/>
      <c r="E138" s="323">
        <v>0</v>
      </c>
      <c r="F138" s="324">
        <v>0</v>
      </c>
      <c r="G138" s="324">
        <v>0</v>
      </c>
      <c r="H138" s="313">
        <v>23.15</v>
      </c>
      <c r="I138" s="324">
        <v>0</v>
      </c>
      <c r="J138" s="324" t="s">
        <v>326</v>
      </c>
      <c r="K138" s="746"/>
    </row>
    <row r="139" spans="1:11" s="296" customFormat="1" ht="38.25">
      <c r="A139" s="366">
        <v>89</v>
      </c>
      <c r="B139" s="339" t="s">
        <v>342</v>
      </c>
      <c r="C139" s="334">
        <v>10.98</v>
      </c>
      <c r="D139" s="177"/>
      <c r="E139" s="323">
        <v>0</v>
      </c>
      <c r="F139" s="324">
        <v>0</v>
      </c>
      <c r="G139" s="313">
        <v>0</v>
      </c>
      <c r="H139" s="313">
        <v>10.98</v>
      </c>
      <c r="I139" s="324">
        <v>0</v>
      </c>
      <c r="J139" s="324" t="s">
        <v>326</v>
      </c>
      <c r="K139" s="746"/>
    </row>
    <row r="140" spans="1:11" s="296" customFormat="1" ht="38.25">
      <c r="A140" s="366">
        <v>90</v>
      </c>
      <c r="B140" s="339" t="s">
        <v>343</v>
      </c>
      <c r="C140" s="334">
        <v>13.64</v>
      </c>
      <c r="D140" s="177"/>
      <c r="E140" s="323">
        <v>0</v>
      </c>
      <c r="F140" s="324">
        <v>0</v>
      </c>
      <c r="G140" s="313">
        <v>0</v>
      </c>
      <c r="H140" s="313">
        <v>13.64</v>
      </c>
      <c r="I140" s="324">
        <v>0</v>
      </c>
      <c r="J140" s="324" t="s">
        <v>326</v>
      </c>
      <c r="K140" s="746"/>
    </row>
    <row r="141" spans="1:11" s="296" customFormat="1" ht="38.25">
      <c r="A141" s="366">
        <v>91</v>
      </c>
      <c r="B141" s="339" t="s">
        <v>178</v>
      </c>
      <c r="C141" s="334">
        <v>18.75</v>
      </c>
      <c r="D141" s="177">
        <v>18.75</v>
      </c>
      <c r="E141" s="323">
        <v>14.235648260000001</v>
      </c>
      <c r="F141" s="324">
        <v>14.23564826</v>
      </c>
      <c r="G141" s="177">
        <v>14.23564826</v>
      </c>
      <c r="H141" s="313">
        <v>4.5143517399999986</v>
      </c>
      <c r="I141" s="324">
        <v>-4.5143517399999986</v>
      </c>
      <c r="J141" s="324">
        <v>-24.076542613333331</v>
      </c>
      <c r="K141" s="746"/>
    </row>
    <row r="142" spans="1:11" s="361" customFormat="1" ht="38.25">
      <c r="A142" s="332">
        <v>92</v>
      </c>
      <c r="B142" s="339" t="s">
        <v>344</v>
      </c>
      <c r="C142" s="334">
        <v>5</v>
      </c>
      <c r="D142" s="177"/>
      <c r="E142" s="323">
        <v>0</v>
      </c>
      <c r="F142" s="324">
        <v>0</v>
      </c>
      <c r="G142" s="324">
        <v>0</v>
      </c>
      <c r="H142" s="313">
        <v>5</v>
      </c>
      <c r="I142" s="324">
        <v>0</v>
      </c>
      <c r="J142" s="324" t="s">
        <v>326</v>
      </c>
      <c r="K142" s="746"/>
    </row>
    <row r="143" spans="1:11" s="361" customFormat="1" ht="39.950000000000003" customHeight="1">
      <c r="A143" s="332">
        <v>93</v>
      </c>
      <c r="B143" s="339" t="s">
        <v>345</v>
      </c>
      <c r="C143" s="334">
        <v>5</v>
      </c>
      <c r="D143" s="177"/>
      <c r="E143" s="323">
        <v>0</v>
      </c>
      <c r="F143" s="324">
        <v>0</v>
      </c>
      <c r="G143" s="324">
        <v>0</v>
      </c>
      <c r="H143" s="313">
        <v>5</v>
      </c>
      <c r="I143" s="324">
        <v>0</v>
      </c>
      <c r="J143" s="324" t="s">
        <v>326</v>
      </c>
      <c r="K143" s="746"/>
    </row>
    <row r="144" spans="1:11" s="361" customFormat="1" ht="39.950000000000003" customHeight="1">
      <c r="A144" s="332">
        <v>94</v>
      </c>
      <c r="B144" s="339" t="s">
        <v>346</v>
      </c>
      <c r="C144" s="334">
        <v>5</v>
      </c>
      <c r="D144" s="177"/>
      <c r="E144" s="323">
        <v>0</v>
      </c>
      <c r="F144" s="324">
        <v>0</v>
      </c>
      <c r="G144" s="324">
        <v>0</v>
      </c>
      <c r="H144" s="313">
        <v>5</v>
      </c>
      <c r="I144" s="324">
        <v>0</v>
      </c>
      <c r="J144" s="324" t="s">
        <v>326</v>
      </c>
      <c r="K144" s="746"/>
    </row>
    <row r="145" spans="1:12" s="361" customFormat="1" ht="39.950000000000003" customHeight="1">
      <c r="A145" s="332">
        <v>95</v>
      </c>
      <c r="B145" s="339" t="s">
        <v>347</v>
      </c>
      <c r="C145" s="334">
        <v>5</v>
      </c>
      <c r="D145" s="177"/>
      <c r="E145" s="323">
        <v>0</v>
      </c>
      <c r="F145" s="324">
        <v>0</v>
      </c>
      <c r="G145" s="324">
        <v>0</v>
      </c>
      <c r="H145" s="313">
        <v>5</v>
      </c>
      <c r="I145" s="324">
        <v>0</v>
      </c>
      <c r="J145" s="324" t="s">
        <v>326</v>
      </c>
      <c r="K145" s="746"/>
    </row>
    <row r="146" spans="1:12" s="361" customFormat="1" ht="39.950000000000003" customHeight="1">
      <c r="A146" s="332">
        <v>96</v>
      </c>
      <c r="B146" s="339" t="s">
        <v>348</v>
      </c>
      <c r="C146" s="334">
        <v>5</v>
      </c>
      <c r="D146" s="177"/>
      <c r="E146" s="323">
        <v>0</v>
      </c>
      <c r="F146" s="324">
        <v>0</v>
      </c>
      <c r="G146" s="324">
        <v>0</v>
      </c>
      <c r="H146" s="313">
        <v>5</v>
      </c>
      <c r="I146" s="324">
        <v>0</v>
      </c>
      <c r="J146" s="324" t="s">
        <v>326</v>
      </c>
      <c r="K146" s="746"/>
    </row>
    <row r="147" spans="1:12" s="320" customFormat="1" ht="15" customHeight="1">
      <c r="A147" s="315"/>
      <c r="B147" s="316" t="s">
        <v>183</v>
      </c>
      <c r="C147" s="317">
        <v>1053.12961255</v>
      </c>
      <c r="D147" s="318">
        <v>880.85737899000003</v>
      </c>
      <c r="E147" s="319">
        <v>876.96991330000003</v>
      </c>
      <c r="F147" s="318">
        <v>794.36351351000008</v>
      </c>
      <c r="G147" s="318">
        <v>747.55651350999995</v>
      </c>
      <c r="H147" s="318">
        <v>176.15969925000002</v>
      </c>
      <c r="I147" s="318">
        <v>-3.8874656899999991</v>
      </c>
      <c r="J147" s="318">
        <v>-0.44132748191965732</v>
      </c>
      <c r="K147" s="746"/>
    </row>
    <row r="148" spans="1:12" s="296" customFormat="1" ht="39.950000000000003" customHeight="1">
      <c r="A148" s="332">
        <v>97</v>
      </c>
      <c r="B148" s="339" t="s">
        <v>184</v>
      </c>
      <c r="C148" s="334">
        <v>36.866768559999997</v>
      </c>
      <c r="D148" s="177">
        <v>2.6853655459999999</v>
      </c>
      <c r="E148" s="323">
        <v>14.631764149999999</v>
      </c>
      <c r="F148" s="324">
        <v>13.870864359999999</v>
      </c>
      <c r="G148" s="324">
        <v>13.870864360000001</v>
      </c>
      <c r="H148" s="313">
        <v>22.235004409999998</v>
      </c>
      <c r="I148" s="324">
        <v>11.946398603999999</v>
      </c>
      <c r="J148" s="324">
        <v>444.87048036327189</v>
      </c>
      <c r="K148" s="746"/>
    </row>
    <row r="149" spans="1:12" s="296" customFormat="1" ht="30" customHeight="1">
      <c r="A149" s="366">
        <v>98</v>
      </c>
      <c r="B149" s="339" t="s">
        <v>185</v>
      </c>
      <c r="C149" s="334">
        <v>74.952519999999993</v>
      </c>
      <c r="D149" s="177">
        <v>50.76202</v>
      </c>
      <c r="E149" s="323">
        <v>36.173820000000006</v>
      </c>
      <c r="F149" s="324">
        <v>36.173820000000006</v>
      </c>
      <c r="G149" s="324">
        <v>36.173820000000006</v>
      </c>
      <c r="H149" s="313">
        <v>38.778699999999986</v>
      </c>
      <c r="I149" s="324">
        <v>-14.588199999999993</v>
      </c>
      <c r="J149" s="324">
        <v>-28.738415059132777</v>
      </c>
      <c r="K149" s="746"/>
    </row>
    <row r="150" spans="1:12" s="296" customFormat="1" ht="30" customHeight="1">
      <c r="A150" s="366">
        <v>99</v>
      </c>
      <c r="B150" s="339" t="s">
        <v>186</v>
      </c>
      <c r="C150" s="334">
        <v>54.040587999999985</v>
      </c>
      <c r="D150" s="177">
        <v>31</v>
      </c>
      <c r="E150" s="323">
        <v>53.770499999999998</v>
      </c>
      <c r="F150" s="324">
        <v>46.924999999999997</v>
      </c>
      <c r="G150" s="313">
        <v>0</v>
      </c>
      <c r="H150" s="313">
        <v>0.27008799999998701</v>
      </c>
      <c r="I150" s="324">
        <v>22.770499999999998</v>
      </c>
      <c r="J150" s="324">
        <v>73.453225806451627</v>
      </c>
      <c r="K150" s="746"/>
    </row>
    <row r="151" spans="1:12" s="296" customFormat="1" ht="30" customHeight="1">
      <c r="A151" s="366">
        <v>100</v>
      </c>
      <c r="B151" s="339" t="s">
        <v>187</v>
      </c>
      <c r="C151" s="334">
        <v>150</v>
      </c>
      <c r="D151" s="177">
        <v>75</v>
      </c>
      <c r="E151" s="323">
        <v>75</v>
      </c>
      <c r="F151" s="324">
        <v>0</v>
      </c>
      <c r="G151" s="324">
        <v>0</v>
      </c>
      <c r="H151" s="313">
        <v>75</v>
      </c>
      <c r="I151" s="324">
        <v>0</v>
      </c>
      <c r="J151" s="324">
        <v>0</v>
      </c>
      <c r="K151" s="746"/>
    </row>
    <row r="152" spans="1:12" s="296" customFormat="1" ht="30" customHeight="1">
      <c r="A152" s="366">
        <v>101</v>
      </c>
      <c r="B152" s="339" t="s">
        <v>188</v>
      </c>
      <c r="C152" s="334">
        <v>677.05131019999999</v>
      </c>
      <c r="D152" s="177">
        <v>677.05131019999999</v>
      </c>
      <c r="E152" s="323">
        <v>677.35113019999994</v>
      </c>
      <c r="F152" s="324">
        <v>677.35113019999994</v>
      </c>
      <c r="G152" s="324">
        <v>677.35113019999994</v>
      </c>
      <c r="H152" s="313">
        <v>-0.29981999999995423</v>
      </c>
      <c r="I152" s="324">
        <v>0.29981999999995423</v>
      </c>
      <c r="J152" s="324">
        <v>4.4283202097545882E-2</v>
      </c>
      <c r="K152" s="746"/>
    </row>
    <row r="153" spans="1:12" s="296" customFormat="1" ht="30" customHeight="1" thickBot="1">
      <c r="A153" s="369">
        <v>102</v>
      </c>
      <c r="B153" s="370" t="s">
        <v>189</v>
      </c>
      <c r="C153" s="371">
        <v>60.218425789999998</v>
      </c>
      <c r="D153" s="372">
        <v>31.433375789999999</v>
      </c>
      <c r="E153" s="373">
        <v>20.042698949999998</v>
      </c>
      <c r="F153" s="374">
        <v>20.042698950000002</v>
      </c>
      <c r="G153" s="374">
        <v>20.16069895</v>
      </c>
      <c r="H153" s="375">
        <v>40.175726839999996</v>
      </c>
      <c r="I153" s="374">
        <v>-11.390676840000001</v>
      </c>
      <c r="J153" s="374">
        <v>-36.237523185860788</v>
      </c>
      <c r="K153" s="747"/>
      <c r="L153" s="376"/>
    </row>
    <row r="154" spans="1:12">
      <c r="G154" s="12"/>
    </row>
  </sheetData>
  <customSheetViews>
    <customSheetView guid="{183AEA54-CF7B-445A-8B8C-FD2B8BDD1158}" scale="80" showPageBreaks="1" printArea="1" hiddenColumns="1" view="pageBreakPreview" topLeftCell="A88">
      <selection activeCell="E51" sqref="E51"/>
      <rowBreaks count="1" manualBreakCount="1">
        <brk id="81" max="10" man="1"/>
      </rowBreaks>
      <pageMargins left="0" right="0" top="0.39370078740157483" bottom="0" header="0.31496062992125984" footer="0.31496062992125984"/>
      <printOptions horizontalCentered="1"/>
      <pageSetup paperSize="9" scale="64" fitToHeight="10" orientation="landscape" r:id="rId1"/>
    </customSheetView>
    <customSheetView guid="{AD5847EF-3283-410D-A071-B35001C75F0A}" scale="80" showPageBreaks="1" printArea="1" hiddenColumns="1" state="hidden" view="pageBreakPreview">
      <selection activeCell="E51" sqref="E51"/>
      <rowBreaks count="1" manualBreakCount="1">
        <brk id="81" max="10" man="1"/>
      </rowBreaks>
      <pageMargins left="0" right="0" top="0.39370078740157483" bottom="0" header="0.31496062992125984" footer="0.31496062992125984"/>
      <printOptions horizontalCentered="1"/>
      <pageSetup paperSize="9" scale="64" fitToHeight="10" orientation="landscape" r:id="rId2"/>
    </customSheetView>
  </customSheetViews>
  <mergeCells count="16">
    <mergeCell ref="K14:K153"/>
    <mergeCell ref="A2:K2"/>
    <mergeCell ref="A3:K3"/>
    <mergeCell ref="G6:K6"/>
    <mergeCell ref="A9:E9"/>
    <mergeCell ref="A11:A13"/>
    <mergeCell ref="B11:B13"/>
    <mergeCell ref="C11:C13"/>
    <mergeCell ref="D11:E12"/>
    <mergeCell ref="F11:F12"/>
    <mergeCell ref="G11:G12"/>
    <mergeCell ref="H11:H13"/>
    <mergeCell ref="I11:J11"/>
    <mergeCell ref="K11:K13"/>
    <mergeCell ref="I12:I13"/>
    <mergeCell ref="J12:J13"/>
  </mergeCells>
  <printOptions horizontalCentered="1"/>
  <pageMargins left="0" right="0" top="0.39370078740157483" bottom="0" header="0.31496062992125984" footer="0.31496062992125984"/>
  <pageSetup paperSize="9" scale="64" fitToHeight="10" orientation="landscape" r:id="rId3"/>
  <rowBreaks count="1" manualBreakCount="1">
    <brk id="81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M209"/>
  <sheetViews>
    <sheetView topLeftCell="B1" zoomScale="80" zoomScaleNormal="80" workbookViewId="0">
      <pane xSplit="4" ySplit="18" topLeftCell="Z73" activePane="bottomRight" state="frozen"/>
      <selection activeCell="B1" sqref="B1"/>
      <selection pane="topRight" activeCell="F1" sqref="F1"/>
      <selection pane="bottomLeft" activeCell="B19" sqref="B19"/>
      <selection pane="bottomRight" activeCell="E51" sqref="E51"/>
    </sheetView>
  </sheetViews>
  <sheetFormatPr defaultRowHeight="15" outlineLevelRow="1" outlineLevelCol="1"/>
  <cols>
    <col min="1" max="1" width="18.42578125" style="13" hidden="1" customWidth="1" outlineLevel="1"/>
    <col min="2" max="2" width="5.7109375" style="13" customWidth="1" collapsed="1"/>
    <col min="3" max="3" width="45.28515625" style="13" customWidth="1"/>
    <col min="4" max="4" width="59.85546875" style="13" customWidth="1"/>
    <col min="5" max="5" width="45.28515625" style="13" hidden="1" customWidth="1" outlineLevel="1"/>
    <col min="6" max="6" width="8.7109375" style="13" customWidth="1" collapsed="1"/>
    <col min="7" max="8" width="11.7109375" style="13" customWidth="1"/>
    <col min="9" max="9" width="8.140625" style="13" hidden="1" customWidth="1" outlineLevel="1"/>
    <col min="10" max="10" width="11.140625" style="13" customWidth="1" collapsed="1"/>
    <col min="11" max="11" width="11.140625" style="13" customWidth="1"/>
    <col min="12" max="13" width="11.140625" style="13" hidden="1" customWidth="1" outlineLevel="1"/>
    <col min="14" max="15" width="14.85546875" style="13" hidden="1" customWidth="1" outlineLevel="1"/>
    <col min="16" max="16" width="20.7109375" style="13" customWidth="1" collapsed="1"/>
    <col min="17" max="17" width="13" style="13" customWidth="1"/>
    <col min="18" max="18" width="11.28515625" style="13" hidden="1" customWidth="1"/>
    <col min="19" max="19" width="10.7109375" style="13" customWidth="1" collapsed="1"/>
    <col min="20" max="27" width="10.7109375" style="13" customWidth="1"/>
    <col min="28" max="28" width="9.85546875" style="13" customWidth="1"/>
    <col min="29" max="29" width="11.5703125" style="13" customWidth="1"/>
    <col min="30" max="30" width="10.7109375" style="13" customWidth="1"/>
    <col min="31" max="32" width="10.7109375" style="13" hidden="1" customWidth="1" outlineLevel="1"/>
    <col min="33" max="33" width="20.140625" style="13" hidden="1" customWidth="1" outlineLevel="1"/>
    <col min="34" max="35" width="11.85546875" style="13" hidden="1" customWidth="1" outlineLevel="1"/>
    <col min="36" max="36" width="18.85546875" style="14" customWidth="1" collapsed="1"/>
    <col min="37" max="37" width="15.140625" style="14" customWidth="1"/>
    <col min="38" max="38" width="15.85546875" style="14" customWidth="1"/>
    <col min="39" max="40" width="11.7109375" style="14" customWidth="1"/>
    <col min="41" max="41" width="13.28515625" style="14" customWidth="1"/>
    <col min="42" max="42" width="12.7109375" style="150" customWidth="1"/>
    <col min="43" max="43" width="21.28515625" style="150" customWidth="1"/>
    <col min="44" max="54" width="12.7109375" style="150" customWidth="1"/>
    <col min="55" max="58" width="12.7109375" style="13" customWidth="1"/>
    <col min="59" max="59" width="15.42578125" style="1" hidden="1" customWidth="1"/>
    <col min="60" max="61" width="9.140625" style="1"/>
    <col min="62" max="62" width="10" style="1" bestFit="1" customWidth="1"/>
    <col min="63" max="16384" width="9.140625" style="1"/>
  </cols>
  <sheetData>
    <row r="1" spans="1:58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3" t="s">
        <v>0</v>
      </c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</row>
    <row r="2" spans="1:58" ht="15.7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2"/>
      <c r="M2" s="2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3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</row>
    <row r="3" spans="1:58" ht="15.75">
      <c r="A3" s="4" t="s">
        <v>1</v>
      </c>
      <c r="B3" s="5" t="s">
        <v>1</v>
      </c>
      <c r="C3" s="1"/>
      <c r="D3" s="1"/>
      <c r="E3" s="1"/>
      <c r="F3" s="1"/>
      <c r="G3" s="1"/>
      <c r="H3" s="1"/>
      <c r="I3" s="1"/>
      <c r="J3" s="1"/>
      <c r="K3" s="1"/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3" t="s">
        <v>2</v>
      </c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ht="15.75">
      <c r="A4" s="774" t="s">
        <v>3</v>
      </c>
      <c r="B4" s="774"/>
      <c r="C4" s="774"/>
      <c r="D4" s="224"/>
      <c r="E4" s="224"/>
      <c r="F4" s="1"/>
      <c r="G4" s="1"/>
      <c r="H4" s="1"/>
      <c r="I4" s="1"/>
      <c r="J4" s="1"/>
      <c r="K4" s="1"/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749" t="s">
        <v>4</v>
      </c>
      <c r="AM4" s="749"/>
      <c r="AN4" s="749"/>
      <c r="AO4" s="749"/>
      <c r="AP4" s="7"/>
      <c r="AQ4" s="7"/>
      <c r="AR4" s="7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</row>
    <row r="5" spans="1:58" ht="15.75">
      <c r="A5" s="8" t="s">
        <v>5</v>
      </c>
      <c r="B5" s="8" t="s">
        <v>5</v>
      </c>
      <c r="C5" s="1"/>
      <c r="D5" s="1"/>
      <c r="E5" s="1"/>
      <c r="F5" s="1"/>
      <c r="G5" s="1"/>
      <c r="H5" s="1"/>
      <c r="I5" s="1"/>
      <c r="J5" s="1"/>
      <c r="K5" s="1"/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9"/>
      <c r="AM5" s="10"/>
      <c r="AN5" s="10"/>
      <c r="AO5" s="11" t="s">
        <v>6</v>
      </c>
      <c r="AP5" s="10"/>
      <c r="AQ5" s="10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</row>
    <row r="6" spans="1:58" ht="15.75">
      <c r="A6" s="4" t="s">
        <v>7</v>
      </c>
      <c r="B6" s="4" t="s">
        <v>7</v>
      </c>
      <c r="C6" s="1"/>
      <c r="D6" s="1"/>
      <c r="E6" s="1"/>
      <c r="F6" s="1"/>
      <c r="G6" s="1"/>
      <c r="H6" s="1"/>
      <c r="I6" s="1"/>
      <c r="J6" s="1"/>
      <c r="K6" s="1"/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2"/>
      <c r="AM6" s="10"/>
      <c r="AN6" s="10"/>
      <c r="AO6" s="3" t="s">
        <v>7</v>
      </c>
      <c r="AP6" s="10"/>
      <c r="AQ6" s="10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</row>
    <row r="7" spans="1:58"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8"/>
      <c r="BD7" s="18"/>
      <c r="BE7" s="18"/>
      <c r="BF7" s="18"/>
    </row>
    <row r="8" spans="1:58">
      <c r="AK8" s="15"/>
      <c r="AL8" s="15"/>
      <c r="AM8" s="15"/>
      <c r="AN8" s="15"/>
      <c r="AO8" s="16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8"/>
      <c r="BD8" s="18"/>
      <c r="BE8" s="18"/>
      <c r="BF8" s="18"/>
    </row>
    <row r="9" spans="1:58" ht="15.75">
      <c r="A9" s="1"/>
      <c r="B9" s="775" t="s">
        <v>8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225"/>
      <c r="BD9" s="225"/>
      <c r="BE9" s="225"/>
      <c r="BF9" s="225"/>
    </row>
    <row r="10" spans="1:58" ht="15.75">
      <c r="A10" s="1"/>
      <c r="B10" s="225"/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196"/>
      <c r="AK10" s="197">
        <f>'Корректировка 2014 год (чист.)'!AG19</f>
        <v>1903.4000086629746</v>
      </c>
      <c r="AL10" s="197">
        <f>'Корректировка 2014 год (чист.)'!AH19</f>
        <v>1074.3233213000003</v>
      </c>
      <c r="AM10" s="197">
        <f>'Корректировка 2014 год (чист.)'!AI19</f>
        <v>1352.4077450270247</v>
      </c>
      <c r="AN10" s="197">
        <f>'Корректировка 2014 год (чист.)'!AJ19</f>
        <v>1860.8599999999997</v>
      </c>
      <c r="AO10" s="197">
        <f>'Корректировка 2014 год (чист.)'!AK19</f>
        <v>9198.5999999999967</v>
      </c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225"/>
      <c r="BD10" s="225"/>
      <c r="BE10" s="225"/>
      <c r="BF10" s="225"/>
    </row>
    <row r="11" spans="1:58" ht="15.75">
      <c r="A11" s="1"/>
      <c r="B11" s="225"/>
      <c r="C11" s="225"/>
      <c r="D11" s="225"/>
      <c r="E11" s="225"/>
      <c r="F11" s="225"/>
      <c r="G11" s="225"/>
      <c r="H11" s="22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196"/>
      <c r="AK11" s="196">
        <f>AK19-AK10</f>
        <v>-151.26714554754335</v>
      </c>
      <c r="AL11" s="196">
        <f t="shared" ref="AL11:AO11" si="0">AL19-AL10</f>
        <v>321.72643279999988</v>
      </c>
      <c r="AM11" s="196">
        <f t="shared" si="0"/>
        <v>-170.7945725024565</v>
      </c>
      <c r="AN11" s="196">
        <f t="shared" si="0"/>
        <v>0.33445000000028813</v>
      </c>
      <c r="AO11" s="196">
        <f t="shared" si="0"/>
        <v>0</v>
      </c>
      <c r="AP11" s="19"/>
      <c r="AQ11" s="246">
        <f>20.18845973-AJ121-AE121-AF121</f>
        <v>1.0423645963068586</v>
      </c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225"/>
      <c r="BD11" s="225"/>
      <c r="BE11" s="225"/>
      <c r="BF11" s="225"/>
    </row>
    <row r="12" spans="1:58" ht="15.75">
      <c r="A12" s="1"/>
      <c r="B12" s="225"/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377">
        <f>AG19-3007.60976026</f>
        <v>0</v>
      </c>
      <c r="AH12" s="225"/>
      <c r="AI12" s="225"/>
      <c r="AJ12" s="21">
        <f>AJ19-AJ13</f>
        <v>-138.66023974000018</v>
      </c>
      <c r="AK12" s="21">
        <f t="shared" ref="AK12:AN12" si="1">AK19-AK13</f>
        <v>103.16286311543172</v>
      </c>
      <c r="AL12" s="21">
        <f t="shared" si="1"/>
        <v>348.91975410000009</v>
      </c>
      <c r="AM12" s="21">
        <f t="shared" si="1"/>
        <v>-139.1368274754318</v>
      </c>
      <c r="AN12" s="21">
        <f t="shared" si="1"/>
        <v>-174.28554999999983</v>
      </c>
      <c r="AO12" s="21">
        <f>SUM(AJ12:AN12)</f>
        <v>0</v>
      </c>
      <c r="AP12" s="19"/>
      <c r="AQ12" s="19">
        <f>2.564-2.52+1.2+0.03+0.1</f>
        <v>1.3740000000000001</v>
      </c>
      <c r="AR12" s="19"/>
      <c r="AS12" s="19"/>
      <c r="AT12" s="19"/>
      <c r="AU12" s="19"/>
      <c r="AV12" s="19"/>
      <c r="AW12" s="19">
        <v>-138.66107498999963</v>
      </c>
      <c r="AX12" s="19"/>
      <c r="AY12" s="19"/>
      <c r="AZ12" s="19"/>
      <c r="BA12" s="19"/>
      <c r="BB12" s="19"/>
      <c r="BC12" s="225"/>
      <c r="BD12" s="225"/>
      <c r="BE12" s="225"/>
      <c r="BF12" s="225"/>
    </row>
    <row r="13" spans="1:58" ht="16.5" thickBot="1">
      <c r="AG13" s="13" t="s">
        <v>9</v>
      </c>
      <c r="AJ13" s="22">
        <v>3146.27</v>
      </c>
      <c r="AK13" s="22">
        <v>1648.9699999999996</v>
      </c>
      <c r="AL13" s="22">
        <v>1047.1300000000001</v>
      </c>
      <c r="AM13" s="22">
        <v>1320.75</v>
      </c>
      <c r="AN13" s="22">
        <v>2035.4799999999998</v>
      </c>
      <c r="AO13" s="22">
        <f>SUM(AJ13:AN13)</f>
        <v>9198.6</v>
      </c>
      <c r="AP13" s="23">
        <f>SUM(AJ13:AO13)</f>
        <v>18397.2</v>
      </c>
      <c r="AQ13" s="23">
        <f>AQ12-AQ11</f>
        <v>0.33163540369314148</v>
      </c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5"/>
      <c r="BD13" s="25"/>
      <c r="BE13" s="25"/>
      <c r="BF13" s="25"/>
    </row>
    <row r="14" spans="1:58" s="30" customFormat="1" ht="13.5" thickBot="1">
      <c r="A14" s="776"/>
      <c r="B14" s="776" t="s">
        <v>10</v>
      </c>
      <c r="C14" s="779" t="s">
        <v>11</v>
      </c>
      <c r="D14" s="242"/>
      <c r="E14" s="242"/>
      <c r="F14" s="782" t="s">
        <v>12</v>
      </c>
      <c r="G14" s="776" t="s">
        <v>13</v>
      </c>
      <c r="H14" s="772"/>
      <c r="I14" s="242"/>
      <c r="J14" s="776" t="s">
        <v>14</v>
      </c>
      <c r="K14" s="779" t="s">
        <v>15</v>
      </c>
      <c r="L14" s="784" t="s">
        <v>16</v>
      </c>
      <c r="M14" s="786" t="s">
        <v>17</v>
      </c>
      <c r="N14" s="776" t="s">
        <v>18</v>
      </c>
      <c r="O14" s="239"/>
      <c r="P14" s="788" t="s">
        <v>18</v>
      </c>
      <c r="Q14" s="779" t="s">
        <v>19</v>
      </c>
      <c r="R14" s="772" t="s">
        <v>20</v>
      </c>
      <c r="S14" s="790" t="s">
        <v>21</v>
      </c>
      <c r="T14" s="790"/>
      <c r="U14" s="790"/>
      <c r="V14" s="790"/>
      <c r="W14" s="790"/>
      <c r="X14" s="790"/>
      <c r="Y14" s="790"/>
      <c r="Z14" s="790"/>
      <c r="AA14" s="790"/>
      <c r="AB14" s="790"/>
      <c r="AC14" s="790"/>
      <c r="AD14" s="791"/>
      <c r="AE14" s="236"/>
      <c r="AF14" s="236"/>
      <c r="AG14" s="236"/>
      <c r="AH14" s="236"/>
      <c r="AI14" s="236"/>
      <c r="AJ14" s="792" t="s">
        <v>22</v>
      </c>
      <c r="AK14" s="792"/>
      <c r="AL14" s="793"/>
      <c r="AM14" s="792"/>
      <c r="AN14" s="792"/>
      <c r="AO14" s="794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</row>
    <row r="15" spans="1:58" s="30" customFormat="1" ht="26.25" thickBot="1">
      <c r="A15" s="777"/>
      <c r="B15" s="777"/>
      <c r="C15" s="780"/>
      <c r="D15" s="29"/>
      <c r="E15" s="29"/>
      <c r="F15" s="783"/>
      <c r="G15" s="778"/>
      <c r="H15" s="773"/>
      <c r="I15" s="29"/>
      <c r="J15" s="777"/>
      <c r="K15" s="780"/>
      <c r="L15" s="785"/>
      <c r="M15" s="787"/>
      <c r="N15" s="778"/>
      <c r="O15" s="240" t="s">
        <v>23</v>
      </c>
      <c r="P15" s="789"/>
      <c r="Q15" s="781"/>
      <c r="R15" s="773"/>
      <c r="S15" s="795" t="s">
        <v>24</v>
      </c>
      <c r="T15" s="791"/>
      <c r="U15" s="790" t="s">
        <v>25</v>
      </c>
      <c r="V15" s="791"/>
      <c r="W15" s="790" t="s">
        <v>26</v>
      </c>
      <c r="X15" s="791"/>
      <c r="Y15" s="790" t="s">
        <v>27</v>
      </c>
      <c r="Z15" s="791"/>
      <c r="AA15" s="790" t="s">
        <v>28</v>
      </c>
      <c r="AB15" s="791"/>
      <c r="AC15" s="795" t="s">
        <v>29</v>
      </c>
      <c r="AD15" s="791"/>
      <c r="AE15" s="237" t="s">
        <v>30</v>
      </c>
      <c r="AF15" s="237" t="s">
        <v>31</v>
      </c>
      <c r="AG15" s="34" t="s">
        <v>32</v>
      </c>
      <c r="AH15" s="34" t="s">
        <v>229</v>
      </c>
      <c r="AI15" s="34" t="s">
        <v>230</v>
      </c>
      <c r="AJ15" s="35" t="s">
        <v>33</v>
      </c>
      <c r="AK15" s="238" t="s">
        <v>34</v>
      </c>
      <c r="AL15" s="35" t="s">
        <v>35</v>
      </c>
      <c r="AM15" s="238" t="s">
        <v>36</v>
      </c>
      <c r="AN15" s="35" t="s">
        <v>37</v>
      </c>
      <c r="AO15" s="35" t="s">
        <v>29</v>
      </c>
      <c r="AP15" s="29"/>
      <c r="AQ15" s="37"/>
      <c r="AR15" s="37"/>
      <c r="AS15" s="37"/>
      <c r="AT15" s="37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</row>
    <row r="16" spans="1:58" s="30" customFormat="1" ht="13.5" thickBot="1">
      <c r="A16" s="778"/>
      <c r="B16" s="778"/>
      <c r="C16" s="781"/>
      <c r="D16" s="241"/>
      <c r="E16" s="241"/>
      <c r="F16" s="38" t="s">
        <v>38</v>
      </c>
      <c r="G16" s="39" t="s">
        <v>39</v>
      </c>
      <c r="H16" s="38" t="s">
        <v>40</v>
      </c>
      <c r="I16" s="40" t="s">
        <v>41</v>
      </c>
      <c r="J16" s="778"/>
      <c r="K16" s="781"/>
      <c r="L16" s="41" t="s">
        <v>42</v>
      </c>
      <c r="M16" s="42" t="s">
        <v>42</v>
      </c>
      <c r="N16" s="43" t="s">
        <v>42</v>
      </c>
      <c r="O16" s="39"/>
      <c r="P16" s="39"/>
      <c r="Q16" s="38" t="s">
        <v>42</v>
      </c>
      <c r="R16" s="44" t="s">
        <v>42</v>
      </c>
      <c r="S16" s="38" t="s">
        <v>39</v>
      </c>
      <c r="T16" s="45" t="s">
        <v>40</v>
      </c>
      <c r="U16" s="38" t="s">
        <v>39</v>
      </c>
      <c r="V16" s="45" t="s">
        <v>40</v>
      </c>
      <c r="W16" s="38" t="s">
        <v>39</v>
      </c>
      <c r="X16" s="45" t="s">
        <v>40</v>
      </c>
      <c r="Y16" s="38" t="s">
        <v>39</v>
      </c>
      <c r="Z16" s="45" t="s">
        <v>40</v>
      </c>
      <c r="AA16" s="38" t="s">
        <v>39</v>
      </c>
      <c r="AB16" s="45" t="s">
        <v>40</v>
      </c>
      <c r="AC16" s="44" t="s">
        <v>39</v>
      </c>
      <c r="AD16" s="38" t="s">
        <v>40</v>
      </c>
      <c r="AE16" s="38"/>
      <c r="AF16" s="38"/>
      <c r="AG16" s="38"/>
      <c r="AH16" s="38"/>
      <c r="AI16" s="38"/>
      <c r="AJ16" s="46" t="s">
        <v>42</v>
      </c>
      <c r="AK16" s="46" t="s">
        <v>42</v>
      </c>
      <c r="AL16" s="47" t="s">
        <v>42</v>
      </c>
      <c r="AM16" s="46" t="s">
        <v>42</v>
      </c>
      <c r="AN16" s="46" t="s">
        <v>42</v>
      </c>
      <c r="AO16" s="46" t="s">
        <v>42</v>
      </c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</row>
    <row r="17" spans="1:62" s="30" customFormat="1" ht="12.75" hidden="1" outlineLevel="1">
      <c r="A17" s="226"/>
      <c r="B17" s="50"/>
      <c r="C17" s="51" t="s">
        <v>43</v>
      </c>
      <c r="D17" s="51"/>
      <c r="E17" s="51"/>
      <c r="F17" s="52"/>
      <c r="G17" s="52"/>
      <c r="H17" s="52"/>
      <c r="I17" s="52"/>
      <c r="J17" s="51"/>
      <c r="K17" s="51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3">
        <f>AJ19-AJ18</f>
        <v>361.33975425999961</v>
      </c>
      <c r="AK17" s="53">
        <f t="shared" ref="AK17:AO17" si="2">AK19-AK18</f>
        <v>223.16286311543536</v>
      </c>
      <c r="AL17" s="53">
        <f t="shared" si="2"/>
        <v>396.01975409999739</v>
      </c>
      <c r="AM17" s="53">
        <f t="shared" si="2"/>
        <v>-84.136827475427481</v>
      </c>
      <c r="AN17" s="53">
        <f t="shared" si="2"/>
        <v>-52.28554999999642</v>
      </c>
      <c r="AO17" s="54">
        <f t="shared" si="2"/>
        <v>844.09999400000925</v>
      </c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</row>
    <row r="18" spans="1:62" s="30" customFormat="1" ht="13.5" hidden="1" outlineLevel="1" thickBot="1">
      <c r="A18" s="226"/>
      <c r="B18" s="55"/>
      <c r="C18" s="56" t="s">
        <v>44</v>
      </c>
      <c r="D18" s="56"/>
      <c r="E18" s="56"/>
      <c r="F18" s="235"/>
      <c r="G18" s="235"/>
      <c r="H18" s="235"/>
      <c r="I18" s="58"/>
      <c r="J18" s="56"/>
      <c r="K18" s="56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A18" s="235"/>
      <c r="AB18" s="235"/>
      <c r="AC18" s="235"/>
      <c r="AD18" s="235"/>
      <c r="AE18" s="59"/>
      <c r="AF18" s="59"/>
      <c r="AG18" s="59"/>
      <c r="AH18" s="59"/>
      <c r="AI18" s="59"/>
      <c r="AJ18" s="60">
        <f>2242601.7*1.18/1000</f>
        <v>2646.2700060000002</v>
      </c>
      <c r="AK18" s="60">
        <f>1295737.28813559*1.18/1000</f>
        <v>1528.9699999999959</v>
      </c>
      <c r="AL18" s="60">
        <f>847483.05084746*1.18/1000</f>
        <v>1000.0300000000028</v>
      </c>
      <c r="AM18" s="60">
        <f>1072669.49152542*1.18/1000</f>
        <v>1265.7499999999957</v>
      </c>
      <c r="AN18" s="60">
        <f>1621593.22033898*1.18/1000</f>
        <v>1913.4799999999964</v>
      </c>
      <c r="AO18" s="61">
        <f>7080084.75084745*1.18/1000</f>
        <v>8354.5000059999911</v>
      </c>
      <c r="AP18" s="48"/>
      <c r="AQ18" s="48"/>
      <c r="AR18" s="62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</row>
    <row r="19" spans="1:62" s="30" customFormat="1" ht="12.75" collapsed="1">
      <c r="A19" s="63"/>
      <c r="B19" s="64"/>
      <c r="C19" s="65" t="s">
        <v>45</v>
      </c>
      <c r="D19" s="65"/>
      <c r="E19" s="65"/>
      <c r="F19" s="65"/>
      <c r="G19" s="66">
        <f>G20+G49</f>
        <v>1807.0337666666667</v>
      </c>
      <c r="H19" s="66">
        <f>H20+H49</f>
        <v>356.71</v>
      </c>
      <c r="I19" s="67"/>
      <c r="J19" s="67"/>
      <c r="K19" s="67"/>
      <c r="L19" s="67" t="e">
        <f t="shared" ref="L19:AO19" si="3">L20+L49</f>
        <v>#REF!</v>
      </c>
      <c r="M19" s="67" t="e">
        <f t="shared" si="3"/>
        <v>#REF!</v>
      </c>
      <c r="N19" s="66" t="e">
        <f t="shared" si="3"/>
        <v>#REF!</v>
      </c>
      <c r="O19" s="66" t="e">
        <f t="shared" si="3"/>
        <v>#REF!</v>
      </c>
      <c r="P19" s="272">
        <f t="shared" si="3"/>
        <v>10498.028039835563</v>
      </c>
      <c r="Q19" s="66">
        <f t="shared" si="3"/>
        <v>6532.7860805954333</v>
      </c>
      <c r="R19" s="66">
        <f t="shared" si="3"/>
        <v>0</v>
      </c>
      <c r="S19" s="66">
        <f t="shared" si="3"/>
        <v>17.357000000000003</v>
      </c>
      <c r="T19" s="66">
        <f t="shared" si="3"/>
        <v>12.1</v>
      </c>
      <c r="U19" s="66">
        <f t="shared" si="3"/>
        <v>320.16470000000004</v>
      </c>
      <c r="V19" s="66">
        <f t="shared" si="3"/>
        <v>41.31</v>
      </c>
      <c r="W19" s="66">
        <f t="shared" si="3"/>
        <v>419.7054</v>
      </c>
      <c r="X19" s="66">
        <f t="shared" si="3"/>
        <v>73.61</v>
      </c>
      <c r="Y19" s="66">
        <f t="shared" si="3"/>
        <v>268.89499999999998</v>
      </c>
      <c r="Z19" s="66">
        <f t="shared" si="3"/>
        <v>30.6</v>
      </c>
      <c r="AA19" s="66">
        <f t="shared" si="3"/>
        <v>648.66000000000008</v>
      </c>
      <c r="AB19" s="66">
        <f t="shared" si="3"/>
        <v>189.76999999999998</v>
      </c>
      <c r="AC19" s="66">
        <f t="shared" si="3"/>
        <v>1674.7820999999997</v>
      </c>
      <c r="AD19" s="66">
        <f t="shared" si="3"/>
        <v>347.39</v>
      </c>
      <c r="AE19" s="66">
        <f t="shared" si="3"/>
        <v>828.78669795100018</v>
      </c>
      <c r="AF19" s="66">
        <f t="shared" si="3"/>
        <v>129.7105011691288</v>
      </c>
      <c r="AG19" s="272">
        <f t="shared" si="3"/>
        <v>3007.6097602599998</v>
      </c>
      <c r="AH19" s="66">
        <f t="shared" si="3"/>
        <v>1903.4000086629746</v>
      </c>
      <c r="AI19" s="66">
        <f>AK19-AH19</f>
        <v>-151.26714554754335</v>
      </c>
      <c r="AJ19" s="284">
        <f t="shared" si="3"/>
        <v>3007.6097602599998</v>
      </c>
      <c r="AK19" s="66">
        <f t="shared" si="3"/>
        <v>1752.1328631154313</v>
      </c>
      <c r="AL19" s="66">
        <f t="shared" si="3"/>
        <v>1396.0497541000002</v>
      </c>
      <c r="AM19" s="66">
        <f t="shared" si="3"/>
        <v>1181.6131725245682</v>
      </c>
      <c r="AN19" s="66">
        <f t="shared" si="3"/>
        <v>1861.19445</v>
      </c>
      <c r="AO19" s="68">
        <f t="shared" si="3"/>
        <v>9198.6</v>
      </c>
      <c r="AP19" s="69" t="e">
        <f>AO19-N19</f>
        <v>#REF!</v>
      </c>
      <c r="AQ19" s="69"/>
      <c r="AR19" s="62">
        <f>AO19-Q19</f>
        <v>2665.8139194045671</v>
      </c>
      <c r="AS19" s="69">
        <f>'[8]ИП - чистый (21.06.12)'!AF17</f>
        <v>8354.5</v>
      </c>
      <c r="AT19" s="69">
        <f>AO19-AS19</f>
        <v>844.10000000000036</v>
      </c>
      <c r="AU19" s="70"/>
      <c r="AV19" s="70">
        <f>AO19-AJ19-Q19</f>
        <v>-341.7958408554332</v>
      </c>
      <c r="AW19" s="69">
        <f>AJ19+AK19+AL19+AM19+AN19-AO19</f>
        <v>0</v>
      </c>
      <c r="AX19" s="69">
        <f t="shared" ref="AX19:AY23" si="4">S19+U19+W19+Y19+AA19-AC19</f>
        <v>0</v>
      </c>
      <c r="AY19" s="69">
        <f t="shared" si="4"/>
        <v>0</v>
      </c>
      <c r="AZ19" s="69">
        <f>AJ19+AK19+AL19+AM19+AN19-AO19</f>
        <v>0</v>
      </c>
      <c r="BA19" s="69">
        <f t="shared" ref="BA19:BB23" si="5">AC19-G19</f>
        <v>-132.25166666666701</v>
      </c>
      <c r="BB19" s="69">
        <f t="shared" si="5"/>
        <v>-9.3199999999999932</v>
      </c>
      <c r="BC19" s="69"/>
      <c r="BD19" s="69"/>
      <c r="BE19" s="69"/>
      <c r="BF19" s="69"/>
      <c r="BG19" s="71" t="e">
        <f>AO19-N19</f>
        <v>#REF!</v>
      </c>
    </row>
    <row r="20" spans="1:62" s="30" customFormat="1" ht="12.75">
      <c r="A20" s="72"/>
      <c r="B20" s="55">
        <v>1</v>
      </c>
      <c r="C20" s="56" t="s">
        <v>46</v>
      </c>
      <c r="D20" s="56"/>
      <c r="E20" s="56"/>
      <c r="F20" s="73"/>
      <c r="G20" s="74">
        <f>G21+G44+G45+G48</f>
        <v>64.594666666666669</v>
      </c>
      <c r="H20" s="74">
        <f>H21+H44+H45+H48</f>
        <v>100.08999999999999</v>
      </c>
      <c r="I20" s="75"/>
      <c r="J20" s="75"/>
      <c r="K20" s="75"/>
      <c r="L20" s="75" t="e">
        <f t="shared" ref="L20:AO20" si="6">L21+L44+L45+L48</f>
        <v>#REF!</v>
      </c>
      <c r="M20" s="75" t="e">
        <f t="shared" si="6"/>
        <v>#REF!</v>
      </c>
      <c r="N20" s="74">
        <f t="shared" si="6"/>
        <v>1080.4140612042856</v>
      </c>
      <c r="O20" s="74">
        <f t="shared" si="6"/>
        <v>1209.5273185999999</v>
      </c>
      <c r="P20" s="273">
        <f t="shared" si="6"/>
        <v>985.59026120428564</v>
      </c>
      <c r="Q20" s="74">
        <f t="shared" si="6"/>
        <v>884.00857245428574</v>
      </c>
      <c r="R20" s="74">
        <f t="shared" si="6"/>
        <v>0</v>
      </c>
      <c r="S20" s="74">
        <f t="shared" si="6"/>
        <v>0</v>
      </c>
      <c r="T20" s="74">
        <f t="shared" si="6"/>
        <v>0</v>
      </c>
      <c r="U20" s="74">
        <f t="shared" si="6"/>
        <v>16.23</v>
      </c>
      <c r="V20" s="74">
        <f t="shared" si="6"/>
        <v>2.93</v>
      </c>
      <c r="W20" s="74">
        <f t="shared" si="6"/>
        <v>0.53</v>
      </c>
      <c r="X20" s="74">
        <f t="shared" si="6"/>
        <v>0</v>
      </c>
      <c r="Y20" s="74">
        <f t="shared" si="6"/>
        <v>26.09</v>
      </c>
      <c r="Z20" s="74">
        <f t="shared" si="6"/>
        <v>1</v>
      </c>
      <c r="AA20" s="74">
        <f t="shared" si="6"/>
        <v>4.71</v>
      </c>
      <c r="AB20" s="74">
        <f t="shared" si="6"/>
        <v>94.559999999999988</v>
      </c>
      <c r="AC20" s="74">
        <f t="shared" si="6"/>
        <v>47.56</v>
      </c>
      <c r="AD20" s="74">
        <f t="shared" si="6"/>
        <v>98.49</v>
      </c>
      <c r="AE20" s="74">
        <f t="shared" si="6"/>
        <v>31.57018545</v>
      </c>
      <c r="AF20" s="74">
        <f t="shared" si="6"/>
        <v>0</v>
      </c>
      <c r="AG20" s="273">
        <f t="shared" si="6"/>
        <v>70.011503300000015</v>
      </c>
      <c r="AH20" s="74">
        <f t="shared" si="6"/>
        <v>115.52553688428569</v>
      </c>
      <c r="AI20" s="74">
        <f t="shared" ref="AI20:AI86" si="7">AK20-AH20</f>
        <v>-29.900404394285687</v>
      </c>
      <c r="AJ20" s="74">
        <f t="shared" si="6"/>
        <v>70.011503300000015</v>
      </c>
      <c r="AK20" s="74">
        <f t="shared" si="6"/>
        <v>85.625132489999999</v>
      </c>
      <c r="AL20" s="74">
        <f t="shared" si="6"/>
        <v>69.559112964285703</v>
      </c>
      <c r="AM20" s="74">
        <f t="shared" si="6"/>
        <v>104.64610000000002</v>
      </c>
      <c r="AN20" s="74">
        <f t="shared" si="6"/>
        <v>583.17822699999999</v>
      </c>
      <c r="AO20" s="76">
        <f t="shared" si="6"/>
        <v>913.0200757542857</v>
      </c>
      <c r="AP20" s="69">
        <f>AO20-N20</f>
        <v>-167.39398544999995</v>
      </c>
      <c r="AQ20" s="69"/>
      <c r="AR20" s="62">
        <f>AO20-Q20</f>
        <v>29.011503299999958</v>
      </c>
      <c r="AS20" s="69">
        <f>'[8]ИП - чистый (21.06.12)'!AF18</f>
        <v>71.400000000000006</v>
      </c>
      <c r="AT20" s="69">
        <f t="shared" ref="AT20:AT119" si="8">AO20-AS20</f>
        <v>841.62007575428572</v>
      </c>
      <c r="AU20" s="70"/>
      <c r="AV20" s="70">
        <f t="shared" ref="AV20:AV87" si="9">AO20-AJ20-Q20</f>
        <v>-41</v>
      </c>
      <c r="AW20" s="69">
        <f>AJ20+AK20+AL20+AM20+AN20-AO20</f>
        <v>0</v>
      </c>
      <c r="AX20" s="69">
        <f t="shared" si="4"/>
        <v>0</v>
      </c>
      <c r="AY20" s="69">
        <f t="shared" si="4"/>
        <v>0</v>
      </c>
      <c r="AZ20" s="69">
        <f>AJ20+AK20+AL20+AM20+AN20-AO20</f>
        <v>0</v>
      </c>
      <c r="BA20" s="69">
        <f t="shared" si="5"/>
        <v>-17.034666666666666</v>
      </c>
      <c r="BB20" s="69">
        <f t="shared" si="5"/>
        <v>-1.5999999999999943</v>
      </c>
      <c r="BC20" s="69"/>
      <c r="BD20" s="69"/>
      <c r="BE20" s="69"/>
      <c r="BF20" s="69"/>
      <c r="BG20" s="71">
        <f>AO20-N20</f>
        <v>-167.39398544999995</v>
      </c>
    </row>
    <row r="21" spans="1:62" s="30" customFormat="1" ht="25.5">
      <c r="A21" s="77"/>
      <c r="B21" s="78" t="s">
        <v>47</v>
      </c>
      <c r="C21" s="79" t="s">
        <v>48</v>
      </c>
      <c r="D21" s="79" t="s">
        <v>240</v>
      </c>
      <c r="E21" s="79"/>
      <c r="F21" s="73"/>
      <c r="G21" s="74">
        <f>G26+G33+G36+G39+G43</f>
        <v>64.594666666666669</v>
      </c>
      <c r="H21" s="74">
        <f>H26+H33+H36+H39+H43</f>
        <v>100.08999999999999</v>
      </c>
      <c r="I21" s="75"/>
      <c r="J21" s="75"/>
      <c r="K21" s="75"/>
      <c r="L21" s="75" t="e">
        <f>#REF!+#REF!+#REF!+#REF!+#REF!+#REF!</f>
        <v>#REF!</v>
      </c>
      <c r="M21" s="75" t="e">
        <f>#REF!+#REF!+#REF!+#REF!+#REF!+#REF!</f>
        <v>#REF!</v>
      </c>
      <c r="N21" s="74">
        <f t="shared" ref="N21:O21" si="10">N26+N33+N36+N43</f>
        <v>769.08630733999985</v>
      </c>
      <c r="O21" s="74">
        <f t="shared" si="10"/>
        <v>818.55731859999992</v>
      </c>
      <c r="P21" s="273">
        <f t="shared" ref="P21:AO21" si="11">P26+P33+P36+P39+P43</f>
        <v>674.26250733999996</v>
      </c>
      <c r="Q21" s="74">
        <f t="shared" si="11"/>
        <v>573.95581845000004</v>
      </c>
      <c r="R21" s="74">
        <f t="shared" si="11"/>
        <v>0</v>
      </c>
      <c r="S21" s="74">
        <f t="shared" si="11"/>
        <v>0</v>
      </c>
      <c r="T21" s="74">
        <f t="shared" si="11"/>
        <v>0</v>
      </c>
      <c r="U21" s="74">
        <f t="shared" si="11"/>
        <v>16.23</v>
      </c>
      <c r="V21" s="74">
        <f t="shared" si="11"/>
        <v>2.93</v>
      </c>
      <c r="W21" s="74">
        <f t="shared" si="11"/>
        <v>0.53</v>
      </c>
      <c r="X21" s="74">
        <f t="shared" si="11"/>
        <v>0</v>
      </c>
      <c r="Y21" s="74">
        <f t="shared" si="11"/>
        <v>26.09</v>
      </c>
      <c r="Z21" s="74">
        <f t="shared" si="11"/>
        <v>1</v>
      </c>
      <c r="AA21" s="74">
        <f t="shared" si="11"/>
        <v>4.71</v>
      </c>
      <c r="AB21" s="74">
        <f t="shared" si="11"/>
        <v>94.559999999999988</v>
      </c>
      <c r="AC21" s="74">
        <f t="shared" si="11"/>
        <v>47.56</v>
      </c>
      <c r="AD21" s="74">
        <f t="shared" si="11"/>
        <v>98.49</v>
      </c>
      <c r="AE21" s="74">
        <f t="shared" si="11"/>
        <v>30.295185589999999</v>
      </c>
      <c r="AF21" s="74">
        <f t="shared" si="11"/>
        <v>0</v>
      </c>
      <c r="AG21" s="273">
        <f t="shared" si="11"/>
        <v>70.011503300000015</v>
      </c>
      <c r="AH21" s="74">
        <f t="shared" si="11"/>
        <v>48.857783019999999</v>
      </c>
      <c r="AI21" s="74">
        <f t="shared" si="11"/>
        <v>-16.946291570000007</v>
      </c>
      <c r="AJ21" s="74">
        <f t="shared" si="11"/>
        <v>70.011503300000015</v>
      </c>
      <c r="AK21" s="74">
        <f t="shared" si="11"/>
        <v>31.911491449999993</v>
      </c>
      <c r="AL21" s="74">
        <f t="shared" si="11"/>
        <v>55.74</v>
      </c>
      <c r="AM21" s="74">
        <f t="shared" si="11"/>
        <v>92.646100000000018</v>
      </c>
      <c r="AN21" s="74">
        <f t="shared" si="11"/>
        <v>352.65822700000001</v>
      </c>
      <c r="AO21" s="76">
        <f t="shared" si="11"/>
        <v>602.96732175</v>
      </c>
      <c r="AP21" s="69">
        <f>AO21-N21</f>
        <v>-166.11898558999985</v>
      </c>
      <c r="AQ21" s="69"/>
      <c r="AR21" s="62">
        <f>AO21-Q21</f>
        <v>29.011503299999958</v>
      </c>
      <c r="AS21" s="69">
        <f>'[8]ИП - чистый (21.06.12)'!AF19</f>
        <v>71.400000000000006</v>
      </c>
      <c r="AT21" s="69">
        <f t="shared" si="8"/>
        <v>531.56732175000002</v>
      </c>
      <c r="AU21" s="70"/>
      <c r="AV21" s="70">
        <f t="shared" si="9"/>
        <v>-41.000000000000114</v>
      </c>
      <c r="AW21" s="69">
        <f>AJ21+AK21+AL21+AM21+AN21-AO21</f>
        <v>0</v>
      </c>
      <c r="AX21" s="69">
        <f t="shared" si="4"/>
        <v>0</v>
      </c>
      <c r="AY21" s="69">
        <f t="shared" si="4"/>
        <v>0</v>
      </c>
      <c r="AZ21" s="69">
        <f>AJ21+AK21+AL21+AM21+AN21-AO21</f>
        <v>0</v>
      </c>
      <c r="BA21" s="69">
        <f t="shared" si="5"/>
        <v>-17.034666666666666</v>
      </c>
      <c r="BB21" s="69">
        <f t="shared" si="5"/>
        <v>-1.5999999999999943</v>
      </c>
      <c r="BC21" s="69"/>
      <c r="BD21" s="69"/>
      <c r="BE21" s="69"/>
      <c r="BF21" s="69"/>
      <c r="BG21" s="71">
        <f>AO21-N21</f>
        <v>-166.11898558999985</v>
      </c>
    </row>
    <row r="22" spans="1:62" s="87" customFormat="1" ht="12.75">
      <c r="A22" s="80"/>
      <c r="B22" s="81"/>
      <c r="C22" s="82" t="s">
        <v>49</v>
      </c>
      <c r="D22" s="82"/>
      <c r="E22" s="82"/>
      <c r="F22" s="83"/>
      <c r="G22" s="84"/>
      <c r="H22" s="84"/>
      <c r="I22" s="84"/>
      <c r="J22" s="84"/>
      <c r="K22" s="84"/>
      <c r="L22" s="84"/>
      <c r="M22" s="84"/>
      <c r="N22" s="84"/>
      <c r="O22" s="84"/>
      <c r="P22" s="27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274"/>
      <c r="AH22" s="84"/>
      <c r="AI22" s="84">
        <f t="shared" si="7"/>
        <v>0</v>
      </c>
      <c r="AJ22" s="84"/>
      <c r="AK22" s="84"/>
      <c r="AL22" s="84"/>
      <c r="AM22" s="84"/>
      <c r="AN22" s="84"/>
      <c r="AO22" s="85"/>
      <c r="AP22" s="86">
        <f>AO22-N22</f>
        <v>0</v>
      </c>
      <c r="AQ22" s="86"/>
      <c r="AR22" s="86">
        <f>AO22-Q22</f>
        <v>0</v>
      </c>
      <c r="AS22" s="69" t="str">
        <f>'[8]ИП - чистый (21.06.12)'!AF13</f>
        <v>итого</v>
      </c>
      <c r="AT22" s="69" t="e">
        <f t="shared" si="8"/>
        <v>#VALUE!</v>
      </c>
      <c r="AU22" s="86"/>
      <c r="AV22" s="70">
        <f t="shared" si="9"/>
        <v>0</v>
      </c>
      <c r="AW22" s="69">
        <f>AJ22+AK22+AL22+AM22+AN22-AO22</f>
        <v>0</v>
      </c>
      <c r="AX22" s="69">
        <f t="shared" si="4"/>
        <v>0</v>
      </c>
      <c r="AY22" s="69">
        <f t="shared" si="4"/>
        <v>0</v>
      </c>
      <c r="AZ22" s="69">
        <f>AJ22+AK22+AL22+AM22+AN22-AO22</f>
        <v>0</v>
      </c>
      <c r="BA22" s="69">
        <f t="shared" si="5"/>
        <v>0</v>
      </c>
      <c r="BB22" s="69">
        <f t="shared" si="5"/>
        <v>0</v>
      </c>
      <c r="BG22" s="87">
        <f>AO22-N22</f>
        <v>0</v>
      </c>
    </row>
    <row r="23" spans="1:62" s="98" customFormat="1" ht="38.25">
      <c r="A23" s="88" t="s">
        <v>50</v>
      </c>
      <c r="B23" s="89">
        <v>1</v>
      </c>
      <c r="C23" s="188" t="s">
        <v>51</v>
      </c>
      <c r="D23" s="90" t="s">
        <v>241</v>
      </c>
      <c r="E23" s="90"/>
      <c r="F23" s="91" t="s">
        <v>52</v>
      </c>
      <c r="G23" s="243">
        <f>8+10+4</f>
        <v>22</v>
      </c>
      <c r="H23" s="243">
        <v>0</v>
      </c>
      <c r="I23" s="92"/>
      <c r="J23" s="93">
        <v>2014</v>
      </c>
      <c r="K23" s="93">
        <v>2016</v>
      </c>
      <c r="L23" s="93"/>
      <c r="M23" s="92">
        <f>N23</f>
        <v>160</v>
      </c>
      <c r="N23" s="91">
        <v>160</v>
      </c>
      <c r="O23" s="91">
        <f>'[9]Приложение 1'!L19</f>
        <v>160</v>
      </c>
      <c r="P23" s="275">
        <f>AE23+AF23+AG23+AK23+AL23+AM23+AN23</f>
        <v>60</v>
      </c>
      <c r="Q23" s="91">
        <f>P23-AE23-AF23-AJ23</f>
        <v>60</v>
      </c>
      <c r="R23" s="91"/>
      <c r="S23" s="91"/>
      <c r="T23" s="91"/>
      <c r="U23" s="91"/>
      <c r="V23" s="91"/>
      <c r="W23" s="91"/>
      <c r="X23" s="91"/>
      <c r="Y23" s="91">
        <f>G23</f>
        <v>22</v>
      </c>
      <c r="Z23" s="91">
        <f>H23</f>
        <v>0</v>
      </c>
      <c r="AA23" s="91"/>
      <c r="AB23" s="91"/>
      <c r="AC23" s="91">
        <f>S23+U23+W23+Y23+AA23</f>
        <v>22</v>
      </c>
      <c r="AD23" s="91">
        <f>T23+V23+X23+Z23+AB23</f>
        <v>0</v>
      </c>
      <c r="AE23" s="91"/>
      <c r="AF23" s="91"/>
      <c r="AG23" s="275"/>
      <c r="AH23" s="91">
        <f>'Корректировка 2014 год (чист.)'!AG23</f>
        <v>6</v>
      </c>
      <c r="AI23" s="91">
        <f t="shared" si="7"/>
        <v>0</v>
      </c>
      <c r="AJ23" s="94">
        <f>AG23</f>
        <v>0</v>
      </c>
      <c r="AK23" s="187">
        <v>6</v>
      </c>
      <c r="AL23" s="187">
        <v>48</v>
      </c>
      <c r="AM23" s="187">
        <v>6</v>
      </c>
      <c r="AN23" s="94">
        <v>0</v>
      </c>
      <c r="AO23" s="95">
        <f>AJ23+AK23+AL23+AM23+AN23</f>
        <v>60</v>
      </c>
      <c r="AP23" s="96">
        <f>AO23-N23</f>
        <v>-100</v>
      </c>
      <c r="AQ23" s="97"/>
      <c r="AR23" s="70">
        <f>AO23-Q23</f>
        <v>0</v>
      </c>
      <c r="AS23" s="96" t="str">
        <f>'[8]ИП - чистый (21.06.12)'!AF14</f>
        <v>млн. рублей</v>
      </c>
      <c r="AT23" s="96" t="e">
        <f t="shared" si="8"/>
        <v>#VALUE!</v>
      </c>
      <c r="AU23" s="70"/>
      <c r="AV23" s="70">
        <f t="shared" si="9"/>
        <v>0</v>
      </c>
      <c r="AW23" s="96">
        <f>AJ23+AK23+AL23+AM23+AN23-AO23</f>
        <v>0</v>
      </c>
      <c r="AX23" s="96">
        <f t="shared" si="4"/>
        <v>0</v>
      </c>
      <c r="AY23" s="96">
        <f t="shared" si="4"/>
        <v>0</v>
      </c>
      <c r="AZ23" s="96">
        <f>AJ23+AK23+AL23+AM23+AN23-AO23</f>
        <v>0</v>
      </c>
      <c r="BA23" s="96">
        <f t="shared" si="5"/>
        <v>0</v>
      </c>
      <c r="BB23" s="96">
        <f t="shared" si="5"/>
        <v>0</v>
      </c>
      <c r="BC23" s="97"/>
      <c r="BD23" s="97"/>
      <c r="BE23" s="97"/>
      <c r="BF23" s="97"/>
      <c r="BG23" s="71">
        <f>AO23-N23</f>
        <v>-100</v>
      </c>
    </row>
    <row r="24" spans="1:62" s="98" customFormat="1" ht="38.25">
      <c r="A24" s="88"/>
      <c r="B24" s="89">
        <f>B23+1</f>
        <v>2</v>
      </c>
      <c r="C24" s="250" t="s">
        <v>292</v>
      </c>
      <c r="D24" s="90"/>
      <c r="E24" s="90"/>
      <c r="F24" s="91" t="s">
        <v>52</v>
      </c>
      <c r="G24" s="254">
        <v>11.017333333333333</v>
      </c>
      <c r="H24" s="254">
        <v>0.8</v>
      </c>
      <c r="I24" s="92"/>
      <c r="J24" s="93">
        <v>2015</v>
      </c>
      <c r="K24" s="93">
        <v>2018</v>
      </c>
      <c r="L24" s="93"/>
      <c r="M24" s="99"/>
      <c r="N24" s="91">
        <v>45</v>
      </c>
      <c r="O24" s="91">
        <f>'[9]Приложение 1'!L20</f>
        <v>45</v>
      </c>
      <c r="P24" s="276">
        <v>45</v>
      </c>
      <c r="Q24" s="91">
        <f t="shared" ref="Q24:Q25" si="12">P24-AE24-AF24-AJ24</f>
        <v>45</v>
      </c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>
        <f t="shared" ref="AC24:AD25" si="13">S24+U24+W24+Y24+AA24</f>
        <v>0</v>
      </c>
      <c r="AD24" s="91">
        <f t="shared" si="13"/>
        <v>0</v>
      </c>
      <c r="AE24" s="91"/>
      <c r="AF24" s="91"/>
      <c r="AG24" s="275"/>
      <c r="AH24" s="91">
        <f>'Корректировка 2014 год (чист.)'!AG24</f>
        <v>0</v>
      </c>
      <c r="AI24" s="91">
        <f t="shared" si="7"/>
        <v>0</v>
      </c>
      <c r="AJ24" s="94">
        <f t="shared" ref="AJ24:AJ25" si="14">AG24</f>
        <v>0</v>
      </c>
      <c r="AK24" s="94"/>
      <c r="AL24" s="94">
        <v>2</v>
      </c>
      <c r="AM24" s="94">
        <v>5</v>
      </c>
      <c r="AN24" s="94">
        <v>10</v>
      </c>
      <c r="AO24" s="95">
        <f>AJ24+AK24+AL24+AM24+AN24</f>
        <v>17</v>
      </c>
      <c r="AP24" s="96"/>
      <c r="AQ24" s="97"/>
      <c r="AR24" s="70"/>
      <c r="AS24" s="96"/>
      <c r="AT24" s="96"/>
      <c r="AU24" s="70"/>
      <c r="AV24" s="70">
        <f t="shared" si="9"/>
        <v>-28</v>
      </c>
      <c r="AW24" s="96"/>
      <c r="AX24" s="96"/>
      <c r="AY24" s="96"/>
      <c r="AZ24" s="96"/>
      <c r="BA24" s="96"/>
      <c r="BB24" s="96"/>
      <c r="BC24" s="97"/>
      <c r="BD24" s="97"/>
      <c r="BE24" s="97"/>
      <c r="BF24" s="97"/>
      <c r="BG24" s="71"/>
    </row>
    <row r="25" spans="1:62" s="98" customFormat="1" ht="38.25">
      <c r="A25" s="88"/>
      <c r="B25" s="89">
        <f t="shared" ref="B25" si="15">B24+1</f>
        <v>3</v>
      </c>
      <c r="C25" s="250" t="s">
        <v>293</v>
      </c>
      <c r="D25" s="90"/>
      <c r="E25" s="90"/>
      <c r="F25" s="91" t="s">
        <v>52</v>
      </c>
      <c r="G25" s="254">
        <v>6.0173333333333332</v>
      </c>
      <c r="H25" s="254">
        <v>0.8</v>
      </c>
      <c r="I25" s="92"/>
      <c r="J25" s="93">
        <v>2015</v>
      </c>
      <c r="K25" s="93">
        <v>2018</v>
      </c>
      <c r="L25" s="93"/>
      <c r="M25" s="99"/>
      <c r="N25" s="91">
        <v>30</v>
      </c>
      <c r="O25" s="91">
        <f>'[9]Приложение 1'!L21</f>
        <v>30</v>
      </c>
      <c r="P25" s="276">
        <v>30</v>
      </c>
      <c r="Q25" s="91">
        <f t="shared" si="12"/>
        <v>30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>
        <f t="shared" si="13"/>
        <v>0</v>
      </c>
      <c r="AD25" s="91">
        <f t="shared" si="13"/>
        <v>0</v>
      </c>
      <c r="AE25" s="91"/>
      <c r="AF25" s="91"/>
      <c r="AG25" s="275"/>
      <c r="AH25" s="91">
        <f>'Корректировка 2014 год (чист.)'!AG25</f>
        <v>0</v>
      </c>
      <c r="AI25" s="91">
        <f t="shared" si="7"/>
        <v>0</v>
      </c>
      <c r="AJ25" s="94">
        <f t="shared" si="14"/>
        <v>0</v>
      </c>
      <c r="AK25" s="94"/>
      <c r="AL25" s="94">
        <v>2</v>
      </c>
      <c r="AM25" s="94">
        <v>5</v>
      </c>
      <c r="AN25" s="94">
        <v>10</v>
      </c>
      <c r="AO25" s="95">
        <f>AJ25+AK25+AL25+AM25+AN25</f>
        <v>17</v>
      </c>
      <c r="AP25" s="96"/>
      <c r="AQ25" s="97"/>
      <c r="AR25" s="70"/>
      <c r="AS25" s="96"/>
      <c r="AT25" s="96"/>
      <c r="AU25" s="70"/>
      <c r="AV25" s="70">
        <f t="shared" si="9"/>
        <v>-13</v>
      </c>
      <c r="AW25" s="96"/>
      <c r="AX25" s="96"/>
      <c r="AY25" s="96"/>
      <c r="AZ25" s="96"/>
      <c r="BA25" s="96"/>
      <c r="BB25" s="96"/>
      <c r="BC25" s="97"/>
      <c r="BD25" s="97"/>
      <c r="BE25" s="97"/>
      <c r="BF25" s="97"/>
      <c r="BG25" s="71"/>
    </row>
    <row r="26" spans="1:62" s="98" customFormat="1" ht="12.75">
      <c r="A26" s="100"/>
      <c r="B26" s="101"/>
      <c r="C26" s="102" t="s">
        <v>55</v>
      </c>
      <c r="D26" s="102"/>
      <c r="E26" s="102"/>
      <c r="F26" s="103"/>
      <c r="G26" s="104">
        <f>SUM(G23:G25)</f>
        <v>39.034666666666666</v>
      </c>
      <c r="H26" s="104">
        <f>SUM(H23:H25)</f>
        <v>1.6</v>
      </c>
      <c r="I26" s="105"/>
      <c r="J26" s="103"/>
      <c r="K26" s="103"/>
      <c r="L26" s="104">
        <f>SUM(L23:L23)</f>
        <v>0</v>
      </c>
      <c r="M26" s="104">
        <f>SUM(M23:M23)</f>
        <v>160</v>
      </c>
      <c r="N26" s="104">
        <f t="shared" ref="N26:AO26" si="16">SUM(N23:N25)</f>
        <v>235</v>
      </c>
      <c r="O26" s="104">
        <f t="shared" si="16"/>
        <v>235</v>
      </c>
      <c r="P26" s="277">
        <f t="shared" si="16"/>
        <v>135</v>
      </c>
      <c r="Q26" s="104">
        <f t="shared" si="16"/>
        <v>135</v>
      </c>
      <c r="R26" s="104">
        <f t="shared" si="16"/>
        <v>0</v>
      </c>
      <c r="S26" s="104">
        <f t="shared" si="16"/>
        <v>0</v>
      </c>
      <c r="T26" s="104">
        <f t="shared" si="16"/>
        <v>0</v>
      </c>
      <c r="U26" s="104">
        <f t="shared" si="16"/>
        <v>0</v>
      </c>
      <c r="V26" s="104">
        <f t="shared" si="16"/>
        <v>0</v>
      </c>
      <c r="W26" s="104">
        <f t="shared" si="16"/>
        <v>0</v>
      </c>
      <c r="X26" s="104">
        <f t="shared" si="16"/>
        <v>0</v>
      </c>
      <c r="Y26" s="104">
        <f t="shared" si="16"/>
        <v>22</v>
      </c>
      <c r="Z26" s="104">
        <f t="shared" si="16"/>
        <v>0</v>
      </c>
      <c r="AA26" s="104">
        <f t="shared" si="16"/>
        <v>0</v>
      </c>
      <c r="AB26" s="104">
        <f t="shared" si="16"/>
        <v>0</v>
      </c>
      <c r="AC26" s="104">
        <f t="shared" si="16"/>
        <v>22</v>
      </c>
      <c r="AD26" s="104">
        <f t="shared" si="16"/>
        <v>0</v>
      </c>
      <c r="AE26" s="104">
        <f t="shared" si="16"/>
        <v>0</v>
      </c>
      <c r="AF26" s="104">
        <f t="shared" si="16"/>
        <v>0</v>
      </c>
      <c r="AG26" s="277">
        <f t="shared" si="16"/>
        <v>0</v>
      </c>
      <c r="AH26" s="104">
        <f t="shared" si="16"/>
        <v>6</v>
      </c>
      <c r="AI26" s="104">
        <f t="shared" si="7"/>
        <v>0</v>
      </c>
      <c r="AJ26" s="104">
        <f t="shared" si="16"/>
        <v>0</v>
      </c>
      <c r="AK26" s="104">
        <f t="shared" si="16"/>
        <v>6</v>
      </c>
      <c r="AL26" s="104">
        <f t="shared" si="16"/>
        <v>52</v>
      </c>
      <c r="AM26" s="104">
        <f t="shared" si="16"/>
        <v>16</v>
      </c>
      <c r="AN26" s="104">
        <f t="shared" si="16"/>
        <v>20</v>
      </c>
      <c r="AO26" s="106">
        <f t="shared" si="16"/>
        <v>94</v>
      </c>
      <c r="AP26" s="69">
        <f>AO26-N26</f>
        <v>-141</v>
      </c>
      <c r="AQ26" s="96"/>
      <c r="AR26" s="62">
        <f>AO26-Q26</f>
        <v>-41</v>
      </c>
      <c r="AS26" s="69">
        <f>'[8]ИП - чистый (21.06.12)'!AF15</f>
        <v>-5.999991117278114E-6</v>
      </c>
      <c r="AT26" s="69">
        <f t="shared" ref="AT26" si="17">AO26-AS26</f>
        <v>94.000005999991117</v>
      </c>
      <c r="AU26" s="70"/>
      <c r="AV26" s="70">
        <f t="shared" si="9"/>
        <v>-41</v>
      </c>
      <c r="AW26" s="69">
        <f t="shared" ref="AW26:AW31" si="18">AJ26+AK26+AL26+AM26+AN26-AO26</f>
        <v>0</v>
      </c>
      <c r="AX26" s="69">
        <f t="shared" ref="AX26:AY31" si="19">S26+U26+W26+Y26+AA26-AC26</f>
        <v>0</v>
      </c>
      <c r="AY26" s="69">
        <f t="shared" si="19"/>
        <v>0</v>
      </c>
      <c r="AZ26" s="69">
        <f t="shared" ref="AZ26:AZ31" si="20">AJ26+AK26+AL26+AM26+AN26-AO26</f>
        <v>0</v>
      </c>
      <c r="BA26" s="69">
        <f t="shared" ref="BA26:BB31" si="21">AC26-G26</f>
        <v>-17.034666666666666</v>
      </c>
      <c r="BB26" s="69">
        <f t="shared" si="21"/>
        <v>-1.6</v>
      </c>
      <c r="BC26" s="96"/>
      <c r="BD26" s="96"/>
      <c r="BE26" s="96"/>
      <c r="BF26" s="96"/>
      <c r="BG26" s="71">
        <f>AO26-N26</f>
        <v>-141</v>
      </c>
    </row>
    <row r="27" spans="1:62" s="87" customFormat="1" ht="12.75">
      <c r="A27" s="80"/>
      <c r="B27" s="81"/>
      <c r="C27" s="82" t="s">
        <v>56</v>
      </c>
      <c r="D27" s="82"/>
      <c r="E27" s="82"/>
      <c r="F27" s="83"/>
      <c r="G27" s="84"/>
      <c r="H27" s="84"/>
      <c r="I27" s="84"/>
      <c r="J27" s="84"/>
      <c r="K27" s="84"/>
      <c r="L27" s="84"/>
      <c r="M27" s="84"/>
      <c r="N27" s="84"/>
      <c r="O27" s="84"/>
      <c r="P27" s="27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274"/>
      <c r="AH27" s="84"/>
      <c r="AI27" s="84">
        <f t="shared" si="7"/>
        <v>0</v>
      </c>
      <c r="AJ27" s="84"/>
      <c r="AK27" s="84"/>
      <c r="AL27" s="84"/>
      <c r="AM27" s="84"/>
      <c r="AN27" s="84"/>
      <c r="AO27" s="85"/>
      <c r="AP27" s="86">
        <f>AO27-N27</f>
        <v>0</v>
      </c>
      <c r="AQ27" s="86"/>
      <c r="AR27" s="86">
        <f>AO27-Q27</f>
        <v>0</v>
      </c>
      <c r="AS27" s="69">
        <f>'[8]ИП - чистый (21.06.12)'!AF20</f>
        <v>0</v>
      </c>
      <c r="AT27" s="69">
        <f t="shared" si="8"/>
        <v>0</v>
      </c>
      <c r="AU27" s="86"/>
      <c r="AV27" s="70">
        <f t="shared" si="9"/>
        <v>0</v>
      </c>
      <c r="AW27" s="69">
        <f t="shared" si="18"/>
        <v>0</v>
      </c>
      <c r="AX27" s="69">
        <f t="shared" si="19"/>
        <v>0</v>
      </c>
      <c r="AY27" s="69">
        <f t="shared" si="19"/>
        <v>0</v>
      </c>
      <c r="AZ27" s="69">
        <f t="shared" si="20"/>
        <v>0</v>
      </c>
      <c r="BA27" s="69">
        <f t="shared" si="21"/>
        <v>0</v>
      </c>
      <c r="BB27" s="69">
        <f t="shared" si="21"/>
        <v>0</v>
      </c>
      <c r="BG27" s="87">
        <f>AO27-N27</f>
        <v>0</v>
      </c>
    </row>
    <row r="28" spans="1:62" s="98" customFormat="1" ht="25.5">
      <c r="A28" s="88" t="s">
        <v>50</v>
      </c>
      <c r="B28" s="89">
        <f>B25+1</f>
        <v>4</v>
      </c>
      <c r="C28" s="188" t="s">
        <v>57</v>
      </c>
      <c r="D28" s="90" t="s">
        <v>242</v>
      </c>
      <c r="E28" s="90"/>
      <c r="F28" s="91" t="s">
        <v>52</v>
      </c>
      <c r="G28" s="243">
        <v>0</v>
      </c>
      <c r="H28" s="243">
        <f>80</f>
        <v>80</v>
      </c>
      <c r="I28" s="92"/>
      <c r="J28" s="93">
        <v>2012</v>
      </c>
      <c r="K28" s="93">
        <v>2017</v>
      </c>
      <c r="L28" s="93"/>
      <c r="M28" s="92">
        <f>N28</f>
        <v>226.63580000000002</v>
      </c>
      <c r="N28" s="91">
        <f>AJ28+AK28+AL28+AM28+AN28</f>
        <v>226.63580000000002</v>
      </c>
      <c r="O28" s="91">
        <f>'[9]Приложение 1'!L24</f>
        <v>228.81200000000001</v>
      </c>
      <c r="P28" s="275">
        <f t="shared" ref="P28:P32" si="22">AE28+AF28+AG28+AK28+AL28+AM28+AN28</f>
        <v>228.81200000000001</v>
      </c>
      <c r="Q28" s="91">
        <f t="shared" ref="Q28:Q32" si="23">P28-AE28-AF28-AJ28</f>
        <v>220.46990000000002</v>
      </c>
      <c r="R28" s="91"/>
      <c r="S28" s="91"/>
      <c r="T28" s="91"/>
      <c r="U28" s="91"/>
      <c r="V28" s="91"/>
      <c r="W28" s="91"/>
      <c r="X28" s="91"/>
      <c r="Y28" s="91"/>
      <c r="Z28" s="91"/>
      <c r="AA28" s="91">
        <v>0</v>
      </c>
      <c r="AB28" s="91">
        <v>80</v>
      </c>
      <c r="AC28" s="91">
        <f>S28+U28+W28+Y28+AA28</f>
        <v>0</v>
      </c>
      <c r="AD28" s="91">
        <f>T28+V28+X28+Z28+AB28</f>
        <v>80</v>
      </c>
      <c r="AE28" s="91">
        <v>2.1762000000000001</v>
      </c>
      <c r="AF28" s="91"/>
      <c r="AG28" s="275">
        <f>'[9]7.1. ЦЗ 2013'!G24</f>
        <v>6.1659000000000006</v>
      </c>
      <c r="AH28" s="91">
        <f>'Корректировка 2014 год (чист.)'!AG28</f>
        <v>0</v>
      </c>
      <c r="AI28" s="91">
        <f t="shared" si="7"/>
        <v>0</v>
      </c>
      <c r="AJ28" s="94">
        <f t="shared" ref="AJ28:AJ32" si="24">AG28</f>
        <v>6.1659000000000006</v>
      </c>
      <c r="AK28" s="94">
        <v>0</v>
      </c>
      <c r="AL28" s="94">
        <v>0</v>
      </c>
      <c r="AM28" s="94">
        <f>'[9]Приложение 1'!M24-'Корректировка 2014 год (чис (2'!AF28-AN28</f>
        <v>52.646100000000018</v>
      </c>
      <c r="AN28" s="94">
        <v>167.82380000000001</v>
      </c>
      <c r="AO28" s="95">
        <f>AG28+AK28+AL28+AM28+AN28</f>
        <v>226.63580000000002</v>
      </c>
      <c r="AP28" s="96">
        <f>AO28-N28</f>
        <v>0</v>
      </c>
      <c r="AQ28" s="97"/>
      <c r="AR28" s="70">
        <f>AO28-Q28</f>
        <v>6.1658999999999935</v>
      </c>
      <c r="AS28" s="96">
        <f>'[8]ИП - чистый (21.06.12)'!AF21</f>
        <v>70.2</v>
      </c>
      <c r="AT28" s="96">
        <f t="shared" si="8"/>
        <v>156.43580000000003</v>
      </c>
      <c r="AU28" s="70"/>
      <c r="AV28" s="70">
        <f t="shared" si="9"/>
        <v>0</v>
      </c>
      <c r="AW28" s="96">
        <f t="shared" si="18"/>
        <v>0</v>
      </c>
      <c r="AX28" s="96">
        <f t="shared" si="19"/>
        <v>0</v>
      </c>
      <c r="AY28" s="96">
        <f t="shared" si="19"/>
        <v>0</v>
      </c>
      <c r="AZ28" s="96">
        <f t="shared" si="20"/>
        <v>0</v>
      </c>
      <c r="BA28" s="96">
        <f t="shared" si="21"/>
        <v>0</v>
      </c>
      <c r="BB28" s="96">
        <f t="shared" si="21"/>
        <v>0</v>
      </c>
      <c r="BC28" s="97"/>
      <c r="BD28" s="97"/>
      <c r="BE28" s="97"/>
      <c r="BF28" s="97"/>
      <c r="BG28" s="71">
        <f>AO28-N28</f>
        <v>0</v>
      </c>
    </row>
    <row r="29" spans="1:62" s="98" customFormat="1" ht="25.5">
      <c r="A29" s="88"/>
      <c r="B29" s="89">
        <f>B28+1</f>
        <v>5</v>
      </c>
      <c r="C29" s="188" t="s">
        <v>58</v>
      </c>
      <c r="D29" s="90" t="s">
        <v>243</v>
      </c>
      <c r="E29" s="90"/>
      <c r="F29" s="91" t="s">
        <v>52</v>
      </c>
      <c r="G29" s="243">
        <v>0.35</v>
      </c>
      <c r="H29" s="243">
        <v>12.6</v>
      </c>
      <c r="I29" s="92"/>
      <c r="J29" s="93">
        <v>2012</v>
      </c>
      <c r="K29" s="93">
        <v>2017</v>
      </c>
      <c r="L29" s="93"/>
      <c r="M29" s="99">
        <f t="shared" ref="M29:M32" si="25">N29</f>
        <v>175</v>
      </c>
      <c r="N29" s="91">
        <f>AE29+AF29+AJ29+AK29+AL29+AM29+AN29</f>
        <v>175</v>
      </c>
      <c r="O29" s="91">
        <f>'[9]Приложение 1'!L25</f>
        <v>175</v>
      </c>
      <c r="P29" s="275">
        <f t="shared" si="22"/>
        <v>175</v>
      </c>
      <c r="Q29" s="91">
        <f t="shared" si="23"/>
        <v>157.67442700000001</v>
      </c>
      <c r="R29" s="91"/>
      <c r="S29" s="91"/>
      <c r="T29" s="107"/>
      <c r="U29" s="91"/>
      <c r="V29" s="91"/>
      <c r="W29" s="91"/>
      <c r="X29" s="91"/>
      <c r="Y29" s="91"/>
      <c r="Z29" s="91"/>
      <c r="AA29" s="91">
        <f>G29</f>
        <v>0.35</v>
      </c>
      <c r="AB29" s="91">
        <f>H29</f>
        <v>12.6</v>
      </c>
      <c r="AC29" s="91">
        <f t="shared" ref="AC29:AD32" si="26">S29+U29+W29+Y29+AA29</f>
        <v>0.35</v>
      </c>
      <c r="AD29" s="91">
        <f t="shared" si="26"/>
        <v>12.6</v>
      </c>
      <c r="AE29" s="91">
        <v>8.3255730000000003</v>
      </c>
      <c r="AF29" s="91"/>
      <c r="AG29" s="275">
        <f>'[9]7.1. ЦЗ 2013'!G25</f>
        <v>9</v>
      </c>
      <c r="AH29" s="91">
        <f>'Корректировка 2014 год (чист.)'!AG29</f>
        <v>0.84</v>
      </c>
      <c r="AI29" s="91">
        <f t="shared" si="7"/>
        <v>-0.74</v>
      </c>
      <c r="AJ29" s="94">
        <f t="shared" si="24"/>
        <v>9</v>
      </c>
      <c r="AK29" s="187">
        <f>0.84-AL29</f>
        <v>9.9999999999999978E-2</v>
      </c>
      <c r="AL29" s="94">
        <v>0.74</v>
      </c>
      <c r="AM29" s="94">
        <v>10</v>
      </c>
      <c r="AN29" s="94">
        <f>'[9]Приложение 1'!M25-AG29-AK29-AL29-AM29</f>
        <v>146.83442700000001</v>
      </c>
      <c r="AO29" s="95">
        <f t="shared" ref="AO29:AO32" si="27">AG29+AK29+AL29+AM29+AN29</f>
        <v>166.67442700000001</v>
      </c>
      <c r="AP29" s="96"/>
      <c r="AQ29" s="97"/>
      <c r="AR29" s="70"/>
      <c r="AS29" s="96"/>
      <c r="AT29" s="96"/>
      <c r="AU29" s="70"/>
      <c r="AV29" s="70">
        <f t="shared" si="9"/>
        <v>0</v>
      </c>
      <c r="AW29" s="96">
        <f t="shared" si="18"/>
        <v>0</v>
      </c>
      <c r="AX29" s="96">
        <f t="shared" si="19"/>
        <v>0</v>
      </c>
      <c r="AY29" s="96">
        <f t="shared" si="19"/>
        <v>0</v>
      </c>
      <c r="AZ29" s="96">
        <f t="shared" si="20"/>
        <v>0</v>
      </c>
      <c r="BA29" s="96">
        <f t="shared" si="21"/>
        <v>0</v>
      </c>
      <c r="BB29" s="96">
        <f t="shared" si="21"/>
        <v>0</v>
      </c>
      <c r="BC29" s="97"/>
      <c r="BD29" s="97"/>
      <c r="BE29" s="97"/>
      <c r="BF29" s="97"/>
      <c r="BG29" s="71"/>
    </row>
    <row r="30" spans="1:62" s="98" customFormat="1" ht="25.5">
      <c r="A30" s="88"/>
      <c r="B30" s="89">
        <f t="shared" ref="B30:B32" si="28">B29+1</f>
        <v>6</v>
      </c>
      <c r="C30" s="188" t="s">
        <v>59</v>
      </c>
      <c r="D30" s="90" t="s">
        <v>244</v>
      </c>
      <c r="E30" s="90"/>
      <c r="F30" s="91" t="s">
        <v>52</v>
      </c>
      <c r="G30" s="243">
        <v>0.57999999999999996</v>
      </c>
      <c r="H30" s="243">
        <v>0</v>
      </c>
      <c r="I30" s="92"/>
      <c r="J30" s="93">
        <v>2012</v>
      </c>
      <c r="K30" s="93">
        <v>2014</v>
      </c>
      <c r="L30" s="93"/>
      <c r="M30" s="99">
        <f t="shared" si="25"/>
        <v>56.533708429999997</v>
      </c>
      <c r="N30" s="91">
        <f>AE30+AF30+AJ30+AK30+AL30+AM30+AN30</f>
        <v>56.533708429999997</v>
      </c>
      <c r="O30" s="91">
        <f>'[9]Приложение 1'!L26</f>
        <v>64.357318599999999</v>
      </c>
      <c r="P30" s="278">
        <f t="shared" si="22"/>
        <v>56.533708429999997</v>
      </c>
      <c r="Q30" s="91">
        <f t="shared" si="23"/>
        <v>2.3242574499999975</v>
      </c>
      <c r="R30" s="91"/>
      <c r="S30" s="91"/>
      <c r="T30" s="107"/>
      <c r="U30" s="91">
        <f t="shared" ref="U30:V32" si="29">G30</f>
        <v>0.57999999999999996</v>
      </c>
      <c r="V30" s="91">
        <f t="shared" si="29"/>
        <v>0</v>
      </c>
      <c r="W30" s="91"/>
      <c r="X30" s="91"/>
      <c r="Y30" s="91"/>
      <c r="Z30" s="91"/>
      <c r="AA30" s="91"/>
      <c r="AB30" s="91"/>
      <c r="AC30" s="91">
        <f t="shared" si="26"/>
        <v>0.57999999999999996</v>
      </c>
      <c r="AD30" s="91">
        <f t="shared" si="26"/>
        <v>0</v>
      </c>
      <c r="AE30" s="91">
        <v>4.3673185999999999</v>
      </c>
      <c r="AF30" s="91"/>
      <c r="AG30" s="275">
        <f>'[9]7.1. ЦЗ 2013'!G26</f>
        <v>49.842132380000002</v>
      </c>
      <c r="AH30" s="214">
        <f>'Корректировка 2014 год (чист.)'!AG30</f>
        <v>2.7905490200000003</v>
      </c>
      <c r="AI30" s="214">
        <f t="shared" si="7"/>
        <v>-0.46629157000000543</v>
      </c>
      <c r="AJ30" s="94">
        <f t="shared" si="24"/>
        <v>49.842132380000002</v>
      </c>
      <c r="AK30" s="215">
        <f>56.53370843-AJ30-AE30</f>
        <v>2.3242574499999948</v>
      </c>
      <c r="AL30" s="94"/>
      <c r="AM30" s="94"/>
      <c r="AN30" s="94"/>
      <c r="AO30" s="95">
        <f t="shared" si="27"/>
        <v>52.16638983</v>
      </c>
      <c r="AP30" s="96"/>
      <c r="AQ30" s="97"/>
      <c r="AR30" s="70"/>
      <c r="AS30" s="96"/>
      <c r="AT30" s="96"/>
      <c r="AU30" s="70"/>
      <c r="AV30" s="70">
        <f t="shared" si="9"/>
        <v>0</v>
      </c>
      <c r="AW30" s="96">
        <f t="shared" si="18"/>
        <v>0</v>
      </c>
      <c r="AX30" s="96">
        <f t="shared" si="19"/>
        <v>0</v>
      </c>
      <c r="AY30" s="96">
        <f t="shared" si="19"/>
        <v>0</v>
      </c>
      <c r="AZ30" s="96">
        <f t="shared" si="20"/>
        <v>0</v>
      </c>
      <c r="BA30" s="96">
        <f t="shared" si="21"/>
        <v>0</v>
      </c>
      <c r="BB30" s="96">
        <f t="shared" si="21"/>
        <v>0</v>
      </c>
      <c r="BC30" s="97"/>
      <c r="BD30" s="97"/>
      <c r="BE30" s="97"/>
      <c r="BF30" s="97"/>
      <c r="BG30" s="71"/>
    </row>
    <row r="31" spans="1:62" s="98" customFormat="1" ht="25.5">
      <c r="A31" s="88"/>
      <c r="B31" s="89">
        <f t="shared" si="28"/>
        <v>7</v>
      </c>
      <c r="C31" s="188" t="s">
        <v>60</v>
      </c>
      <c r="D31" s="90"/>
      <c r="E31" s="90"/>
      <c r="F31" s="91" t="s">
        <v>52</v>
      </c>
      <c r="G31" s="190">
        <v>14.94</v>
      </c>
      <c r="H31" s="190">
        <v>0</v>
      </c>
      <c r="I31" s="92"/>
      <c r="J31" s="93">
        <v>2013</v>
      </c>
      <c r="K31" s="93">
        <v>2014</v>
      </c>
      <c r="L31" s="93"/>
      <c r="M31" s="99">
        <f t="shared" si="25"/>
        <v>10.9</v>
      </c>
      <c r="N31" s="91">
        <f>AE31+AF31+AJ31+AK31+AL31+AM31+AN31</f>
        <v>10.9</v>
      </c>
      <c r="O31" s="91">
        <f>'[9]Приложение 1'!L27</f>
        <v>12</v>
      </c>
      <c r="P31" s="278">
        <f t="shared" si="22"/>
        <v>10.9</v>
      </c>
      <c r="Q31" s="91">
        <f t="shared" si="23"/>
        <v>7.3772340000000005</v>
      </c>
      <c r="R31" s="91"/>
      <c r="S31" s="91"/>
      <c r="T31" s="91"/>
      <c r="U31" s="91">
        <f t="shared" si="29"/>
        <v>14.94</v>
      </c>
      <c r="V31" s="91">
        <f t="shared" si="29"/>
        <v>0</v>
      </c>
      <c r="W31" s="91"/>
      <c r="X31" s="91"/>
      <c r="Y31" s="91"/>
      <c r="Z31" s="91"/>
      <c r="AA31" s="91"/>
      <c r="AB31" s="91"/>
      <c r="AC31" s="91">
        <f t="shared" si="26"/>
        <v>14.94</v>
      </c>
      <c r="AD31" s="91">
        <f t="shared" si="26"/>
        <v>0</v>
      </c>
      <c r="AE31" s="91"/>
      <c r="AF31" s="91"/>
      <c r="AG31" s="275">
        <f>'[9]7.1. ЦЗ 2013'!G27</f>
        <v>3.5227659999999998</v>
      </c>
      <c r="AH31" s="214">
        <f>'Корректировка 2014 год (чист.)'!AG31</f>
        <v>9.6172339999999998</v>
      </c>
      <c r="AI31" s="214">
        <f t="shared" si="7"/>
        <v>-2.2399999999999993</v>
      </c>
      <c r="AJ31" s="94">
        <f t="shared" si="24"/>
        <v>3.5227659999999998</v>
      </c>
      <c r="AK31" s="215">
        <f>10.9-'Корректировка 2014 год (чис (2'!AF31</f>
        <v>7.3772340000000005</v>
      </c>
      <c r="AL31" s="94"/>
      <c r="AM31" s="94"/>
      <c r="AN31" s="94"/>
      <c r="AO31" s="95">
        <f t="shared" si="27"/>
        <v>10.9</v>
      </c>
      <c r="AP31" s="96"/>
      <c r="AQ31" s="97"/>
      <c r="AR31" s="70"/>
      <c r="AS31" s="96"/>
      <c r="AT31" s="96"/>
      <c r="AU31" s="70"/>
      <c r="AV31" s="70">
        <f t="shared" si="9"/>
        <v>0</v>
      </c>
      <c r="AW31" s="96">
        <f t="shared" si="18"/>
        <v>0</v>
      </c>
      <c r="AX31" s="96">
        <f t="shared" si="19"/>
        <v>0</v>
      </c>
      <c r="AY31" s="96">
        <f t="shared" si="19"/>
        <v>0</v>
      </c>
      <c r="AZ31" s="96">
        <f t="shared" si="20"/>
        <v>0</v>
      </c>
      <c r="BA31" s="96">
        <f t="shared" si="21"/>
        <v>0</v>
      </c>
      <c r="BB31" s="96">
        <f t="shared" si="21"/>
        <v>0</v>
      </c>
      <c r="BC31" s="97"/>
      <c r="BD31" s="97"/>
      <c r="BE31" s="97"/>
      <c r="BF31" s="97"/>
      <c r="BG31" s="71"/>
    </row>
    <row r="32" spans="1:62" s="98" customFormat="1" ht="25.5">
      <c r="A32" s="88"/>
      <c r="B32" s="89">
        <f t="shared" si="28"/>
        <v>8</v>
      </c>
      <c r="C32" s="188" t="s">
        <v>61</v>
      </c>
      <c r="D32" s="90" t="s">
        <v>296</v>
      </c>
      <c r="E32" s="90"/>
      <c r="F32" s="91" t="s">
        <v>52</v>
      </c>
      <c r="G32" s="243">
        <v>0</v>
      </c>
      <c r="H32" s="243">
        <f>1*0.4+4*0.25+4*0.16+0.1</f>
        <v>2.14</v>
      </c>
      <c r="I32" s="92"/>
      <c r="J32" s="93">
        <v>2013</v>
      </c>
      <c r="K32" s="93">
        <v>2014</v>
      </c>
      <c r="L32" s="93"/>
      <c r="M32" s="99">
        <f t="shared" si="25"/>
        <v>9.11</v>
      </c>
      <c r="N32" s="91">
        <f>AE32+AF32+AJ32+AK32+AL32+AM32+AN32</f>
        <v>9.11</v>
      </c>
      <c r="O32" s="91">
        <f>'[9]Приложение 1'!L28</f>
        <v>9.0879999999999992</v>
      </c>
      <c r="P32" s="275">
        <f t="shared" si="22"/>
        <v>9.11</v>
      </c>
      <c r="Q32" s="91">
        <f t="shared" si="23"/>
        <v>9.11</v>
      </c>
      <c r="R32" s="91"/>
      <c r="S32" s="91"/>
      <c r="T32" s="91"/>
      <c r="U32" s="91">
        <f t="shared" si="29"/>
        <v>0</v>
      </c>
      <c r="V32" s="91">
        <f t="shared" si="29"/>
        <v>2.14</v>
      </c>
      <c r="W32" s="91"/>
      <c r="X32" s="91"/>
      <c r="Y32" s="91"/>
      <c r="Z32" s="91"/>
      <c r="AA32" s="91"/>
      <c r="AB32" s="91"/>
      <c r="AC32" s="91">
        <f t="shared" si="26"/>
        <v>0</v>
      </c>
      <c r="AD32" s="91">
        <f t="shared" si="26"/>
        <v>2.14</v>
      </c>
      <c r="AE32" s="91"/>
      <c r="AF32" s="91"/>
      <c r="AG32" s="275">
        <f>'[9]7.1. ЦЗ 2013'!G28</f>
        <v>0</v>
      </c>
      <c r="AH32" s="91">
        <f>'Корректировка 2014 год (чист.)'!AG32</f>
        <v>9.11</v>
      </c>
      <c r="AI32" s="91">
        <f t="shared" si="7"/>
        <v>0</v>
      </c>
      <c r="AJ32" s="94">
        <f t="shared" si="24"/>
        <v>0</v>
      </c>
      <c r="AK32" s="187">
        <v>9.11</v>
      </c>
      <c r="AL32" s="94"/>
      <c r="AM32" s="94"/>
      <c r="AN32" s="94"/>
      <c r="AO32" s="95">
        <f t="shared" si="27"/>
        <v>9.11</v>
      </c>
      <c r="AP32" s="108">
        <f>AK32+AL32+AM32+AN32+AO32</f>
        <v>18.22</v>
      </c>
      <c r="AQ32" s="96"/>
      <c r="AR32" s="97"/>
      <c r="AS32" s="70"/>
      <c r="AT32" s="96"/>
      <c r="AU32" s="96"/>
      <c r="AV32" s="70">
        <f t="shared" si="9"/>
        <v>0</v>
      </c>
      <c r="AW32" s="70"/>
      <c r="AX32" s="70">
        <f>N32-Q32</f>
        <v>0</v>
      </c>
      <c r="AY32" s="70"/>
      <c r="AZ32" s="96">
        <f>AK32+AL32+AM32+AN32+AO32-AP32</f>
        <v>0</v>
      </c>
      <c r="BA32" s="96">
        <f>S32+U32+W32+Y32+AA32-AC32</f>
        <v>0</v>
      </c>
      <c r="BB32" s="96">
        <f>T32+V32+X32+Z32+AB32-AD32</f>
        <v>0</v>
      </c>
      <c r="BC32" s="96">
        <f>AK32+AL32+AM32+AN32+AO32-AP32</f>
        <v>0</v>
      </c>
      <c r="BD32" s="96">
        <f>AC32-G32</f>
        <v>0</v>
      </c>
      <c r="BE32" s="96">
        <f>AD32-H32</f>
        <v>0</v>
      </c>
      <c r="BF32" s="97"/>
      <c r="BG32" s="97"/>
      <c r="BH32" s="97"/>
      <c r="BI32" s="97"/>
      <c r="BJ32" s="71"/>
    </row>
    <row r="33" spans="1:59" s="98" customFormat="1" ht="12.75">
      <c r="A33" s="100"/>
      <c r="B33" s="101"/>
      <c r="C33" s="102" t="s">
        <v>62</v>
      </c>
      <c r="D33" s="102"/>
      <c r="E33" s="102"/>
      <c r="F33" s="103"/>
      <c r="G33" s="104">
        <f>SUM(G28:G32)</f>
        <v>15.87</v>
      </c>
      <c r="H33" s="104">
        <f>SUM(H28:H32)</f>
        <v>94.74</v>
      </c>
      <c r="I33" s="105"/>
      <c r="J33" s="103"/>
      <c r="K33" s="103"/>
      <c r="L33" s="104">
        <f t="shared" ref="L33:M33" si="30">SUM(L28:L28)</f>
        <v>0</v>
      </c>
      <c r="M33" s="104">
        <f t="shared" si="30"/>
        <v>226.63580000000002</v>
      </c>
      <c r="N33" s="104">
        <f>SUM(N28:N32)</f>
        <v>478.17950843</v>
      </c>
      <c r="O33" s="104">
        <f t="shared" ref="O33:AO33" si="31">SUM(O28:O32)</f>
        <v>489.25731860000002</v>
      </c>
      <c r="P33" s="277">
        <f t="shared" si="31"/>
        <v>480.35570842999999</v>
      </c>
      <c r="Q33" s="104">
        <f t="shared" si="31"/>
        <v>396.95581845000004</v>
      </c>
      <c r="R33" s="104">
        <f t="shared" si="31"/>
        <v>0</v>
      </c>
      <c r="S33" s="104">
        <f t="shared" si="31"/>
        <v>0</v>
      </c>
      <c r="T33" s="104">
        <f t="shared" si="31"/>
        <v>0</v>
      </c>
      <c r="U33" s="104">
        <f t="shared" si="31"/>
        <v>15.52</v>
      </c>
      <c r="V33" s="104">
        <f t="shared" si="31"/>
        <v>2.14</v>
      </c>
      <c r="W33" s="104">
        <f t="shared" si="31"/>
        <v>0</v>
      </c>
      <c r="X33" s="104">
        <f t="shared" si="31"/>
        <v>0</v>
      </c>
      <c r="Y33" s="104">
        <f t="shared" si="31"/>
        <v>0</v>
      </c>
      <c r="Z33" s="104">
        <f t="shared" si="31"/>
        <v>0</v>
      </c>
      <c r="AA33" s="104">
        <f t="shared" si="31"/>
        <v>0.35</v>
      </c>
      <c r="AB33" s="104">
        <f t="shared" si="31"/>
        <v>92.6</v>
      </c>
      <c r="AC33" s="104">
        <f t="shared" si="31"/>
        <v>15.87</v>
      </c>
      <c r="AD33" s="104">
        <f t="shared" si="31"/>
        <v>94.74</v>
      </c>
      <c r="AE33" s="104">
        <f t="shared" si="31"/>
        <v>14.869091600000001</v>
      </c>
      <c r="AF33" s="104">
        <f t="shared" si="31"/>
        <v>0</v>
      </c>
      <c r="AG33" s="277">
        <f t="shared" si="31"/>
        <v>68.530798380000007</v>
      </c>
      <c r="AH33" s="104">
        <f t="shared" si="31"/>
        <v>22.357783019999999</v>
      </c>
      <c r="AI33" s="104">
        <f t="shared" si="7"/>
        <v>-3.4462915700000067</v>
      </c>
      <c r="AJ33" s="104">
        <f t="shared" si="31"/>
        <v>68.530798380000007</v>
      </c>
      <c r="AK33" s="104">
        <f t="shared" si="31"/>
        <v>18.911491449999993</v>
      </c>
      <c r="AL33" s="104">
        <f t="shared" si="31"/>
        <v>0.74</v>
      </c>
      <c r="AM33" s="104">
        <f t="shared" si="31"/>
        <v>62.646100000000018</v>
      </c>
      <c r="AN33" s="104">
        <f t="shared" si="31"/>
        <v>314.65822700000001</v>
      </c>
      <c r="AO33" s="106">
        <f t="shared" si="31"/>
        <v>465.48661683000006</v>
      </c>
      <c r="AP33" s="69">
        <f>AO33-N33</f>
        <v>-12.692891599999939</v>
      </c>
      <c r="AQ33" s="96"/>
      <c r="AR33" s="62">
        <f>AO33-Q33</f>
        <v>68.530798380000022</v>
      </c>
      <c r="AS33" s="69">
        <f>'[8]ИП - чистый (21.06.12)'!AF22</f>
        <v>70.2</v>
      </c>
      <c r="AT33" s="69">
        <f t="shared" si="8"/>
        <v>395.28661683000007</v>
      </c>
      <c r="AU33" s="70"/>
      <c r="AV33" s="70">
        <f t="shared" si="9"/>
        <v>0</v>
      </c>
      <c r="AW33" s="69">
        <f t="shared" ref="AW33:AW56" si="32">AJ33+AK33+AL33+AM33+AN33-AO33</f>
        <v>0</v>
      </c>
      <c r="AX33" s="69">
        <f t="shared" ref="AX33:AY52" si="33">S33+U33+W33+Y33+AA33-AC33</f>
        <v>0</v>
      </c>
      <c r="AY33" s="69">
        <f t="shared" si="33"/>
        <v>0</v>
      </c>
      <c r="AZ33" s="69">
        <f t="shared" ref="AZ33:AZ64" si="34">AJ33+AK33+AL33+AM33+AN33-AO33</f>
        <v>0</v>
      </c>
      <c r="BA33" s="69">
        <f t="shared" ref="BA33:BB52" si="35">AC33-G33</f>
        <v>0</v>
      </c>
      <c r="BB33" s="69">
        <f t="shared" si="35"/>
        <v>0</v>
      </c>
      <c r="BC33" s="96"/>
      <c r="BD33" s="96"/>
      <c r="BE33" s="96"/>
      <c r="BF33" s="96"/>
      <c r="BG33" s="71">
        <f>AO33-N33</f>
        <v>-12.692891599999939</v>
      </c>
    </row>
    <row r="34" spans="1:59" s="87" customFormat="1" ht="12.75">
      <c r="A34" s="80"/>
      <c r="B34" s="81"/>
      <c r="C34" s="82" t="s">
        <v>63</v>
      </c>
      <c r="D34" s="82"/>
      <c r="E34" s="82"/>
      <c r="F34" s="83"/>
      <c r="G34" s="84"/>
      <c r="H34" s="84"/>
      <c r="I34" s="84"/>
      <c r="J34" s="84"/>
      <c r="K34" s="84"/>
      <c r="L34" s="84"/>
      <c r="M34" s="84"/>
      <c r="N34" s="84"/>
      <c r="O34" s="84"/>
      <c r="P34" s="27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274"/>
      <c r="AH34" s="84"/>
      <c r="AI34" s="84">
        <f t="shared" si="7"/>
        <v>0</v>
      </c>
      <c r="AJ34" s="84"/>
      <c r="AK34" s="84"/>
      <c r="AL34" s="84"/>
      <c r="AM34" s="84"/>
      <c r="AN34" s="84"/>
      <c r="AO34" s="85"/>
      <c r="AP34" s="86">
        <f>AO34-N34</f>
        <v>0</v>
      </c>
      <c r="AQ34" s="86"/>
      <c r="AR34" s="86">
        <f>AO34-Q34</f>
        <v>0</v>
      </c>
      <c r="AS34" s="69">
        <f>'[8]ИП - чистый (21.06.12)'!AF23</f>
        <v>0</v>
      </c>
      <c r="AT34" s="69">
        <f t="shared" si="8"/>
        <v>0</v>
      </c>
      <c r="AU34" s="86"/>
      <c r="AV34" s="70">
        <f t="shared" si="9"/>
        <v>0</v>
      </c>
      <c r="AW34" s="69">
        <f t="shared" si="32"/>
        <v>0</v>
      </c>
      <c r="AX34" s="69">
        <f t="shared" si="33"/>
        <v>0</v>
      </c>
      <c r="AY34" s="69">
        <f t="shared" si="33"/>
        <v>0</v>
      </c>
      <c r="AZ34" s="69">
        <f t="shared" si="34"/>
        <v>0</v>
      </c>
      <c r="BA34" s="69">
        <f t="shared" si="35"/>
        <v>0</v>
      </c>
      <c r="BB34" s="69">
        <f t="shared" si="35"/>
        <v>0</v>
      </c>
      <c r="BG34" s="87">
        <f>AO34-N34</f>
        <v>0</v>
      </c>
    </row>
    <row r="35" spans="1:59" s="98" customFormat="1" ht="25.5">
      <c r="A35" s="88" t="s">
        <v>63</v>
      </c>
      <c r="B35" s="89">
        <f>B32+1</f>
        <v>9</v>
      </c>
      <c r="C35" s="175" t="s">
        <v>64</v>
      </c>
      <c r="D35" s="109"/>
      <c r="E35" s="109"/>
      <c r="F35" s="91" t="s">
        <v>52</v>
      </c>
      <c r="G35" s="104">
        <v>0</v>
      </c>
      <c r="H35" s="91">
        <v>0</v>
      </c>
      <c r="I35" s="110" t="s">
        <v>65</v>
      </c>
      <c r="J35" s="111">
        <v>2012</v>
      </c>
      <c r="K35" s="111">
        <v>2014</v>
      </c>
      <c r="L35" s="91"/>
      <c r="M35" s="91"/>
      <c r="N35" s="91">
        <f>AE35+AF35+AJ35+AK35+AL35+AM35+AN35</f>
        <v>16.28969918</v>
      </c>
      <c r="O35" s="91">
        <f>'[9]Приложение 1'!L31</f>
        <v>16.3</v>
      </c>
      <c r="P35" s="275">
        <f t="shared" ref="P35" si="36">AE35+AF35+AG35+AK35+AL35+AM35+AN35</f>
        <v>16.28969918</v>
      </c>
      <c r="Q35" s="91">
        <v>0</v>
      </c>
      <c r="R35" s="104"/>
      <c r="S35" s="91"/>
      <c r="T35" s="91"/>
      <c r="U35" s="104">
        <f>G35</f>
        <v>0</v>
      </c>
      <c r="V35" s="104">
        <f>H35</f>
        <v>0</v>
      </c>
      <c r="W35" s="104"/>
      <c r="X35" s="104"/>
      <c r="Y35" s="104"/>
      <c r="Z35" s="104"/>
      <c r="AA35" s="104"/>
      <c r="AB35" s="104"/>
      <c r="AC35" s="91">
        <f>S35+U35+W35+Y35+AA35</f>
        <v>0</v>
      </c>
      <c r="AD35" s="91">
        <f>T35+V35+X35+Z35+AB35</f>
        <v>0</v>
      </c>
      <c r="AE35" s="91">
        <v>15.426093989999998</v>
      </c>
      <c r="AF35" s="91"/>
      <c r="AG35" s="275">
        <f>'[9]7.1. ЦЗ 2013'!G31</f>
        <v>0.86360518999999991</v>
      </c>
      <c r="AH35" s="91">
        <f>'Корректировка 2014 год (чист.)'!AG35</f>
        <v>0</v>
      </c>
      <c r="AI35" s="91">
        <f t="shared" si="7"/>
        <v>0</v>
      </c>
      <c r="AJ35" s="94">
        <f t="shared" ref="AJ35" si="37">AG35</f>
        <v>0.86360518999999991</v>
      </c>
      <c r="AK35" s="91">
        <v>0</v>
      </c>
      <c r="AL35" s="91"/>
      <c r="AM35" s="91"/>
      <c r="AN35" s="91"/>
      <c r="AO35" s="95">
        <f>AJ35+AK35+AL35+AM35+AN35</f>
        <v>0.86360518999999991</v>
      </c>
      <c r="AP35" s="96">
        <f>AO35-N35</f>
        <v>-15.42609399</v>
      </c>
      <c r="AQ35" s="70"/>
      <c r="AR35" s="70">
        <f>AO35-Q35</f>
        <v>0.86360518999999991</v>
      </c>
      <c r="AS35" s="96">
        <f>'[8]ИП - чистый (21.06.12)'!AF24</f>
        <v>1.2</v>
      </c>
      <c r="AT35" s="96">
        <f t="shared" si="8"/>
        <v>-0.33639481000000004</v>
      </c>
      <c r="AU35" s="70"/>
      <c r="AV35" s="70">
        <f t="shared" si="9"/>
        <v>0</v>
      </c>
      <c r="AW35" s="96">
        <f t="shared" si="32"/>
        <v>0</v>
      </c>
      <c r="AX35" s="96">
        <f t="shared" si="33"/>
        <v>0</v>
      </c>
      <c r="AY35" s="96">
        <f t="shared" si="33"/>
        <v>0</v>
      </c>
      <c r="AZ35" s="96">
        <f t="shared" si="34"/>
        <v>0</v>
      </c>
      <c r="BA35" s="96">
        <f t="shared" si="35"/>
        <v>0</v>
      </c>
      <c r="BB35" s="96">
        <f t="shared" si="35"/>
        <v>0</v>
      </c>
      <c r="BC35" s="70"/>
      <c r="BD35" s="70"/>
      <c r="BE35" s="70"/>
      <c r="BF35" s="70"/>
      <c r="BG35" s="71">
        <f>AO35-N35</f>
        <v>-15.42609399</v>
      </c>
    </row>
    <row r="36" spans="1:59" s="98" customFormat="1" ht="12.75">
      <c r="A36" s="88"/>
      <c r="B36" s="112"/>
      <c r="C36" s="102" t="s">
        <v>66</v>
      </c>
      <c r="D36" s="102"/>
      <c r="E36" s="102"/>
      <c r="F36" s="91"/>
      <c r="G36" s="104">
        <f>SUM(G35:G35)</f>
        <v>0</v>
      </c>
      <c r="H36" s="104">
        <f>SUM(H35:H35)</f>
        <v>0</v>
      </c>
      <c r="I36" s="105"/>
      <c r="J36" s="91"/>
      <c r="K36" s="91"/>
      <c r="L36" s="105">
        <f t="shared" ref="L36:AO36" si="38">SUM(L35:L35)</f>
        <v>0</v>
      </c>
      <c r="M36" s="104">
        <f t="shared" si="38"/>
        <v>0</v>
      </c>
      <c r="N36" s="104">
        <f t="shared" si="38"/>
        <v>16.28969918</v>
      </c>
      <c r="O36" s="104">
        <f t="shared" si="38"/>
        <v>16.3</v>
      </c>
      <c r="P36" s="277">
        <f t="shared" si="38"/>
        <v>16.28969918</v>
      </c>
      <c r="Q36" s="104">
        <f t="shared" si="38"/>
        <v>0</v>
      </c>
      <c r="R36" s="104">
        <f t="shared" si="38"/>
        <v>0</v>
      </c>
      <c r="S36" s="104">
        <f t="shared" si="38"/>
        <v>0</v>
      </c>
      <c r="T36" s="104">
        <f t="shared" si="38"/>
        <v>0</v>
      </c>
      <c r="U36" s="104">
        <f t="shared" si="38"/>
        <v>0</v>
      </c>
      <c r="V36" s="104">
        <f t="shared" si="38"/>
        <v>0</v>
      </c>
      <c r="W36" s="104">
        <f t="shared" si="38"/>
        <v>0</v>
      </c>
      <c r="X36" s="104">
        <f t="shared" si="38"/>
        <v>0</v>
      </c>
      <c r="Y36" s="104">
        <f t="shared" si="38"/>
        <v>0</v>
      </c>
      <c r="Z36" s="104">
        <f t="shared" si="38"/>
        <v>0</v>
      </c>
      <c r="AA36" s="104">
        <f t="shared" si="38"/>
        <v>0</v>
      </c>
      <c r="AB36" s="104">
        <f t="shared" si="38"/>
        <v>0</v>
      </c>
      <c r="AC36" s="104">
        <f t="shared" si="38"/>
        <v>0</v>
      </c>
      <c r="AD36" s="104">
        <f t="shared" si="38"/>
        <v>0</v>
      </c>
      <c r="AE36" s="104">
        <f t="shared" si="38"/>
        <v>15.426093989999998</v>
      </c>
      <c r="AF36" s="104">
        <f t="shared" si="38"/>
        <v>0</v>
      </c>
      <c r="AG36" s="277">
        <f t="shared" si="38"/>
        <v>0.86360518999999991</v>
      </c>
      <c r="AH36" s="104">
        <f t="shared" si="38"/>
        <v>0</v>
      </c>
      <c r="AI36" s="104">
        <f t="shared" si="7"/>
        <v>0</v>
      </c>
      <c r="AJ36" s="104">
        <f t="shared" si="38"/>
        <v>0.86360518999999991</v>
      </c>
      <c r="AK36" s="104">
        <f t="shared" si="38"/>
        <v>0</v>
      </c>
      <c r="AL36" s="104">
        <f t="shared" si="38"/>
        <v>0</v>
      </c>
      <c r="AM36" s="104">
        <f t="shared" si="38"/>
        <v>0</v>
      </c>
      <c r="AN36" s="104">
        <f t="shared" si="38"/>
        <v>0</v>
      </c>
      <c r="AO36" s="106">
        <f t="shared" si="38"/>
        <v>0.86360518999999991</v>
      </c>
      <c r="AP36" s="69">
        <f>AO36-N36</f>
        <v>-15.42609399</v>
      </c>
      <c r="AQ36" s="96"/>
      <c r="AR36" s="62">
        <f>AO36-Q36</f>
        <v>0.86360518999999991</v>
      </c>
      <c r="AS36" s="69">
        <f>'[8]ИП - чистый (21.06.12)'!AF25</f>
        <v>1.2</v>
      </c>
      <c r="AT36" s="69">
        <f t="shared" si="8"/>
        <v>-0.33639481000000004</v>
      </c>
      <c r="AU36" s="70"/>
      <c r="AV36" s="70">
        <f t="shared" si="9"/>
        <v>0</v>
      </c>
      <c r="AW36" s="69">
        <f t="shared" si="32"/>
        <v>0</v>
      </c>
      <c r="AX36" s="69">
        <f t="shared" si="33"/>
        <v>0</v>
      </c>
      <c r="AY36" s="69">
        <f t="shared" si="33"/>
        <v>0</v>
      </c>
      <c r="AZ36" s="69">
        <f t="shared" si="34"/>
        <v>0</v>
      </c>
      <c r="BA36" s="69">
        <f t="shared" si="35"/>
        <v>0</v>
      </c>
      <c r="BB36" s="69">
        <f t="shared" si="35"/>
        <v>0</v>
      </c>
      <c r="BC36" s="96"/>
      <c r="BD36" s="96"/>
      <c r="BE36" s="96"/>
      <c r="BF36" s="96"/>
      <c r="BG36" s="71">
        <f>AO36-N36</f>
        <v>-15.42609399</v>
      </c>
    </row>
    <row r="37" spans="1:59" s="87" customFormat="1" ht="12.75">
      <c r="A37" s="80"/>
      <c r="B37" s="81"/>
      <c r="C37" s="82" t="s">
        <v>232</v>
      </c>
      <c r="D37" s="82"/>
      <c r="E37" s="82"/>
      <c r="F37" s="83"/>
      <c r="G37" s="84"/>
      <c r="H37" s="84"/>
      <c r="I37" s="84"/>
      <c r="J37" s="84"/>
      <c r="K37" s="84"/>
      <c r="L37" s="84"/>
      <c r="M37" s="84"/>
      <c r="N37" s="84"/>
      <c r="O37" s="84"/>
      <c r="P37" s="27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274"/>
      <c r="AH37" s="84"/>
      <c r="AI37" s="84">
        <f t="shared" si="7"/>
        <v>0</v>
      </c>
      <c r="AJ37" s="84"/>
      <c r="AK37" s="84"/>
      <c r="AL37" s="84"/>
      <c r="AM37" s="84"/>
      <c r="AN37" s="84"/>
      <c r="AO37" s="85"/>
      <c r="AP37" s="86"/>
      <c r="AQ37" s="86"/>
      <c r="AR37" s="86"/>
      <c r="AS37" s="69"/>
      <c r="AT37" s="69"/>
      <c r="AU37" s="86"/>
      <c r="AV37" s="70">
        <f t="shared" si="9"/>
        <v>0</v>
      </c>
      <c r="AW37" s="69">
        <f t="shared" si="32"/>
        <v>0</v>
      </c>
      <c r="AX37" s="69">
        <f t="shared" si="33"/>
        <v>0</v>
      </c>
      <c r="AY37" s="69">
        <f t="shared" si="33"/>
        <v>0</v>
      </c>
      <c r="AZ37" s="69">
        <f t="shared" si="34"/>
        <v>0</v>
      </c>
      <c r="BA37" s="69">
        <f t="shared" si="35"/>
        <v>0</v>
      </c>
      <c r="BB37" s="69">
        <f t="shared" si="35"/>
        <v>0</v>
      </c>
    </row>
    <row r="38" spans="1:59" s="98" customFormat="1" ht="25.5" customHeight="1">
      <c r="A38" s="88"/>
      <c r="B38" s="112">
        <f>B35+1</f>
        <v>10</v>
      </c>
      <c r="C38" s="195" t="s">
        <v>234</v>
      </c>
      <c r="D38" s="109"/>
      <c r="E38" s="109"/>
      <c r="F38" s="91" t="s">
        <v>52</v>
      </c>
      <c r="G38" s="190">
        <v>0</v>
      </c>
      <c r="H38" s="190">
        <v>0</v>
      </c>
      <c r="I38" s="105"/>
      <c r="J38" s="111">
        <v>2014</v>
      </c>
      <c r="K38" s="93">
        <v>2014</v>
      </c>
      <c r="L38" s="105"/>
      <c r="M38" s="105"/>
      <c r="N38" s="91">
        <f t="shared" ref="N38" si="39">AE38+AF38+AJ38+AK38+AL38+AM38+AN38</f>
        <v>3</v>
      </c>
      <c r="O38" s="91" t="e">
        <f>'[9]Приложение 1'!#REF!</f>
        <v>#REF!</v>
      </c>
      <c r="P38" s="279">
        <v>3</v>
      </c>
      <c r="Q38" s="91">
        <f>P38</f>
        <v>3</v>
      </c>
      <c r="R38" s="104"/>
      <c r="S38" s="104"/>
      <c r="T38" s="104"/>
      <c r="U38" s="104">
        <f>G38</f>
        <v>0</v>
      </c>
      <c r="V38" s="104">
        <f>H38</f>
        <v>0</v>
      </c>
      <c r="W38" s="91"/>
      <c r="X38" s="91"/>
      <c r="Y38" s="104"/>
      <c r="Z38" s="104"/>
      <c r="AA38" s="104"/>
      <c r="AB38" s="104"/>
      <c r="AC38" s="91">
        <f t="shared" ref="AC38:AD38" si="40">S38+U38+W38+Y38+AA38</f>
        <v>0</v>
      </c>
      <c r="AD38" s="91">
        <f t="shared" si="40"/>
        <v>0</v>
      </c>
      <c r="AE38" s="104"/>
      <c r="AF38" s="104"/>
      <c r="AG38" s="277">
        <v>0</v>
      </c>
      <c r="AH38" s="104"/>
      <c r="AI38" s="104">
        <f t="shared" si="7"/>
        <v>3</v>
      </c>
      <c r="AJ38" s="94">
        <f t="shared" ref="AJ38" si="41">AG38</f>
        <v>0</v>
      </c>
      <c r="AK38" s="91">
        <v>3</v>
      </c>
      <c r="AL38" s="91">
        <v>0</v>
      </c>
      <c r="AM38" s="104"/>
      <c r="AN38" s="104"/>
      <c r="AO38" s="95">
        <f>AJ38+AK38+AL38+AM38+AN38</f>
        <v>3</v>
      </c>
      <c r="AP38" s="96"/>
      <c r="AQ38" s="96"/>
      <c r="AR38" s="70"/>
      <c r="AS38" s="96"/>
      <c r="AT38" s="96"/>
      <c r="AU38" s="70"/>
      <c r="AV38" s="70">
        <f t="shared" si="9"/>
        <v>0</v>
      </c>
      <c r="AW38" s="96">
        <f t="shared" si="32"/>
        <v>0</v>
      </c>
      <c r="AX38" s="96">
        <f t="shared" si="33"/>
        <v>0</v>
      </c>
      <c r="AY38" s="96">
        <f t="shared" si="33"/>
        <v>0</v>
      </c>
      <c r="AZ38" s="96">
        <f t="shared" si="34"/>
        <v>0</v>
      </c>
      <c r="BA38" s="96">
        <f t="shared" si="35"/>
        <v>0</v>
      </c>
      <c r="BB38" s="96">
        <f t="shared" si="35"/>
        <v>0</v>
      </c>
      <c r="BC38" s="96"/>
      <c r="BD38" s="96"/>
      <c r="BE38" s="96"/>
      <c r="BF38" s="96"/>
      <c r="BG38" s="71"/>
    </row>
    <row r="39" spans="1:59" s="98" customFormat="1" ht="12.75">
      <c r="A39" s="88"/>
      <c r="B39" s="112"/>
      <c r="C39" s="128" t="s">
        <v>233</v>
      </c>
      <c r="D39" s="128"/>
      <c r="E39" s="128"/>
      <c r="F39" s="91"/>
      <c r="G39" s="104">
        <f>G38</f>
        <v>0</v>
      </c>
      <c r="H39" s="104">
        <f>H38</f>
        <v>0</v>
      </c>
      <c r="I39" s="105"/>
      <c r="J39" s="91"/>
      <c r="K39" s="91"/>
      <c r="L39" s="105"/>
      <c r="M39" s="105"/>
      <c r="N39" s="104">
        <f t="shared" ref="N39:AG39" si="42">N38</f>
        <v>3</v>
      </c>
      <c r="O39" s="104" t="e">
        <f t="shared" si="42"/>
        <v>#REF!</v>
      </c>
      <c r="P39" s="277">
        <f t="shared" si="42"/>
        <v>3</v>
      </c>
      <c r="Q39" s="104">
        <f t="shared" si="42"/>
        <v>3</v>
      </c>
      <c r="R39" s="104">
        <f t="shared" si="42"/>
        <v>0</v>
      </c>
      <c r="S39" s="104">
        <f t="shared" si="42"/>
        <v>0</v>
      </c>
      <c r="T39" s="104">
        <f t="shared" si="42"/>
        <v>0</v>
      </c>
      <c r="U39" s="104">
        <f t="shared" si="42"/>
        <v>0</v>
      </c>
      <c r="V39" s="104">
        <f t="shared" si="42"/>
        <v>0</v>
      </c>
      <c r="W39" s="104">
        <f t="shared" si="42"/>
        <v>0</v>
      </c>
      <c r="X39" s="104">
        <f t="shared" si="42"/>
        <v>0</v>
      </c>
      <c r="Y39" s="104">
        <f t="shared" si="42"/>
        <v>0</v>
      </c>
      <c r="Z39" s="104">
        <f t="shared" si="42"/>
        <v>0</v>
      </c>
      <c r="AA39" s="104">
        <f t="shared" si="42"/>
        <v>0</v>
      </c>
      <c r="AB39" s="104">
        <f t="shared" si="42"/>
        <v>0</v>
      </c>
      <c r="AC39" s="104">
        <f t="shared" si="42"/>
        <v>0</v>
      </c>
      <c r="AD39" s="104">
        <f t="shared" si="42"/>
        <v>0</v>
      </c>
      <c r="AE39" s="104">
        <f t="shared" si="42"/>
        <v>0</v>
      </c>
      <c r="AF39" s="104">
        <f t="shared" si="42"/>
        <v>0</v>
      </c>
      <c r="AG39" s="277">
        <f t="shared" si="42"/>
        <v>0</v>
      </c>
      <c r="AH39" s="104"/>
      <c r="AI39" s="104">
        <f t="shared" si="7"/>
        <v>3</v>
      </c>
      <c r="AJ39" s="104">
        <f t="shared" ref="AJ39:AO39" si="43">AJ38</f>
        <v>0</v>
      </c>
      <c r="AK39" s="104">
        <f t="shared" si="43"/>
        <v>3</v>
      </c>
      <c r="AL39" s="104">
        <f t="shared" si="43"/>
        <v>0</v>
      </c>
      <c r="AM39" s="104">
        <f t="shared" si="43"/>
        <v>0</v>
      </c>
      <c r="AN39" s="104">
        <f t="shared" si="43"/>
        <v>0</v>
      </c>
      <c r="AO39" s="106">
        <f t="shared" si="43"/>
        <v>3</v>
      </c>
      <c r="AP39" s="69"/>
      <c r="AQ39" s="96"/>
      <c r="AR39" s="62"/>
      <c r="AS39" s="69"/>
      <c r="AT39" s="69"/>
      <c r="AU39" s="70"/>
      <c r="AV39" s="70">
        <f t="shared" si="9"/>
        <v>0</v>
      </c>
      <c r="AW39" s="69">
        <f t="shared" si="32"/>
        <v>0</v>
      </c>
      <c r="AX39" s="69">
        <f t="shared" si="33"/>
        <v>0</v>
      </c>
      <c r="AY39" s="69">
        <f t="shared" si="33"/>
        <v>0</v>
      </c>
      <c r="AZ39" s="69">
        <f t="shared" si="34"/>
        <v>0</v>
      </c>
      <c r="BA39" s="69">
        <f t="shared" si="35"/>
        <v>0</v>
      </c>
      <c r="BB39" s="69">
        <f t="shared" si="35"/>
        <v>0</v>
      </c>
      <c r="BC39" s="96"/>
      <c r="BD39" s="96"/>
      <c r="BE39" s="96"/>
      <c r="BF39" s="96"/>
      <c r="BG39" s="71"/>
    </row>
    <row r="40" spans="1:59" s="87" customFormat="1" ht="12.75">
      <c r="A40" s="80"/>
      <c r="B40" s="81"/>
      <c r="C40" s="82" t="s">
        <v>67</v>
      </c>
      <c r="D40" s="82"/>
      <c r="E40" s="82"/>
      <c r="F40" s="83"/>
      <c r="G40" s="84"/>
      <c r="H40" s="84"/>
      <c r="I40" s="84"/>
      <c r="J40" s="84"/>
      <c r="K40" s="84"/>
      <c r="L40" s="84"/>
      <c r="M40" s="84"/>
      <c r="N40" s="84"/>
      <c r="O40" s="84"/>
      <c r="P40" s="27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274"/>
      <c r="AH40" s="84"/>
      <c r="AI40" s="84">
        <f t="shared" si="7"/>
        <v>0</v>
      </c>
      <c r="AJ40" s="84"/>
      <c r="AK40" s="84"/>
      <c r="AL40" s="84"/>
      <c r="AM40" s="84"/>
      <c r="AN40" s="84"/>
      <c r="AO40" s="85"/>
      <c r="AP40" s="86"/>
      <c r="AQ40" s="86"/>
      <c r="AR40" s="86"/>
      <c r="AS40" s="69"/>
      <c r="AT40" s="69"/>
      <c r="AU40" s="86"/>
      <c r="AV40" s="70">
        <f t="shared" si="9"/>
        <v>0</v>
      </c>
      <c r="AW40" s="69">
        <f t="shared" si="32"/>
        <v>0</v>
      </c>
      <c r="AX40" s="69">
        <f t="shared" si="33"/>
        <v>0</v>
      </c>
      <c r="AY40" s="69">
        <f t="shared" si="33"/>
        <v>0</v>
      </c>
      <c r="AZ40" s="69">
        <f t="shared" si="34"/>
        <v>0</v>
      </c>
      <c r="BA40" s="69">
        <f t="shared" si="35"/>
        <v>0</v>
      </c>
      <c r="BB40" s="69">
        <f t="shared" si="35"/>
        <v>0</v>
      </c>
    </row>
    <row r="41" spans="1:59" s="98" customFormat="1" ht="25.5" customHeight="1">
      <c r="A41" s="88"/>
      <c r="B41" s="112">
        <f>B38+1</f>
        <v>11</v>
      </c>
      <c r="C41" s="191" t="s">
        <v>68</v>
      </c>
      <c r="D41" s="90"/>
      <c r="E41" s="90"/>
      <c r="F41" s="91" t="s">
        <v>52</v>
      </c>
      <c r="G41" s="104">
        <v>0</v>
      </c>
      <c r="H41" s="91">
        <v>0</v>
      </c>
      <c r="I41" s="92"/>
      <c r="J41" s="93">
        <v>2013</v>
      </c>
      <c r="K41" s="93">
        <v>2017</v>
      </c>
      <c r="L41" s="93"/>
      <c r="M41" s="99"/>
      <c r="N41" s="91">
        <f t="shared" ref="N41:N42" si="44">AE41+AF41+AJ41+AK41+AL41+AM41+AN41</f>
        <v>6.6170997299999996</v>
      </c>
      <c r="O41" s="91">
        <f>'[9]Приложение 1'!L34</f>
        <v>10</v>
      </c>
      <c r="P41" s="275">
        <f t="shared" ref="P41:P42" si="45">AE41+AF41+AG41+AK41+AL41+AM41+AN41</f>
        <v>6.6170997299999996</v>
      </c>
      <c r="Q41" s="91">
        <f t="shared" ref="Q41:Q42" si="46">P41-AE41-AF41-AJ41</f>
        <v>6</v>
      </c>
      <c r="R41" s="91"/>
      <c r="S41" s="91"/>
      <c r="T41" s="91"/>
      <c r="U41" s="91"/>
      <c r="V41" s="91"/>
      <c r="W41" s="91"/>
      <c r="X41" s="91"/>
      <c r="Y41" s="91"/>
      <c r="Z41" s="91"/>
      <c r="AA41" s="91">
        <f>G41</f>
        <v>0</v>
      </c>
      <c r="AB41" s="91">
        <f>H41</f>
        <v>0</v>
      </c>
      <c r="AC41" s="91">
        <f>S41+U41+W41+Y41+AA41</f>
        <v>0</v>
      </c>
      <c r="AD41" s="91">
        <f>T41+V41+X41+Z41+AB41</f>
        <v>0</v>
      </c>
      <c r="AE41" s="91"/>
      <c r="AF41" s="91"/>
      <c r="AG41" s="275">
        <f>'[9]7.1. ЦЗ 2013'!G34</f>
        <v>0.61709972999999996</v>
      </c>
      <c r="AH41" s="91">
        <f>'Корректировка 2014 год (чист.)'!AG38</f>
        <v>2</v>
      </c>
      <c r="AI41" s="91">
        <f t="shared" si="7"/>
        <v>-2</v>
      </c>
      <c r="AJ41" s="94">
        <f t="shared" ref="AJ41:AJ42" si="47">AG41</f>
        <v>0.61709972999999996</v>
      </c>
      <c r="AK41" s="94">
        <v>0</v>
      </c>
      <c r="AL41" s="94">
        <v>2</v>
      </c>
      <c r="AM41" s="94">
        <v>2</v>
      </c>
      <c r="AN41" s="94">
        <v>2</v>
      </c>
      <c r="AO41" s="95">
        <f>AJ41+AK41+AL41+AM41+AN41</f>
        <v>6.6170997299999996</v>
      </c>
      <c r="AP41" s="96"/>
      <c r="AQ41" s="97"/>
      <c r="AR41" s="70"/>
      <c r="AS41" s="96"/>
      <c r="AT41" s="96"/>
      <c r="AU41" s="70"/>
      <c r="AV41" s="70">
        <f t="shared" si="9"/>
        <v>0</v>
      </c>
      <c r="AW41" s="96">
        <f t="shared" si="32"/>
        <v>0</v>
      </c>
      <c r="AX41" s="96">
        <f t="shared" si="33"/>
        <v>0</v>
      </c>
      <c r="AY41" s="96">
        <f t="shared" si="33"/>
        <v>0</v>
      </c>
      <c r="AZ41" s="96">
        <f t="shared" si="34"/>
        <v>0</v>
      </c>
      <c r="BA41" s="96">
        <f t="shared" si="35"/>
        <v>0</v>
      </c>
      <c r="BB41" s="96">
        <f t="shared" si="35"/>
        <v>0</v>
      </c>
      <c r="BC41" s="97"/>
      <c r="BD41" s="97"/>
      <c r="BE41" s="97"/>
      <c r="BF41" s="97"/>
      <c r="BG41" s="71"/>
    </row>
    <row r="42" spans="1:59" s="98" customFormat="1" ht="38.25">
      <c r="A42" s="88"/>
      <c r="B42" s="89">
        <f>B41+1</f>
        <v>12</v>
      </c>
      <c r="C42" s="380" t="s">
        <v>69</v>
      </c>
      <c r="D42" s="90"/>
      <c r="E42" s="90"/>
      <c r="F42" s="91" t="s">
        <v>52</v>
      </c>
      <c r="G42" s="91">
        <f>AC42</f>
        <v>9.6900000000000013</v>
      </c>
      <c r="H42" s="91">
        <f>AD42</f>
        <v>3.75</v>
      </c>
      <c r="I42" s="92"/>
      <c r="J42" s="93">
        <v>2013</v>
      </c>
      <c r="K42" s="93">
        <v>2017</v>
      </c>
      <c r="L42" s="93"/>
      <c r="M42" s="99"/>
      <c r="N42" s="91">
        <f t="shared" si="44"/>
        <v>33</v>
      </c>
      <c r="O42" s="91">
        <f>'[9]Приложение 1'!L35</f>
        <v>68</v>
      </c>
      <c r="P42" s="275">
        <f t="shared" si="45"/>
        <v>33</v>
      </c>
      <c r="Q42" s="91">
        <f t="shared" si="46"/>
        <v>33</v>
      </c>
      <c r="R42" s="91"/>
      <c r="S42" s="91">
        <v>0</v>
      </c>
      <c r="T42" s="91">
        <v>0</v>
      </c>
      <c r="U42" s="91">
        <v>0.71</v>
      </c>
      <c r="V42" s="91">
        <v>0.79</v>
      </c>
      <c r="W42" s="91">
        <v>0.53</v>
      </c>
      <c r="X42" s="91">
        <v>0</v>
      </c>
      <c r="Y42" s="91">
        <v>4.09</v>
      </c>
      <c r="Z42" s="91">
        <v>1</v>
      </c>
      <c r="AA42" s="91">
        <v>4.3600000000000003</v>
      </c>
      <c r="AB42" s="91">
        <v>1.96</v>
      </c>
      <c r="AC42" s="244">
        <f>S42+U42+W42+Y42+AA42</f>
        <v>9.6900000000000013</v>
      </c>
      <c r="AD42" s="244">
        <f>T42+V42+X42+Z42+AB42</f>
        <v>3.75</v>
      </c>
      <c r="AE42" s="91"/>
      <c r="AF42" s="91"/>
      <c r="AG42" s="275">
        <f>'[9]7.1. ЦЗ 2013'!G35</f>
        <v>0</v>
      </c>
      <c r="AH42" s="214">
        <f>'Корректировка 2014 год (чист.)'!AG39</f>
        <v>18.5</v>
      </c>
      <c r="AI42" s="214">
        <f t="shared" si="7"/>
        <v>-14.5</v>
      </c>
      <c r="AJ42" s="94">
        <f t="shared" si="47"/>
        <v>0</v>
      </c>
      <c r="AK42" s="232">
        <v>4</v>
      </c>
      <c r="AL42" s="94">
        <f t="shared" ref="AL42:AN42" si="48">AL209</f>
        <v>1</v>
      </c>
      <c r="AM42" s="94">
        <f t="shared" si="48"/>
        <v>12</v>
      </c>
      <c r="AN42" s="94">
        <f t="shared" si="48"/>
        <v>16</v>
      </c>
      <c r="AO42" s="381">
        <f>AJ42+AK42+AL42+AM42+AN42</f>
        <v>33</v>
      </c>
      <c r="AP42" s="96"/>
      <c r="AQ42" s="97"/>
      <c r="AR42" s="70"/>
      <c r="AS42" s="96"/>
      <c r="AT42" s="96"/>
      <c r="AU42" s="70"/>
      <c r="AV42" s="70">
        <f t="shared" si="9"/>
        <v>0</v>
      </c>
      <c r="AW42" s="96">
        <f t="shared" si="32"/>
        <v>0</v>
      </c>
      <c r="AX42" s="96">
        <f t="shared" si="33"/>
        <v>0</v>
      </c>
      <c r="AY42" s="96">
        <f t="shared" si="33"/>
        <v>0</v>
      </c>
      <c r="AZ42" s="96">
        <f t="shared" si="34"/>
        <v>0</v>
      </c>
      <c r="BA42" s="96">
        <f t="shared" si="35"/>
        <v>0</v>
      </c>
      <c r="BB42" s="96">
        <f t="shared" si="35"/>
        <v>0</v>
      </c>
      <c r="BC42" s="97"/>
      <c r="BD42" s="97"/>
      <c r="BE42" s="97"/>
      <c r="BF42" s="97"/>
      <c r="BG42" s="71"/>
    </row>
    <row r="43" spans="1:59" s="98" customFormat="1" ht="12.75">
      <c r="A43" s="88"/>
      <c r="B43" s="112"/>
      <c r="C43" s="102" t="s">
        <v>70</v>
      </c>
      <c r="D43" s="102"/>
      <c r="E43" s="102"/>
      <c r="F43" s="91"/>
      <c r="G43" s="104">
        <f>SUM(G41:G42)</f>
        <v>9.6900000000000013</v>
      </c>
      <c r="H43" s="104">
        <f>SUM(H41:H42)</f>
        <v>3.75</v>
      </c>
      <c r="I43" s="105"/>
      <c r="J43" s="104"/>
      <c r="K43" s="104"/>
      <c r="L43" s="104">
        <f t="shared" ref="L43:AO43" si="49">SUM(L41:L42)</f>
        <v>0</v>
      </c>
      <c r="M43" s="104">
        <f t="shared" si="49"/>
        <v>0</v>
      </c>
      <c r="N43" s="104">
        <f t="shared" si="49"/>
        <v>39.61709973</v>
      </c>
      <c r="O43" s="104">
        <f t="shared" si="49"/>
        <v>78</v>
      </c>
      <c r="P43" s="277">
        <f t="shared" si="49"/>
        <v>39.61709973</v>
      </c>
      <c r="Q43" s="104">
        <f t="shared" si="49"/>
        <v>39</v>
      </c>
      <c r="R43" s="104">
        <f t="shared" si="49"/>
        <v>0</v>
      </c>
      <c r="S43" s="104">
        <f t="shared" si="49"/>
        <v>0</v>
      </c>
      <c r="T43" s="104">
        <f t="shared" si="49"/>
        <v>0</v>
      </c>
      <c r="U43" s="104">
        <f t="shared" si="49"/>
        <v>0.71</v>
      </c>
      <c r="V43" s="104">
        <f t="shared" si="49"/>
        <v>0.79</v>
      </c>
      <c r="W43" s="104">
        <f t="shared" si="49"/>
        <v>0.53</v>
      </c>
      <c r="X43" s="104">
        <f t="shared" si="49"/>
        <v>0</v>
      </c>
      <c r="Y43" s="104">
        <f t="shared" si="49"/>
        <v>4.09</v>
      </c>
      <c r="Z43" s="104">
        <f t="shared" si="49"/>
        <v>1</v>
      </c>
      <c r="AA43" s="104">
        <f t="shared" si="49"/>
        <v>4.3600000000000003</v>
      </c>
      <c r="AB43" s="104">
        <f t="shared" si="49"/>
        <v>1.96</v>
      </c>
      <c r="AC43" s="104">
        <f t="shared" si="49"/>
        <v>9.6900000000000013</v>
      </c>
      <c r="AD43" s="104">
        <f t="shared" si="49"/>
        <v>3.75</v>
      </c>
      <c r="AE43" s="104">
        <f t="shared" si="49"/>
        <v>0</v>
      </c>
      <c r="AF43" s="104">
        <f t="shared" si="49"/>
        <v>0</v>
      </c>
      <c r="AG43" s="277">
        <f t="shared" si="49"/>
        <v>0.61709972999999996</v>
      </c>
      <c r="AH43" s="104">
        <f t="shared" si="49"/>
        <v>20.5</v>
      </c>
      <c r="AI43" s="104">
        <f t="shared" si="7"/>
        <v>-16.5</v>
      </c>
      <c r="AJ43" s="104">
        <f t="shared" si="49"/>
        <v>0.61709972999999996</v>
      </c>
      <c r="AK43" s="104">
        <f t="shared" si="49"/>
        <v>4</v>
      </c>
      <c r="AL43" s="104">
        <f t="shared" si="49"/>
        <v>3</v>
      </c>
      <c r="AM43" s="104">
        <f t="shared" si="49"/>
        <v>14</v>
      </c>
      <c r="AN43" s="104">
        <f t="shared" si="49"/>
        <v>18</v>
      </c>
      <c r="AO43" s="106">
        <f t="shared" si="49"/>
        <v>39.61709973</v>
      </c>
      <c r="AP43" s="69"/>
      <c r="AQ43" s="96"/>
      <c r="AR43" s="62"/>
      <c r="AS43" s="69"/>
      <c r="AT43" s="69"/>
      <c r="AU43" s="70"/>
      <c r="AV43" s="70">
        <f t="shared" si="9"/>
        <v>0</v>
      </c>
      <c r="AW43" s="69">
        <f t="shared" si="32"/>
        <v>0</v>
      </c>
      <c r="AX43" s="69">
        <f t="shared" si="33"/>
        <v>0</v>
      </c>
      <c r="AY43" s="69">
        <f t="shared" si="33"/>
        <v>0</v>
      </c>
      <c r="AZ43" s="69">
        <f t="shared" si="34"/>
        <v>0</v>
      </c>
      <c r="BA43" s="69">
        <f t="shared" si="35"/>
        <v>0</v>
      </c>
      <c r="BB43" s="69">
        <f t="shared" si="35"/>
        <v>0</v>
      </c>
      <c r="BC43" s="96"/>
      <c r="BD43" s="96"/>
      <c r="BE43" s="96"/>
      <c r="BF43" s="96"/>
      <c r="BG43" s="71"/>
    </row>
    <row r="44" spans="1:59" s="98" customFormat="1" ht="25.5">
      <c r="A44" s="113"/>
      <c r="B44" s="114" t="s">
        <v>71</v>
      </c>
      <c r="C44" s="79" t="s">
        <v>72</v>
      </c>
      <c r="D44" s="79"/>
      <c r="E44" s="79"/>
      <c r="F44" s="103"/>
      <c r="G44" s="104">
        <v>0</v>
      </c>
      <c r="H44" s="104">
        <v>0</v>
      </c>
      <c r="I44" s="105"/>
      <c r="J44" s="103"/>
      <c r="K44" s="103"/>
      <c r="L44" s="103"/>
      <c r="M44" s="103"/>
      <c r="N44" s="104">
        <v>0</v>
      </c>
      <c r="O44" s="104"/>
      <c r="P44" s="277"/>
      <c r="Q44" s="104">
        <v>0</v>
      </c>
      <c r="R44" s="104">
        <v>0</v>
      </c>
      <c r="S44" s="104">
        <v>0</v>
      </c>
      <c r="T44" s="104">
        <v>0</v>
      </c>
      <c r="U44" s="104">
        <v>0</v>
      </c>
      <c r="V44" s="104">
        <v>0</v>
      </c>
      <c r="W44" s="104"/>
      <c r="X44" s="104"/>
      <c r="Y44" s="104"/>
      <c r="Z44" s="104"/>
      <c r="AA44" s="104"/>
      <c r="AB44" s="104"/>
      <c r="AC44" s="104">
        <v>0</v>
      </c>
      <c r="AD44" s="104">
        <v>0</v>
      </c>
      <c r="AE44" s="104"/>
      <c r="AF44" s="104"/>
      <c r="AG44" s="277"/>
      <c r="AH44" s="104"/>
      <c r="AI44" s="104">
        <f t="shared" si="7"/>
        <v>0</v>
      </c>
      <c r="AJ44" s="104">
        <v>0</v>
      </c>
      <c r="AK44" s="104">
        <v>0</v>
      </c>
      <c r="AL44" s="104">
        <v>0</v>
      </c>
      <c r="AM44" s="104">
        <v>0</v>
      </c>
      <c r="AN44" s="104">
        <v>0</v>
      </c>
      <c r="AO44" s="106">
        <v>0</v>
      </c>
      <c r="AP44" s="69">
        <f t="shared" ref="AP44:AP63" si="50">AO44-N44</f>
        <v>0</v>
      </c>
      <c r="AQ44" s="96"/>
      <c r="AR44" s="62">
        <f t="shared" ref="AR44:AR63" si="51">AO44-Q44</f>
        <v>0</v>
      </c>
      <c r="AS44" s="69">
        <f>'[8]ИП - чистый (21.06.12)'!AF26</f>
        <v>0</v>
      </c>
      <c r="AT44" s="69">
        <f t="shared" si="8"/>
        <v>0</v>
      </c>
      <c r="AU44" s="70"/>
      <c r="AV44" s="70">
        <f t="shared" si="9"/>
        <v>0</v>
      </c>
      <c r="AW44" s="69">
        <f t="shared" si="32"/>
        <v>0</v>
      </c>
      <c r="AX44" s="69">
        <f t="shared" si="33"/>
        <v>0</v>
      </c>
      <c r="AY44" s="69">
        <f t="shared" si="33"/>
        <v>0</v>
      </c>
      <c r="AZ44" s="69">
        <f t="shared" si="34"/>
        <v>0</v>
      </c>
      <c r="BA44" s="69">
        <f t="shared" si="35"/>
        <v>0</v>
      </c>
      <c r="BB44" s="69">
        <f t="shared" si="35"/>
        <v>0</v>
      </c>
      <c r="BC44" s="96"/>
      <c r="BD44" s="96"/>
      <c r="BE44" s="96"/>
      <c r="BF44" s="96"/>
      <c r="BG44" s="71">
        <f>AO44-N44</f>
        <v>0</v>
      </c>
    </row>
    <row r="45" spans="1:59" s="98" customFormat="1" ht="12.75">
      <c r="A45" s="113"/>
      <c r="B45" s="114" t="s">
        <v>73</v>
      </c>
      <c r="C45" s="79" t="s">
        <v>74</v>
      </c>
      <c r="D45" s="79"/>
      <c r="E45" s="79"/>
      <c r="F45" s="103"/>
      <c r="G45" s="104">
        <f>SUM(G46:G47)</f>
        <v>0</v>
      </c>
      <c r="H45" s="104">
        <f t="shared" ref="H45" si="52">SUM(H46:H47)</f>
        <v>0</v>
      </c>
      <c r="I45" s="104" t="e">
        <f>#REF!+#REF!</f>
        <v>#REF!</v>
      </c>
      <c r="J45" s="103"/>
      <c r="K45" s="103"/>
      <c r="L45" s="103"/>
      <c r="M45" s="104" t="e">
        <f>#REF!+#REF!</f>
        <v>#REF!</v>
      </c>
      <c r="N45" s="104">
        <f>SUM(N46:N47)</f>
        <v>311.32775386428568</v>
      </c>
      <c r="O45" s="104">
        <f t="shared" ref="O45:AO45" si="53">SUM(O46:O47)</f>
        <v>390.97</v>
      </c>
      <c r="P45" s="277">
        <f t="shared" si="53"/>
        <v>311.32775386428568</v>
      </c>
      <c r="Q45" s="104">
        <f t="shared" si="53"/>
        <v>310.0527540042857</v>
      </c>
      <c r="R45" s="104">
        <f t="shared" si="53"/>
        <v>0</v>
      </c>
      <c r="S45" s="104">
        <f t="shared" si="53"/>
        <v>0</v>
      </c>
      <c r="T45" s="104">
        <f t="shared" si="53"/>
        <v>0</v>
      </c>
      <c r="U45" s="104">
        <f t="shared" si="53"/>
        <v>0</v>
      </c>
      <c r="V45" s="104">
        <f t="shared" si="53"/>
        <v>0</v>
      </c>
      <c r="W45" s="104">
        <f t="shared" si="53"/>
        <v>0</v>
      </c>
      <c r="X45" s="104">
        <f t="shared" si="53"/>
        <v>0</v>
      </c>
      <c r="Y45" s="104">
        <f t="shared" si="53"/>
        <v>0</v>
      </c>
      <c r="Z45" s="104">
        <f t="shared" si="53"/>
        <v>0</v>
      </c>
      <c r="AA45" s="104">
        <f t="shared" si="53"/>
        <v>0</v>
      </c>
      <c r="AB45" s="104">
        <f t="shared" si="53"/>
        <v>0</v>
      </c>
      <c r="AC45" s="104">
        <f t="shared" si="53"/>
        <v>0</v>
      </c>
      <c r="AD45" s="104">
        <f t="shared" si="53"/>
        <v>0</v>
      </c>
      <c r="AE45" s="104">
        <f t="shared" si="53"/>
        <v>1.2749998600000001</v>
      </c>
      <c r="AF45" s="104">
        <f t="shared" si="53"/>
        <v>0</v>
      </c>
      <c r="AG45" s="277">
        <f t="shared" si="53"/>
        <v>0</v>
      </c>
      <c r="AH45" s="104">
        <f t="shared" si="53"/>
        <v>66.667753864285686</v>
      </c>
      <c r="AI45" s="104">
        <f t="shared" si="7"/>
        <v>-12.954112824285687</v>
      </c>
      <c r="AJ45" s="104">
        <f t="shared" si="53"/>
        <v>0</v>
      </c>
      <c r="AK45" s="104">
        <f t="shared" si="53"/>
        <v>53.713641039999999</v>
      </c>
      <c r="AL45" s="104">
        <f t="shared" si="53"/>
        <v>13.819112964285694</v>
      </c>
      <c r="AM45" s="104">
        <f t="shared" si="53"/>
        <v>12</v>
      </c>
      <c r="AN45" s="104">
        <f t="shared" si="53"/>
        <v>230.52</v>
      </c>
      <c r="AO45" s="106">
        <f t="shared" si="53"/>
        <v>310.0527540042857</v>
      </c>
      <c r="AP45" s="69">
        <f t="shared" si="50"/>
        <v>-1.2749998599999799</v>
      </c>
      <c r="AQ45" s="96"/>
      <c r="AR45" s="62">
        <f t="shared" si="51"/>
        <v>0</v>
      </c>
      <c r="AS45" s="69">
        <f>'[8]ИП - чистый (21.06.12)'!AF27</f>
        <v>0</v>
      </c>
      <c r="AT45" s="69">
        <f t="shared" si="8"/>
        <v>310.0527540042857</v>
      </c>
      <c r="AU45" s="70"/>
      <c r="AV45" s="70">
        <f t="shared" si="9"/>
        <v>0</v>
      </c>
      <c r="AW45" s="69">
        <f t="shared" si="32"/>
        <v>0</v>
      </c>
      <c r="AX45" s="69">
        <f t="shared" si="33"/>
        <v>0</v>
      </c>
      <c r="AY45" s="69">
        <f t="shared" si="33"/>
        <v>0</v>
      </c>
      <c r="AZ45" s="69">
        <f t="shared" si="34"/>
        <v>0</v>
      </c>
      <c r="BA45" s="69">
        <f t="shared" si="35"/>
        <v>0</v>
      </c>
      <c r="BB45" s="69">
        <f t="shared" si="35"/>
        <v>0</v>
      </c>
      <c r="BC45" s="96"/>
      <c r="BD45" s="96"/>
      <c r="BE45" s="96"/>
      <c r="BF45" s="96"/>
      <c r="BG45" s="71">
        <f>AO45-N45</f>
        <v>-1.2749998599999799</v>
      </c>
    </row>
    <row r="46" spans="1:59" s="98" customFormat="1" ht="51">
      <c r="A46" s="88"/>
      <c r="B46" s="112">
        <f>B42+1</f>
        <v>13</v>
      </c>
      <c r="C46" s="115" t="s">
        <v>75</v>
      </c>
      <c r="D46" s="115"/>
      <c r="E46" s="115"/>
      <c r="F46" s="91" t="s">
        <v>52</v>
      </c>
      <c r="G46" s="255">
        <v>0</v>
      </c>
      <c r="H46" s="254">
        <v>0</v>
      </c>
      <c r="I46" s="104"/>
      <c r="J46" s="93">
        <v>2016</v>
      </c>
      <c r="K46" s="93">
        <v>2017</v>
      </c>
      <c r="L46" s="91"/>
      <c r="M46" s="104"/>
      <c r="N46" s="91">
        <f t="shared" ref="N46:N47" si="54">AE46+AF46+AJ46+AK46+AL46+AM46+AN46</f>
        <v>242.52</v>
      </c>
      <c r="O46" s="91">
        <f>'[9]Приложение 1'!L39</f>
        <v>242.52</v>
      </c>
      <c r="P46" s="276">
        <f t="shared" ref="P46" si="55">AE46+AF46+AG46+AK46+AL46+AM46+AN46</f>
        <v>242.52</v>
      </c>
      <c r="Q46" s="91">
        <f t="shared" ref="Q46:Q47" si="56">P46-AE46-AF46-AJ46</f>
        <v>242.52</v>
      </c>
      <c r="R46" s="104"/>
      <c r="S46" s="104"/>
      <c r="T46" s="104"/>
      <c r="U46" s="104"/>
      <c r="V46" s="104"/>
      <c r="W46" s="91">
        <f>G46</f>
        <v>0</v>
      </c>
      <c r="X46" s="91">
        <f>H46</f>
        <v>0</v>
      </c>
      <c r="Y46" s="104"/>
      <c r="Z46" s="104"/>
      <c r="AA46" s="91">
        <f>G46</f>
        <v>0</v>
      </c>
      <c r="AB46" s="91">
        <f>H46</f>
        <v>0</v>
      </c>
      <c r="AC46" s="91">
        <f t="shared" ref="AC46:AD47" si="57">S46+U46+W46+Y46+AA46</f>
        <v>0</v>
      </c>
      <c r="AD46" s="91">
        <f t="shared" si="57"/>
        <v>0</v>
      </c>
      <c r="AE46" s="91">
        <v>0</v>
      </c>
      <c r="AF46" s="91"/>
      <c r="AG46" s="275">
        <f>'[9]7.1. ЦЗ 2013'!G39</f>
        <v>0</v>
      </c>
      <c r="AH46" s="91">
        <f>'Корректировка 2014 год (чист.)'!AG43</f>
        <v>0</v>
      </c>
      <c r="AI46" s="91">
        <f t="shared" si="7"/>
        <v>0</v>
      </c>
      <c r="AJ46" s="94">
        <f t="shared" ref="AJ46:AJ47" si="58">AG46</f>
        <v>0</v>
      </c>
      <c r="AK46" s="91">
        <v>0</v>
      </c>
      <c r="AL46" s="91"/>
      <c r="AM46" s="91">
        <v>12</v>
      </c>
      <c r="AN46" s="91">
        <v>230.52</v>
      </c>
      <c r="AO46" s="95">
        <f>AJ46+AK46+AL46+AM46+AN46</f>
        <v>242.52</v>
      </c>
      <c r="AP46" s="96">
        <f t="shared" si="50"/>
        <v>0</v>
      </c>
      <c r="AQ46" s="97"/>
      <c r="AR46" s="70">
        <f t="shared" si="51"/>
        <v>0</v>
      </c>
      <c r="AS46" s="96">
        <f>'[8]ИП - чистый (21.06.12)'!AF25</f>
        <v>1.2</v>
      </c>
      <c r="AT46" s="96">
        <f t="shared" si="8"/>
        <v>241.32000000000002</v>
      </c>
      <c r="AU46" s="70"/>
      <c r="AV46" s="70">
        <f t="shared" si="9"/>
        <v>0</v>
      </c>
      <c r="AW46" s="69">
        <f t="shared" si="32"/>
        <v>0</v>
      </c>
      <c r="AX46" s="69">
        <f t="shared" si="33"/>
        <v>0</v>
      </c>
      <c r="AY46" s="69">
        <f t="shared" si="33"/>
        <v>0</v>
      </c>
      <c r="AZ46" s="69">
        <f t="shared" si="34"/>
        <v>0</v>
      </c>
      <c r="BA46" s="69">
        <f t="shared" si="35"/>
        <v>0</v>
      </c>
      <c r="BB46" s="69">
        <f t="shared" si="35"/>
        <v>0</v>
      </c>
      <c r="BC46" s="97"/>
      <c r="BD46" s="97"/>
      <c r="BE46" s="97"/>
      <c r="BF46" s="97"/>
      <c r="BG46" s="71"/>
    </row>
    <row r="47" spans="1:59" s="98" customFormat="1" ht="25.5">
      <c r="A47" s="88"/>
      <c r="B47" s="112">
        <f t="shared" ref="B47" si="59">B46+1</f>
        <v>14</v>
      </c>
      <c r="C47" s="192" t="s">
        <v>76</v>
      </c>
      <c r="D47" s="115"/>
      <c r="E47" s="115"/>
      <c r="F47" s="91" t="s">
        <v>52</v>
      </c>
      <c r="G47" s="104">
        <v>0</v>
      </c>
      <c r="H47" s="91">
        <v>0</v>
      </c>
      <c r="I47" s="104"/>
      <c r="J47" s="93">
        <v>2012</v>
      </c>
      <c r="K47" s="93">
        <v>2015</v>
      </c>
      <c r="L47" s="91"/>
      <c r="M47" s="104"/>
      <c r="N47" s="91">
        <f t="shared" si="54"/>
        <v>68.807753864285701</v>
      </c>
      <c r="O47" s="91">
        <f>'[9]Приложение 1'!L40</f>
        <v>148.45000000000002</v>
      </c>
      <c r="P47" s="275">
        <f>68807753.8642857/1000000</f>
        <v>68.807753864285687</v>
      </c>
      <c r="Q47" s="91">
        <f t="shared" si="56"/>
        <v>67.532754004285692</v>
      </c>
      <c r="R47" s="104"/>
      <c r="S47" s="104"/>
      <c r="T47" s="104"/>
      <c r="U47" s="91">
        <f>G47</f>
        <v>0</v>
      </c>
      <c r="V47" s="91">
        <f>H47</f>
        <v>0</v>
      </c>
      <c r="W47" s="104"/>
      <c r="X47" s="104"/>
      <c r="Y47" s="104"/>
      <c r="Z47" s="104"/>
      <c r="AA47" s="104"/>
      <c r="AB47" s="104"/>
      <c r="AC47" s="91">
        <f t="shared" si="57"/>
        <v>0</v>
      </c>
      <c r="AD47" s="91">
        <f t="shared" si="57"/>
        <v>0</v>
      </c>
      <c r="AE47" s="190">
        <f>2.14-0.86500014</f>
        <v>1.2749998600000001</v>
      </c>
      <c r="AF47" s="91"/>
      <c r="AG47" s="275">
        <f>'[9]7.1. ЦЗ 2013'!G40</f>
        <v>0</v>
      </c>
      <c r="AH47" s="91">
        <f>'Корректировка 2014 год (чист.)'!AG44</f>
        <v>66.667753864285686</v>
      </c>
      <c r="AI47" s="91">
        <f t="shared" si="7"/>
        <v>-12.954112824285687</v>
      </c>
      <c r="AJ47" s="94">
        <f t="shared" si="58"/>
        <v>0</v>
      </c>
      <c r="AK47" s="190">
        <f>1.24341006+0.17962719+33.04623699+0.70718947+0.75+17.41450688+0.37267045</f>
        <v>53.713641039999999</v>
      </c>
      <c r="AL47" s="190">
        <f>P47-AE47-AK47</f>
        <v>13.819112964285694</v>
      </c>
      <c r="AM47" s="91"/>
      <c r="AN47" s="91"/>
      <c r="AO47" s="95">
        <f>AJ47+AK47+AL47+AM47+AN47</f>
        <v>67.532754004285692</v>
      </c>
      <c r="AP47" s="96">
        <f t="shared" si="50"/>
        <v>-1.2749998600000083</v>
      </c>
      <c r="AQ47" s="97"/>
      <c r="AR47" s="70">
        <f t="shared" si="51"/>
        <v>0</v>
      </c>
      <c r="AS47" s="96">
        <f>'[8]ИП - чистый (21.06.12)'!AF26</f>
        <v>0</v>
      </c>
      <c r="AT47" s="96">
        <f>AO47-AS47</f>
        <v>67.532754004285692</v>
      </c>
      <c r="AU47" s="70"/>
      <c r="AV47" s="70">
        <f t="shared" si="9"/>
        <v>0</v>
      </c>
      <c r="AW47" s="96">
        <f t="shared" si="32"/>
        <v>0</v>
      </c>
      <c r="AX47" s="96">
        <f t="shared" si="33"/>
        <v>0</v>
      </c>
      <c r="AY47" s="96">
        <f t="shared" si="33"/>
        <v>0</v>
      </c>
      <c r="AZ47" s="96">
        <f t="shared" si="34"/>
        <v>0</v>
      </c>
      <c r="BA47" s="96">
        <f t="shared" si="35"/>
        <v>0</v>
      </c>
      <c r="BB47" s="96">
        <f t="shared" si="35"/>
        <v>0</v>
      </c>
      <c r="BC47" s="97"/>
      <c r="BD47" s="97"/>
      <c r="BE47" s="97"/>
      <c r="BF47" s="97"/>
      <c r="BG47" s="71"/>
    </row>
    <row r="48" spans="1:59" s="98" customFormat="1" ht="25.5">
      <c r="A48" s="113"/>
      <c r="B48" s="114" t="s">
        <v>77</v>
      </c>
      <c r="C48" s="79" t="s">
        <v>78</v>
      </c>
      <c r="D48" s="79"/>
      <c r="E48" s="79"/>
      <c r="F48" s="103"/>
      <c r="G48" s="104">
        <v>0</v>
      </c>
      <c r="H48" s="104">
        <v>0</v>
      </c>
      <c r="I48" s="105"/>
      <c r="J48" s="111"/>
      <c r="K48" s="111"/>
      <c r="L48" s="103"/>
      <c r="M48" s="103"/>
      <c r="N48" s="104">
        <v>0</v>
      </c>
      <c r="O48" s="104"/>
      <c r="P48" s="277"/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/>
      <c r="X48" s="104"/>
      <c r="Y48" s="104"/>
      <c r="Z48" s="104"/>
      <c r="AA48" s="104"/>
      <c r="AB48" s="104"/>
      <c r="AC48" s="104">
        <v>0</v>
      </c>
      <c r="AD48" s="104">
        <v>0</v>
      </c>
      <c r="AE48" s="104"/>
      <c r="AF48" s="104"/>
      <c r="AG48" s="277">
        <v>0</v>
      </c>
      <c r="AH48" s="104">
        <v>0</v>
      </c>
      <c r="AI48" s="104">
        <f t="shared" si="7"/>
        <v>0</v>
      </c>
      <c r="AJ48" s="104">
        <v>0</v>
      </c>
      <c r="AK48" s="104">
        <v>0</v>
      </c>
      <c r="AL48" s="104">
        <v>0</v>
      </c>
      <c r="AM48" s="104">
        <v>0</v>
      </c>
      <c r="AN48" s="104">
        <v>0</v>
      </c>
      <c r="AO48" s="106">
        <v>0</v>
      </c>
      <c r="AP48" s="69">
        <f t="shared" si="50"/>
        <v>0</v>
      </c>
      <c r="AQ48" s="96"/>
      <c r="AR48" s="62">
        <f t="shared" si="51"/>
        <v>0</v>
      </c>
      <c r="AS48" s="69">
        <f>'[8]ИП - чистый (21.06.12)'!AF28</f>
        <v>0</v>
      </c>
      <c r="AT48" s="69">
        <f t="shared" si="8"/>
        <v>0</v>
      </c>
      <c r="AU48" s="70"/>
      <c r="AV48" s="70">
        <f t="shared" si="9"/>
        <v>0</v>
      </c>
      <c r="AW48" s="69">
        <f t="shared" si="32"/>
        <v>0</v>
      </c>
      <c r="AX48" s="69">
        <f t="shared" si="33"/>
        <v>0</v>
      </c>
      <c r="AY48" s="69">
        <f t="shared" si="33"/>
        <v>0</v>
      </c>
      <c r="AZ48" s="69">
        <f t="shared" si="34"/>
        <v>0</v>
      </c>
      <c r="BA48" s="69">
        <f t="shared" si="35"/>
        <v>0</v>
      </c>
      <c r="BB48" s="69">
        <f t="shared" si="35"/>
        <v>0</v>
      </c>
      <c r="BC48" s="96"/>
      <c r="BD48" s="96"/>
      <c r="BE48" s="96"/>
      <c r="BF48" s="96"/>
      <c r="BG48" s="71">
        <f>AO48-N48</f>
        <v>0</v>
      </c>
    </row>
    <row r="49" spans="1:62" s="98" customFormat="1" ht="12.75">
      <c r="A49" s="113"/>
      <c r="B49" s="114" t="s">
        <v>79</v>
      </c>
      <c r="C49" s="103" t="s">
        <v>80</v>
      </c>
      <c r="D49" s="103"/>
      <c r="E49" s="103"/>
      <c r="F49" s="103"/>
      <c r="G49" s="104">
        <f>G50</f>
        <v>1742.4391000000001</v>
      </c>
      <c r="H49" s="104">
        <f>H50</f>
        <v>256.62</v>
      </c>
      <c r="I49" s="105"/>
      <c r="J49" s="105"/>
      <c r="K49" s="105"/>
      <c r="L49" s="105"/>
      <c r="M49" s="105" t="e">
        <f t="shared" ref="M49:AO49" si="60">M50</f>
        <v>#REF!</v>
      </c>
      <c r="N49" s="104" t="e">
        <f t="shared" si="60"/>
        <v>#REF!</v>
      </c>
      <c r="O49" s="104" t="e">
        <f t="shared" si="60"/>
        <v>#REF!</v>
      </c>
      <c r="P49" s="277">
        <f t="shared" si="60"/>
        <v>9512.4377786312762</v>
      </c>
      <c r="Q49" s="104">
        <f t="shared" si="60"/>
        <v>5648.7775081411473</v>
      </c>
      <c r="R49" s="104">
        <f t="shared" si="60"/>
        <v>0</v>
      </c>
      <c r="S49" s="104">
        <f t="shared" si="60"/>
        <v>17.357000000000003</v>
      </c>
      <c r="T49" s="104">
        <f t="shared" si="60"/>
        <v>12.1</v>
      </c>
      <c r="U49" s="104">
        <f t="shared" si="60"/>
        <v>303.93470000000002</v>
      </c>
      <c r="V49" s="104">
        <f t="shared" si="60"/>
        <v>38.380000000000003</v>
      </c>
      <c r="W49" s="104">
        <f t="shared" si="60"/>
        <v>419.17540000000002</v>
      </c>
      <c r="X49" s="104">
        <f t="shared" si="60"/>
        <v>73.61</v>
      </c>
      <c r="Y49" s="104">
        <f t="shared" si="60"/>
        <v>242.80500000000001</v>
      </c>
      <c r="Z49" s="104">
        <f t="shared" si="60"/>
        <v>29.6</v>
      </c>
      <c r="AA49" s="104">
        <f t="shared" si="60"/>
        <v>643.95000000000005</v>
      </c>
      <c r="AB49" s="104">
        <f t="shared" si="60"/>
        <v>95.210000000000008</v>
      </c>
      <c r="AC49" s="104">
        <f t="shared" si="60"/>
        <v>1627.2220999999997</v>
      </c>
      <c r="AD49" s="104">
        <f t="shared" si="60"/>
        <v>248.89999999999998</v>
      </c>
      <c r="AE49" s="104">
        <f t="shared" si="60"/>
        <v>797.21651250100012</v>
      </c>
      <c r="AF49" s="104">
        <f t="shared" si="60"/>
        <v>129.7105011691288</v>
      </c>
      <c r="AG49" s="277">
        <f t="shared" si="60"/>
        <v>2937.5982569599996</v>
      </c>
      <c r="AH49" s="104">
        <f t="shared" si="60"/>
        <v>1787.874471778689</v>
      </c>
      <c r="AI49" s="104">
        <f t="shared" si="7"/>
        <v>-121.36674115325764</v>
      </c>
      <c r="AJ49" s="104">
        <f t="shared" si="60"/>
        <v>2937.5982569599996</v>
      </c>
      <c r="AK49" s="104">
        <f t="shared" si="60"/>
        <v>1666.5077306254313</v>
      </c>
      <c r="AL49" s="104">
        <f t="shared" si="60"/>
        <v>1326.4906411357144</v>
      </c>
      <c r="AM49" s="104">
        <f t="shared" si="60"/>
        <v>1076.9670725245683</v>
      </c>
      <c r="AN49" s="104">
        <f t="shared" si="60"/>
        <v>1278.0162229999999</v>
      </c>
      <c r="AO49" s="106">
        <f t="shared" si="60"/>
        <v>8285.5799242457142</v>
      </c>
      <c r="AP49" s="69" t="e">
        <f t="shared" si="50"/>
        <v>#REF!</v>
      </c>
      <c r="AQ49" s="96"/>
      <c r="AR49" s="62">
        <f t="shared" si="51"/>
        <v>2636.8024161045669</v>
      </c>
      <c r="AS49" s="69">
        <f>'[8]ИП - чистый (21.06.12)'!AF29</f>
        <v>8283.1</v>
      </c>
      <c r="AT49" s="69">
        <f t="shared" si="8"/>
        <v>2.4799242457138462</v>
      </c>
      <c r="AU49" s="70"/>
      <c r="AV49" s="70">
        <f t="shared" si="9"/>
        <v>-300.7958408554332</v>
      </c>
      <c r="AW49" s="69">
        <f t="shared" si="32"/>
        <v>0</v>
      </c>
      <c r="AX49" s="69">
        <f t="shared" si="33"/>
        <v>0</v>
      </c>
      <c r="AY49" s="69">
        <f t="shared" si="33"/>
        <v>0</v>
      </c>
      <c r="AZ49" s="69">
        <f t="shared" si="34"/>
        <v>0</v>
      </c>
      <c r="BA49" s="69">
        <f t="shared" si="35"/>
        <v>-115.21700000000033</v>
      </c>
      <c r="BB49" s="69">
        <f t="shared" si="35"/>
        <v>-7.7200000000000273</v>
      </c>
      <c r="BC49" s="96"/>
      <c r="BD49" s="96"/>
      <c r="BE49" s="96"/>
      <c r="BF49" s="96"/>
      <c r="BG49" s="71" t="e">
        <f>AO49-N49</f>
        <v>#REF!</v>
      </c>
    </row>
    <row r="50" spans="1:62" s="98" customFormat="1" ht="25.5">
      <c r="A50" s="113"/>
      <c r="B50" s="114" t="s">
        <v>81</v>
      </c>
      <c r="C50" s="79" t="s">
        <v>48</v>
      </c>
      <c r="D50" s="79"/>
      <c r="E50" s="79"/>
      <c r="F50" s="103"/>
      <c r="G50" s="104">
        <f>G54+G69+G78+G100+G106+G111+G118+G134+G137+G140+G141+G153</f>
        <v>1742.4391000000001</v>
      </c>
      <c r="H50" s="104">
        <f>H54+H69+H78+H100+H106+H111+H118+H134+H137+H140+H141+H153</f>
        <v>256.62</v>
      </c>
      <c r="I50" s="105"/>
      <c r="J50" s="103"/>
      <c r="K50" s="103"/>
      <c r="L50" s="103"/>
      <c r="M50" s="105" t="e">
        <f>M100+#REF!+M111+#REF!+#REF!+#REF!+#REF!+M153</f>
        <v>#REF!</v>
      </c>
      <c r="N50" s="104" t="e">
        <f>N54+N69+N78+N100+N106+N111+N118+N134+N137+#REF!+N141+N153</f>
        <v>#REF!</v>
      </c>
      <c r="O50" s="104" t="e">
        <f>O54+O69+O78+O100+O106+O111+O118+O134+O137+#REF!+O141+O153</f>
        <v>#REF!</v>
      </c>
      <c r="P50" s="277">
        <f t="shared" ref="P50:AO50" si="61">P54+P69+P78+P100+P106+P111+P118+P134+P137+P140+P141+P153</f>
        <v>9512.4377786312762</v>
      </c>
      <c r="Q50" s="104">
        <f t="shared" si="61"/>
        <v>5648.7775081411473</v>
      </c>
      <c r="R50" s="104">
        <f t="shared" si="61"/>
        <v>0</v>
      </c>
      <c r="S50" s="104">
        <f t="shared" si="61"/>
        <v>17.357000000000003</v>
      </c>
      <c r="T50" s="104">
        <f t="shared" si="61"/>
        <v>12.1</v>
      </c>
      <c r="U50" s="104">
        <f t="shared" si="61"/>
        <v>303.93470000000002</v>
      </c>
      <c r="V50" s="104">
        <f t="shared" si="61"/>
        <v>38.380000000000003</v>
      </c>
      <c r="W50" s="104">
        <f t="shared" si="61"/>
        <v>419.17540000000002</v>
      </c>
      <c r="X50" s="104">
        <f t="shared" si="61"/>
        <v>73.61</v>
      </c>
      <c r="Y50" s="104">
        <f t="shared" si="61"/>
        <v>242.80500000000001</v>
      </c>
      <c r="Z50" s="104">
        <f t="shared" si="61"/>
        <v>29.6</v>
      </c>
      <c r="AA50" s="104">
        <f t="shared" si="61"/>
        <v>643.95000000000005</v>
      </c>
      <c r="AB50" s="104">
        <f t="shared" si="61"/>
        <v>95.210000000000008</v>
      </c>
      <c r="AC50" s="104">
        <f t="shared" si="61"/>
        <v>1627.2220999999997</v>
      </c>
      <c r="AD50" s="104">
        <f t="shared" si="61"/>
        <v>248.89999999999998</v>
      </c>
      <c r="AE50" s="104">
        <f t="shared" si="61"/>
        <v>797.21651250100012</v>
      </c>
      <c r="AF50" s="104">
        <f t="shared" si="61"/>
        <v>129.7105011691288</v>
      </c>
      <c r="AG50" s="277">
        <f t="shared" si="61"/>
        <v>2937.5982569599996</v>
      </c>
      <c r="AH50" s="104">
        <f t="shared" si="61"/>
        <v>1787.874471778689</v>
      </c>
      <c r="AI50" s="104">
        <f t="shared" si="61"/>
        <v>-128.96242415325781</v>
      </c>
      <c r="AJ50" s="104">
        <f t="shared" si="61"/>
        <v>2937.5982569599996</v>
      </c>
      <c r="AK50" s="104">
        <f t="shared" si="61"/>
        <v>1666.5077306254313</v>
      </c>
      <c r="AL50" s="104">
        <f t="shared" si="61"/>
        <v>1326.4906411357144</v>
      </c>
      <c r="AM50" s="104">
        <f t="shared" si="61"/>
        <v>1076.9670725245683</v>
      </c>
      <c r="AN50" s="104">
        <f t="shared" si="61"/>
        <v>1278.0162229999999</v>
      </c>
      <c r="AO50" s="106">
        <f t="shared" si="61"/>
        <v>8285.5799242457142</v>
      </c>
      <c r="AP50" s="69" t="e">
        <f t="shared" si="50"/>
        <v>#REF!</v>
      </c>
      <c r="AQ50" s="96"/>
      <c r="AR50" s="62">
        <f t="shared" si="51"/>
        <v>2636.8024161045669</v>
      </c>
      <c r="AS50" s="69">
        <f>'[8]ИП - чистый (21.06.12)'!AF30</f>
        <v>8283.1</v>
      </c>
      <c r="AT50" s="69">
        <f t="shared" si="8"/>
        <v>2.4799242457138462</v>
      </c>
      <c r="AU50" s="70"/>
      <c r="AV50" s="70">
        <f t="shared" si="9"/>
        <v>-300.7958408554332</v>
      </c>
      <c r="AW50" s="69">
        <f t="shared" si="32"/>
        <v>0</v>
      </c>
      <c r="AX50" s="69">
        <f t="shared" si="33"/>
        <v>0</v>
      </c>
      <c r="AY50" s="69">
        <f t="shared" si="33"/>
        <v>0</v>
      </c>
      <c r="AZ50" s="69">
        <f t="shared" si="34"/>
        <v>0</v>
      </c>
      <c r="BA50" s="69">
        <f t="shared" si="35"/>
        <v>-115.21700000000033</v>
      </c>
      <c r="BB50" s="69">
        <f t="shared" si="35"/>
        <v>-7.7200000000000273</v>
      </c>
      <c r="BC50" s="96"/>
      <c r="BD50" s="96"/>
      <c r="BE50" s="96"/>
      <c r="BF50" s="96"/>
      <c r="BG50" s="71" t="e">
        <f>AO50-N50</f>
        <v>#REF!</v>
      </c>
    </row>
    <row r="51" spans="1:62" s="87" customFormat="1" ht="12.75">
      <c r="A51" s="80"/>
      <c r="B51" s="81"/>
      <c r="C51" s="82" t="s">
        <v>49</v>
      </c>
      <c r="D51" s="82"/>
      <c r="E51" s="82"/>
      <c r="F51" s="83"/>
      <c r="G51" s="84"/>
      <c r="H51" s="84"/>
      <c r="I51" s="84"/>
      <c r="J51" s="84"/>
      <c r="K51" s="84"/>
      <c r="L51" s="84"/>
      <c r="M51" s="84"/>
      <c r="N51" s="84"/>
      <c r="O51" s="84"/>
      <c r="P51" s="27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274"/>
      <c r="AH51" s="84"/>
      <c r="AI51" s="84">
        <f t="shared" si="7"/>
        <v>0</v>
      </c>
      <c r="AJ51" s="84"/>
      <c r="AK51" s="84"/>
      <c r="AL51" s="84"/>
      <c r="AM51" s="84"/>
      <c r="AN51" s="84"/>
      <c r="AO51" s="85"/>
      <c r="AP51" s="86">
        <f t="shared" si="50"/>
        <v>0</v>
      </c>
      <c r="AQ51" s="86"/>
      <c r="AR51" s="86">
        <f t="shared" si="51"/>
        <v>0</v>
      </c>
      <c r="AS51" s="69">
        <f>'[8]ИП - чистый (21.06.12)'!AF18</f>
        <v>71.400000000000006</v>
      </c>
      <c r="AT51" s="69">
        <f t="shared" si="8"/>
        <v>-71.400000000000006</v>
      </c>
      <c r="AU51" s="86"/>
      <c r="AV51" s="70">
        <f t="shared" si="9"/>
        <v>0</v>
      </c>
      <c r="AW51" s="69">
        <f t="shared" si="32"/>
        <v>0</v>
      </c>
      <c r="AX51" s="69">
        <f t="shared" si="33"/>
        <v>0</v>
      </c>
      <c r="AY51" s="69">
        <f t="shared" si="33"/>
        <v>0</v>
      </c>
      <c r="AZ51" s="69">
        <f t="shared" si="34"/>
        <v>0</v>
      </c>
      <c r="BA51" s="69">
        <f t="shared" si="35"/>
        <v>0</v>
      </c>
      <c r="BB51" s="69">
        <f t="shared" si="35"/>
        <v>0</v>
      </c>
    </row>
    <row r="52" spans="1:62" s="98" customFormat="1" ht="51">
      <c r="A52" s="116" t="s">
        <v>82</v>
      </c>
      <c r="B52" s="112">
        <f>B47+1</f>
        <v>15</v>
      </c>
      <c r="C52" s="193" t="s">
        <v>84</v>
      </c>
      <c r="D52" s="117"/>
      <c r="E52" s="117"/>
      <c r="F52" s="91" t="s">
        <v>52</v>
      </c>
      <c r="G52" s="254">
        <v>4</v>
      </c>
      <c r="H52" s="254">
        <v>8.82</v>
      </c>
      <c r="I52" s="105"/>
      <c r="J52" s="111">
        <v>2015</v>
      </c>
      <c r="K52" s="111">
        <v>2017</v>
      </c>
      <c r="L52" s="103"/>
      <c r="M52" s="105"/>
      <c r="N52" s="91">
        <v>80</v>
      </c>
      <c r="O52" s="91">
        <f>'[9]Приложение 1'!L46</f>
        <v>80</v>
      </c>
      <c r="P52" s="276">
        <f t="shared" ref="P52:P53" si="62">AE52+AF52+AG52+AK52+AL52+AM52+AN52</f>
        <v>80</v>
      </c>
      <c r="Q52" s="91">
        <f t="shared" ref="Q52:Q53" si="63">P52-AE52-AF52-AJ52</f>
        <v>80</v>
      </c>
      <c r="R52" s="104"/>
      <c r="S52" s="104"/>
      <c r="T52" s="104"/>
      <c r="U52" s="91"/>
      <c r="V52" s="91"/>
      <c r="W52" s="91"/>
      <c r="X52" s="91"/>
      <c r="Y52" s="91"/>
      <c r="Z52" s="91"/>
      <c r="AA52" s="91">
        <f>G52</f>
        <v>4</v>
      </c>
      <c r="AB52" s="91">
        <f>H52</f>
        <v>8.82</v>
      </c>
      <c r="AC52" s="91">
        <f t="shared" ref="AC52:AD52" si="64">S52+U52+W52+Y52+AA52</f>
        <v>4</v>
      </c>
      <c r="AD52" s="91">
        <f t="shared" si="64"/>
        <v>8.82</v>
      </c>
      <c r="AE52" s="91"/>
      <c r="AF52" s="91"/>
      <c r="AG52" s="275">
        <f>'[9]7.1. ЦЗ 2013'!G46</f>
        <v>0</v>
      </c>
      <c r="AH52" s="91">
        <f>'Корректировка 2014 год (чист.)'!AG50</f>
        <v>0</v>
      </c>
      <c r="AI52" s="91">
        <f t="shared" si="7"/>
        <v>0</v>
      </c>
      <c r="AJ52" s="94">
        <f t="shared" ref="AJ52" si="65">AG52</f>
        <v>0</v>
      </c>
      <c r="AK52" s="91"/>
      <c r="AL52" s="91">
        <v>3</v>
      </c>
      <c r="AM52" s="91">
        <v>15</v>
      </c>
      <c r="AN52" s="91">
        <v>62</v>
      </c>
      <c r="AO52" s="95">
        <f>AJ52+AK52+AL52+AM52+AN52</f>
        <v>80</v>
      </c>
      <c r="AP52" s="96">
        <f t="shared" si="50"/>
        <v>0</v>
      </c>
      <c r="AQ52" s="70"/>
      <c r="AR52" s="70">
        <f t="shared" si="51"/>
        <v>0</v>
      </c>
      <c r="AS52" s="96">
        <f>'[8]ИП - чистый (21.06.12)'!AF22</f>
        <v>70.2</v>
      </c>
      <c r="AT52" s="96">
        <f t="shared" si="8"/>
        <v>9.7999999999999972</v>
      </c>
      <c r="AU52" s="70"/>
      <c r="AV52" s="70">
        <f t="shared" si="9"/>
        <v>0</v>
      </c>
      <c r="AW52" s="96">
        <f t="shared" si="32"/>
        <v>0</v>
      </c>
      <c r="AX52" s="96">
        <f t="shared" si="33"/>
        <v>0</v>
      </c>
      <c r="AY52" s="96">
        <f t="shared" si="33"/>
        <v>0</v>
      </c>
      <c r="AZ52" s="96">
        <f t="shared" si="34"/>
        <v>0</v>
      </c>
      <c r="BA52" s="96">
        <f t="shared" si="35"/>
        <v>0</v>
      </c>
      <c r="BB52" s="96">
        <f t="shared" si="35"/>
        <v>0</v>
      </c>
      <c r="BC52" s="70"/>
      <c r="BD52" s="70"/>
      <c r="BE52" s="70"/>
      <c r="BF52" s="70"/>
      <c r="BG52" s="71">
        <f>AO52-N52</f>
        <v>0</v>
      </c>
    </row>
    <row r="53" spans="1:62" s="98" customFormat="1" ht="38.25">
      <c r="A53" s="116"/>
      <c r="B53" s="112">
        <f>B52+1</f>
        <v>16</v>
      </c>
      <c r="C53" s="193" t="s">
        <v>86</v>
      </c>
      <c r="D53" s="117" t="s">
        <v>246</v>
      </c>
      <c r="E53" s="117"/>
      <c r="F53" s="91" t="s">
        <v>52</v>
      </c>
      <c r="G53" s="243">
        <f>5+7+2</f>
        <v>14</v>
      </c>
      <c r="H53" s="243">
        <f>2*0.1+(2*0.25)*3+2*0.63+2*0.4</f>
        <v>3.76</v>
      </c>
      <c r="I53" s="105"/>
      <c r="J53" s="93">
        <v>2014</v>
      </c>
      <c r="K53" s="93">
        <v>2016</v>
      </c>
      <c r="L53" s="103"/>
      <c r="M53" s="105"/>
      <c r="N53" s="91"/>
      <c r="O53" s="91"/>
      <c r="P53" s="275">
        <f t="shared" si="62"/>
        <v>100</v>
      </c>
      <c r="Q53" s="91">
        <f t="shared" si="63"/>
        <v>100</v>
      </c>
      <c r="R53" s="104"/>
      <c r="S53" s="91"/>
      <c r="T53" s="91"/>
      <c r="U53" s="91"/>
      <c r="V53" s="91"/>
      <c r="W53" s="91"/>
      <c r="X53" s="91"/>
      <c r="Y53" s="91">
        <f>G53</f>
        <v>14</v>
      </c>
      <c r="Z53" s="91">
        <f>H53</f>
        <v>3.76</v>
      </c>
      <c r="AA53" s="91"/>
      <c r="AB53" s="91"/>
      <c r="AC53" s="91">
        <f>S53+U53+W53+Y53+AA53</f>
        <v>14</v>
      </c>
      <c r="AD53" s="91">
        <f>T53+V53+X53+Z53+AB53</f>
        <v>3.76</v>
      </c>
      <c r="AE53" s="91"/>
      <c r="AF53" s="91"/>
      <c r="AG53" s="275"/>
      <c r="AH53" s="214">
        <f>'Корректировка 2014 год (чист.)'!AG52</f>
        <v>14</v>
      </c>
      <c r="AI53" s="214">
        <f t="shared" si="7"/>
        <v>-2</v>
      </c>
      <c r="AJ53" s="94">
        <f>AG53</f>
        <v>0</v>
      </c>
      <c r="AK53" s="215">
        <v>12</v>
      </c>
      <c r="AL53" s="187">
        <v>74</v>
      </c>
      <c r="AM53" s="94">
        <v>14</v>
      </c>
      <c r="AN53" s="94">
        <v>0</v>
      </c>
      <c r="AO53" s="95">
        <f>AJ53+AK53+AL53+AM53+AN53</f>
        <v>100</v>
      </c>
      <c r="AP53" s="96"/>
      <c r="AQ53" s="70"/>
      <c r="AR53" s="70"/>
      <c r="AS53" s="96"/>
      <c r="AT53" s="96"/>
      <c r="AU53" s="70"/>
      <c r="AV53" s="70"/>
      <c r="AW53" s="96"/>
      <c r="AX53" s="96"/>
      <c r="AY53" s="96"/>
      <c r="AZ53" s="96"/>
      <c r="BA53" s="96"/>
      <c r="BB53" s="96"/>
      <c r="BC53" s="70"/>
      <c r="BD53" s="70"/>
      <c r="BE53" s="70"/>
      <c r="BF53" s="70"/>
      <c r="BG53" s="71"/>
    </row>
    <row r="54" spans="1:62" s="98" customFormat="1" ht="12.75">
      <c r="A54" s="113"/>
      <c r="B54" s="114"/>
      <c r="C54" s="102" t="s">
        <v>87</v>
      </c>
      <c r="D54" s="102"/>
      <c r="E54" s="102"/>
      <c r="F54" s="103"/>
      <c r="G54" s="104">
        <f>SUM(G52:G53)</f>
        <v>18</v>
      </c>
      <c r="H54" s="104">
        <f>SUM(H52:H53)</f>
        <v>12.58</v>
      </c>
      <c r="I54" s="104">
        <f>SUM(I52:I52)</f>
        <v>0</v>
      </c>
      <c r="J54" s="104"/>
      <c r="K54" s="104"/>
      <c r="L54" s="104">
        <f>SUM(L52:L52)</f>
        <v>0</v>
      </c>
      <c r="M54" s="104">
        <f>SUM(M52:M52)</f>
        <v>0</v>
      </c>
      <c r="N54" s="104">
        <f>SUM(N52:N52)</f>
        <v>80</v>
      </c>
      <c r="O54" s="104">
        <f>SUM(O52:O52)</f>
        <v>80</v>
      </c>
      <c r="P54" s="277">
        <f>SUM(P52:P53)</f>
        <v>180</v>
      </c>
      <c r="Q54" s="104">
        <f>SUM(Q52:Q53)</f>
        <v>180</v>
      </c>
      <c r="R54" s="104">
        <f>SUM(R52:R52)</f>
        <v>0</v>
      </c>
      <c r="S54" s="104">
        <f t="shared" ref="S54:AH54" si="66">SUM(S52:S53)</f>
        <v>0</v>
      </c>
      <c r="T54" s="104">
        <f t="shared" si="66"/>
        <v>0</v>
      </c>
      <c r="U54" s="104">
        <f t="shared" si="66"/>
        <v>0</v>
      </c>
      <c r="V54" s="104">
        <f t="shared" si="66"/>
        <v>0</v>
      </c>
      <c r="W54" s="104">
        <f t="shared" si="66"/>
        <v>0</v>
      </c>
      <c r="X54" s="104">
        <f t="shared" si="66"/>
        <v>0</v>
      </c>
      <c r="Y54" s="104">
        <f t="shared" si="66"/>
        <v>14</v>
      </c>
      <c r="Z54" s="104">
        <f t="shared" si="66"/>
        <v>3.76</v>
      </c>
      <c r="AA54" s="104">
        <f t="shared" si="66"/>
        <v>4</v>
      </c>
      <c r="AB54" s="104">
        <f t="shared" si="66"/>
        <v>8.82</v>
      </c>
      <c r="AC54" s="104">
        <f t="shared" si="66"/>
        <v>18</v>
      </c>
      <c r="AD54" s="104">
        <f t="shared" si="66"/>
        <v>12.58</v>
      </c>
      <c r="AE54" s="104">
        <f t="shared" si="66"/>
        <v>0</v>
      </c>
      <c r="AF54" s="104">
        <f t="shared" si="66"/>
        <v>0</v>
      </c>
      <c r="AG54" s="277">
        <f t="shared" si="66"/>
        <v>0</v>
      </c>
      <c r="AH54" s="104">
        <f t="shared" si="66"/>
        <v>14</v>
      </c>
      <c r="AI54" s="104">
        <f t="shared" si="7"/>
        <v>-2</v>
      </c>
      <c r="AJ54" s="104">
        <f t="shared" ref="AJ54:AO54" si="67">SUM(AJ52:AJ53)</f>
        <v>0</v>
      </c>
      <c r="AK54" s="104">
        <f t="shared" si="67"/>
        <v>12</v>
      </c>
      <c r="AL54" s="104">
        <f t="shared" si="67"/>
        <v>77</v>
      </c>
      <c r="AM54" s="104">
        <f t="shared" si="67"/>
        <v>29</v>
      </c>
      <c r="AN54" s="104">
        <f t="shared" si="67"/>
        <v>62</v>
      </c>
      <c r="AO54" s="106">
        <f t="shared" si="67"/>
        <v>180</v>
      </c>
      <c r="AP54" s="69">
        <f t="shared" si="50"/>
        <v>100</v>
      </c>
      <c r="AQ54" s="96"/>
      <c r="AR54" s="62">
        <f t="shared" si="51"/>
        <v>0</v>
      </c>
      <c r="AS54" s="69">
        <f>'[8]ИП - чистый (21.06.12)'!AF27</f>
        <v>0</v>
      </c>
      <c r="AT54" s="69">
        <f t="shared" si="8"/>
        <v>180</v>
      </c>
      <c r="AU54" s="70"/>
      <c r="AV54" s="70">
        <f t="shared" si="9"/>
        <v>0</v>
      </c>
      <c r="AW54" s="69">
        <f t="shared" si="32"/>
        <v>0</v>
      </c>
      <c r="AX54" s="69">
        <f t="shared" ref="AX54:AY64" si="68">S54+U54+W54+Y54+AA54-AC54</f>
        <v>0</v>
      </c>
      <c r="AY54" s="69">
        <f t="shared" si="68"/>
        <v>0</v>
      </c>
      <c r="AZ54" s="69">
        <f t="shared" si="34"/>
        <v>0</v>
      </c>
      <c r="BA54" s="69">
        <f t="shared" ref="BA54:BB64" si="69">AC54-G54</f>
        <v>0</v>
      </c>
      <c r="BB54" s="69">
        <f t="shared" si="69"/>
        <v>0</v>
      </c>
      <c r="BC54" s="96"/>
      <c r="BD54" s="96"/>
      <c r="BE54" s="96"/>
      <c r="BF54" s="96"/>
      <c r="BG54" s="71"/>
      <c r="BI54" s="98">
        <v>0</v>
      </c>
      <c r="BJ54" s="118">
        <f>AO54-BI54</f>
        <v>180</v>
      </c>
    </row>
    <row r="55" spans="1:62" s="87" customFormat="1" ht="12.75">
      <c r="A55" s="80"/>
      <c r="B55" s="81"/>
      <c r="C55" s="82" t="s">
        <v>88</v>
      </c>
      <c r="D55" s="82"/>
      <c r="E55" s="82"/>
      <c r="F55" s="83"/>
      <c r="G55" s="84"/>
      <c r="H55" s="84"/>
      <c r="I55" s="84"/>
      <c r="J55" s="84"/>
      <c r="K55" s="84"/>
      <c r="L55" s="84"/>
      <c r="M55" s="84"/>
      <c r="N55" s="84"/>
      <c r="O55" s="84"/>
      <c r="P55" s="27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274"/>
      <c r="AH55" s="84"/>
      <c r="AI55" s="84">
        <f t="shared" si="7"/>
        <v>0</v>
      </c>
      <c r="AJ55" s="84"/>
      <c r="AK55" s="84"/>
      <c r="AL55" s="84"/>
      <c r="AM55" s="84"/>
      <c r="AN55" s="84"/>
      <c r="AO55" s="85"/>
      <c r="AP55" s="86">
        <f t="shared" si="50"/>
        <v>0</v>
      </c>
      <c r="AQ55" s="86"/>
      <c r="AR55" s="86">
        <f t="shared" si="51"/>
        <v>0</v>
      </c>
      <c r="AS55" s="69">
        <f>'[8]ИП - чистый (21.06.12)'!AF31</f>
        <v>0</v>
      </c>
      <c r="AT55" s="69">
        <f t="shared" si="8"/>
        <v>0</v>
      </c>
      <c r="AU55" s="86"/>
      <c r="AV55" s="70">
        <f t="shared" si="9"/>
        <v>0</v>
      </c>
      <c r="AW55" s="69">
        <f t="shared" si="32"/>
        <v>0</v>
      </c>
      <c r="AX55" s="69">
        <f t="shared" si="68"/>
        <v>0</v>
      </c>
      <c r="AY55" s="69">
        <f t="shared" si="68"/>
        <v>0</v>
      </c>
      <c r="AZ55" s="69">
        <f t="shared" si="34"/>
        <v>0</v>
      </c>
      <c r="BA55" s="69">
        <f t="shared" si="69"/>
        <v>0</v>
      </c>
      <c r="BB55" s="69">
        <f t="shared" si="69"/>
        <v>0</v>
      </c>
    </row>
    <row r="56" spans="1:62" s="98" customFormat="1" ht="25.5">
      <c r="A56" s="116" t="s">
        <v>82</v>
      </c>
      <c r="B56" s="112">
        <f>B53+1</f>
        <v>17</v>
      </c>
      <c r="C56" s="193" t="s">
        <v>89</v>
      </c>
      <c r="D56" s="117" t="s">
        <v>248</v>
      </c>
      <c r="E56" s="117"/>
      <c r="F56" s="91" t="s">
        <v>52</v>
      </c>
      <c r="G56" s="243">
        <f>4.538+0.174+27.457+0.106+0.2+0.01</f>
        <v>32.485000000000007</v>
      </c>
      <c r="H56" s="243">
        <f>1*0.1</f>
        <v>0.1</v>
      </c>
      <c r="I56" s="105"/>
      <c r="J56" s="111">
        <v>2012</v>
      </c>
      <c r="K56" s="111">
        <v>2014</v>
      </c>
      <c r="L56" s="103"/>
      <c r="M56" s="105"/>
      <c r="N56" s="91">
        <f t="shared" ref="N56:N68" si="70">AE56+AF56+AJ56+AK56+AL56+AM56+AN56</f>
        <v>231.3</v>
      </c>
      <c r="O56" s="91">
        <f>'[9]Приложение 1'!L50</f>
        <v>222</v>
      </c>
      <c r="P56" s="275">
        <f t="shared" ref="P56:P66" si="71">AE56+AF56+AG56+AK56+AL56+AM56+AN56</f>
        <v>231.3</v>
      </c>
      <c r="Q56" s="91">
        <f t="shared" ref="Q56:Q68" si="72">P56-AE56-AF56-AJ56</f>
        <v>81.670459970000024</v>
      </c>
      <c r="R56" s="104"/>
      <c r="S56" s="104"/>
      <c r="T56" s="104"/>
      <c r="U56" s="91">
        <f>G56</f>
        <v>32.485000000000007</v>
      </c>
      <c r="V56" s="91">
        <f>H56</f>
        <v>0.1</v>
      </c>
      <c r="W56" s="91"/>
      <c r="X56" s="91"/>
      <c r="Y56" s="104"/>
      <c r="Z56" s="104"/>
      <c r="AA56" s="104"/>
      <c r="AB56" s="104"/>
      <c r="AC56" s="91">
        <f>S56+U56+W56+Y56+AA56</f>
        <v>32.485000000000007</v>
      </c>
      <c r="AD56" s="91">
        <f>T56+V56+X56+Z56+AB56</f>
        <v>0.1</v>
      </c>
      <c r="AE56" s="91">
        <v>20.4008845</v>
      </c>
      <c r="AF56" s="91"/>
      <c r="AG56" s="275">
        <f>'[9]7.1. ЦЗ 2013'!G50</f>
        <v>129.22865553</v>
      </c>
      <c r="AH56" s="91">
        <f>'Корректировка 2014 год (чист.)'!AG55</f>
        <v>81.670459970000024</v>
      </c>
      <c r="AI56" s="91">
        <f t="shared" si="7"/>
        <v>0</v>
      </c>
      <c r="AJ56" s="94">
        <f t="shared" ref="AJ56:AJ68" si="73">AG56</f>
        <v>129.22865553</v>
      </c>
      <c r="AK56" s="91">
        <f>231.3-AE56-AG56</f>
        <v>81.670459970000024</v>
      </c>
      <c r="AL56" s="91"/>
      <c r="AM56" s="91"/>
      <c r="AN56" s="91"/>
      <c r="AO56" s="95">
        <f t="shared" ref="AO56:AO68" si="74">AJ56+AK56+AL56+AM56+AN56</f>
        <v>210.89911550000002</v>
      </c>
      <c r="AP56" s="96">
        <f t="shared" si="50"/>
        <v>-20.400884499999989</v>
      </c>
      <c r="AQ56" s="70"/>
      <c r="AR56" s="70">
        <f t="shared" si="51"/>
        <v>129.22865553</v>
      </c>
      <c r="AS56" s="96">
        <f>'[8]ИП - чистый (21.06.12)'!AF32</f>
        <v>308.51</v>
      </c>
      <c r="AT56" s="96">
        <f t="shared" si="8"/>
        <v>-97.610884499999969</v>
      </c>
      <c r="AU56" s="70"/>
      <c r="AV56" s="70">
        <f t="shared" si="9"/>
        <v>0</v>
      </c>
      <c r="AW56" s="96">
        <f t="shared" si="32"/>
        <v>0</v>
      </c>
      <c r="AX56" s="96">
        <f t="shared" si="68"/>
        <v>0</v>
      </c>
      <c r="AY56" s="96">
        <f t="shared" si="68"/>
        <v>0</v>
      </c>
      <c r="AZ56" s="96">
        <f t="shared" si="34"/>
        <v>0</v>
      </c>
      <c r="BA56" s="96">
        <f t="shared" si="69"/>
        <v>0</v>
      </c>
      <c r="BB56" s="96">
        <f t="shared" si="69"/>
        <v>0</v>
      </c>
      <c r="BC56" s="70"/>
      <c r="BD56" s="70"/>
      <c r="BE56" s="70"/>
      <c r="BF56" s="70"/>
      <c r="BG56" s="71">
        <f>AO56-N56</f>
        <v>-20.400884499999989</v>
      </c>
    </row>
    <row r="57" spans="1:62" s="98" customFormat="1" ht="25.5">
      <c r="A57" s="116" t="s">
        <v>82</v>
      </c>
      <c r="B57" s="89">
        <f>B56+1</f>
        <v>18</v>
      </c>
      <c r="C57" s="193" t="s">
        <v>90</v>
      </c>
      <c r="D57" s="117" t="s">
        <v>249</v>
      </c>
      <c r="E57" s="117"/>
      <c r="F57" s="91" t="s">
        <v>52</v>
      </c>
      <c r="G57" s="243">
        <f>1.045+17.456+0.057</f>
        <v>18.557999999999996</v>
      </c>
      <c r="H57" s="243">
        <v>2</v>
      </c>
      <c r="I57" s="105"/>
      <c r="J57" s="111">
        <v>2012</v>
      </c>
      <c r="K57" s="111">
        <v>2015</v>
      </c>
      <c r="L57" s="103"/>
      <c r="M57" s="105"/>
      <c r="N57" s="91">
        <f t="shared" si="70"/>
        <v>160.19786980000001</v>
      </c>
      <c r="O57" s="91">
        <f>'[9]Приложение 1'!L51</f>
        <v>141</v>
      </c>
      <c r="P57" s="275">
        <f t="shared" si="71"/>
        <v>160.19786980000001</v>
      </c>
      <c r="Q57" s="91">
        <f t="shared" si="72"/>
        <v>66.260000000000005</v>
      </c>
      <c r="R57" s="104"/>
      <c r="S57" s="104"/>
      <c r="T57" s="104"/>
      <c r="U57" s="104"/>
      <c r="V57" s="104"/>
      <c r="W57" s="91">
        <f>G57</f>
        <v>18.557999999999996</v>
      </c>
      <c r="X57" s="91">
        <f>H57</f>
        <v>2</v>
      </c>
      <c r="Y57" s="104"/>
      <c r="Z57" s="104"/>
      <c r="AA57" s="104"/>
      <c r="AB57" s="104"/>
      <c r="AC57" s="91">
        <f t="shared" ref="AC57:AD68" si="75">S57+U57+W57+Y57+AA57</f>
        <v>18.557999999999996</v>
      </c>
      <c r="AD57" s="91">
        <f t="shared" si="75"/>
        <v>2</v>
      </c>
      <c r="AE57" s="91">
        <v>19.639548039999998</v>
      </c>
      <c r="AF57" s="91"/>
      <c r="AG57" s="275">
        <f>'[9]7.1. ЦЗ 2013'!G51</f>
        <v>74.298321760000007</v>
      </c>
      <c r="AH57" s="214">
        <f>'Корректировка 2014 год (чист.)'!AG56</f>
        <v>39.26</v>
      </c>
      <c r="AI57" s="214">
        <f t="shared" si="7"/>
        <v>-19</v>
      </c>
      <c r="AJ57" s="94">
        <f t="shared" si="73"/>
        <v>74.298321760000007</v>
      </c>
      <c r="AK57" s="214">
        <f>39.26-19</f>
        <v>20.259999999999998</v>
      </c>
      <c r="AL57" s="189">
        <f>27+19</f>
        <v>46</v>
      </c>
      <c r="AM57" s="91"/>
      <c r="AN57" s="91"/>
      <c r="AO57" s="95">
        <f t="shared" si="74"/>
        <v>140.55832176000001</v>
      </c>
      <c r="AP57" s="96">
        <f t="shared" si="50"/>
        <v>-19.639548039999994</v>
      </c>
      <c r="AQ57" s="70"/>
      <c r="AR57" s="70">
        <f t="shared" si="51"/>
        <v>74.298321760000007</v>
      </c>
      <c r="AS57" s="96">
        <f>'[8]ИП - чистый (21.06.12)'!AF33</f>
        <v>256.13</v>
      </c>
      <c r="AT57" s="96">
        <f t="shared" si="8"/>
        <v>-115.57167823999998</v>
      </c>
      <c r="AU57" s="70"/>
      <c r="AV57" s="70">
        <f t="shared" si="9"/>
        <v>0</v>
      </c>
      <c r="AW57" s="96">
        <v>160.19999999999999</v>
      </c>
      <c r="AX57" s="96">
        <f>AW57-AE57-AG57-AL57</f>
        <v>20.262130199999987</v>
      </c>
      <c r="AY57" s="96">
        <f t="shared" si="68"/>
        <v>0</v>
      </c>
      <c r="AZ57" s="96">
        <f t="shared" si="34"/>
        <v>0</v>
      </c>
      <c r="BA57" s="96">
        <f t="shared" si="69"/>
        <v>0</v>
      </c>
      <c r="BB57" s="96">
        <f t="shared" si="69"/>
        <v>0</v>
      </c>
      <c r="BC57" s="70"/>
      <c r="BD57" s="70"/>
      <c r="BE57" s="70"/>
      <c r="BF57" s="70"/>
      <c r="BG57" s="71">
        <f>AO57-N57</f>
        <v>-19.639548039999994</v>
      </c>
    </row>
    <row r="58" spans="1:62" s="98" customFormat="1" ht="25.5">
      <c r="A58" s="116" t="s">
        <v>82</v>
      </c>
      <c r="B58" s="89">
        <f t="shared" ref="B58:B68" si="76">B57+1</f>
        <v>19</v>
      </c>
      <c r="C58" s="193" t="s">
        <v>91</v>
      </c>
      <c r="D58" s="117"/>
      <c r="E58" s="117"/>
      <c r="F58" s="91" t="s">
        <v>52</v>
      </c>
      <c r="G58" s="254">
        <v>54.2</v>
      </c>
      <c r="H58" s="254">
        <v>12.59</v>
      </c>
      <c r="I58" s="105"/>
      <c r="J58" s="111">
        <v>2012</v>
      </c>
      <c r="K58" s="111">
        <v>2017</v>
      </c>
      <c r="L58" s="103"/>
      <c r="M58" s="105"/>
      <c r="N58" s="91">
        <f t="shared" si="70"/>
        <v>331.97</v>
      </c>
      <c r="O58" s="91">
        <f>'[9]Приложение 1'!L52</f>
        <v>331.97</v>
      </c>
      <c r="P58" s="276">
        <f t="shared" si="71"/>
        <v>331.97</v>
      </c>
      <c r="Q58" s="91">
        <f t="shared" si="72"/>
        <v>319.16696144000002</v>
      </c>
      <c r="R58" s="104"/>
      <c r="S58" s="104"/>
      <c r="T58" s="104"/>
      <c r="U58" s="104"/>
      <c r="V58" s="104"/>
      <c r="W58" s="91"/>
      <c r="X58" s="91"/>
      <c r="Y58" s="91"/>
      <c r="Z58" s="91"/>
      <c r="AA58" s="91">
        <f>G58</f>
        <v>54.2</v>
      </c>
      <c r="AB58" s="91">
        <f>H58</f>
        <v>12.59</v>
      </c>
      <c r="AC58" s="91">
        <f t="shared" si="75"/>
        <v>54.2</v>
      </c>
      <c r="AD58" s="91">
        <f t="shared" si="75"/>
        <v>12.59</v>
      </c>
      <c r="AE58" s="91">
        <v>12.803038560000001</v>
      </c>
      <c r="AF58" s="91"/>
      <c r="AG58" s="275">
        <f>'[9]7.1. ЦЗ 2013'!G52</f>
        <v>0</v>
      </c>
      <c r="AH58" s="91">
        <f>'Корректировка 2014 год (чист.)'!AG57</f>
        <v>0</v>
      </c>
      <c r="AI58" s="91">
        <f t="shared" si="7"/>
        <v>0</v>
      </c>
      <c r="AJ58" s="94">
        <f t="shared" si="73"/>
        <v>0</v>
      </c>
      <c r="AK58" s="91"/>
      <c r="AL58" s="91"/>
      <c r="AM58" s="91">
        <v>40</v>
      </c>
      <c r="AN58" s="91">
        <v>279.16696144000002</v>
      </c>
      <c r="AO58" s="95">
        <f t="shared" si="74"/>
        <v>319.16696144000002</v>
      </c>
      <c r="AP58" s="96">
        <f t="shared" si="50"/>
        <v>-12.803038560000005</v>
      </c>
      <c r="AQ58" s="70"/>
      <c r="AR58" s="70">
        <f t="shared" si="51"/>
        <v>0</v>
      </c>
      <c r="AS58" s="96">
        <f>'[8]ИП - чистый (21.06.12)'!AF34</f>
        <v>417.90999999999997</v>
      </c>
      <c r="AT58" s="96">
        <f t="shared" si="8"/>
        <v>-98.743038559999945</v>
      </c>
      <c r="AU58" s="70"/>
      <c r="AV58" s="70">
        <f t="shared" si="9"/>
        <v>0</v>
      </c>
      <c r="AW58" s="96">
        <f>AJ58+AK58+AL58+AM58+AN58-AO58</f>
        <v>0</v>
      </c>
      <c r="AX58" s="96">
        <f>S58+U58+W58+Y58+AA58-AC58</f>
        <v>0</v>
      </c>
      <c r="AY58" s="96">
        <f t="shared" si="68"/>
        <v>0</v>
      </c>
      <c r="AZ58" s="96">
        <f t="shared" si="34"/>
        <v>0</v>
      </c>
      <c r="BA58" s="96">
        <f t="shared" si="69"/>
        <v>0</v>
      </c>
      <c r="BB58" s="96">
        <f t="shared" si="69"/>
        <v>0</v>
      </c>
      <c r="BC58" s="70"/>
      <c r="BD58" s="70"/>
      <c r="BE58" s="70"/>
      <c r="BF58" s="70"/>
      <c r="BG58" s="71">
        <f>AO58-N58</f>
        <v>-12.803038560000005</v>
      </c>
    </row>
    <row r="59" spans="1:62" s="98" customFormat="1" ht="38.25">
      <c r="A59" s="116" t="s">
        <v>82</v>
      </c>
      <c r="B59" s="89">
        <f t="shared" si="76"/>
        <v>20</v>
      </c>
      <c r="C59" s="193" t="s">
        <v>92</v>
      </c>
      <c r="D59" s="117" t="s">
        <v>250</v>
      </c>
      <c r="E59" s="117"/>
      <c r="F59" s="91" t="s">
        <v>52</v>
      </c>
      <c r="G59" s="243">
        <f>32.68+0.2043+0.2126+0.047</f>
        <v>33.143900000000002</v>
      </c>
      <c r="H59" s="243">
        <f>2*1+1*0.4</f>
        <v>2.4</v>
      </c>
      <c r="I59" s="105"/>
      <c r="J59" s="111">
        <v>2012</v>
      </c>
      <c r="K59" s="111">
        <v>2015</v>
      </c>
      <c r="L59" s="103"/>
      <c r="M59" s="105"/>
      <c r="N59" s="91">
        <f t="shared" si="70"/>
        <v>228.42167499999999</v>
      </c>
      <c r="O59" s="119">
        <f>'[9]Приложение 1'!L53</f>
        <v>177.2475</v>
      </c>
      <c r="P59" s="275">
        <f t="shared" si="71"/>
        <v>228.42167499999999</v>
      </c>
      <c r="Q59" s="91">
        <f t="shared" si="72"/>
        <v>97.210845649999996</v>
      </c>
      <c r="R59" s="104"/>
      <c r="S59" s="104"/>
      <c r="T59" s="104"/>
      <c r="U59" s="91"/>
      <c r="V59" s="91"/>
      <c r="W59" s="91">
        <f>G59</f>
        <v>33.143900000000002</v>
      </c>
      <c r="X59" s="91">
        <f>H59</f>
        <v>2.4</v>
      </c>
      <c r="Y59" s="91"/>
      <c r="Z59" s="91"/>
      <c r="AA59" s="91"/>
      <c r="AB59" s="91"/>
      <c r="AC59" s="91">
        <f t="shared" si="75"/>
        <v>33.143900000000002</v>
      </c>
      <c r="AD59" s="91">
        <f t="shared" si="75"/>
        <v>2.4</v>
      </c>
      <c r="AE59" s="91">
        <v>4.5975000000000001</v>
      </c>
      <c r="AF59" s="91"/>
      <c r="AG59" s="275">
        <f>'[9]7.1. ЦЗ 2013'!G53</f>
        <v>126.61332935</v>
      </c>
      <c r="AH59" s="91">
        <f>'Корректировка 2014 год (чист.)'!AG58</f>
        <v>49.210845649999996</v>
      </c>
      <c r="AI59" s="91">
        <f t="shared" si="7"/>
        <v>0</v>
      </c>
      <c r="AJ59" s="94">
        <f t="shared" si="73"/>
        <v>126.61332935</v>
      </c>
      <c r="AK59" s="91">
        <f>228.421675-AE59-AG59-48</f>
        <v>49.210845649999996</v>
      </c>
      <c r="AL59" s="91">
        <v>48</v>
      </c>
      <c r="AM59" s="91"/>
      <c r="AN59" s="91"/>
      <c r="AO59" s="95">
        <f t="shared" si="74"/>
        <v>223.824175</v>
      </c>
      <c r="AP59" s="96">
        <f t="shared" si="50"/>
        <v>-4.5974999999999966</v>
      </c>
      <c r="AQ59" s="70"/>
      <c r="AR59" s="70">
        <f t="shared" si="51"/>
        <v>126.61332935</v>
      </c>
      <c r="AS59" s="96">
        <f>'[8]ИП - чистый (21.06.12)'!AF35</f>
        <v>108</v>
      </c>
      <c r="AT59" s="96">
        <f t="shared" si="8"/>
        <v>115.824175</v>
      </c>
      <c r="AU59" s="70"/>
      <c r="AV59" s="70">
        <f t="shared" si="9"/>
        <v>0</v>
      </c>
      <c r="AW59" s="96">
        <f>228.421675</f>
        <v>228.42167499999999</v>
      </c>
      <c r="AX59" s="96">
        <f>S59+U59+W59+Y59+AA59-AC59</f>
        <v>0</v>
      </c>
      <c r="AY59" s="96">
        <f t="shared" si="68"/>
        <v>0</v>
      </c>
      <c r="AZ59" s="96">
        <f t="shared" si="34"/>
        <v>0</v>
      </c>
      <c r="BA59" s="96">
        <f t="shared" si="69"/>
        <v>0</v>
      </c>
      <c r="BB59" s="96">
        <f t="shared" si="69"/>
        <v>0</v>
      </c>
      <c r="BC59" s="70"/>
      <c r="BD59" s="70"/>
      <c r="BE59" s="70"/>
      <c r="BF59" s="70"/>
      <c r="BG59" s="71">
        <f>AO59-N59</f>
        <v>-4.5974999999999966</v>
      </c>
    </row>
    <row r="60" spans="1:62" s="98" customFormat="1" ht="38.25">
      <c r="A60" s="116"/>
      <c r="B60" s="89">
        <f t="shared" si="76"/>
        <v>21</v>
      </c>
      <c r="C60" s="193" t="s">
        <v>93</v>
      </c>
      <c r="D60" s="117" t="s">
        <v>251</v>
      </c>
      <c r="E60" s="117"/>
      <c r="F60" s="91" t="s">
        <v>52</v>
      </c>
      <c r="G60" s="243">
        <f>46.668+0.009+0.0579+0.1316</f>
        <v>46.866499999999995</v>
      </c>
      <c r="H60" s="243">
        <f>2*1+1*0.63</f>
        <v>2.63</v>
      </c>
      <c r="I60" s="105"/>
      <c r="J60" s="111">
        <v>2012</v>
      </c>
      <c r="K60" s="111">
        <v>2015</v>
      </c>
      <c r="L60" s="103"/>
      <c r="M60" s="105"/>
      <c r="N60" s="91">
        <f t="shared" si="70"/>
        <v>303.19999999999993</v>
      </c>
      <c r="O60" s="91">
        <f>'[9]Приложение 1'!L54</f>
        <v>250</v>
      </c>
      <c r="P60" s="275">
        <f t="shared" si="71"/>
        <v>303.19999999999993</v>
      </c>
      <c r="Q60" s="91">
        <f t="shared" si="72"/>
        <v>156.08964062999991</v>
      </c>
      <c r="R60" s="104"/>
      <c r="S60" s="104"/>
      <c r="T60" s="104"/>
      <c r="U60" s="91"/>
      <c r="V60" s="91"/>
      <c r="W60" s="91">
        <f>G60</f>
        <v>46.866499999999995</v>
      </c>
      <c r="X60" s="91">
        <f>H60</f>
        <v>2.63</v>
      </c>
      <c r="Y60" s="91"/>
      <c r="Z60" s="91"/>
      <c r="AA60" s="91"/>
      <c r="AB60" s="91"/>
      <c r="AC60" s="91">
        <f t="shared" si="75"/>
        <v>46.866499999999995</v>
      </c>
      <c r="AD60" s="91">
        <f t="shared" si="75"/>
        <v>2.63</v>
      </c>
      <c r="AE60" s="91">
        <v>2.85</v>
      </c>
      <c r="AF60" s="91"/>
      <c r="AG60" s="275">
        <f>'[9]7.1. ЦЗ 2013'!G54</f>
        <v>144.26035937</v>
      </c>
      <c r="AH60" s="91">
        <f>'Корректировка 2014 год (чист.)'!AG59</f>
        <v>90</v>
      </c>
      <c r="AI60" s="91">
        <f t="shared" si="7"/>
        <v>0</v>
      </c>
      <c r="AJ60" s="94">
        <f t="shared" si="73"/>
        <v>144.26035937</v>
      </c>
      <c r="AK60" s="91">
        <v>90</v>
      </c>
      <c r="AL60" s="91">
        <f>AW60-AE60-AG60-AK60</f>
        <v>66.089640629999963</v>
      </c>
      <c r="AM60" s="91"/>
      <c r="AN60" s="91"/>
      <c r="AO60" s="95">
        <f t="shared" si="74"/>
        <v>300.34999999999997</v>
      </c>
      <c r="AP60" s="96">
        <f t="shared" si="50"/>
        <v>-2.8499999999999659</v>
      </c>
      <c r="AQ60" s="70"/>
      <c r="AR60" s="70">
        <f t="shared" si="51"/>
        <v>144.26035937000006</v>
      </c>
      <c r="AS60" s="96">
        <f>'[8]ИП - чистый (21.06.12)'!AF36</f>
        <v>165</v>
      </c>
      <c r="AT60" s="96">
        <f t="shared" si="8"/>
        <v>135.34999999999997</v>
      </c>
      <c r="AU60" s="70"/>
      <c r="AV60" s="70">
        <f t="shared" si="9"/>
        <v>0</v>
      </c>
      <c r="AW60" s="96">
        <v>303.2</v>
      </c>
      <c r="AX60" s="96">
        <f>AW60-AE60-AG60</f>
        <v>156.08964062999996</v>
      </c>
      <c r="AY60" s="96">
        <f t="shared" si="68"/>
        <v>0</v>
      </c>
      <c r="AZ60" s="96">
        <f t="shared" si="34"/>
        <v>0</v>
      </c>
      <c r="BA60" s="96">
        <f t="shared" si="69"/>
        <v>0</v>
      </c>
      <c r="BB60" s="96">
        <f t="shared" si="69"/>
        <v>0</v>
      </c>
      <c r="BC60" s="70"/>
      <c r="BD60" s="70"/>
      <c r="BE60" s="70"/>
      <c r="BF60" s="70"/>
      <c r="BG60" s="71"/>
    </row>
    <row r="61" spans="1:62" s="98" customFormat="1" ht="38.25">
      <c r="A61" s="116"/>
      <c r="B61" s="89">
        <f t="shared" si="76"/>
        <v>22</v>
      </c>
      <c r="C61" s="193" t="s">
        <v>94</v>
      </c>
      <c r="D61" s="265" t="s">
        <v>299</v>
      </c>
      <c r="E61" s="117"/>
      <c r="F61" s="91" t="s">
        <v>52</v>
      </c>
      <c r="G61" s="243">
        <f>3.7+5.8</f>
        <v>9.5</v>
      </c>
      <c r="H61" s="243">
        <f>2*0.25+2*0.4</f>
        <v>1.3</v>
      </c>
      <c r="I61" s="105"/>
      <c r="J61" s="111">
        <v>2012</v>
      </c>
      <c r="K61" s="111">
        <v>2014</v>
      </c>
      <c r="L61" s="103"/>
      <c r="M61" s="105"/>
      <c r="N61" s="91">
        <f t="shared" si="70"/>
        <v>117.74</v>
      </c>
      <c r="O61" s="91">
        <f>'[9]Приложение 1'!L55</f>
        <v>127.76900000000001</v>
      </c>
      <c r="P61" s="275">
        <f t="shared" si="71"/>
        <v>117.74</v>
      </c>
      <c r="Q61" s="91">
        <f t="shared" si="72"/>
        <v>0.74204466999999852</v>
      </c>
      <c r="R61" s="104"/>
      <c r="S61" s="104"/>
      <c r="T61" s="104"/>
      <c r="U61" s="91">
        <f t="shared" ref="U61:V63" si="77">G61</f>
        <v>9.5</v>
      </c>
      <c r="V61" s="91">
        <f t="shared" si="77"/>
        <v>1.3</v>
      </c>
      <c r="W61" s="91"/>
      <c r="X61" s="91"/>
      <c r="Y61" s="91"/>
      <c r="Z61" s="91"/>
      <c r="AA61" s="91"/>
      <c r="AB61" s="91"/>
      <c r="AC61" s="91">
        <f t="shared" si="75"/>
        <v>9.5</v>
      </c>
      <c r="AD61" s="91">
        <f t="shared" si="75"/>
        <v>1.3</v>
      </c>
      <c r="AE61" s="91">
        <v>10.08</v>
      </c>
      <c r="AF61" s="91"/>
      <c r="AG61" s="275">
        <f>'[9]7.1. ЦЗ 2013'!G55</f>
        <v>106.91795533</v>
      </c>
      <c r="AH61" s="214">
        <f>'Корректировка 2014 год (чист.)'!AG60</f>
        <v>0.84204467000000705</v>
      </c>
      <c r="AI61" s="214">
        <f t="shared" si="7"/>
        <v>-0.10000000000000853</v>
      </c>
      <c r="AJ61" s="94">
        <f t="shared" si="73"/>
        <v>106.91795533</v>
      </c>
      <c r="AK61" s="214">
        <f>117.74-AE61-AG61</f>
        <v>0.74204466999999852</v>
      </c>
      <c r="AL61" s="91"/>
      <c r="AM61" s="91"/>
      <c r="AN61" s="91"/>
      <c r="AO61" s="95">
        <f t="shared" si="74"/>
        <v>107.66</v>
      </c>
      <c r="AP61" s="96">
        <f t="shared" si="50"/>
        <v>-10.079999999999998</v>
      </c>
      <c r="AQ61" s="70"/>
      <c r="AR61" s="70">
        <f t="shared" si="51"/>
        <v>106.91795533</v>
      </c>
      <c r="AS61" s="96">
        <f>'[8]ИП - чистый (21.06.12)'!AF37</f>
        <v>90</v>
      </c>
      <c r="AT61" s="96">
        <f t="shared" si="8"/>
        <v>17.659999999999997</v>
      </c>
      <c r="AU61" s="70"/>
      <c r="AV61" s="70">
        <f t="shared" si="9"/>
        <v>0</v>
      </c>
      <c r="AW61" s="96">
        <v>117.84</v>
      </c>
      <c r="AX61" s="96">
        <f>S61+U61+W61+Y61+AA61-AC61</f>
        <v>0</v>
      </c>
      <c r="AY61" s="96">
        <f t="shared" si="68"/>
        <v>0</v>
      </c>
      <c r="AZ61" s="96">
        <f t="shared" si="34"/>
        <v>0</v>
      </c>
      <c r="BA61" s="96">
        <f t="shared" si="69"/>
        <v>0</v>
      </c>
      <c r="BB61" s="96">
        <f t="shared" si="69"/>
        <v>0</v>
      </c>
      <c r="BC61" s="70"/>
      <c r="BD61" s="70"/>
      <c r="BE61" s="70"/>
      <c r="BF61" s="70"/>
      <c r="BG61" s="71"/>
    </row>
    <row r="62" spans="1:62" s="98" customFormat="1" ht="25.5">
      <c r="A62" s="116"/>
      <c r="B62" s="89">
        <f t="shared" si="76"/>
        <v>23</v>
      </c>
      <c r="C62" s="193" t="s">
        <v>95</v>
      </c>
      <c r="D62" s="117" t="s">
        <v>252</v>
      </c>
      <c r="E62" s="117"/>
      <c r="F62" s="91" t="s">
        <v>52</v>
      </c>
      <c r="G62" s="243">
        <f>3.776+0.425+2.95</f>
        <v>7.1509999999999998</v>
      </c>
      <c r="H62" s="243">
        <f>2*0.25</f>
        <v>0.5</v>
      </c>
      <c r="I62" s="105"/>
      <c r="J62" s="111">
        <v>2012</v>
      </c>
      <c r="K62" s="111">
        <v>2014</v>
      </c>
      <c r="L62" s="103"/>
      <c r="M62" s="105"/>
      <c r="N62" s="91">
        <f t="shared" si="70"/>
        <v>47.915000000000006</v>
      </c>
      <c r="O62" s="91">
        <f>'[9]Приложение 1'!L56</f>
        <v>49.309000000000005</v>
      </c>
      <c r="P62" s="275">
        <f t="shared" si="71"/>
        <v>47.915000000000006</v>
      </c>
      <c r="Q62" s="91">
        <f t="shared" si="72"/>
        <v>0.24048068000000455</v>
      </c>
      <c r="R62" s="104"/>
      <c r="S62" s="91"/>
      <c r="T62" s="91"/>
      <c r="U62" s="91">
        <f t="shared" si="77"/>
        <v>7.1509999999999998</v>
      </c>
      <c r="V62" s="91">
        <f t="shared" si="77"/>
        <v>0.5</v>
      </c>
      <c r="W62" s="91"/>
      <c r="X62" s="91"/>
      <c r="Y62" s="91"/>
      <c r="Z62" s="91"/>
      <c r="AA62" s="91"/>
      <c r="AB62" s="91"/>
      <c r="AC62" s="91">
        <f t="shared" si="75"/>
        <v>7.1509999999999998</v>
      </c>
      <c r="AD62" s="91">
        <f t="shared" si="75"/>
        <v>0.5</v>
      </c>
      <c r="AE62" s="91">
        <v>6.4649999999999999</v>
      </c>
      <c r="AF62" s="91"/>
      <c r="AG62" s="275">
        <f>'[9]7.1. ЦЗ 2013'!G56</f>
        <v>41.209519319999998</v>
      </c>
      <c r="AH62" s="214">
        <f>'Корректировка 2014 год (чист.)'!AG61</f>
        <v>0.43548067999999773</v>
      </c>
      <c r="AI62" s="214">
        <f t="shared" si="7"/>
        <v>-0.19499999999999318</v>
      </c>
      <c r="AJ62" s="94">
        <f t="shared" si="73"/>
        <v>41.209519319999998</v>
      </c>
      <c r="AK62" s="214">
        <f>47.915-AE62-AG62</f>
        <v>0.24048068000000455</v>
      </c>
      <c r="AL62" s="91"/>
      <c r="AM62" s="91"/>
      <c r="AN62" s="91"/>
      <c r="AO62" s="95">
        <f t="shared" si="74"/>
        <v>41.45</v>
      </c>
      <c r="AP62" s="96">
        <f t="shared" si="50"/>
        <v>-6.4650000000000034</v>
      </c>
      <c r="AQ62" s="70"/>
      <c r="AR62" s="70">
        <f t="shared" si="51"/>
        <v>41.209519319999998</v>
      </c>
      <c r="AS62" s="96">
        <f>'[8]ИП - чистый (21.06.12)'!AF38</f>
        <v>38.79</v>
      </c>
      <c r="AT62" s="96">
        <f t="shared" si="8"/>
        <v>2.6600000000000037</v>
      </c>
      <c r="AU62" s="70"/>
      <c r="AV62" s="70">
        <f t="shared" si="9"/>
        <v>0</v>
      </c>
      <c r="AW62" s="96">
        <v>48.11</v>
      </c>
      <c r="AX62" s="96">
        <f>S62+U62+W62+Y62+AA62-AC62</f>
        <v>0</v>
      </c>
      <c r="AY62" s="96">
        <f t="shared" si="68"/>
        <v>0</v>
      </c>
      <c r="AZ62" s="96">
        <f t="shared" si="34"/>
        <v>0</v>
      </c>
      <c r="BA62" s="96">
        <f t="shared" si="69"/>
        <v>0</v>
      </c>
      <c r="BB62" s="96">
        <f t="shared" si="69"/>
        <v>0</v>
      </c>
      <c r="BC62" s="70"/>
      <c r="BD62" s="70"/>
      <c r="BE62" s="70"/>
      <c r="BF62" s="70"/>
      <c r="BG62" s="71"/>
    </row>
    <row r="63" spans="1:62" s="98" customFormat="1" ht="51">
      <c r="A63" s="116" t="s">
        <v>82</v>
      </c>
      <c r="B63" s="89">
        <f t="shared" si="76"/>
        <v>24</v>
      </c>
      <c r="C63" s="193" t="s">
        <v>96</v>
      </c>
      <c r="D63" s="117" t="s">
        <v>253</v>
      </c>
      <c r="E63" s="117"/>
      <c r="F63" s="91" t="s">
        <v>52</v>
      </c>
      <c r="G63" s="243">
        <f>0.942+0.891+1.471+0.025</f>
        <v>3.3290000000000002</v>
      </c>
      <c r="H63" s="243">
        <f>1*0.4+2*0.4</f>
        <v>1.2000000000000002</v>
      </c>
      <c r="I63" s="105"/>
      <c r="J63" s="111">
        <v>2012</v>
      </c>
      <c r="K63" s="111">
        <v>2014</v>
      </c>
      <c r="L63" s="103"/>
      <c r="M63" s="105"/>
      <c r="N63" s="91">
        <f t="shared" si="70"/>
        <v>43.576072150000002</v>
      </c>
      <c r="O63" s="91">
        <f>'[9]Приложение 1'!L57</f>
        <v>44</v>
      </c>
      <c r="P63" s="275">
        <f t="shared" si="71"/>
        <v>43.576072150000002</v>
      </c>
      <c r="Q63" s="91">
        <f t="shared" si="72"/>
        <v>0.77945336000000509</v>
      </c>
      <c r="R63" s="104"/>
      <c r="S63" s="91"/>
      <c r="T63" s="91"/>
      <c r="U63" s="91">
        <f t="shared" si="77"/>
        <v>3.3290000000000002</v>
      </c>
      <c r="V63" s="91">
        <f t="shared" si="77"/>
        <v>1.2000000000000002</v>
      </c>
      <c r="W63" s="91"/>
      <c r="X63" s="91"/>
      <c r="Y63" s="91"/>
      <c r="Z63" s="91"/>
      <c r="AA63" s="91"/>
      <c r="AB63" s="91"/>
      <c r="AC63" s="91">
        <f t="shared" si="75"/>
        <v>3.3290000000000002</v>
      </c>
      <c r="AD63" s="91">
        <f t="shared" si="75"/>
        <v>1.2000000000000002</v>
      </c>
      <c r="AE63" s="91">
        <v>4</v>
      </c>
      <c r="AF63" s="91"/>
      <c r="AG63" s="275">
        <f>'[9]7.1. ЦЗ 2013'!G57</f>
        <v>38.796618789999997</v>
      </c>
      <c r="AH63" s="214">
        <f>'Корректировка 2014 год (чист.)'!AG62</f>
        <v>1.103381210000002</v>
      </c>
      <c r="AI63" s="214">
        <f t="shared" si="7"/>
        <v>-0.32392784999999691</v>
      </c>
      <c r="AJ63" s="94">
        <f t="shared" si="73"/>
        <v>38.796618789999997</v>
      </c>
      <c r="AK63" s="214">
        <f>43.57543253+0.63962/1000-AE63-AG63</f>
        <v>0.77945336000000509</v>
      </c>
      <c r="AL63" s="91"/>
      <c r="AM63" s="91"/>
      <c r="AN63" s="91"/>
      <c r="AO63" s="95">
        <f t="shared" si="74"/>
        <v>39.576072150000002</v>
      </c>
      <c r="AP63" s="96">
        <f t="shared" si="50"/>
        <v>-4</v>
      </c>
      <c r="AQ63" s="70"/>
      <c r="AR63" s="70">
        <f t="shared" si="51"/>
        <v>38.796618789999997</v>
      </c>
      <c r="AS63" s="96">
        <f>'[8]ИП - чистый (21.06.12)'!AF39</f>
        <v>40</v>
      </c>
      <c r="AT63" s="96">
        <f t="shared" si="8"/>
        <v>-0.42392784999999833</v>
      </c>
      <c r="AU63" s="70"/>
      <c r="AV63" s="70">
        <f t="shared" si="9"/>
        <v>0</v>
      </c>
      <c r="AW63" s="96">
        <v>43.9</v>
      </c>
      <c r="AX63" s="96">
        <f>S63+U63+W63+Y63+AA63-AC63</f>
        <v>0</v>
      </c>
      <c r="AY63" s="96">
        <f t="shared" si="68"/>
        <v>0</v>
      </c>
      <c r="AZ63" s="96">
        <f t="shared" si="34"/>
        <v>0</v>
      </c>
      <c r="BA63" s="96">
        <f t="shared" si="69"/>
        <v>0</v>
      </c>
      <c r="BB63" s="96">
        <f t="shared" si="69"/>
        <v>0</v>
      </c>
      <c r="BC63" s="70"/>
      <c r="BD63" s="70"/>
      <c r="BE63" s="70"/>
      <c r="BF63" s="70"/>
      <c r="BG63" s="71">
        <f>AO63-N63</f>
        <v>-4</v>
      </c>
    </row>
    <row r="64" spans="1:62" s="98" customFormat="1" ht="38.25">
      <c r="A64" s="116"/>
      <c r="B64" s="89">
        <f t="shared" si="76"/>
        <v>25</v>
      </c>
      <c r="C64" s="382" t="s">
        <v>97</v>
      </c>
      <c r="D64" s="117"/>
      <c r="E64" s="117"/>
      <c r="F64" s="91" t="s">
        <v>52</v>
      </c>
      <c r="G64" s="91">
        <f>AC64</f>
        <v>19.899999999999999</v>
      </c>
      <c r="H64" s="91">
        <f>AD64</f>
        <v>6.3100000000000005</v>
      </c>
      <c r="I64" s="105"/>
      <c r="J64" s="111">
        <v>2013</v>
      </c>
      <c r="K64" s="111">
        <v>2017</v>
      </c>
      <c r="L64" s="103"/>
      <c r="M64" s="105"/>
      <c r="N64" s="91">
        <f t="shared" si="70"/>
        <v>66</v>
      </c>
      <c r="O64" s="91">
        <f>'[9]Приложение 1'!L58</f>
        <v>81</v>
      </c>
      <c r="P64" s="275">
        <f t="shared" si="71"/>
        <v>66</v>
      </c>
      <c r="Q64" s="91">
        <f t="shared" si="72"/>
        <v>66</v>
      </c>
      <c r="R64" s="104"/>
      <c r="S64" s="91"/>
      <c r="T64" s="91"/>
      <c r="U64" s="91">
        <f>0.48+0.88</f>
        <v>1.3599999999999999</v>
      </c>
      <c r="V64" s="91">
        <v>0</v>
      </c>
      <c r="W64" s="91">
        <v>2.58</v>
      </c>
      <c r="X64" s="91">
        <v>0.79</v>
      </c>
      <c r="Y64" s="91">
        <v>3.28</v>
      </c>
      <c r="Z64" s="91">
        <v>0.56000000000000005</v>
      </c>
      <c r="AA64" s="91">
        <v>12.68</v>
      </c>
      <c r="AB64" s="91">
        <v>4.96</v>
      </c>
      <c r="AC64" s="244">
        <f>S64+U64+W64+Y64+AA64</f>
        <v>19.899999999999999</v>
      </c>
      <c r="AD64" s="244">
        <f>T64+V64+X64+Z64+AB64</f>
        <v>6.3100000000000005</v>
      </c>
      <c r="AE64" s="91"/>
      <c r="AF64" s="91"/>
      <c r="AG64" s="275">
        <f>'[9]7.1. ЦЗ 2013'!G58</f>
        <v>0</v>
      </c>
      <c r="AH64" s="214">
        <f>'Корректировка 2014 год (чист.)'!AG63</f>
        <v>9</v>
      </c>
      <c r="AI64" s="214">
        <f t="shared" si="7"/>
        <v>-6</v>
      </c>
      <c r="AJ64" s="94">
        <f t="shared" si="73"/>
        <v>0</v>
      </c>
      <c r="AK64" s="270">
        <v>3</v>
      </c>
      <c r="AL64" s="269">
        <f>10-AL198</f>
        <v>9</v>
      </c>
      <c r="AM64" s="269">
        <f>10-AM198</f>
        <v>9</v>
      </c>
      <c r="AN64" s="269">
        <f>50-AN198</f>
        <v>45</v>
      </c>
      <c r="AO64" s="381">
        <f t="shared" si="74"/>
        <v>66</v>
      </c>
      <c r="AP64" s="96"/>
      <c r="AQ64" s="70"/>
      <c r="AR64" s="70"/>
      <c r="AS64" s="96"/>
      <c r="AT64" s="96"/>
      <c r="AU64" s="70"/>
      <c r="AV64" s="70">
        <f t="shared" si="9"/>
        <v>0</v>
      </c>
      <c r="AW64" s="96">
        <f>AJ64+AK64+AL64+AM64+AN64-AO64</f>
        <v>0</v>
      </c>
      <c r="AX64" s="96">
        <f>S64+U64+W64+Y64+AA64-AC64</f>
        <v>0</v>
      </c>
      <c r="AY64" s="96">
        <f t="shared" si="68"/>
        <v>0</v>
      </c>
      <c r="AZ64" s="96">
        <f t="shared" si="34"/>
        <v>0</v>
      </c>
      <c r="BA64" s="96">
        <f t="shared" si="69"/>
        <v>0</v>
      </c>
      <c r="BB64" s="96">
        <f t="shared" si="69"/>
        <v>0</v>
      </c>
      <c r="BC64" s="70"/>
      <c r="BD64" s="70"/>
      <c r="BE64" s="70"/>
      <c r="BF64" s="70"/>
      <c r="BG64" s="71"/>
    </row>
    <row r="65" spans="1:62" s="98" customFormat="1" ht="25.5" customHeight="1">
      <c r="A65" s="116"/>
      <c r="B65" s="89">
        <f t="shared" si="76"/>
        <v>26</v>
      </c>
      <c r="C65" s="251" t="s">
        <v>300</v>
      </c>
      <c r="D65" s="117" t="s">
        <v>254</v>
      </c>
      <c r="E65" s="117"/>
      <c r="F65" s="91" t="s">
        <v>52</v>
      </c>
      <c r="G65" s="243">
        <f>0.5+0.4</f>
        <v>0.9</v>
      </c>
      <c r="H65" s="243">
        <f>1.6*3</f>
        <v>4.8000000000000007</v>
      </c>
      <c r="I65" s="105"/>
      <c r="J65" s="111">
        <v>2013</v>
      </c>
      <c r="K65" s="111">
        <v>2015</v>
      </c>
      <c r="L65" s="103"/>
      <c r="M65" s="105"/>
      <c r="N65" s="91">
        <f t="shared" si="70"/>
        <v>85.95</v>
      </c>
      <c r="O65" s="91">
        <f>'[9]Приложение 1'!L59</f>
        <v>55</v>
      </c>
      <c r="P65" s="275">
        <f t="shared" si="71"/>
        <v>85.95</v>
      </c>
      <c r="Q65" s="91">
        <f t="shared" si="72"/>
        <v>85.95</v>
      </c>
      <c r="R65" s="104"/>
      <c r="S65" s="91"/>
      <c r="T65" s="91"/>
      <c r="U65" s="91"/>
      <c r="V65" s="91"/>
      <c r="W65" s="91">
        <f>G65</f>
        <v>0.9</v>
      </c>
      <c r="X65" s="91">
        <f>H65</f>
        <v>4.8000000000000007</v>
      </c>
      <c r="Y65" s="91"/>
      <c r="Z65" s="91"/>
      <c r="AA65" s="91"/>
      <c r="AB65" s="91"/>
      <c r="AC65" s="91">
        <f t="shared" ref="AC65:AC68" si="78">S65+U65+W65+Y65+AA65</f>
        <v>0.9</v>
      </c>
      <c r="AD65" s="91">
        <f t="shared" si="75"/>
        <v>4.8000000000000007</v>
      </c>
      <c r="AE65" s="91"/>
      <c r="AF65" s="91"/>
      <c r="AG65" s="275">
        <f>'[9]7.1. ЦЗ 2013'!G59</f>
        <v>0</v>
      </c>
      <c r="AH65" s="214">
        <f>'Корректировка 2014 год (чист.)'!AG64</f>
        <v>41.95</v>
      </c>
      <c r="AI65" s="214">
        <f t="shared" si="7"/>
        <v>42.05</v>
      </c>
      <c r="AJ65" s="94">
        <f t="shared" si="73"/>
        <v>0</v>
      </c>
      <c r="AK65" s="190">
        <f>71.95-1.95+14</f>
        <v>84</v>
      </c>
      <c r="AL65" s="189">
        <f>71.95-AK65+14</f>
        <v>1.9500000000000028</v>
      </c>
      <c r="AM65" s="91"/>
      <c r="AN65" s="91"/>
      <c r="AO65" s="95">
        <f t="shared" si="74"/>
        <v>85.95</v>
      </c>
      <c r="AP65" s="108">
        <f>AK65+AL65+AM65+AN65+AO65</f>
        <v>171.9</v>
      </c>
      <c r="AQ65" s="96"/>
      <c r="AR65" s="70"/>
      <c r="AS65" s="70"/>
      <c r="AT65" s="96"/>
      <c r="AU65" s="96"/>
      <c r="AV65" s="70">
        <f t="shared" si="9"/>
        <v>0</v>
      </c>
      <c r="AW65" s="70"/>
      <c r="AX65" s="70">
        <f>N65-Q65</f>
        <v>0</v>
      </c>
      <c r="AY65" s="70"/>
      <c r="AZ65" s="96">
        <f>AK65+AL65+AM65+AN65+AO65-AP65</f>
        <v>0</v>
      </c>
      <c r="BA65" s="96">
        <f>S65+U65+W65+Y65+AA65-AC65</f>
        <v>0</v>
      </c>
      <c r="BB65" s="96">
        <f>T65+V65+X65+Z65+AB65-AD65</f>
        <v>0</v>
      </c>
      <c r="BC65" s="96">
        <f>AK65+AL65+AM65+AN65+AO65-AP65</f>
        <v>0</v>
      </c>
      <c r="BD65" s="96">
        <f>AC65-G65</f>
        <v>0</v>
      </c>
      <c r="BE65" s="96">
        <f>AD65-H65</f>
        <v>0</v>
      </c>
      <c r="BF65" s="70"/>
      <c r="BG65" s="70"/>
      <c r="BH65" s="70"/>
      <c r="BI65" s="70"/>
      <c r="BJ65" s="71"/>
    </row>
    <row r="66" spans="1:62" s="98" customFormat="1" ht="25.5">
      <c r="A66" s="116"/>
      <c r="B66" s="89">
        <f t="shared" si="76"/>
        <v>27</v>
      </c>
      <c r="C66" s="193" t="s">
        <v>99</v>
      </c>
      <c r="D66" s="117" t="s">
        <v>255</v>
      </c>
      <c r="E66" s="117"/>
      <c r="F66" s="91" t="s">
        <v>52</v>
      </c>
      <c r="G66" s="243">
        <f>6.783+1.12+0.472+0.155</f>
        <v>8.5299999999999994</v>
      </c>
      <c r="H66" s="243">
        <v>0</v>
      </c>
      <c r="I66" s="105"/>
      <c r="J66" s="111">
        <v>2012</v>
      </c>
      <c r="K66" s="111">
        <v>2014</v>
      </c>
      <c r="L66" s="103"/>
      <c r="M66" s="105"/>
      <c r="N66" s="91">
        <f t="shared" si="70"/>
        <v>30.189999999999998</v>
      </c>
      <c r="O66" s="91">
        <f>'[9]Приложение 1'!L60</f>
        <v>28.5</v>
      </c>
      <c r="P66" s="275">
        <f t="shared" si="71"/>
        <v>30.189999999999998</v>
      </c>
      <c r="Q66" s="91">
        <f t="shared" si="72"/>
        <v>21.639999999999997</v>
      </c>
      <c r="R66" s="104"/>
      <c r="S66" s="91"/>
      <c r="T66" s="91"/>
      <c r="U66" s="91">
        <f>G66</f>
        <v>8.5299999999999994</v>
      </c>
      <c r="V66" s="91">
        <f>H66</f>
        <v>0</v>
      </c>
      <c r="W66" s="91"/>
      <c r="X66" s="91"/>
      <c r="Y66" s="91"/>
      <c r="Z66" s="91"/>
      <c r="AA66" s="91"/>
      <c r="AB66" s="91"/>
      <c r="AC66" s="91">
        <f t="shared" si="78"/>
        <v>8.5299999999999994</v>
      </c>
      <c r="AD66" s="91">
        <f t="shared" si="75"/>
        <v>0</v>
      </c>
      <c r="AE66" s="91"/>
      <c r="AF66" s="91"/>
      <c r="AG66" s="275">
        <f>'[9]7.1. ЦЗ 2013'!G60</f>
        <v>8.5500000000000007</v>
      </c>
      <c r="AH66" s="214">
        <f>'Корректировка 2014 год (чист.)'!AG65</f>
        <v>21.189999999999998</v>
      </c>
      <c r="AI66" s="214">
        <f t="shared" si="7"/>
        <v>0.44999999999999929</v>
      </c>
      <c r="AJ66" s="94">
        <f t="shared" si="73"/>
        <v>8.5500000000000007</v>
      </c>
      <c r="AK66" s="214">
        <f>29.29-AE66-AG66+0.9</f>
        <v>21.639999999999997</v>
      </c>
      <c r="AL66" s="91"/>
      <c r="AM66" s="91"/>
      <c r="AN66" s="91"/>
      <c r="AO66" s="95">
        <f t="shared" si="74"/>
        <v>30.189999999999998</v>
      </c>
      <c r="AP66" s="108">
        <f>AK66+AL66+AM66+AN66+AO66</f>
        <v>51.83</v>
      </c>
      <c r="AQ66" s="96"/>
      <c r="AR66" s="70"/>
      <c r="AS66" s="70"/>
      <c r="AT66" s="96"/>
      <c r="AU66" s="96"/>
      <c r="AV66" s="70">
        <f t="shared" si="9"/>
        <v>0</v>
      </c>
      <c r="AW66" s="96">
        <v>29.74</v>
      </c>
      <c r="AX66" s="70">
        <f>N66-Q66</f>
        <v>8.5500000000000007</v>
      </c>
      <c r="AY66" s="70"/>
      <c r="AZ66" s="96">
        <f>AK66+AL66+AM66+AN66+AO66-AP66</f>
        <v>0</v>
      </c>
      <c r="BA66" s="96">
        <f>S66+U66+W66+Y66+AA66-AC66</f>
        <v>0</v>
      </c>
      <c r="BB66" s="96">
        <f>T66+V66+X66+Z66+AB66-AD66</f>
        <v>0</v>
      </c>
      <c r="BC66" s="96">
        <f>AK66+AL66+AM66+AN66+AO66-AP66</f>
        <v>0</v>
      </c>
      <c r="BD66" s="96">
        <f>AC66-G66</f>
        <v>0</v>
      </c>
      <c r="BE66" s="96">
        <f>AD66-H66</f>
        <v>0</v>
      </c>
      <c r="BF66" s="70"/>
      <c r="BG66" s="70"/>
      <c r="BH66" s="70"/>
      <c r="BI66" s="70"/>
      <c r="BJ66" s="71"/>
    </row>
    <row r="67" spans="1:62" s="98" customFormat="1" ht="25.5">
      <c r="B67" s="112">
        <f t="shared" si="76"/>
        <v>28</v>
      </c>
      <c r="C67" s="195" t="s">
        <v>259</v>
      </c>
      <c r="D67" s="109" t="s">
        <v>256</v>
      </c>
      <c r="E67" s="109"/>
      <c r="F67" s="91" t="s">
        <v>52</v>
      </c>
      <c r="G67" s="243">
        <v>3</v>
      </c>
      <c r="H67" s="243">
        <v>0</v>
      </c>
      <c r="I67" s="107"/>
      <c r="J67" s="93">
        <v>2014</v>
      </c>
      <c r="K67" s="93">
        <v>2015</v>
      </c>
      <c r="L67" s="91">
        <v>20.3</v>
      </c>
      <c r="M67" s="91">
        <v>20.3</v>
      </c>
      <c r="N67" s="91">
        <f t="shared" si="70"/>
        <v>7</v>
      </c>
      <c r="O67" s="91">
        <f>'[9]Приложение 1'!L59</f>
        <v>55</v>
      </c>
      <c r="P67" s="275">
        <v>7</v>
      </c>
      <c r="Q67" s="91">
        <f t="shared" si="72"/>
        <v>7</v>
      </c>
      <c r="R67" s="91"/>
      <c r="S67" s="104"/>
      <c r="T67" s="104"/>
      <c r="U67" s="104"/>
      <c r="V67" s="104"/>
      <c r="W67" s="91">
        <f>G67</f>
        <v>3</v>
      </c>
      <c r="X67" s="91">
        <f>H67</f>
        <v>0</v>
      </c>
      <c r="Y67" s="91"/>
      <c r="Z67" s="91"/>
      <c r="AA67" s="91"/>
      <c r="AB67" s="91"/>
      <c r="AC67" s="91">
        <f t="shared" si="78"/>
        <v>3</v>
      </c>
      <c r="AD67" s="91">
        <f t="shared" si="75"/>
        <v>0</v>
      </c>
      <c r="AE67" s="91"/>
      <c r="AF67" s="91"/>
      <c r="AG67" s="275">
        <f>'[9]7.1. ЦЗ 2013'!G59</f>
        <v>0</v>
      </c>
      <c r="AH67" s="91">
        <v>0</v>
      </c>
      <c r="AI67" s="91">
        <f t="shared" si="7"/>
        <v>6</v>
      </c>
      <c r="AJ67" s="94">
        <f t="shared" si="73"/>
        <v>0</v>
      </c>
      <c r="AK67" s="91">
        <v>6</v>
      </c>
      <c r="AL67" s="91">
        <v>1</v>
      </c>
      <c r="AM67" s="91"/>
      <c r="AN67" s="91">
        <v>0</v>
      </c>
      <c r="AO67" s="95">
        <f t="shared" si="74"/>
        <v>7</v>
      </c>
      <c r="AP67" s="118">
        <v>0</v>
      </c>
      <c r="AQ67" s="118">
        <v>0</v>
      </c>
      <c r="AR67" s="70">
        <f t="shared" ref="AR67:AR74" si="79">AO67-Q67</f>
        <v>0</v>
      </c>
      <c r="AS67" s="96">
        <f>'[8]ИП - чистый (21.06.12)'!AF38</f>
        <v>38.79</v>
      </c>
      <c r="AT67" s="96">
        <f t="shared" ref="AT67:AT68" si="80">AO67-AS67</f>
        <v>-31.79</v>
      </c>
      <c r="AV67" s="70">
        <f t="shared" si="9"/>
        <v>0</v>
      </c>
      <c r="AW67" s="96">
        <f t="shared" ref="AW67:AW82" si="81">AJ67+AK67+AL67+AM67+AN67-AO67</f>
        <v>0</v>
      </c>
      <c r="AX67" s="96">
        <f t="shared" ref="AX67:AY82" si="82">S67+U67+W67+Y67+AA67-AC67</f>
        <v>0</v>
      </c>
      <c r="AY67" s="96">
        <f t="shared" si="82"/>
        <v>0</v>
      </c>
      <c r="AZ67" s="96">
        <f t="shared" ref="AZ67:AZ84" si="83">AJ67+AK67+AL67+AM67+AN67-AO67</f>
        <v>0</v>
      </c>
      <c r="BA67" s="96">
        <f t="shared" ref="BA67:BB82" si="84">AC67-G67</f>
        <v>0</v>
      </c>
      <c r="BB67" s="96">
        <f t="shared" si="84"/>
        <v>0</v>
      </c>
    </row>
    <row r="68" spans="1:62" s="98" customFormat="1" ht="25.5">
      <c r="B68" s="112">
        <f t="shared" si="76"/>
        <v>29</v>
      </c>
      <c r="C68" s="194" t="s">
        <v>239</v>
      </c>
      <c r="D68" s="109" t="s">
        <v>257</v>
      </c>
      <c r="E68" s="109"/>
      <c r="F68" s="91" t="s">
        <v>52</v>
      </c>
      <c r="G68" s="243">
        <v>20</v>
      </c>
      <c r="H68" s="243">
        <v>0</v>
      </c>
      <c r="I68" s="107"/>
      <c r="J68" s="93">
        <v>2014</v>
      </c>
      <c r="K68" s="93">
        <v>2017</v>
      </c>
      <c r="L68" s="91">
        <v>20.3</v>
      </c>
      <c r="M68" s="91">
        <v>20.3</v>
      </c>
      <c r="N68" s="91">
        <f t="shared" si="70"/>
        <v>92</v>
      </c>
      <c r="O68" s="91">
        <f>'[9]Приложение 1'!L60</f>
        <v>28.5</v>
      </c>
      <c r="P68" s="275">
        <v>92</v>
      </c>
      <c r="Q68" s="91">
        <f t="shared" si="72"/>
        <v>92</v>
      </c>
      <c r="R68" s="91"/>
      <c r="S68" s="104"/>
      <c r="T68" s="104"/>
      <c r="U68" s="104"/>
      <c r="V68" s="104"/>
      <c r="W68" s="104"/>
      <c r="X68" s="104"/>
      <c r="Y68" s="91"/>
      <c r="Z68" s="91"/>
      <c r="AA68" s="91">
        <f t="shared" ref="AA68:AB68" si="85">G68</f>
        <v>20</v>
      </c>
      <c r="AB68" s="91">
        <f t="shared" si="85"/>
        <v>0</v>
      </c>
      <c r="AC68" s="91">
        <f t="shared" si="78"/>
        <v>20</v>
      </c>
      <c r="AD68" s="91">
        <f t="shared" si="75"/>
        <v>0</v>
      </c>
      <c r="AE68" s="91"/>
      <c r="AF68" s="91"/>
      <c r="AG68" s="275">
        <v>0</v>
      </c>
      <c r="AH68" s="91">
        <v>0</v>
      </c>
      <c r="AI68" s="91">
        <f t="shared" si="7"/>
        <v>2</v>
      </c>
      <c r="AJ68" s="94">
        <f t="shared" si="73"/>
        <v>0</v>
      </c>
      <c r="AK68" s="384">
        <v>2</v>
      </c>
      <c r="AL68" s="384">
        <v>10</v>
      </c>
      <c r="AM68" s="384">
        <v>40</v>
      </c>
      <c r="AN68" s="384">
        <v>40</v>
      </c>
      <c r="AO68" s="95">
        <f t="shared" si="74"/>
        <v>92</v>
      </c>
      <c r="AP68" s="118">
        <v>0</v>
      </c>
      <c r="AQ68" s="118">
        <v>0</v>
      </c>
      <c r="AR68" s="70">
        <f t="shared" si="79"/>
        <v>0</v>
      </c>
      <c r="AS68" s="96">
        <f>'[8]ИП - чистый (21.06.12)'!AF39</f>
        <v>40</v>
      </c>
      <c r="AT68" s="96">
        <f t="shared" si="80"/>
        <v>52</v>
      </c>
      <c r="AV68" s="70">
        <f t="shared" si="9"/>
        <v>0</v>
      </c>
      <c r="AW68" s="96">
        <f t="shared" si="81"/>
        <v>0</v>
      </c>
      <c r="AX68" s="96">
        <f t="shared" si="82"/>
        <v>0</v>
      </c>
      <c r="AY68" s="96">
        <f t="shared" si="82"/>
        <v>0</v>
      </c>
      <c r="AZ68" s="96">
        <f t="shared" si="83"/>
        <v>0</v>
      </c>
      <c r="BA68" s="96">
        <f t="shared" si="84"/>
        <v>0</v>
      </c>
      <c r="BB68" s="96">
        <f t="shared" si="84"/>
        <v>0</v>
      </c>
    </row>
    <row r="69" spans="1:62" s="98" customFormat="1" ht="12.75">
      <c r="A69" s="113"/>
      <c r="B69" s="114"/>
      <c r="C69" s="102" t="s">
        <v>100</v>
      </c>
      <c r="D69" s="102"/>
      <c r="E69" s="102"/>
      <c r="F69" s="103"/>
      <c r="G69" s="104">
        <f>SUM(G56:G68)</f>
        <v>257.56340000000006</v>
      </c>
      <c r="H69" s="104">
        <f>SUM(H56:H68)</f>
        <v>33.83</v>
      </c>
      <c r="I69" s="104">
        <f t="shared" ref="I69:O69" si="86">SUM(I56:I66)</f>
        <v>0</v>
      </c>
      <c r="J69" s="104"/>
      <c r="K69" s="104"/>
      <c r="L69" s="104">
        <f t="shared" si="86"/>
        <v>0</v>
      </c>
      <c r="M69" s="104">
        <f t="shared" si="86"/>
        <v>0</v>
      </c>
      <c r="N69" s="104">
        <f t="shared" si="86"/>
        <v>1646.4606169500003</v>
      </c>
      <c r="O69" s="104">
        <f t="shared" si="86"/>
        <v>1507.7954999999999</v>
      </c>
      <c r="P69" s="277">
        <f t="shared" ref="P69:AO69" si="87">SUM(P56:P68)</f>
        <v>1745.4606169500003</v>
      </c>
      <c r="Q69" s="104">
        <f t="shared" si="87"/>
        <v>994.74988640000015</v>
      </c>
      <c r="R69" s="104">
        <f t="shared" si="87"/>
        <v>0</v>
      </c>
      <c r="S69" s="104">
        <f t="shared" si="87"/>
        <v>0</v>
      </c>
      <c r="T69" s="104">
        <f t="shared" si="87"/>
        <v>0</v>
      </c>
      <c r="U69" s="104">
        <f t="shared" si="87"/>
        <v>62.355000000000011</v>
      </c>
      <c r="V69" s="104">
        <f t="shared" si="87"/>
        <v>3.1000000000000005</v>
      </c>
      <c r="W69" s="104">
        <f t="shared" si="87"/>
        <v>105.0484</v>
      </c>
      <c r="X69" s="104">
        <f t="shared" si="87"/>
        <v>12.620000000000001</v>
      </c>
      <c r="Y69" s="104">
        <f t="shared" si="87"/>
        <v>3.28</v>
      </c>
      <c r="Z69" s="104">
        <f t="shared" si="87"/>
        <v>0.56000000000000005</v>
      </c>
      <c r="AA69" s="104">
        <f t="shared" si="87"/>
        <v>86.88</v>
      </c>
      <c r="AB69" s="104">
        <f t="shared" si="87"/>
        <v>17.55</v>
      </c>
      <c r="AC69" s="104">
        <f t="shared" si="87"/>
        <v>257.56340000000006</v>
      </c>
      <c r="AD69" s="104">
        <f t="shared" si="87"/>
        <v>33.83</v>
      </c>
      <c r="AE69" s="104">
        <f t="shared" si="87"/>
        <v>80.835971100000009</v>
      </c>
      <c r="AF69" s="104">
        <f t="shared" si="87"/>
        <v>0</v>
      </c>
      <c r="AG69" s="277">
        <f t="shared" si="87"/>
        <v>669.87475945000006</v>
      </c>
      <c r="AH69" s="104">
        <f t="shared" si="87"/>
        <v>334.66221218000004</v>
      </c>
      <c r="AI69" s="104">
        <f>SUM(AI56:AI68)</f>
        <v>24.881072149999998</v>
      </c>
      <c r="AJ69" s="104">
        <f t="shared" si="87"/>
        <v>669.87475945000006</v>
      </c>
      <c r="AK69" s="104">
        <f t="shared" si="87"/>
        <v>359.54328433000001</v>
      </c>
      <c r="AL69" s="104">
        <f t="shared" si="87"/>
        <v>182.03964062999995</v>
      </c>
      <c r="AM69" s="104">
        <f t="shared" si="87"/>
        <v>89</v>
      </c>
      <c r="AN69" s="104">
        <f t="shared" si="87"/>
        <v>364.16696144000002</v>
      </c>
      <c r="AO69" s="106">
        <f t="shared" si="87"/>
        <v>1664.6246458500002</v>
      </c>
      <c r="AP69" s="69">
        <f>AO69-N69</f>
        <v>18.164028899999948</v>
      </c>
      <c r="AQ69" s="96"/>
      <c r="AR69" s="62">
        <f t="shared" si="79"/>
        <v>669.87475945000006</v>
      </c>
      <c r="AS69" s="69">
        <f>'[8]ИП - чистый (21.06.12)'!AF40</f>
        <v>1424.34</v>
      </c>
      <c r="AT69" s="69">
        <f t="shared" si="8"/>
        <v>240.28464585000029</v>
      </c>
      <c r="AU69" s="70"/>
      <c r="AV69" s="70">
        <f t="shared" si="9"/>
        <v>0</v>
      </c>
      <c r="AW69" s="69">
        <f t="shared" si="81"/>
        <v>0</v>
      </c>
      <c r="AX69" s="69">
        <f t="shared" si="82"/>
        <v>0</v>
      </c>
      <c r="AY69" s="69">
        <f t="shared" si="82"/>
        <v>0</v>
      </c>
      <c r="AZ69" s="69">
        <f t="shared" si="83"/>
        <v>0</v>
      </c>
      <c r="BA69" s="69">
        <f t="shared" si="84"/>
        <v>0</v>
      </c>
      <c r="BB69" s="69">
        <f t="shared" si="84"/>
        <v>0</v>
      </c>
      <c r="BC69" s="96"/>
      <c r="BD69" s="96"/>
      <c r="BE69" s="96"/>
      <c r="BF69" s="96"/>
      <c r="BG69" s="71"/>
      <c r="BI69" s="98">
        <v>0</v>
      </c>
      <c r="BJ69" s="118">
        <f>AO69-BI69</f>
        <v>1664.6246458500002</v>
      </c>
    </row>
    <row r="70" spans="1:62" s="87" customFormat="1" ht="12.75">
      <c r="A70" s="80"/>
      <c r="B70" s="81"/>
      <c r="C70" s="82" t="s">
        <v>63</v>
      </c>
      <c r="D70" s="82"/>
      <c r="E70" s="82"/>
      <c r="F70" s="83"/>
      <c r="G70" s="84"/>
      <c r="H70" s="84"/>
      <c r="I70" s="84"/>
      <c r="J70" s="84"/>
      <c r="K70" s="84"/>
      <c r="L70" s="84"/>
      <c r="M70" s="84"/>
      <c r="N70" s="84"/>
      <c r="O70" s="84"/>
      <c r="P70" s="27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274"/>
      <c r="AH70" s="84"/>
      <c r="AI70" s="84">
        <f t="shared" si="7"/>
        <v>0</v>
      </c>
      <c r="AJ70" s="84"/>
      <c r="AK70" s="84"/>
      <c r="AL70" s="84"/>
      <c r="AM70" s="84"/>
      <c r="AN70" s="84"/>
      <c r="AO70" s="85"/>
      <c r="AP70" s="86">
        <f>AO70-N70</f>
        <v>0</v>
      </c>
      <c r="AQ70" s="86"/>
      <c r="AR70" s="86">
        <f t="shared" si="79"/>
        <v>0</v>
      </c>
      <c r="AS70" s="69">
        <f>'[8]ИП - чистый (21.06.12)'!AF41</f>
        <v>0</v>
      </c>
      <c r="AT70" s="69">
        <f t="shared" si="8"/>
        <v>0</v>
      </c>
      <c r="AU70" s="86"/>
      <c r="AV70" s="70">
        <f t="shared" si="9"/>
        <v>0</v>
      </c>
      <c r="AW70" s="69">
        <f t="shared" si="81"/>
        <v>0</v>
      </c>
      <c r="AX70" s="69">
        <f t="shared" si="82"/>
        <v>0</v>
      </c>
      <c r="AY70" s="69">
        <f t="shared" si="82"/>
        <v>0</v>
      </c>
      <c r="AZ70" s="69">
        <f t="shared" si="83"/>
        <v>0</v>
      </c>
      <c r="BA70" s="69">
        <f t="shared" si="84"/>
        <v>0</v>
      </c>
      <c r="BB70" s="69">
        <f t="shared" si="84"/>
        <v>0</v>
      </c>
    </row>
    <row r="71" spans="1:62" s="98" customFormat="1" ht="38.25">
      <c r="A71" s="116" t="s">
        <v>82</v>
      </c>
      <c r="B71" s="112">
        <f>B68+1</f>
        <v>30</v>
      </c>
      <c r="C71" s="193" t="s">
        <v>101</v>
      </c>
      <c r="D71" s="117" t="s">
        <v>258</v>
      </c>
      <c r="E71" s="117"/>
      <c r="F71" s="91" t="s">
        <v>52</v>
      </c>
      <c r="G71" s="243">
        <f>0.784+0.304+0.287+0.005+0.305+0.466+0.274+0.504+0.188</f>
        <v>3.117</v>
      </c>
      <c r="H71" s="243">
        <f>2*0.63*5</f>
        <v>6.3</v>
      </c>
      <c r="I71" s="105"/>
      <c r="J71" s="111">
        <v>2012</v>
      </c>
      <c r="K71" s="111">
        <v>2013</v>
      </c>
      <c r="L71" s="103"/>
      <c r="M71" s="105"/>
      <c r="N71" s="91">
        <f t="shared" ref="N71:N77" si="88">AE71+AF71+AJ71+AK71+AL71+AM71+AN71</f>
        <v>82.851283559999999</v>
      </c>
      <c r="O71" s="91">
        <f>'[9]Приложение 1'!L63</f>
        <v>83.09976709</v>
      </c>
      <c r="P71" s="275">
        <f t="shared" ref="P71:P77" si="89">AE71+AF71+AG71+AK71+AL71+AM71+AN71</f>
        <v>82.851283559999999</v>
      </c>
      <c r="Q71" s="91">
        <v>0</v>
      </c>
      <c r="R71" s="91"/>
      <c r="S71" s="91">
        <f>G71</f>
        <v>3.117</v>
      </c>
      <c r="T71" s="91">
        <f>H71</f>
        <v>6.3</v>
      </c>
      <c r="U71" s="91"/>
      <c r="V71" s="91"/>
      <c r="W71" s="91"/>
      <c r="X71" s="91"/>
      <c r="Y71" s="91"/>
      <c r="Z71" s="91"/>
      <c r="AA71" s="91"/>
      <c r="AB71" s="91"/>
      <c r="AC71" s="91">
        <f t="shared" ref="AC71:AD77" si="90">S71+U71+W71+Y71+AA71</f>
        <v>3.117</v>
      </c>
      <c r="AD71" s="91">
        <f t="shared" si="90"/>
        <v>6.3</v>
      </c>
      <c r="AE71" s="91">
        <v>82.59976709</v>
      </c>
      <c r="AF71" s="91"/>
      <c r="AG71" s="275">
        <f>'[9]7.1. ЦЗ 2013'!G63</f>
        <v>0.25151646999999999</v>
      </c>
      <c r="AH71" s="91">
        <f>'Корректировка 2014 год (чист.)'!AG68</f>
        <v>0</v>
      </c>
      <c r="AI71" s="91">
        <f t="shared" si="7"/>
        <v>0</v>
      </c>
      <c r="AJ71" s="94">
        <f t="shared" ref="AJ71:AJ77" si="91">AG71</f>
        <v>0.25151646999999999</v>
      </c>
      <c r="AK71" s="91"/>
      <c r="AL71" s="91"/>
      <c r="AM71" s="91"/>
      <c r="AN71" s="91"/>
      <c r="AO71" s="95">
        <f t="shared" ref="AO71:AO77" si="92">AJ71+AK71+AL71+AM71+AN71</f>
        <v>0.25151646999999999</v>
      </c>
      <c r="AP71" s="96">
        <f>AO71-N71</f>
        <v>-82.59976709</v>
      </c>
      <c r="AQ71" s="70"/>
      <c r="AR71" s="70">
        <f t="shared" si="79"/>
        <v>0.25151646999999999</v>
      </c>
      <c r="AS71" s="96">
        <f>'[8]ИП - чистый (21.06.12)'!AF42</f>
        <v>2.78</v>
      </c>
      <c r="AT71" s="96">
        <f t="shared" si="8"/>
        <v>-2.5284835299999999</v>
      </c>
      <c r="AU71" s="70"/>
      <c r="AV71" s="70">
        <f t="shared" si="9"/>
        <v>0</v>
      </c>
      <c r="AW71" s="96">
        <f t="shared" si="81"/>
        <v>0</v>
      </c>
      <c r="AX71" s="96">
        <f t="shared" si="82"/>
        <v>0</v>
      </c>
      <c r="AY71" s="96">
        <f t="shared" si="82"/>
        <v>0</v>
      </c>
      <c r="AZ71" s="96">
        <f t="shared" si="83"/>
        <v>0</v>
      </c>
      <c r="BA71" s="96">
        <f t="shared" si="84"/>
        <v>0</v>
      </c>
      <c r="BB71" s="96">
        <f t="shared" si="84"/>
        <v>0</v>
      </c>
      <c r="BC71" s="70"/>
      <c r="BD71" s="70"/>
      <c r="BE71" s="70"/>
      <c r="BF71" s="70"/>
      <c r="BG71" s="71"/>
    </row>
    <row r="72" spans="1:62" s="98" customFormat="1" ht="38.25">
      <c r="B72" s="112">
        <f>B71+1</f>
        <v>31</v>
      </c>
      <c r="C72" s="175" t="s">
        <v>102</v>
      </c>
      <c r="D72" s="109"/>
      <c r="E72" s="109"/>
      <c r="F72" s="91" t="s">
        <v>52</v>
      </c>
      <c r="G72" s="254">
        <v>2.75</v>
      </c>
      <c r="H72" s="254">
        <v>1.26</v>
      </c>
      <c r="I72" s="107"/>
      <c r="J72" s="93">
        <v>2017</v>
      </c>
      <c r="K72" s="93">
        <v>2017</v>
      </c>
      <c r="L72" s="91">
        <v>20.3</v>
      </c>
      <c r="M72" s="91">
        <v>20.3</v>
      </c>
      <c r="N72" s="91">
        <f t="shared" si="88"/>
        <v>20.3</v>
      </c>
      <c r="O72" s="91">
        <f>'[9]Приложение 1'!L64</f>
        <v>20.3</v>
      </c>
      <c r="P72" s="276">
        <f t="shared" si="89"/>
        <v>20.3</v>
      </c>
      <c r="Q72" s="91">
        <f t="shared" ref="Q72:Q77" si="93">P72-AE72-AF72-AJ72</f>
        <v>20.3</v>
      </c>
      <c r="R72" s="91"/>
      <c r="S72" s="104"/>
      <c r="T72" s="104"/>
      <c r="U72" s="104"/>
      <c r="V72" s="104"/>
      <c r="W72" s="104"/>
      <c r="X72" s="104"/>
      <c r="Y72" s="91"/>
      <c r="Z72" s="91"/>
      <c r="AA72" s="91">
        <f t="shared" ref="AA72:AB74" si="94">G72</f>
        <v>2.75</v>
      </c>
      <c r="AB72" s="91">
        <f t="shared" si="94"/>
        <v>1.26</v>
      </c>
      <c r="AC72" s="91">
        <f t="shared" si="90"/>
        <v>2.75</v>
      </c>
      <c r="AD72" s="91">
        <f t="shared" si="90"/>
        <v>1.26</v>
      </c>
      <c r="AE72" s="91"/>
      <c r="AF72" s="91"/>
      <c r="AG72" s="275">
        <f>'[9]7.1. ЦЗ 2013'!G64</f>
        <v>0</v>
      </c>
      <c r="AH72" s="91">
        <f>'Корректировка 2014 год (чист.)'!AG69</f>
        <v>0</v>
      </c>
      <c r="AI72" s="91">
        <f t="shared" si="7"/>
        <v>0</v>
      </c>
      <c r="AJ72" s="94">
        <f t="shared" si="91"/>
        <v>0</v>
      </c>
      <c r="AK72" s="91"/>
      <c r="AL72" s="91"/>
      <c r="AM72" s="91"/>
      <c r="AN72" s="91">
        <v>20.3</v>
      </c>
      <c r="AO72" s="95">
        <f t="shared" si="92"/>
        <v>20.3</v>
      </c>
      <c r="AP72" s="118">
        <v>0</v>
      </c>
      <c r="AQ72" s="118">
        <v>0</v>
      </c>
      <c r="AR72" s="70">
        <f t="shared" si="79"/>
        <v>0</v>
      </c>
      <c r="AS72" s="96">
        <f>'[8]ИП - чистый (21.06.12)'!AF43</f>
        <v>20.3</v>
      </c>
      <c r="AT72" s="96">
        <f t="shared" si="8"/>
        <v>0</v>
      </c>
      <c r="AV72" s="70">
        <f t="shared" si="9"/>
        <v>0</v>
      </c>
      <c r="AW72" s="96">
        <f t="shared" si="81"/>
        <v>0</v>
      </c>
      <c r="AX72" s="96">
        <f t="shared" si="82"/>
        <v>0</v>
      </c>
      <c r="AY72" s="96">
        <f t="shared" si="82"/>
        <v>0</v>
      </c>
      <c r="AZ72" s="96">
        <f t="shared" si="83"/>
        <v>0</v>
      </c>
      <c r="BA72" s="96">
        <f t="shared" si="84"/>
        <v>0</v>
      </c>
      <c r="BB72" s="96">
        <f t="shared" si="84"/>
        <v>0</v>
      </c>
    </row>
    <row r="73" spans="1:62" s="98" customFormat="1" ht="38.25">
      <c r="B73" s="112">
        <f t="shared" ref="B73:B77" si="95">B72+1</f>
        <v>32</v>
      </c>
      <c r="C73" s="175" t="s">
        <v>103</v>
      </c>
      <c r="D73" s="109"/>
      <c r="E73" s="109"/>
      <c r="F73" s="91" t="s">
        <v>52</v>
      </c>
      <c r="G73" s="254">
        <v>0.4</v>
      </c>
      <c r="H73" s="254">
        <v>1.26</v>
      </c>
      <c r="I73" s="107"/>
      <c r="J73" s="93">
        <v>2017</v>
      </c>
      <c r="K73" s="93">
        <v>2017</v>
      </c>
      <c r="L73" s="91">
        <v>25.06</v>
      </c>
      <c r="M73" s="91">
        <v>25.06</v>
      </c>
      <c r="N73" s="91">
        <f t="shared" si="88"/>
        <v>25.06</v>
      </c>
      <c r="O73" s="91">
        <f>'[9]Приложение 1'!L65</f>
        <v>25.06</v>
      </c>
      <c r="P73" s="276">
        <f t="shared" si="89"/>
        <v>25.06</v>
      </c>
      <c r="Q73" s="91">
        <f t="shared" si="93"/>
        <v>25.06</v>
      </c>
      <c r="R73" s="91"/>
      <c r="S73" s="104"/>
      <c r="T73" s="104"/>
      <c r="U73" s="104"/>
      <c r="V73" s="104"/>
      <c r="W73" s="104"/>
      <c r="X73" s="104"/>
      <c r="Y73" s="91"/>
      <c r="Z73" s="91"/>
      <c r="AA73" s="91">
        <f t="shared" si="94"/>
        <v>0.4</v>
      </c>
      <c r="AB73" s="91">
        <f t="shared" si="94"/>
        <v>1.26</v>
      </c>
      <c r="AC73" s="91">
        <f t="shared" si="90"/>
        <v>0.4</v>
      </c>
      <c r="AD73" s="91">
        <f t="shared" si="90"/>
        <v>1.26</v>
      </c>
      <c r="AE73" s="91"/>
      <c r="AF73" s="91"/>
      <c r="AG73" s="275">
        <f>'[9]7.1. ЦЗ 2013'!G65</f>
        <v>0</v>
      </c>
      <c r="AH73" s="91">
        <f>'Корректировка 2014 год (чист.)'!AG70</f>
        <v>0</v>
      </c>
      <c r="AI73" s="91">
        <f t="shared" si="7"/>
        <v>0</v>
      </c>
      <c r="AJ73" s="94">
        <f t="shared" si="91"/>
        <v>0</v>
      </c>
      <c r="AK73" s="91"/>
      <c r="AL73" s="91"/>
      <c r="AM73" s="91"/>
      <c r="AN73" s="91">
        <v>25.06</v>
      </c>
      <c r="AO73" s="95">
        <f t="shared" si="92"/>
        <v>25.06</v>
      </c>
      <c r="AP73" s="118">
        <v>0</v>
      </c>
      <c r="AQ73" s="118">
        <v>0</v>
      </c>
      <c r="AR73" s="70">
        <f t="shared" si="79"/>
        <v>0</v>
      </c>
      <c r="AS73" s="96">
        <f>'[8]ИП - чистый (21.06.12)'!AF44</f>
        <v>25.06</v>
      </c>
      <c r="AT73" s="96">
        <f t="shared" si="8"/>
        <v>0</v>
      </c>
      <c r="AV73" s="70">
        <f t="shared" si="9"/>
        <v>0</v>
      </c>
      <c r="AW73" s="96">
        <f t="shared" si="81"/>
        <v>0</v>
      </c>
      <c r="AX73" s="96">
        <f t="shared" si="82"/>
        <v>0</v>
      </c>
      <c r="AY73" s="96">
        <f t="shared" si="82"/>
        <v>0</v>
      </c>
      <c r="AZ73" s="96">
        <f t="shared" si="83"/>
        <v>0</v>
      </c>
      <c r="BA73" s="96">
        <f t="shared" si="84"/>
        <v>0</v>
      </c>
      <c r="BB73" s="96">
        <f t="shared" si="84"/>
        <v>0</v>
      </c>
    </row>
    <row r="74" spans="1:62" s="98" customFormat="1" ht="25.5">
      <c r="B74" s="112">
        <f t="shared" si="95"/>
        <v>33</v>
      </c>
      <c r="C74" s="175" t="s">
        <v>104</v>
      </c>
      <c r="D74" s="109"/>
      <c r="E74" s="109"/>
      <c r="F74" s="91" t="s">
        <v>52</v>
      </c>
      <c r="G74" s="254">
        <v>7.4</v>
      </c>
      <c r="H74" s="254">
        <v>1.26</v>
      </c>
      <c r="I74" s="107"/>
      <c r="J74" s="93">
        <v>2017</v>
      </c>
      <c r="K74" s="93">
        <v>2017</v>
      </c>
      <c r="L74" s="91">
        <v>75.319999999999993</v>
      </c>
      <c r="M74" s="91">
        <v>75.319999999999993</v>
      </c>
      <c r="N74" s="91">
        <f t="shared" si="88"/>
        <v>75.319999999999993</v>
      </c>
      <c r="O74" s="91">
        <f>'[9]Приложение 1'!L66</f>
        <v>75.319999999999993</v>
      </c>
      <c r="P74" s="276">
        <f t="shared" si="89"/>
        <v>75.319999999999993</v>
      </c>
      <c r="Q74" s="91">
        <f t="shared" si="93"/>
        <v>75.319999999999993</v>
      </c>
      <c r="R74" s="91"/>
      <c r="S74" s="104"/>
      <c r="T74" s="104"/>
      <c r="U74" s="104"/>
      <c r="V74" s="104"/>
      <c r="W74" s="104"/>
      <c r="X74" s="104"/>
      <c r="Y74" s="91"/>
      <c r="Z74" s="91"/>
      <c r="AA74" s="91">
        <f t="shared" si="94"/>
        <v>7.4</v>
      </c>
      <c r="AB74" s="91">
        <f t="shared" si="94"/>
        <v>1.26</v>
      </c>
      <c r="AC74" s="91">
        <f t="shared" si="90"/>
        <v>7.4</v>
      </c>
      <c r="AD74" s="91">
        <f t="shared" si="90"/>
        <v>1.26</v>
      </c>
      <c r="AE74" s="91"/>
      <c r="AF74" s="91"/>
      <c r="AG74" s="275">
        <f>'[9]7.1. ЦЗ 2013'!G66</f>
        <v>0</v>
      </c>
      <c r="AH74" s="91">
        <f>'Корректировка 2014 год (чист.)'!AG71</f>
        <v>0</v>
      </c>
      <c r="AI74" s="91">
        <f t="shared" si="7"/>
        <v>0</v>
      </c>
      <c r="AJ74" s="94">
        <f t="shared" si="91"/>
        <v>0</v>
      </c>
      <c r="AK74" s="91"/>
      <c r="AL74" s="91"/>
      <c r="AM74" s="91"/>
      <c r="AN74" s="91">
        <v>75.319999999999993</v>
      </c>
      <c r="AO74" s="95">
        <f t="shared" si="92"/>
        <v>75.319999999999993</v>
      </c>
      <c r="AP74" s="118">
        <v>0</v>
      </c>
      <c r="AQ74" s="118">
        <v>0</v>
      </c>
      <c r="AR74" s="70">
        <f t="shared" si="79"/>
        <v>0</v>
      </c>
      <c r="AS74" s="96">
        <f>'[8]ИП - чистый (21.06.12)'!AF45</f>
        <v>75.319999999999993</v>
      </c>
      <c r="AT74" s="96">
        <f t="shared" si="8"/>
        <v>0</v>
      </c>
      <c r="AV74" s="70">
        <f t="shared" si="9"/>
        <v>0</v>
      </c>
      <c r="AW74" s="96">
        <f t="shared" si="81"/>
        <v>0</v>
      </c>
      <c r="AX74" s="96">
        <f t="shared" si="82"/>
        <v>0</v>
      </c>
      <c r="AY74" s="96">
        <f t="shared" si="82"/>
        <v>0</v>
      </c>
      <c r="AZ74" s="96">
        <f t="shared" si="83"/>
        <v>0</v>
      </c>
      <c r="BA74" s="96">
        <f t="shared" si="84"/>
        <v>0</v>
      </c>
      <c r="BB74" s="96">
        <f t="shared" si="84"/>
        <v>0</v>
      </c>
    </row>
    <row r="75" spans="1:62" s="98" customFormat="1" ht="38.25">
      <c r="B75" s="112">
        <f t="shared" si="95"/>
        <v>34</v>
      </c>
      <c r="C75" s="249" t="s">
        <v>105</v>
      </c>
      <c r="D75" s="109"/>
      <c r="E75" s="109"/>
      <c r="F75" s="91" t="s">
        <v>52</v>
      </c>
      <c r="G75" s="91">
        <f>AC75</f>
        <v>5.2750000000000004</v>
      </c>
      <c r="H75" s="91">
        <f>AD75</f>
        <v>6.42</v>
      </c>
      <c r="I75" s="107"/>
      <c r="J75" s="93">
        <v>2013</v>
      </c>
      <c r="K75" s="93">
        <v>2015</v>
      </c>
      <c r="L75" s="91"/>
      <c r="M75" s="91"/>
      <c r="N75" s="91">
        <f t="shared" si="88"/>
        <v>68.151460359999987</v>
      </c>
      <c r="O75" s="91">
        <f>'[9]Приложение 1'!L67</f>
        <v>45</v>
      </c>
      <c r="P75" s="275">
        <f t="shared" si="89"/>
        <v>68.151460359999987</v>
      </c>
      <c r="Q75" s="91">
        <f t="shared" si="93"/>
        <v>61.54619001999999</v>
      </c>
      <c r="R75" s="91"/>
      <c r="S75" s="91">
        <v>0</v>
      </c>
      <c r="T75" s="91">
        <v>0</v>
      </c>
      <c r="U75" s="91">
        <v>0.36</v>
      </c>
      <c r="V75" s="91">
        <v>3.3</v>
      </c>
      <c r="W75" s="91">
        <v>4.915</v>
      </c>
      <c r="X75" s="91">
        <v>3.12</v>
      </c>
      <c r="Y75" s="91"/>
      <c r="Z75" s="91"/>
      <c r="AA75" s="91"/>
      <c r="AB75" s="91"/>
      <c r="AC75" s="244">
        <f t="shared" si="90"/>
        <v>5.2750000000000004</v>
      </c>
      <c r="AD75" s="244">
        <f t="shared" si="90"/>
        <v>6.42</v>
      </c>
      <c r="AE75" s="91"/>
      <c r="AF75" s="91"/>
      <c r="AG75" s="275">
        <v>6.6052703399999997</v>
      </c>
      <c r="AH75" s="214">
        <f>'Корректировка 2014 год (чист.)'!AG72</f>
        <v>18</v>
      </c>
      <c r="AI75" s="214">
        <f t="shared" si="7"/>
        <v>27.700000000000003</v>
      </c>
      <c r="AJ75" s="283">
        <f t="shared" si="91"/>
        <v>6.6052703399999997</v>
      </c>
      <c r="AK75" s="282">
        <f>56-10.3</f>
        <v>45.7</v>
      </c>
      <c r="AL75" s="282">
        <f>49.54619002-AK75+12</f>
        <v>15.846190019999995</v>
      </c>
      <c r="AM75" s="91"/>
      <c r="AN75" s="91"/>
      <c r="AO75" s="381">
        <f t="shared" si="92"/>
        <v>68.151460359999987</v>
      </c>
      <c r="AP75" s="118"/>
      <c r="AQ75" s="118"/>
      <c r="AR75" s="70"/>
      <c r="AS75" s="96"/>
      <c r="AT75" s="96"/>
      <c r="AV75" s="70">
        <f t="shared" si="9"/>
        <v>0</v>
      </c>
      <c r="AW75" s="96">
        <f t="shared" si="81"/>
        <v>0</v>
      </c>
      <c r="AX75" s="96">
        <f t="shared" si="82"/>
        <v>0</v>
      </c>
      <c r="AY75" s="96">
        <f t="shared" si="82"/>
        <v>0</v>
      </c>
      <c r="AZ75" s="96">
        <f t="shared" si="83"/>
        <v>0</v>
      </c>
      <c r="BA75" s="96">
        <f t="shared" si="84"/>
        <v>0</v>
      </c>
      <c r="BB75" s="96">
        <f t="shared" si="84"/>
        <v>0</v>
      </c>
    </row>
    <row r="76" spans="1:62" s="98" customFormat="1" ht="25.5">
      <c r="B76" s="112">
        <f t="shared" si="95"/>
        <v>35</v>
      </c>
      <c r="C76" s="260" t="s">
        <v>106</v>
      </c>
      <c r="D76" s="109" t="s">
        <v>260</v>
      </c>
      <c r="E76" s="109"/>
      <c r="F76" s="91" t="s">
        <v>52</v>
      </c>
      <c r="G76" s="243">
        <v>1.1299999999999999</v>
      </c>
      <c r="H76" s="243">
        <v>1.26</v>
      </c>
      <c r="I76" s="107"/>
      <c r="J76" s="93">
        <v>2014</v>
      </c>
      <c r="K76" s="93">
        <v>2015</v>
      </c>
      <c r="L76" s="91"/>
      <c r="M76" s="91"/>
      <c r="N76" s="91">
        <f t="shared" si="88"/>
        <v>20</v>
      </c>
      <c r="O76" s="91">
        <f>'[9]Приложение 1'!L68</f>
        <v>20</v>
      </c>
      <c r="P76" s="275">
        <f t="shared" si="89"/>
        <v>20</v>
      </c>
      <c r="Q76" s="91">
        <f t="shared" si="93"/>
        <v>20</v>
      </c>
      <c r="R76" s="91"/>
      <c r="S76" s="104"/>
      <c r="T76" s="104"/>
      <c r="U76" s="91"/>
      <c r="V76" s="91"/>
      <c r="W76" s="91">
        <f>G76</f>
        <v>1.1299999999999999</v>
      </c>
      <c r="X76" s="91">
        <f>H76</f>
        <v>1.26</v>
      </c>
      <c r="Y76" s="91"/>
      <c r="Z76" s="91"/>
      <c r="AA76" s="91"/>
      <c r="AB76" s="91"/>
      <c r="AC76" s="91">
        <f t="shared" si="90"/>
        <v>1.1299999999999999</v>
      </c>
      <c r="AD76" s="91">
        <f t="shared" si="90"/>
        <v>1.26</v>
      </c>
      <c r="AE76" s="91"/>
      <c r="AF76" s="91"/>
      <c r="AG76" s="275">
        <f>'[9]7.1. ЦЗ 2013'!G68</f>
        <v>0</v>
      </c>
      <c r="AH76" s="214">
        <f>'Корректировка 2014 год (чист.)'!AG73</f>
        <v>20</v>
      </c>
      <c r="AI76" s="214">
        <f t="shared" si="7"/>
        <v>-20</v>
      </c>
      <c r="AJ76" s="94">
        <f t="shared" si="91"/>
        <v>0</v>
      </c>
      <c r="AK76" s="214"/>
      <c r="AL76" s="189">
        <f>20-AK76</f>
        <v>20</v>
      </c>
      <c r="AM76" s="91"/>
      <c r="AN76" s="91"/>
      <c r="AO76" s="95">
        <f t="shared" si="92"/>
        <v>20</v>
      </c>
      <c r="AP76" s="118"/>
      <c r="AQ76" s="118"/>
      <c r="AR76" s="70"/>
      <c r="AS76" s="96"/>
      <c r="AT76" s="96"/>
      <c r="AV76" s="70">
        <f t="shared" si="9"/>
        <v>0</v>
      </c>
      <c r="AW76" s="96">
        <f t="shared" si="81"/>
        <v>0</v>
      </c>
      <c r="AX76" s="96">
        <f t="shared" si="82"/>
        <v>0</v>
      </c>
      <c r="AY76" s="96">
        <f t="shared" si="82"/>
        <v>0</v>
      </c>
      <c r="AZ76" s="96">
        <f t="shared" si="83"/>
        <v>0</v>
      </c>
      <c r="BA76" s="96">
        <f t="shared" si="84"/>
        <v>0</v>
      </c>
      <c r="BB76" s="96">
        <f t="shared" si="84"/>
        <v>0</v>
      </c>
    </row>
    <row r="77" spans="1:62" s="98" customFormat="1" ht="25.5">
      <c r="B77" s="112">
        <f t="shared" si="95"/>
        <v>36</v>
      </c>
      <c r="C77" s="175" t="s">
        <v>107</v>
      </c>
      <c r="D77" s="109" t="s">
        <v>261</v>
      </c>
      <c r="E77" s="109"/>
      <c r="F77" s="91" t="s">
        <v>52</v>
      </c>
      <c r="G77" s="243">
        <v>2.15</v>
      </c>
      <c r="H77" s="243">
        <v>0</v>
      </c>
      <c r="I77" s="107"/>
      <c r="J77" s="93">
        <v>2014</v>
      </c>
      <c r="K77" s="93">
        <v>2015</v>
      </c>
      <c r="L77" s="91"/>
      <c r="M77" s="91"/>
      <c r="N77" s="91">
        <f t="shared" si="88"/>
        <v>14</v>
      </c>
      <c r="O77" s="91">
        <f>'[9]Приложение 1'!L69</f>
        <v>14</v>
      </c>
      <c r="P77" s="275">
        <f t="shared" si="89"/>
        <v>14</v>
      </c>
      <c r="Q77" s="91">
        <f t="shared" si="93"/>
        <v>14</v>
      </c>
      <c r="R77" s="91"/>
      <c r="S77" s="104"/>
      <c r="T77" s="104"/>
      <c r="U77" s="91"/>
      <c r="V77" s="91"/>
      <c r="W77" s="91">
        <f>G77</f>
        <v>2.15</v>
      </c>
      <c r="X77" s="91">
        <f>H77</f>
        <v>0</v>
      </c>
      <c r="Y77" s="91"/>
      <c r="Z77" s="91"/>
      <c r="AA77" s="91"/>
      <c r="AB77" s="91"/>
      <c r="AC77" s="91">
        <f t="shared" si="90"/>
        <v>2.15</v>
      </c>
      <c r="AD77" s="91">
        <f t="shared" si="90"/>
        <v>0</v>
      </c>
      <c r="AE77" s="91"/>
      <c r="AF77" s="91"/>
      <c r="AG77" s="275">
        <f>'[9]7.1. ЦЗ 2013'!G69</f>
        <v>0</v>
      </c>
      <c r="AH77" s="214">
        <f>'Корректировка 2014 год (чист.)'!AG74</f>
        <v>14</v>
      </c>
      <c r="AI77" s="214">
        <f t="shared" si="7"/>
        <v>-14</v>
      </c>
      <c r="AJ77" s="94">
        <f t="shared" si="91"/>
        <v>0</v>
      </c>
      <c r="AK77" s="214"/>
      <c r="AL77" s="189">
        <f>14-AK77</f>
        <v>14</v>
      </c>
      <c r="AM77" s="91"/>
      <c r="AN77" s="91"/>
      <c r="AO77" s="95">
        <f t="shared" si="92"/>
        <v>14</v>
      </c>
      <c r="AP77" s="118"/>
      <c r="AQ77" s="118"/>
      <c r="AR77" s="70"/>
      <c r="AS77" s="96"/>
      <c r="AT77" s="96"/>
      <c r="AV77" s="70">
        <f t="shared" si="9"/>
        <v>0</v>
      </c>
      <c r="AW77" s="96">
        <f t="shared" si="81"/>
        <v>0</v>
      </c>
      <c r="AX77" s="96">
        <f t="shared" si="82"/>
        <v>0</v>
      </c>
      <c r="AY77" s="96">
        <f t="shared" si="82"/>
        <v>0</v>
      </c>
      <c r="AZ77" s="96">
        <f t="shared" si="83"/>
        <v>0</v>
      </c>
      <c r="BA77" s="96">
        <f t="shared" si="84"/>
        <v>0</v>
      </c>
      <c r="BB77" s="96">
        <f t="shared" si="84"/>
        <v>0</v>
      </c>
    </row>
    <row r="78" spans="1:62" s="98" customFormat="1" ht="12.75">
      <c r="A78" s="113"/>
      <c r="B78" s="114"/>
      <c r="C78" s="102" t="s">
        <v>66</v>
      </c>
      <c r="D78" s="102"/>
      <c r="E78" s="102"/>
      <c r="F78" s="103"/>
      <c r="G78" s="104">
        <f>SUM(G71:G77)</f>
        <v>22.221999999999998</v>
      </c>
      <c r="H78" s="104">
        <f>SUM(H71:H77)</f>
        <v>17.760000000000002</v>
      </c>
      <c r="I78" s="105"/>
      <c r="J78" s="103"/>
      <c r="K78" s="103"/>
      <c r="L78" s="103"/>
      <c r="M78" s="105"/>
      <c r="N78" s="104">
        <f t="shared" ref="N78:AO78" si="96">SUM(N71:N77)</f>
        <v>305.68274392000001</v>
      </c>
      <c r="O78" s="104">
        <f t="shared" si="96"/>
        <v>282.77976708999995</v>
      </c>
      <c r="P78" s="277">
        <f t="shared" si="96"/>
        <v>305.68274392000001</v>
      </c>
      <c r="Q78" s="104">
        <f t="shared" si="96"/>
        <v>216.22619001999999</v>
      </c>
      <c r="R78" s="104">
        <f t="shared" si="96"/>
        <v>0</v>
      </c>
      <c r="S78" s="104">
        <f t="shared" si="96"/>
        <v>3.117</v>
      </c>
      <c r="T78" s="104">
        <f t="shared" si="96"/>
        <v>6.3</v>
      </c>
      <c r="U78" s="104">
        <f t="shared" si="96"/>
        <v>0.36</v>
      </c>
      <c r="V78" s="104">
        <f t="shared" si="96"/>
        <v>3.3</v>
      </c>
      <c r="W78" s="104">
        <f t="shared" si="96"/>
        <v>8.1950000000000003</v>
      </c>
      <c r="X78" s="104">
        <f t="shared" si="96"/>
        <v>4.38</v>
      </c>
      <c r="Y78" s="104">
        <f t="shared" si="96"/>
        <v>0</v>
      </c>
      <c r="Z78" s="104">
        <f t="shared" si="96"/>
        <v>0</v>
      </c>
      <c r="AA78" s="104">
        <f t="shared" si="96"/>
        <v>10.55</v>
      </c>
      <c r="AB78" s="104">
        <f t="shared" si="96"/>
        <v>3.7800000000000002</v>
      </c>
      <c r="AC78" s="104">
        <f t="shared" si="96"/>
        <v>22.221999999999998</v>
      </c>
      <c r="AD78" s="104">
        <f t="shared" si="96"/>
        <v>17.760000000000002</v>
      </c>
      <c r="AE78" s="104">
        <f t="shared" si="96"/>
        <v>82.59976709</v>
      </c>
      <c r="AF78" s="104">
        <f t="shared" si="96"/>
        <v>0</v>
      </c>
      <c r="AG78" s="277">
        <f t="shared" si="96"/>
        <v>6.85678681</v>
      </c>
      <c r="AH78" s="104">
        <f t="shared" si="96"/>
        <v>52</v>
      </c>
      <c r="AI78" s="104">
        <f t="shared" si="96"/>
        <v>-6.2999999999999972</v>
      </c>
      <c r="AJ78" s="104">
        <f t="shared" si="96"/>
        <v>6.85678681</v>
      </c>
      <c r="AK78" s="104">
        <f t="shared" si="96"/>
        <v>45.7</v>
      </c>
      <c r="AL78" s="104">
        <f t="shared" si="96"/>
        <v>49.846190019999995</v>
      </c>
      <c r="AM78" s="104">
        <f t="shared" si="96"/>
        <v>0</v>
      </c>
      <c r="AN78" s="104">
        <f t="shared" si="96"/>
        <v>120.67999999999999</v>
      </c>
      <c r="AO78" s="106">
        <f t="shared" si="96"/>
        <v>223.08297682999998</v>
      </c>
      <c r="AP78" s="69">
        <f t="shared" ref="AP78:AP84" si="97">AO78-N78</f>
        <v>-82.599767090000029</v>
      </c>
      <c r="AQ78" s="96"/>
      <c r="AR78" s="62">
        <f t="shared" ref="AR78:AR84" si="98">AO78-Q78</f>
        <v>6.8567868099999885</v>
      </c>
      <c r="AS78" s="69">
        <f>'[8]ИП - чистый (21.06.12)'!AF46</f>
        <v>123.46</v>
      </c>
      <c r="AT78" s="69">
        <f t="shared" si="8"/>
        <v>99.622976829999985</v>
      </c>
      <c r="AU78" s="70"/>
      <c r="AV78" s="70">
        <f t="shared" si="9"/>
        <v>0</v>
      </c>
      <c r="AW78" s="69">
        <f t="shared" si="81"/>
        <v>0</v>
      </c>
      <c r="AX78" s="69">
        <f t="shared" si="82"/>
        <v>0</v>
      </c>
      <c r="AY78" s="69">
        <f t="shared" si="82"/>
        <v>0</v>
      </c>
      <c r="AZ78" s="69">
        <f t="shared" si="83"/>
        <v>0</v>
      </c>
      <c r="BA78" s="69">
        <f t="shared" si="84"/>
        <v>0</v>
      </c>
      <c r="BB78" s="69">
        <f t="shared" si="84"/>
        <v>0</v>
      </c>
      <c r="BC78" s="96"/>
      <c r="BD78" s="96"/>
      <c r="BE78" s="96"/>
      <c r="BF78" s="96"/>
      <c r="BG78" s="71"/>
      <c r="BI78" s="98">
        <v>0</v>
      </c>
      <c r="BJ78" s="118">
        <f>AO78-BI78</f>
        <v>223.08297682999998</v>
      </c>
    </row>
    <row r="79" spans="1:62" s="87" customFormat="1" ht="12.75">
      <c r="A79" s="80"/>
      <c r="B79" s="81"/>
      <c r="C79" s="82" t="s">
        <v>108</v>
      </c>
      <c r="D79" s="82"/>
      <c r="E79" s="82"/>
      <c r="F79" s="83"/>
      <c r="G79" s="84"/>
      <c r="H79" s="84"/>
      <c r="I79" s="84"/>
      <c r="J79" s="84"/>
      <c r="K79" s="84"/>
      <c r="L79" s="84"/>
      <c r="M79" s="84"/>
      <c r="N79" s="84"/>
      <c r="O79" s="84"/>
      <c r="P79" s="27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274"/>
      <c r="AH79" s="84"/>
      <c r="AI79" s="84">
        <f t="shared" si="7"/>
        <v>0</v>
      </c>
      <c r="AJ79" s="84"/>
      <c r="AK79" s="84"/>
      <c r="AL79" s="84"/>
      <c r="AM79" s="84"/>
      <c r="AN79" s="84"/>
      <c r="AO79" s="85"/>
      <c r="AP79" s="86">
        <f t="shared" si="97"/>
        <v>0</v>
      </c>
      <c r="AQ79" s="86"/>
      <c r="AR79" s="86">
        <f t="shared" si="98"/>
        <v>0</v>
      </c>
      <c r="AS79" s="69">
        <f>'[8]ИП - чистый (21.06.12)'!AF47</f>
        <v>0</v>
      </c>
      <c r="AT79" s="69">
        <f t="shared" si="8"/>
        <v>0</v>
      </c>
      <c r="AU79" s="86"/>
      <c r="AV79" s="70">
        <f t="shared" si="9"/>
        <v>0</v>
      </c>
      <c r="AW79" s="69">
        <f t="shared" si="81"/>
        <v>0</v>
      </c>
      <c r="AX79" s="69">
        <f t="shared" si="82"/>
        <v>0</v>
      </c>
      <c r="AY79" s="69">
        <f t="shared" si="82"/>
        <v>0</v>
      </c>
      <c r="AZ79" s="69">
        <f t="shared" si="83"/>
        <v>0</v>
      </c>
      <c r="BA79" s="69">
        <f t="shared" si="84"/>
        <v>0</v>
      </c>
      <c r="BB79" s="69">
        <f t="shared" si="84"/>
        <v>0</v>
      </c>
      <c r="BG79" s="87">
        <f>AO79-N79</f>
        <v>0</v>
      </c>
    </row>
    <row r="80" spans="1:62" s="98" customFormat="1" ht="25.5">
      <c r="A80" s="120" t="s">
        <v>109</v>
      </c>
      <c r="B80" s="112">
        <f>B77+1</f>
        <v>37</v>
      </c>
      <c r="C80" s="188" t="s">
        <v>110</v>
      </c>
      <c r="D80" s="90"/>
      <c r="E80" s="90"/>
      <c r="F80" s="91" t="s">
        <v>52</v>
      </c>
      <c r="G80" s="243">
        <v>0</v>
      </c>
      <c r="H80" s="243">
        <v>1.26</v>
      </c>
      <c r="I80" s="92"/>
      <c r="J80" s="93">
        <v>2012</v>
      </c>
      <c r="K80" s="93">
        <v>2013</v>
      </c>
      <c r="L80" s="93"/>
      <c r="M80" s="99">
        <f>N80</f>
        <v>32.547245109999999</v>
      </c>
      <c r="N80" s="91">
        <f t="shared" ref="N80:N99" si="99">AE80+AF80+AJ80+AK80+AL80+AM80+AN80</f>
        <v>32.547245109999999</v>
      </c>
      <c r="O80" s="91">
        <f>'[9]Приложение 1'!L72</f>
        <v>33.21194414</v>
      </c>
      <c r="P80" s="275">
        <f t="shared" ref="P80:P99" si="100">AE80+AF80+AG80+AK80+AL80+AM80+AN80</f>
        <v>32.547245109999999</v>
      </c>
      <c r="Q80" s="91">
        <f t="shared" ref="Q80:Q99" si="101">P80-AE80-AF80-AJ80</f>
        <v>0</v>
      </c>
      <c r="R80" s="91"/>
      <c r="S80" s="91">
        <f>G80</f>
        <v>0</v>
      </c>
      <c r="T80" s="91">
        <f>H80</f>
        <v>1.26</v>
      </c>
      <c r="U80" s="91"/>
      <c r="V80" s="91"/>
      <c r="W80" s="91"/>
      <c r="X80" s="91"/>
      <c r="Y80" s="91"/>
      <c r="Z80" s="91"/>
      <c r="AA80" s="91"/>
      <c r="AB80" s="91"/>
      <c r="AC80" s="91">
        <f t="shared" ref="AC80:AD95" si="102">S80+U80+W80+Y80+AA80</f>
        <v>0</v>
      </c>
      <c r="AD80" s="91">
        <f t="shared" si="102"/>
        <v>1.26</v>
      </c>
      <c r="AE80" s="91">
        <v>5.6119441400000003</v>
      </c>
      <c r="AF80" s="91"/>
      <c r="AG80" s="275">
        <f>'6.1.'!E71</f>
        <v>26.93530097</v>
      </c>
      <c r="AH80" s="91">
        <f>'Корректировка 2014 год (чист.)'!AG77</f>
        <v>0</v>
      </c>
      <c r="AI80" s="91">
        <f t="shared" si="7"/>
        <v>0</v>
      </c>
      <c r="AJ80" s="94">
        <f t="shared" ref="AJ80:AJ99" si="103">AG80</f>
        <v>26.93530097</v>
      </c>
      <c r="AK80" s="94"/>
      <c r="AL80" s="94"/>
      <c r="AM80" s="94"/>
      <c r="AN80" s="94"/>
      <c r="AO80" s="95">
        <f t="shared" ref="AO80:AO99" si="104">AJ80+AK80+AL80+AM80+AN80</f>
        <v>26.93530097</v>
      </c>
      <c r="AP80" s="96">
        <f t="shared" si="97"/>
        <v>-5.6119441399999985</v>
      </c>
      <c r="AQ80" s="97"/>
      <c r="AR80" s="70">
        <f t="shared" si="98"/>
        <v>26.93530097</v>
      </c>
      <c r="AS80" s="96">
        <f>'[8]ИП - чистый (21.06.12)'!AF48</f>
        <v>28.35</v>
      </c>
      <c r="AT80" s="96">
        <f t="shared" si="8"/>
        <v>-1.4146990300000013</v>
      </c>
      <c r="AU80" s="70"/>
      <c r="AV80" s="70">
        <f t="shared" si="9"/>
        <v>0</v>
      </c>
      <c r="AW80" s="96">
        <f t="shared" si="81"/>
        <v>0</v>
      </c>
      <c r="AX80" s="96">
        <f t="shared" si="82"/>
        <v>0</v>
      </c>
      <c r="AY80" s="96">
        <f t="shared" si="82"/>
        <v>0</v>
      </c>
      <c r="AZ80" s="96">
        <f t="shared" si="83"/>
        <v>0</v>
      </c>
      <c r="BA80" s="96">
        <f t="shared" si="84"/>
        <v>0</v>
      </c>
      <c r="BB80" s="96">
        <f t="shared" si="84"/>
        <v>0</v>
      </c>
      <c r="BC80" s="97"/>
      <c r="BD80" s="97"/>
      <c r="BE80" s="97"/>
      <c r="BF80" s="97"/>
      <c r="BG80" s="71">
        <f>AO80-N80</f>
        <v>-5.6119441399999985</v>
      </c>
      <c r="BI80" s="98">
        <v>37.299999999999997</v>
      </c>
      <c r="BJ80" s="118">
        <f>AO80-BI80</f>
        <v>-10.364699029999997</v>
      </c>
    </row>
    <row r="81" spans="1:65" s="98" customFormat="1" ht="25.5">
      <c r="A81" s="120" t="s">
        <v>109</v>
      </c>
      <c r="B81" s="89">
        <f>B80+1</f>
        <v>38</v>
      </c>
      <c r="C81" s="188" t="s">
        <v>111</v>
      </c>
      <c r="D81" s="90"/>
      <c r="E81" s="90"/>
      <c r="F81" s="91" t="s">
        <v>52</v>
      </c>
      <c r="G81" s="254">
        <v>1.92</v>
      </c>
      <c r="H81" s="254">
        <v>0</v>
      </c>
      <c r="I81" s="92"/>
      <c r="J81" s="93">
        <v>2012</v>
      </c>
      <c r="K81" s="93">
        <v>2017</v>
      </c>
      <c r="L81" s="93"/>
      <c r="M81" s="99">
        <f>N81</f>
        <v>17.20368513</v>
      </c>
      <c r="N81" s="91">
        <f t="shared" si="99"/>
        <v>17.20368513</v>
      </c>
      <c r="O81" s="91">
        <f>'[9]Приложение 1'!L73</f>
        <v>17.20368513</v>
      </c>
      <c r="P81" s="276">
        <f t="shared" si="100"/>
        <v>17.20368513</v>
      </c>
      <c r="Q81" s="91">
        <f t="shared" si="101"/>
        <v>14.6</v>
      </c>
      <c r="R81" s="91"/>
      <c r="S81" s="91"/>
      <c r="T81" s="91"/>
      <c r="U81" s="91"/>
      <c r="V81" s="91"/>
      <c r="W81" s="91"/>
      <c r="X81" s="91"/>
      <c r="Y81" s="91"/>
      <c r="Z81" s="91"/>
      <c r="AA81" s="91">
        <f>G81</f>
        <v>1.92</v>
      </c>
      <c r="AB81" s="91">
        <f>H81</f>
        <v>0</v>
      </c>
      <c r="AC81" s="91">
        <f t="shared" si="102"/>
        <v>1.92</v>
      </c>
      <c r="AD81" s="91">
        <f t="shared" si="102"/>
        <v>0</v>
      </c>
      <c r="AE81" s="91">
        <v>2.6036851300000001</v>
      </c>
      <c r="AF81" s="91"/>
      <c r="AG81" s="275">
        <f>'6.1.'!E72</f>
        <v>0</v>
      </c>
      <c r="AH81" s="91">
        <f>'Корректировка 2014 год (чист.)'!AG78</f>
        <v>0</v>
      </c>
      <c r="AI81" s="91">
        <f t="shared" si="7"/>
        <v>0</v>
      </c>
      <c r="AJ81" s="94">
        <f t="shared" si="103"/>
        <v>0</v>
      </c>
      <c r="AK81" s="94"/>
      <c r="AL81" s="94"/>
      <c r="AM81" s="94">
        <v>2</v>
      </c>
      <c r="AN81" s="94">
        <v>12.6</v>
      </c>
      <c r="AO81" s="95">
        <f t="shared" si="104"/>
        <v>14.6</v>
      </c>
      <c r="AP81" s="96">
        <f t="shared" si="97"/>
        <v>-2.6036851300000006</v>
      </c>
      <c r="AQ81" s="97"/>
      <c r="AR81" s="70">
        <f t="shared" si="98"/>
        <v>0</v>
      </c>
      <c r="AS81" s="96">
        <f>'[8]ИП - чистый (21.06.12)'!AF49</f>
        <v>23.57</v>
      </c>
      <c r="AT81" s="96">
        <f t="shared" si="8"/>
        <v>-8.9700000000000006</v>
      </c>
      <c r="AU81" s="70"/>
      <c r="AV81" s="70">
        <f t="shared" si="9"/>
        <v>0</v>
      </c>
      <c r="AW81" s="96">
        <f t="shared" si="81"/>
        <v>0</v>
      </c>
      <c r="AX81" s="96">
        <f t="shared" si="82"/>
        <v>0</v>
      </c>
      <c r="AY81" s="96">
        <f t="shared" si="82"/>
        <v>0</v>
      </c>
      <c r="AZ81" s="96">
        <f t="shared" si="83"/>
        <v>0</v>
      </c>
      <c r="BA81" s="96">
        <f t="shared" si="84"/>
        <v>0</v>
      </c>
      <c r="BB81" s="96">
        <f t="shared" si="84"/>
        <v>0</v>
      </c>
      <c r="BC81" s="97"/>
      <c r="BD81" s="97"/>
      <c r="BE81" s="97"/>
      <c r="BF81" s="97"/>
      <c r="BG81" s="71">
        <f>AO81-N81</f>
        <v>-2.6036851300000006</v>
      </c>
      <c r="BI81" s="98">
        <v>151.1</v>
      </c>
      <c r="BJ81" s="118">
        <f>AO81-BI81</f>
        <v>-136.5</v>
      </c>
    </row>
    <row r="82" spans="1:65" s="98" customFormat="1" ht="38.25">
      <c r="A82" s="120" t="s">
        <v>109</v>
      </c>
      <c r="B82" s="89">
        <f>B81+1</f>
        <v>39</v>
      </c>
      <c r="C82" s="188" t="s">
        <v>112</v>
      </c>
      <c r="D82" s="90"/>
      <c r="E82" s="90"/>
      <c r="F82" s="91" t="s">
        <v>52</v>
      </c>
      <c r="G82" s="254">
        <v>81</v>
      </c>
      <c r="H82" s="254">
        <v>5.71</v>
      </c>
      <c r="I82" s="92"/>
      <c r="J82" s="93">
        <v>2012</v>
      </c>
      <c r="K82" s="93">
        <v>2018</v>
      </c>
      <c r="L82" s="93"/>
      <c r="M82" s="99">
        <f>N82</f>
        <v>334.41727907456823</v>
      </c>
      <c r="N82" s="91">
        <f t="shared" si="99"/>
        <v>334.41727907456823</v>
      </c>
      <c r="O82" s="91">
        <f>'[9]Приложение 1'!L74</f>
        <v>634.34811979000006</v>
      </c>
      <c r="P82" s="276">
        <v>634.34811979000006</v>
      </c>
      <c r="Q82" s="91">
        <f t="shared" si="101"/>
        <v>592.61</v>
      </c>
      <c r="R82" s="91"/>
      <c r="S82" s="91"/>
      <c r="T82" s="107"/>
      <c r="U82" s="91"/>
      <c r="V82" s="91"/>
      <c r="W82" s="91"/>
      <c r="X82" s="91"/>
      <c r="Y82" s="91"/>
      <c r="Z82" s="91"/>
      <c r="AA82" s="91"/>
      <c r="AB82" s="91"/>
      <c r="AC82" s="91">
        <f t="shared" si="102"/>
        <v>0</v>
      </c>
      <c r="AD82" s="91">
        <f t="shared" si="102"/>
        <v>0</v>
      </c>
      <c r="AE82" s="91">
        <v>41.738119789999999</v>
      </c>
      <c r="AF82" s="91"/>
      <c r="AG82" s="275">
        <f>'6.1.'!E73</f>
        <v>0</v>
      </c>
      <c r="AH82" s="91">
        <f>'Корректировка 2014 год (чист.)'!AG79</f>
        <v>0</v>
      </c>
      <c r="AI82" s="91">
        <f t="shared" si="7"/>
        <v>0</v>
      </c>
      <c r="AJ82" s="94">
        <f t="shared" si="103"/>
        <v>0</v>
      </c>
      <c r="AK82" s="94"/>
      <c r="AL82" s="94"/>
      <c r="AM82" s="94">
        <f>472.49-153.656662412631+138.66107499-0.0215307903442863-180.023805822457-84.4455768799994+70.0999999999999+102.89938686-12-7.59568300000319+0.352393440000014+2.83977784+0.438751190003131-0.00249902999985352-2.73000023298664E-06-0.226072149999709-0.148458370003937+0.0000147500036291603+0.118051396800183-9.20000000000005+3.20005710818805E-09-47-0.9</f>
        <v>292.67915928456824</v>
      </c>
      <c r="AN82" s="94">
        <f>120.12-120.12</f>
        <v>0</v>
      </c>
      <c r="AO82" s="95">
        <f t="shared" si="104"/>
        <v>292.67915928456824</v>
      </c>
      <c r="AP82" s="96">
        <f t="shared" si="97"/>
        <v>-41.738119789999985</v>
      </c>
      <c r="AQ82" s="97"/>
      <c r="AR82" s="70">
        <f t="shared" si="98"/>
        <v>-299.93084071543177</v>
      </c>
      <c r="AS82" s="96">
        <f>'[8]ИП - чистый (21.06.12)'!AF50</f>
        <v>675.88</v>
      </c>
      <c r="AT82" s="96">
        <f t="shared" si="8"/>
        <v>-383.20084071543175</v>
      </c>
      <c r="AU82" s="70"/>
      <c r="AV82" s="70">
        <f t="shared" si="9"/>
        <v>-299.93084071543177</v>
      </c>
      <c r="AW82" s="96">
        <f t="shared" si="81"/>
        <v>0</v>
      </c>
      <c r="AX82" s="96">
        <f t="shared" si="82"/>
        <v>0</v>
      </c>
      <c r="AY82" s="96">
        <f t="shared" si="82"/>
        <v>0</v>
      </c>
      <c r="AZ82" s="96">
        <f t="shared" si="83"/>
        <v>0</v>
      </c>
      <c r="BA82" s="96">
        <f t="shared" si="84"/>
        <v>-81</v>
      </c>
      <c r="BB82" s="96">
        <f t="shared" si="84"/>
        <v>-5.71</v>
      </c>
      <c r="BC82" s="97"/>
      <c r="BD82" s="97"/>
      <c r="BE82" s="97"/>
      <c r="BF82" s="97"/>
      <c r="BG82" s="71">
        <f>AO82-N82</f>
        <v>-41.738119789999985</v>
      </c>
      <c r="BI82" s="98">
        <v>822.95</v>
      </c>
      <c r="BJ82" s="118">
        <f>AO82-BI82</f>
        <v>-530.27084071543186</v>
      </c>
    </row>
    <row r="83" spans="1:65" s="98" customFormat="1" ht="25.5">
      <c r="A83" s="120"/>
      <c r="B83" s="89">
        <f t="shared" ref="B83:B99" si="105">B82+1</f>
        <v>40</v>
      </c>
      <c r="C83" s="188" t="s">
        <v>113</v>
      </c>
      <c r="D83" s="90" t="s">
        <v>262</v>
      </c>
      <c r="E83" s="90"/>
      <c r="F83" s="91" t="s">
        <v>52</v>
      </c>
      <c r="G83" s="243">
        <f>20+0.245+38+0.003</f>
        <v>58.248000000000005</v>
      </c>
      <c r="H83" s="243">
        <f>10*0.4</f>
        <v>4</v>
      </c>
      <c r="I83" s="92"/>
      <c r="J83" s="93">
        <v>2012</v>
      </c>
      <c r="K83" s="93">
        <v>2014</v>
      </c>
      <c r="L83" s="93"/>
      <c r="M83" s="99">
        <f t="shared" ref="M83:M94" si="106">N83</f>
        <v>163.92990096503948</v>
      </c>
      <c r="N83" s="91">
        <f t="shared" si="99"/>
        <v>163.92990096503948</v>
      </c>
      <c r="O83" s="91">
        <f>'[9]Приложение 1'!L75</f>
        <v>169.69415791503948</v>
      </c>
      <c r="P83" s="275">
        <f t="shared" si="100"/>
        <v>163.92990096503948</v>
      </c>
      <c r="Q83" s="91">
        <f t="shared" si="101"/>
        <v>2.0200000000000031</v>
      </c>
      <c r="R83" s="91"/>
      <c r="S83" s="91"/>
      <c r="T83" s="91"/>
      <c r="U83" s="91">
        <f t="shared" ref="U83:V90" si="107">G83</f>
        <v>58.248000000000005</v>
      </c>
      <c r="V83" s="91">
        <f t="shared" si="107"/>
        <v>4</v>
      </c>
      <c r="W83" s="91"/>
      <c r="X83" s="91"/>
      <c r="Y83" s="91"/>
      <c r="Z83" s="91"/>
      <c r="AA83" s="91"/>
      <c r="AB83" s="91"/>
      <c r="AC83" s="91">
        <f t="shared" si="102"/>
        <v>58.248000000000005</v>
      </c>
      <c r="AD83" s="91">
        <f t="shared" si="102"/>
        <v>4</v>
      </c>
      <c r="AE83" s="91">
        <v>81.079080529999999</v>
      </c>
      <c r="AF83" s="91">
        <v>37.415077385039481</v>
      </c>
      <c r="AG83" s="275">
        <f>'6.1.'!E74</f>
        <v>43.415743049999996</v>
      </c>
      <c r="AH83" s="214">
        <f>'Корректировка 2014 год (чист.)'!AG80</f>
        <v>4.0200990349605306</v>
      </c>
      <c r="AI83" s="214">
        <f t="shared" si="7"/>
        <v>-2.000099034960531</v>
      </c>
      <c r="AJ83" s="94">
        <f t="shared" si="103"/>
        <v>43.415743049999996</v>
      </c>
      <c r="AK83" s="215">
        <f>4.02-2</f>
        <v>2.0199999999999996</v>
      </c>
      <c r="AL83" s="94"/>
      <c r="AM83" s="94"/>
      <c r="AN83" s="94"/>
      <c r="AO83" s="95">
        <f t="shared" si="104"/>
        <v>45.435743049999999</v>
      </c>
      <c r="AP83" s="96">
        <f t="shared" si="97"/>
        <v>-118.49415791503948</v>
      </c>
      <c r="AQ83" s="97"/>
      <c r="AR83" s="70">
        <f t="shared" si="98"/>
        <v>43.415743049999996</v>
      </c>
      <c r="AS83" s="96">
        <f>'[8]ИП - чистый (21.06.12)'!AF51</f>
        <v>70.900000000000006</v>
      </c>
      <c r="AT83" s="96">
        <f t="shared" si="8"/>
        <v>-25.464256950000006</v>
      </c>
      <c r="AU83" s="70"/>
      <c r="AV83" s="70">
        <f t="shared" si="9"/>
        <v>0</v>
      </c>
      <c r="AW83" s="96">
        <v>165.93</v>
      </c>
      <c r="AX83" s="96">
        <f t="shared" ref="AX83:AY84" si="108">S83+U83+W83+Y83+AA83-AC83</f>
        <v>0</v>
      </c>
      <c r="AY83" s="96">
        <f t="shared" si="108"/>
        <v>0</v>
      </c>
      <c r="AZ83" s="96">
        <f t="shared" si="83"/>
        <v>0</v>
      </c>
      <c r="BA83" s="96">
        <f t="shared" ref="BA83:BB84" si="109">AC83-G83</f>
        <v>0</v>
      </c>
      <c r="BB83" s="96">
        <f t="shared" si="109"/>
        <v>0</v>
      </c>
      <c r="BC83" s="97"/>
      <c r="BD83" s="97"/>
      <c r="BE83" s="97"/>
      <c r="BF83" s="97"/>
      <c r="BG83" s="71"/>
      <c r="BJ83" s="118"/>
    </row>
    <row r="84" spans="1:65" s="98" customFormat="1" ht="51" customHeight="1">
      <c r="A84" s="120"/>
      <c r="B84" s="89">
        <f t="shared" si="105"/>
        <v>41</v>
      </c>
      <c r="C84" s="188" t="s">
        <v>114</v>
      </c>
      <c r="D84" s="90" t="s">
        <v>294</v>
      </c>
      <c r="E84" s="90"/>
      <c r="F84" s="91" t="s">
        <v>52</v>
      </c>
      <c r="G84" s="243">
        <f>10.02+1.728+28.733+2.724</f>
        <v>43.204999999999998</v>
      </c>
      <c r="H84" s="259">
        <f>1*0.4*5+1*0.63+2*1</f>
        <v>4.63</v>
      </c>
      <c r="I84" s="92"/>
      <c r="J84" s="93">
        <v>2012</v>
      </c>
      <c r="K84" s="93">
        <v>2015</v>
      </c>
      <c r="L84" s="93"/>
      <c r="M84" s="99">
        <f t="shared" si="106"/>
        <v>159.45998524000001</v>
      </c>
      <c r="N84" s="91">
        <f t="shared" si="99"/>
        <v>159.45998524000001</v>
      </c>
      <c r="O84" s="91">
        <f>'[9]Приложение 1'!L76</f>
        <v>162.97</v>
      </c>
      <c r="P84" s="275">
        <f t="shared" si="100"/>
        <v>159.45998524000001</v>
      </c>
      <c r="Q84" s="91">
        <f t="shared" si="101"/>
        <v>17.640963400566051</v>
      </c>
      <c r="R84" s="91"/>
      <c r="S84" s="91"/>
      <c r="T84" s="91"/>
      <c r="U84" s="91"/>
      <c r="V84" s="91"/>
      <c r="W84" s="91">
        <f>G84</f>
        <v>43.204999999999998</v>
      </c>
      <c r="X84" s="91">
        <f>H84</f>
        <v>4.63</v>
      </c>
      <c r="Y84" s="91"/>
      <c r="Z84" s="91"/>
      <c r="AA84" s="91"/>
      <c r="AB84" s="91"/>
      <c r="AC84" s="91">
        <f t="shared" si="102"/>
        <v>43.204999999999998</v>
      </c>
      <c r="AD84" s="91">
        <f t="shared" si="102"/>
        <v>4.63</v>
      </c>
      <c r="AE84" s="91">
        <v>71.838416019999997</v>
      </c>
      <c r="AF84" s="91">
        <v>29.778799829433968</v>
      </c>
      <c r="AG84" s="275">
        <f>'6.1.'!E75</f>
        <v>40.201805989999997</v>
      </c>
      <c r="AH84" s="91">
        <f>'Корректировка 2014 год (чист.)'!AG81</f>
        <v>17.640963400566051</v>
      </c>
      <c r="AI84" s="91">
        <f t="shared" si="7"/>
        <v>0</v>
      </c>
      <c r="AJ84" s="94">
        <f t="shared" si="103"/>
        <v>40.201805989999997</v>
      </c>
      <c r="AK84" s="94">
        <v>17.640963400566051</v>
      </c>
      <c r="AL84" s="94"/>
      <c r="AM84" s="94"/>
      <c r="AN84" s="94"/>
      <c r="AO84" s="95">
        <f t="shared" si="104"/>
        <v>57.842769390566048</v>
      </c>
      <c r="AP84" s="96">
        <f t="shared" si="97"/>
        <v>-101.61721584943396</v>
      </c>
      <c r="AQ84" s="97"/>
      <c r="AR84" s="70">
        <f t="shared" si="98"/>
        <v>40.201805989999997</v>
      </c>
      <c r="AS84" s="96">
        <f>'[8]ИП - чистый (21.06.12)'!AF52</f>
        <v>112.97</v>
      </c>
      <c r="AT84" s="96">
        <f t="shared" si="8"/>
        <v>-55.127230609433951</v>
      </c>
      <c r="AU84" s="70"/>
      <c r="AV84" s="70">
        <f t="shared" si="9"/>
        <v>0</v>
      </c>
      <c r="AW84" s="96">
        <v>159.46</v>
      </c>
      <c r="AX84" s="96">
        <f t="shared" si="108"/>
        <v>0</v>
      </c>
      <c r="AY84" s="96">
        <f t="shared" si="108"/>
        <v>0</v>
      </c>
      <c r="AZ84" s="96">
        <f t="shared" si="83"/>
        <v>0</v>
      </c>
      <c r="BA84" s="96">
        <f t="shared" si="109"/>
        <v>0</v>
      </c>
      <c r="BB84" s="96">
        <f t="shared" si="109"/>
        <v>0</v>
      </c>
      <c r="BC84" s="97"/>
      <c r="BD84" s="97"/>
      <c r="BE84" s="97"/>
      <c r="BF84" s="97"/>
      <c r="BG84" s="71"/>
      <c r="BJ84" s="118"/>
    </row>
    <row r="85" spans="1:65" s="98" customFormat="1" ht="48" customHeight="1">
      <c r="A85" s="120"/>
      <c r="B85" s="89">
        <f t="shared" si="105"/>
        <v>42</v>
      </c>
      <c r="C85" s="188" t="s">
        <v>115</v>
      </c>
      <c r="D85" s="121" t="s">
        <v>263</v>
      </c>
      <c r="E85" s="121"/>
      <c r="F85" s="91" t="s">
        <v>52</v>
      </c>
      <c r="G85" s="243">
        <f>23.399+2.746+60.338+0.54</f>
        <v>87.02300000000001</v>
      </c>
      <c r="H85" s="243">
        <f>2*0.63*2+2*0.4+2*0.25+1*0.63*14</f>
        <v>12.64</v>
      </c>
      <c r="I85" s="92"/>
      <c r="J85" s="93">
        <v>2012</v>
      </c>
      <c r="K85" s="93">
        <v>2015</v>
      </c>
      <c r="L85" s="93"/>
      <c r="M85" s="99">
        <f t="shared" si="106"/>
        <v>318.77</v>
      </c>
      <c r="N85" s="91">
        <f t="shared" si="99"/>
        <v>318.77</v>
      </c>
      <c r="O85" s="91">
        <f>'[9]Приложение 1'!L77</f>
        <v>256.69420588788819</v>
      </c>
      <c r="P85" s="275">
        <f t="shared" si="100"/>
        <v>318.77</v>
      </c>
      <c r="Q85" s="91">
        <f t="shared" si="101"/>
        <v>114.87035022211182</v>
      </c>
      <c r="R85" s="91"/>
      <c r="S85" s="91"/>
      <c r="T85" s="107"/>
      <c r="U85" s="91"/>
      <c r="V85" s="91"/>
      <c r="W85" s="91">
        <f>G85</f>
        <v>87.02300000000001</v>
      </c>
      <c r="X85" s="91">
        <f>H85</f>
        <v>12.64</v>
      </c>
      <c r="Y85" s="91"/>
      <c r="Z85" s="91"/>
      <c r="AA85" s="91"/>
      <c r="AB85" s="91"/>
      <c r="AC85" s="91">
        <f t="shared" si="102"/>
        <v>87.02300000000001</v>
      </c>
      <c r="AD85" s="91">
        <f t="shared" si="102"/>
        <v>12.64</v>
      </c>
      <c r="AE85" s="91">
        <v>71.085413990000006</v>
      </c>
      <c r="AF85" s="91">
        <v>20.608791897888146</v>
      </c>
      <c r="AG85" s="275">
        <f>'6.1.'!E76</f>
        <v>112.20544389</v>
      </c>
      <c r="AH85" s="91">
        <f>'Корректировка 2014 год (чист.)'!AG82</f>
        <v>64.870350222111824</v>
      </c>
      <c r="AI85" s="91">
        <f t="shared" si="7"/>
        <v>0</v>
      </c>
      <c r="AJ85" s="94">
        <f t="shared" si="103"/>
        <v>112.20544389</v>
      </c>
      <c r="AK85" s="94">
        <v>64.870350222111824</v>
      </c>
      <c r="AL85" s="94">
        <v>50</v>
      </c>
      <c r="AM85" s="94"/>
      <c r="AN85" s="94"/>
      <c r="AO85" s="95">
        <f t="shared" si="104"/>
        <v>227.07579411211182</v>
      </c>
      <c r="AP85" s="108">
        <f>AK85+AL85+AM85+AN85+AO85</f>
        <v>341.94614433422362</v>
      </c>
      <c r="AQ85" s="96">
        <f>AP85-N85</f>
        <v>23.176144334223636</v>
      </c>
      <c r="AR85" s="97"/>
      <c r="AS85" s="70">
        <f>AP85-Q85</f>
        <v>227.07579411211179</v>
      </c>
      <c r="AT85" s="96">
        <f>'[8]ИП - чистый (21.06.12)'!AF51</f>
        <v>70.900000000000006</v>
      </c>
      <c r="AU85" s="96">
        <f t="shared" ref="AU85" si="110">AP85-AT85</f>
        <v>271.04614433422364</v>
      </c>
      <c r="AV85" s="70">
        <f t="shared" si="9"/>
        <v>0</v>
      </c>
      <c r="AW85" s="70">
        <v>318.77</v>
      </c>
      <c r="AX85" s="96">
        <f>N85-Q85</f>
        <v>203.89964977788816</v>
      </c>
      <c r="AY85" s="70"/>
      <c r="AZ85" s="96">
        <f>AK85+AL85+AM85+AN85+AO85-AP85</f>
        <v>0</v>
      </c>
      <c r="BA85" s="96">
        <f>S85+U85+W85+Y85+AA85-AC85</f>
        <v>0</v>
      </c>
      <c r="BB85" s="96">
        <f>T85+V85+X85+Z85+AB85-AD85</f>
        <v>0</v>
      </c>
      <c r="BC85" s="96">
        <f>AK85+AL85+AM85+AN85+AO85-AP85</f>
        <v>0</v>
      </c>
      <c r="BD85" s="96">
        <f>AC85-G85</f>
        <v>0</v>
      </c>
      <c r="BE85" s="96">
        <f>AD85-H85</f>
        <v>0</v>
      </c>
      <c r="BF85" s="97"/>
      <c r="BG85" s="97"/>
      <c r="BH85" s="97"/>
      <c r="BI85" s="97"/>
      <c r="BJ85" s="71"/>
      <c r="BM85" s="118"/>
    </row>
    <row r="86" spans="1:65" s="98" customFormat="1" ht="45" customHeight="1">
      <c r="A86" s="120"/>
      <c r="B86" s="89">
        <f t="shared" si="105"/>
        <v>43</v>
      </c>
      <c r="C86" s="188" t="s">
        <v>116</v>
      </c>
      <c r="D86" s="90" t="s">
        <v>264</v>
      </c>
      <c r="E86" s="90"/>
      <c r="F86" s="91" t="s">
        <v>52</v>
      </c>
      <c r="G86" s="243">
        <f>5.812+0.73</f>
        <v>6.5419999999999998</v>
      </c>
      <c r="H86" s="243">
        <v>0.8</v>
      </c>
      <c r="I86" s="92"/>
      <c r="J86" s="93">
        <v>2012</v>
      </c>
      <c r="K86" s="93">
        <v>2014</v>
      </c>
      <c r="L86" s="93"/>
      <c r="M86" s="99">
        <f t="shared" si="106"/>
        <v>52.02</v>
      </c>
      <c r="N86" s="91">
        <f t="shared" si="99"/>
        <v>52.02</v>
      </c>
      <c r="O86" s="91">
        <f>'[9]Приложение 1'!L78</f>
        <v>49.995736260000001</v>
      </c>
      <c r="P86" s="275">
        <f t="shared" si="100"/>
        <v>52.02</v>
      </c>
      <c r="Q86" s="91">
        <f t="shared" si="101"/>
        <v>1.6577814000000046</v>
      </c>
      <c r="R86" s="91"/>
      <c r="S86" s="91"/>
      <c r="T86" s="91"/>
      <c r="U86" s="91">
        <f t="shared" si="107"/>
        <v>6.5419999999999998</v>
      </c>
      <c r="V86" s="91">
        <f t="shared" si="107"/>
        <v>0.8</v>
      </c>
      <c r="W86" s="91"/>
      <c r="X86" s="91"/>
      <c r="Y86" s="91"/>
      <c r="Z86" s="91"/>
      <c r="AA86" s="91"/>
      <c r="AB86" s="91"/>
      <c r="AC86" s="91">
        <f t="shared" si="102"/>
        <v>6.5419999999999998</v>
      </c>
      <c r="AD86" s="91">
        <f t="shared" si="102"/>
        <v>0.8</v>
      </c>
      <c r="AE86" s="91">
        <v>20.725736259999998</v>
      </c>
      <c r="AF86" s="91"/>
      <c r="AG86" s="275">
        <f>'6.1.'!E77</f>
        <v>29.636482340000001</v>
      </c>
      <c r="AH86" s="91">
        <f>'Корректировка 2014 год (чист.)'!AG83</f>
        <v>1.6577814000000046</v>
      </c>
      <c r="AI86" s="91">
        <f t="shared" si="7"/>
        <v>0</v>
      </c>
      <c r="AJ86" s="94">
        <f t="shared" si="103"/>
        <v>29.636482340000001</v>
      </c>
      <c r="AK86" s="94">
        <v>1.6577814000000046</v>
      </c>
      <c r="AL86" s="94"/>
      <c r="AM86" s="94"/>
      <c r="AN86" s="94"/>
      <c r="AO86" s="95">
        <f t="shared" si="104"/>
        <v>31.294263740000005</v>
      </c>
      <c r="AP86" s="96">
        <f t="shared" ref="AP86:AP94" si="111">AO86-N86</f>
        <v>-20.725736259999998</v>
      </c>
      <c r="AQ86" s="97"/>
      <c r="AR86" s="70">
        <f t="shared" ref="AR86:AR94" si="112">AO86-Q86</f>
        <v>29.636482340000001</v>
      </c>
      <c r="AS86" s="96">
        <f>'[8]ИП - чистый (21.06.12)'!AF54</f>
        <v>85.96</v>
      </c>
      <c r="AT86" s="96">
        <f t="shared" si="8"/>
        <v>-54.665736259999989</v>
      </c>
      <c r="AU86" s="70"/>
      <c r="AV86" s="70">
        <f t="shared" si="9"/>
        <v>0</v>
      </c>
      <c r="AW86" s="96">
        <v>52.02</v>
      </c>
      <c r="AX86" s="96">
        <f t="shared" ref="AX86:AY101" si="113">S86+U86+W86+Y86+AA86-AC86</f>
        <v>0</v>
      </c>
      <c r="AY86" s="96">
        <f t="shared" si="113"/>
        <v>0</v>
      </c>
      <c r="AZ86" s="96">
        <f t="shared" ref="AZ86:AZ153" si="114">AJ86+AK86+AL86+AM86+AN86-AO86</f>
        <v>0</v>
      </c>
      <c r="BA86" s="96">
        <f t="shared" ref="BA86:BB118" si="115">AC86-G86</f>
        <v>0</v>
      </c>
      <c r="BB86" s="96">
        <f t="shared" si="115"/>
        <v>0</v>
      </c>
      <c r="BC86" s="97"/>
      <c r="BD86" s="97"/>
      <c r="BE86" s="97"/>
      <c r="BF86" s="97"/>
      <c r="BG86" s="71"/>
      <c r="BJ86" s="118"/>
    </row>
    <row r="87" spans="1:65" s="98" customFormat="1" ht="59.25" customHeight="1">
      <c r="A87" s="120"/>
      <c r="B87" s="89">
        <f t="shared" si="105"/>
        <v>44</v>
      </c>
      <c r="C87" s="188" t="s">
        <v>117</v>
      </c>
      <c r="D87" s="121" t="s">
        <v>265</v>
      </c>
      <c r="E87" s="121"/>
      <c r="F87" s="91" t="s">
        <v>52</v>
      </c>
      <c r="G87" s="243">
        <f>26.704+0.261+17.697</f>
        <v>44.661999999999999</v>
      </c>
      <c r="H87" s="243">
        <f>2*0.25+1*0.25*3</f>
        <v>1.25</v>
      </c>
      <c r="I87" s="92"/>
      <c r="J87" s="93">
        <v>2012</v>
      </c>
      <c r="K87" s="93">
        <v>2015</v>
      </c>
      <c r="L87" s="93"/>
      <c r="M87" s="99">
        <f t="shared" si="106"/>
        <v>172</v>
      </c>
      <c r="N87" s="91">
        <f t="shared" si="99"/>
        <v>172</v>
      </c>
      <c r="O87" s="91">
        <f>'[9]Приложение 1'!L79</f>
        <v>172</v>
      </c>
      <c r="P87" s="275">
        <f t="shared" si="100"/>
        <v>172</v>
      </c>
      <c r="Q87" s="91">
        <f t="shared" si="101"/>
        <v>85.452841180000007</v>
      </c>
      <c r="R87" s="91"/>
      <c r="S87" s="91"/>
      <c r="T87" s="91"/>
      <c r="U87" s="91"/>
      <c r="V87" s="91"/>
      <c r="W87" s="91">
        <f t="shared" ref="W87:X89" si="116">G87</f>
        <v>44.661999999999999</v>
      </c>
      <c r="X87" s="91">
        <f t="shared" si="116"/>
        <v>1.25</v>
      </c>
      <c r="Y87" s="91"/>
      <c r="Z87" s="91"/>
      <c r="AA87" s="91"/>
      <c r="AB87" s="91"/>
      <c r="AC87" s="91">
        <f t="shared" si="102"/>
        <v>44.661999999999999</v>
      </c>
      <c r="AD87" s="91">
        <f t="shared" si="102"/>
        <v>1.25</v>
      </c>
      <c r="AE87" s="91">
        <v>17.7</v>
      </c>
      <c r="AF87" s="91"/>
      <c r="AG87" s="275">
        <f>'6.1.'!E78</f>
        <v>68.847158820000004</v>
      </c>
      <c r="AH87" s="214">
        <f>'Корректировка 2014 год (чист.)'!AG84</f>
        <v>80.452841179999993</v>
      </c>
      <c r="AI87" s="214">
        <f t="shared" ref="AI87:AI154" si="117">AK87-AH87</f>
        <v>-34.999999999999993</v>
      </c>
      <c r="AJ87" s="94">
        <f t="shared" si="103"/>
        <v>68.847158820000004</v>
      </c>
      <c r="AK87" s="215">
        <f>25.45284118+20</f>
        <v>45.45284118</v>
      </c>
      <c r="AL87" s="232">
        <f>10+30</f>
        <v>40</v>
      </c>
      <c r="AM87" s="94"/>
      <c r="AN87" s="94"/>
      <c r="AO87" s="95">
        <f t="shared" si="104"/>
        <v>154.30000000000001</v>
      </c>
      <c r="AP87" s="96">
        <f t="shared" si="111"/>
        <v>-17.699999999999989</v>
      </c>
      <c r="AQ87" s="97"/>
      <c r="AR87" s="70">
        <f t="shared" si="112"/>
        <v>68.847158820000004</v>
      </c>
      <c r="AS87" s="96">
        <f>'[8]ИП - чистый (21.06.12)'!AF55</f>
        <v>73.88</v>
      </c>
      <c r="AT87" s="96">
        <f t="shared" si="8"/>
        <v>80.420000000000016</v>
      </c>
      <c r="AU87" s="70"/>
      <c r="AV87" s="70">
        <f t="shared" si="9"/>
        <v>0</v>
      </c>
      <c r="AW87" s="96">
        <f>AJ87+AK87+AL87+AM87+AN87-AO87</f>
        <v>0</v>
      </c>
      <c r="AX87" s="96">
        <f t="shared" si="113"/>
        <v>0</v>
      </c>
      <c r="AY87" s="96">
        <f t="shared" si="113"/>
        <v>0</v>
      </c>
      <c r="AZ87" s="96">
        <f t="shared" si="114"/>
        <v>0</v>
      </c>
      <c r="BA87" s="96">
        <f t="shared" si="115"/>
        <v>0</v>
      </c>
      <c r="BB87" s="96">
        <f t="shared" si="115"/>
        <v>0</v>
      </c>
      <c r="BC87" s="97"/>
      <c r="BD87" s="97"/>
      <c r="BE87" s="97"/>
      <c r="BF87" s="97"/>
      <c r="BG87" s="71"/>
      <c r="BJ87" s="118"/>
    </row>
    <row r="88" spans="1:65" s="98" customFormat="1" ht="45" customHeight="1">
      <c r="A88" s="120"/>
      <c r="B88" s="89">
        <f t="shared" si="105"/>
        <v>45</v>
      </c>
      <c r="C88" s="188" t="s">
        <v>118</v>
      </c>
      <c r="D88" s="90" t="s">
        <v>295</v>
      </c>
      <c r="E88" s="90"/>
      <c r="F88" s="91" t="s">
        <v>52</v>
      </c>
      <c r="G88" s="259">
        <f>0.55+1.473</f>
        <v>2.0230000000000001</v>
      </c>
      <c r="H88" s="243">
        <v>0.4</v>
      </c>
      <c r="I88" s="92"/>
      <c r="J88" s="93">
        <v>2012</v>
      </c>
      <c r="K88" s="93">
        <v>2015</v>
      </c>
      <c r="L88" s="93"/>
      <c r="M88" s="99">
        <f t="shared" si="106"/>
        <v>8.06</v>
      </c>
      <c r="N88" s="91">
        <f t="shared" si="99"/>
        <v>8.06</v>
      </c>
      <c r="O88" s="91">
        <f>'[9]Приложение 1'!L80</f>
        <v>10.06</v>
      </c>
      <c r="P88" s="275">
        <f t="shared" si="100"/>
        <v>8.06</v>
      </c>
      <c r="Q88" s="91">
        <f t="shared" si="101"/>
        <v>4.9485325200000005</v>
      </c>
      <c r="R88" s="91"/>
      <c r="S88" s="91"/>
      <c r="T88" s="91"/>
      <c r="U88" s="91"/>
      <c r="V88" s="91"/>
      <c r="W88" s="91">
        <f t="shared" si="116"/>
        <v>2.0230000000000001</v>
      </c>
      <c r="X88" s="91">
        <f t="shared" si="116"/>
        <v>0.4</v>
      </c>
      <c r="Y88" s="91"/>
      <c r="Z88" s="91"/>
      <c r="AA88" s="91"/>
      <c r="AB88" s="91"/>
      <c r="AC88" s="91">
        <f t="shared" si="102"/>
        <v>2.0230000000000001</v>
      </c>
      <c r="AD88" s="91">
        <f t="shared" si="102"/>
        <v>0.4</v>
      </c>
      <c r="AE88" s="91">
        <v>0.89999998999999997</v>
      </c>
      <c r="AF88" s="91"/>
      <c r="AG88" s="275">
        <f>'6.1.'!E79</f>
        <v>2.21146749</v>
      </c>
      <c r="AH88" s="214">
        <f>'Корректировка 2014 год (чист.)'!AG85</f>
        <v>3.9485325200000005</v>
      </c>
      <c r="AI88" s="214">
        <f t="shared" si="117"/>
        <v>-1.0000000000000004</v>
      </c>
      <c r="AJ88" s="94">
        <f t="shared" si="103"/>
        <v>2.21146749</v>
      </c>
      <c r="AK88" s="215">
        <f>3.94853252-1</f>
        <v>2.9485325200000001</v>
      </c>
      <c r="AL88" s="187">
        <f>3-1</f>
        <v>2</v>
      </c>
      <c r="AM88" s="94"/>
      <c r="AN88" s="94"/>
      <c r="AO88" s="95">
        <f t="shared" si="104"/>
        <v>7.1600000100000001</v>
      </c>
      <c r="AP88" s="96">
        <f t="shared" si="111"/>
        <v>-0.89999999000000042</v>
      </c>
      <c r="AQ88" s="97"/>
      <c r="AR88" s="70">
        <f t="shared" si="112"/>
        <v>2.2114674899999995</v>
      </c>
      <c r="AS88" s="96">
        <f>'[8]ИП - чистый (21.06.12)'!AF56</f>
        <v>9.16</v>
      </c>
      <c r="AT88" s="96">
        <f t="shared" si="8"/>
        <v>-1.9999999900000001</v>
      </c>
      <c r="AU88" s="70"/>
      <c r="AV88" s="70">
        <f t="shared" ref="AV88:AV155" si="118">AO88-AJ88-Q88</f>
        <v>0</v>
      </c>
      <c r="AW88" s="96">
        <f>AJ88+AK88+AL88+AM88+AN88-AO88</f>
        <v>0</v>
      </c>
      <c r="AX88" s="96">
        <f t="shared" si="113"/>
        <v>0</v>
      </c>
      <c r="AY88" s="96">
        <f t="shared" si="113"/>
        <v>0</v>
      </c>
      <c r="AZ88" s="96">
        <f t="shared" si="114"/>
        <v>0</v>
      </c>
      <c r="BA88" s="96">
        <f t="shared" si="115"/>
        <v>0</v>
      </c>
      <c r="BB88" s="96">
        <f t="shared" si="115"/>
        <v>0</v>
      </c>
      <c r="BC88" s="97"/>
      <c r="BD88" s="97"/>
      <c r="BE88" s="97"/>
      <c r="BF88" s="97"/>
      <c r="BG88" s="71"/>
      <c r="BJ88" s="118"/>
    </row>
    <row r="89" spans="1:65" s="98" customFormat="1" ht="54.95" customHeight="1">
      <c r="A89" s="120"/>
      <c r="B89" s="89">
        <f t="shared" si="105"/>
        <v>46</v>
      </c>
      <c r="C89" s="188" t="s">
        <v>119</v>
      </c>
      <c r="D89" s="90" t="s">
        <v>266</v>
      </c>
      <c r="E89" s="90"/>
      <c r="F89" s="91" t="s">
        <v>52</v>
      </c>
      <c r="G89" s="243">
        <f>32.233+0.217+19.452</f>
        <v>51.902000000000001</v>
      </c>
      <c r="H89" s="243">
        <f>1*0.4*7+2*0.63+1*0.25</f>
        <v>4.3100000000000005</v>
      </c>
      <c r="I89" s="92"/>
      <c r="J89" s="93">
        <v>2012</v>
      </c>
      <c r="K89" s="93">
        <v>2015</v>
      </c>
      <c r="L89" s="93"/>
      <c r="M89" s="99">
        <f t="shared" si="106"/>
        <v>151.26000000000002</v>
      </c>
      <c r="N89" s="91">
        <f t="shared" si="99"/>
        <v>151.26000000000002</v>
      </c>
      <c r="O89" s="91">
        <f>'[9]Приложение 1'!L81</f>
        <v>192.99524217999999</v>
      </c>
      <c r="P89" s="275">
        <f t="shared" si="100"/>
        <v>151.26000000000002</v>
      </c>
      <c r="Q89" s="91">
        <f t="shared" si="101"/>
        <v>39.736064990000003</v>
      </c>
      <c r="R89" s="91"/>
      <c r="S89" s="91"/>
      <c r="T89" s="91"/>
      <c r="U89" s="91"/>
      <c r="V89" s="91"/>
      <c r="W89" s="91">
        <f t="shared" si="116"/>
        <v>51.902000000000001</v>
      </c>
      <c r="X89" s="91">
        <f t="shared" si="116"/>
        <v>4.3100000000000005</v>
      </c>
      <c r="Y89" s="91"/>
      <c r="Z89" s="91"/>
      <c r="AA89" s="91"/>
      <c r="AB89" s="91"/>
      <c r="AC89" s="91">
        <f t="shared" si="102"/>
        <v>51.902000000000001</v>
      </c>
      <c r="AD89" s="91">
        <f t="shared" si="102"/>
        <v>4.3100000000000005</v>
      </c>
      <c r="AE89" s="91">
        <v>2.5</v>
      </c>
      <c r="AF89" s="91">
        <v>1.6952421799999999</v>
      </c>
      <c r="AG89" s="275">
        <f>'6.1.'!E80</f>
        <v>107.32869283000001</v>
      </c>
      <c r="AH89" s="214">
        <f>'Корректировка 2014 год (чист.)'!AG86</f>
        <v>33.996064989999972</v>
      </c>
      <c r="AI89" s="214">
        <f t="shared" si="117"/>
        <v>-8.9999999999999716</v>
      </c>
      <c r="AJ89" s="94">
        <f t="shared" si="103"/>
        <v>107.32869283000001</v>
      </c>
      <c r="AK89" s="215">
        <f>33.99606499-15+6</f>
        <v>24.996064990000001</v>
      </c>
      <c r="AL89" s="232">
        <f>5.74+15-6</f>
        <v>14.740000000000002</v>
      </c>
      <c r="AM89" s="94"/>
      <c r="AN89" s="94"/>
      <c r="AO89" s="95">
        <f t="shared" si="104"/>
        <v>147.06475782000001</v>
      </c>
      <c r="AP89" s="96">
        <f t="shared" si="111"/>
        <v>-4.1952421800000081</v>
      </c>
      <c r="AQ89" s="97"/>
      <c r="AR89" s="70">
        <f t="shared" si="112"/>
        <v>107.32869283000001</v>
      </c>
      <c r="AS89" s="96">
        <f>'[8]ИП - чистый (21.06.12)'!AF57</f>
        <v>87.35</v>
      </c>
      <c r="AT89" s="96">
        <f t="shared" si="8"/>
        <v>59.714757820000017</v>
      </c>
      <c r="AU89" s="70"/>
      <c r="AV89" s="70">
        <f t="shared" si="118"/>
        <v>0</v>
      </c>
      <c r="AW89" s="96">
        <v>151.26</v>
      </c>
      <c r="AX89" s="96">
        <f t="shared" si="113"/>
        <v>0</v>
      </c>
      <c r="AY89" s="96">
        <f t="shared" si="113"/>
        <v>0</v>
      </c>
      <c r="AZ89" s="96">
        <f t="shared" si="114"/>
        <v>0</v>
      </c>
      <c r="BA89" s="96">
        <f t="shared" si="115"/>
        <v>0</v>
      </c>
      <c r="BB89" s="96">
        <f t="shared" si="115"/>
        <v>0</v>
      </c>
      <c r="BC89" s="97"/>
      <c r="BD89" s="97"/>
      <c r="BE89" s="97"/>
      <c r="BF89" s="97"/>
      <c r="BG89" s="71"/>
      <c r="BJ89" s="118"/>
    </row>
    <row r="90" spans="1:65" s="98" customFormat="1" ht="54.95" customHeight="1">
      <c r="A90" s="120"/>
      <c r="B90" s="89">
        <f t="shared" si="105"/>
        <v>47</v>
      </c>
      <c r="C90" s="188" t="s">
        <v>120</v>
      </c>
      <c r="D90" s="90" t="s">
        <v>267</v>
      </c>
      <c r="E90" s="90"/>
      <c r="F90" s="91" t="s">
        <v>52</v>
      </c>
      <c r="G90" s="243">
        <f>33.148+0.23+16.983</f>
        <v>50.361000000000004</v>
      </c>
      <c r="H90" s="243">
        <f>7*0.4+0.25</f>
        <v>3.0500000000000003</v>
      </c>
      <c r="I90" s="92"/>
      <c r="J90" s="93">
        <v>2012</v>
      </c>
      <c r="K90" s="93">
        <v>2014</v>
      </c>
      <c r="L90" s="93"/>
      <c r="M90" s="99">
        <f t="shared" si="106"/>
        <v>162.85</v>
      </c>
      <c r="N90" s="91">
        <f t="shared" si="99"/>
        <v>162.85</v>
      </c>
      <c r="O90" s="91">
        <f>'[9]Приложение 1'!L82</f>
        <v>172.49028853999999</v>
      </c>
      <c r="P90" s="275">
        <f t="shared" si="100"/>
        <v>162.85</v>
      </c>
      <c r="Q90" s="91">
        <f t="shared" si="101"/>
        <v>2.7054259900000091</v>
      </c>
      <c r="R90" s="91"/>
      <c r="S90" s="91"/>
      <c r="T90" s="107"/>
      <c r="U90" s="91">
        <f t="shared" si="107"/>
        <v>50.361000000000004</v>
      </c>
      <c r="V90" s="91">
        <f t="shared" si="107"/>
        <v>3.0500000000000003</v>
      </c>
      <c r="W90" s="91"/>
      <c r="X90" s="91"/>
      <c r="Y90" s="91"/>
      <c r="Z90" s="91"/>
      <c r="AA90" s="91"/>
      <c r="AB90" s="91"/>
      <c r="AC90" s="91">
        <f t="shared" si="102"/>
        <v>50.361000000000004</v>
      </c>
      <c r="AD90" s="91">
        <f t="shared" si="102"/>
        <v>3.0500000000000003</v>
      </c>
      <c r="AE90" s="91">
        <v>3</v>
      </c>
      <c r="AF90" s="91">
        <v>5.1672885400000004</v>
      </c>
      <c r="AG90" s="275">
        <f>'6.1.'!E81</f>
        <v>151.97728547</v>
      </c>
      <c r="AH90" s="214">
        <f>'Корректировка 2014 год (чист.)'!AG87</f>
        <v>4.7054259900000091</v>
      </c>
      <c r="AI90" s="214">
        <f t="shared" si="117"/>
        <v>-1.9999999999999991</v>
      </c>
      <c r="AJ90" s="94">
        <f t="shared" si="103"/>
        <v>151.97728547</v>
      </c>
      <c r="AK90" s="215">
        <f>4.70542599000001-2</f>
        <v>2.7054259900000099</v>
      </c>
      <c r="AL90" s="94"/>
      <c r="AM90" s="94"/>
      <c r="AN90" s="94"/>
      <c r="AO90" s="95">
        <f t="shared" si="104"/>
        <v>154.68271146000001</v>
      </c>
      <c r="AP90" s="96">
        <f t="shared" si="111"/>
        <v>-8.1672885399999871</v>
      </c>
      <c r="AQ90" s="97"/>
      <c r="AR90" s="70">
        <f t="shared" si="112"/>
        <v>151.97728547</v>
      </c>
      <c r="AS90" s="96">
        <f>'[8]ИП - чистый (21.06.12)'!AF58</f>
        <v>137.96</v>
      </c>
      <c r="AT90" s="96">
        <f t="shared" si="8"/>
        <v>16.722711459999999</v>
      </c>
      <c r="AU90" s="70"/>
      <c r="AV90" s="70">
        <f t="shared" si="118"/>
        <v>0</v>
      </c>
      <c r="AW90" s="96">
        <v>164.85</v>
      </c>
      <c r="AX90" s="96">
        <f t="shared" si="113"/>
        <v>0</v>
      </c>
      <c r="AY90" s="96">
        <f t="shared" si="113"/>
        <v>0</v>
      </c>
      <c r="AZ90" s="96">
        <f t="shared" si="114"/>
        <v>0</v>
      </c>
      <c r="BA90" s="96">
        <f t="shared" si="115"/>
        <v>0</v>
      </c>
      <c r="BB90" s="96">
        <f t="shared" si="115"/>
        <v>0</v>
      </c>
      <c r="BC90" s="97"/>
      <c r="BD90" s="97"/>
      <c r="BE90" s="97"/>
      <c r="BF90" s="97"/>
      <c r="BG90" s="71"/>
      <c r="BJ90" s="118"/>
    </row>
    <row r="91" spans="1:65" s="98" customFormat="1" ht="30" customHeight="1">
      <c r="A91" s="120"/>
      <c r="B91" s="89">
        <f t="shared" si="105"/>
        <v>48</v>
      </c>
      <c r="C91" s="188" t="s">
        <v>121</v>
      </c>
      <c r="D91" s="90" t="s">
        <v>268</v>
      </c>
      <c r="E91" s="90"/>
      <c r="F91" s="91" t="s">
        <v>52</v>
      </c>
      <c r="G91" s="243">
        <v>6</v>
      </c>
      <c r="H91" s="243">
        <v>5</v>
      </c>
      <c r="I91" s="92"/>
      <c r="J91" s="93">
        <v>2012</v>
      </c>
      <c r="K91" s="93">
        <v>2017</v>
      </c>
      <c r="L91" s="93"/>
      <c r="M91" s="99">
        <f t="shared" si="106"/>
        <v>200</v>
      </c>
      <c r="N91" s="91">
        <f t="shared" si="99"/>
        <v>200</v>
      </c>
      <c r="O91" s="91">
        <f>'[9]Приложение 1'!L83</f>
        <v>200</v>
      </c>
      <c r="P91" s="275">
        <f t="shared" si="100"/>
        <v>200</v>
      </c>
      <c r="Q91" s="91">
        <f t="shared" si="101"/>
        <v>187.41789159999999</v>
      </c>
      <c r="R91" s="91"/>
      <c r="S91" s="91"/>
      <c r="T91" s="107"/>
      <c r="U91" s="91"/>
      <c r="V91" s="91"/>
      <c r="W91" s="91"/>
      <c r="X91" s="91"/>
      <c r="Y91" s="91"/>
      <c r="Z91" s="91"/>
      <c r="AA91" s="91">
        <f>G91</f>
        <v>6</v>
      </c>
      <c r="AB91" s="91">
        <f>H91</f>
        <v>5</v>
      </c>
      <c r="AC91" s="91">
        <f t="shared" si="102"/>
        <v>6</v>
      </c>
      <c r="AD91" s="91">
        <f t="shared" si="102"/>
        <v>5</v>
      </c>
      <c r="AE91" s="91">
        <v>6.2121084</v>
      </c>
      <c r="AF91" s="91"/>
      <c r="AG91" s="275">
        <f>'6.1.'!E82</f>
        <v>6.37</v>
      </c>
      <c r="AH91" s="91">
        <f>'Корректировка 2014 год (чист.)'!AG88</f>
        <v>7.57</v>
      </c>
      <c r="AI91" s="91">
        <f t="shared" si="117"/>
        <v>0</v>
      </c>
      <c r="AJ91" s="94">
        <f t="shared" si="103"/>
        <v>6.37</v>
      </c>
      <c r="AK91" s="94">
        <v>7.57</v>
      </c>
      <c r="AL91" s="94">
        <v>0.5</v>
      </c>
      <c r="AM91" s="94">
        <v>50</v>
      </c>
      <c r="AN91" s="94">
        <f>129.8478916-0.5</f>
        <v>129.3478916</v>
      </c>
      <c r="AO91" s="95">
        <f t="shared" si="104"/>
        <v>193.78789159999999</v>
      </c>
      <c r="AP91" s="96">
        <f t="shared" si="111"/>
        <v>-6.2121084000000053</v>
      </c>
      <c r="AQ91" s="97"/>
      <c r="AR91" s="70">
        <f t="shared" si="112"/>
        <v>6.3700000000000045</v>
      </c>
      <c r="AS91" s="96">
        <f>'[8]ИП - чистый (21.06.12)'!AF59</f>
        <v>180</v>
      </c>
      <c r="AT91" s="96">
        <f t="shared" si="8"/>
        <v>13.787891599999995</v>
      </c>
      <c r="AU91" s="70"/>
      <c r="AV91" s="70">
        <f t="shared" si="118"/>
        <v>0</v>
      </c>
      <c r="AW91" s="96">
        <f>AJ91+AK91+AL91+AM91+AN91-AO91</f>
        <v>0</v>
      </c>
      <c r="AX91" s="96">
        <f t="shared" si="113"/>
        <v>0</v>
      </c>
      <c r="AY91" s="96">
        <f t="shared" si="113"/>
        <v>0</v>
      </c>
      <c r="AZ91" s="96">
        <f t="shared" si="114"/>
        <v>0</v>
      </c>
      <c r="BA91" s="96">
        <f t="shared" si="115"/>
        <v>0</v>
      </c>
      <c r="BB91" s="96">
        <f t="shared" si="115"/>
        <v>0</v>
      </c>
      <c r="BC91" s="97"/>
      <c r="BD91" s="97"/>
      <c r="BE91" s="97"/>
      <c r="BF91" s="97"/>
      <c r="BG91" s="71"/>
      <c r="BJ91" s="118"/>
    </row>
    <row r="92" spans="1:65" s="98" customFormat="1" ht="45" customHeight="1">
      <c r="A92" s="120"/>
      <c r="B92" s="89">
        <f t="shared" si="105"/>
        <v>49</v>
      </c>
      <c r="C92" s="188" t="s">
        <v>122</v>
      </c>
      <c r="D92" s="90" t="s">
        <v>269</v>
      </c>
      <c r="E92" s="90"/>
      <c r="F92" s="91" t="s">
        <v>52</v>
      </c>
      <c r="G92" s="243">
        <v>35</v>
      </c>
      <c r="H92" s="243">
        <f>0.63+0.16*3+0.4*5+0.1+0.25*9</f>
        <v>5.46</v>
      </c>
      <c r="I92" s="92"/>
      <c r="J92" s="93">
        <v>2012</v>
      </c>
      <c r="K92" s="93">
        <v>2017</v>
      </c>
      <c r="L92" s="93"/>
      <c r="M92" s="99">
        <f t="shared" si="106"/>
        <v>144.57999999999998</v>
      </c>
      <c r="N92" s="91">
        <f t="shared" si="99"/>
        <v>144.57999999999998</v>
      </c>
      <c r="O92" s="91">
        <f>'[9]Приложение 1'!L84</f>
        <v>144.57999999999998</v>
      </c>
      <c r="P92" s="275">
        <f t="shared" si="100"/>
        <v>144.57999999999998</v>
      </c>
      <c r="Q92" s="91">
        <f t="shared" si="101"/>
        <v>134.61749999999998</v>
      </c>
      <c r="R92" s="91"/>
      <c r="S92" s="91"/>
      <c r="T92" s="107"/>
      <c r="U92" s="91"/>
      <c r="V92" s="91"/>
      <c r="W92" s="91"/>
      <c r="X92" s="91"/>
      <c r="Y92" s="91"/>
      <c r="Z92" s="91"/>
      <c r="AA92" s="91">
        <f>G92</f>
        <v>35</v>
      </c>
      <c r="AB92" s="91">
        <f>H92</f>
        <v>5.46</v>
      </c>
      <c r="AC92" s="91">
        <f t="shared" si="102"/>
        <v>35</v>
      </c>
      <c r="AD92" s="91">
        <f t="shared" si="102"/>
        <v>5.46</v>
      </c>
      <c r="AE92" s="91">
        <v>9.8625000000000007</v>
      </c>
      <c r="AF92" s="91"/>
      <c r="AG92" s="275">
        <f>'6.1.'!E83</f>
        <v>0.1</v>
      </c>
      <c r="AH92" s="91">
        <f>'Корректировка 2014 год (чист.)'!AG89</f>
        <v>4.3875000000000002</v>
      </c>
      <c r="AI92" s="91">
        <f t="shared" si="117"/>
        <v>0</v>
      </c>
      <c r="AJ92" s="94">
        <f t="shared" si="103"/>
        <v>0.1</v>
      </c>
      <c r="AK92" s="94">
        <v>4.3875000000000002</v>
      </c>
      <c r="AL92" s="94">
        <v>36</v>
      </c>
      <c r="AM92" s="94">
        <v>24</v>
      </c>
      <c r="AN92" s="94">
        <f>O92-AE92-AG92-AK92-AM92-AL92</f>
        <v>70.22999999999999</v>
      </c>
      <c r="AO92" s="95">
        <f t="shared" si="104"/>
        <v>134.71749999999997</v>
      </c>
      <c r="AP92" s="96">
        <f t="shared" si="111"/>
        <v>-9.8625000000000114</v>
      </c>
      <c r="AQ92" s="97"/>
      <c r="AR92" s="70">
        <f t="shared" si="112"/>
        <v>9.9999999999994316E-2</v>
      </c>
      <c r="AS92" s="96">
        <f>'[8]ИП - чистый (21.06.12)'!AF61</f>
        <v>129.57999999999998</v>
      </c>
      <c r="AT92" s="96">
        <f t="shared" si="8"/>
        <v>5.1374999999999886</v>
      </c>
      <c r="AU92" s="70"/>
      <c r="AV92" s="70">
        <f t="shared" si="118"/>
        <v>0</v>
      </c>
      <c r="AW92" s="96">
        <f>O92-AE92-AG92-AK92</f>
        <v>130.22999999999999</v>
      </c>
      <c r="AX92" s="96">
        <v>14.25</v>
      </c>
      <c r="AY92" s="96">
        <f t="shared" si="113"/>
        <v>0</v>
      </c>
      <c r="AZ92" s="96">
        <f t="shared" si="114"/>
        <v>0</v>
      </c>
      <c r="BA92" s="96">
        <f t="shared" si="115"/>
        <v>0</v>
      </c>
      <c r="BB92" s="96">
        <f t="shared" si="115"/>
        <v>0</v>
      </c>
      <c r="BC92" s="97"/>
      <c r="BD92" s="97"/>
      <c r="BE92" s="97"/>
      <c r="BF92" s="97"/>
      <c r="BG92" s="71"/>
      <c r="BJ92" s="118"/>
    </row>
    <row r="93" spans="1:65" s="98" customFormat="1" ht="51.95" customHeight="1">
      <c r="A93" s="120"/>
      <c r="B93" s="89">
        <f t="shared" si="105"/>
        <v>50</v>
      </c>
      <c r="C93" s="380" t="s">
        <v>123</v>
      </c>
      <c r="D93" s="90"/>
      <c r="E93" s="90"/>
      <c r="F93" s="91" t="s">
        <v>52</v>
      </c>
      <c r="G93" s="91">
        <f>AC93</f>
        <v>100.517</v>
      </c>
      <c r="H93" s="91">
        <f>AD93</f>
        <v>22.509999999999998</v>
      </c>
      <c r="I93" s="92"/>
      <c r="J93" s="93">
        <v>2012</v>
      </c>
      <c r="K93" s="93">
        <v>2017</v>
      </c>
      <c r="L93" s="93"/>
      <c r="M93" s="99">
        <f t="shared" si="106"/>
        <v>360.443370381759</v>
      </c>
      <c r="N93" s="91">
        <f t="shared" si="99"/>
        <v>360.443370381759</v>
      </c>
      <c r="O93" s="91">
        <f>'[9]Приложение 1'!L85</f>
        <v>360.443370381759</v>
      </c>
      <c r="P93" s="275">
        <f t="shared" si="100"/>
        <v>360.443370381759</v>
      </c>
      <c r="Q93" s="91">
        <f t="shared" si="101"/>
        <v>288.15485939175903</v>
      </c>
      <c r="R93" s="91"/>
      <c r="S93" s="91">
        <v>12.834000000000001</v>
      </c>
      <c r="T93" s="107">
        <v>3.2800000000000002</v>
      </c>
      <c r="U93" s="91">
        <v>9.7330000000000005</v>
      </c>
      <c r="V93" s="91">
        <v>5.46</v>
      </c>
      <c r="W93" s="91">
        <v>3.3</v>
      </c>
      <c r="X93" s="91">
        <v>3.71</v>
      </c>
      <c r="Y93" s="91">
        <v>35.94</v>
      </c>
      <c r="Z93" s="91">
        <v>5.98</v>
      </c>
      <c r="AA93" s="91">
        <v>38.71</v>
      </c>
      <c r="AB93" s="91">
        <v>4.08</v>
      </c>
      <c r="AC93" s="244">
        <f t="shared" si="102"/>
        <v>100.517</v>
      </c>
      <c r="AD93" s="244">
        <f t="shared" si="102"/>
        <v>22.509999999999998</v>
      </c>
      <c r="AE93" s="91">
        <v>15.685693109999999</v>
      </c>
      <c r="AF93" s="91"/>
      <c r="AG93" s="275">
        <f>'6.1.'!E84</f>
        <v>56.602817879999996</v>
      </c>
      <c r="AH93" s="91">
        <f>'Корректировка 2014 год (чист.)'!AG90</f>
        <v>78.375282671758981</v>
      </c>
      <c r="AI93" s="91">
        <f t="shared" si="117"/>
        <v>0</v>
      </c>
      <c r="AJ93" s="232">
        <f t="shared" si="103"/>
        <v>56.602817879999996</v>
      </c>
      <c r="AK93" s="266">
        <v>78.375282671758981</v>
      </c>
      <c r="AL93" s="266"/>
      <c r="AM93" s="266">
        <f>114.77105332-AM202</f>
        <v>103.77105331999999</v>
      </c>
      <c r="AN93" s="266">
        <f>117.0085234-AN202</f>
        <v>106.0085234</v>
      </c>
      <c r="AO93" s="381">
        <f t="shared" si="104"/>
        <v>344.75767727175901</v>
      </c>
      <c r="AP93" s="96">
        <f t="shared" si="111"/>
        <v>-15.685693109999988</v>
      </c>
      <c r="AQ93" s="97" t="s">
        <v>124</v>
      </c>
      <c r="AR93" s="70">
        <f t="shared" si="112"/>
        <v>56.602817879999975</v>
      </c>
      <c r="AS93" s="96">
        <f>'[8]ИП - чистый (21.06.12)'!AF62</f>
        <v>750.76</v>
      </c>
      <c r="AT93" s="96">
        <f t="shared" si="8"/>
        <v>-406.00232272824098</v>
      </c>
      <c r="AU93" s="70"/>
      <c r="AV93" s="70">
        <f t="shared" si="118"/>
        <v>0</v>
      </c>
      <c r="AW93" s="96">
        <f>AJ93+AK93+AL93+AM93+AN93-AO93</f>
        <v>0</v>
      </c>
      <c r="AX93" s="96">
        <f t="shared" ref="AX93:AY143" si="119">S93+U93+W93+Y93+AA93-AC93</f>
        <v>0</v>
      </c>
      <c r="AY93" s="96">
        <f t="shared" si="113"/>
        <v>0</v>
      </c>
      <c r="AZ93" s="96">
        <f t="shared" si="114"/>
        <v>0</v>
      </c>
      <c r="BA93" s="96">
        <f t="shared" si="115"/>
        <v>0</v>
      </c>
      <c r="BB93" s="96">
        <f t="shared" si="115"/>
        <v>0</v>
      </c>
      <c r="BC93" s="97"/>
      <c r="BD93" s="97"/>
      <c r="BE93" s="97"/>
      <c r="BF93" s="97"/>
      <c r="BG93" s="71"/>
      <c r="BJ93" s="118"/>
    </row>
    <row r="94" spans="1:65" s="98" customFormat="1" ht="45" customHeight="1">
      <c r="A94" s="120"/>
      <c r="B94" s="89">
        <f t="shared" si="105"/>
        <v>51</v>
      </c>
      <c r="C94" s="90" t="s">
        <v>125</v>
      </c>
      <c r="D94" s="90"/>
      <c r="E94" s="90"/>
      <c r="F94" s="122" t="s">
        <v>52</v>
      </c>
      <c r="G94" s="256">
        <v>2.2050000000000001</v>
      </c>
      <c r="H94" s="256">
        <v>0.63</v>
      </c>
      <c r="I94" s="92"/>
      <c r="J94" s="93">
        <v>2012</v>
      </c>
      <c r="K94" s="93">
        <v>2012</v>
      </c>
      <c r="L94" s="93"/>
      <c r="M94" s="99">
        <f t="shared" si="106"/>
        <v>5.3887769799999994</v>
      </c>
      <c r="N94" s="91">
        <f t="shared" si="99"/>
        <v>5.3887769799999994</v>
      </c>
      <c r="O94" s="91">
        <f>'[9]Приложение 1'!L86</f>
        <v>5.3887769799999994</v>
      </c>
      <c r="P94" s="276">
        <f t="shared" si="100"/>
        <v>5.3887769799999994</v>
      </c>
      <c r="Q94" s="91">
        <v>0</v>
      </c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>
        <f t="shared" si="102"/>
        <v>0</v>
      </c>
      <c r="AD94" s="91">
        <f t="shared" si="102"/>
        <v>0</v>
      </c>
      <c r="AE94" s="91">
        <v>5.3687769799999998</v>
      </c>
      <c r="AF94" s="91"/>
      <c r="AG94" s="275">
        <f>'6.1.'!E85</f>
        <v>0.02</v>
      </c>
      <c r="AH94" s="91">
        <f>'Корректировка 2014 год (чист.)'!AG91</f>
        <v>0</v>
      </c>
      <c r="AI94" s="91">
        <f t="shared" si="117"/>
        <v>0</v>
      </c>
      <c r="AJ94" s="94">
        <f t="shared" si="103"/>
        <v>0.02</v>
      </c>
      <c r="AK94" s="94"/>
      <c r="AL94" s="94"/>
      <c r="AM94" s="94"/>
      <c r="AN94" s="94"/>
      <c r="AO94" s="95">
        <f t="shared" si="104"/>
        <v>0.02</v>
      </c>
      <c r="AP94" s="96">
        <f t="shared" si="111"/>
        <v>-5.3687769799999998</v>
      </c>
      <c r="AQ94" s="97"/>
      <c r="AR94" s="70">
        <f t="shared" si="112"/>
        <v>0.02</v>
      </c>
      <c r="AS94" s="96">
        <f>'[8]ИП - чистый (21.06.12)'!AF63</f>
        <v>68</v>
      </c>
      <c r="AT94" s="96">
        <f t="shared" si="8"/>
        <v>-67.98</v>
      </c>
      <c r="AU94" s="70"/>
      <c r="AV94" s="70">
        <f t="shared" si="118"/>
        <v>0</v>
      </c>
      <c r="AW94" s="96">
        <f>AJ94+AK94+AL94+AM94+AN94-AO94</f>
        <v>0</v>
      </c>
      <c r="AX94" s="96">
        <f t="shared" si="119"/>
        <v>0</v>
      </c>
      <c r="AY94" s="96">
        <f t="shared" si="113"/>
        <v>0</v>
      </c>
      <c r="AZ94" s="96">
        <f t="shared" si="114"/>
        <v>0</v>
      </c>
      <c r="BA94" s="96">
        <f t="shared" si="115"/>
        <v>-2.2050000000000001</v>
      </c>
      <c r="BB94" s="96">
        <f t="shared" si="115"/>
        <v>-0.63</v>
      </c>
      <c r="BC94" s="97"/>
      <c r="BD94" s="97"/>
      <c r="BE94" s="97"/>
      <c r="BF94" s="97"/>
      <c r="BG94" s="71"/>
      <c r="BJ94" s="118"/>
    </row>
    <row r="95" spans="1:65" s="98" customFormat="1" ht="30" customHeight="1">
      <c r="A95" s="120"/>
      <c r="B95" s="89">
        <f t="shared" si="105"/>
        <v>52</v>
      </c>
      <c r="C95" s="188" t="s">
        <v>126</v>
      </c>
      <c r="D95" s="90" t="s">
        <v>270</v>
      </c>
      <c r="E95" s="90"/>
      <c r="F95" s="122" t="s">
        <v>52</v>
      </c>
      <c r="G95" s="245">
        <f>1.4+9.842</f>
        <v>11.242000000000001</v>
      </c>
      <c r="H95" s="245">
        <f>0.16*2+0.25*4+0.4*3</f>
        <v>2.5200000000000005</v>
      </c>
      <c r="I95" s="92"/>
      <c r="J95" s="93">
        <v>2014</v>
      </c>
      <c r="K95" s="93">
        <v>2015</v>
      </c>
      <c r="L95" s="93"/>
      <c r="M95" s="99"/>
      <c r="N95" s="91">
        <f t="shared" si="99"/>
        <v>40</v>
      </c>
      <c r="O95" s="91">
        <f>'[9]Приложение 1'!L87</f>
        <v>40</v>
      </c>
      <c r="P95" s="275">
        <f t="shared" si="100"/>
        <v>40</v>
      </c>
      <c r="Q95" s="91">
        <f t="shared" si="101"/>
        <v>40</v>
      </c>
      <c r="R95" s="91"/>
      <c r="S95" s="91"/>
      <c r="T95" s="91"/>
      <c r="U95" s="91"/>
      <c r="V95" s="91"/>
      <c r="W95" s="91">
        <f>G95</f>
        <v>11.242000000000001</v>
      </c>
      <c r="X95" s="91">
        <f>H95</f>
        <v>2.5200000000000005</v>
      </c>
      <c r="Y95" s="91"/>
      <c r="Z95" s="91"/>
      <c r="AA95" s="91"/>
      <c r="AB95" s="91"/>
      <c r="AC95" s="91">
        <f t="shared" si="102"/>
        <v>11.242000000000001</v>
      </c>
      <c r="AD95" s="91">
        <f t="shared" si="102"/>
        <v>2.5200000000000005</v>
      </c>
      <c r="AE95" s="91"/>
      <c r="AF95" s="91"/>
      <c r="AG95" s="275">
        <f>'6.1.'!E86</f>
        <v>0</v>
      </c>
      <c r="AH95" s="91">
        <f>'Корректировка 2014 год (чист.)'!AG92</f>
        <v>4</v>
      </c>
      <c r="AI95" s="91">
        <f t="shared" si="117"/>
        <v>0</v>
      </c>
      <c r="AJ95" s="94">
        <f t="shared" si="103"/>
        <v>0</v>
      </c>
      <c r="AK95" s="94">
        <v>4</v>
      </c>
      <c r="AL95" s="94">
        <v>36</v>
      </c>
      <c r="AM95" s="94"/>
      <c r="AN95" s="94"/>
      <c r="AO95" s="95">
        <f t="shared" si="104"/>
        <v>40</v>
      </c>
      <c r="AP95" s="96"/>
      <c r="AQ95" s="97"/>
      <c r="AR95" s="70"/>
      <c r="AS95" s="96"/>
      <c r="AT95" s="96"/>
      <c r="AU95" s="70"/>
      <c r="AV95" s="70">
        <f t="shared" si="118"/>
        <v>0</v>
      </c>
      <c r="AW95" s="96">
        <f>AJ95+AK95+AL95+AM95+AN95-AO95</f>
        <v>0</v>
      </c>
      <c r="AX95" s="96">
        <f t="shared" si="119"/>
        <v>0</v>
      </c>
      <c r="AY95" s="96">
        <f t="shared" si="113"/>
        <v>0</v>
      </c>
      <c r="AZ95" s="96">
        <f t="shared" si="114"/>
        <v>0</v>
      </c>
      <c r="BA95" s="96">
        <f t="shared" si="115"/>
        <v>0</v>
      </c>
      <c r="BB95" s="96">
        <f t="shared" si="115"/>
        <v>0</v>
      </c>
      <c r="BC95" s="97"/>
      <c r="BD95" s="97"/>
      <c r="BE95" s="97"/>
      <c r="BF95" s="97"/>
      <c r="BG95" s="71"/>
      <c r="BJ95" s="118"/>
    </row>
    <row r="96" spans="1:65" s="98" customFormat="1" ht="30" customHeight="1">
      <c r="A96" s="120"/>
      <c r="B96" s="89">
        <f t="shared" si="105"/>
        <v>53</v>
      </c>
      <c r="C96" s="188" t="s">
        <v>127</v>
      </c>
      <c r="D96" s="90"/>
      <c r="E96" s="90"/>
      <c r="F96" s="122" t="s">
        <v>52</v>
      </c>
      <c r="G96" s="256">
        <v>29.33</v>
      </c>
      <c r="H96" s="256">
        <v>0</v>
      </c>
      <c r="I96" s="92"/>
      <c r="J96" s="93">
        <v>2016</v>
      </c>
      <c r="K96" s="93">
        <v>2017</v>
      </c>
      <c r="L96" s="93"/>
      <c r="M96" s="99"/>
      <c r="N96" s="91">
        <f t="shared" si="99"/>
        <v>112</v>
      </c>
      <c r="O96" s="91">
        <f>'[9]Приложение 1'!L88</f>
        <v>112</v>
      </c>
      <c r="P96" s="276">
        <f t="shared" si="100"/>
        <v>112</v>
      </c>
      <c r="Q96" s="91">
        <f t="shared" si="101"/>
        <v>112</v>
      </c>
      <c r="R96" s="91"/>
      <c r="S96" s="91"/>
      <c r="T96" s="91"/>
      <c r="U96" s="91"/>
      <c r="V96" s="91"/>
      <c r="W96" s="91"/>
      <c r="X96" s="91"/>
      <c r="Y96" s="91"/>
      <c r="Z96" s="91"/>
      <c r="AA96" s="91">
        <f>G96</f>
        <v>29.33</v>
      </c>
      <c r="AB96" s="91">
        <f>H96</f>
        <v>0</v>
      </c>
      <c r="AC96" s="91">
        <f t="shared" ref="AC96:AD99" si="120">S96+U96+W96+Y96+AA96</f>
        <v>29.33</v>
      </c>
      <c r="AD96" s="91">
        <f t="shared" si="120"/>
        <v>0</v>
      </c>
      <c r="AE96" s="91"/>
      <c r="AF96" s="91"/>
      <c r="AG96" s="275">
        <f>'6.1.'!E87</f>
        <v>0</v>
      </c>
      <c r="AH96" s="91">
        <f>'Корректировка 2014 год (чист.)'!AG93</f>
        <v>0</v>
      </c>
      <c r="AI96" s="91">
        <f t="shared" si="117"/>
        <v>0</v>
      </c>
      <c r="AJ96" s="94">
        <f t="shared" si="103"/>
        <v>0</v>
      </c>
      <c r="AK96" s="94"/>
      <c r="AL96" s="94"/>
      <c r="AM96" s="94">
        <v>12</v>
      </c>
      <c r="AN96" s="94">
        <v>100</v>
      </c>
      <c r="AO96" s="95">
        <f t="shared" si="104"/>
        <v>112</v>
      </c>
      <c r="AP96" s="96"/>
      <c r="AQ96" s="97"/>
      <c r="AR96" s="70"/>
      <c r="AS96" s="96"/>
      <c r="AT96" s="96"/>
      <c r="AU96" s="70"/>
      <c r="AV96" s="70">
        <f t="shared" si="118"/>
        <v>0</v>
      </c>
      <c r="AW96" s="96">
        <f>AJ96+AK96+AL96+AM96+AN96-AO96</f>
        <v>0</v>
      </c>
      <c r="AX96" s="96">
        <f t="shared" si="119"/>
        <v>0</v>
      </c>
      <c r="AY96" s="96">
        <f t="shared" si="113"/>
        <v>0</v>
      </c>
      <c r="AZ96" s="96">
        <f t="shared" si="114"/>
        <v>0</v>
      </c>
      <c r="BA96" s="96">
        <f t="shared" si="115"/>
        <v>0</v>
      </c>
      <c r="BB96" s="96">
        <f t="shared" si="115"/>
        <v>0</v>
      </c>
      <c r="BC96" s="97"/>
      <c r="BD96" s="97"/>
      <c r="BE96" s="97"/>
      <c r="BF96" s="97"/>
      <c r="BG96" s="71"/>
      <c r="BJ96" s="118"/>
    </row>
    <row r="97" spans="1:62" s="98" customFormat="1" ht="30" customHeight="1">
      <c r="A97" s="120"/>
      <c r="B97" s="89">
        <f t="shared" si="105"/>
        <v>54</v>
      </c>
      <c r="C97" s="188" t="s">
        <v>128</v>
      </c>
      <c r="D97" s="90" t="s">
        <v>271</v>
      </c>
      <c r="E97" s="90"/>
      <c r="F97" s="122" t="s">
        <v>52</v>
      </c>
      <c r="G97" s="245">
        <f>4.12+1.137</f>
        <v>5.2569999999999997</v>
      </c>
      <c r="H97" s="245">
        <v>0.16</v>
      </c>
      <c r="I97" s="92"/>
      <c r="J97" s="93">
        <v>2013</v>
      </c>
      <c r="K97" s="93">
        <v>2014</v>
      </c>
      <c r="L97" s="93"/>
      <c r="M97" s="99"/>
      <c r="N97" s="91">
        <f t="shared" si="99"/>
        <v>15.799999999999999</v>
      </c>
      <c r="O97" s="119">
        <f>'[9]Приложение 1'!L89</f>
        <v>23</v>
      </c>
      <c r="P97" s="278">
        <f t="shared" si="100"/>
        <v>15.799999999999999</v>
      </c>
      <c r="Q97" s="91">
        <f t="shared" si="101"/>
        <v>0.41426111999999726</v>
      </c>
      <c r="R97" s="91"/>
      <c r="S97" s="91"/>
      <c r="T97" s="91"/>
      <c r="U97" s="91">
        <f>G97</f>
        <v>5.2569999999999997</v>
      </c>
      <c r="V97" s="91">
        <f>H97</f>
        <v>0.16</v>
      </c>
      <c r="W97" s="91"/>
      <c r="X97" s="91"/>
      <c r="Y97" s="91"/>
      <c r="Z97" s="91"/>
      <c r="AA97" s="91"/>
      <c r="AB97" s="91"/>
      <c r="AC97" s="91">
        <f t="shared" si="120"/>
        <v>5.2569999999999997</v>
      </c>
      <c r="AD97" s="91">
        <f t="shared" si="120"/>
        <v>0.16</v>
      </c>
      <c r="AE97" s="91"/>
      <c r="AF97" s="91"/>
      <c r="AG97" s="275">
        <f>'6.1.'!E88</f>
        <v>15.385738880000002</v>
      </c>
      <c r="AH97" s="214">
        <f>'Корректировка 2014 год (чист.)'!AG94</f>
        <v>0.81426111999999762</v>
      </c>
      <c r="AI97" s="214">
        <f t="shared" si="117"/>
        <v>-0.39999999999999969</v>
      </c>
      <c r="AJ97" s="94">
        <f t="shared" si="103"/>
        <v>15.385738880000002</v>
      </c>
      <c r="AK97" s="215">
        <f>0.814261119999998-0.4</f>
        <v>0.41426111999999793</v>
      </c>
      <c r="AL97" s="94"/>
      <c r="AM97" s="94"/>
      <c r="AN97" s="94"/>
      <c r="AO97" s="95">
        <f t="shared" si="104"/>
        <v>15.799999999999999</v>
      </c>
      <c r="AP97" s="96"/>
      <c r="AQ97" s="97"/>
      <c r="AR97" s="70"/>
      <c r="AS97" s="96"/>
      <c r="AT97" s="96"/>
      <c r="AU97" s="70"/>
      <c r="AV97" s="70">
        <f t="shared" si="118"/>
        <v>0</v>
      </c>
      <c r="AW97" s="96">
        <f>20.2-4</f>
        <v>16.2</v>
      </c>
      <c r="AX97" s="96">
        <f t="shared" si="119"/>
        <v>0</v>
      </c>
      <c r="AY97" s="96">
        <f t="shared" si="113"/>
        <v>0</v>
      </c>
      <c r="AZ97" s="96">
        <f t="shared" si="114"/>
        <v>0</v>
      </c>
      <c r="BA97" s="96">
        <f t="shared" si="115"/>
        <v>0</v>
      </c>
      <c r="BB97" s="96">
        <f t="shared" si="115"/>
        <v>0</v>
      </c>
      <c r="BC97" s="97"/>
      <c r="BD97" s="97"/>
      <c r="BE97" s="97"/>
      <c r="BF97" s="97"/>
      <c r="BG97" s="71"/>
      <c r="BJ97" s="118"/>
    </row>
    <row r="98" spans="1:62" s="98" customFormat="1" ht="30" customHeight="1">
      <c r="A98" s="120"/>
      <c r="B98" s="89">
        <f t="shared" si="105"/>
        <v>55</v>
      </c>
      <c r="C98" s="188" t="s">
        <v>129</v>
      </c>
      <c r="D98" s="90" t="s">
        <v>272</v>
      </c>
      <c r="E98" s="90"/>
      <c r="F98" s="122" t="s">
        <v>52</v>
      </c>
      <c r="G98" s="245">
        <f>14.2+18.435</f>
        <v>32.634999999999998</v>
      </c>
      <c r="H98" s="245">
        <f>0.16*2+0.25*6+2*0.4</f>
        <v>2.62</v>
      </c>
      <c r="I98" s="92"/>
      <c r="J98" s="93">
        <v>2013</v>
      </c>
      <c r="K98" s="93">
        <v>2015</v>
      </c>
      <c r="L98" s="93"/>
      <c r="M98" s="99"/>
      <c r="N98" s="91">
        <f t="shared" si="99"/>
        <v>98.29</v>
      </c>
      <c r="O98" s="91">
        <f>'[9]Приложение 1'!L90</f>
        <v>128</v>
      </c>
      <c r="P98" s="275">
        <f t="shared" si="100"/>
        <v>98.29</v>
      </c>
      <c r="Q98" s="91">
        <f t="shared" si="101"/>
        <v>15.529760499999995</v>
      </c>
      <c r="R98" s="91"/>
      <c r="S98" s="91"/>
      <c r="T98" s="91"/>
      <c r="U98" s="91"/>
      <c r="V98" s="91"/>
      <c r="W98" s="91">
        <f>G98</f>
        <v>32.634999999999998</v>
      </c>
      <c r="X98" s="91">
        <f>H98</f>
        <v>2.62</v>
      </c>
      <c r="Y98" s="91"/>
      <c r="Z98" s="91"/>
      <c r="AA98" s="91"/>
      <c r="AB98" s="91"/>
      <c r="AC98" s="91">
        <f t="shared" si="120"/>
        <v>32.634999999999998</v>
      </c>
      <c r="AD98" s="91">
        <f t="shared" si="120"/>
        <v>2.62</v>
      </c>
      <c r="AE98" s="91"/>
      <c r="AF98" s="91"/>
      <c r="AG98" s="275">
        <f>'6.1.'!E89</f>
        <v>82.760239500000012</v>
      </c>
      <c r="AH98" s="214">
        <f>'Корректировка 2014 год (чист.)'!AG95</f>
        <v>15.529760499999995</v>
      </c>
      <c r="AI98" s="214">
        <f t="shared" si="117"/>
        <v>-14.999999999999995</v>
      </c>
      <c r="AJ98" s="94">
        <f t="shared" si="103"/>
        <v>82.760239500000012</v>
      </c>
      <c r="AK98" s="215">
        <v>0.52976049999999997</v>
      </c>
      <c r="AL98" s="187">
        <f>15.5297605-AK98</f>
        <v>15</v>
      </c>
      <c r="AM98" s="94"/>
      <c r="AN98" s="94"/>
      <c r="AO98" s="95">
        <f t="shared" si="104"/>
        <v>98.29</v>
      </c>
      <c r="AP98" s="96"/>
      <c r="AQ98" s="97"/>
      <c r="AR98" s="70"/>
      <c r="AS98" s="96"/>
      <c r="AT98" s="96"/>
      <c r="AU98" s="70"/>
      <c r="AV98" s="70">
        <f t="shared" si="118"/>
        <v>0</v>
      </c>
      <c r="AW98" s="96">
        <v>98.29</v>
      </c>
      <c r="AX98" s="96">
        <f t="shared" si="119"/>
        <v>0</v>
      </c>
      <c r="AY98" s="96">
        <f t="shared" si="113"/>
        <v>0</v>
      </c>
      <c r="AZ98" s="96">
        <f t="shared" si="114"/>
        <v>0</v>
      </c>
      <c r="BA98" s="96">
        <f t="shared" si="115"/>
        <v>0</v>
      </c>
      <c r="BB98" s="96">
        <f t="shared" si="115"/>
        <v>0</v>
      </c>
      <c r="BC98" s="97"/>
      <c r="BD98" s="97"/>
      <c r="BE98" s="97"/>
      <c r="BF98" s="97"/>
      <c r="BG98" s="71"/>
      <c r="BJ98" s="118"/>
    </row>
    <row r="99" spans="1:62" s="98" customFormat="1" ht="30" customHeight="1">
      <c r="A99" s="120"/>
      <c r="B99" s="89">
        <f t="shared" si="105"/>
        <v>56</v>
      </c>
      <c r="C99" s="188" t="s">
        <v>130</v>
      </c>
      <c r="D99" s="90" t="s">
        <v>273</v>
      </c>
      <c r="E99" s="90"/>
      <c r="F99" s="122" t="s">
        <v>52</v>
      </c>
      <c r="G99" s="245">
        <v>0</v>
      </c>
      <c r="H99" s="245">
        <v>1.8</v>
      </c>
      <c r="I99" s="92"/>
      <c r="J99" s="93">
        <v>2013</v>
      </c>
      <c r="K99" s="93">
        <v>2014</v>
      </c>
      <c r="L99" s="93"/>
      <c r="M99" s="99"/>
      <c r="N99" s="91">
        <f t="shared" si="99"/>
        <v>6.1519999999999992</v>
      </c>
      <c r="O99" s="91">
        <f>'[9]Приложение 1'!L91</f>
        <v>5.9119999999999999</v>
      </c>
      <c r="P99" s="275">
        <f t="shared" si="100"/>
        <v>6.1519999999999992</v>
      </c>
      <c r="Q99" s="91">
        <f t="shared" si="101"/>
        <v>3.7348443199999992</v>
      </c>
      <c r="R99" s="91"/>
      <c r="S99" s="91"/>
      <c r="T99" s="91"/>
      <c r="U99" s="91">
        <f>G99</f>
        <v>0</v>
      </c>
      <c r="V99" s="91">
        <f>H99</f>
        <v>1.8</v>
      </c>
      <c r="W99" s="91"/>
      <c r="X99" s="91"/>
      <c r="Y99" s="91"/>
      <c r="Z99" s="91"/>
      <c r="AA99" s="91"/>
      <c r="AB99" s="91"/>
      <c r="AC99" s="91">
        <f t="shared" si="120"/>
        <v>0</v>
      </c>
      <c r="AD99" s="91">
        <f t="shared" si="120"/>
        <v>1.8</v>
      </c>
      <c r="AE99" s="91"/>
      <c r="AF99" s="91"/>
      <c r="AG99" s="275">
        <f>'6.1.'!E90</f>
        <v>2.41715568</v>
      </c>
      <c r="AH99" s="214">
        <f>'Корректировка 2014 год (чист.)'!AG96</f>
        <v>3.4948443199999999</v>
      </c>
      <c r="AI99" s="214">
        <f t="shared" si="117"/>
        <v>0.23999999999999977</v>
      </c>
      <c r="AJ99" s="94">
        <f t="shared" si="103"/>
        <v>2.41715568</v>
      </c>
      <c r="AK99" s="215">
        <f>3.49484432+0.24</f>
        <v>3.7348443199999997</v>
      </c>
      <c r="AL99" s="94"/>
      <c r="AM99" s="94"/>
      <c r="AN99" s="94"/>
      <c r="AO99" s="95">
        <f t="shared" si="104"/>
        <v>6.1519999999999992</v>
      </c>
      <c r="AP99" s="96"/>
      <c r="AQ99" s="97"/>
      <c r="AR99" s="70"/>
      <c r="AS99" s="96"/>
      <c r="AT99" s="96"/>
      <c r="AU99" s="70"/>
      <c r="AV99" s="70">
        <f t="shared" si="118"/>
        <v>0</v>
      </c>
      <c r="AW99" s="96">
        <f>AJ99+AK99+AL99+AM99+AN99-AO99</f>
        <v>0</v>
      </c>
      <c r="AX99" s="96">
        <f t="shared" si="119"/>
        <v>0</v>
      </c>
      <c r="AY99" s="96">
        <f t="shared" si="113"/>
        <v>0</v>
      </c>
      <c r="AZ99" s="96">
        <f t="shared" si="114"/>
        <v>0</v>
      </c>
      <c r="BA99" s="96">
        <f t="shared" si="115"/>
        <v>0</v>
      </c>
      <c r="BB99" s="96">
        <f t="shared" si="115"/>
        <v>0</v>
      </c>
      <c r="BC99" s="97"/>
      <c r="BD99" s="97"/>
      <c r="BE99" s="97"/>
      <c r="BF99" s="97"/>
      <c r="BG99" s="71"/>
      <c r="BJ99" s="118"/>
    </row>
    <row r="100" spans="1:62" s="98" customFormat="1" ht="12.75">
      <c r="A100" s="88"/>
      <c r="B100" s="112"/>
      <c r="C100" s="102" t="s">
        <v>131</v>
      </c>
      <c r="D100" s="102"/>
      <c r="E100" s="102"/>
      <c r="F100" s="91"/>
      <c r="G100" s="104">
        <f>SUM(G80:G99)</f>
        <v>649.072</v>
      </c>
      <c r="H100" s="104">
        <f>SUM(H80:H99)</f>
        <v>78.749999999999986</v>
      </c>
      <c r="I100" s="105"/>
      <c r="J100" s="91"/>
      <c r="K100" s="91"/>
      <c r="L100" s="91"/>
      <c r="M100" s="105">
        <f>SUM(M80:M82)</f>
        <v>384.16820931456823</v>
      </c>
      <c r="N100" s="104">
        <f t="shared" ref="N100:AO100" si="121">SUM(N80:N99)</f>
        <v>2555.1722428813669</v>
      </c>
      <c r="O100" s="104">
        <f t="shared" si="121"/>
        <v>2890.9875272046861</v>
      </c>
      <c r="P100" s="277">
        <f t="shared" si="121"/>
        <v>2855.1030835967986</v>
      </c>
      <c r="Q100" s="104">
        <f t="shared" si="121"/>
        <v>1658.111076634437</v>
      </c>
      <c r="R100" s="104">
        <f t="shared" si="121"/>
        <v>0</v>
      </c>
      <c r="S100" s="104">
        <f t="shared" si="121"/>
        <v>12.834000000000001</v>
      </c>
      <c r="T100" s="104">
        <f t="shared" si="121"/>
        <v>4.54</v>
      </c>
      <c r="U100" s="104">
        <f t="shared" si="121"/>
        <v>130.14100000000002</v>
      </c>
      <c r="V100" s="104">
        <f t="shared" si="121"/>
        <v>15.27</v>
      </c>
      <c r="W100" s="104">
        <f t="shared" si="121"/>
        <v>275.99200000000002</v>
      </c>
      <c r="X100" s="104">
        <f t="shared" si="121"/>
        <v>32.08</v>
      </c>
      <c r="Y100" s="104">
        <f t="shared" si="121"/>
        <v>35.94</v>
      </c>
      <c r="Z100" s="104">
        <f t="shared" si="121"/>
        <v>5.98</v>
      </c>
      <c r="AA100" s="104">
        <f t="shared" si="121"/>
        <v>110.96</v>
      </c>
      <c r="AB100" s="104">
        <f t="shared" si="121"/>
        <v>14.540000000000001</v>
      </c>
      <c r="AC100" s="104">
        <f t="shared" si="121"/>
        <v>565.86699999999996</v>
      </c>
      <c r="AD100" s="104">
        <f t="shared" si="121"/>
        <v>72.41</v>
      </c>
      <c r="AE100" s="104">
        <f t="shared" si="121"/>
        <v>355.91147434000004</v>
      </c>
      <c r="AF100" s="104">
        <f t="shared" si="121"/>
        <v>94.665199832361594</v>
      </c>
      <c r="AG100" s="277">
        <f t="shared" si="121"/>
        <v>746.41533278999998</v>
      </c>
      <c r="AH100" s="104">
        <f t="shared" si="121"/>
        <v>325.4637073493974</v>
      </c>
      <c r="AI100" s="104">
        <f t="shared" si="117"/>
        <v>-64.160099034960581</v>
      </c>
      <c r="AJ100" s="104">
        <f t="shared" si="121"/>
        <v>746.41533278999998</v>
      </c>
      <c r="AK100" s="104">
        <f t="shared" si="121"/>
        <v>261.30360831443681</v>
      </c>
      <c r="AL100" s="104">
        <f t="shared" si="121"/>
        <v>194.24</v>
      </c>
      <c r="AM100" s="104">
        <f t="shared" si="121"/>
        <v>484.45021260456826</v>
      </c>
      <c r="AN100" s="104">
        <f t="shared" si="121"/>
        <v>418.18641500000001</v>
      </c>
      <c r="AO100" s="106">
        <f t="shared" si="121"/>
        <v>2104.5955687090054</v>
      </c>
      <c r="AP100" s="69">
        <f>AO100-N100</f>
        <v>-450.57667417236144</v>
      </c>
      <c r="AQ100" s="96"/>
      <c r="AR100" s="62">
        <f>AO100-Q100</f>
        <v>446.48449207456838</v>
      </c>
      <c r="AS100" s="69">
        <f>'[8]ИП - чистый (21.06.12)'!AF64</f>
        <v>3040.8200000000006</v>
      </c>
      <c r="AT100" s="69">
        <f t="shared" si="8"/>
        <v>-936.2244312909952</v>
      </c>
      <c r="AU100" s="70"/>
      <c r="AV100" s="70">
        <f t="shared" si="118"/>
        <v>-299.93084071543149</v>
      </c>
      <c r="AW100" s="69">
        <f>AJ100+AK100+AL100+AM100+AN100-AO100</f>
        <v>0</v>
      </c>
      <c r="AX100" s="69">
        <f t="shared" si="119"/>
        <v>0</v>
      </c>
      <c r="AY100" s="69">
        <f t="shared" si="113"/>
        <v>0</v>
      </c>
      <c r="AZ100" s="69">
        <f t="shared" si="114"/>
        <v>0</v>
      </c>
      <c r="BA100" s="69">
        <f t="shared" si="115"/>
        <v>-83.205000000000041</v>
      </c>
      <c r="BB100" s="69">
        <f t="shared" si="115"/>
        <v>-6.3399999999999892</v>
      </c>
      <c r="BC100" s="96"/>
      <c r="BD100" s="96"/>
      <c r="BE100" s="96"/>
      <c r="BF100" s="96"/>
      <c r="BG100" s="71">
        <f>AO100-N100</f>
        <v>-450.57667417236144</v>
      </c>
    </row>
    <row r="101" spans="1:62" s="87" customFormat="1" ht="12.75">
      <c r="A101" s="80"/>
      <c r="B101" s="81"/>
      <c r="C101" s="82" t="s">
        <v>132</v>
      </c>
      <c r="D101" s="82"/>
      <c r="E101" s="82"/>
      <c r="F101" s="83"/>
      <c r="G101" s="84"/>
      <c r="H101" s="84"/>
      <c r="I101" s="84"/>
      <c r="J101" s="84"/>
      <c r="K101" s="84"/>
      <c r="L101" s="84"/>
      <c r="M101" s="84"/>
      <c r="N101" s="84"/>
      <c r="O101" s="84"/>
      <c r="P101" s="27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274"/>
      <c r="AH101" s="84"/>
      <c r="AI101" s="84">
        <f t="shared" si="117"/>
        <v>0</v>
      </c>
      <c r="AJ101" s="84"/>
      <c r="AK101" s="84"/>
      <c r="AL101" s="84"/>
      <c r="AM101" s="84"/>
      <c r="AN101" s="84"/>
      <c r="AO101" s="85"/>
      <c r="AP101" s="86">
        <f>AO101-N101</f>
        <v>0</v>
      </c>
      <c r="AQ101" s="86"/>
      <c r="AR101" s="86">
        <f>AO101-Q101</f>
        <v>0</v>
      </c>
      <c r="AS101" s="69">
        <f>'[8]ИП - чистый (21.06.12)'!AF65</f>
        <v>0</v>
      </c>
      <c r="AT101" s="69">
        <f t="shared" si="8"/>
        <v>0</v>
      </c>
      <c r="AU101" s="86"/>
      <c r="AV101" s="70">
        <f t="shared" si="118"/>
        <v>0</v>
      </c>
      <c r="AW101" s="69">
        <f>AJ101+AK101+AL101+AM101+AN101-AO101</f>
        <v>0</v>
      </c>
      <c r="AX101" s="69">
        <f t="shared" si="119"/>
        <v>0</v>
      </c>
      <c r="AY101" s="69">
        <f t="shared" si="113"/>
        <v>0</v>
      </c>
      <c r="AZ101" s="69">
        <f t="shared" si="114"/>
        <v>0</v>
      </c>
      <c r="BA101" s="69">
        <f t="shared" si="115"/>
        <v>0</v>
      </c>
      <c r="BB101" s="69">
        <f t="shared" si="115"/>
        <v>0</v>
      </c>
    </row>
    <row r="102" spans="1:62" s="98" customFormat="1" ht="51">
      <c r="A102" s="116" t="s">
        <v>82</v>
      </c>
      <c r="B102" s="89">
        <f>B99+1</f>
        <v>57</v>
      </c>
      <c r="C102" s="199" t="s">
        <v>133</v>
      </c>
      <c r="D102" s="123" t="s">
        <v>274</v>
      </c>
      <c r="E102" s="123"/>
      <c r="F102" s="91" t="s">
        <v>52</v>
      </c>
      <c r="G102" s="243">
        <f>31.072+42.467+0.084+0.142+0.19</f>
        <v>73.954999999999998</v>
      </c>
      <c r="H102" s="243">
        <f>2*1.6*2</f>
        <v>6.4</v>
      </c>
      <c r="I102" s="105"/>
      <c r="J102" s="124">
        <v>2012</v>
      </c>
      <c r="K102" s="124">
        <v>2016</v>
      </c>
      <c r="L102" s="125"/>
      <c r="M102" s="91"/>
      <c r="N102" s="91">
        <f t="shared" ref="N102:N105" si="122">AE102+AF102+AJ102+AK102+AL102+AM102+AN102</f>
        <v>594.70000000000005</v>
      </c>
      <c r="O102" s="91">
        <f>'[9]Приложение 1'!L94</f>
        <v>385.94721441000002</v>
      </c>
      <c r="P102" s="275">
        <f t="shared" ref="P102:P105" si="123">AE102+AF102+AG102+AK102+AL102+AM102+AN102</f>
        <v>594.70000000000005</v>
      </c>
      <c r="Q102" s="91">
        <f t="shared" ref="Q102:Q105" si="124">P102-AE102-AF102-AJ102</f>
        <v>342.91007970999999</v>
      </c>
      <c r="R102" s="104"/>
      <c r="S102" s="91"/>
      <c r="T102" s="91"/>
      <c r="U102" s="104"/>
      <c r="V102" s="104"/>
      <c r="W102" s="91"/>
      <c r="X102" s="91"/>
      <c r="Y102" s="91">
        <f>G102</f>
        <v>73.954999999999998</v>
      </c>
      <c r="Z102" s="91">
        <f>H102</f>
        <v>6.4</v>
      </c>
      <c r="AA102" s="104"/>
      <c r="AB102" s="104"/>
      <c r="AC102" s="91">
        <f t="shared" ref="AC102:AD105" si="125">S102+U102+W102+Y102+AA102</f>
        <v>73.954999999999998</v>
      </c>
      <c r="AD102" s="91">
        <f t="shared" si="125"/>
        <v>6.4</v>
      </c>
      <c r="AE102" s="91">
        <v>46.557214409999993</v>
      </c>
      <c r="AF102" s="91"/>
      <c r="AG102" s="275">
        <f>'6.1.'!E93</f>
        <v>205.23270588</v>
      </c>
      <c r="AH102" s="91">
        <f>'Корректировка 2014 год (чист.)'!AG99</f>
        <v>130</v>
      </c>
      <c r="AI102" s="91">
        <f t="shared" si="117"/>
        <v>0</v>
      </c>
      <c r="AJ102" s="94">
        <f t="shared" ref="AJ102:AJ105" si="126">AG102</f>
        <v>205.23270588</v>
      </c>
      <c r="AK102" s="94">
        <v>130</v>
      </c>
      <c r="AL102" s="94">
        <v>168</v>
      </c>
      <c r="AM102" s="94">
        <f>AW102-AE102-AG102-AK102-AL102</f>
        <v>44.910079709999991</v>
      </c>
      <c r="AN102" s="94"/>
      <c r="AO102" s="95">
        <f t="shared" ref="AO102:AO105" si="127">AJ102+AK102+AL102+AM102+AN102</f>
        <v>548.14278559000002</v>
      </c>
      <c r="AP102" s="96">
        <f>AO102-N102</f>
        <v>-46.557214410000029</v>
      </c>
      <c r="AQ102" s="97"/>
      <c r="AR102" s="70">
        <f>AO102-Q102</f>
        <v>205.23270588000003</v>
      </c>
      <c r="AS102" s="96">
        <f>'[8]ИП - чистый (21.06.12)'!AF66</f>
        <v>703.75</v>
      </c>
      <c r="AT102" s="96">
        <f t="shared" si="8"/>
        <v>-155.60721440999998</v>
      </c>
      <c r="AU102" s="70"/>
      <c r="AV102" s="70">
        <f t="shared" si="118"/>
        <v>0</v>
      </c>
      <c r="AW102" s="96">
        <v>594.70000000000005</v>
      </c>
      <c r="AX102" s="96">
        <f t="shared" si="119"/>
        <v>0</v>
      </c>
      <c r="AY102" s="96">
        <f t="shared" si="119"/>
        <v>0</v>
      </c>
      <c r="AZ102" s="96">
        <f t="shared" si="114"/>
        <v>0</v>
      </c>
      <c r="BA102" s="96">
        <f t="shared" si="115"/>
        <v>0</v>
      </c>
      <c r="BB102" s="96">
        <f t="shared" si="115"/>
        <v>0</v>
      </c>
      <c r="BC102" s="97"/>
      <c r="BD102" s="97"/>
      <c r="BE102" s="97"/>
      <c r="BF102" s="97"/>
      <c r="BG102" s="71"/>
      <c r="BI102" s="98">
        <v>0</v>
      </c>
      <c r="BJ102" s="118">
        <f>AO102-BI102</f>
        <v>548.14278559000002</v>
      </c>
    </row>
    <row r="103" spans="1:62" s="98" customFormat="1" ht="38.25">
      <c r="A103" s="116"/>
      <c r="B103" s="89">
        <f>B102+1</f>
        <v>58</v>
      </c>
      <c r="C103" s="199" t="s">
        <v>276</v>
      </c>
      <c r="D103" s="123" t="s">
        <v>275</v>
      </c>
      <c r="E103" s="123"/>
      <c r="F103" s="91" t="s">
        <v>52</v>
      </c>
      <c r="G103" s="243">
        <f>4.9+0.69+0.69</f>
        <v>6.2799999999999994</v>
      </c>
      <c r="H103" s="243">
        <v>0.5</v>
      </c>
      <c r="I103" s="105"/>
      <c r="J103" s="124">
        <v>2012</v>
      </c>
      <c r="K103" s="200">
        <v>2013</v>
      </c>
      <c r="L103" s="125"/>
      <c r="M103" s="91"/>
      <c r="N103" s="91">
        <f t="shared" si="122"/>
        <v>2.0750504999999997</v>
      </c>
      <c r="O103" s="91">
        <f>'[9]Приложение 1'!L96</f>
        <v>46.2</v>
      </c>
      <c r="P103" s="275">
        <f t="shared" si="123"/>
        <v>2.0750504999999997</v>
      </c>
      <c r="Q103" s="91">
        <f t="shared" si="124"/>
        <v>0</v>
      </c>
      <c r="R103" s="104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>
        <f t="shared" si="125"/>
        <v>0</v>
      </c>
      <c r="AD103" s="91">
        <f t="shared" si="125"/>
        <v>0</v>
      </c>
      <c r="AE103" s="91">
        <v>1</v>
      </c>
      <c r="AF103" s="91"/>
      <c r="AG103" s="275">
        <f>'6.1.'!E95</f>
        <v>1.0750504999999999</v>
      </c>
      <c r="AH103" s="91">
        <f>'Корректировка 2014 год (чист.)'!AG100</f>
        <v>0</v>
      </c>
      <c r="AI103" s="91">
        <f t="shared" si="117"/>
        <v>0</v>
      </c>
      <c r="AJ103" s="94">
        <f t="shared" si="126"/>
        <v>1.0750504999999999</v>
      </c>
      <c r="AK103" s="94"/>
      <c r="AL103" s="94"/>
      <c r="AM103" s="94"/>
      <c r="AN103" s="94"/>
      <c r="AO103" s="95">
        <f t="shared" si="127"/>
        <v>1.0750504999999999</v>
      </c>
      <c r="AP103" s="96">
        <f>AO103-N103</f>
        <v>-0.99999999999999978</v>
      </c>
      <c r="AQ103" s="97"/>
      <c r="AR103" s="70">
        <f>AO103-Q103</f>
        <v>1.0750504999999999</v>
      </c>
      <c r="AS103" s="96">
        <f>'[8]ИП - чистый (21.06.12)'!AF68</f>
        <v>22.2</v>
      </c>
      <c r="AT103" s="96">
        <f t="shared" si="8"/>
        <v>-21.1249495</v>
      </c>
      <c r="AU103" s="70"/>
      <c r="AV103" s="70">
        <f t="shared" si="118"/>
        <v>0</v>
      </c>
      <c r="AW103" s="96">
        <f>AJ103+AK103+AL103+AM103+AN103-AO103</f>
        <v>0</v>
      </c>
      <c r="AX103" s="96">
        <f t="shared" si="119"/>
        <v>0</v>
      </c>
      <c r="AY103" s="96">
        <f t="shared" si="119"/>
        <v>0</v>
      </c>
      <c r="AZ103" s="96">
        <f t="shared" si="114"/>
        <v>0</v>
      </c>
      <c r="BA103" s="96">
        <f t="shared" si="115"/>
        <v>-6.2799999999999994</v>
      </c>
      <c r="BB103" s="96">
        <f t="shared" si="115"/>
        <v>-0.5</v>
      </c>
      <c r="BC103" s="97"/>
      <c r="BD103" s="97"/>
      <c r="BE103" s="97"/>
      <c r="BF103" s="97"/>
      <c r="BG103" s="71"/>
      <c r="BJ103" s="118"/>
    </row>
    <row r="104" spans="1:62" s="98" customFormat="1" ht="38.25">
      <c r="A104" s="116"/>
      <c r="B104" s="89">
        <f>B103+1</f>
        <v>59</v>
      </c>
      <c r="C104" s="199" t="s">
        <v>135</v>
      </c>
      <c r="D104" s="123" t="s">
        <v>277</v>
      </c>
      <c r="E104" s="123"/>
      <c r="F104" s="91" t="s">
        <v>52</v>
      </c>
      <c r="G104" s="243">
        <f>0.514+0.9</f>
        <v>1.4140000000000001</v>
      </c>
      <c r="H104" s="243">
        <v>0.1</v>
      </c>
      <c r="I104" s="105"/>
      <c r="J104" s="124">
        <v>2012</v>
      </c>
      <c r="K104" s="124">
        <v>2015</v>
      </c>
      <c r="L104" s="125"/>
      <c r="M104" s="91"/>
      <c r="N104" s="91">
        <f t="shared" si="122"/>
        <v>49.024000000000001</v>
      </c>
      <c r="O104" s="91">
        <f>'[9]Приложение 1'!L98</f>
        <v>60</v>
      </c>
      <c r="P104" s="275">
        <f t="shared" si="123"/>
        <v>49.024000000000001</v>
      </c>
      <c r="Q104" s="91">
        <f t="shared" si="124"/>
        <v>43.250778369999999</v>
      </c>
      <c r="R104" s="104"/>
      <c r="S104" s="91"/>
      <c r="T104" s="91"/>
      <c r="U104" s="91"/>
      <c r="V104" s="91"/>
      <c r="W104" s="91">
        <f>G104</f>
        <v>1.4140000000000001</v>
      </c>
      <c r="X104" s="91">
        <f>H104</f>
        <v>0.1</v>
      </c>
      <c r="Y104" s="91"/>
      <c r="Z104" s="91"/>
      <c r="AA104" s="91"/>
      <c r="AB104" s="91"/>
      <c r="AC104" s="91">
        <f t="shared" si="125"/>
        <v>1.4140000000000001</v>
      </c>
      <c r="AD104" s="91">
        <f t="shared" si="125"/>
        <v>0.1</v>
      </c>
      <c r="AE104" s="91">
        <v>4</v>
      </c>
      <c r="AF104" s="91"/>
      <c r="AG104" s="275">
        <f>'6.1.'!E97</f>
        <v>1.7732216299999999</v>
      </c>
      <c r="AH104" s="91">
        <f>'Корректировка 2014 год (чист.)'!AG101</f>
        <v>40</v>
      </c>
      <c r="AI104" s="91">
        <f t="shared" si="117"/>
        <v>0</v>
      </c>
      <c r="AJ104" s="94">
        <f t="shared" si="126"/>
        <v>1.7732216299999999</v>
      </c>
      <c r="AK104" s="94">
        <v>40</v>
      </c>
      <c r="AL104" s="94">
        <f>AW104-AE104-AG104-AK104</f>
        <v>3.250778369999999</v>
      </c>
      <c r="AM104" s="94"/>
      <c r="AN104" s="94"/>
      <c r="AO104" s="95">
        <f t="shared" si="127"/>
        <v>45.024000000000001</v>
      </c>
      <c r="AP104" s="96">
        <f>AO104-N104</f>
        <v>-4</v>
      </c>
      <c r="AQ104" s="97"/>
      <c r="AR104" s="70">
        <f>AO104-Q104</f>
        <v>1.7732216300000019</v>
      </c>
      <c r="AS104" s="96">
        <f>'[8]ИП - чистый (21.06.12)'!AF69</f>
        <v>54</v>
      </c>
      <c r="AT104" s="96">
        <f t="shared" si="8"/>
        <v>-8.9759999999999991</v>
      </c>
      <c r="AU104" s="70"/>
      <c r="AV104" s="70">
        <f t="shared" si="118"/>
        <v>0</v>
      </c>
      <c r="AW104" s="96">
        <v>49.024000000000001</v>
      </c>
      <c r="AX104" s="96">
        <f t="shared" si="119"/>
        <v>0</v>
      </c>
      <c r="AY104" s="96">
        <f t="shared" si="119"/>
        <v>0</v>
      </c>
      <c r="AZ104" s="96">
        <f t="shared" si="114"/>
        <v>0</v>
      </c>
      <c r="BA104" s="96">
        <f t="shared" si="115"/>
        <v>0</v>
      </c>
      <c r="BB104" s="96">
        <f t="shared" si="115"/>
        <v>0</v>
      </c>
      <c r="BC104" s="97"/>
      <c r="BD104" s="97"/>
      <c r="BE104" s="97"/>
      <c r="BF104" s="97"/>
      <c r="BG104" s="71"/>
      <c r="BJ104" s="118"/>
    </row>
    <row r="105" spans="1:62" s="98" customFormat="1" ht="38.25">
      <c r="A105" s="116"/>
      <c r="B105" s="89">
        <f t="shared" ref="B105" si="128">B104+1</f>
        <v>60</v>
      </c>
      <c r="C105" s="383" t="s">
        <v>136</v>
      </c>
      <c r="D105" s="123"/>
      <c r="E105" s="123"/>
      <c r="F105" s="91" t="s">
        <v>52</v>
      </c>
      <c r="G105" s="91">
        <f>AC105</f>
        <v>0.52</v>
      </c>
      <c r="H105" s="91">
        <f>AD105</f>
        <v>0.63</v>
      </c>
      <c r="I105" s="105"/>
      <c r="J105" s="124">
        <v>2013</v>
      </c>
      <c r="K105" s="124">
        <v>2014</v>
      </c>
      <c r="L105" s="125"/>
      <c r="M105" s="91"/>
      <c r="N105" s="91">
        <f t="shared" si="122"/>
        <v>4.3843935199999997</v>
      </c>
      <c r="O105" s="91">
        <f>'[9]Приложение 1'!L99</f>
        <v>9</v>
      </c>
      <c r="P105" s="275">
        <f t="shared" si="123"/>
        <v>4.3843935199999997</v>
      </c>
      <c r="Q105" s="91">
        <f t="shared" si="124"/>
        <v>4.1484583700000002</v>
      </c>
      <c r="R105" s="104"/>
      <c r="S105" s="91">
        <v>0.23</v>
      </c>
      <c r="T105" s="91">
        <v>0</v>
      </c>
      <c r="U105" s="91">
        <v>0.29000000000000004</v>
      </c>
      <c r="V105" s="91">
        <v>0.63</v>
      </c>
      <c r="W105" s="91"/>
      <c r="X105" s="91"/>
      <c r="Y105" s="91"/>
      <c r="Z105" s="91"/>
      <c r="AA105" s="91"/>
      <c r="AB105" s="91"/>
      <c r="AC105" s="244">
        <f t="shared" si="125"/>
        <v>0.52</v>
      </c>
      <c r="AD105" s="244">
        <f t="shared" si="125"/>
        <v>0.63</v>
      </c>
      <c r="AE105" s="91"/>
      <c r="AF105" s="91"/>
      <c r="AG105" s="275">
        <f>'6.1.'!E98</f>
        <v>0.23593514999999998</v>
      </c>
      <c r="AH105" s="91">
        <f>'Корректировка 2014 год (чист.)'!AG102</f>
        <v>8.7640648500000005</v>
      </c>
      <c r="AI105" s="91">
        <f t="shared" si="117"/>
        <v>-4.6156064800000003</v>
      </c>
      <c r="AJ105" s="268">
        <f t="shared" si="126"/>
        <v>0.23593514999999998</v>
      </c>
      <c r="AK105" s="271">
        <v>4.1484583700000002</v>
      </c>
      <c r="AL105" s="94"/>
      <c r="AM105" s="94"/>
      <c r="AN105" s="94"/>
      <c r="AO105" s="381">
        <f t="shared" si="127"/>
        <v>4.3843935199999997</v>
      </c>
      <c r="AP105" s="96"/>
      <c r="AQ105" s="97"/>
      <c r="AR105" s="70"/>
      <c r="AS105" s="96"/>
      <c r="AT105" s="96"/>
      <c r="AU105" s="70"/>
      <c r="AV105" s="70">
        <f t="shared" si="118"/>
        <v>0</v>
      </c>
      <c r="AW105" s="96">
        <f>AJ105+AK105+AL105+AM105+AN105-AO105</f>
        <v>0</v>
      </c>
      <c r="AX105" s="96">
        <f t="shared" si="119"/>
        <v>0</v>
      </c>
      <c r="AY105" s="96">
        <f t="shared" si="119"/>
        <v>0</v>
      </c>
      <c r="AZ105" s="96">
        <f t="shared" si="114"/>
        <v>0</v>
      </c>
      <c r="BA105" s="96">
        <f t="shared" si="115"/>
        <v>0</v>
      </c>
      <c r="BB105" s="96">
        <f t="shared" si="115"/>
        <v>0</v>
      </c>
      <c r="BC105" s="97"/>
      <c r="BD105" s="97"/>
      <c r="BE105" s="97"/>
      <c r="BF105" s="97"/>
      <c r="BG105" s="71"/>
      <c r="BJ105" s="118"/>
    </row>
    <row r="106" spans="1:62" s="98" customFormat="1" ht="12.75">
      <c r="A106" s="88"/>
      <c r="B106" s="112"/>
      <c r="C106" s="102" t="s">
        <v>137</v>
      </c>
      <c r="D106" s="102"/>
      <c r="E106" s="102"/>
      <c r="F106" s="91"/>
      <c r="G106" s="104">
        <f>SUM(G102:G105)</f>
        <v>82.168999999999997</v>
      </c>
      <c r="H106" s="104">
        <f>SUM(H102:H105)</f>
        <v>7.63</v>
      </c>
      <c r="I106" s="105"/>
      <c r="J106" s="91"/>
      <c r="K106" s="91"/>
      <c r="L106" s="91"/>
      <c r="M106" s="105"/>
      <c r="N106" s="104">
        <f t="shared" ref="N106:AO106" si="129">SUM(N102:N105)</f>
        <v>650.18344402000002</v>
      </c>
      <c r="O106" s="104">
        <f t="shared" si="129"/>
        <v>501.14721441</v>
      </c>
      <c r="P106" s="277">
        <f t="shared" si="129"/>
        <v>650.18344402000002</v>
      </c>
      <c r="Q106" s="104">
        <f t="shared" si="129"/>
        <v>390.30931644999998</v>
      </c>
      <c r="R106" s="104">
        <f t="shared" si="129"/>
        <v>0</v>
      </c>
      <c r="S106" s="104">
        <f t="shared" si="129"/>
        <v>0.23</v>
      </c>
      <c r="T106" s="104">
        <f t="shared" si="129"/>
        <v>0</v>
      </c>
      <c r="U106" s="104">
        <f t="shared" si="129"/>
        <v>0.29000000000000004</v>
      </c>
      <c r="V106" s="104">
        <f t="shared" si="129"/>
        <v>0.63</v>
      </c>
      <c r="W106" s="104">
        <f t="shared" si="129"/>
        <v>1.4140000000000001</v>
      </c>
      <c r="X106" s="104">
        <f t="shared" si="129"/>
        <v>0.1</v>
      </c>
      <c r="Y106" s="104">
        <f t="shared" si="129"/>
        <v>73.954999999999998</v>
      </c>
      <c r="Z106" s="104">
        <f t="shared" si="129"/>
        <v>6.4</v>
      </c>
      <c r="AA106" s="104">
        <f t="shared" si="129"/>
        <v>0</v>
      </c>
      <c r="AB106" s="104">
        <f t="shared" si="129"/>
        <v>0</v>
      </c>
      <c r="AC106" s="104">
        <f t="shared" si="129"/>
        <v>75.888999999999996</v>
      </c>
      <c r="AD106" s="104">
        <f t="shared" si="129"/>
        <v>7.13</v>
      </c>
      <c r="AE106" s="104">
        <f t="shared" si="129"/>
        <v>51.557214409999993</v>
      </c>
      <c r="AF106" s="104">
        <f t="shared" si="129"/>
        <v>0</v>
      </c>
      <c r="AG106" s="277">
        <f t="shared" si="129"/>
        <v>208.31691315999998</v>
      </c>
      <c r="AH106" s="104">
        <f t="shared" si="129"/>
        <v>178.76406485000001</v>
      </c>
      <c r="AI106" s="104">
        <f t="shared" si="117"/>
        <v>-4.6156064799999967</v>
      </c>
      <c r="AJ106" s="104">
        <f t="shared" si="129"/>
        <v>208.31691315999998</v>
      </c>
      <c r="AK106" s="104">
        <f t="shared" si="129"/>
        <v>174.14845837000001</v>
      </c>
      <c r="AL106" s="104">
        <f t="shared" si="129"/>
        <v>171.25077837000001</v>
      </c>
      <c r="AM106" s="104">
        <f t="shared" si="129"/>
        <v>44.910079709999991</v>
      </c>
      <c r="AN106" s="104">
        <f t="shared" si="129"/>
        <v>0</v>
      </c>
      <c r="AO106" s="106">
        <f t="shared" si="129"/>
        <v>598.62622961</v>
      </c>
      <c r="AP106" s="69">
        <f t="shared" ref="AP106:AP115" si="130">AO106-N106</f>
        <v>-51.557214410000029</v>
      </c>
      <c r="AQ106" s="96"/>
      <c r="AR106" s="62">
        <f t="shared" ref="AR106:AR115" si="131">AO106-Q106</f>
        <v>208.31691316000001</v>
      </c>
      <c r="AS106" s="69">
        <f>'[8]ИП - чистый (21.06.12)'!AF70</f>
        <v>874.58</v>
      </c>
      <c r="AT106" s="69">
        <f t="shared" si="8"/>
        <v>-275.95377039000005</v>
      </c>
      <c r="AU106" s="70"/>
      <c r="AV106" s="70">
        <f t="shared" si="118"/>
        <v>0</v>
      </c>
      <c r="AW106" s="69">
        <f>AJ106+AK106+AL106+AM106+AN106-AO106</f>
        <v>0</v>
      </c>
      <c r="AX106" s="69">
        <f t="shared" si="119"/>
        <v>0</v>
      </c>
      <c r="AY106" s="69">
        <f t="shared" si="119"/>
        <v>0</v>
      </c>
      <c r="AZ106" s="69">
        <f t="shared" si="114"/>
        <v>0</v>
      </c>
      <c r="BA106" s="69">
        <f t="shared" si="115"/>
        <v>-6.2800000000000011</v>
      </c>
      <c r="BB106" s="69">
        <f t="shared" si="115"/>
        <v>-0.5</v>
      </c>
      <c r="BC106" s="96"/>
      <c r="BD106" s="96"/>
      <c r="BE106" s="96"/>
      <c r="BF106" s="96"/>
      <c r="BG106" s="71"/>
    </row>
    <row r="107" spans="1:62" s="87" customFormat="1" ht="12.75">
      <c r="A107" s="80"/>
      <c r="B107" s="81"/>
      <c r="C107" s="82" t="s">
        <v>138</v>
      </c>
      <c r="D107" s="82"/>
      <c r="E107" s="82"/>
      <c r="F107" s="83"/>
      <c r="G107" s="84"/>
      <c r="H107" s="84"/>
      <c r="I107" s="84"/>
      <c r="J107" s="84"/>
      <c r="K107" s="84"/>
      <c r="L107" s="84"/>
      <c r="M107" s="84"/>
      <c r="N107" s="84"/>
      <c r="O107" s="84"/>
      <c r="P107" s="27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274"/>
      <c r="AH107" s="84"/>
      <c r="AI107" s="84">
        <f t="shared" si="117"/>
        <v>0</v>
      </c>
      <c r="AJ107" s="84"/>
      <c r="AK107" s="84"/>
      <c r="AL107" s="84"/>
      <c r="AM107" s="84"/>
      <c r="AN107" s="84"/>
      <c r="AO107" s="85"/>
      <c r="AP107" s="86">
        <f t="shared" si="130"/>
        <v>0</v>
      </c>
      <c r="AQ107" s="86"/>
      <c r="AR107" s="86">
        <f t="shared" si="131"/>
        <v>0</v>
      </c>
      <c r="AS107" s="69">
        <f>'[8]ИП - чистый (21.06.12)'!AF71</f>
        <v>0</v>
      </c>
      <c r="AT107" s="69">
        <f t="shared" si="8"/>
        <v>0</v>
      </c>
      <c r="AU107" s="86"/>
      <c r="AV107" s="70">
        <f t="shared" si="118"/>
        <v>0</v>
      </c>
      <c r="AW107" s="69">
        <f>AJ107+AK107+AL107+AM107+AN107-AO107</f>
        <v>0</v>
      </c>
      <c r="AX107" s="69">
        <f t="shared" si="119"/>
        <v>0</v>
      </c>
      <c r="AY107" s="69">
        <f t="shared" si="119"/>
        <v>0</v>
      </c>
      <c r="AZ107" s="69">
        <f t="shared" si="114"/>
        <v>0</v>
      </c>
      <c r="BA107" s="69">
        <f t="shared" si="115"/>
        <v>0</v>
      </c>
      <c r="BB107" s="69">
        <f t="shared" si="115"/>
        <v>0</v>
      </c>
      <c r="BG107" s="87">
        <f>AO107-N107</f>
        <v>0</v>
      </c>
    </row>
    <row r="108" spans="1:62" s="98" customFormat="1" ht="25.5" customHeight="1">
      <c r="A108" s="120" t="s">
        <v>109</v>
      </c>
      <c r="B108" s="89">
        <f>B105+1</f>
        <v>61</v>
      </c>
      <c r="C108" s="199" t="s">
        <v>139</v>
      </c>
      <c r="D108" s="123" t="s">
        <v>278</v>
      </c>
      <c r="E108" s="123"/>
      <c r="F108" s="91" t="s">
        <v>52</v>
      </c>
      <c r="G108" s="243">
        <f>27.716+0.384+0.014</f>
        <v>28.114000000000001</v>
      </c>
      <c r="H108" s="243">
        <f>0.63</f>
        <v>0.63</v>
      </c>
      <c r="I108" s="105"/>
      <c r="J108" s="111">
        <v>2012</v>
      </c>
      <c r="K108" s="111">
        <v>2014</v>
      </c>
      <c r="L108" s="125"/>
      <c r="M108" s="91"/>
      <c r="N108" s="91">
        <f t="shared" ref="N108:N110" si="132">AE108+AF108+AJ108+AK108+AL108+AM108+AN108</f>
        <v>228.1</v>
      </c>
      <c r="O108" s="91">
        <f>'[9]Приложение 1'!L102</f>
        <v>158.15458889999999</v>
      </c>
      <c r="P108" s="275">
        <f t="shared" ref="P108:P109" si="133">AE108+AF108+AG108+AK108+AL108+AM108+AN108</f>
        <v>228.1</v>
      </c>
      <c r="Q108" s="91">
        <f t="shared" ref="Q108:Q110" si="134">P108-AE108-AF108-AJ108</f>
        <v>118.62215308</v>
      </c>
      <c r="R108" s="91"/>
      <c r="S108" s="104"/>
      <c r="T108" s="104"/>
      <c r="U108" s="91">
        <f>G108</f>
        <v>28.114000000000001</v>
      </c>
      <c r="V108" s="91">
        <f>H108</f>
        <v>0.63</v>
      </c>
      <c r="W108" s="104"/>
      <c r="X108" s="104"/>
      <c r="Y108" s="104"/>
      <c r="Z108" s="104"/>
      <c r="AA108" s="104"/>
      <c r="AB108" s="104"/>
      <c r="AC108" s="91">
        <f t="shared" ref="AC108:AD110" si="135">S108+U108+W108+Y108+AA108</f>
        <v>28.114000000000001</v>
      </c>
      <c r="AD108" s="91">
        <f t="shared" si="135"/>
        <v>0.63</v>
      </c>
      <c r="AE108" s="91">
        <v>8.6545889000000003</v>
      </c>
      <c r="AF108" s="91"/>
      <c r="AG108" s="275">
        <f>'[9]7.1. ЦЗ 2013'!G102</f>
        <v>100.82325802</v>
      </c>
      <c r="AH108" s="91">
        <f>'Корректировка 2014 год (чист.)'!AG105</f>
        <v>118.62215308</v>
      </c>
      <c r="AI108" s="91">
        <f t="shared" si="117"/>
        <v>0</v>
      </c>
      <c r="AJ108" s="94">
        <f t="shared" ref="AJ108:AJ109" si="136">AG108</f>
        <v>100.82325802</v>
      </c>
      <c r="AK108" s="94">
        <f>AW108-AE108-AG108</f>
        <v>118.62215308</v>
      </c>
      <c r="AL108" s="94"/>
      <c r="AM108" s="94"/>
      <c r="AN108" s="94"/>
      <c r="AO108" s="95">
        <f>AJ108+AK108+AL108+AM108+AN108</f>
        <v>219.4454111</v>
      </c>
      <c r="AP108" s="96">
        <f t="shared" si="130"/>
        <v>-8.6545888999999931</v>
      </c>
      <c r="AQ108" s="97"/>
      <c r="AR108" s="70">
        <f t="shared" si="131"/>
        <v>100.82325802</v>
      </c>
      <c r="AS108" s="96">
        <f>'[8]ИП - чистый (21.06.12)'!AF72</f>
        <v>207.45</v>
      </c>
      <c r="AT108" s="96">
        <f t="shared" si="8"/>
        <v>11.995411100000013</v>
      </c>
      <c r="AU108" s="70"/>
      <c r="AV108" s="70">
        <f t="shared" si="118"/>
        <v>0</v>
      </c>
      <c r="AW108" s="96">
        <v>228.1</v>
      </c>
      <c r="AX108" s="96">
        <f t="shared" si="119"/>
        <v>0</v>
      </c>
      <c r="AY108" s="96">
        <f t="shared" si="119"/>
        <v>0</v>
      </c>
      <c r="AZ108" s="96">
        <f t="shared" si="114"/>
        <v>0</v>
      </c>
      <c r="BA108" s="96">
        <f t="shared" si="115"/>
        <v>0</v>
      </c>
      <c r="BB108" s="96">
        <f t="shared" si="115"/>
        <v>0</v>
      </c>
      <c r="BC108" s="97"/>
      <c r="BD108" s="97"/>
      <c r="BE108" s="97"/>
      <c r="BF108" s="97"/>
      <c r="BG108" s="71">
        <f>AO108-N108</f>
        <v>-8.6545888999999931</v>
      </c>
      <c r="BI108" s="98">
        <v>32.6</v>
      </c>
      <c r="BJ108" s="118">
        <f>AO108-BI108</f>
        <v>186.84541110000001</v>
      </c>
    </row>
    <row r="109" spans="1:62" s="98" customFormat="1" ht="25.5">
      <c r="A109" s="116" t="s">
        <v>82</v>
      </c>
      <c r="B109" s="89">
        <f>B108+1</f>
        <v>62</v>
      </c>
      <c r="C109" s="201" t="s">
        <v>140</v>
      </c>
      <c r="D109" s="123" t="s">
        <v>279</v>
      </c>
      <c r="E109" s="123"/>
      <c r="F109" s="91" t="s">
        <v>52</v>
      </c>
      <c r="G109" s="243">
        <f>2.402+0.098+5.769+0.124</f>
        <v>8.3930000000000007</v>
      </c>
      <c r="H109" s="243">
        <v>0.75</v>
      </c>
      <c r="I109" s="105"/>
      <c r="J109" s="124">
        <v>2012</v>
      </c>
      <c r="K109" s="124">
        <v>2015</v>
      </c>
      <c r="L109" s="125"/>
      <c r="M109" s="91"/>
      <c r="N109" s="91">
        <f t="shared" si="132"/>
        <v>38.47</v>
      </c>
      <c r="O109" s="91">
        <f>'[9]Приложение 1'!L103</f>
        <v>41.49</v>
      </c>
      <c r="P109" s="275">
        <f t="shared" si="133"/>
        <v>38.47</v>
      </c>
      <c r="Q109" s="91">
        <f t="shared" si="134"/>
        <v>6.9444652799999957</v>
      </c>
      <c r="R109" s="91"/>
      <c r="S109" s="91"/>
      <c r="T109" s="91"/>
      <c r="U109" s="91">
        <f>G109</f>
        <v>8.3930000000000007</v>
      </c>
      <c r="V109" s="91">
        <f>H109</f>
        <v>0.75</v>
      </c>
      <c r="W109" s="91"/>
      <c r="X109" s="91"/>
      <c r="Y109" s="91"/>
      <c r="Z109" s="91"/>
      <c r="AA109" s="91"/>
      <c r="AB109" s="91"/>
      <c r="AC109" s="91">
        <f t="shared" si="135"/>
        <v>8.3930000000000007</v>
      </c>
      <c r="AD109" s="91">
        <f t="shared" si="135"/>
        <v>0.75</v>
      </c>
      <c r="AE109" s="91"/>
      <c r="AF109" s="91"/>
      <c r="AG109" s="275">
        <f>'[9]7.1. ЦЗ 2013'!G103</f>
        <v>31.525534720000003</v>
      </c>
      <c r="AH109" s="91">
        <f>'Корректировка 2014 год (чист.)'!AG106</f>
        <v>6.9444652799999957</v>
      </c>
      <c r="AI109" s="91">
        <f t="shared" si="117"/>
        <v>0</v>
      </c>
      <c r="AJ109" s="94">
        <f t="shared" si="136"/>
        <v>31.525534720000003</v>
      </c>
      <c r="AK109" s="94">
        <f>AW109-AG109</f>
        <v>6.9444652799999957</v>
      </c>
      <c r="AL109" s="94"/>
      <c r="AM109" s="94"/>
      <c r="AN109" s="94"/>
      <c r="AO109" s="95">
        <f>AJ109+AK109+AL109+AM109+AN109</f>
        <v>38.47</v>
      </c>
      <c r="AP109" s="96">
        <f t="shared" si="130"/>
        <v>0</v>
      </c>
      <c r="AQ109" s="97"/>
      <c r="AR109" s="70">
        <f t="shared" si="131"/>
        <v>31.525534720000003</v>
      </c>
      <c r="AS109" s="96">
        <f>'[8]ИП - чистый (21.06.12)'!AF73</f>
        <v>37.39</v>
      </c>
      <c r="AT109" s="96">
        <f t="shared" si="8"/>
        <v>1.0799999999999983</v>
      </c>
      <c r="AU109" s="70"/>
      <c r="AV109" s="70">
        <f t="shared" si="118"/>
        <v>0</v>
      </c>
      <c r="AW109" s="96">
        <v>38.47</v>
      </c>
      <c r="AX109" s="96">
        <f t="shared" si="119"/>
        <v>0</v>
      </c>
      <c r="AY109" s="96">
        <f t="shared" si="119"/>
        <v>0</v>
      </c>
      <c r="AZ109" s="96">
        <f t="shared" si="114"/>
        <v>0</v>
      </c>
      <c r="BA109" s="96">
        <f t="shared" si="115"/>
        <v>0</v>
      </c>
      <c r="BB109" s="96">
        <f t="shared" si="115"/>
        <v>0</v>
      </c>
      <c r="BC109" s="97"/>
      <c r="BD109" s="97"/>
      <c r="BE109" s="97"/>
      <c r="BF109" s="97"/>
      <c r="BG109" s="71">
        <f>AO109-N109</f>
        <v>0</v>
      </c>
      <c r="BI109" s="98">
        <v>0</v>
      </c>
      <c r="BJ109" s="118">
        <f>AO109-BI109</f>
        <v>38.47</v>
      </c>
    </row>
    <row r="110" spans="1:62" s="98" customFormat="1" ht="25.5">
      <c r="A110" s="116"/>
      <c r="B110" s="89">
        <f>B109+1</f>
        <v>63</v>
      </c>
      <c r="C110" s="199" t="s">
        <v>280</v>
      </c>
      <c r="D110" s="123" t="s">
        <v>281</v>
      </c>
      <c r="E110" s="123"/>
      <c r="F110" s="91" t="s">
        <v>52</v>
      </c>
      <c r="G110" s="243">
        <f>25.407+0.2+0.125</f>
        <v>25.731999999999999</v>
      </c>
      <c r="H110" s="243">
        <f>0.63+0.25</f>
        <v>0.88</v>
      </c>
      <c r="I110" s="105"/>
      <c r="J110" s="124">
        <v>2012</v>
      </c>
      <c r="K110" s="258">
        <v>2014</v>
      </c>
      <c r="L110" s="125"/>
      <c r="M110" s="91"/>
      <c r="N110" s="91">
        <f t="shared" si="132"/>
        <v>8.42</v>
      </c>
      <c r="O110" s="91">
        <f>'[9]Приложение 1'!L104</f>
        <v>207.28</v>
      </c>
      <c r="P110" s="275">
        <f>AE110+AF110+AG110+AK110+AL110+AM110+AN110</f>
        <v>8.42</v>
      </c>
      <c r="Q110" s="91">
        <f t="shared" si="134"/>
        <v>1.67</v>
      </c>
      <c r="R110" s="91"/>
      <c r="S110" s="91"/>
      <c r="T110" s="91"/>
      <c r="U110" s="91"/>
      <c r="V110" s="91"/>
      <c r="W110" s="104"/>
      <c r="X110" s="104"/>
      <c r="Y110" s="104"/>
      <c r="Z110" s="104"/>
      <c r="AA110" s="91"/>
      <c r="AB110" s="91"/>
      <c r="AC110" s="91">
        <f t="shared" si="135"/>
        <v>0</v>
      </c>
      <c r="AD110" s="91">
        <f t="shared" si="135"/>
        <v>0</v>
      </c>
      <c r="AE110" s="91"/>
      <c r="AF110" s="91"/>
      <c r="AG110" s="275">
        <f>'[9]7.1. ЦЗ 2013'!G104</f>
        <v>6.75</v>
      </c>
      <c r="AH110" s="91">
        <f>'Корректировка 2014 год (чист.)'!AG107</f>
        <v>1.67</v>
      </c>
      <c r="AI110" s="91">
        <f t="shared" si="117"/>
        <v>0</v>
      </c>
      <c r="AJ110" s="94">
        <f>AG110</f>
        <v>6.75</v>
      </c>
      <c r="AK110" s="94">
        <v>1.67</v>
      </c>
      <c r="AL110" s="94"/>
      <c r="AM110" s="94"/>
      <c r="AN110" s="94"/>
      <c r="AO110" s="95">
        <f>AJ110+AK110+AL110+AM110+AN110</f>
        <v>8.42</v>
      </c>
      <c r="AP110" s="96">
        <f t="shared" si="130"/>
        <v>0</v>
      </c>
      <c r="AQ110" s="97"/>
      <c r="AR110" s="70">
        <f t="shared" si="131"/>
        <v>6.75</v>
      </c>
      <c r="AS110" s="96">
        <f>'[8]ИП - чистый (21.06.12)'!AF74</f>
        <v>66.099999999999994</v>
      </c>
      <c r="AT110" s="96">
        <f t="shared" si="8"/>
        <v>-57.679999999999993</v>
      </c>
      <c r="AU110" s="70"/>
      <c r="AV110" s="70">
        <f t="shared" si="118"/>
        <v>0</v>
      </c>
      <c r="AW110" s="96">
        <f>AJ110+AK110+AL110+AM110+AN110-AO110</f>
        <v>0</v>
      </c>
      <c r="AX110" s="96">
        <f t="shared" si="119"/>
        <v>0</v>
      </c>
      <c r="AY110" s="96">
        <f t="shared" si="119"/>
        <v>0</v>
      </c>
      <c r="AZ110" s="96">
        <f t="shared" si="114"/>
        <v>0</v>
      </c>
      <c r="BA110" s="96">
        <f t="shared" si="115"/>
        <v>-25.731999999999999</v>
      </c>
      <c r="BB110" s="96">
        <f t="shared" si="115"/>
        <v>-0.88</v>
      </c>
      <c r="BC110" s="97"/>
      <c r="BD110" s="97"/>
      <c r="BE110" s="97"/>
      <c r="BF110" s="97"/>
      <c r="BG110" s="71"/>
      <c r="BJ110" s="118"/>
    </row>
    <row r="111" spans="1:62" s="98" customFormat="1" ht="12.75">
      <c r="A111" s="88"/>
      <c r="B111" s="112"/>
      <c r="C111" s="102" t="s">
        <v>142</v>
      </c>
      <c r="D111" s="102"/>
      <c r="E111" s="102"/>
      <c r="F111" s="91"/>
      <c r="G111" s="104">
        <f>SUM(G108:G110)</f>
        <v>62.239000000000004</v>
      </c>
      <c r="H111" s="104">
        <f>SUM(H108:H110)</f>
        <v>2.2599999999999998</v>
      </c>
      <c r="I111" s="105"/>
      <c r="J111" s="91"/>
      <c r="K111" s="91"/>
      <c r="L111" s="91"/>
      <c r="M111" s="105"/>
      <c r="N111" s="104">
        <f t="shared" ref="N111:AO111" si="137">SUM(N108:N110)</f>
        <v>274.99</v>
      </c>
      <c r="O111" s="104">
        <f t="shared" si="137"/>
        <v>406.9245889</v>
      </c>
      <c r="P111" s="277">
        <f t="shared" si="137"/>
        <v>274.99</v>
      </c>
      <c r="Q111" s="104">
        <f t="shared" si="137"/>
        <v>127.23661836000001</v>
      </c>
      <c r="R111" s="104">
        <f t="shared" si="137"/>
        <v>0</v>
      </c>
      <c r="S111" s="104">
        <f t="shared" si="137"/>
        <v>0</v>
      </c>
      <c r="T111" s="104">
        <f t="shared" si="137"/>
        <v>0</v>
      </c>
      <c r="U111" s="104">
        <f t="shared" si="137"/>
        <v>36.507000000000005</v>
      </c>
      <c r="V111" s="104">
        <f t="shared" si="137"/>
        <v>1.38</v>
      </c>
      <c r="W111" s="104">
        <f t="shared" si="137"/>
        <v>0</v>
      </c>
      <c r="X111" s="104">
        <f t="shared" si="137"/>
        <v>0</v>
      </c>
      <c r="Y111" s="104">
        <f t="shared" si="137"/>
        <v>0</v>
      </c>
      <c r="Z111" s="104">
        <f t="shared" si="137"/>
        <v>0</v>
      </c>
      <c r="AA111" s="104">
        <f t="shared" si="137"/>
        <v>0</v>
      </c>
      <c r="AB111" s="104">
        <f t="shared" si="137"/>
        <v>0</v>
      </c>
      <c r="AC111" s="104">
        <f t="shared" si="137"/>
        <v>36.507000000000005</v>
      </c>
      <c r="AD111" s="104">
        <f t="shared" si="137"/>
        <v>1.38</v>
      </c>
      <c r="AE111" s="104">
        <f t="shared" si="137"/>
        <v>8.6545889000000003</v>
      </c>
      <c r="AF111" s="104">
        <f t="shared" si="137"/>
        <v>0</v>
      </c>
      <c r="AG111" s="277">
        <f t="shared" si="137"/>
        <v>139.09879273999999</v>
      </c>
      <c r="AH111" s="104">
        <f t="shared" si="137"/>
        <v>127.23661836000001</v>
      </c>
      <c r="AI111" s="104">
        <f t="shared" si="117"/>
        <v>0</v>
      </c>
      <c r="AJ111" s="104">
        <f t="shared" si="137"/>
        <v>139.09879273999999</v>
      </c>
      <c r="AK111" s="104">
        <f t="shared" si="137"/>
        <v>127.23661836000001</v>
      </c>
      <c r="AL111" s="104">
        <f t="shared" si="137"/>
        <v>0</v>
      </c>
      <c r="AM111" s="104">
        <f t="shared" si="137"/>
        <v>0</v>
      </c>
      <c r="AN111" s="104">
        <f t="shared" si="137"/>
        <v>0</v>
      </c>
      <c r="AO111" s="106">
        <f t="shared" si="137"/>
        <v>266.33541110000004</v>
      </c>
      <c r="AP111" s="69">
        <f t="shared" si="130"/>
        <v>-8.6545888999999647</v>
      </c>
      <c r="AQ111" s="96"/>
      <c r="AR111" s="62">
        <f t="shared" si="131"/>
        <v>139.09879274000002</v>
      </c>
      <c r="AS111" s="69">
        <f>'[8]ИП - чистый (21.06.12)'!AF75</f>
        <v>310.93999999999994</v>
      </c>
      <c r="AT111" s="69">
        <f t="shared" si="8"/>
        <v>-44.604588899999897</v>
      </c>
      <c r="AU111" s="70"/>
      <c r="AV111" s="70">
        <f t="shared" si="118"/>
        <v>0</v>
      </c>
      <c r="AW111" s="69">
        <f>AJ111+AK111+AL111+AM111+AN111-AO111</f>
        <v>0</v>
      </c>
      <c r="AX111" s="69">
        <f t="shared" si="119"/>
        <v>0</v>
      </c>
      <c r="AY111" s="69">
        <f t="shared" si="119"/>
        <v>0</v>
      </c>
      <c r="AZ111" s="69">
        <f t="shared" si="114"/>
        <v>0</v>
      </c>
      <c r="BA111" s="69">
        <f t="shared" si="115"/>
        <v>-25.731999999999999</v>
      </c>
      <c r="BB111" s="69">
        <f t="shared" si="115"/>
        <v>-0.87999999999999989</v>
      </c>
      <c r="BC111" s="96"/>
      <c r="BD111" s="96"/>
      <c r="BE111" s="96"/>
      <c r="BF111" s="96"/>
      <c r="BG111" s="71">
        <f>AO111-N111</f>
        <v>-8.6545888999999647</v>
      </c>
    </row>
    <row r="112" spans="1:62" s="87" customFormat="1" ht="12.75">
      <c r="A112" s="80"/>
      <c r="B112" s="81"/>
      <c r="C112" s="82" t="s">
        <v>143</v>
      </c>
      <c r="D112" s="82"/>
      <c r="E112" s="82"/>
      <c r="F112" s="83"/>
      <c r="G112" s="84"/>
      <c r="H112" s="84"/>
      <c r="I112" s="84"/>
      <c r="J112" s="84"/>
      <c r="K112" s="84"/>
      <c r="L112" s="84"/>
      <c r="M112" s="84"/>
      <c r="N112" s="84"/>
      <c r="O112" s="84"/>
      <c r="P112" s="27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274"/>
      <c r="AH112" s="84"/>
      <c r="AI112" s="84">
        <f t="shared" si="117"/>
        <v>0</v>
      </c>
      <c r="AJ112" s="84"/>
      <c r="AK112" s="84"/>
      <c r="AL112" s="84"/>
      <c r="AM112" s="84"/>
      <c r="AN112" s="84"/>
      <c r="AO112" s="85"/>
      <c r="AP112" s="86">
        <f t="shared" si="130"/>
        <v>0</v>
      </c>
      <c r="AQ112" s="86"/>
      <c r="AR112" s="86">
        <f t="shared" si="131"/>
        <v>0</v>
      </c>
      <c r="AS112" s="69">
        <f>'[8]ИП - чистый (21.06.12)'!AF76</f>
        <v>0</v>
      </c>
      <c r="AT112" s="69">
        <f t="shared" si="8"/>
        <v>0</v>
      </c>
      <c r="AU112" s="86"/>
      <c r="AV112" s="70">
        <f t="shared" si="118"/>
        <v>0</v>
      </c>
      <c r="AW112" s="69">
        <f>AJ112+AK112+AL112+AM112+AN112-AO112</f>
        <v>0</v>
      </c>
      <c r="AX112" s="69">
        <f t="shared" si="119"/>
        <v>0</v>
      </c>
      <c r="AY112" s="69">
        <f t="shared" si="119"/>
        <v>0</v>
      </c>
      <c r="AZ112" s="69">
        <f t="shared" si="114"/>
        <v>0</v>
      </c>
      <c r="BA112" s="69">
        <f t="shared" si="115"/>
        <v>0</v>
      </c>
      <c r="BB112" s="69">
        <f t="shared" si="115"/>
        <v>0</v>
      </c>
    </row>
    <row r="113" spans="1:59" s="98" customFormat="1" ht="25.5">
      <c r="A113" s="88"/>
      <c r="B113" s="89">
        <f>B110+1</f>
        <v>64</v>
      </c>
      <c r="C113" s="203" t="s">
        <v>144</v>
      </c>
      <c r="D113" s="263" t="s">
        <v>282</v>
      </c>
      <c r="E113" s="126"/>
      <c r="F113" s="91" t="s">
        <v>52</v>
      </c>
      <c r="G113" s="247">
        <f>7.61+11.2516</f>
        <v>18.861599999999999</v>
      </c>
      <c r="H113" s="247">
        <v>0</v>
      </c>
      <c r="I113" s="105"/>
      <c r="J113" s="111">
        <v>2012</v>
      </c>
      <c r="K113" s="111">
        <v>2014</v>
      </c>
      <c r="L113" s="91"/>
      <c r="M113" s="105"/>
      <c r="N113" s="91">
        <f t="shared" ref="N113:N116" si="138">AE113+AF113+AJ113+AK113+AL113+AM113+AN113</f>
        <v>52.650000000000006</v>
      </c>
      <c r="O113" s="119">
        <f>'[9]Приложение 1'!L107</f>
        <v>58.082456472145196</v>
      </c>
      <c r="P113" s="275">
        <f t="shared" ref="P113:P116" si="139">AE113+AF113+AG113+AK113+AL113+AM113+AN113</f>
        <v>52.650000000000006</v>
      </c>
      <c r="Q113" s="91">
        <f t="shared" ref="Q113:Q117" si="140">P113-AE113-AF113-AJ113</f>
        <v>17.027205507854809</v>
      </c>
      <c r="R113" s="104"/>
      <c r="S113" s="91"/>
      <c r="T113" s="91"/>
      <c r="U113" s="91">
        <f>G113</f>
        <v>18.861599999999999</v>
      </c>
      <c r="V113" s="91">
        <f>H113</f>
        <v>0</v>
      </c>
      <c r="W113" s="91"/>
      <c r="X113" s="91"/>
      <c r="Y113" s="91"/>
      <c r="Z113" s="91"/>
      <c r="AA113" s="91"/>
      <c r="AB113" s="91"/>
      <c r="AC113" s="91">
        <f t="shared" ref="AC113:AD116" si="141">S113+U113+W113+Y113+AA113</f>
        <v>18.861599999999999</v>
      </c>
      <c r="AD113" s="91">
        <f t="shared" si="141"/>
        <v>0</v>
      </c>
      <c r="AE113" s="91">
        <v>7.3997799999999998</v>
      </c>
      <c r="AF113" s="91">
        <v>1.5826764721451971</v>
      </c>
      <c r="AG113" s="275">
        <f>'[9]7.1. ЦЗ 2013'!G107</f>
        <v>26.640338020000002</v>
      </c>
      <c r="AH113" s="91">
        <f>'Корректировка 2014 год (чист.)'!AG110</f>
        <v>16.477205507854805</v>
      </c>
      <c r="AI113" s="91">
        <f t="shared" si="117"/>
        <v>0.55000000000000071</v>
      </c>
      <c r="AJ113" s="94">
        <f t="shared" ref="AJ113:AJ116" si="142">AG113</f>
        <v>26.640338020000002</v>
      </c>
      <c r="AK113" s="189">
        <f>AW113-AE113-AF113-AG113+0.55</f>
        <v>17.027205507854806</v>
      </c>
      <c r="AL113" s="91"/>
      <c r="AM113" s="91"/>
      <c r="AN113" s="91"/>
      <c r="AO113" s="95">
        <f>AJ113+AK113+AL113+AM113+AN113</f>
        <v>43.667543527854804</v>
      </c>
      <c r="AP113" s="96">
        <f t="shared" si="130"/>
        <v>-8.982456472145202</v>
      </c>
      <c r="AQ113" s="70"/>
      <c r="AR113" s="70">
        <f t="shared" si="131"/>
        <v>26.640338019999994</v>
      </c>
      <c r="AS113" s="96">
        <f>'[8]ИП - чистый (21.06.12)'!AF77</f>
        <v>52.08</v>
      </c>
      <c r="AT113" s="96">
        <f t="shared" si="8"/>
        <v>-8.4124564721451947</v>
      </c>
      <c r="AU113" s="70"/>
      <c r="AV113" s="70">
        <f t="shared" si="118"/>
        <v>0</v>
      </c>
      <c r="AW113" s="96">
        <f>51.92+0.18</f>
        <v>52.1</v>
      </c>
      <c r="AX113" s="96">
        <f t="shared" si="119"/>
        <v>0</v>
      </c>
      <c r="AY113" s="96">
        <f t="shared" si="119"/>
        <v>0</v>
      </c>
      <c r="AZ113" s="96">
        <f t="shared" si="114"/>
        <v>0</v>
      </c>
      <c r="BA113" s="96">
        <f t="shared" si="115"/>
        <v>0</v>
      </c>
      <c r="BB113" s="96">
        <f t="shared" si="115"/>
        <v>0</v>
      </c>
      <c r="BC113" s="96"/>
      <c r="BD113" s="96"/>
      <c r="BE113" s="96"/>
      <c r="BF113" s="96"/>
      <c r="BG113" s="71"/>
    </row>
    <row r="114" spans="1:59" s="98" customFormat="1" ht="38.25">
      <c r="A114" s="88"/>
      <c r="B114" s="89">
        <f t="shared" ref="B114" si="143">B113+1</f>
        <v>65</v>
      </c>
      <c r="C114" s="203" t="s">
        <v>145</v>
      </c>
      <c r="D114" s="263" t="s">
        <v>301</v>
      </c>
      <c r="E114" s="126"/>
      <c r="F114" s="91" t="s">
        <v>52</v>
      </c>
      <c r="G114" s="247">
        <v>0.95799999999999996</v>
      </c>
      <c r="H114" s="247">
        <v>3.8200000000000003</v>
      </c>
      <c r="I114" s="105"/>
      <c r="J114" s="111">
        <v>2012</v>
      </c>
      <c r="K114" s="111">
        <v>2014</v>
      </c>
      <c r="L114" s="91"/>
      <c r="M114" s="105"/>
      <c r="N114" s="91">
        <f t="shared" si="138"/>
        <v>34.949867169999997</v>
      </c>
      <c r="O114" s="91">
        <f>'[9]Приложение 1'!L108</f>
        <v>36.201728420704981</v>
      </c>
      <c r="P114" s="275">
        <f t="shared" si="139"/>
        <v>34.949867169999997</v>
      </c>
      <c r="Q114" s="91">
        <f t="shared" si="140"/>
        <v>3.6401192950155092E-3</v>
      </c>
      <c r="R114" s="104"/>
      <c r="S114" s="91"/>
      <c r="T114" s="91"/>
      <c r="U114" s="91">
        <f>G114</f>
        <v>0.95799999999999996</v>
      </c>
      <c r="V114" s="91">
        <f>H114</f>
        <v>3.8200000000000003</v>
      </c>
      <c r="W114" s="91"/>
      <c r="X114" s="91"/>
      <c r="Y114" s="91"/>
      <c r="Z114" s="91"/>
      <c r="AA114" s="91"/>
      <c r="AB114" s="91"/>
      <c r="AC114" s="91">
        <f t="shared" si="141"/>
        <v>0.95799999999999996</v>
      </c>
      <c r="AD114" s="91">
        <f t="shared" si="141"/>
        <v>3.8200000000000003</v>
      </c>
      <c r="AE114" s="91">
        <v>2.8001399999999999</v>
      </c>
      <c r="AF114" s="91">
        <v>16.751588420704987</v>
      </c>
      <c r="AG114" s="275">
        <f>'[9]7.1. ЦЗ 2013'!G108</f>
        <v>15.394498629999996</v>
      </c>
      <c r="AH114" s="91">
        <f>'Корректировка 2014 год (чист.)'!AG111</f>
        <v>2.3772949295016943E-2</v>
      </c>
      <c r="AI114" s="91">
        <f t="shared" si="117"/>
        <v>-2.0132830000001434E-2</v>
      </c>
      <c r="AJ114" s="94">
        <f t="shared" si="142"/>
        <v>15.394498629999996</v>
      </c>
      <c r="AK114" s="189">
        <f>34.94986717-AE114-AF114-AG114</f>
        <v>3.6401192950155092E-3</v>
      </c>
      <c r="AL114" s="91"/>
      <c r="AM114" s="91"/>
      <c r="AN114" s="91"/>
      <c r="AO114" s="95">
        <f>AJ114+AK114+AL114+AM114+AN114</f>
        <v>15.398138749295011</v>
      </c>
      <c r="AP114" s="96">
        <f t="shared" si="130"/>
        <v>-19.551728420704986</v>
      </c>
      <c r="AQ114" s="70"/>
      <c r="AR114" s="70">
        <f t="shared" si="131"/>
        <v>15.394498629999996</v>
      </c>
      <c r="AS114" s="96">
        <f>'[8]ИП - чистый (21.06.12)'!AF78</f>
        <v>29.12</v>
      </c>
      <c r="AT114" s="96">
        <f t="shared" si="8"/>
        <v>-13.72186125070499</v>
      </c>
      <c r="AU114" s="70"/>
      <c r="AV114" s="70">
        <f t="shared" si="118"/>
        <v>0</v>
      </c>
      <c r="AW114" s="96">
        <v>34.97</v>
      </c>
      <c r="AX114" s="96">
        <f t="shared" si="119"/>
        <v>0</v>
      </c>
      <c r="AY114" s="96">
        <f t="shared" si="119"/>
        <v>0</v>
      </c>
      <c r="AZ114" s="96">
        <f t="shared" si="114"/>
        <v>0</v>
      </c>
      <c r="BA114" s="96">
        <f t="shared" si="115"/>
        <v>0</v>
      </c>
      <c r="BB114" s="96">
        <f t="shared" si="115"/>
        <v>0</v>
      </c>
      <c r="BC114" s="96"/>
      <c r="BD114" s="96"/>
      <c r="BE114" s="96"/>
      <c r="BF114" s="96"/>
      <c r="BG114" s="71"/>
    </row>
    <row r="115" spans="1:59" s="98" customFormat="1" ht="38.25">
      <c r="A115" s="88"/>
      <c r="B115" s="89">
        <f>B114+1</f>
        <v>66</v>
      </c>
      <c r="C115" s="253" t="s">
        <v>291</v>
      </c>
      <c r="D115" s="263" t="s">
        <v>283</v>
      </c>
      <c r="E115" s="126"/>
      <c r="F115" s="91" t="s">
        <v>52</v>
      </c>
      <c r="G115" s="243">
        <v>133.15</v>
      </c>
      <c r="H115" s="243">
        <f>0.1+0.16*5+0.25*8+0.4*2</f>
        <v>3.7</v>
      </c>
      <c r="I115" s="111" t="s">
        <v>147</v>
      </c>
      <c r="J115" s="111">
        <v>2013</v>
      </c>
      <c r="K115" s="111">
        <v>2017</v>
      </c>
      <c r="L115" s="91">
        <f>ROUND(242.843923614438,2)</f>
        <v>242.84</v>
      </c>
      <c r="M115" s="91">
        <f>L115</f>
        <v>242.84</v>
      </c>
      <c r="N115" s="91">
        <f t="shared" si="138"/>
        <v>242.84</v>
      </c>
      <c r="O115" s="91">
        <f>'[9]Приложение 1'!L109</f>
        <v>242.84</v>
      </c>
      <c r="P115" s="275">
        <f t="shared" si="139"/>
        <v>242.84</v>
      </c>
      <c r="Q115" s="91">
        <f t="shared" si="140"/>
        <v>242.84</v>
      </c>
      <c r="R115" s="104"/>
      <c r="S115" s="104"/>
      <c r="T115" s="104"/>
      <c r="U115" s="104"/>
      <c r="V115" s="104"/>
      <c r="W115" s="104"/>
      <c r="X115" s="104"/>
      <c r="Y115" s="91"/>
      <c r="Z115" s="91"/>
      <c r="AA115" s="91">
        <f>G115</f>
        <v>133.15</v>
      </c>
      <c r="AB115" s="91">
        <f>H115</f>
        <v>3.7</v>
      </c>
      <c r="AC115" s="91">
        <f t="shared" si="141"/>
        <v>133.15</v>
      </c>
      <c r="AD115" s="91">
        <f t="shared" si="141"/>
        <v>3.7</v>
      </c>
      <c r="AE115" s="91"/>
      <c r="AF115" s="91"/>
      <c r="AG115" s="275">
        <f>'[9]7.1. ЦЗ 2013'!G109</f>
        <v>0</v>
      </c>
      <c r="AH115" s="91">
        <f>'Корректировка 2014 год (чист.)'!AG112</f>
        <v>24</v>
      </c>
      <c r="AI115" s="91">
        <f t="shared" si="117"/>
        <v>-12</v>
      </c>
      <c r="AJ115" s="94">
        <f t="shared" si="142"/>
        <v>0</v>
      </c>
      <c r="AK115" s="189">
        <v>12</v>
      </c>
      <c r="AL115" s="189">
        <f>72+12</f>
        <v>84</v>
      </c>
      <c r="AM115" s="91">
        <v>72</v>
      </c>
      <c r="AN115" s="91">
        <v>74.84</v>
      </c>
      <c r="AO115" s="95">
        <f>AJ115+AK115+AL115+AM115+AN115</f>
        <v>242.84</v>
      </c>
      <c r="AP115" s="96">
        <f t="shared" si="130"/>
        <v>0</v>
      </c>
      <c r="AQ115" s="70" t="s">
        <v>148</v>
      </c>
      <c r="AR115" s="70">
        <f t="shared" si="131"/>
        <v>0</v>
      </c>
      <c r="AS115" s="96">
        <f>'[8]ИП - чистый (21.06.12)'!AF79</f>
        <v>242.84</v>
      </c>
      <c r="AT115" s="96">
        <f t="shared" si="8"/>
        <v>0</v>
      </c>
      <c r="AU115" s="70"/>
      <c r="AV115" s="70">
        <f t="shared" si="118"/>
        <v>0</v>
      </c>
      <c r="AW115" s="96">
        <f>AJ115+AK115+AL115+AM115+AN115-AO115</f>
        <v>0</v>
      </c>
      <c r="AX115" s="96">
        <f t="shared" si="119"/>
        <v>0</v>
      </c>
      <c r="AY115" s="96">
        <f t="shared" si="119"/>
        <v>0</v>
      </c>
      <c r="AZ115" s="96">
        <f t="shared" si="114"/>
        <v>0</v>
      </c>
      <c r="BA115" s="96">
        <f t="shared" si="115"/>
        <v>0</v>
      </c>
      <c r="BB115" s="96">
        <f t="shared" si="115"/>
        <v>0</v>
      </c>
      <c r="BC115" s="96"/>
      <c r="BD115" s="96"/>
      <c r="BE115" s="96"/>
      <c r="BF115" s="96"/>
      <c r="BG115" s="71"/>
    </row>
    <row r="116" spans="1:59" s="98" customFormat="1" ht="38.25">
      <c r="A116" s="88"/>
      <c r="B116" s="89">
        <f t="shared" ref="B116:B117" si="144">B115+1</f>
        <v>67</v>
      </c>
      <c r="C116" s="379" t="s">
        <v>149</v>
      </c>
      <c r="D116" s="126"/>
      <c r="E116" s="126"/>
      <c r="F116" s="91" t="s">
        <v>52</v>
      </c>
      <c r="G116" s="91">
        <f>AC116</f>
        <v>16.54</v>
      </c>
      <c r="H116" s="91">
        <f>AD116</f>
        <v>3.57</v>
      </c>
      <c r="I116" s="111"/>
      <c r="J116" s="111">
        <v>2013</v>
      </c>
      <c r="K116" s="111">
        <v>2015</v>
      </c>
      <c r="L116" s="91"/>
      <c r="M116" s="91"/>
      <c r="N116" s="91">
        <f t="shared" si="138"/>
        <v>90.795695420000001</v>
      </c>
      <c r="O116" s="91">
        <f>'[9]Приложение 1'!L110</f>
        <v>81</v>
      </c>
      <c r="P116" s="275">
        <f t="shared" si="139"/>
        <v>90.795695420000001</v>
      </c>
      <c r="Q116" s="91">
        <f t="shared" si="140"/>
        <v>89.529555160000001</v>
      </c>
      <c r="R116" s="104"/>
      <c r="S116" s="91">
        <v>0.32</v>
      </c>
      <c r="T116" s="91">
        <v>0</v>
      </c>
      <c r="U116" s="91">
        <v>9.69</v>
      </c>
      <c r="V116" s="91">
        <v>1.89</v>
      </c>
      <c r="W116" s="91">
        <v>6.53</v>
      </c>
      <c r="X116" s="91">
        <v>1.68</v>
      </c>
      <c r="Y116" s="91"/>
      <c r="Z116" s="91"/>
      <c r="AA116" s="91"/>
      <c r="AB116" s="91"/>
      <c r="AC116" s="244">
        <f t="shared" si="141"/>
        <v>16.54</v>
      </c>
      <c r="AD116" s="244">
        <f t="shared" si="141"/>
        <v>3.57</v>
      </c>
      <c r="AE116" s="91"/>
      <c r="AF116" s="91"/>
      <c r="AG116" s="275">
        <f>'[9]7.1. ЦЗ 2013'!G110</f>
        <v>1.2661402600000002</v>
      </c>
      <c r="AH116" s="91">
        <f>'Корректировка 2014 год (чист.)'!AG113</f>
        <v>75</v>
      </c>
      <c r="AI116" s="91">
        <f t="shared" si="117"/>
        <v>-0.47044483999999898</v>
      </c>
      <c r="AJ116" s="378">
        <f t="shared" si="142"/>
        <v>1.2661402600000002</v>
      </c>
      <c r="AK116" s="275">
        <f>74529555.16/1000000</f>
        <v>74.529555160000001</v>
      </c>
      <c r="AL116" s="275">
        <v>15</v>
      </c>
      <c r="AM116" s="91"/>
      <c r="AN116" s="91"/>
      <c r="AO116" s="381">
        <f>AJ116+AK116+AL116+AM116+AN116</f>
        <v>90.795695420000001</v>
      </c>
      <c r="AP116" s="96"/>
      <c r="AQ116" s="70"/>
      <c r="AR116" s="70"/>
      <c r="AS116" s="96"/>
      <c r="AT116" s="96"/>
      <c r="AU116" s="70"/>
      <c r="AV116" s="70">
        <f t="shared" si="118"/>
        <v>0</v>
      </c>
      <c r="AW116" s="96">
        <f>AJ116+AK116+AL116+AM116+AN116-AO116</f>
        <v>0</v>
      </c>
      <c r="AX116" s="96">
        <f t="shared" si="119"/>
        <v>0</v>
      </c>
      <c r="AY116" s="96">
        <f t="shared" si="119"/>
        <v>0</v>
      </c>
      <c r="AZ116" s="96">
        <f t="shared" si="114"/>
        <v>0</v>
      </c>
      <c r="BA116" s="96">
        <f t="shared" si="115"/>
        <v>0</v>
      </c>
      <c r="BB116" s="96">
        <f t="shared" si="115"/>
        <v>0</v>
      </c>
      <c r="BC116" s="96"/>
      <c r="BD116" s="96"/>
      <c r="BE116" s="96"/>
      <c r="BF116" s="96"/>
      <c r="BG116" s="71"/>
    </row>
    <row r="117" spans="1:59" s="98" customFormat="1" ht="25.5" customHeight="1">
      <c r="A117" s="88"/>
      <c r="B117" s="89">
        <f t="shared" si="144"/>
        <v>68</v>
      </c>
      <c r="C117" s="261" t="s">
        <v>297</v>
      </c>
      <c r="D117" s="126" t="s">
        <v>298</v>
      </c>
      <c r="E117" s="126"/>
      <c r="F117" s="91" t="s">
        <v>52</v>
      </c>
      <c r="G117" s="259">
        <v>1.35</v>
      </c>
      <c r="H117" s="259">
        <v>0</v>
      </c>
      <c r="I117" s="111"/>
      <c r="J117" s="111">
        <v>2014</v>
      </c>
      <c r="K117" s="111">
        <v>2014</v>
      </c>
      <c r="L117" s="91"/>
      <c r="M117" s="91"/>
      <c r="N117" s="91"/>
      <c r="O117" s="91"/>
      <c r="P117" s="275">
        <v>7.5956830000000002</v>
      </c>
      <c r="Q117" s="91">
        <f t="shared" si="140"/>
        <v>7.5956830000000002</v>
      </c>
      <c r="R117" s="104"/>
      <c r="S117" s="91"/>
      <c r="T117" s="91"/>
      <c r="U117" s="91">
        <f>G117</f>
        <v>1.35</v>
      </c>
      <c r="V117" s="91">
        <f>H117</f>
        <v>0</v>
      </c>
      <c r="W117" s="91"/>
      <c r="X117" s="91"/>
      <c r="Y117" s="91"/>
      <c r="Z117" s="91"/>
      <c r="AA117" s="91"/>
      <c r="AB117" s="91"/>
      <c r="AC117" s="91">
        <f t="shared" ref="AC117" si="145">S117+U117+W117+Y117+AA117</f>
        <v>1.35</v>
      </c>
      <c r="AD117" s="91">
        <f t="shared" ref="AD117" si="146">T117+V117+X117+Z117+AB117</f>
        <v>0</v>
      </c>
      <c r="AE117" s="91"/>
      <c r="AF117" s="91"/>
      <c r="AG117" s="275"/>
      <c r="AH117" s="91"/>
      <c r="AI117" s="91"/>
      <c r="AJ117" s="94">
        <v>0</v>
      </c>
      <c r="AK117" s="91">
        <f>P117</f>
        <v>7.5956830000000002</v>
      </c>
      <c r="AL117" s="91"/>
      <c r="AM117" s="91"/>
      <c r="AN117" s="91"/>
      <c r="AO117" s="95">
        <f>AJ117+AK117+AL117+AM117+AN117</f>
        <v>7.5956830000000002</v>
      </c>
      <c r="AP117" s="96"/>
      <c r="AQ117" s="70"/>
      <c r="AR117" s="70"/>
      <c r="AS117" s="96"/>
      <c r="AT117" s="96"/>
      <c r="AU117" s="70"/>
      <c r="AV117" s="70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71"/>
    </row>
    <row r="118" spans="1:59" s="98" customFormat="1" ht="12.75">
      <c r="A118" s="88"/>
      <c r="B118" s="112"/>
      <c r="C118" s="102" t="s">
        <v>150</v>
      </c>
      <c r="D118" s="102"/>
      <c r="E118" s="102"/>
      <c r="F118" s="91"/>
      <c r="G118" s="104">
        <f>SUM(G113:G117)</f>
        <v>170.8596</v>
      </c>
      <c r="H118" s="104">
        <f>SUM(H113:H117)</f>
        <v>11.09</v>
      </c>
      <c r="I118" s="105"/>
      <c r="J118" s="91"/>
      <c r="K118" s="91"/>
      <c r="L118" s="91"/>
      <c r="M118" s="105"/>
      <c r="N118" s="104">
        <f t="shared" ref="N118:O118" si="147">SUM(N113:N116)</f>
        <v>421.23556259000003</v>
      </c>
      <c r="O118" s="104">
        <f t="shared" si="147"/>
        <v>418.12418489285017</v>
      </c>
      <c r="P118" s="277">
        <f t="shared" ref="P118:AO118" si="148">SUM(P113:P117)</f>
        <v>428.83124559000004</v>
      </c>
      <c r="Q118" s="104">
        <f t="shared" si="148"/>
        <v>356.99608378714981</v>
      </c>
      <c r="R118" s="104">
        <f t="shared" si="148"/>
        <v>0</v>
      </c>
      <c r="S118" s="104">
        <f t="shared" si="148"/>
        <v>0.32</v>
      </c>
      <c r="T118" s="104">
        <f t="shared" si="148"/>
        <v>0</v>
      </c>
      <c r="U118" s="104">
        <f>SUM(U113:U117)</f>
        <v>30.8596</v>
      </c>
      <c r="V118" s="104">
        <f t="shared" si="148"/>
        <v>5.71</v>
      </c>
      <c r="W118" s="104">
        <f t="shared" si="148"/>
        <v>6.53</v>
      </c>
      <c r="X118" s="104">
        <f t="shared" si="148"/>
        <v>1.68</v>
      </c>
      <c r="Y118" s="104">
        <f t="shared" si="148"/>
        <v>0</v>
      </c>
      <c r="Z118" s="104">
        <f t="shared" si="148"/>
        <v>0</v>
      </c>
      <c r="AA118" s="104">
        <f t="shared" si="148"/>
        <v>133.15</v>
      </c>
      <c r="AB118" s="104">
        <f t="shared" si="148"/>
        <v>3.7</v>
      </c>
      <c r="AC118" s="104">
        <f t="shared" si="148"/>
        <v>170.8596</v>
      </c>
      <c r="AD118" s="104">
        <f t="shared" si="148"/>
        <v>11.09</v>
      </c>
      <c r="AE118" s="104">
        <f t="shared" si="148"/>
        <v>10.199919999999999</v>
      </c>
      <c r="AF118" s="104">
        <f t="shared" si="148"/>
        <v>18.334264892850186</v>
      </c>
      <c r="AG118" s="277">
        <f t="shared" si="148"/>
        <v>43.300976909999996</v>
      </c>
      <c r="AH118" s="104">
        <f t="shared" si="148"/>
        <v>115.50097845714981</v>
      </c>
      <c r="AI118" s="104">
        <f t="shared" si="148"/>
        <v>-11.94057767</v>
      </c>
      <c r="AJ118" s="104">
        <f t="shared" si="148"/>
        <v>43.300976909999996</v>
      </c>
      <c r="AK118" s="104">
        <f t="shared" si="148"/>
        <v>111.15608378714983</v>
      </c>
      <c r="AL118" s="104">
        <f t="shared" si="148"/>
        <v>99</v>
      </c>
      <c r="AM118" s="104">
        <f t="shared" si="148"/>
        <v>72</v>
      </c>
      <c r="AN118" s="104">
        <f t="shared" si="148"/>
        <v>74.84</v>
      </c>
      <c r="AO118" s="104">
        <f t="shared" si="148"/>
        <v>400.29706069714985</v>
      </c>
      <c r="AP118" s="69">
        <f t="shared" ref="AP118:AP130" si="149">AO118-N118</f>
        <v>-20.938501892850184</v>
      </c>
      <c r="AQ118" s="96"/>
      <c r="AR118" s="62">
        <f t="shared" ref="AR118:AR130" si="150">AO118-Q118</f>
        <v>43.300976910000031</v>
      </c>
      <c r="AS118" s="69">
        <f>'[8]ИП - чистый (21.06.12)'!AF80</f>
        <v>324.04000000000002</v>
      </c>
      <c r="AT118" s="69">
        <f t="shared" si="8"/>
        <v>76.257060697149825</v>
      </c>
      <c r="AU118" s="70"/>
      <c r="AV118" s="70">
        <f t="shared" si="118"/>
        <v>0</v>
      </c>
      <c r="AW118" s="69">
        <f>AJ118+AK118+AL118+AM118+AN118-AO118</f>
        <v>0</v>
      </c>
      <c r="AX118" s="69">
        <f t="shared" si="119"/>
        <v>0</v>
      </c>
      <c r="AY118" s="69">
        <f t="shared" si="119"/>
        <v>0</v>
      </c>
      <c r="AZ118" s="69">
        <f t="shared" si="114"/>
        <v>0</v>
      </c>
      <c r="BA118" s="69">
        <f t="shared" si="115"/>
        <v>0</v>
      </c>
      <c r="BB118" s="69">
        <f t="shared" si="115"/>
        <v>0</v>
      </c>
      <c r="BC118" s="96"/>
      <c r="BD118" s="96"/>
      <c r="BE118" s="96"/>
      <c r="BF118" s="96"/>
      <c r="BG118" s="71"/>
    </row>
    <row r="119" spans="1:59" s="87" customFormat="1" ht="12.75">
      <c r="A119" s="80"/>
      <c r="B119" s="81"/>
      <c r="C119" s="82" t="s">
        <v>151</v>
      </c>
      <c r="D119" s="82"/>
      <c r="E119" s="82"/>
      <c r="F119" s="83"/>
      <c r="G119" s="84"/>
      <c r="H119" s="84"/>
      <c r="I119" s="84"/>
      <c r="J119" s="84"/>
      <c r="K119" s="84"/>
      <c r="L119" s="84"/>
      <c r="M119" s="84"/>
      <c r="N119" s="84"/>
      <c r="O119" s="84"/>
      <c r="P119" s="27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274"/>
      <c r="AH119" s="84"/>
      <c r="AI119" s="84">
        <f t="shared" si="117"/>
        <v>0</v>
      </c>
      <c r="AJ119" s="84"/>
      <c r="AK119" s="84"/>
      <c r="AL119" s="84"/>
      <c r="AM119" s="84"/>
      <c r="AN119" s="84"/>
      <c r="AO119" s="85"/>
      <c r="AP119" s="86">
        <f t="shared" si="149"/>
        <v>0</v>
      </c>
      <c r="AQ119" s="86"/>
      <c r="AR119" s="86">
        <f t="shared" si="150"/>
        <v>0</v>
      </c>
      <c r="AS119" s="69">
        <f>'[8]ИП - чистый (21.06.12)'!AF81</f>
        <v>0</v>
      </c>
      <c r="AT119" s="69">
        <f t="shared" si="8"/>
        <v>0</v>
      </c>
      <c r="AU119" s="86"/>
      <c r="AV119" s="70">
        <f t="shared" si="118"/>
        <v>0</v>
      </c>
      <c r="AW119" s="69">
        <f>AJ119+AK119+AL119+AM119+AN119-AO119</f>
        <v>0</v>
      </c>
      <c r="AX119" s="69">
        <f t="shared" si="119"/>
        <v>0</v>
      </c>
      <c r="AY119" s="69">
        <f t="shared" si="119"/>
        <v>0</v>
      </c>
      <c r="AZ119" s="69">
        <f t="shared" si="114"/>
        <v>0</v>
      </c>
      <c r="BA119" s="69">
        <f t="shared" ref="BA119:BB143" si="151">AC119-G119</f>
        <v>0</v>
      </c>
      <c r="BB119" s="69">
        <f t="shared" si="151"/>
        <v>0</v>
      </c>
      <c r="BG119" s="87">
        <f>AO119-N119</f>
        <v>0</v>
      </c>
    </row>
    <row r="120" spans="1:59" s="98" customFormat="1" ht="38.25">
      <c r="A120" s="88"/>
      <c r="B120" s="112">
        <f>B116+1</f>
        <v>68</v>
      </c>
      <c r="C120" s="175" t="s">
        <v>152</v>
      </c>
      <c r="D120" s="109" t="s">
        <v>284</v>
      </c>
      <c r="E120" s="109"/>
      <c r="F120" s="91" t="s">
        <v>52</v>
      </c>
      <c r="G120" s="248">
        <f>0.19+1.45+2.29</f>
        <v>3.9299999999999997</v>
      </c>
      <c r="H120" s="243">
        <v>0.8</v>
      </c>
      <c r="I120" s="105"/>
      <c r="J120" s="93">
        <v>2012</v>
      </c>
      <c r="K120" s="93">
        <v>2014</v>
      </c>
      <c r="L120" s="91">
        <f t="shared" ref="L120:L125" si="152">(0.1594537)*1.165*3.799*1.18</f>
        <v>0.83274460428061003</v>
      </c>
      <c r="M120" s="91">
        <f t="shared" ref="M120:M125" si="153">L120*G120</f>
        <v>3.272686294822797</v>
      </c>
      <c r="N120" s="91">
        <f t="shared" ref="N120:N133" si="154">AE120+AF120+AJ120+AK120+AL120+AM120+AN120</f>
        <v>20.095010527417084</v>
      </c>
      <c r="O120" s="91">
        <f>'[9]Приложение 1'!L114</f>
        <v>18.739999999999998</v>
      </c>
      <c r="P120" s="275">
        <f t="shared" ref="P120:P132" si="155">AE120+AF120+AG120+AK120+AL120+AM120+AN120</f>
        <v>20.095010527417084</v>
      </c>
      <c r="Q120" s="91">
        <f t="shared" ref="Q120:Q132" si="156">P120-AE120-AF120-AJ120</f>
        <v>2.3000000000000025</v>
      </c>
      <c r="R120" s="104"/>
      <c r="S120" s="91"/>
      <c r="T120" s="91"/>
      <c r="U120" s="91">
        <f t="shared" ref="U120:V124" si="157">G120</f>
        <v>3.9299999999999997</v>
      </c>
      <c r="V120" s="91">
        <f t="shared" si="157"/>
        <v>0.8</v>
      </c>
      <c r="W120" s="104"/>
      <c r="X120" s="104"/>
      <c r="Y120" s="104"/>
      <c r="Z120" s="104"/>
      <c r="AA120" s="104"/>
      <c r="AB120" s="104"/>
      <c r="AC120" s="91">
        <f t="shared" ref="AC120:AD133" si="158">S120+U120+W120+Y120+AA120</f>
        <v>3.9299999999999997</v>
      </c>
      <c r="AD120" s="91">
        <f t="shared" si="158"/>
        <v>0.8</v>
      </c>
      <c r="AE120" s="91">
        <v>1.1000460000000001</v>
      </c>
      <c r="AF120" s="91">
        <v>3.0596067374170821</v>
      </c>
      <c r="AG120" s="275">
        <f>'[9]7.1. ЦЗ 2013'!G114</f>
        <v>13.63535779</v>
      </c>
      <c r="AH120" s="91">
        <f>'Корректировка 2014 год (чист.)'!AG116</f>
        <v>0.59498947258291879</v>
      </c>
      <c r="AI120" s="91">
        <f t="shared" si="117"/>
        <v>1.705010527417081</v>
      </c>
      <c r="AJ120" s="94">
        <f t="shared" ref="AJ120:AJ133" si="159">AG120</f>
        <v>13.63535779</v>
      </c>
      <c r="AK120" s="189">
        <v>2.2999999999999998</v>
      </c>
      <c r="AL120" s="91"/>
      <c r="AM120" s="91"/>
      <c r="AN120" s="91"/>
      <c r="AO120" s="95">
        <f t="shared" ref="AO120:AO133" si="160">AJ120+AK120+AL120+AM120+AN120</f>
        <v>15.935357790000001</v>
      </c>
      <c r="AP120" s="96">
        <f t="shared" si="149"/>
        <v>-4.1596527374170833</v>
      </c>
      <c r="AQ120" s="97"/>
      <c r="AR120" s="70">
        <f t="shared" si="150"/>
        <v>13.635357789999999</v>
      </c>
      <c r="AS120" s="96">
        <f>'[8]ИП - чистый (21.06.12)'!AF82</f>
        <v>2.74</v>
      </c>
      <c r="AT120" s="96">
        <f t="shared" ref="AT120:AT159" si="161">AO120-AS120</f>
        <v>13.195357790000001</v>
      </c>
      <c r="AU120" s="70"/>
      <c r="AV120" s="70">
        <f t="shared" si="118"/>
        <v>0</v>
      </c>
      <c r="AW120" s="96">
        <v>18.05</v>
      </c>
      <c r="AX120" s="96">
        <f t="shared" si="119"/>
        <v>0</v>
      </c>
      <c r="AY120" s="96">
        <f t="shared" si="119"/>
        <v>0</v>
      </c>
      <c r="AZ120" s="96">
        <f t="shared" si="114"/>
        <v>0</v>
      </c>
      <c r="BA120" s="96">
        <f t="shared" si="151"/>
        <v>0</v>
      </c>
      <c r="BB120" s="96">
        <f t="shared" si="151"/>
        <v>0</v>
      </c>
      <c r="BC120" s="97"/>
      <c r="BD120" s="97"/>
      <c r="BE120" s="97"/>
      <c r="BF120" s="97"/>
      <c r="BG120" s="71"/>
    </row>
    <row r="121" spans="1:59" s="98" customFormat="1" ht="25.5">
      <c r="A121" s="88"/>
      <c r="B121" s="112">
        <f>B120+1</f>
        <v>69</v>
      </c>
      <c r="C121" s="195" t="s">
        <v>153</v>
      </c>
      <c r="D121" s="109" t="s">
        <v>285</v>
      </c>
      <c r="E121" s="109"/>
      <c r="F121" s="91" t="s">
        <v>52</v>
      </c>
      <c r="G121" s="248">
        <f>1.36+0.1261+1.571+1.142</f>
        <v>4.1990999999999996</v>
      </c>
      <c r="H121" s="243">
        <v>0.16</v>
      </c>
      <c r="I121" s="105"/>
      <c r="J121" s="93">
        <v>2012</v>
      </c>
      <c r="K121" s="93">
        <v>2014</v>
      </c>
      <c r="L121" s="91">
        <f t="shared" si="152"/>
        <v>0.83274460428061003</v>
      </c>
      <c r="M121" s="91">
        <f t="shared" si="153"/>
        <v>3.4967778678347092</v>
      </c>
      <c r="N121" s="91">
        <f t="shared" si="154"/>
        <v>20.191470970000005</v>
      </c>
      <c r="O121" s="119">
        <f>'[9]Приложение 1'!L115</f>
        <v>20.89</v>
      </c>
      <c r="P121" s="275">
        <f t="shared" si="155"/>
        <v>20.191470970000005</v>
      </c>
      <c r="Q121" s="91">
        <f t="shared" si="156"/>
        <v>1.0453758363068619</v>
      </c>
      <c r="R121" s="104"/>
      <c r="S121" s="91"/>
      <c r="T121" s="91"/>
      <c r="U121" s="91">
        <f t="shared" si="157"/>
        <v>4.1990999999999996</v>
      </c>
      <c r="V121" s="91">
        <f t="shared" si="157"/>
        <v>0.16</v>
      </c>
      <c r="W121" s="91"/>
      <c r="X121" s="91"/>
      <c r="Y121" s="91"/>
      <c r="Z121" s="91"/>
      <c r="AA121" s="91"/>
      <c r="AB121" s="91"/>
      <c r="AC121" s="91">
        <f t="shared" si="158"/>
        <v>4.1990999999999996</v>
      </c>
      <c r="AD121" s="91">
        <f t="shared" si="158"/>
        <v>0.16</v>
      </c>
      <c r="AE121" s="91">
        <v>2.600012</v>
      </c>
      <c r="AF121" s="91">
        <v>3.4938080236931435</v>
      </c>
      <c r="AG121" s="275">
        <f>'[9]7.1. ЦЗ 2013'!G115</f>
        <v>13.05227511</v>
      </c>
      <c r="AH121" s="91">
        <f>'Корректировка 2014 год (чист.)'!AG117</f>
        <v>4.3239048663068571</v>
      </c>
      <c r="AI121" s="91">
        <f t="shared" si="117"/>
        <v>-3.2785290299999987</v>
      </c>
      <c r="AJ121" s="94">
        <f t="shared" si="159"/>
        <v>13.05227511</v>
      </c>
      <c r="AK121" s="254">
        <f>AW121-AE121-AF121-AG121</f>
        <v>1.0453758363068584</v>
      </c>
      <c r="AL121" s="91"/>
      <c r="AM121" s="91"/>
      <c r="AN121" s="91"/>
      <c r="AO121" s="95">
        <f t="shared" si="160"/>
        <v>14.097650946306858</v>
      </c>
      <c r="AP121" s="96">
        <f t="shared" si="149"/>
        <v>-6.0938200236931461</v>
      </c>
      <c r="AQ121" s="97"/>
      <c r="AR121" s="70">
        <f t="shared" si="150"/>
        <v>13.052275109999997</v>
      </c>
      <c r="AS121" s="96">
        <f>'[8]ИП - чистый (21.06.12)'!AF83</f>
        <v>10.89</v>
      </c>
      <c r="AT121" s="96">
        <f t="shared" si="161"/>
        <v>3.2076509463068579</v>
      </c>
      <c r="AU121" s="70"/>
      <c r="AV121" s="70">
        <f t="shared" si="118"/>
        <v>-3.5527136788005009E-15</v>
      </c>
      <c r="AW121" s="96">
        <f>20.19147097</f>
        <v>20.191470970000001</v>
      </c>
      <c r="AX121" s="96">
        <f t="shared" si="119"/>
        <v>0</v>
      </c>
      <c r="AY121" s="96">
        <f t="shared" si="119"/>
        <v>0</v>
      </c>
      <c r="AZ121" s="96">
        <f t="shared" si="114"/>
        <v>0</v>
      </c>
      <c r="BA121" s="96">
        <f t="shared" si="151"/>
        <v>0</v>
      </c>
      <c r="BB121" s="96">
        <f t="shared" si="151"/>
        <v>0</v>
      </c>
      <c r="BC121" s="97"/>
      <c r="BD121" s="97"/>
      <c r="BE121" s="97"/>
      <c r="BF121" s="97"/>
      <c r="BG121" s="71"/>
    </row>
    <row r="122" spans="1:59" s="98" customFormat="1" ht="25.5">
      <c r="A122" s="88"/>
      <c r="B122" s="112">
        <f t="shared" ref="B122:B125" si="162">B121+1</f>
        <v>70</v>
      </c>
      <c r="C122" s="249" t="s">
        <v>154</v>
      </c>
      <c r="D122" s="109" t="s">
        <v>304</v>
      </c>
      <c r="E122" s="109"/>
      <c r="F122" s="91" t="s">
        <v>52</v>
      </c>
      <c r="G122" s="281">
        <f>1.996+0.18+0.098+1.755</f>
        <v>4.0289999999999999</v>
      </c>
      <c r="H122" s="243">
        <f>0.16*2+0.5</f>
        <v>0.82000000000000006</v>
      </c>
      <c r="I122" s="105"/>
      <c r="J122" s="93">
        <v>2012</v>
      </c>
      <c r="K122" s="93">
        <v>2014</v>
      </c>
      <c r="L122" s="91">
        <f t="shared" si="152"/>
        <v>0.83274460428061003</v>
      </c>
      <c r="M122" s="91">
        <f t="shared" si="153"/>
        <v>3.355128010646578</v>
      </c>
      <c r="N122" s="91">
        <f t="shared" si="154"/>
        <v>21.449000000000002</v>
      </c>
      <c r="O122" s="91">
        <f>'[9]Приложение 1'!L116</f>
        <v>33.08</v>
      </c>
      <c r="P122" s="275">
        <f t="shared" si="155"/>
        <v>21.449000000000002</v>
      </c>
      <c r="Q122" s="91">
        <f t="shared" si="156"/>
        <v>0.76401631381655122</v>
      </c>
      <c r="R122" s="104"/>
      <c r="S122" s="91"/>
      <c r="T122" s="91"/>
      <c r="U122" s="91">
        <f t="shared" si="157"/>
        <v>4.0289999999999999</v>
      </c>
      <c r="V122" s="91">
        <f t="shared" si="157"/>
        <v>0.82000000000000006</v>
      </c>
      <c r="W122" s="91"/>
      <c r="X122" s="91"/>
      <c r="Y122" s="91"/>
      <c r="Z122" s="91"/>
      <c r="AA122" s="91"/>
      <c r="AB122" s="91"/>
      <c r="AC122" s="91">
        <f t="shared" si="158"/>
        <v>4.0289999999999999</v>
      </c>
      <c r="AD122" s="91">
        <f t="shared" si="158"/>
        <v>0.82000000000000006</v>
      </c>
      <c r="AE122" s="91">
        <v>3.4258789200000002</v>
      </c>
      <c r="AF122" s="91">
        <v>2.99833671618345</v>
      </c>
      <c r="AG122" s="275">
        <f>'[9]7.1. ЦЗ 2013'!G116</f>
        <v>14.260768050000001</v>
      </c>
      <c r="AH122" s="91">
        <f>'Корректировка 2014 год (чист.)'!AG118</f>
        <v>0.67401631381654958</v>
      </c>
      <c r="AI122" s="91">
        <f t="shared" si="117"/>
        <v>8.9999999999999969E-2</v>
      </c>
      <c r="AJ122" s="94">
        <f t="shared" si="159"/>
        <v>14.260768050000001</v>
      </c>
      <c r="AK122" s="189">
        <f>AW122-AE122-AF122-AG122+0.33+0.09</f>
        <v>0.76401631381654955</v>
      </c>
      <c r="AL122" s="91"/>
      <c r="AM122" s="91"/>
      <c r="AN122" s="91"/>
      <c r="AO122" s="95">
        <f t="shared" si="160"/>
        <v>15.024784363816551</v>
      </c>
      <c r="AP122" s="96">
        <f t="shared" si="149"/>
        <v>-6.424215636183451</v>
      </c>
      <c r="AQ122" s="97"/>
      <c r="AR122" s="70">
        <f t="shared" si="150"/>
        <v>14.260768049999999</v>
      </c>
      <c r="AS122" s="96">
        <f>'[8]ИП - чистый (21.06.12)'!AF84</f>
        <v>18.079999999999998</v>
      </c>
      <c r="AT122" s="96">
        <f t="shared" si="161"/>
        <v>-3.0552156361834477</v>
      </c>
      <c r="AU122" s="70"/>
      <c r="AV122" s="70">
        <f t="shared" si="118"/>
        <v>-1.7763568394002505E-15</v>
      </c>
      <c r="AW122" s="96">
        <v>21.029</v>
      </c>
      <c r="AX122" s="96">
        <f t="shared" si="119"/>
        <v>0</v>
      </c>
      <c r="AY122" s="96">
        <f t="shared" si="119"/>
        <v>0</v>
      </c>
      <c r="AZ122" s="96">
        <f t="shared" si="114"/>
        <v>0</v>
      </c>
      <c r="BA122" s="96">
        <f t="shared" si="151"/>
        <v>0</v>
      </c>
      <c r="BB122" s="96">
        <f t="shared" si="151"/>
        <v>0</v>
      </c>
      <c r="BC122" s="97"/>
      <c r="BD122" s="97"/>
      <c r="BE122" s="97"/>
      <c r="BF122" s="97"/>
      <c r="BG122" s="71"/>
    </row>
    <row r="123" spans="1:59" s="98" customFormat="1" ht="25.5" customHeight="1">
      <c r="A123" s="88"/>
      <c r="B123" s="112">
        <f t="shared" si="162"/>
        <v>71</v>
      </c>
      <c r="C123" s="249" t="s">
        <v>155</v>
      </c>
      <c r="D123" s="109" t="s">
        <v>286</v>
      </c>
      <c r="E123" s="109"/>
      <c r="F123" s="91" t="s">
        <v>52</v>
      </c>
      <c r="G123" s="248">
        <f>5.022+0.431+8.069+1.118</f>
        <v>14.640000000000002</v>
      </c>
      <c r="H123" s="243">
        <v>0</v>
      </c>
      <c r="I123" s="105"/>
      <c r="J123" s="93">
        <v>2012</v>
      </c>
      <c r="K123" s="93">
        <v>2014</v>
      </c>
      <c r="L123" s="91">
        <f t="shared" si="152"/>
        <v>0.83274460428061003</v>
      </c>
      <c r="M123" s="91">
        <f t="shared" si="153"/>
        <v>12.191381006668133</v>
      </c>
      <c r="N123" s="91">
        <f t="shared" si="154"/>
        <v>30.359999999999996</v>
      </c>
      <c r="O123" s="91">
        <f>'[9]Приложение 1'!L117</f>
        <v>30.53</v>
      </c>
      <c r="P123" s="275">
        <f t="shared" si="155"/>
        <v>30.359999999999996</v>
      </c>
      <c r="Q123" s="91">
        <f t="shared" si="156"/>
        <v>2.3334910237212085</v>
      </c>
      <c r="R123" s="104"/>
      <c r="S123" s="91"/>
      <c r="T123" s="91"/>
      <c r="U123" s="91">
        <f t="shared" si="157"/>
        <v>14.640000000000002</v>
      </c>
      <c r="V123" s="91">
        <f t="shared" si="157"/>
        <v>0</v>
      </c>
      <c r="W123" s="91"/>
      <c r="X123" s="91"/>
      <c r="Y123" s="91"/>
      <c r="Z123" s="91"/>
      <c r="AA123" s="91"/>
      <c r="AB123" s="91"/>
      <c r="AC123" s="91">
        <f t="shared" si="158"/>
        <v>14.640000000000002</v>
      </c>
      <c r="AD123" s="91">
        <f t="shared" si="158"/>
        <v>0</v>
      </c>
      <c r="AE123" s="91">
        <v>3.4472347500000002</v>
      </c>
      <c r="AF123" s="91">
        <v>5.7415709462787863</v>
      </c>
      <c r="AG123" s="275">
        <f>'[9]7.1. ЦЗ 2013'!G117</f>
        <v>18.837703279999999</v>
      </c>
      <c r="AH123" s="91">
        <f>'Корректировка 2014 год (чист.)'!AG119</f>
        <v>4.8334910237212112</v>
      </c>
      <c r="AI123" s="91">
        <f t="shared" si="117"/>
        <v>-2.5</v>
      </c>
      <c r="AJ123" s="94">
        <f t="shared" si="159"/>
        <v>18.837703279999999</v>
      </c>
      <c r="AK123" s="189">
        <f>AW123-AE123-AF123-AG123+1.3-2.5</f>
        <v>2.3334910237212112</v>
      </c>
      <c r="AL123" s="91"/>
      <c r="AM123" s="91"/>
      <c r="AN123" s="91"/>
      <c r="AO123" s="95">
        <f t="shared" si="160"/>
        <v>21.171194303721212</v>
      </c>
      <c r="AP123" s="96">
        <f t="shared" si="149"/>
        <v>-9.1888056962787843</v>
      </c>
      <c r="AQ123" s="97"/>
      <c r="AR123" s="70">
        <f t="shared" si="150"/>
        <v>18.837703280000003</v>
      </c>
      <c r="AS123" s="96">
        <f>'[8]ИП - чистый (21.06.12)'!AF85</f>
        <v>20.53</v>
      </c>
      <c r="AT123" s="96">
        <f t="shared" si="161"/>
        <v>0.64119430372121045</v>
      </c>
      <c r="AU123" s="70"/>
      <c r="AV123" s="70">
        <f t="shared" si="118"/>
        <v>3.5527136788005009E-15</v>
      </c>
      <c r="AW123" s="96">
        <v>31.56</v>
      </c>
      <c r="AX123" s="96">
        <f t="shared" si="119"/>
        <v>0</v>
      </c>
      <c r="AY123" s="96">
        <f t="shared" si="119"/>
        <v>0</v>
      </c>
      <c r="AZ123" s="96">
        <f t="shared" si="114"/>
        <v>0</v>
      </c>
      <c r="BA123" s="96">
        <f t="shared" si="151"/>
        <v>0</v>
      </c>
      <c r="BB123" s="96">
        <f t="shared" si="151"/>
        <v>0</v>
      </c>
      <c r="BC123" s="97"/>
      <c r="BD123" s="97"/>
      <c r="BE123" s="97"/>
      <c r="BF123" s="97"/>
      <c r="BG123" s="71"/>
    </row>
    <row r="124" spans="1:59" s="98" customFormat="1" ht="38.25">
      <c r="A124" s="88"/>
      <c r="B124" s="112">
        <f t="shared" si="162"/>
        <v>72</v>
      </c>
      <c r="C124" s="175" t="s">
        <v>156</v>
      </c>
      <c r="D124" s="262" t="s">
        <v>302</v>
      </c>
      <c r="E124" s="109"/>
      <c r="F124" s="91" t="s">
        <v>52</v>
      </c>
      <c r="G124" s="248">
        <v>0.51700000000000002</v>
      </c>
      <c r="H124" s="243">
        <v>3.02</v>
      </c>
      <c r="I124" s="105"/>
      <c r="J124" s="93">
        <v>2012</v>
      </c>
      <c r="K124" s="93">
        <v>2014</v>
      </c>
      <c r="L124" s="91">
        <f t="shared" si="152"/>
        <v>0.83274460428061003</v>
      </c>
      <c r="M124" s="91">
        <f t="shared" si="153"/>
        <v>0.43052896041307542</v>
      </c>
      <c r="N124" s="91">
        <f t="shared" si="154"/>
        <v>29.769523119999995</v>
      </c>
      <c r="O124" s="119">
        <f>'[9]Приложение 1'!L118</f>
        <v>30.002958999999997</v>
      </c>
      <c r="P124" s="278">
        <f t="shared" si="155"/>
        <v>29.769523119999995</v>
      </c>
      <c r="Q124" s="91">
        <f t="shared" si="156"/>
        <v>1.9215530199999975</v>
      </c>
      <c r="R124" s="104"/>
      <c r="S124" s="91"/>
      <c r="T124" s="91"/>
      <c r="U124" s="91">
        <f t="shared" si="157"/>
        <v>0.51700000000000002</v>
      </c>
      <c r="V124" s="91">
        <f t="shared" si="157"/>
        <v>3.02</v>
      </c>
      <c r="W124" s="91"/>
      <c r="X124" s="91"/>
      <c r="Y124" s="91"/>
      <c r="Z124" s="91"/>
      <c r="AA124" s="91"/>
      <c r="AB124" s="91"/>
      <c r="AC124" s="91">
        <f t="shared" si="158"/>
        <v>0.51700000000000002</v>
      </c>
      <c r="AD124" s="91">
        <f t="shared" si="158"/>
        <v>3.02</v>
      </c>
      <c r="AE124" s="91">
        <v>4.6429589999999994</v>
      </c>
      <c r="AF124" s="91"/>
      <c r="AG124" s="275">
        <f>'[9]7.1. ЦЗ 2013'!G118</f>
        <v>23.2050111</v>
      </c>
      <c r="AH124" s="91">
        <f>'Корректировка 2014 год (чист.)'!AG120</f>
        <v>2.6720298999999983</v>
      </c>
      <c r="AI124" s="91">
        <f t="shared" si="117"/>
        <v>-0.75047688000000079</v>
      </c>
      <c r="AJ124" s="94">
        <f t="shared" si="159"/>
        <v>23.2050111</v>
      </c>
      <c r="AK124" s="91">
        <f>29.76952312-AE124-AG124</f>
        <v>1.9215530199999975</v>
      </c>
      <c r="AL124" s="91"/>
      <c r="AM124" s="91"/>
      <c r="AN124" s="91"/>
      <c r="AO124" s="95">
        <f t="shared" si="160"/>
        <v>25.126564119999998</v>
      </c>
      <c r="AP124" s="96">
        <f t="shared" si="149"/>
        <v>-4.6429589999999976</v>
      </c>
      <c r="AQ124" s="97"/>
      <c r="AR124" s="70">
        <f t="shared" si="150"/>
        <v>23.2050111</v>
      </c>
      <c r="AS124" s="96">
        <f>'[8]ИП - чистый (21.06.12)'!AF86</f>
        <v>23.3</v>
      </c>
      <c r="AT124" s="96">
        <f t="shared" si="161"/>
        <v>1.8265641199999969</v>
      </c>
      <c r="AU124" s="70"/>
      <c r="AV124" s="70">
        <f t="shared" si="118"/>
        <v>0</v>
      </c>
      <c r="AW124" s="96">
        <f>31.52-1</f>
        <v>30.52</v>
      </c>
      <c r="AX124" s="96">
        <f t="shared" si="119"/>
        <v>0</v>
      </c>
      <c r="AY124" s="96">
        <f t="shared" si="119"/>
        <v>0</v>
      </c>
      <c r="AZ124" s="96">
        <f t="shared" si="114"/>
        <v>0</v>
      </c>
      <c r="BA124" s="96">
        <f t="shared" si="151"/>
        <v>0</v>
      </c>
      <c r="BB124" s="96">
        <f t="shared" si="151"/>
        <v>0</v>
      </c>
      <c r="BC124" s="97"/>
      <c r="BD124" s="97"/>
      <c r="BE124" s="97"/>
      <c r="BF124" s="97"/>
      <c r="BG124" s="71"/>
    </row>
    <row r="125" spans="1:59" s="98" customFormat="1" ht="145.5" customHeight="1">
      <c r="A125" s="88"/>
      <c r="B125" s="112">
        <f t="shared" si="162"/>
        <v>73</v>
      </c>
      <c r="C125" s="175" t="s">
        <v>157</v>
      </c>
      <c r="D125" s="262" t="s">
        <v>303</v>
      </c>
      <c r="E125" s="109"/>
      <c r="F125" s="91" t="s">
        <v>52</v>
      </c>
      <c r="G125" s="257">
        <v>35.15</v>
      </c>
      <c r="H125" s="119">
        <f>2*0.63+2*0.4*2+1*0.4*2+2*0.25*1+1*0.25*2+0.16*3+0.1+2*0.63</f>
        <v>6.5</v>
      </c>
      <c r="I125" s="105"/>
      <c r="J125" s="93">
        <v>2012</v>
      </c>
      <c r="K125" s="93">
        <v>2016</v>
      </c>
      <c r="L125" s="91">
        <f t="shared" si="152"/>
        <v>0.83274460428061003</v>
      </c>
      <c r="M125" s="91">
        <f t="shared" si="153"/>
        <v>29.270972840463443</v>
      </c>
      <c r="N125" s="91">
        <f t="shared" si="154"/>
        <v>138.51120761999999</v>
      </c>
      <c r="O125" s="91">
        <f>'[9]Приложение 1'!L119</f>
        <v>138.51120761999999</v>
      </c>
      <c r="P125" s="276">
        <f t="shared" si="155"/>
        <v>138.51120761999999</v>
      </c>
      <c r="Q125" s="91">
        <f t="shared" si="156"/>
        <v>131.88783352999999</v>
      </c>
      <c r="R125" s="104"/>
      <c r="S125" s="91"/>
      <c r="T125" s="91"/>
      <c r="U125" s="91"/>
      <c r="V125" s="104"/>
      <c r="W125" s="91"/>
      <c r="X125" s="91"/>
      <c r="Y125" s="91">
        <f>G125</f>
        <v>35.15</v>
      </c>
      <c r="Z125" s="91">
        <f>H125</f>
        <v>6.5</v>
      </c>
      <c r="AA125" s="104"/>
      <c r="AB125" s="104"/>
      <c r="AC125" s="91">
        <f t="shared" si="158"/>
        <v>35.15</v>
      </c>
      <c r="AD125" s="91">
        <f t="shared" si="158"/>
        <v>6.5</v>
      </c>
      <c r="AE125" s="91">
        <v>5.24120762</v>
      </c>
      <c r="AF125" s="91"/>
      <c r="AG125" s="275">
        <f>'[9]7.1. ЦЗ 2013'!G119</f>
        <v>1.38216647</v>
      </c>
      <c r="AH125" s="91">
        <f>'Корректировка 2014 год (чист.)'!AG121</f>
        <v>2.72</v>
      </c>
      <c r="AI125" s="91">
        <f t="shared" si="117"/>
        <v>0</v>
      </c>
      <c r="AJ125" s="94">
        <f t="shared" si="159"/>
        <v>1.38216647</v>
      </c>
      <c r="AK125" s="91">
        <v>2.72</v>
      </c>
      <c r="AL125" s="91">
        <v>50.55</v>
      </c>
      <c r="AM125" s="91">
        <f>O125-AE125-AG125-AK125-AL125</f>
        <v>78.617833529999999</v>
      </c>
      <c r="AN125" s="91"/>
      <c r="AO125" s="95">
        <f t="shared" si="160"/>
        <v>133.26999999999998</v>
      </c>
      <c r="AP125" s="96">
        <f t="shared" si="149"/>
        <v>-5.2412076200000115</v>
      </c>
      <c r="AQ125" s="97"/>
      <c r="AR125" s="70">
        <f t="shared" si="150"/>
        <v>1.3821664699999872</v>
      </c>
      <c r="AS125" s="96">
        <f>'[8]ИП - чистый (21.06.12)'!AF87</f>
        <v>137.05000000000001</v>
      </c>
      <c r="AT125" s="96">
        <f t="shared" si="161"/>
        <v>-3.7800000000000296</v>
      </c>
      <c r="AU125" s="70"/>
      <c r="AV125" s="70">
        <f t="shared" si="118"/>
        <v>0</v>
      </c>
      <c r="AW125" s="96">
        <f t="shared" ref="AW125:AW130" si="163">AJ125+AK125+AL125+AM125+AN125-AO125</f>
        <v>0</v>
      </c>
      <c r="AX125" s="96">
        <f t="shared" si="119"/>
        <v>0</v>
      </c>
      <c r="AY125" s="96">
        <f t="shared" si="119"/>
        <v>0</v>
      </c>
      <c r="AZ125" s="96">
        <f t="shared" si="114"/>
        <v>0</v>
      </c>
      <c r="BA125" s="96">
        <f t="shared" si="151"/>
        <v>0</v>
      </c>
      <c r="BB125" s="96">
        <f t="shared" si="151"/>
        <v>0</v>
      </c>
      <c r="BC125" s="97"/>
      <c r="BD125" s="97"/>
      <c r="BE125" s="97"/>
      <c r="BF125" s="97"/>
      <c r="BG125" s="71"/>
    </row>
    <row r="126" spans="1:59" s="98" customFormat="1" ht="25.5">
      <c r="B126" s="112">
        <f>B125+1</f>
        <v>74</v>
      </c>
      <c r="C126" s="175" t="s">
        <v>158</v>
      </c>
      <c r="D126" s="109"/>
      <c r="E126" s="109"/>
      <c r="F126" s="91" t="s">
        <v>52</v>
      </c>
      <c r="G126" s="257">
        <v>298.41000000000003</v>
      </c>
      <c r="H126" s="254">
        <v>46.82</v>
      </c>
      <c r="I126" s="105"/>
      <c r="J126" s="111">
        <v>2015</v>
      </c>
      <c r="K126" s="111">
        <v>2017</v>
      </c>
      <c r="L126" s="91">
        <v>634.73</v>
      </c>
      <c r="M126" s="91">
        <v>634.73</v>
      </c>
      <c r="N126" s="91">
        <f t="shared" si="154"/>
        <v>503.32745000000011</v>
      </c>
      <c r="O126" s="91">
        <f>'[9]Приложение 1'!L120</f>
        <v>503.32745000000011</v>
      </c>
      <c r="P126" s="276">
        <f t="shared" si="155"/>
        <v>503.32745000000011</v>
      </c>
      <c r="Q126" s="91">
        <f t="shared" si="156"/>
        <v>503.32745000000011</v>
      </c>
      <c r="R126" s="104"/>
      <c r="S126" s="104"/>
      <c r="T126" s="104"/>
      <c r="U126" s="104"/>
      <c r="V126" s="104"/>
      <c r="W126" s="104"/>
      <c r="X126" s="104"/>
      <c r="Y126" s="91"/>
      <c r="Z126" s="91"/>
      <c r="AA126" s="91">
        <f>G126</f>
        <v>298.41000000000003</v>
      </c>
      <c r="AB126" s="91">
        <f>H126</f>
        <v>46.82</v>
      </c>
      <c r="AC126" s="91">
        <f t="shared" si="158"/>
        <v>298.41000000000003</v>
      </c>
      <c r="AD126" s="91">
        <f t="shared" si="158"/>
        <v>46.82</v>
      </c>
      <c r="AE126" s="91"/>
      <c r="AF126" s="91"/>
      <c r="AG126" s="275">
        <f>'[9]7.1. ЦЗ 2013'!G120</f>
        <v>0</v>
      </c>
      <c r="AH126" s="91">
        <f>'Корректировка 2014 год (чист.)'!AG122</f>
        <v>0</v>
      </c>
      <c r="AI126" s="91">
        <f t="shared" si="117"/>
        <v>0</v>
      </c>
      <c r="AJ126" s="94">
        <f t="shared" si="159"/>
        <v>0</v>
      </c>
      <c r="AK126" s="91"/>
      <c r="AL126" s="91">
        <v>130.74745000000019</v>
      </c>
      <c r="AM126" s="91">
        <v>186.29</v>
      </c>
      <c r="AN126" s="91">
        <v>186.29</v>
      </c>
      <c r="AO126" s="95">
        <f t="shared" si="160"/>
        <v>503.32745000000011</v>
      </c>
      <c r="AP126" s="96">
        <f t="shared" si="149"/>
        <v>0</v>
      </c>
      <c r="AQ126" s="118" t="s">
        <v>148</v>
      </c>
      <c r="AR126" s="70">
        <f t="shared" si="150"/>
        <v>0</v>
      </c>
      <c r="AS126" s="96">
        <f>'[8]ИП - чистый (21.06.12)'!AF88</f>
        <v>634.73</v>
      </c>
      <c r="AT126" s="96">
        <f t="shared" si="161"/>
        <v>-131.40254999999991</v>
      </c>
      <c r="AV126" s="70">
        <f t="shared" si="118"/>
        <v>0</v>
      </c>
      <c r="AW126" s="96">
        <f t="shared" si="163"/>
        <v>0</v>
      </c>
      <c r="AX126" s="96">
        <f t="shared" si="119"/>
        <v>0</v>
      </c>
      <c r="AY126" s="96">
        <f t="shared" si="119"/>
        <v>0</v>
      </c>
      <c r="AZ126" s="96">
        <f t="shared" si="114"/>
        <v>0</v>
      </c>
      <c r="BA126" s="96">
        <f t="shared" si="151"/>
        <v>0</v>
      </c>
      <c r="BB126" s="96">
        <f t="shared" si="151"/>
        <v>0</v>
      </c>
    </row>
    <row r="127" spans="1:59" s="98" customFormat="1" ht="38.25">
      <c r="B127" s="112">
        <f>B126+1</f>
        <v>75</v>
      </c>
      <c r="C127" s="175" t="s">
        <v>159</v>
      </c>
      <c r="D127" s="109"/>
      <c r="E127" s="109"/>
      <c r="F127" s="91" t="s">
        <v>52</v>
      </c>
      <c r="G127" s="257">
        <v>39.700000000000003</v>
      </c>
      <c r="H127" s="254">
        <v>2.95</v>
      </c>
      <c r="I127" s="105"/>
      <c r="J127" s="111">
        <v>2015</v>
      </c>
      <c r="K127" s="111">
        <v>2016</v>
      </c>
      <c r="L127" s="91">
        <v>71.39</v>
      </c>
      <c r="M127" s="91">
        <v>71.39</v>
      </c>
      <c r="N127" s="91">
        <f t="shared" si="154"/>
        <v>71.39</v>
      </c>
      <c r="O127" s="91">
        <f>'[9]Приложение 1'!L121</f>
        <v>71.39</v>
      </c>
      <c r="P127" s="276">
        <f t="shared" si="155"/>
        <v>71.39</v>
      </c>
      <c r="Q127" s="91">
        <f t="shared" si="156"/>
        <v>71.39</v>
      </c>
      <c r="R127" s="104"/>
      <c r="S127" s="104"/>
      <c r="T127" s="104"/>
      <c r="U127" s="104"/>
      <c r="V127" s="104"/>
      <c r="W127" s="104"/>
      <c r="X127" s="104"/>
      <c r="Y127" s="91">
        <f>G127</f>
        <v>39.700000000000003</v>
      </c>
      <c r="Z127" s="91">
        <f>H127</f>
        <v>2.95</v>
      </c>
      <c r="AA127" s="91"/>
      <c r="AB127" s="91"/>
      <c r="AC127" s="91">
        <f t="shared" si="158"/>
        <v>39.700000000000003</v>
      </c>
      <c r="AD127" s="91">
        <f t="shared" si="158"/>
        <v>2.95</v>
      </c>
      <c r="AE127" s="91"/>
      <c r="AF127" s="91"/>
      <c r="AG127" s="275">
        <f>'[9]7.1. ЦЗ 2013'!G121</f>
        <v>0</v>
      </c>
      <c r="AH127" s="91">
        <f>'Корректировка 2014 год (чист.)'!AG123</f>
        <v>0</v>
      </c>
      <c r="AI127" s="91">
        <f t="shared" si="117"/>
        <v>0</v>
      </c>
      <c r="AJ127" s="94">
        <f t="shared" si="159"/>
        <v>0</v>
      </c>
      <c r="AK127" s="91"/>
      <c r="AL127" s="91">
        <v>30</v>
      </c>
      <c r="AM127" s="91">
        <v>41.39</v>
      </c>
      <c r="AN127" s="91"/>
      <c r="AO127" s="95">
        <f t="shared" si="160"/>
        <v>71.39</v>
      </c>
      <c r="AP127" s="96">
        <f t="shared" si="149"/>
        <v>0</v>
      </c>
      <c r="AQ127" s="118" t="s">
        <v>148</v>
      </c>
      <c r="AR127" s="70">
        <f t="shared" si="150"/>
        <v>0</v>
      </c>
      <c r="AS127" s="96">
        <f>'[8]ИП - чистый (21.06.12)'!AF89</f>
        <v>71.39</v>
      </c>
      <c r="AT127" s="96">
        <f t="shared" si="161"/>
        <v>0</v>
      </c>
      <c r="AV127" s="70">
        <f t="shared" si="118"/>
        <v>0</v>
      </c>
      <c r="AW127" s="96">
        <f t="shared" si="163"/>
        <v>0</v>
      </c>
      <c r="AX127" s="96">
        <f t="shared" si="119"/>
        <v>0</v>
      </c>
      <c r="AY127" s="96">
        <f t="shared" si="119"/>
        <v>0</v>
      </c>
      <c r="AZ127" s="96">
        <f t="shared" si="114"/>
        <v>0</v>
      </c>
      <c r="BA127" s="96">
        <f t="shared" si="151"/>
        <v>0</v>
      </c>
      <c r="BB127" s="96">
        <f t="shared" si="151"/>
        <v>0</v>
      </c>
    </row>
    <row r="128" spans="1:59" s="98" customFormat="1" ht="38.25">
      <c r="B128" s="112">
        <f t="shared" ref="B128:B133" si="164">B127+1</f>
        <v>76</v>
      </c>
      <c r="C128" s="175" t="s">
        <v>160</v>
      </c>
      <c r="D128" s="109"/>
      <c r="E128" s="109"/>
      <c r="F128" s="91" t="s">
        <v>52</v>
      </c>
      <c r="G128" s="257">
        <v>40.78</v>
      </c>
      <c r="H128" s="254">
        <v>3.45</v>
      </c>
      <c r="I128" s="105"/>
      <c r="J128" s="111">
        <v>2015</v>
      </c>
      <c r="K128" s="111">
        <v>2016</v>
      </c>
      <c r="L128" s="91">
        <v>74.13</v>
      </c>
      <c r="M128" s="91">
        <v>74.13</v>
      </c>
      <c r="N128" s="91">
        <f t="shared" si="154"/>
        <v>74.13</v>
      </c>
      <c r="O128" s="91">
        <f>'[9]Приложение 1'!L122</f>
        <v>74.13</v>
      </c>
      <c r="P128" s="276">
        <f t="shared" si="155"/>
        <v>74.13</v>
      </c>
      <c r="Q128" s="91">
        <f t="shared" si="156"/>
        <v>74.13</v>
      </c>
      <c r="R128" s="104"/>
      <c r="S128" s="104"/>
      <c r="T128" s="104"/>
      <c r="U128" s="104"/>
      <c r="V128" s="104"/>
      <c r="W128" s="104"/>
      <c r="X128" s="104"/>
      <c r="Y128" s="91">
        <f>G128</f>
        <v>40.78</v>
      </c>
      <c r="Z128" s="91">
        <f>H128</f>
        <v>3.45</v>
      </c>
      <c r="AA128" s="91"/>
      <c r="AB128" s="91"/>
      <c r="AC128" s="91">
        <f t="shared" si="158"/>
        <v>40.78</v>
      </c>
      <c r="AD128" s="91">
        <f t="shared" si="158"/>
        <v>3.45</v>
      </c>
      <c r="AE128" s="91"/>
      <c r="AF128" s="91"/>
      <c r="AG128" s="275">
        <f>'[9]7.1. ЦЗ 2013'!G122</f>
        <v>0</v>
      </c>
      <c r="AH128" s="91">
        <f>'Корректировка 2014 год (чист.)'!AG124</f>
        <v>0</v>
      </c>
      <c r="AI128" s="91">
        <f t="shared" si="117"/>
        <v>0</v>
      </c>
      <c r="AJ128" s="94">
        <f t="shared" si="159"/>
        <v>0</v>
      </c>
      <c r="AK128" s="91"/>
      <c r="AL128" s="91">
        <v>30</v>
      </c>
      <c r="AM128" s="91">
        <v>44.129999999999995</v>
      </c>
      <c r="AN128" s="91"/>
      <c r="AO128" s="95">
        <f t="shared" si="160"/>
        <v>74.13</v>
      </c>
      <c r="AP128" s="96">
        <f t="shared" si="149"/>
        <v>0</v>
      </c>
      <c r="AQ128" s="118" t="s">
        <v>148</v>
      </c>
      <c r="AR128" s="70">
        <f t="shared" si="150"/>
        <v>0</v>
      </c>
      <c r="AS128" s="96">
        <f>'[8]ИП - чистый (21.06.12)'!AF90</f>
        <v>74.13</v>
      </c>
      <c r="AT128" s="96">
        <f t="shared" si="161"/>
        <v>0</v>
      </c>
      <c r="AV128" s="70">
        <f t="shared" si="118"/>
        <v>0</v>
      </c>
      <c r="AW128" s="96">
        <f t="shared" si="163"/>
        <v>0</v>
      </c>
      <c r="AX128" s="96">
        <f t="shared" si="119"/>
        <v>0</v>
      </c>
      <c r="AY128" s="96">
        <f t="shared" si="119"/>
        <v>0</v>
      </c>
      <c r="AZ128" s="96">
        <f t="shared" si="114"/>
        <v>0</v>
      </c>
      <c r="BA128" s="96">
        <f t="shared" si="151"/>
        <v>0</v>
      </c>
      <c r="BB128" s="96">
        <f t="shared" si="151"/>
        <v>0</v>
      </c>
    </row>
    <row r="129" spans="1:59" s="98" customFormat="1" ht="25.5">
      <c r="B129" s="112">
        <f t="shared" si="164"/>
        <v>77</v>
      </c>
      <c r="C129" s="195" t="s">
        <v>161</v>
      </c>
      <c r="D129" s="262" t="s">
        <v>287</v>
      </c>
      <c r="E129" s="109"/>
      <c r="F129" s="91" t="s">
        <v>52</v>
      </c>
      <c r="G129" s="248">
        <f>6.593+0.74+1.863+4</f>
        <v>13.196</v>
      </c>
      <c r="H129" s="243">
        <f>(2*0.63)*4+0.4+2*0.4</f>
        <v>6.24</v>
      </c>
      <c r="I129" s="105"/>
      <c r="J129" s="111">
        <v>2013</v>
      </c>
      <c r="K129" s="111">
        <v>2015</v>
      </c>
      <c r="L129" s="91">
        <v>21.83</v>
      </c>
      <c r="M129" s="91">
        <f t="shared" ref="M129" si="165">L129</f>
        <v>21.83</v>
      </c>
      <c r="N129" s="91">
        <f t="shared" si="154"/>
        <v>90.83005</v>
      </c>
      <c r="O129" s="91">
        <f>'[9]Приложение 1'!L123</f>
        <v>76.83005</v>
      </c>
      <c r="P129" s="279">
        <f t="shared" si="155"/>
        <v>90.83005</v>
      </c>
      <c r="Q129" s="91">
        <f t="shared" si="156"/>
        <v>85.845452300000005</v>
      </c>
      <c r="R129" s="91"/>
      <c r="S129" s="91"/>
      <c r="T129" s="91"/>
      <c r="U129" s="91"/>
      <c r="V129" s="91"/>
      <c r="W129" s="91">
        <f>G129</f>
        <v>13.196</v>
      </c>
      <c r="X129" s="91">
        <f>H129</f>
        <v>6.24</v>
      </c>
      <c r="Y129" s="91"/>
      <c r="Z129" s="91"/>
      <c r="AA129" s="91"/>
      <c r="AB129" s="91"/>
      <c r="AC129" s="91">
        <f t="shared" si="158"/>
        <v>13.196</v>
      </c>
      <c r="AD129" s="91">
        <f t="shared" si="158"/>
        <v>6.24</v>
      </c>
      <c r="AE129" s="91"/>
      <c r="AF129" s="91"/>
      <c r="AG129" s="275">
        <f>'[9]7.1. ЦЗ 2013'!G123</f>
        <v>4.9845977000000001</v>
      </c>
      <c r="AH129" s="91">
        <f>'Корректировка 2014 год (чист.)'!AG125</f>
        <v>35.79</v>
      </c>
      <c r="AI129" s="91">
        <f t="shared" si="117"/>
        <v>2.8397778400000036</v>
      </c>
      <c r="AJ129" s="94">
        <f t="shared" si="159"/>
        <v>4.9845977000000001</v>
      </c>
      <c r="AK129" s="254">
        <f>35.79+2.83977784</f>
        <v>38.629777840000003</v>
      </c>
      <c r="AL129" s="190">
        <f>O129-AG129-AK129+14</f>
        <v>47.215674460000002</v>
      </c>
      <c r="AM129" s="91"/>
      <c r="AN129" s="91"/>
      <c r="AO129" s="95">
        <f t="shared" si="160"/>
        <v>90.83005</v>
      </c>
      <c r="AP129" s="96">
        <f t="shared" si="149"/>
        <v>0</v>
      </c>
      <c r="AQ129" s="118" t="s">
        <v>148</v>
      </c>
      <c r="AR129" s="70">
        <f t="shared" si="150"/>
        <v>4.9845976999999948</v>
      </c>
      <c r="AS129" s="96">
        <f>'[8]ИП - чистый (21.06.12)'!AF91</f>
        <v>21.83</v>
      </c>
      <c r="AT129" s="96">
        <f t="shared" si="161"/>
        <v>69.000050000000002</v>
      </c>
      <c r="AV129" s="70">
        <f t="shared" si="118"/>
        <v>0</v>
      </c>
      <c r="AW129" s="96">
        <f t="shared" si="163"/>
        <v>0</v>
      </c>
      <c r="AX129" s="96">
        <f t="shared" si="119"/>
        <v>0</v>
      </c>
      <c r="AY129" s="96">
        <f t="shared" si="119"/>
        <v>0</v>
      </c>
      <c r="AZ129" s="96">
        <f t="shared" si="114"/>
        <v>0</v>
      </c>
      <c r="BA129" s="96">
        <f t="shared" si="151"/>
        <v>0</v>
      </c>
      <c r="BB129" s="96">
        <f t="shared" si="151"/>
        <v>0</v>
      </c>
    </row>
    <row r="130" spans="1:59" s="98" customFormat="1" ht="38.25">
      <c r="B130" s="112">
        <f t="shared" si="164"/>
        <v>78</v>
      </c>
      <c r="C130" s="249" t="s">
        <v>162</v>
      </c>
      <c r="D130" s="262"/>
      <c r="E130" s="109"/>
      <c r="F130" s="91" t="s">
        <v>52</v>
      </c>
      <c r="G130" s="91">
        <f>AC130</f>
        <v>17.759999999999998</v>
      </c>
      <c r="H130" s="91">
        <f>AD130</f>
        <v>8.5399999999999991</v>
      </c>
      <c r="I130" s="104"/>
      <c r="J130" s="111">
        <v>2013</v>
      </c>
      <c r="K130" s="93">
        <v>2015</v>
      </c>
      <c r="L130" s="91">
        <f>ROUND((78055447.6553746/1000000),2)</f>
        <v>78.06</v>
      </c>
      <c r="M130" s="91">
        <f>L130</f>
        <v>78.06</v>
      </c>
      <c r="N130" s="91">
        <f t="shared" si="154"/>
        <v>121.2900688</v>
      </c>
      <c r="O130" s="91">
        <f>'[9]Приложение 1'!L124</f>
        <v>72</v>
      </c>
      <c r="P130" s="275">
        <f t="shared" si="155"/>
        <v>121.2900688</v>
      </c>
      <c r="Q130" s="91">
        <f t="shared" si="156"/>
        <v>90</v>
      </c>
      <c r="R130" s="91"/>
      <c r="S130" s="91">
        <v>0.59</v>
      </c>
      <c r="T130" s="91">
        <v>0</v>
      </c>
      <c r="U130" s="91">
        <v>10.769999999999998</v>
      </c>
      <c r="V130" s="91">
        <v>4.03</v>
      </c>
      <c r="W130" s="91">
        <v>6.4</v>
      </c>
      <c r="X130" s="91">
        <v>4.51</v>
      </c>
      <c r="Y130" s="91"/>
      <c r="Z130" s="91"/>
      <c r="AA130" s="91"/>
      <c r="AB130" s="91"/>
      <c r="AC130" s="244">
        <f t="shared" si="158"/>
        <v>17.759999999999998</v>
      </c>
      <c r="AD130" s="244">
        <f t="shared" si="158"/>
        <v>8.5399999999999991</v>
      </c>
      <c r="AE130" s="91"/>
      <c r="AF130" s="91"/>
      <c r="AG130" s="275">
        <f>'[9]7.1. ЦЗ 2013'!G124</f>
        <v>31.2900688</v>
      </c>
      <c r="AH130" s="91">
        <f>'Корректировка 2014 год (чист.)'!AG126</f>
        <v>70</v>
      </c>
      <c r="AI130" s="91">
        <f t="shared" si="117"/>
        <v>0</v>
      </c>
      <c r="AJ130" s="267">
        <f t="shared" si="159"/>
        <v>31.2900688</v>
      </c>
      <c r="AK130" s="269">
        <f>50-AK208+25</f>
        <v>70</v>
      </c>
      <c r="AL130" s="270">
        <v>20</v>
      </c>
      <c r="AM130" s="91"/>
      <c r="AN130" s="91"/>
      <c r="AO130" s="381">
        <f t="shared" si="160"/>
        <v>121.2900688</v>
      </c>
      <c r="AP130" s="96">
        <f t="shared" si="149"/>
        <v>0</v>
      </c>
      <c r="AQ130" s="118" t="s">
        <v>148</v>
      </c>
      <c r="AR130" s="70">
        <f t="shared" si="150"/>
        <v>31.2900688</v>
      </c>
      <c r="AS130" s="96">
        <f>'[8]ИП - чистый (21.06.12)'!AF92</f>
        <v>84.8</v>
      </c>
      <c r="AT130" s="96">
        <f t="shared" si="161"/>
        <v>36.490068800000003</v>
      </c>
      <c r="AV130" s="70">
        <f t="shared" si="118"/>
        <v>0</v>
      </c>
      <c r="AW130" s="96">
        <f t="shared" si="163"/>
        <v>0</v>
      </c>
      <c r="AX130" s="96">
        <f t="shared" si="119"/>
        <v>0</v>
      </c>
      <c r="AY130" s="96">
        <f t="shared" si="119"/>
        <v>0</v>
      </c>
      <c r="AZ130" s="96">
        <f t="shared" si="114"/>
        <v>0</v>
      </c>
      <c r="BA130" s="96">
        <f t="shared" si="151"/>
        <v>0</v>
      </c>
      <c r="BB130" s="96">
        <f t="shared" si="151"/>
        <v>0</v>
      </c>
    </row>
    <row r="131" spans="1:59" s="98" customFormat="1" ht="25.5">
      <c r="B131" s="112">
        <f t="shared" si="164"/>
        <v>79</v>
      </c>
      <c r="C131" s="175" t="s">
        <v>163</v>
      </c>
      <c r="D131" s="262" t="s">
        <v>288</v>
      </c>
      <c r="E131" s="109"/>
      <c r="F131" s="91" t="s">
        <v>52</v>
      </c>
      <c r="G131" s="243">
        <f>0.332+0.089+2.218+0.148</f>
        <v>2.7870000000000004</v>
      </c>
      <c r="H131" s="243">
        <v>0.16</v>
      </c>
      <c r="I131" s="104"/>
      <c r="J131" s="111">
        <v>2012</v>
      </c>
      <c r="K131" s="93">
        <v>2014</v>
      </c>
      <c r="L131" s="91"/>
      <c r="M131" s="91"/>
      <c r="N131" s="91">
        <f t="shared" si="154"/>
        <v>5.601882271590946</v>
      </c>
      <c r="O131" s="91">
        <f>'[9]Приложение 1'!L125</f>
        <v>5.5201682015909466</v>
      </c>
      <c r="P131" s="275">
        <f t="shared" si="155"/>
        <v>5.601882271590946</v>
      </c>
      <c r="Q131" s="91">
        <f t="shared" si="156"/>
        <v>9.9999999999999645E-2</v>
      </c>
      <c r="R131" s="91"/>
      <c r="S131" s="104"/>
      <c r="T131" s="104"/>
      <c r="U131" s="91">
        <f>G131</f>
        <v>2.7870000000000004</v>
      </c>
      <c r="V131" s="91">
        <f>H131</f>
        <v>0.16</v>
      </c>
      <c r="W131" s="91"/>
      <c r="X131" s="91"/>
      <c r="Y131" s="91"/>
      <c r="Z131" s="91"/>
      <c r="AA131" s="91"/>
      <c r="AB131" s="91"/>
      <c r="AC131" s="91">
        <f t="shared" si="158"/>
        <v>2.7870000000000004</v>
      </c>
      <c r="AD131" s="91">
        <f t="shared" si="158"/>
        <v>0.16</v>
      </c>
      <c r="AE131" s="91">
        <v>1.01383358</v>
      </c>
      <c r="AF131" s="91">
        <v>1.3063346215909466</v>
      </c>
      <c r="AG131" s="275">
        <f>'[9]7.1. ЦЗ 2013'!G126</f>
        <v>3.1817140699999999</v>
      </c>
      <c r="AH131" s="214">
        <f>'Корректировка 2014 год (чист.)'!AG127</f>
        <v>0.64</v>
      </c>
      <c r="AI131" s="214">
        <f t="shared" si="117"/>
        <v>-0.54</v>
      </c>
      <c r="AJ131" s="94">
        <f t="shared" si="159"/>
        <v>3.1817140699999999</v>
      </c>
      <c r="AK131" s="189">
        <f>0.02+0.62-0.54</f>
        <v>9.9999999999999978E-2</v>
      </c>
      <c r="AL131" s="91"/>
      <c r="AM131" s="91"/>
      <c r="AN131" s="91"/>
      <c r="AO131" s="95">
        <f t="shared" si="160"/>
        <v>3.28171407</v>
      </c>
      <c r="AP131" s="96"/>
      <c r="AQ131" s="118"/>
      <c r="AR131" s="70"/>
      <c r="AS131" s="96"/>
      <c r="AT131" s="96"/>
      <c r="AV131" s="70">
        <f t="shared" si="118"/>
        <v>4.4408920985006262E-16</v>
      </c>
      <c r="AW131" s="96">
        <v>5.5</v>
      </c>
      <c r="AX131" s="96">
        <f t="shared" si="119"/>
        <v>0</v>
      </c>
      <c r="AY131" s="96">
        <f t="shared" si="119"/>
        <v>0</v>
      </c>
      <c r="AZ131" s="96">
        <f t="shared" si="114"/>
        <v>0</v>
      </c>
      <c r="BA131" s="96">
        <f t="shared" si="151"/>
        <v>0</v>
      </c>
      <c r="BB131" s="96">
        <f t="shared" si="151"/>
        <v>0</v>
      </c>
    </row>
    <row r="132" spans="1:59" s="98" customFormat="1" ht="38.25">
      <c r="B132" s="112">
        <f t="shared" si="164"/>
        <v>80</v>
      </c>
      <c r="C132" s="175" t="s">
        <v>164</v>
      </c>
      <c r="D132" s="109"/>
      <c r="E132" s="109"/>
      <c r="F132" s="91" t="s">
        <v>52</v>
      </c>
      <c r="G132" s="243">
        <v>1.88</v>
      </c>
      <c r="H132" s="243">
        <v>0</v>
      </c>
      <c r="I132" s="104"/>
      <c r="J132" s="111">
        <v>2012</v>
      </c>
      <c r="K132" s="93">
        <v>2014</v>
      </c>
      <c r="L132" s="91"/>
      <c r="M132" s="91"/>
      <c r="N132" s="91">
        <f t="shared" si="154"/>
        <v>5.1296485187536014</v>
      </c>
      <c r="O132" s="91">
        <f>'[9]Приложение 1'!L126</f>
        <v>5.81</v>
      </c>
      <c r="P132" s="275">
        <f t="shared" si="155"/>
        <v>5.1296485187536014</v>
      </c>
      <c r="Q132" s="91">
        <f t="shared" si="156"/>
        <v>9.9999999999999201E-2</v>
      </c>
      <c r="R132" s="91"/>
      <c r="S132" s="104"/>
      <c r="T132" s="104"/>
      <c r="U132" s="91">
        <f>G132</f>
        <v>1.88</v>
      </c>
      <c r="V132" s="91">
        <f>H132</f>
        <v>0</v>
      </c>
      <c r="W132" s="91"/>
      <c r="X132" s="91"/>
      <c r="Y132" s="91"/>
      <c r="Z132" s="91"/>
      <c r="AA132" s="91"/>
      <c r="AB132" s="91"/>
      <c r="AC132" s="91">
        <f t="shared" si="158"/>
        <v>1.88</v>
      </c>
      <c r="AD132" s="91">
        <f t="shared" si="158"/>
        <v>0</v>
      </c>
      <c r="AE132" s="91">
        <v>2.8068932900000001</v>
      </c>
      <c r="AF132" s="91">
        <v>0.11137939875360198</v>
      </c>
      <c r="AG132" s="275">
        <f>'[9]7.1. ЦЗ 2013'!G125</f>
        <v>2.1113758300000001</v>
      </c>
      <c r="AH132" s="214">
        <f>'Корректировка 2014 год (чист.)'!AG128</f>
        <v>0</v>
      </c>
      <c r="AI132" s="214">
        <f t="shared" si="117"/>
        <v>0.1</v>
      </c>
      <c r="AJ132" s="94">
        <f t="shared" si="159"/>
        <v>2.1113758300000001</v>
      </c>
      <c r="AK132" s="189">
        <v>0.1</v>
      </c>
      <c r="AL132" s="91"/>
      <c r="AM132" s="91"/>
      <c r="AN132" s="91"/>
      <c r="AO132" s="95">
        <f t="shared" si="160"/>
        <v>2.2113758300000002</v>
      </c>
      <c r="AP132" s="96"/>
      <c r="AQ132" s="118"/>
      <c r="AR132" s="70"/>
      <c r="AS132" s="96"/>
      <c r="AT132" s="96"/>
      <c r="AV132" s="70">
        <f t="shared" si="118"/>
        <v>8.8817841970012523E-16</v>
      </c>
      <c r="AW132" s="96">
        <v>5.03</v>
      </c>
      <c r="AX132" s="96">
        <f t="shared" si="119"/>
        <v>0</v>
      </c>
      <c r="AY132" s="96">
        <f t="shared" si="119"/>
        <v>0</v>
      </c>
      <c r="AZ132" s="96">
        <f t="shared" si="114"/>
        <v>0</v>
      </c>
      <c r="BA132" s="96">
        <f t="shared" si="151"/>
        <v>0</v>
      </c>
      <c r="BB132" s="96">
        <f t="shared" si="151"/>
        <v>0</v>
      </c>
    </row>
    <row r="133" spans="1:59" s="98" customFormat="1" ht="25.5">
      <c r="B133" s="112">
        <f t="shared" si="164"/>
        <v>81</v>
      </c>
      <c r="C133" s="109" t="s">
        <v>165</v>
      </c>
      <c r="D133" s="109"/>
      <c r="E133" s="109"/>
      <c r="F133" s="91" t="s">
        <v>52</v>
      </c>
      <c r="G133" s="91">
        <v>0.16600000000000001</v>
      </c>
      <c r="H133" s="91">
        <v>1.26</v>
      </c>
      <c r="I133" s="104"/>
      <c r="J133" s="111">
        <v>2012</v>
      </c>
      <c r="K133" s="93">
        <v>2013</v>
      </c>
      <c r="L133" s="91"/>
      <c r="M133" s="91"/>
      <c r="N133" s="91">
        <f t="shared" si="154"/>
        <v>11.206478774999999</v>
      </c>
      <c r="O133" s="91">
        <f>'[9]Приложение 1'!L127</f>
        <v>11.116466675</v>
      </c>
      <c r="P133" s="275">
        <f>AE133+AF133+AG133+AK133+AL133+AM133+AN133+-5.96744875736022E-16</f>
        <v>11.206478774999999</v>
      </c>
      <c r="Q133" s="91">
        <v>0</v>
      </c>
      <c r="R133" s="91"/>
      <c r="S133" s="91">
        <f>G133</f>
        <v>0.16600000000000001</v>
      </c>
      <c r="T133" s="91">
        <f>H133</f>
        <v>1.26</v>
      </c>
      <c r="U133" s="91"/>
      <c r="V133" s="91"/>
      <c r="W133" s="91"/>
      <c r="X133" s="91"/>
      <c r="Y133" s="91"/>
      <c r="Z133" s="91"/>
      <c r="AA133" s="91"/>
      <c r="AB133" s="91"/>
      <c r="AC133" s="91">
        <f t="shared" si="158"/>
        <v>0.16600000000000001</v>
      </c>
      <c r="AD133" s="91">
        <f t="shared" si="158"/>
        <v>1.26</v>
      </c>
      <c r="AE133" s="91">
        <v>11.091327385</v>
      </c>
      <c r="AF133" s="91"/>
      <c r="AG133" s="275">
        <f>'[9]7.1. ЦЗ 2013'!G127</f>
        <v>0.11515139000000001</v>
      </c>
      <c r="AH133" s="91">
        <f>'Корректировка 2014 год (чист.)'!AG129</f>
        <v>0</v>
      </c>
      <c r="AI133" s="91">
        <f t="shared" si="117"/>
        <v>0</v>
      </c>
      <c r="AJ133" s="94">
        <f t="shared" si="159"/>
        <v>0.11515139000000001</v>
      </c>
      <c r="AK133" s="91"/>
      <c r="AL133" s="91"/>
      <c r="AM133" s="91"/>
      <c r="AN133" s="91"/>
      <c r="AO133" s="95">
        <f t="shared" si="160"/>
        <v>0.11515139000000001</v>
      </c>
      <c r="AP133" s="96"/>
      <c r="AQ133" s="118"/>
      <c r="AR133" s="70"/>
      <c r="AS133" s="96"/>
      <c r="AT133" s="96"/>
      <c r="AV133" s="70">
        <f t="shared" si="118"/>
        <v>0</v>
      </c>
      <c r="AW133" s="96">
        <f t="shared" ref="AW133:AW141" si="166">AJ133+AK133+AL133+AM133+AN133-AO133</f>
        <v>0</v>
      </c>
      <c r="AX133" s="96">
        <f t="shared" si="119"/>
        <v>0</v>
      </c>
      <c r="AY133" s="96">
        <f t="shared" si="119"/>
        <v>0</v>
      </c>
      <c r="AZ133" s="96">
        <f t="shared" si="114"/>
        <v>0</v>
      </c>
      <c r="BA133" s="96">
        <f t="shared" si="151"/>
        <v>0</v>
      </c>
      <c r="BB133" s="96">
        <f t="shared" si="151"/>
        <v>0</v>
      </c>
    </row>
    <row r="134" spans="1:59" s="98" customFormat="1" ht="12.75">
      <c r="A134" s="88"/>
      <c r="B134" s="112"/>
      <c r="C134" s="128" t="s">
        <v>166</v>
      </c>
      <c r="D134" s="128"/>
      <c r="E134" s="128"/>
      <c r="F134" s="91"/>
      <c r="G134" s="104">
        <f>SUM(G120:G133)</f>
        <v>477.14409999999998</v>
      </c>
      <c r="H134" s="104">
        <f>SUM(H120:H133)</f>
        <v>80.720000000000013</v>
      </c>
      <c r="I134" s="105"/>
      <c r="J134" s="91"/>
      <c r="K134" s="91"/>
      <c r="L134" s="105">
        <f>SUM(L120:L125)</f>
        <v>4.9964676256836604</v>
      </c>
      <c r="M134" s="105">
        <f>SUM(M120:M125)</f>
        <v>52.017474980848732</v>
      </c>
      <c r="N134" s="104">
        <f t="shared" ref="N134:AO134" si="167">SUM(N120:N133)</f>
        <v>1143.2817906027617</v>
      </c>
      <c r="O134" s="104">
        <f t="shared" si="167"/>
        <v>1091.8783014965911</v>
      </c>
      <c r="P134" s="277">
        <f t="shared" si="167"/>
        <v>1143.2817906027617</v>
      </c>
      <c r="Q134" s="104">
        <f t="shared" si="167"/>
        <v>965.14517202384479</v>
      </c>
      <c r="R134" s="104">
        <f t="shared" si="167"/>
        <v>0</v>
      </c>
      <c r="S134" s="104">
        <f t="shared" si="167"/>
        <v>0.75600000000000001</v>
      </c>
      <c r="T134" s="104">
        <f t="shared" si="167"/>
        <v>1.26</v>
      </c>
      <c r="U134" s="104">
        <f t="shared" si="167"/>
        <v>42.752099999999999</v>
      </c>
      <c r="V134" s="104">
        <f t="shared" si="167"/>
        <v>8.990000000000002</v>
      </c>
      <c r="W134" s="104">
        <f t="shared" si="167"/>
        <v>19.596</v>
      </c>
      <c r="X134" s="104">
        <f t="shared" si="167"/>
        <v>10.75</v>
      </c>
      <c r="Y134" s="104">
        <f t="shared" si="167"/>
        <v>115.63</v>
      </c>
      <c r="Z134" s="104">
        <f t="shared" si="167"/>
        <v>12.899999999999999</v>
      </c>
      <c r="AA134" s="104">
        <f t="shared" si="167"/>
        <v>298.41000000000003</v>
      </c>
      <c r="AB134" s="104">
        <f t="shared" si="167"/>
        <v>46.82</v>
      </c>
      <c r="AC134" s="104">
        <f t="shared" si="167"/>
        <v>477.14409999999998</v>
      </c>
      <c r="AD134" s="104">
        <f t="shared" si="167"/>
        <v>80.720000000000013</v>
      </c>
      <c r="AE134" s="104">
        <f t="shared" si="167"/>
        <v>35.369392544999997</v>
      </c>
      <c r="AF134" s="104">
        <f t="shared" si="167"/>
        <v>16.71103644391701</v>
      </c>
      <c r="AG134" s="277">
        <f t="shared" si="167"/>
        <v>126.05618958999999</v>
      </c>
      <c r="AH134" s="104">
        <f t="shared" si="167"/>
        <v>122.24843157642754</v>
      </c>
      <c r="AI134" s="104">
        <f t="shared" si="117"/>
        <v>-2.3342175425829197</v>
      </c>
      <c r="AJ134" s="104">
        <f t="shared" si="167"/>
        <v>126.05618958999999</v>
      </c>
      <c r="AK134" s="104">
        <f t="shared" si="167"/>
        <v>119.91421403384462</v>
      </c>
      <c r="AL134" s="104">
        <f t="shared" si="167"/>
        <v>308.5131244600002</v>
      </c>
      <c r="AM134" s="104">
        <f t="shared" si="167"/>
        <v>350.42783352999999</v>
      </c>
      <c r="AN134" s="104">
        <f t="shared" si="167"/>
        <v>186.29</v>
      </c>
      <c r="AO134" s="106">
        <f t="shared" si="167"/>
        <v>1091.2013616138445</v>
      </c>
      <c r="AP134" s="69">
        <f>AO134-N134</f>
        <v>-52.08042898891722</v>
      </c>
      <c r="AQ134" s="96"/>
      <c r="AR134" s="62">
        <f>AO134-Q134</f>
        <v>126.05618958999969</v>
      </c>
      <c r="AS134" s="69">
        <f>'[8]ИП - чистый (21.06.12)'!AF93</f>
        <v>1099.47</v>
      </c>
      <c r="AT134" s="69">
        <f t="shared" si="161"/>
        <v>-8.2686383861555441</v>
      </c>
      <c r="AU134" s="70"/>
      <c r="AV134" s="70">
        <f t="shared" si="118"/>
        <v>0</v>
      </c>
      <c r="AW134" s="69">
        <f t="shared" si="166"/>
        <v>0</v>
      </c>
      <c r="AX134" s="69">
        <f t="shared" si="119"/>
        <v>0</v>
      </c>
      <c r="AY134" s="69">
        <f t="shared" si="119"/>
        <v>0</v>
      </c>
      <c r="AZ134" s="69">
        <f t="shared" si="114"/>
        <v>0</v>
      </c>
      <c r="BA134" s="69">
        <f t="shared" si="151"/>
        <v>0</v>
      </c>
      <c r="BB134" s="69">
        <f t="shared" si="151"/>
        <v>0</v>
      </c>
      <c r="BC134" s="96"/>
      <c r="BD134" s="96"/>
      <c r="BE134" s="96"/>
      <c r="BF134" s="96"/>
      <c r="BG134" s="71">
        <f>AO134-N134</f>
        <v>-52.08042898891722</v>
      </c>
    </row>
    <row r="135" spans="1:59" s="87" customFormat="1" ht="12.75">
      <c r="A135" s="80"/>
      <c r="B135" s="81"/>
      <c r="C135" s="82" t="s">
        <v>167</v>
      </c>
      <c r="D135" s="82"/>
      <c r="E135" s="82"/>
      <c r="F135" s="83"/>
      <c r="G135" s="84"/>
      <c r="H135" s="84"/>
      <c r="I135" s="84"/>
      <c r="J135" s="84"/>
      <c r="K135" s="84"/>
      <c r="L135" s="84"/>
      <c r="M135" s="84"/>
      <c r="N135" s="84"/>
      <c r="O135" s="84"/>
      <c r="P135" s="27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274"/>
      <c r="AH135" s="84"/>
      <c r="AI135" s="84">
        <f t="shared" si="117"/>
        <v>0</v>
      </c>
      <c r="AJ135" s="84"/>
      <c r="AK135" s="84"/>
      <c r="AL135" s="84"/>
      <c r="AM135" s="84"/>
      <c r="AN135" s="84"/>
      <c r="AO135" s="85"/>
      <c r="AP135" s="86"/>
      <c r="AQ135" s="86"/>
      <c r="AR135" s="86"/>
      <c r="AS135" s="69"/>
      <c r="AT135" s="69"/>
      <c r="AU135" s="86"/>
      <c r="AV135" s="70">
        <f t="shared" si="118"/>
        <v>0</v>
      </c>
      <c r="AW135" s="69">
        <f t="shared" si="166"/>
        <v>0</v>
      </c>
      <c r="AX135" s="69">
        <f t="shared" si="119"/>
        <v>0</v>
      </c>
      <c r="AY135" s="69">
        <f t="shared" si="119"/>
        <v>0</v>
      </c>
      <c r="AZ135" s="69">
        <f t="shared" si="114"/>
        <v>0</v>
      </c>
      <c r="BA135" s="69">
        <f t="shared" si="151"/>
        <v>0</v>
      </c>
      <c r="BB135" s="69">
        <f t="shared" si="151"/>
        <v>0</v>
      </c>
    </row>
    <row r="136" spans="1:59" s="98" customFormat="1" ht="25.5">
      <c r="A136" s="88"/>
      <c r="B136" s="112">
        <f>B133+1</f>
        <v>82</v>
      </c>
      <c r="C136" s="195" t="s">
        <v>168</v>
      </c>
      <c r="D136" s="109" t="s">
        <v>349</v>
      </c>
      <c r="E136" s="109"/>
      <c r="F136" s="91" t="s">
        <v>52</v>
      </c>
      <c r="G136" s="243">
        <v>0.3</v>
      </c>
      <c r="H136" s="243">
        <f>2*1+2*1*5</f>
        <v>12</v>
      </c>
      <c r="I136" s="105"/>
      <c r="J136" s="111">
        <v>2014</v>
      </c>
      <c r="K136" s="93">
        <v>2015</v>
      </c>
      <c r="L136" s="105"/>
      <c r="M136" s="105"/>
      <c r="N136" s="91">
        <f t="shared" ref="N136" si="168">AE136+AF136+AJ136+AK136+AL136+AM136+AN136</f>
        <v>110.14</v>
      </c>
      <c r="O136" s="91">
        <f>'[9]Приложение 1'!L130</f>
        <v>110.14</v>
      </c>
      <c r="P136" s="279">
        <v>110.14</v>
      </c>
      <c r="Q136" s="91">
        <f t="shared" ref="Q136" si="169">P136-AE136-AF136-AJ136</f>
        <v>110.14</v>
      </c>
      <c r="R136" s="104"/>
      <c r="S136" s="104"/>
      <c r="T136" s="104"/>
      <c r="U136" s="104"/>
      <c r="V136" s="104"/>
      <c r="W136" s="91">
        <f>G136</f>
        <v>0.3</v>
      </c>
      <c r="X136" s="91">
        <f>H136</f>
        <v>12</v>
      </c>
      <c r="Y136" s="104"/>
      <c r="Z136" s="104"/>
      <c r="AA136" s="104"/>
      <c r="AB136" s="104"/>
      <c r="AC136" s="91">
        <f t="shared" ref="AC136:AD136" si="170">S136+U136+W136+Y136+AA136</f>
        <v>0.3</v>
      </c>
      <c r="AD136" s="91">
        <f t="shared" si="170"/>
        <v>12</v>
      </c>
      <c r="AE136" s="104"/>
      <c r="AF136" s="104"/>
      <c r="AG136" s="277">
        <f>'[9]7.1. ЦЗ 2013'!G130</f>
        <v>0</v>
      </c>
      <c r="AH136" s="214">
        <f>'Корректировка 2014 год (чист.)'!AG132</f>
        <v>14.99</v>
      </c>
      <c r="AI136" s="214">
        <f t="shared" si="117"/>
        <v>-11</v>
      </c>
      <c r="AJ136" s="94">
        <f t="shared" ref="AJ136" si="171">AG136</f>
        <v>0</v>
      </c>
      <c r="AK136" s="214">
        <f>14.99-11</f>
        <v>3.99</v>
      </c>
      <c r="AL136" s="91">
        <f>95.15+11</f>
        <v>106.15</v>
      </c>
      <c r="AM136" s="104"/>
      <c r="AN136" s="104"/>
      <c r="AO136" s="95">
        <f>AJ136+AK136+AL136+AM136+AN136</f>
        <v>110.14</v>
      </c>
      <c r="AP136" s="96"/>
      <c r="AQ136" s="96"/>
      <c r="AR136" s="70"/>
      <c r="AS136" s="96"/>
      <c r="AT136" s="96"/>
      <c r="AU136" s="70"/>
      <c r="AV136" s="70">
        <f t="shared" si="118"/>
        <v>0</v>
      </c>
      <c r="AW136" s="96">
        <f t="shared" si="166"/>
        <v>0</v>
      </c>
      <c r="AX136" s="96">
        <f t="shared" si="119"/>
        <v>0</v>
      </c>
      <c r="AY136" s="96">
        <f t="shared" si="119"/>
        <v>0</v>
      </c>
      <c r="AZ136" s="96">
        <f t="shared" si="114"/>
        <v>0</v>
      </c>
      <c r="BA136" s="96">
        <f t="shared" si="151"/>
        <v>0</v>
      </c>
      <c r="BB136" s="96">
        <f t="shared" si="151"/>
        <v>0</v>
      </c>
      <c r="BC136" s="96"/>
      <c r="BD136" s="96"/>
      <c r="BE136" s="96"/>
      <c r="BF136" s="96"/>
      <c r="BG136" s="71"/>
    </row>
    <row r="137" spans="1:59" s="98" customFormat="1" ht="12.75">
      <c r="A137" s="88"/>
      <c r="B137" s="112"/>
      <c r="C137" s="128" t="s">
        <v>169</v>
      </c>
      <c r="D137" s="128"/>
      <c r="E137" s="128"/>
      <c r="F137" s="91"/>
      <c r="G137" s="104">
        <f>G136</f>
        <v>0.3</v>
      </c>
      <c r="H137" s="104">
        <f>H136</f>
        <v>12</v>
      </c>
      <c r="I137" s="105"/>
      <c r="J137" s="91"/>
      <c r="K137" s="91"/>
      <c r="L137" s="105"/>
      <c r="M137" s="105"/>
      <c r="N137" s="104">
        <f t="shared" ref="N137:AO137" si="172">N136</f>
        <v>110.14</v>
      </c>
      <c r="O137" s="104">
        <f t="shared" si="172"/>
        <v>110.14</v>
      </c>
      <c r="P137" s="277">
        <f t="shared" si="172"/>
        <v>110.14</v>
      </c>
      <c r="Q137" s="104">
        <f t="shared" si="172"/>
        <v>110.14</v>
      </c>
      <c r="R137" s="104">
        <f t="shared" si="172"/>
        <v>0</v>
      </c>
      <c r="S137" s="104">
        <f t="shared" si="172"/>
        <v>0</v>
      </c>
      <c r="T137" s="104">
        <f t="shared" si="172"/>
        <v>0</v>
      </c>
      <c r="U137" s="104">
        <f t="shared" si="172"/>
        <v>0</v>
      </c>
      <c r="V137" s="104">
        <f t="shared" si="172"/>
        <v>0</v>
      </c>
      <c r="W137" s="104">
        <f t="shared" si="172"/>
        <v>0.3</v>
      </c>
      <c r="X137" s="104">
        <f t="shared" si="172"/>
        <v>12</v>
      </c>
      <c r="Y137" s="104">
        <f t="shared" si="172"/>
        <v>0</v>
      </c>
      <c r="Z137" s="104">
        <f t="shared" si="172"/>
        <v>0</v>
      </c>
      <c r="AA137" s="104">
        <f t="shared" si="172"/>
        <v>0</v>
      </c>
      <c r="AB137" s="104">
        <f t="shared" si="172"/>
        <v>0</v>
      </c>
      <c r="AC137" s="104">
        <f t="shared" si="172"/>
        <v>0.3</v>
      </c>
      <c r="AD137" s="104">
        <f t="shared" si="172"/>
        <v>12</v>
      </c>
      <c r="AE137" s="104">
        <f t="shared" si="172"/>
        <v>0</v>
      </c>
      <c r="AF137" s="104">
        <f t="shared" si="172"/>
        <v>0</v>
      </c>
      <c r="AG137" s="277">
        <f t="shared" si="172"/>
        <v>0</v>
      </c>
      <c r="AH137" s="104">
        <f t="shared" si="172"/>
        <v>14.99</v>
      </c>
      <c r="AI137" s="104">
        <f t="shared" si="117"/>
        <v>-11</v>
      </c>
      <c r="AJ137" s="104">
        <f t="shared" si="172"/>
        <v>0</v>
      </c>
      <c r="AK137" s="104">
        <f t="shared" si="172"/>
        <v>3.99</v>
      </c>
      <c r="AL137" s="104">
        <f t="shared" si="172"/>
        <v>106.15</v>
      </c>
      <c r="AM137" s="104">
        <f t="shared" si="172"/>
        <v>0</v>
      </c>
      <c r="AN137" s="104">
        <f t="shared" si="172"/>
        <v>0</v>
      </c>
      <c r="AO137" s="106">
        <f t="shared" si="172"/>
        <v>110.14</v>
      </c>
      <c r="AP137" s="69"/>
      <c r="AQ137" s="96"/>
      <c r="AR137" s="62"/>
      <c r="AS137" s="69"/>
      <c r="AT137" s="69"/>
      <c r="AU137" s="70"/>
      <c r="AV137" s="70">
        <f t="shared" si="118"/>
        <v>0</v>
      </c>
      <c r="AW137" s="69">
        <f t="shared" si="166"/>
        <v>0</v>
      </c>
      <c r="AX137" s="69">
        <f t="shared" si="119"/>
        <v>0</v>
      </c>
      <c r="AY137" s="69">
        <f t="shared" si="119"/>
        <v>0</v>
      </c>
      <c r="AZ137" s="69">
        <f t="shared" si="114"/>
        <v>0</v>
      </c>
      <c r="BA137" s="69">
        <f t="shared" si="151"/>
        <v>0</v>
      </c>
      <c r="BB137" s="69">
        <f t="shared" si="151"/>
        <v>0</v>
      </c>
      <c r="BC137" s="96"/>
      <c r="BD137" s="96"/>
      <c r="BE137" s="96"/>
      <c r="BF137" s="96"/>
      <c r="BG137" s="71"/>
    </row>
    <row r="138" spans="1:59" s="87" customFormat="1" ht="12.75">
      <c r="A138" s="80"/>
      <c r="B138" s="81"/>
      <c r="C138" s="82" t="s">
        <v>235</v>
      </c>
      <c r="D138" s="82"/>
      <c r="E138" s="82"/>
      <c r="F138" s="83"/>
      <c r="G138" s="84"/>
      <c r="H138" s="84"/>
      <c r="I138" s="84"/>
      <c r="J138" s="84"/>
      <c r="K138" s="84"/>
      <c r="L138" s="84"/>
      <c r="M138" s="84"/>
      <c r="N138" s="84"/>
      <c r="O138" s="84"/>
      <c r="P138" s="27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274"/>
      <c r="AH138" s="84"/>
      <c r="AI138" s="84">
        <f t="shared" si="117"/>
        <v>0</v>
      </c>
      <c r="AJ138" s="84"/>
      <c r="AK138" s="84"/>
      <c r="AL138" s="84"/>
      <c r="AM138" s="84"/>
      <c r="AN138" s="84"/>
      <c r="AO138" s="85"/>
      <c r="AP138" s="86"/>
      <c r="AQ138" s="86"/>
      <c r="AR138" s="86"/>
      <c r="AS138" s="69"/>
      <c r="AT138" s="69"/>
      <c r="AU138" s="86"/>
      <c r="AV138" s="70">
        <f t="shared" si="118"/>
        <v>0</v>
      </c>
      <c r="AW138" s="69">
        <f t="shared" si="166"/>
        <v>0</v>
      </c>
      <c r="AX138" s="69">
        <f t="shared" si="119"/>
        <v>0</v>
      </c>
      <c r="AY138" s="69">
        <f t="shared" si="119"/>
        <v>0</v>
      </c>
      <c r="AZ138" s="69">
        <f t="shared" si="114"/>
        <v>0</v>
      </c>
      <c r="BA138" s="69">
        <f t="shared" si="151"/>
        <v>0</v>
      </c>
      <c r="BB138" s="69">
        <f t="shared" si="151"/>
        <v>0</v>
      </c>
    </row>
    <row r="139" spans="1:59" s="98" customFormat="1" ht="25.5">
      <c r="A139" s="88"/>
      <c r="B139" s="112">
        <f>B105+1</f>
        <v>61</v>
      </c>
      <c r="C139" s="249" t="s">
        <v>237</v>
      </c>
      <c r="D139" s="109" t="s">
        <v>289</v>
      </c>
      <c r="E139" s="109"/>
      <c r="F139" s="91" t="s">
        <v>52</v>
      </c>
      <c r="G139" s="190">
        <v>2.1</v>
      </c>
      <c r="H139" s="244">
        <v>0</v>
      </c>
      <c r="I139" s="105"/>
      <c r="J139" s="111">
        <v>2014</v>
      </c>
      <c r="K139" s="93">
        <v>2015</v>
      </c>
      <c r="L139" s="105"/>
      <c r="M139" s="105"/>
      <c r="N139" s="91">
        <f t="shared" ref="N139" si="173">AE139+AF139+AJ139+AK139+AL139+AM139+AN139</f>
        <v>50</v>
      </c>
      <c r="O139" s="91" t="e">
        <f>'[9]Приложение 1'!L100</f>
        <v>#REF!</v>
      </c>
      <c r="P139" s="279">
        <v>50</v>
      </c>
      <c r="Q139" s="91">
        <f>P139</f>
        <v>50</v>
      </c>
      <c r="R139" s="104"/>
      <c r="S139" s="104"/>
      <c r="T139" s="104"/>
      <c r="U139" s="104"/>
      <c r="V139" s="104"/>
      <c r="W139" s="91">
        <f>G139</f>
        <v>2.1</v>
      </c>
      <c r="X139" s="91">
        <f>H139</f>
        <v>0</v>
      </c>
      <c r="Y139" s="104"/>
      <c r="Z139" s="104"/>
      <c r="AA139" s="104"/>
      <c r="AB139" s="104"/>
      <c r="AC139" s="91">
        <f t="shared" ref="AC139:AD139" si="174">S139+U139+W139+Y139+AA139</f>
        <v>2.1</v>
      </c>
      <c r="AD139" s="91">
        <f t="shared" si="174"/>
        <v>0</v>
      </c>
      <c r="AE139" s="104"/>
      <c r="AF139" s="104"/>
      <c r="AG139" s="277">
        <v>0</v>
      </c>
      <c r="AH139" s="234">
        <v>0</v>
      </c>
      <c r="AI139" s="214">
        <f t="shared" si="117"/>
        <v>5</v>
      </c>
      <c r="AJ139" s="94">
        <f t="shared" ref="AJ139" si="175">AG139</f>
        <v>0</v>
      </c>
      <c r="AK139" s="214">
        <v>5</v>
      </c>
      <c r="AL139" s="91">
        <v>45</v>
      </c>
      <c r="AM139" s="104"/>
      <c r="AN139" s="104"/>
      <c r="AO139" s="95">
        <f>AJ139+AK139+AL139+AM139+AN139</f>
        <v>50</v>
      </c>
      <c r="AP139" s="96"/>
      <c r="AQ139" s="96"/>
      <c r="AR139" s="70"/>
      <c r="AS139" s="96"/>
      <c r="AT139" s="96"/>
      <c r="AU139" s="70"/>
      <c r="AV139" s="70">
        <f t="shared" si="118"/>
        <v>0</v>
      </c>
      <c r="AW139" s="96">
        <f t="shared" si="166"/>
        <v>0</v>
      </c>
      <c r="AX139" s="96">
        <f t="shared" si="119"/>
        <v>0</v>
      </c>
      <c r="AY139" s="96">
        <f t="shared" si="119"/>
        <v>0</v>
      </c>
      <c r="AZ139" s="96">
        <f t="shared" si="114"/>
        <v>0</v>
      </c>
      <c r="BA139" s="96">
        <f t="shared" si="151"/>
        <v>0</v>
      </c>
      <c r="BB139" s="96">
        <f t="shared" si="151"/>
        <v>0</v>
      </c>
      <c r="BC139" s="96"/>
      <c r="BD139" s="96"/>
      <c r="BE139" s="96"/>
      <c r="BF139" s="96"/>
      <c r="BG139" s="71"/>
    </row>
    <row r="140" spans="1:59" s="98" customFormat="1" ht="12.75">
      <c r="A140" s="88"/>
      <c r="B140" s="112"/>
      <c r="C140" s="128" t="s">
        <v>236</v>
      </c>
      <c r="D140" s="128"/>
      <c r="E140" s="128"/>
      <c r="F140" s="91"/>
      <c r="G140" s="104">
        <f>G139</f>
        <v>2.1</v>
      </c>
      <c r="H140" s="104">
        <f>H139</f>
        <v>0</v>
      </c>
      <c r="I140" s="105"/>
      <c r="J140" s="91"/>
      <c r="K140" s="91"/>
      <c r="L140" s="105"/>
      <c r="M140" s="105"/>
      <c r="N140" s="104">
        <f t="shared" ref="N140:AH140" si="176">N139</f>
        <v>50</v>
      </c>
      <c r="O140" s="104" t="e">
        <f t="shared" si="176"/>
        <v>#REF!</v>
      </c>
      <c r="P140" s="277">
        <f t="shared" si="176"/>
        <v>50</v>
      </c>
      <c r="Q140" s="104">
        <f t="shared" si="176"/>
        <v>50</v>
      </c>
      <c r="R140" s="104">
        <f t="shared" si="176"/>
        <v>0</v>
      </c>
      <c r="S140" s="104">
        <f t="shared" si="176"/>
        <v>0</v>
      </c>
      <c r="T140" s="104">
        <f t="shared" si="176"/>
        <v>0</v>
      </c>
      <c r="U140" s="104">
        <f t="shared" si="176"/>
        <v>0</v>
      </c>
      <c r="V140" s="104">
        <f t="shared" si="176"/>
        <v>0</v>
      </c>
      <c r="W140" s="104">
        <f t="shared" si="176"/>
        <v>2.1</v>
      </c>
      <c r="X140" s="104">
        <f t="shared" si="176"/>
        <v>0</v>
      </c>
      <c r="Y140" s="104">
        <f t="shared" si="176"/>
        <v>0</v>
      </c>
      <c r="Z140" s="104">
        <f t="shared" si="176"/>
        <v>0</v>
      </c>
      <c r="AA140" s="104">
        <f t="shared" si="176"/>
        <v>0</v>
      </c>
      <c r="AB140" s="104">
        <f t="shared" si="176"/>
        <v>0</v>
      </c>
      <c r="AC140" s="104">
        <f t="shared" si="176"/>
        <v>2.1</v>
      </c>
      <c r="AD140" s="104">
        <f t="shared" si="176"/>
        <v>0</v>
      </c>
      <c r="AE140" s="104">
        <f t="shared" si="176"/>
        <v>0</v>
      </c>
      <c r="AF140" s="104">
        <f t="shared" si="176"/>
        <v>0</v>
      </c>
      <c r="AG140" s="277">
        <f t="shared" si="176"/>
        <v>0</v>
      </c>
      <c r="AH140" s="104">
        <f t="shared" si="176"/>
        <v>0</v>
      </c>
      <c r="AI140" s="104">
        <f t="shared" si="117"/>
        <v>5</v>
      </c>
      <c r="AJ140" s="104">
        <f t="shared" ref="AJ140:AO140" si="177">AJ139</f>
        <v>0</v>
      </c>
      <c r="AK140" s="104">
        <f t="shared" si="177"/>
        <v>5</v>
      </c>
      <c r="AL140" s="104">
        <f t="shared" si="177"/>
        <v>45</v>
      </c>
      <c r="AM140" s="104">
        <f t="shared" si="177"/>
        <v>0</v>
      </c>
      <c r="AN140" s="104">
        <f t="shared" si="177"/>
        <v>0</v>
      </c>
      <c r="AO140" s="106">
        <f t="shared" si="177"/>
        <v>50</v>
      </c>
      <c r="AP140" s="69"/>
      <c r="AQ140" s="96"/>
      <c r="AR140" s="62"/>
      <c r="AS140" s="69"/>
      <c r="AT140" s="69"/>
      <c r="AU140" s="70"/>
      <c r="AV140" s="70">
        <f t="shared" si="118"/>
        <v>0</v>
      </c>
      <c r="AW140" s="69">
        <f t="shared" si="166"/>
        <v>0</v>
      </c>
      <c r="AX140" s="69">
        <f t="shared" si="119"/>
        <v>0</v>
      </c>
      <c r="AY140" s="69">
        <f t="shared" si="119"/>
        <v>0</v>
      </c>
      <c r="AZ140" s="69">
        <f t="shared" si="114"/>
        <v>0</v>
      </c>
      <c r="BA140" s="69">
        <f t="shared" si="151"/>
        <v>0</v>
      </c>
      <c r="BB140" s="69">
        <f t="shared" si="151"/>
        <v>0</v>
      </c>
      <c r="BC140" s="96"/>
      <c r="BD140" s="96"/>
      <c r="BE140" s="96"/>
      <c r="BF140" s="96"/>
      <c r="BG140" s="71"/>
    </row>
    <row r="141" spans="1:59" s="87" customFormat="1" ht="12.75">
      <c r="A141" s="80"/>
      <c r="B141" s="81"/>
      <c r="C141" s="82" t="s">
        <v>170</v>
      </c>
      <c r="D141" s="82"/>
      <c r="E141" s="82"/>
      <c r="F141" s="83"/>
      <c r="G141" s="84">
        <f>SUM(G142:G151)</f>
        <v>0.77</v>
      </c>
      <c r="H141" s="84">
        <f>SUM(H142:H151)</f>
        <v>0</v>
      </c>
      <c r="I141" s="84"/>
      <c r="J141" s="84"/>
      <c r="K141" s="84"/>
      <c r="L141" s="84" t="e">
        <f>#REF!+#REF!+L142+#REF!</f>
        <v>#REF!</v>
      </c>
      <c r="M141" s="84" t="e">
        <f>#REF!+#REF!+M142+#REF!</f>
        <v>#REF!</v>
      </c>
      <c r="N141" s="84">
        <f>SUM(N142:N151)</f>
        <v>226.36391158999999</v>
      </c>
      <c r="O141" s="84">
        <f>SUM(O142:O151)</f>
        <v>255.11523349999999</v>
      </c>
      <c r="P141" s="274">
        <f t="shared" ref="P141:AO141" si="178">SUM(P142:P152)</f>
        <v>397.6371021857143</v>
      </c>
      <c r="Q141" s="84">
        <f t="shared" si="178"/>
        <v>237.17327647571432</v>
      </c>
      <c r="R141" s="84">
        <f t="shared" si="178"/>
        <v>0</v>
      </c>
      <c r="S141" s="84">
        <f t="shared" si="178"/>
        <v>0.1</v>
      </c>
      <c r="T141" s="84">
        <f t="shared" si="178"/>
        <v>0</v>
      </c>
      <c r="U141" s="84">
        <f t="shared" si="178"/>
        <v>0.66999999999999993</v>
      </c>
      <c r="V141" s="84">
        <f t="shared" si="178"/>
        <v>0</v>
      </c>
      <c r="W141" s="84">
        <f t="shared" si="178"/>
        <v>0</v>
      </c>
      <c r="X141" s="84">
        <f t="shared" si="178"/>
        <v>0</v>
      </c>
      <c r="Y141" s="84">
        <f t="shared" si="178"/>
        <v>0</v>
      </c>
      <c r="Z141" s="84">
        <f t="shared" si="178"/>
        <v>0</v>
      </c>
      <c r="AA141" s="84">
        <f t="shared" si="178"/>
        <v>0</v>
      </c>
      <c r="AB141" s="84">
        <f t="shared" si="178"/>
        <v>0</v>
      </c>
      <c r="AC141" s="84">
        <f t="shared" si="178"/>
        <v>0.77</v>
      </c>
      <c r="AD141" s="84">
        <f t="shared" si="178"/>
        <v>0</v>
      </c>
      <c r="AE141" s="84">
        <f>SUM(AE142:AE152)</f>
        <v>40.620233640000002</v>
      </c>
      <c r="AF141" s="84">
        <f t="shared" si="178"/>
        <v>0</v>
      </c>
      <c r="AG141" s="274">
        <f t="shared" si="178"/>
        <v>120.70859221000001</v>
      </c>
      <c r="AH141" s="84">
        <f t="shared" si="178"/>
        <v>203.7040686857143</v>
      </c>
      <c r="AI141" s="84">
        <f t="shared" si="117"/>
        <v>-60.846700005714297</v>
      </c>
      <c r="AJ141" s="84">
        <f t="shared" si="178"/>
        <v>120.70859221000001</v>
      </c>
      <c r="AK141" s="84">
        <f t="shared" si="178"/>
        <v>142.85736868000001</v>
      </c>
      <c r="AL141" s="84">
        <f t="shared" si="178"/>
        <v>93.450907655714303</v>
      </c>
      <c r="AM141" s="84">
        <f t="shared" si="178"/>
        <v>0</v>
      </c>
      <c r="AN141" s="84">
        <f t="shared" si="178"/>
        <v>0</v>
      </c>
      <c r="AO141" s="85">
        <f t="shared" si="178"/>
        <v>357.01686854571426</v>
      </c>
      <c r="AP141" s="86">
        <f>AO141-N141</f>
        <v>130.65295695571427</v>
      </c>
      <c r="AQ141" s="86"/>
      <c r="AR141" s="86">
        <f>AO141-Q141</f>
        <v>119.84359206999994</v>
      </c>
      <c r="AS141" s="69">
        <f>'[8]ИП - чистый (21.06.12)'!AF94</f>
        <v>537.37</v>
      </c>
      <c r="AT141" s="69">
        <f t="shared" si="161"/>
        <v>-180.35313145428574</v>
      </c>
      <c r="AU141" s="86"/>
      <c r="AV141" s="70">
        <f t="shared" si="118"/>
        <v>-0.86500014000006331</v>
      </c>
      <c r="AW141" s="69">
        <f t="shared" si="166"/>
        <v>0</v>
      </c>
      <c r="AX141" s="69">
        <f t="shared" si="119"/>
        <v>0</v>
      </c>
      <c r="AY141" s="69">
        <f t="shared" si="119"/>
        <v>0</v>
      </c>
      <c r="AZ141" s="69">
        <f t="shared" si="114"/>
        <v>0</v>
      </c>
      <c r="BA141" s="69">
        <f t="shared" si="151"/>
        <v>0</v>
      </c>
      <c r="BB141" s="69">
        <f t="shared" si="151"/>
        <v>0</v>
      </c>
      <c r="BG141" s="87">
        <f>AO141-N141</f>
        <v>130.65295695571427</v>
      </c>
    </row>
    <row r="142" spans="1:59" s="98" customFormat="1" ht="38.25">
      <c r="A142" s="88" t="s">
        <v>171</v>
      </c>
      <c r="B142" s="112">
        <f>B136+1</f>
        <v>83</v>
      </c>
      <c r="C142" s="206" t="s">
        <v>172</v>
      </c>
      <c r="D142" s="115" t="s">
        <v>290</v>
      </c>
      <c r="E142" s="115"/>
      <c r="F142" s="91" t="s">
        <v>52</v>
      </c>
      <c r="G142" s="243">
        <f>0.06+0.279+0.391</f>
        <v>0.73</v>
      </c>
      <c r="H142" s="243">
        <v>0</v>
      </c>
      <c r="I142" s="104"/>
      <c r="J142" s="93">
        <v>2012</v>
      </c>
      <c r="K142" s="93">
        <v>2014</v>
      </c>
      <c r="L142" s="91"/>
      <c r="M142" s="104"/>
      <c r="N142" s="91">
        <f t="shared" ref="N142:N152" si="179">AE142+AF142+AJ142+AK142+AL142+AM142+AN142</f>
        <v>124.06</v>
      </c>
      <c r="O142" s="91">
        <f>'[9]Приложение 1'!L136</f>
        <v>126.4952335</v>
      </c>
      <c r="P142" s="275">
        <f t="shared" ref="P142:P159" si="180">AE142+AF142+AG142+AK142+AL142+AM142+AN142</f>
        <v>124.06</v>
      </c>
      <c r="Q142" s="91">
        <f t="shared" ref="Q142:Q159" si="181">P142-AE142-AF142-AJ142</f>
        <v>9.9266400300000015</v>
      </c>
      <c r="R142" s="104"/>
      <c r="S142" s="91">
        <v>0.06</v>
      </c>
      <c r="T142" s="91">
        <f>H142</f>
        <v>0</v>
      </c>
      <c r="U142" s="91">
        <f>G142-S142</f>
        <v>0.66999999999999993</v>
      </c>
      <c r="V142" s="91">
        <f>H142-T142</f>
        <v>0</v>
      </c>
      <c r="W142" s="104"/>
      <c r="X142" s="104"/>
      <c r="Y142" s="104"/>
      <c r="Z142" s="104"/>
      <c r="AA142" s="104"/>
      <c r="AB142" s="104"/>
      <c r="AC142" s="91">
        <f t="shared" ref="AC142:AD152" si="182">S142+U142+W142+Y142+AA142</f>
        <v>0.73</v>
      </c>
      <c r="AD142" s="91">
        <f t="shared" si="182"/>
        <v>0</v>
      </c>
      <c r="AE142" s="91">
        <v>39.755233500000003</v>
      </c>
      <c r="AF142" s="91"/>
      <c r="AG142" s="275">
        <f>'[9]7.1. ЦЗ 2013'!G136</f>
        <v>74.378126469999998</v>
      </c>
      <c r="AH142" s="91">
        <f>'Корректировка 2014 год (чист.)'!AG135</f>
        <v>9.9266400300000015</v>
      </c>
      <c r="AI142" s="91">
        <f t="shared" si="117"/>
        <v>0</v>
      </c>
      <c r="AJ142" s="94">
        <f t="shared" ref="AJ142:AJ159" si="183">AG142</f>
        <v>74.378126469999998</v>
      </c>
      <c r="AK142" s="91">
        <f>AW142-AE142-AG142</f>
        <v>9.9266400300000015</v>
      </c>
      <c r="AL142" s="104"/>
      <c r="AM142" s="104"/>
      <c r="AN142" s="104"/>
      <c r="AO142" s="95">
        <f t="shared" ref="AO142:AO152" si="184">AJ142+AK142+AL142+AM142+AN142</f>
        <v>84.304766499999999</v>
      </c>
      <c r="AP142" s="96">
        <f>AO142-N142</f>
        <v>-39.755233500000003</v>
      </c>
      <c r="AQ142" s="97"/>
      <c r="AR142" s="70">
        <f>AO142-Q142</f>
        <v>74.378126469999998</v>
      </c>
      <c r="AS142" s="96">
        <f>'[8]ИП - чистый (21.06.12)'!AF95</f>
        <v>40</v>
      </c>
      <c r="AT142" s="96">
        <f t="shared" si="161"/>
        <v>44.304766499999999</v>
      </c>
      <c r="AU142" s="70"/>
      <c r="AV142" s="70">
        <f t="shared" si="118"/>
        <v>0</v>
      </c>
      <c r="AW142" s="96">
        <v>124.06</v>
      </c>
      <c r="AX142" s="96">
        <f t="shared" si="119"/>
        <v>0</v>
      </c>
      <c r="AY142" s="96">
        <f t="shared" si="119"/>
        <v>0</v>
      </c>
      <c r="AZ142" s="96">
        <f t="shared" si="114"/>
        <v>0</v>
      </c>
      <c r="BA142" s="96">
        <f t="shared" si="151"/>
        <v>0</v>
      </c>
      <c r="BB142" s="96">
        <f t="shared" si="151"/>
        <v>0</v>
      </c>
      <c r="BC142" s="97"/>
      <c r="BD142" s="97"/>
      <c r="BE142" s="97"/>
      <c r="BF142" s="97"/>
      <c r="BG142" s="71"/>
    </row>
    <row r="143" spans="1:59" s="98" customFormat="1" ht="38.25">
      <c r="A143" s="88"/>
      <c r="B143" s="112">
        <f>B142+1</f>
        <v>84</v>
      </c>
      <c r="C143" s="115" t="s">
        <v>173</v>
      </c>
      <c r="D143" s="115"/>
      <c r="E143" s="115"/>
      <c r="F143" s="91" t="s">
        <v>52</v>
      </c>
      <c r="G143" s="91">
        <v>0</v>
      </c>
      <c r="H143" s="91">
        <v>0</v>
      </c>
      <c r="I143" s="104"/>
      <c r="J143" s="93">
        <v>2013</v>
      </c>
      <c r="K143" s="93">
        <v>2014</v>
      </c>
      <c r="L143" s="91"/>
      <c r="M143" s="104"/>
      <c r="N143" s="91">
        <f t="shared" si="179"/>
        <v>18.369055540000002</v>
      </c>
      <c r="O143" s="91">
        <f>'[9]Приложение 1'!L137</f>
        <v>40</v>
      </c>
      <c r="P143" s="275">
        <f t="shared" si="180"/>
        <v>18.369055540000002</v>
      </c>
      <c r="Q143" s="91">
        <f t="shared" si="181"/>
        <v>4.0853386300000007</v>
      </c>
      <c r="R143" s="104"/>
      <c r="S143" s="104"/>
      <c r="T143" s="104"/>
      <c r="U143" s="91">
        <f t="shared" ref="U143:V147" si="185">G143</f>
        <v>0</v>
      </c>
      <c r="V143" s="91">
        <f t="shared" si="185"/>
        <v>0</v>
      </c>
      <c r="W143" s="104"/>
      <c r="X143" s="104"/>
      <c r="Y143" s="104"/>
      <c r="Z143" s="104"/>
      <c r="AA143" s="104"/>
      <c r="AB143" s="104"/>
      <c r="AC143" s="91">
        <f t="shared" si="182"/>
        <v>0</v>
      </c>
      <c r="AD143" s="91">
        <f t="shared" si="182"/>
        <v>0</v>
      </c>
      <c r="AE143" s="91">
        <v>0</v>
      </c>
      <c r="AF143" s="91"/>
      <c r="AG143" s="275">
        <f>'[9]7.1. ЦЗ 2013'!G137</f>
        <v>14.283716910000001</v>
      </c>
      <c r="AH143" s="91">
        <f>'Корректировка 2014 год (чист.)'!AG136</f>
        <v>25.716283089999997</v>
      </c>
      <c r="AI143" s="91">
        <f t="shared" si="117"/>
        <v>-21.630944459999995</v>
      </c>
      <c r="AJ143" s="94">
        <f t="shared" si="183"/>
        <v>14.283716910000001</v>
      </c>
      <c r="AK143" s="91">
        <f>18.36905554-AG143</f>
        <v>4.0853386300000007</v>
      </c>
      <c r="AL143" s="91"/>
      <c r="AM143" s="91"/>
      <c r="AN143" s="91"/>
      <c r="AO143" s="95">
        <f t="shared" si="184"/>
        <v>18.369055540000002</v>
      </c>
      <c r="AP143" s="96">
        <f>AO143-N143</f>
        <v>0</v>
      </c>
      <c r="AQ143" s="97"/>
      <c r="AR143" s="70">
        <f>AO143-Q143</f>
        <v>14.283716910000001</v>
      </c>
      <c r="AS143" s="96">
        <f>'[8]ИП - чистый (21.06.12)'!AF96</f>
        <v>40</v>
      </c>
      <c r="AT143" s="96">
        <f t="shared" si="161"/>
        <v>-21.630944459999998</v>
      </c>
      <c r="AU143" s="70"/>
      <c r="AV143" s="70">
        <f t="shared" si="118"/>
        <v>0</v>
      </c>
      <c r="AW143" s="96">
        <f t="shared" ref="AW143:AW155" si="186">AJ143+AK143+AL143+AM143+AN143-AO143</f>
        <v>0</v>
      </c>
      <c r="AX143" s="96">
        <f t="shared" si="119"/>
        <v>0</v>
      </c>
      <c r="AY143" s="96">
        <f t="shared" si="119"/>
        <v>0</v>
      </c>
      <c r="AZ143" s="96">
        <f t="shared" si="114"/>
        <v>0</v>
      </c>
      <c r="BA143" s="96">
        <f t="shared" si="151"/>
        <v>0</v>
      </c>
      <c r="BB143" s="96">
        <f t="shared" si="151"/>
        <v>0</v>
      </c>
      <c r="BC143" s="97"/>
      <c r="BD143" s="97"/>
      <c r="BE143" s="97"/>
      <c r="BF143" s="97"/>
      <c r="BG143" s="71"/>
    </row>
    <row r="144" spans="1:59" s="98" customFormat="1" ht="25.5">
      <c r="A144" s="88"/>
      <c r="B144" s="112"/>
      <c r="C144" s="115" t="s">
        <v>223</v>
      </c>
      <c r="D144" s="115"/>
      <c r="E144" s="115"/>
      <c r="F144" s="91"/>
      <c r="G144" s="91">
        <v>0</v>
      </c>
      <c r="H144" s="91">
        <v>0</v>
      </c>
      <c r="I144" s="104"/>
      <c r="J144" s="93">
        <v>2014</v>
      </c>
      <c r="K144" s="93">
        <v>2015</v>
      </c>
      <c r="L144" s="91"/>
      <c r="M144" s="104"/>
      <c r="N144" s="91"/>
      <c r="O144" s="91"/>
      <c r="P144" s="275">
        <f>40-P143</f>
        <v>21.630944459999998</v>
      </c>
      <c r="Q144" s="91">
        <f>P144</f>
        <v>21.630944459999998</v>
      </c>
      <c r="R144" s="104"/>
      <c r="S144" s="104"/>
      <c r="T144" s="104"/>
      <c r="U144" s="91"/>
      <c r="V144" s="91"/>
      <c r="W144" s="104">
        <f>G144</f>
        <v>0</v>
      </c>
      <c r="X144" s="104">
        <f>H144</f>
        <v>0</v>
      </c>
      <c r="Y144" s="104"/>
      <c r="Z144" s="104"/>
      <c r="AA144" s="104"/>
      <c r="AB144" s="104"/>
      <c r="AC144" s="91">
        <f t="shared" si="182"/>
        <v>0</v>
      </c>
      <c r="AD144" s="91">
        <f t="shared" si="182"/>
        <v>0</v>
      </c>
      <c r="AE144" s="91"/>
      <c r="AF144" s="91"/>
      <c r="AG144" s="275"/>
      <c r="AH144" s="91"/>
      <c r="AI144" s="91">
        <f t="shared" si="117"/>
        <v>21.630944459999998</v>
      </c>
      <c r="AJ144" s="94">
        <v>0</v>
      </c>
      <c r="AK144" s="91">
        <f>P144</f>
        <v>21.630944459999998</v>
      </c>
      <c r="AL144" s="91"/>
      <c r="AM144" s="91"/>
      <c r="AN144" s="91"/>
      <c r="AO144" s="95">
        <f t="shared" si="184"/>
        <v>21.630944459999998</v>
      </c>
      <c r="AP144" s="96"/>
      <c r="AQ144" s="97"/>
      <c r="AR144" s="70"/>
      <c r="AS144" s="96"/>
      <c r="AT144" s="96"/>
      <c r="AU144" s="70"/>
      <c r="AV144" s="70"/>
      <c r="AW144" s="96"/>
      <c r="AX144" s="96"/>
      <c r="AY144" s="96"/>
      <c r="AZ144" s="96"/>
      <c r="BA144" s="96"/>
      <c r="BB144" s="96"/>
      <c r="BC144" s="97"/>
      <c r="BD144" s="97"/>
      <c r="BE144" s="97"/>
      <c r="BF144" s="97"/>
      <c r="BG144" s="71"/>
    </row>
    <row r="145" spans="1:59" s="98" customFormat="1" ht="38.25">
      <c r="A145" s="88"/>
      <c r="B145" s="112">
        <f>B143+1</f>
        <v>85</v>
      </c>
      <c r="C145" s="206" t="s">
        <v>174</v>
      </c>
      <c r="D145" s="115"/>
      <c r="E145" s="115"/>
      <c r="F145" s="91" t="s">
        <v>52</v>
      </c>
      <c r="G145" s="91">
        <v>0</v>
      </c>
      <c r="H145" s="91">
        <v>0</v>
      </c>
      <c r="I145" s="104"/>
      <c r="J145" s="93">
        <v>2013</v>
      </c>
      <c r="K145" s="93">
        <v>2014</v>
      </c>
      <c r="L145" s="91"/>
      <c r="M145" s="104"/>
      <c r="N145" s="91">
        <f t="shared" si="179"/>
        <v>21.92920779</v>
      </c>
      <c r="O145" s="91">
        <f>'[9]Приложение 1'!L138</f>
        <v>22.1</v>
      </c>
      <c r="P145" s="275">
        <f t="shared" si="180"/>
        <v>21.92920779</v>
      </c>
      <c r="Q145" s="91">
        <f t="shared" si="181"/>
        <v>4.1181072199999988</v>
      </c>
      <c r="R145" s="104"/>
      <c r="S145" s="104"/>
      <c r="T145" s="104"/>
      <c r="U145" s="91">
        <f t="shared" si="185"/>
        <v>0</v>
      </c>
      <c r="V145" s="91">
        <f t="shared" si="185"/>
        <v>0</v>
      </c>
      <c r="W145" s="104"/>
      <c r="X145" s="104"/>
      <c r="Y145" s="104"/>
      <c r="Z145" s="104"/>
      <c r="AA145" s="104"/>
      <c r="AB145" s="104"/>
      <c r="AC145" s="91">
        <f t="shared" si="182"/>
        <v>0</v>
      </c>
      <c r="AD145" s="91">
        <f t="shared" si="182"/>
        <v>0</v>
      </c>
      <c r="AE145" s="91"/>
      <c r="AF145" s="91"/>
      <c r="AG145" s="275">
        <f>'[9]7.1. ЦЗ 2013'!G138</f>
        <v>17.811100570000001</v>
      </c>
      <c r="AH145" s="214">
        <f>'Корректировка 2014 год (чист.)'!AG137</f>
        <v>4.2888994300000007</v>
      </c>
      <c r="AI145" s="214">
        <f t="shared" si="117"/>
        <v>-0.17079221000000189</v>
      </c>
      <c r="AJ145" s="94">
        <f t="shared" si="183"/>
        <v>17.811100570000001</v>
      </c>
      <c r="AK145" s="214">
        <f>21.92920779-AG145</f>
        <v>4.1181072199999988</v>
      </c>
      <c r="AL145" s="91"/>
      <c r="AM145" s="91"/>
      <c r="AN145" s="91"/>
      <c r="AO145" s="95">
        <f t="shared" si="184"/>
        <v>21.92920779</v>
      </c>
      <c r="AP145" s="96"/>
      <c r="AQ145" s="97"/>
      <c r="AR145" s="70"/>
      <c r="AS145" s="96"/>
      <c r="AT145" s="96"/>
      <c r="AU145" s="70"/>
      <c r="AV145" s="70">
        <f t="shared" si="118"/>
        <v>0</v>
      </c>
      <c r="AW145" s="96">
        <f t="shared" si="186"/>
        <v>0</v>
      </c>
      <c r="AX145" s="96">
        <f t="shared" ref="AX145:AY149" si="187">S145+U145+W145+Y145+AA145-AC145</f>
        <v>0</v>
      </c>
      <c r="AY145" s="96">
        <f t="shared" si="187"/>
        <v>0</v>
      </c>
      <c r="AZ145" s="96">
        <f t="shared" si="114"/>
        <v>0</v>
      </c>
      <c r="BA145" s="96">
        <f t="shared" ref="BA145:BB149" si="188">AC145-G145</f>
        <v>0</v>
      </c>
      <c r="BB145" s="96">
        <f t="shared" si="188"/>
        <v>0</v>
      </c>
      <c r="BC145" s="97"/>
      <c r="BD145" s="97"/>
      <c r="BE145" s="97"/>
      <c r="BF145" s="97"/>
      <c r="BG145" s="71"/>
    </row>
    <row r="146" spans="1:59" s="98" customFormat="1" ht="25.5">
      <c r="A146" s="88"/>
      <c r="B146" s="112">
        <f t="shared" ref="B146:B152" si="189">B145+1</f>
        <v>86</v>
      </c>
      <c r="C146" s="252" t="s">
        <v>224</v>
      </c>
      <c r="D146" s="206"/>
      <c r="E146" s="206" t="s">
        <v>224</v>
      </c>
      <c r="F146" s="91" t="s">
        <v>52</v>
      </c>
      <c r="G146" s="91">
        <v>0</v>
      </c>
      <c r="H146" s="91">
        <v>0</v>
      </c>
      <c r="I146" s="104"/>
      <c r="J146" s="93">
        <v>2014</v>
      </c>
      <c r="K146" s="93">
        <v>2015</v>
      </c>
      <c r="L146" s="91"/>
      <c r="M146" s="104"/>
      <c r="N146" s="91">
        <f t="shared" si="179"/>
        <v>21.15</v>
      </c>
      <c r="O146" s="91">
        <f>'[9]Приложение 1'!L139</f>
        <v>23.15</v>
      </c>
      <c r="P146" s="275">
        <f t="shared" si="180"/>
        <v>21.15</v>
      </c>
      <c r="Q146" s="91">
        <f t="shared" si="181"/>
        <v>21.15</v>
      </c>
      <c r="R146" s="104"/>
      <c r="S146" s="104"/>
      <c r="T146" s="104"/>
      <c r="U146" s="91">
        <f t="shared" si="185"/>
        <v>0</v>
      </c>
      <c r="V146" s="91">
        <f t="shared" si="185"/>
        <v>0</v>
      </c>
      <c r="W146" s="104"/>
      <c r="X146" s="104"/>
      <c r="Y146" s="104"/>
      <c r="Z146" s="104"/>
      <c r="AA146" s="104"/>
      <c r="AB146" s="104"/>
      <c r="AC146" s="91">
        <f t="shared" si="182"/>
        <v>0</v>
      </c>
      <c r="AD146" s="91">
        <f t="shared" si="182"/>
        <v>0</v>
      </c>
      <c r="AE146" s="91"/>
      <c r="AF146" s="91"/>
      <c r="AG146" s="275">
        <f>'[9]7.1. ЦЗ 2013'!G139</f>
        <v>0</v>
      </c>
      <c r="AH146" s="91">
        <f>'Корректировка 2014 год (чист.)'!AG138</f>
        <v>21.15</v>
      </c>
      <c r="AI146" s="91">
        <f t="shared" si="117"/>
        <v>0</v>
      </c>
      <c r="AJ146" s="94">
        <f t="shared" si="183"/>
        <v>0</v>
      </c>
      <c r="AK146" s="91">
        <f>23.15-2</f>
        <v>21.15</v>
      </c>
      <c r="AL146" s="91"/>
      <c r="AM146" s="91"/>
      <c r="AN146" s="91"/>
      <c r="AO146" s="95">
        <f t="shared" si="184"/>
        <v>21.15</v>
      </c>
      <c r="AP146" s="96"/>
      <c r="AQ146" s="97"/>
      <c r="AR146" s="70"/>
      <c r="AS146" s="96"/>
      <c r="AT146" s="96"/>
      <c r="AU146" s="70"/>
      <c r="AV146" s="70">
        <f t="shared" si="118"/>
        <v>0</v>
      </c>
      <c r="AW146" s="96">
        <f t="shared" si="186"/>
        <v>0</v>
      </c>
      <c r="AX146" s="96">
        <f t="shared" si="187"/>
        <v>0</v>
      </c>
      <c r="AY146" s="96">
        <f t="shared" si="187"/>
        <v>0</v>
      </c>
      <c r="AZ146" s="96">
        <f t="shared" si="114"/>
        <v>0</v>
      </c>
      <c r="BA146" s="96">
        <f t="shared" si="188"/>
        <v>0</v>
      </c>
      <c r="BB146" s="96">
        <f t="shared" si="188"/>
        <v>0</v>
      </c>
      <c r="BC146" s="97"/>
      <c r="BD146" s="97"/>
      <c r="BE146" s="97"/>
      <c r="BF146" s="97"/>
      <c r="BG146" s="71"/>
    </row>
    <row r="147" spans="1:59" s="98" customFormat="1" ht="25.5">
      <c r="A147" s="88"/>
      <c r="B147" s="112">
        <f t="shared" si="189"/>
        <v>87</v>
      </c>
      <c r="C147" s="252" t="s">
        <v>225</v>
      </c>
      <c r="D147" s="206"/>
      <c r="E147" s="206" t="s">
        <v>225</v>
      </c>
      <c r="F147" s="91" t="s">
        <v>52</v>
      </c>
      <c r="G147" s="91">
        <v>0</v>
      </c>
      <c r="H147" s="91">
        <v>0</v>
      </c>
      <c r="I147" s="104"/>
      <c r="J147" s="93">
        <v>2014</v>
      </c>
      <c r="K147" s="93">
        <v>2015</v>
      </c>
      <c r="L147" s="91"/>
      <c r="M147" s="104"/>
      <c r="N147" s="91">
        <f t="shared" si="179"/>
        <v>12.98</v>
      </c>
      <c r="O147" s="91">
        <f>'[9]Приложение 1'!L140</f>
        <v>10.98</v>
      </c>
      <c r="P147" s="275">
        <f t="shared" si="180"/>
        <v>12.98</v>
      </c>
      <c r="Q147" s="91">
        <f t="shared" si="181"/>
        <v>12.98</v>
      </c>
      <c r="R147" s="104"/>
      <c r="S147" s="104"/>
      <c r="T147" s="104"/>
      <c r="U147" s="91">
        <f t="shared" si="185"/>
        <v>0</v>
      </c>
      <c r="V147" s="91">
        <f t="shared" si="185"/>
        <v>0</v>
      </c>
      <c r="W147" s="104"/>
      <c r="X147" s="104"/>
      <c r="Y147" s="104"/>
      <c r="Z147" s="104"/>
      <c r="AA147" s="104"/>
      <c r="AB147" s="104"/>
      <c r="AC147" s="91">
        <f t="shared" si="182"/>
        <v>0</v>
      </c>
      <c r="AD147" s="91">
        <f t="shared" si="182"/>
        <v>0</v>
      </c>
      <c r="AE147" s="91"/>
      <c r="AF147" s="91"/>
      <c r="AG147" s="275">
        <f>'[9]7.1. ЦЗ 2013'!G140</f>
        <v>0</v>
      </c>
      <c r="AH147" s="91">
        <f>'Корректировка 2014 год (чист.)'!AG139</f>
        <v>12.98</v>
      </c>
      <c r="AI147" s="91">
        <f t="shared" si="117"/>
        <v>0</v>
      </c>
      <c r="AJ147" s="94">
        <f t="shared" si="183"/>
        <v>0</v>
      </c>
      <c r="AK147" s="91">
        <f>10.98+2</f>
        <v>12.98</v>
      </c>
      <c r="AL147" s="91"/>
      <c r="AM147" s="91"/>
      <c r="AN147" s="91"/>
      <c r="AO147" s="95">
        <f t="shared" si="184"/>
        <v>12.98</v>
      </c>
      <c r="AP147" s="96"/>
      <c r="AQ147" s="97"/>
      <c r="AR147" s="70"/>
      <c r="AS147" s="96"/>
      <c r="AT147" s="96"/>
      <c r="AU147" s="70"/>
      <c r="AV147" s="70">
        <f t="shared" si="118"/>
        <v>0</v>
      </c>
      <c r="AW147" s="96">
        <f t="shared" si="186"/>
        <v>0</v>
      </c>
      <c r="AX147" s="96">
        <f t="shared" si="187"/>
        <v>0</v>
      </c>
      <c r="AY147" s="96">
        <f t="shared" si="187"/>
        <v>0</v>
      </c>
      <c r="AZ147" s="96">
        <f t="shared" si="114"/>
        <v>0</v>
      </c>
      <c r="BA147" s="96">
        <f t="shared" si="188"/>
        <v>0</v>
      </c>
      <c r="BB147" s="96">
        <f t="shared" si="188"/>
        <v>0</v>
      </c>
      <c r="BC147" s="97"/>
      <c r="BD147" s="97"/>
      <c r="BE147" s="97"/>
      <c r="BF147" s="97"/>
      <c r="BG147" s="71"/>
    </row>
    <row r="148" spans="1:59" s="98" customFormat="1" ht="25.5">
      <c r="A148" s="88"/>
      <c r="B148" s="112">
        <f t="shared" si="189"/>
        <v>88</v>
      </c>
      <c r="C148" s="252" t="s">
        <v>226</v>
      </c>
      <c r="D148" s="206"/>
      <c r="E148" s="206" t="s">
        <v>226</v>
      </c>
      <c r="F148" s="91" t="s">
        <v>52</v>
      </c>
      <c r="G148" s="91">
        <v>0</v>
      </c>
      <c r="H148" s="91">
        <v>0</v>
      </c>
      <c r="I148" s="104"/>
      <c r="J148" s="93">
        <v>2015</v>
      </c>
      <c r="K148" s="93">
        <v>2015</v>
      </c>
      <c r="L148" s="91"/>
      <c r="M148" s="104"/>
      <c r="N148" s="91">
        <f t="shared" si="179"/>
        <v>13.64</v>
      </c>
      <c r="O148" s="91">
        <f>'[9]Приложение 1'!L141</f>
        <v>13.64</v>
      </c>
      <c r="P148" s="275">
        <f t="shared" si="180"/>
        <v>13.64</v>
      </c>
      <c r="Q148" s="91">
        <f t="shared" si="181"/>
        <v>13.64</v>
      </c>
      <c r="R148" s="104"/>
      <c r="S148" s="104"/>
      <c r="T148" s="104"/>
      <c r="U148" s="91"/>
      <c r="V148" s="91"/>
      <c r="W148" s="91">
        <f>G148</f>
        <v>0</v>
      </c>
      <c r="X148" s="91">
        <f>H148</f>
        <v>0</v>
      </c>
      <c r="Y148" s="104"/>
      <c r="Z148" s="104"/>
      <c r="AA148" s="104"/>
      <c r="AB148" s="104"/>
      <c r="AC148" s="91">
        <f t="shared" si="182"/>
        <v>0</v>
      </c>
      <c r="AD148" s="91">
        <f t="shared" si="182"/>
        <v>0</v>
      </c>
      <c r="AE148" s="91"/>
      <c r="AF148" s="91"/>
      <c r="AG148" s="275">
        <f>'[9]7.1. ЦЗ 2013'!G141</f>
        <v>0</v>
      </c>
      <c r="AH148" s="91">
        <f>'Корректировка 2014 год (чист.)'!AG140</f>
        <v>0</v>
      </c>
      <c r="AI148" s="91">
        <f t="shared" si="117"/>
        <v>0</v>
      </c>
      <c r="AJ148" s="94">
        <f t="shared" si="183"/>
        <v>0</v>
      </c>
      <c r="AK148" s="91">
        <v>0</v>
      </c>
      <c r="AL148" s="91">
        <v>13.64</v>
      </c>
      <c r="AM148" s="91"/>
      <c r="AN148" s="91"/>
      <c r="AO148" s="95">
        <f t="shared" si="184"/>
        <v>13.64</v>
      </c>
      <c r="AP148" s="96"/>
      <c r="AQ148" s="97"/>
      <c r="AR148" s="70"/>
      <c r="AS148" s="96"/>
      <c r="AT148" s="96"/>
      <c r="AU148" s="70"/>
      <c r="AV148" s="70">
        <f t="shared" si="118"/>
        <v>0</v>
      </c>
      <c r="AW148" s="96">
        <f t="shared" si="186"/>
        <v>0</v>
      </c>
      <c r="AX148" s="96">
        <f t="shared" si="187"/>
        <v>0</v>
      </c>
      <c r="AY148" s="96">
        <f t="shared" si="187"/>
        <v>0</v>
      </c>
      <c r="AZ148" s="96">
        <f t="shared" si="114"/>
        <v>0</v>
      </c>
      <c r="BA148" s="96">
        <f t="shared" si="188"/>
        <v>0</v>
      </c>
      <c r="BB148" s="96">
        <f t="shared" si="188"/>
        <v>0</v>
      </c>
      <c r="BC148" s="97"/>
      <c r="BD148" s="97"/>
      <c r="BE148" s="97"/>
      <c r="BF148" s="97"/>
      <c r="BG148" s="71"/>
    </row>
    <row r="149" spans="1:59" s="98" customFormat="1" ht="38.25">
      <c r="A149" s="88"/>
      <c r="B149" s="112">
        <f t="shared" si="189"/>
        <v>89</v>
      </c>
      <c r="C149" s="115" t="s">
        <v>178</v>
      </c>
      <c r="D149" s="115"/>
      <c r="E149" s="115"/>
      <c r="F149" s="91" t="s">
        <v>52</v>
      </c>
      <c r="G149" s="243">
        <v>0.04</v>
      </c>
      <c r="H149" s="243">
        <v>0</v>
      </c>
      <c r="I149" s="104"/>
      <c r="J149" s="93">
        <v>2013</v>
      </c>
      <c r="K149" s="93">
        <v>2013</v>
      </c>
      <c r="L149" s="91"/>
      <c r="M149" s="104"/>
      <c r="N149" s="91">
        <f t="shared" si="179"/>
        <v>14.235648260000001</v>
      </c>
      <c r="O149" s="91">
        <f>'[9]Приложение 1'!L142</f>
        <v>18.75</v>
      </c>
      <c r="P149" s="275">
        <f t="shared" si="180"/>
        <v>14.235648260000001</v>
      </c>
      <c r="Q149" s="91">
        <f t="shared" si="181"/>
        <v>0</v>
      </c>
      <c r="R149" s="104"/>
      <c r="S149" s="91">
        <f>G149</f>
        <v>0.04</v>
      </c>
      <c r="T149" s="91">
        <f>H149</f>
        <v>0</v>
      </c>
      <c r="U149" s="91"/>
      <c r="V149" s="91"/>
      <c r="W149" s="104"/>
      <c r="X149" s="104"/>
      <c r="Y149" s="104"/>
      <c r="Z149" s="104"/>
      <c r="AA149" s="104"/>
      <c r="AB149" s="104"/>
      <c r="AC149" s="91">
        <f t="shared" si="182"/>
        <v>0.04</v>
      </c>
      <c r="AD149" s="91">
        <f t="shared" si="182"/>
        <v>0</v>
      </c>
      <c r="AE149" s="91">
        <v>0</v>
      </c>
      <c r="AF149" s="91"/>
      <c r="AG149" s="275">
        <f>'[9]7.1. ЦЗ 2013'!G142</f>
        <v>14.235648260000001</v>
      </c>
      <c r="AH149" s="91">
        <f>'Корректировка 2014 год (чист.)'!AG141</f>
        <v>0</v>
      </c>
      <c r="AI149" s="91">
        <f t="shared" si="117"/>
        <v>0</v>
      </c>
      <c r="AJ149" s="94">
        <f t="shared" si="183"/>
        <v>14.235648260000001</v>
      </c>
      <c r="AK149" s="91"/>
      <c r="AL149" s="91"/>
      <c r="AM149" s="91"/>
      <c r="AN149" s="91"/>
      <c r="AO149" s="95">
        <f t="shared" si="184"/>
        <v>14.235648260000001</v>
      </c>
      <c r="AP149" s="96"/>
      <c r="AQ149" s="97"/>
      <c r="AR149" s="70"/>
      <c r="AS149" s="96"/>
      <c r="AT149" s="96"/>
      <c r="AU149" s="70"/>
      <c r="AV149" s="70">
        <f t="shared" si="118"/>
        <v>0</v>
      </c>
      <c r="AW149" s="96">
        <f t="shared" si="186"/>
        <v>0</v>
      </c>
      <c r="AX149" s="96">
        <f t="shared" si="187"/>
        <v>0</v>
      </c>
      <c r="AY149" s="96">
        <f t="shared" si="187"/>
        <v>0</v>
      </c>
      <c r="AZ149" s="96">
        <f t="shared" si="114"/>
        <v>0</v>
      </c>
      <c r="BA149" s="96">
        <f t="shared" si="188"/>
        <v>0</v>
      </c>
      <c r="BB149" s="96">
        <f t="shared" si="188"/>
        <v>0</v>
      </c>
      <c r="BC149" s="97"/>
      <c r="BD149" s="97"/>
      <c r="BE149" s="97"/>
      <c r="BF149" s="97"/>
      <c r="BG149" s="71"/>
    </row>
    <row r="150" spans="1:59" s="98" customFormat="1" ht="25.5">
      <c r="A150" s="88"/>
      <c r="B150" s="112">
        <f t="shared" si="189"/>
        <v>90</v>
      </c>
      <c r="C150" s="252" t="s">
        <v>227</v>
      </c>
      <c r="D150" s="115"/>
      <c r="E150" s="115" t="s">
        <v>227</v>
      </c>
      <c r="F150" s="91" t="s">
        <v>52</v>
      </c>
      <c r="G150" s="91">
        <v>0</v>
      </c>
      <c r="H150" s="91">
        <v>0</v>
      </c>
      <c r="I150" s="104"/>
      <c r="J150" s="93">
        <v>2014</v>
      </c>
      <c r="K150" s="93">
        <v>2015</v>
      </c>
      <c r="L150" s="91"/>
      <c r="M150" s="104"/>
      <c r="N150" s="91"/>
      <c r="O150" s="91"/>
      <c r="P150" s="275">
        <f t="shared" si="180"/>
        <v>15</v>
      </c>
      <c r="Q150" s="91">
        <f t="shared" si="181"/>
        <v>15</v>
      </c>
      <c r="R150" s="104"/>
      <c r="S150" s="104"/>
      <c r="T150" s="104"/>
      <c r="U150" s="91"/>
      <c r="V150" s="91"/>
      <c r="W150" s="104">
        <f>G150</f>
        <v>0</v>
      </c>
      <c r="X150" s="104">
        <f>H150</f>
        <v>0</v>
      </c>
      <c r="Y150" s="104"/>
      <c r="Z150" s="104"/>
      <c r="AA150" s="104"/>
      <c r="AB150" s="104"/>
      <c r="AC150" s="91">
        <f t="shared" si="182"/>
        <v>0</v>
      </c>
      <c r="AD150" s="91">
        <f t="shared" si="182"/>
        <v>0</v>
      </c>
      <c r="AE150" s="91"/>
      <c r="AF150" s="91"/>
      <c r="AG150" s="275"/>
      <c r="AH150" s="214">
        <f>'Корректировка 2014 год (чист.)'!AG142</f>
        <v>15</v>
      </c>
      <c r="AI150" s="214">
        <f t="shared" si="117"/>
        <v>-5</v>
      </c>
      <c r="AJ150" s="94">
        <v>0</v>
      </c>
      <c r="AK150" s="214">
        <v>10</v>
      </c>
      <c r="AL150" s="189">
        <v>5</v>
      </c>
      <c r="AM150" s="91"/>
      <c r="AN150" s="91"/>
      <c r="AO150" s="95">
        <f t="shared" si="184"/>
        <v>15</v>
      </c>
      <c r="AP150" s="96"/>
      <c r="AQ150" s="97"/>
      <c r="AR150" s="70"/>
      <c r="AS150" s="96"/>
      <c r="AT150" s="96"/>
      <c r="AU150" s="70"/>
      <c r="AV150" s="70">
        <f t="shared" si="118"/>
        <v>0</v>
      </c>
      <c r="AW150" s="96"/>
      <c r="AX150" s="96"/>
      <c r="AY150" s="96"/>
      <c r="AZ150" s="96"/>
      <c r="BA150" s="96"/>
      <c r="BB150" s="96"/>
      <c r="BC150" s="97"/>
      <c r="BD150" s="97"/>
      <c r="BE150" s="97"/>
      <c r="BF150" s="97"/>
      <c r="BG150" s="71"/>
    </row>
    <row r="151" spans="1:59" s="98" customFormat="1" ht="25.5">
      <c r="A151" s="88"/>
      <c r="B151" s="112">
        <f t="shared" si="189"/>
        <v>91</v>
      </c>
      <c r="C151" s="252" t="s">
        <v>228</v>
      </c>
      <c r="D151" s="115"/>
      <c r="E151" s="115" t="s">
        <v>228</v>
      </c>
      <c r="F151" s="91" t="s">
        <v>52</v>
      </c>
      <c r="G151" s="91">
        <v>0</v>
      </c>
      <c r="H151" s="91">
        <v>0</v>
      </c>
      <c r="I151" s="104"/>
      <c r="J151" s="93">
        <v>2014</v>
      </c>
      <c r="K151" s="93">
        <v>2015</v>
      </c>
      <c r="L151" s="91"/>
      <c r="M151" s="104"/>
      <c r="N151" s="91"/>
      <c r="O151" s="91"/>
      <c r="P151" s="275">
        <f t="shared" si="180"/>
        <v>55</v>
      </c>
      <c r="Q151" s="91">
        <f t="shared" si="181"/>
        <v>55</v>
      </c>
      <c r="R151" s="104"/>
      <c r="S151" s="104"/>
      <c r="T151" s="104"/>
      <c r="U151" s="91"/>
      <c r="V151" s="91"/>
      <c r="W151" s="104">
        <f>G151</f>
        <v>0</v>
      </c>
      <c r="X151" s="104">
        <f>H151</f>
        <v>0</v>
      </c>
      <c r="Y151" s="104"/>
      <c r="Z151" s="104"/>
      <c r="AA151" s="104"/>
      <c r="AB151" s="104"/>
      <c r="AC151" s="91">
        <f t="shared" si="182"/>
        <v>0</v>
      </c>
      <c r="AD151" s="91">
        <f t="shared" si="182"/>
        <v>0</v>
      </c>
      <c r="AE151" s="91"/>
      <c r="AF151" s="91"/>
      <c r="AG151" s="275"/>
      <c r="AH151" s="91">
        <f>'Корректировка 2014 год (чист.)'!AG143+'Корректировка 2014 год (чист.)'!AG144</f>
        <v>35</v>
      </c>
      <c r="AI151" s="91">
        <f t="shared" si="117"/>
        <v>0</v>
      </c>
      <c r="AJ151" s="94">
        <v>0</v>
      </c>
      <c r="AK151" s="190">
        <v>35</v>
      </c>
      <c r="AL151" s="190">
        <v>20</v>
      </c>
      <c r="AM151" s="91"/>
      <c r="AN151" s="91"/>
      <c r="AO151" s="95">
        <f t="shared" si="184"/>
        <v>55</v>
      </c>
      <c r="AP151" s="96"/>
      <c r="AQ151" s="97"/>
      <c r="AR151" s="70"/>
      <c r="AS151" s="96"/>
      <c r="AT151" s="96"/>
      <c r="AU151" s="70"/>
      <c r="AV151" s="70">
        <f t="shared" si="118"/>
        <v>0</v>
      </c>
      <c r="AW151" s="96"/>
      <c r="AX151" s="96"/>
      <c r="AY151" s="96"/>
      <c r="AZ151" s="96"/>
      <c r="BA151" s="96"/>
      <c r="BB151" s="96"/>
      <c r="BC151" s="97"/>
      <c r="BD151" s="97"/>
      <c r="BE151" s="97"/>
      <c r="BF151" s="97"/>
      <c r="BG151" s="71"/>
    </row>
    <row r="152" spans="1:59" s="98" customFormat="1" ht="51">
      <c r="A152" s="88"/>
      <c r="B152" s="112">
        <f t="shared" si="189"/>
        <v>92</v>
      </c>
      <c r="C152" s="192" t="s">
        <v>182</v>
      </c>
      <c r="D152" s="115"/>
      <c r="E152" s="115"/>
      <c r="F152" s="91" t="s">
        <v>52</v>
      </c>
      <c r="G152" s="91">
        <v>0</v>
      </c>
      <c r="H152" s="91">
        <v>0</v>
      </c>
      <c r="I152" s="104"/>
      <c r="J152" s="93">
        <v>2014</v>
      </c>
      <c r="K152" s="93">
        <v>2015</v>
      </c>
      <c r="L152" s="91"/>
      <c r="M152" s="104"/>
      <c r="N152" s="91">
        <f t="shared" si="179"/>
        <v>79.642246135714288</v>
      </c>
      <c r="O152" s="91">
        <f>'[9]Приложение 1'!L148</f>
        <v>1184.597563026</v>
      </c>
      <c r="P152" s="279">
        <f>79642246.1357143/1000000</f>
        <v>79.642246135714302</v>
      </c>
      <c r="Q152" s="91">
        <f>P152</f>
        <v>79.642246135714302</v>
      </c>
      <c r="R152" s="104"/>
      <c r="S152" s="104"/>
      <c r="T152" s="104"/>
      <c r="U152" s="91">
        <f>G152</f>
        <v>0</v>
      </c>
      <c r="V152" s="91">
        <f>H152</f>
        <v>0</v>
      </c>
      <c r="W152" s="104"/>
      <c r="X152" s="104"/>
      <c r="Y152" s="104"/>
      <c r="Z152" s="104"/>
      <c r="AA152" s="104"/>
      <c r="AB152" s="104"/>
      <c r="AC152" s="91">
        <f t="shared" si="182"/>
        <v>0</v>
      </c>
      <c r="AD152" s="91">
        <f t="shared" si="182"/>
        <v>0</v>
      </c>
      <c r="AE152" s="190">
        <v>0.86500014000000003</v>
      </c>
      <c r="AF152" s="91"/>
      <c r="AG152" s="275">
        <v>0</v>
      </c>
      <c r="AH152" s="214">
        <f>'Корректировка 2014 год (чист.)'!AG145</f>
        <v>79.642246135714302</v>
      </c>
      <c r="AI152" s="214">
        <f t="shared" si="117"/>
        <v>-55.675907795714302</v>
      </c>
      <c r="AJ152" s="94">
        <v>0</v>
      </c>
      <c r="AK152" s="190">
        <f>0.93255714+0.2+21.81689955+0.46688165+0.55</f>
        <v>23.96633834</v>
      </c>
      <c r="AL152" s="190">
        <f>P152-AE152-AK152</f>
        <v>54.810907655714296</v>
      </c>
      <c r="AM152" s="91"/>
      <c r="AN152" s="91"/>
      <c r="AO152" s="95">
        <f t="shared" si="184"/>
        <v>78.777245995714296</v>
      </c>
      <c r="AP152" s="96"/>
      <c r="AQ152" s="97"/>
      <c r="AR152" s="70"/>
      <c r="AS152" s="96"/>
      <c r="AT152" s="96"/>
      <c r="AU152" s="70"/>
      <c r="AV152" s="70">
        <f t="shared" si="118"/>
        <v>-0.86500014000000647</v>
      </c>
      <c r="AW152" s="96">
        <f t="shared" si="186"/>
        <v>0</v>
      </c>
      <c r="AX152" s="96">
        <f t="shared" ref="AX152:AY159" si="190">S152+U152+W152+Y152+AA152-AC152</f>
        <v>0</v>
      </c>
      <c r="AY152" s="96">
        <f t="shared" si="190"/>
        <v>0</v>
      </c>
      <c r="AZ152" s="96">
        <f t="shared" si="114"/>
        <v>0</v>
      </c>
      <c r="BA152" s="96">
        <f t="shared" ref="BA152:BB159" si="191">AC152-G152</f>
        <v>0</v>
      </c>
      <c r="BB152" s="96">
        <f t="shared" si="191"/>
        <v>0</v>
      </c>
      <c r="BC152" s="97"/>
      <c r="BD152" s="97"/>
      <c r="BE152" s="97"/>
      <c r="BF152" s="97"/>
      <c r="BG152" s="71"/>
    </row>
    <row r="153" spans="1:59" s="87" customFormat="1" ht="12.75">
      <c r="A153" s="80"/>
      <c r="B153" s="81"/>
      <c r="C153" s="82" t="s">
        <v>183</v>
      </c>
      <c r="D153" s="82"/>
      <c r="E153" s="82"/>
      <c r="F153" s="83"/>
      <c r="G153" s="84">
        <f>SUM(G154:G159)</f>
        <v>0</v>
      </c>
      <c r="H153" s="84">
        <f>SUM(H154:H159)</f>
        <v>0</v>
      </c>
      <c r="I153" s="84"/>
      <c r="J153" s="84"/>
      <c r="K153" s="84"/>
      <c r="L153" s="84" t="e">
        <f>#REF!+L154+L155+L156</f>
        <v>#REF!</v>
      </c>
      <c r="M153" s="84" t="e">
        <f>#REF!+M154+M155+M156</f>
        <v>#REF!</v>
      </c>
      <c r="N153" s="84">
        <f t="shared" ref="N153:AO153" si="192">SUM(N154:N159)</f>
        <v>1371.1277517660001</v>
      </c>
      <c r="O153" s="84">
        <f t="shared" si="192"/>
        <v>1184.597563026</v>
      </c>
      <c r="P153" s="274">
        <f t="shared" si="192"/>
        <v>1371.1277517660001</v>
      </c>
      <c r="Q153" s="84">
        <f t="shared" si="192"/>
        <v>362.68988798999999</v>
      </c>
      <c r="R153" s="84">
        <f t="shared" si="192"/>
        <v>0</v>
      </c>
      <c r="S153" s="84">
        <f t="shared" si="192"/>
        <v>0</v>
      </c>
      <c r="T153" s="84">
        <f t="shared" si="192"/>
        <v>0</v>
      </c>
      <c r="U153" s="84">
        <f t="shared" si="192"/>
        <v>0</v>
      </c>
      <c r="V153" s="84">
        <f t="shared" si="192"/>
        <v>0</v>
      </c>
      <c r="W153" s="84">
        <f t="shared" si="192"/>
        <v>0</v>
      </c>
      <c r="X153" s="84">
        <f t="shared" si="192"/>
        <v>0</v>
      </c>
      <c r="Y153" s="84">
        <f t="shared" si="192"/>
        <v>0</v>
      </c>
      <c r="Z153" s="84">
        <f t="shared" si="192"/>
        <v>0</v>
      </c>
      <c r="AA153" s="84">
        <f t="shared" si="192"/>
        <v>0</v>
      </c>
      <c r="AB153" s="84">
        <f t="shared" si="192"/>
        <v>0</v>
      </c>
      <c r="AC153" s="84">
        <f t="shared" si="192"/>
        <v>0</v>
      </c>
      <c r="AD153" s="84">
        <f t="shared" si="192"/>
        <v>0</v>
      </c>
      <c r="AE153" s="84">
        <f t="shared" si="192"/>
        <v>131.467950476</v>
      </c>
      <c r="AF153" s="84">
        <f t="shared" si="192"/>
        <v>0</v>
      </c>
      <c r="AG153" s="274">
        <f t="shared" si="192"/>
        <v>876.96991330000003</v>
      </c>
      <c r="AH153" s="84">
        <f t="shared" si="192"/>
        <v>299.30439031999998</v>
      </c>
      <c r="AI153" s="84">
        <f t="shared" si="117"/>
        <v>4.3537044299999934</v>
      </c>
      <c r="AJ153" s="84">
        <f t="shared" si="192"/>
        <v>876.96991330000003</v>
      </c>
      <c r="AK153" s="84">
        <f t="shared" si="192"/>
        <v>303.65809474999998</v>
      </c>
      <c r="AL153" s="84">
        <f t="shared" si="192"/>
        <v>0</v>
      </c>
      <c r="AM153" s="84">
        <f t="shared" si="192"/>
        <v>7.1789466800000001</v>
      </c>
      <c r="AN153" s="84">
        <f t="shared" si="192"/>
        <v>51.852846560000003</v>
      </c>
      <c r="AO153" s="85">
        <f t="shared" si="192"/>
        <v>1239.6598012899999</v>
      </c>
      <c r="AP153" s="86">
        <f t="shared" ref="AP153:AP159" si="193">AO153-N153</f>
        <v>-131.46795047600017</v>
      </c>
      <c r="AQ153" s="86"/>
      <c r="AR153" s="86">
        <f t="shared" ref="AR153:AR159" si="194">AO153-Q153</f>
        <v>876.96991329999992</v>
      </c>
      <c r="AS153" s="69">
        <f>'[8]ИП - чистый (21.06.12)'!AF99</f>
        <v>548.08000000000004</v>
      </c>
      <c r="AT153" s="69">
        <f t="shared" si="161"/>
        <v>691.57980128999986</v>
      </c>
      <c r="AU153" s="86"/>
      <c r="AV153" s="70">
        <f t="shared" si="118"/>
        <v>0</v>
      </c>
      <c r="AW153" s="69">
        <f t="shared" si="186"/>
        <v>0</v>
      </c>
      <c r="AX153" s="69">
        <f t="shared" si="190"/>
        <v>0</v>
      </c>
      <c r="AY153" s="69">
        <f t="shared" si="190"/>
        <v>0</v>
      </c>
      <c r="AZ153" s="69">
        <f t="shared" si="114"/>
        <v>0</v>
      </c>
      <c r="BA153" s="69">
        <f t="shared" si="191"/>
        <v>0</v>
      </c>
      <c r="BB153" s="69">
        <f t="shared" si="191"/>
        <v>0</v>
      </c>
      <c r="BG153" s="87">
        <f>AO153-N153</f>
        <v>-131.46795047600017</v>
      </c>
    </row>
    <row r="154" spans="1:59" s="98" customFormat="1" ht="38.25">
      <c r="A154" s="88"/>
      <c r="B154" s="112">
        <f>B152+1</f>
        <v>93</v>
      </c>
      <c r="C154" s="206" t="s">
        <v>184</v>
      </c>
      <c r="D154" s="115"/>
      <c r="E154" s="115"/>
      <c r="F154" s="91"/>
      <c r="G154" s="91">
        <v>0</v>
      </c>
      <c r="H154" s="91">
        <v>0</v>
      </c>
      <c r="I154" s="104"/>
      <c r="J154" s="93">
        <v>2012</v>
      </c>
      <c r="K154" s="93">
        <v>2017</v>
      </c>
      <c r="L154" s="91"/>
      <c r="M154" s="104"/>
      <c r="N154" s="91">
        <f t="shared" ref="N154:N159" si="195">AE154+AF154+AJ154+AK154+AL154+AM154+AN154</f>
        <v>38.776706755999996</v>
      </c>
      <c r="O154" s="91">
        <f>'[9]Приложение 1'!L149</f>
        <v>39.552134105999997</v>
      </c>
      <c r="P154" s="275">
        <f t="shared" si="180"/>
        <v>38.776706755999996</v>
      </c>
      <c r="Q154" s="91">
        <f t="shared" si="181"/>
        <v>21.459577059999997</v>
      </c>
      <c r="R154" s="104"/>
      <c r="S154" s="104"/>
      <c r="T154" s="104"/>
      <c r="U154" s="91"/>
      <c r="V154" s="91"/>
      <c r="W154" s="91"/>
      <c r="X154" s="91"/>
      <c r="Y154" s="91"/>
      <c r="Z154" s="91"/>
      <c r="AA154" s="91">
        <f>G154</f>
        <v>0</v>
      </c>
      <c r="AB154" s="91">
        <f>H154</f>
        <v>0</v>
      </c>
      <c r="AC154" s="91">
        <f t="shared" ref="AC154:AD159" si="196">S154+U154+W154+Y154+AA154</f>
        <v>0</v>
      </c>
      <c r="AD154" s="91">
        <f t="shared" si="196"/>
        <v>0</v>
      </c>
      <c r="AE154" s="91">
        <v>2.6853655459999999</v>
      </c>
      <c r="AF154" s="91"/>
      <c r="AG154" s="275">
        <f>'[9]7.1. ЦЗ 2013'!G149</f>
        <v>14.631764149999999</v>
      </c>
      <c r="AH154" s="214">
        <f>'Корректировка 2014 год (чист.)'!AG147</f>
        <v>7.4751523200000003</v>
      </c>
      <c r="AI154" s="214">
        <f t="shared" si="117"/>
        <v>0.20348149999999965</v>
      </c>
      <c r="AJ154" s="94">
        <f t="shared" si="183"/>
        <v>14.631764149999999</v>
      </c>
      <c r="AK154" s="91">
        <v>7.6786338199999999</v>
      </c>
      <c r="AL154" s="91"/>
      <c r="AM154" s="91">
        <v>7.1789466800000001</v>
      </c>
      <c r="AN154" s="91">
        <v>6.6019965599999999</v>
      </c>
      <c r="AO154" s="95">
        <f t="shared" ref="AO154:AO159" si="197">AJ154+AK154+AL154+AM154+AN154</f>
        <v>36.091341209999996</v>
      </c>
      <c r="AP154" s="96">
        <f t="shared" si="193"/>
        <v>-2.6853655459999999</v>
      </c>
      <c r="AQ154" s="97" t="s">
        <v>124</v>
      </c>
      <c r="AR154" s="70">
        <f t="shared" si="194"/>
        <v>14.631764149999999</v>
      </c>
      <c r="AS154" s="96">
        <f>'[8]ИП - чистый (21.06.12)'!AF100</f>
        <v>28.480000000000004</v>
      </c>
      <c r="AT154" s="96">
        <f t="shared" si="161"/>
        <v>7.611341209999992</v>
      </c>
      <c r="AU154" s="70"/>
      <c r="AV154" s="70">
        <f t="shared" si="118"/>
        <v>0</v>
      </c>
      <c r="AW154" s="69">
        <f t="shared" si="186"/>
        <v>0</v>
      </c>
      <c r="AX154" s="69">
        <f t="shared" si="190"/>
        <v>0</v>
      </c>
      <c r="AY154" s="69">
        <f t="shared" si="190"/>
        <v>0</v>
      </c>
      <c r="AZ154" s="69">
        <f t="shared" ref="AZ154:AZ159" si="198">AJ154+AK154+AL154+AM154+AN154-AO154</f>
        <v>0</v>
      </c>
      <c r="BA154" s="69">
        <f t="shared" si="191"/>
        <v>0</v>
      </c>
      <c r="BB154" s="69">
        <f t="shared" si="191"/>
        <v>0</v>
      </c>
      <c r="BC154" s="97"/>
      <c r="BD154" s="97"/>
      <c r="BE154" s="97"/>
      <c r="BF154" s="97"/>
      <c r="BG154" s="71">
        <f>AO154-N154</f>
        <v>-2.6853655459999999</v>
      </c>
    </row>
    <row r="155" spans="1:59" s="98" customFormat="1" ht="25.5" customHeight="1">
      <c r="A155" s="88"/>
      <c r="B155" s="112">
        <f>B154+1</f>
        <v>94</v>
      </c>
      <c r="C155" s="192" t="s">
        <v>185</v>
      </c>
      <c r="D155" s="115"/>
      <c r="E155" s="115"/>
      <c r="F155" s="91"/>
      <c r="G155" s="91">
        <v>0</v>
      </c>
      <c r="H155" s="91">
        <v>0</v>
      </c>
      <c r="I155" s="104"/>
      <c r="J155" s="93">
        <v>2012</v>
      </c>
      <c r="K155" s="93">
        <v>2017</v>
      </c>
      <c r="L155" s="91"/>
      <c r="M155" s="104"/>
      <c r="N155" s="91">
        <f t="shared" si="195"/>
        <v>262.57784602999999</v>
      </c>
      <c r="O155" s="91">
        <f>'[9]Приложение 1'!L150</f>
        <v>120.615942</v>
      </c>
      <c r="P155" s="275">
        <f t="shared" si="180"/>
        <v>262.57784602999999</v>
      </c>
      <c r="Q155" s="91">
        <f t="shared" si="181"/>
        <v>180.74060402999999</v>
      </c>
      <c r="R155" s="104"/>
      <c r="S155" s="91"/>
      <c r="T155" s="91"/>
      <c r="U155" s="104"/>
      <c r="V155" s="104"/>
      <c r="W155" s="104"/>
      <c r="X155" s="104"/>
      <c r="Y155" s="104"/>
      <c r="Z155" s="104"/>
      <c r="AA155" s="91">
        <f>G155</f>
        <v>0</v>
      </c>
      <c r="AB155" s="91">
        <f>H155</f>
        <v>0</v>
      </c>
      <c r="AC155" s="91">
        <f t="shared" si="196"/>
        <v>0</v>
      </c>
      <c r="AD155" s="91">
        <f t="shared" si="196"/>
        <v>0</v>
      </c>
      <c r="AE155" s="91">
        <v>45.663422000000004</v>
      </c>
      <c r="AF155" s="91"/>
      <c r="AG155" s="275">
        <f>'[9]7.1. ЦЗ 2013'!G150</f>
        <v>36.173820000000006</v>
      </c>
      <c r="AH155" s="214">
        <f>'Корректировка 2014 год (чист.)'!AG148</f>
        <v>150</v>
      </c>
      <c r="AI155" s="214">
        <f t="shared" ref="AI155:AI159" si="199">AK155-AH155</f>
        <v>6.55010403</v>
      </c>
      <c r="AJ155" s="94">
        <f t="shared" si="183"/>
        <v>36.173820000000006</v>
      </c>
      <c r="AK155" s="190">
        <f>(12.427038+4.065769+9.0652+36.84544+21.232+49.8075+3.71111+19.193548+0.2)-(12.427038+4.065769+9.0652+36.84544+21.232+49.8075+3.71111+19.193548+0.2)+156.55010403</f>
        <v>156.55010403</v>
      </c>
      <c r="AL155" s="91"/>
      <c r="AM155" s="91"/>
      <c r="AN155" s="91">
        <v>24.1905</v>
      </c>
      <c r="AO155" s="95">
        <f t="shared" si="197"/>
        <v>216.91442403000002</v>
      </c>
      <c r="AP155" s="96">
        <f t="shared" si="193"/>
        <v>-45.663421999999969</v>
      </c>
      <c r="AQ155" s="97"/>
      <c r="AR155" s="70">
        <f t="shared" si="194"/>
        <v>36.173820000000035</v>
      </c>
      <c r="AS155" s="96">
        <f>'[8]ИП - чистый (21.06.12)'!AF101</f>
        <v>80.78</v>
      </c>
      <c r="AT155" s="96">
        <f t="shared" si="161"/>
        <v>136.13442403000002</v>
      </c>
      <c r="AU155" s="70"/>
      <c r="AV155" s="70">
        <f t="shared" si="118"/>
        <v>0</v>
      </c>
      <c r="AW155" s="69">
        <f t="shared" si="186"/>
        <v>0</v>
      </c>
      <c r="AX155" s="69">
        <f t="shared" si="190"/>
        <v>0</v>
      </c>
      <c r="AY155" s="69">
        <f t="shared" si="190"/>
        <v>0</v>
      </c>
      <c r="AZ155" s="69">
        <f t="shared" si="198"/>
        <v>0</v>
      </c>
      <c r="BA155" s="69">
        <f t="shared" si="191"/>
        <v>0</v>
      </c>
      <c r="BB155" s="69">
        <f t="shared" si="191"/>
        <v>0</v>
      </c>
      <c r="BC155" s="97"/>
      <c r="BD155" s="97"/>
      <c r="BE155" s="97"/>
      <c r="BF155" s="97"/>
      <c r="BG155" s="71">
        <f>AO155-N155</f>
        <v>-45.663421999999969</v>
      </c>
    </row>
    <row r="156" spans="1:59" s="98" customFormat="1" ht="25.5">
      <c r="A156" s="88"/>
      <c r="B156" s="112">
        <f t="shared" ref="B156:B159" si="200">B155+1</f>
        <v>95</v>
      </c>
      <c r="C156" s="206" t="s">
        <v>186</v>
      </c>
      <c r="D156" s="115"/>
      <c r="E156" s="115"/>
      <c r="F156" s="91"/>
      <c r="G156" s="91">
        <v>0</v>
      </c>
      <c r="H156" s="91">
        <v>0</v>
      </c>
      <c r="I156" s="104"/>
      <c r="J156" s="93">
        <v>2012</v>
      </c>
      <c r="K156" s="93">
        <v>2014</v>
      </c>
      <c r="L156" s="91"/>
      <c r="M156" s="104"/>
      <c r="N156" s="91">
        <f t="shared" si="195"/>
        <v>87.576071999999996</v>
      </c>
      <c r="O156" s="91">
        <f>'[9]Приложение 1'!L151</f>
        <v>79.925999999999988</v>
      </c>
      <c r="P156" s="275">
        <f t="shared" si="180"/>
        <v>87.576071999999996</v>
      </c>
      <c r="Q156" s="91">
        <f t="shared" si="181"/>
        <v>7.9201599999999956</v>
      </c>
      <c r="R156" s="104"/>
      <c r="S156" s="104"/>
      <c r="T156" s="104"/>
      <c r="U156" s="91">
        <f>G156</f>
        <v>0</v>
      </c>
      <c r="V156" s="91">
        <f>H156</f>
        <v>0</v>
      </c>
      <c r="W156" s="91"/>
      <c r="X156" s="91"/>
      <c r="Y156" s="91"/>
      <c r="Z156" s="91"/>
      <c r="AA156" s="91"/>
      <c r="AB156" s="91"/>
      <c r="AC156" s="91">
        <f t="shared" si="196"/>
        <v>0</v>
      </c>
      <c r="AD156" s="91">
        <f t="shared" si="196"/>
        <v>0</v>
      </c>
      <c r="AE156" s="91">
        <v>25.885411999999999</v>
      </c>
      <c r="AF156" s="91"/>
      <c r="AG156" s="275">
        <f>'[9]7.1. ЦЗ 2013'!G151</f>
        <v>53.770499999999998</v>
      </c>
      <c r="AH156" s="214">
        <f>'Корректировка 2014 год (чист.)'!AG149</f>
        <v>8.270087999999987</v>
      </c>
      <c r="AI156" s="214">
        <f t="shared" si="199"/>
        <v>-0.34992799999999136</v>
      </c>
      <c r="AJ156" s="94">
        <f t="shared" si="183"/>
        <v>53.770499999999998</v>
      </c>
      <c r="AK156" s="214">
        <f>87.576072-AE156-AG156</f>
        <v>7.9201599999999956</v>
      </c>
      <c r="AL156" s="91"/>
      <c r="AM156" s="91"/>
      <c r="AN156" s="91"/>
      <c r="AO156" s="95">
        <f t="shared" si="197"/>
        <v>61.690659999999994</v>
      </c>
      <c r="AP156" s="96">
        <f t="shared" si="193"/>
        <v>-25.885412000000002</v>
      </c>
      <c r="AQ156" s="97"/>
      <c r="AR156" s="70">
        <f t="shared" si="194"/>
        <v>53.770499999999998</v>
      </c>
      <c r="AS156" s="96">
        <f>'[8]ИП - чистый (21.06.12)'!AF102</f>
        <v>54.28</v>
      </c>
      <c r="AT156" s="96">
        <f t="shared" si="161"/>
        <v>7.4106599999999929</v>
      </c>
      <c r="AU156" s="70"/>
      <c r="AV156" s="70">
        <f t="shared" ref="AV156:AV159" si="201">AO156-AJ156-Q156</f>
        <v>0</v>
      </c>
      <c r="AW156" s="69">
        <f>O156+8</f>
        <v>87.925999999999988</v>
      </c>
      <c r="AX156" s="69">
        <f t="shared" si="190"/>
        <v>0</v>
      </c>
      <c r="AY156" s="69">
        <f t="shared" si="190"/>
        <v>0</v>
      </c>
      <c r="AZ156" s="69">
        <f t="shared" si="198"/>
        <v>0</v>
      </c>
      <c r="BA156" s="69">
        <f t="shared" si="191"/>
        <v>0</v>
      </c>
      <c r="BB156" s="69">
        <f t="shared" si="191"/>
        <v>0</v>
      </c>
      <c r="BC156" s="97"/>
      <c r="BD156" s="97"/>
      <c r="BE156" s="97"/>
      <c r="BF156" s="97"/>
      <c r="BG156" s="71">
        <f>AO156-N156</f>
        <v>-25.885412000000002</v>
      </c>
    </row>
    <row r="157" spans="1:59" s="98" customFormat="1" ht="25.5">
      <c r="A157" s="88" t="s">
        <v>171</v>
      </c>
      <c r="B157" s="112">
        <f>B156+1</f>
        <v>96</v>
      </c>
      <c r="C157" s="206" t="s">
        <v>187</v>
      </c>
      <c r="D157" s="115"/>
      <c r="E157" s="115"/>
      <c r="F157" s="91"/>
      <c r="G157" s="254">
        <v>0</v>
      </c>
      <c r="H157" s="254">
        <v>0</v>
      </c>
      <c r="I157" s="104"/>
      <c r="J157" s="93">
        <v>2012</v>
      </c>
      <c r="K157" s="93">
        <v>2012</v>
      </c>
      <c r="L157" s="91"/>
      <c r="M157" s="104"/>
      <c r="N157" s="91">
        <f t="shared" si="195"/>
        <v>200</v>
      </c>
      <c r="O157" s="91">
        <f>'[9]Приложение 1'!L152</f>
        <v>200</v>
      </c>
      <c r="P157" s="276">
        <f t="shared" si="180"/>
        <v>200</v>
      </c>
      <c r="Q157" s="91">
        <f t="shared" si="181"/>
        <v>75</v>
      </c>
      <c r="R157" s="104"/>
      <c r="S157" s="91"/>
      <c r="T157" s="91"/>
      <c r="U157" s="104"/>
      <c r="V157" s="104"/>
      <c r="W157" s="104"/>
      <c r="X157" s="104"/>
      <c r="Y157" s="104"/>
      <c r="Z157" s="104"/>
      <c r="AA157" s="104"/>
      <c r="AB157" s="104"/>
      <c r="AC157" s="91">
        <f t="shared" si="196"/>
        <v>0</v>
      </c>
      <c r="AD157" s="91">
        <f t="shared" si="196"/>
        <v>0</v>
      </c>
      <c r="AE157" s="91">
        <v>50</v>
      </c>
      <c r="AF157" s="91"/>
      <c r="AG157" s="275">
        <f>'[9]7.1. ЦЗ 2013'!G152</f>
        <v>75</v>
      </c>
      <c r="AH157" s="91">
        <f>'Корректировка 2014 год (чист.)'!AG150</f>
        <v>75</v>
      </c>
      <c r="AI157" s="91">
        <f t="shared" si="199"/>
        <v>0</v>
      </c>
      <c r="AJ157" s="94">
        <f t="shared" si="183"/>
        <v>75</v>
      </c>
      <c r="AK157" s="91">
        <v>75</v>
      </c>
      <c r="AL157" s="91"/>
      <c r="AM157" s="91"/>
      <c r="AN157" s="91"/>
      <c r="AO157" s="95">
        <f t="shared" si="197"/>
        <v>150</v>
      </c>
      <c r="AP157" s="96">
        <f t="shared" si="193"/>
        <v>-50</v>
      </c>
      <c r="AQ157" s="97"/>
      <c r="AR157" s="70">
        <f t="shared" si="194"/>
        <v>75</v>
      </c>
      <c r="AS157" s="96">
        <f>'[8]ИП - чистый (21.06.12)'!AF103</f>
        <v>100</v>
      </c>
      <c r="AT157" s="96">
        <f t="shared" si="161"/>
        <v>50</v>
      </c>
      <c r="AU157" s="70"/>
      <c r="AV157" s="70">
        <f t="shared" si="201"/>
        <v>0</v>
      </c>
      <c r="AW157" s="69">
        <f>AJ157+AK157+AL157+AM157+AN157-AO157</f>
        <v>0</v>
      </c>
      <c r="AX157" s="69">
        <f t="shared" si="190"/>
        <v>0</v>
      </c>
      <c r="AY157" s="69">
        <f t="shared" si="190"/>
        <v>0</v>
      </c>
      <c r="AZ157" s="69">
        <f t="shared" si="198"/>
        <v>0</v>
      </c>
      <c r="BA157" s="69">
        <f t="shared" si="191"/>
        <v>0</v>
      </c>
      <c r="BB157" s="69">
        <f t="shared" si="191"/>
        <v>0</v>
      </c>
      <c r="BC157" s="97"/>
      <c r="BD157" s="97"/>
      <c r="BE157" s="97"/>
      <c r="BF157" s="97"/>
      <c r="BG157" s="71"/>
    </row>
    <row r="158" spans="1:59" s="98" customFormat="1" ht="30" customHeight="1">
      <c r="A158" s="88"/>
      <c r="B158" s="112">
        <f>B157+1</f>
        <v>97</v>
      </c>
      <c r="C158" s="252" t="s">
        <v>231</v>
      </c>
      <c r="D158" s="115"/>
      <c r="E158" s="115"/>
      <c r="F158" s="91"/>
      <c r="G158" s="91">
        <v>0</v>
      </c>
      <c r="H158" s="91">
        <v>0</v>
      </c>
      <c r="I158" s="104"/>
      <c r="J158" s="93">
        <v>2012</v>
      </c>
      <c r="K158" s="93">
        <v>2014</v>
      </c>
      <c r="L158" s="91"/>
      <c r="M158" s="104"/>
      <c r="N158" s="91">
        <f t="shared" si="195"/>
        <v>724.46144437999999</v>
      </c>
      <c r="O158" s="91">
        <f>'[9]Приложение 1'!L153</f>
        <v>680.25924021000003</v>
      </c>
      <c r="P158" s="275">
        <f t="shared" si="180"/>
        <v>724.46144437999999</v>
      </c>
      <c r="Q158" s="91">
        <f t="shared" si="181"/>
        <v>43.902384170000005</v>
      </c>
      <c r="R158" s="104"/>
      <c r="S158" s="104"/>
      <c r="T158" s="104"/>
      <c r="U158" s="91">
        <f>G158</f>
        <v>0</v>
      </c>
      <c r="V158" s="91">
        <f>H158</f>
        <v>0</v>
      </c>
      <c r="W158" s="104"/>
      <c r="X158" s="104"/>
      <c r="Y158" s="104"/>
      <c r="Z158" s="104"/>
      <c r="AA158" s="91">
        <f>G158</f>
        <v>0</v>
      </c>
      <c r="AB158" s="91">
        <f>H158</f>
        <v>0</v>
      </c>
      <c r="AC158" s="91">
        <f t="shared" si="196"/>
        <v>0</v>
      </c>
      <c r="AD158" s="91">
        <f t="shared" si="196"/>
        <v>0</v>
      </c>
      <c r="AE158" s="91">
        <v>3.2079300100000001</v>
      </c>
      <c r="AF158" s="91"/>
      <c r="AG158" s="275">
        <f>'[9]7.1. ЦЗ 2013'!G153</f>
        <v>677.35113019999994</v>
      </c>
      <c r="AH158" s="214">
        <f>'Корректировка 2014 год (чист.)'!AG151</f>
        <v>50</v>
      </c>
      <c r="AI158" s="214">
        <f t="shared" si="199"/>
        <v>-6.0976158299999952</v>
      </c>
      <c r="AJ158" s="94">
        <f t="shared" si="183"/>
        <v>677.35113019999994</v>
      </c>
      <c r="AK158" s="190">
        <f>10.67+(16584.17+15800)/1000000+10+18+5.2</f>
        <v>43.902384170000005</v>
      </c>
      <c r="AL158" s="91"/>
      <c r="AM158" s="91"/>
      <c r="AN158" s="91"/>
      <c r="AO158" s="95">
        <f t="shared" si="197"/>
        <v>721.25351436999995</v>
      </c>
      <c r="AP158" s="96">
        <f t="shared" si="193"/>
        <v>-3.207930010000041</v>
      </c>
      <c r="AQ158" s="97" t="s">
        <v>124</v>
      </c>
      <c r="AR158" s="70">
        <f t="shared" si="194"/>
        <v>677.35113019999994</v>
      </c>
      <c r="AS158" s="96">
        <f>'[8]ИП - чистый (21.06.12)'!AF104</f>
        <v>247.2</v>
      </c>
      <c r="AT158" s="96">
        <f t="shared" si="161"/>
        <v>474.05351436999996</v>
      </c>
      <c r="AU158" s="70"/>
      <c r="AV158" s="70">
        <f t="shared" si="201"/>
        <v>0</v>
      </c>
      <c r="AW158" s="69">
        <f>AJ158+AK158+AL158+AM158+AN158-AO158</f>
        <v>0</v>
      </c>
      <c r="AX158" s="69">
        <f t="shared" si="190"/>
        <v>0</v>
      </c>
      <c r="AY158" s="69">
        <f t="shared" si="190"/>
        <v>0</v>
      </c>
      <c r="AZ158" s="69">
        <f t="shared" si="198"/>
        <v>0</v>
      </c>
      <c r="BA158" s="69">
        <f t="shared" si="191"/>
        <v>0</v>
      </c>
      <c r="BB158" s="69">
        <f t="shared" si="191"/>
        <v>0</v>
      </c>
      <c r="BC158" s="97"/>
      <c r="BD158" s="97"/>
      <c r="BE158" s="97"/>
      <c r="BF158" s="97"/>
      <c r="BG158" s="71"/>
    </row>
    <row r="159" spans="1:59" s="98" customFormat="1" ht="26.25" thickBot="1">
      <c r="A159" s="88"/>
      <c r="B159" s="129">
        <f t="shared" si="200"/>
        <v>98</v>
      </c>
      <c r="C159" s="213" t="s">
        <v>189</v>
      </c>
      <c r="D159" s="130"/>
      <c r="E159" s="130"/>
      <c r="F159" s="131"/>
      <c r="G159" s="131">
        <v>0</v>
      </c>
      <c r="H159" s="131">
        <v>0</v>
      </c>
      <c r="I159" s="132"/>
      <c r="J159" s="133">
        <v>2012</v>
      </c>
      <c r="K159" s="133">
        <v>2017</v>
      </c>
      <c r="L159" s="131"/>
      <c r="M159" s="132"/>
      <c r="N159" s="131">
        <f t="shared" si="195"/>
        <v>57.735682599999997</v>
      </c>
      <c r="O159" s="131">
        <f>'[9]Приложение 1'!L154</f>
        <v>64.244246709999999</v>
      </c>
      <c r="P159" s="280">
        <f t="shared" si="180"/>
        <v>57.735682599999997</v>
      </c>
      <c r="Q159" s="131">
        <f t="shared" si="181"/>
        <v>33.667162730000001</v>
      </c>
      <c r="R159" s="132"/>
      <c r="S159" s="132"/>
      <c r="T159" s="132"/>
      <c r="U159" s="131"/>
      <c r="V159" s="131"/>
      <c r="W159" s="131"/>
      <c r="X159" s="131"/>
      <c r="Y159" s="131"/>
      <c r="Z159" s="131"/>
      <c r="AA159" s="131">
        <f>G159</f>
        <v>0</v>
      </c>
      <c r="AB159" s="131">
        <f>H159</f>
        <v>0</v>
      </c>
      <c r="AC159" s="131">
        <f t="shared" si="196"/>
        <v>0</v>
      </c>
      <c r="AD159" s="131">
        <f t="shared" si="196"/>
        <v>0</v>
      </c>
      <c r="AE159" s="131">
        <v>4.0258209200000001</v>
      </c>
      <c r="AF159" s="131"/>
      <c r="AG159" s="280">
        <f>'[9]7.1. ЦЗ 2013'!G154</f>
        <v>20.042698949999998</v>
      </c>
      <c r="AH159" s="233">
        <f>'Корректировка 2014 год (чист.)'!AG152</f>
        <v>8.5591500000000007</v>
      </c>
      <c r="AI159" s="233">
        <f t="shared" si="199"/>
        <v>4.047662729999999</v>
      </c>
      <c r="AJ159" s="134">
        <f t="shared" si="183"/>
        <v>20.042698949999998</v>
      </c>
      <c r="AK159" s="131">
        <v>12.60681273</v>
      </c>
      <c r="AL159" s="131"/>
      <c r="AM159" s="131"/>
      <c r="AN159" s="131">
        <v>21.06035</v>
      </c>
      <c r="AO159" s="135">
        <f t="shared" si="197"/>
        <v>53.709861679999996</v>
      </c>
      <c r="AP159" s="96">
        <f t="shared" si="193"/>
        <v>-4.025820920000001</v>
      </c>
      <c r="AQ159" s="97"/>
      <c r="AR159" s="70">
        <f t="shared" si="194"/>
        <v>20.042698949999995</v>
      </c>
      <c r="AS159" s="96">
        <f>'[8]ИП - чистый (21.06.12)'!AF105</f>
        <v>37.340000000000003</v>
      </c>
      <c r="AT159" s="96">
        <f t="shared" si="161"/>
        <v>16.369861679999993</v>
      </c>
      <c r="AU159" s="70"/>
      <c r="AV159" s="70">
        <f t="shared" si="201"/>
        <v>0</v>
      </c>
      <c r="AW159" s="69">
        <f>AJ159+AK159+AL159+AM159+AN159-AO159</f>
        <v>0</v>
      </c>
      <c r="AX159" s="69">
        <f t="shared" si="190"/>
        <v>0</v>
      </c>
      <c r="AY159" s="69">
        <f t="shared" si="190"/>
        <v>0</v>
      </c>
      <c r="AZ159" s="69">
        <f t="shared" si="198"/>
        <v>0</v>
      </c>
      <c r="BA159" s="69">
        <f t="shared" si="191"/>
        <v>0</v>
      </c>
      <c r="BB159" s="69">
        <f t="shared" si="191"/>
        <v>0</v>
      </c>
      <c r="BC159" s="97"/>
      <c r="BD159" s="97"/>
      <c r="BE159" s="97"/>
      <c r="BF159" s="97"/>
      <c r="BG159" s="71"/>
    </row>
    <row r="160" spans="1:59" s="30" customFormat="1" ht="12.75">
      <c r="A160" s="136"/>
      <c r="B160" s="137" t="s">
        <v>190</v>
      </c>
      <c r="C160" s="138" t="s">
        <v>191</v>
      </c>
      <c r="D160" s="138"/>
      <c r="E160" s="138"/>
      <c r="F160" s="65"/>
      <c r="G160" s="67"/>
      <c r="H160" s="67"/>
      <c r="I160" s="67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6"/>
      <c r="AK160" s="66"/>
      <c r="AL160" s="139"/>
      <c r="AM160" s="139"/>
      <c r="AN160" s="139"/>
      <c r="AO160" s="139"/>
      <c r="AP160" s="140"/>
      <c r="AQ160" s="140"/>
      <c r="AR160" s="140"/>
      <c r="AS160" s="140"/>
      <c r="AT160" s="140"/>
      <c r="AU160" s="70"/>
      <c r="AV160" s="70"/>
      <c r="AW160" s="140"/>
      <c r="AX160" s="140"/>
      <c r="AY160" s="140"/>
      <c r="AZ160" s="140"/>
      <c r="BA160" s="140"/>
      <c r="BB160" s="140"/>
      <c r="BC160" s="140"/>
      <c r="BD160" s="140"/>
      <c r="BE160" s="140"/>
      <c r="BF160" s="140"/>
    </row>
    <row r="161" spans="1:58" s="30" customFormat="1" ht="12.75">
      <c r="A161" s="141"/>
      <c r="B161" s="141" t="s">
        <v>192</v>
      </c>
      <c r="C161" s="142" t="s">
        <v>193</v>
      </c>
      <c r="D161" s="142"/>
      <c r="E161" s="142"/>
      <c r="F161" s="230"/>
      <c r="G161" s="143"/>
      <c r="H161" s="143"/>
      <c r="I161" s="143"/>
      <c r="J161" s="230"/>
      <c r="K161" s="230"/>
      <c r="L161" s="230"/>
      <c r="M161" s="230"/>
      <c r="N161" s="230"/>
      <c r="O161" s="230"/>
      <c r="P161" s="230"/>
      <c r="Q161" s="230"/>
      <c r="R161" s="230"/>
      <c r="S161" s="230"/>
      <c r="T161" s="230"/>
      <c r="U161" s="230"/>
      <c r="V161" s="230"/>
      <c r="W161" s="230"/>
      <c r="X161" s="230"/>
      <c r="Y161" s="230"/>
      <c r="Z161" s="230"/>
      <c r="AA161" s="230"/>
      <c r="AB161" s="230"/>
      <c r="AC161" s="230"/>
      <c r="AD161" s="230"/>
      <c r="AE161" s="230"/>
      <c r="AF161" s="230"/>
      <c r="AG161" s="230"/>
      <c r="AH161" s="230"/>
      <c r="AI161" s="230"/>
      <c r="AJ161" s="144"/>
      <c r="AK161" s="144"/>
      <c r="AL161" s="145"/>
      <c r="AM161" s="145"/>
      <c r="AN161" s="145"/>
      <c r="AO161" s="145"/>
      <c r="AP161" s="146"/>
      <c r="AQ161" s="146"/>
      <c r="AR161" s="146"/>
      <c r="AS161" s="146"/>
      <c r="AT161" s="146"/>
      <c r="AU161" s="70"/>
      <c r="AV161" s="70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</row>
    <row r="162" spans="1:58" s="30" customFormat="1" ht="12.75">
      <c r="A162" s="141"/>
      <c r="B162" s="141"/>
      <c r="C162" s="142" t="s">
        <v>194</v>
      </c>
      <c r="D162" s="142"/>
      <c r="E162" s="142"/>
      <c r="F162" s="230"/>
      <c r="G162" s="143"/>
      <c r="H162" s="143"/>
      <c r="I162" s="143"/>
      <c r="J162" s="230"/>
      <c r="K162" s="230"/>
      <c r="L162" s="230"/>
      <c r="M162" s="230"/>
      <c r="N162" s="230"/>
      <c r="O162" s="230"/>
      <c r="P162" s="230"/>
      <c r="Q162" s="230"/>
      <c r="R162" s="230"/>
      <c r="S162" s="230"/>
      <c r="T162" s="230"/>
      <c r="U162" s="230"/>
      <c r="V162" s="230"/>
      <c r="W162" s="230"/>
      <c r="X162" s="230"/>
      <c r="Y162" s="230"/>
      <c r="Z162" s="230"/>
      <c r="AA162" s="230"/>
      <c r="AB162" s="230"/>
      <c r="AC162" s="230"/>
      <c r="AD162" s="230"/>
      <c r="AE162" s="230"/>
      <c r="AF162" s="230"/>
      <c r="AG162" s="230"/>
      <c r="AH162" s="230"/>
      <c r="AI162" s="230"/>
      <c r="AJ162" s="144"/>
      <c r="AK162" s="144"/>
      <c r="AL162" s="145"/>
      <c r="AM162" s="145"/>
      <c r="AN162" s="145"/>
      <c r="AO162" s="145"/>
      <c r="AP162" s="146"/>
      <c r="AQ162" s="146"/>
      <c r="AR162" s="146"/>
      <c r="AS162" s="146"/>
      <c r="AT162" s="146"/>
      <c r="AU162" s="70"/>
      <c r="AV162" s="70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</row>
    <row r="163" spans="1:58" s="30" customFormat="1" ht="12.75">
      <c r="A163" s="141"/>
      <c r="B163" s="141" t="s">
        <v>79</v>
      </c>
      <c r="C163" s="142" t="s">
        <v>195</v>
      </c>
      <c r="D163" s="142"/>
      <c r="E163" s="142"/>
      <c r="F163" s="230"/>
      <c r="G163" s="143"/>
      <c r="H163" s="143"/>
      <c r="I163" s="143"/>
      <c r="J163" s="230"/>
      <c r="K163" s="230"/>
      <c r="L163" s="230"/>
      <c r="M163" s="230"/>
      <c r="N163" s="230"/>
      <c r="O163" s="230"/>
      <c r="P163" s="230"/>
      <c r="Q163" s="230"/>
      <c r="R163" s="230"/>
      <c r="S163" s="230"/>
      <c r="T163" s="230"/>
      <c r="U163" s="230"/>
      <c r="V163" s="230"/>
      <c r="W163" s="230"/>
      <c r="X163" s="230"/>
      <c r="Y163" s="230"/>
      <c r="Z163" s="230"/>
      <c r="AA163" s="230"/>
      <c r="AB163" s="230"/>
      <c r="AC163" s="230"/>
      <c r="AD163" s="230"/>
      <c r="AE163" s="230"/>
      <c r="AF163" s="230"/>
      <c r="AG163" s="230"/>
      <c r="AH163" s="230"/>
      <c r="AI163" s="230"/>
      <c r="AJ163" s="144"/>
      <c r="AK163" s="144"/>
      <c r="AL163" s="145"/>
      <c r="AM163" s="145"/>
      <c r="AN163" s="145"/>
      <c r="AO163" s="145"/>
      <c r="AP163" s="146"/>
      <c r="AQ163" s="146"/>
      <c r="AR163" s="146"/>
      <c r="AS163" s="146"/>
      <c r="AT163" s="146"/>
      <c r="AU163" s="70"/>
      <c r="AV163" s="70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</row>
    <row r="164" spans="1:58" s="30" customFormat="1" ht="12.75">
      <c r="A164" s="141"/>
      <c r="B164" s="141"/>
      <c r="C164" s="142" t="s">
        <v>194</v>
      </c>
      <c r="D164" s="142"/>
      <c r="E164" s="142"/>
      <c r="F164" s="230"/>
      <c r="G164" s="143"/>
      <c r="H164" s="143"/>
      <c r="I164" s="143"/>
      <c r="J164" s="230"/>
      <c r="K164" s="230"/>
      <c r="L164" s="230"/>
      <c r="M164" s="230"/>
      <c r="N164" s="230"/>
      <c r="O164" s="230"/>
      <c r="P164" s="230"/>
      <c r="Q164" s="230"/>
      <c r="R164" s="230"/>
      <c r="S164" s="230"/>
      <c r="T164" s="230"/>
      <c r="U164" s="230"/>
      <c r="V164" s="230"/>
      <c r="W164" s="230"/>
      <c r="X164" s="230"/>
      <c r="Y164" s="230"/>
      <c r="Z164" s="230"/>
      <c r="AA164" s="230"/>
      <c r="AB164" s="230"/>
      <c r="AC164" s="230"/>
      <c r="AD164" s="230"/>
      <c r="AE164" s="230"/>
      <c r="AF164" s="230"/>
      <c r="AG164" s="230"/>
      <c r="AH164" s="230"/>
      <c r="AI164" s="230"/>
      <c r="AJ164" s="144"/>
      <c r="AK164" s="144"/>
      <c r="AL164" s="145"/>
      <c r="AM164" s="145"/>
      <c r="AN164" s="145"/>
      <c r="AO164" s="145"/>
      <c r="AP164" s="146"/>
      <c r="AQ164" s="146"/>
      <c r="AR164" s="146"/>
      <c r="AS164" s="146"/>
      <c r="AT164" s="146"/>
      <c r="AU164" s="70"/>
      <c r="AV164" s="70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</row>
    <row r="165" spans="1:58" s="30" customFormat="1" ht="12.75">
      <c r="A165" s="141"/>
      <c r="B165" s="141" t="s">
        <v>196</v>
      </c>
      <c r="C165" s="142"/>
      <c r="D165" s="142"/>
      <c r="E165" s="142"/>
      <c r="F165" s="230"/>
      <c r="G165" s="143"/>
      <c r="H165" s="143"/>
      <c r="I165" s="143"/>
      <c r="J165" s="230"/>
      <c r="K165" s="230"/>
      <c r="L165" s="230"/>
      <c r="M165" s="230"/>
      <c r="N165" s="230"/>
      <c r="O165" s="230"/>
      <c r="P165" s="230"/>
      <c r="Q165" s="230"/>
      <c r="R165" s="230" t="s">
        <v>197</v>
      </c>
      <c r="S165" s="230"/>
      <c r="T165" s="230"/>
      <c r="U165" s="230"/>
      <c r="V165" s="230"/>
      <c r="W165" s="230"/>
      <c r="X165" s="230"/>
      <c r="Y165" s="230"/>
      <c r="Z165" s="230"/>
      <c r="AA165" s="230"/>
      <c r="AB165" s="230"/>
      <c r="AC165" s="230"/>
      <c r="AD165" s="230"/>
      <c r="AE165" s="230"/>
      <c r="AF165" s="230"/>
      <c r="AG165" s="230"/>
      <c r="AH165" s="230"/>
      <c r="AI165" s="230"/>
      <c r="AJ165" s="144"/>
      <c r="AK165" s="144"/>
      <c r="AL165" s="145"/>
      <c r="AM165" s="145"/>
      <c r="AN165" s="145"/>
      <c r="AO165" s="145"/>
      <c r="AP165" s="146"/>
      <c r="AQ165" s="146"/>
      <c r="AR165" s="146"/>
      <c r="AS165" s="146"/>
      <c r="AT165" s="146"/>
      <c r="AU165" s="70"/>
      <c r="AV165" s="70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</row>
    <row r="166" spans="1:58" s="30" customFormat="1" ht="13.5">
      <c r="B166" s="796" t="s">
        <v>198</v>
      </c>
      <c r="C166" s="796"/>
      <c r="D166" s="229"/>
      <c r="E166" s="229"/>
      <c r="F166" s="73"/>
      <c r="G166" s="75"/>
      <c r="H166" s="75"/>
      <c r="I166" s="75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4"/>
      <c r="AK166" s="74"/>
      <c r="AL166" s="148"/>
      <c r="AM166" s="148"/>
      <c r="AN166" s="148"/>
      <c r="AO166" s="148"/>
      <c r="AP166" s="140"/>
      <c r="AQ166" s="140"/>
      <c r="AR166" s="140"/>
      <c r="AS166" s="140"/>
      <c r="AT166" s="140"/>
      <c r="AU166" s="70"/>
      <c r="AV166" s="70"/>
      <c r="AW166" s="140"/>
      <c r="AX166" s="140"/>
      <c r="AY166" s="140"/>
      <c r="AZ166" s="140"/>
      <c r="BA166" s="140"/>
      <c r="BB166" s="140"/>
      <c r="BC166" s="140"/>
      <c r="BD166" s="140"/>
      <c r="BE166" s="140"/>
      <c r="BF166" s="140"/>
    </row>
    <row r="167" spans="1:58" s="30" customFormat="1" ht="25.5">
      <c r="A167" s="136"/>
      <c r="B167" s="136"/>
      <c r="C167" s="56" t="s">
        <v>199</v>
      </c>
      <c r="D167" s="56"/>
      <c r="E167" s="56"/>
      <c r="F167" s="73"/>
      <c r="G167" s="75"/>
      <c r="H167" s="75"/>
      <c r="I167" s="75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4"/>
      <c r="AK167" s="74"/>
      <c r="AL167" s="148"/>
      <c r="AM167" s="148"/>
      <c r="AN167" s="148"/>
      <c r="AO167" s="148"/>
      <c r="AP167" s="140"/>
      <c r="AQ167" s="140"/>
      <c r="AR167" s="140"/>
      <c r="AS167" s="140"/>
      <c r="AT167" s="140"/>
      <c r="AU167" s="70"/>
      <c r="AV167" s="70"/>
      <c r="AW167" s="140"/>
      <c r="AX167" s="140"/>
      <c r="AY167" s="140"/>
      <c r="AZ167" s="140"/>
      <c r="BA167" s="140"/>
      <c r="BB167" s="140"/>
      <c r="BC167" s="140"/>
      <c r="BD167" s="140"/>
      <c r="BE167" s="140"/>
      <c r="BF167" s="140"/>
    </row>
    <row r="168" spans="1:58" s="30" customFormat="1" ht="12.75">
      <c r="A168" s="141"/>
      <c r="B168" s="141" t="s">
        <v>192</v>
      </c>
      <c r="C168" s="142" t="s">
        <v>193</v>
      </c>
      <c r="D168" s="142"/>
      <c r="E168" s="142"/>
      <c r="F168" s="230"/>
      <c r="G168" s="143"/>
      <c r="H168" s="143"/>
      <c r="I168" s="143"/>
      <c r="J168" s="230"/>
      <c r="K168" s="230"/>
      <c r="L168" s="230"/>
      <c r="M168" s="230"/>
      <c r="N168" s="230"/>
      <c r="O168" s="230"/>
      <c r="P168" s="230"/>
      <c r="Q168" s="230"/>
      <c r="R168" s="230"/>
      <c r="S168" s="230"/>
      <c r="T168" s="230"/>
      <c r="U168" s="230"/>
      <c r="V168" s="230"/>
      <c r="W168" s="230"/>
      <c r="X168" s="230"/>
      <c r="Y168" s="230"/>
      <c r="Z168" s="230"/>
      <c r="AA168" s="230"/>
      <c r="AB168" s="230"/>
      <c r="AC168" s="230"/>
      <c r="AD168" s="230"/>
      <c r="AE168" s="230"/>
      <c r="AF168" s="230"/>
      <c r="AG168" s="230"/>
      <c r="AH168" s="230"/>
      <c r="AI168" s="230"/>
      <c r="AJ168" s="144"/>
      <c r="AK168" s="144"/>
      <c r="AL168" s="145"/>
      <c r="AM168" s="145"/>
      <c r="AN168" s="145"/>
      <c r="AO168" s="145"/>
      <c r="AP168" s="146"/>
      <c r="AQ168" s="146"/>
      <c r="AR168" s="146"/>
      <c r="AS168" s="146"/>
      <c r="AT168" s="146"/>
      <c r="AU168" s="70"/>
      <c r="AV168" s="70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</row>
    <row r="169" spans="1:58" s="30" customFormat="1" ht="12.75">
      <c r="A169" s="141"/>
      <c r="B169" s="141" t="s">
        <v>79</v>
      </c>
      <c r="C169" s="142" t="s">
        <v>195</v>
      </c>
      <c r="D169" s="142"/>
      <c r="E169" s="142"/>
      <c r="F169" s="230"/>
      <c r="G169" s="143"/>
      <c r="H169" s="143"/>
      <c r="I169" s="143"/>
      <c r="J169" s="230"/>
      <c r="K169" s="230"/>
      <c r="L169" s="230"/>
      <c r="M169" s="230"/>
      <c r="N169" s="230"/>
      <c r="O169" s="230"/>
      <c r="P169" s="230"/>
      <c r="Q169" s="230"/>
      <c r="R169" s="230"/>
      <c r="S169" s="230"/>
      <c r="T169" s="230"/>
      <c r="U169" s="230"/>
      <c r="V169" s="230"/>
      <c r="W169" s="230"/>
      <c r="X169" s="230"/>
      <c r="Y169" s="230"/>
      <c r="Z169" s="230"/>
      <c r="AA169" s="230"/>
      <c r="AB169" s="230"/>
      <c r="AC169" s="230"/>
      <c r="AD169" s="230"/>
      <c r="AE169" s="230"/>
      <c r="AF169" s="230"/>
      <c r="AG169" s="230"/>
      <c r="AH169" s="230"/>
      <c r="AI169" s="230"/>
      <c r="AJ169" s="144"/>
      <c r="AK169" s="144"/>
      <c r="AL169" s="145"/>
      <c r="AM169" s="145"/>
      <c r="AN169" s="145"/>
      <c r="AO169" s="145"/>
      <c r="AP169" s="146"/>
      <c r="AQ169" s="146"/>
      <c r="AR169" s="146"/>
      <c r="AS169" s="146"/>
      <c r="AT169" s="146"/>
      <c r="AU169" s="70"/>
      <c r="AV169" s="70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</row>
    <row r="170" spans="1:58" s="30" customFormat="1" ht="12.75">
      <c r="A170" s="141"/>
      <c r="B170" s="141" t="s">
        <v>196</v>
      </c>
      <c r="C170" s="142"/>
      <c r="D170" s="142"/>
      <c r="E170" s="142"/>
      <c r="F170" s="230"/>
      <c r="G170" s="143"/>
      <c r="H170" s="143"/>
      <c r="I170" s="143"/>
      <c r="J170" s="230"/>
      <c r="K170" s="230"/>
      <c r="L170" s="230"/>
      <c r="M170" s="230"/>
      <c r="N170" s="230"/>
      <c r="O170" s="230"/>
      <c r="P170" s="230"/>
      <c r="Q170" s="230"/>
      <c r="R170" s="230"/>
      <c r="S170" s="797"/>
      <c r="T170" s="797"/>
      <c r="U170" s="797"/>
      <c r="V170" s="797"/>
      <c r="W170" s="230"/>
      <c r="X170" s="230"/>
      <c r="Y170" s="230"/>
      <c r="Z170" s="230"/>
      <c r="AA170" s="230"/>
      <c r="AB170" s="230"/>
      <c r="AC170" s="797"/>
      <c r="AD170" s="797"/>
      <c r="AE170" s="230"/>
      <c r="AF170" s="230"/>
      <c r="AG170" s="230"/>
      <c r="AH170" s="230"/>
      <c r="AI170" s="230"/>
      <c r="AJ170" s="144"/>
      <c r="AK170" s="144"/>
      <c r="AL170" s="145"/>
      <c r="AM170" s="145"/>
      <c r="AN170" s="145"/>
      <c r="AO170" s="145"/>
      <c r="AP170" s="146"/>
      <c r="AQ170" s="146"/>
      <c r="AR170" s="146"/>
      <c r="AS170" s="146"/>
      <c r="AT170" s="146"/>
      <c r="AU170" s="70"/>
      <c r="AV170" s="70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</row>
    <row r="171" spans="1:58">
      <c r="AW171" s="151"/>
      <c r="AX171" s="151"/>
      <c r="AY171" s="151"/>
    </row>
    <row r="172" spans="1:58">
      <c r="C172" s="13" t="s">
        <v>200</v>
      </c>
    </row>
    <row r="173" spans="1:58">
      <c r="B173" s="152" t="e">
        <f>#REF!+#REF!+#REF!+#REF!+#REF!+#REF!+#REF!+#REF!+#REF!+#REF!+#REF!+#REF!+#REF!+#REF!+#REF!+#REF!+#REF!+#REF!+#REF!+#REF!+#REF!+#REF!+#REF!+#REF!+B82+#REF!+B109+#REF!+#REF!+#REF!+#REF!+#REF!+#REF!+#REF!+#REF!+#REF!+#REF!+#REF!+#REF!+#REF!+B156+#REF!</f>
        <v>#REF!</v>
      </c>
      <c r="C173" s="13" t="s">
        <v>201</v>
      </c>
    </row>
    <row r="174" spans="1:58" ht="38.25">
      <c r="B174" s="152"/>
      <c r="C174" s="109" t="s">
        <v>202</v>
      </c>
      <c r="D174" s="153"/>
      <c r="E174" s="153"/>
      <c r="AQ174" s="70"/>
      <c r="AR174" s="70"/>
      <c r="AS174" s="70"/>
      <c r="AT174" s="70"/>
      <c r="AU174" s="70"/>
      <c r="AV174" s="70"/>
    </row>
    <row r="175" spans="1:58" ht="25.5">
      <c r="B175" s="152"/>
      <c r="C175" s="109" t="s">
        <v>203</v>
      </c>
      <c r="D175" s="153"/>
      <c r="E175" s="153"/>
      <c r="AQ175" s="70"/>
      <c r="AR175" s="70"/>
      <c r="AS175" s="70"/>
      <c r="AT175" s="70"/>
      <c r="AU175" s="70"/>
      <c r="AV175" s="70"/>
    </row>
    <row r="176" spans="1:58" ht="15.75" thickBot="1">
      <c r="B176" s="152"/>
      <c r="C176" s="153" t="s">
        <v>204</v>
      </c>
      <c r="D176" s="153"/>
      <c r="E176" s="153"/>
      <c r="AQ176" s="70"/>
      <c r="AR176" s="70"/>
      <c r="AS176" s="70"/>
      <c r="AT176" s="70"/>
      <c r="AU176" s="70"/>
      <c r="AV176" s="70"/>
    </row>
    <row r="177" spans="1:62" ht="15.75" thickBot="1">
      <c r="B177" s="152"/>
      <c r="C177" s="154" t="s">
        <v>205</v>
      </c>
      <c r="D177" s="155"/>
      <c r="E177" s="155"/>
      <c r="AQ177" s="96"/>
      <c r="AR177" s="96"/>
      <c r="AS177" s="96"/>
      <c r="AT177" s="96"/>
      <c r="AU177" s="70"/>
      <c r="AV177" s="70"/>
    </row>
    <row r="178" spans="1:62">
      <c r="B178" s="152"/>
      <c r="C178" s="153"/>
      <c r="D178" s="153"/>
      <c r="E178" s="153"/>
      <c r="AQ178" s="70"/>
      <c r="AR178" s="70"/>
      <c r="AS178" s="70"/>
      <c r="AT178" s="70"/>
      <c r="AU178" s="70"/>
      <c r="AV178" s="70"/>
    </row>
    <row r="179" spans="1:62">
      <c r="B179" s="152"/>
    </row>
    <row r="180" spans="1:62">
      <c r="AK180" s="798" t="s">
        <v>206</v>
      </c>
      <c r="AL180" s="799"/>
      <c r="AM180" s="799"/>
      <c r="AN180" s="799"/>
      <c r="AO180" s="799"/>
      <c r="AP180" s="155"/>
      <c r="AQ180" s="70"/>
      <c r="AR180" s="70"/>
      <c r="AS180" s="70"/>
      <c r="AT180" s="70"/>
    </row>
    <row r="181" spans="1:62" s="13" customFormat="1">
      <c r="AJ181" s="14"/>
      <c r="AK181" s="156" t="s">
        <v>207</v>
      </c>
      <c r="AL181" s="157"/>
      <c r="AM181" s="157"/>
      <c r="AN181" s="157"/>
      <c r="AO181" s="14"/>
      <c r="AP181" s="150"/>
      <c r="AQ181" s="70"/>
      <c r="AR181" s="70"/>
      <c r="AS181" s="70"/>
      <c r="AT181" s="70"/>
      <c r="AU181" s="150"/>
      <c r="AV181" s="150"/>
      <c r="AW181" s="150"/>
      <c r="AX181" s="150"/>
      <c r="AY181" s="150"/>
      <c r="AZ181" s="150"/>
      <c r="BA181" s="150"/>
      <c r="BB181" s="150"/>
      <c r="BG181" s="1"/>
      <c r="BH181" s="1"/>
      <c r="BI181" s="1"/>
      <c r="BJ181" s="1"/>
    </row>
    <row r="182" spans="1:62" s="13" customFormat="1" ht="25.5">
      <c r="AJ182" s="14"/>
      <c r="AK182" s="158" t="s">
        <v>208</v>
      </c>
      <c r="AL182" s="231"/>
      <c r="AM182" s="231"/>
      <c r="AN182" s="231"/>
      <c r="AO182" s="14"/>
      <c r="AP182" s="150"/>
      <c r="AQ182" s="70"/>
      <c r="AR182" s="70"/>
      <c r="AS182" s="70"/>
      <c r="AT182" s="70"/>
      <c r="AU182" s="150"/>
      <c r="AV182" s="150"/>
      <c r="AW182" s="150"/>
      <c r="AX182" s="150"/>
      <c r="AY182" s="150"/>
      <c r="AZ182" s="150"/>
      <c r="BA182" s="150"/>
      <c r="BB182" s="150"/>
      <c r="BG182" s="1"/>
      <c r="BH182" s="1"/>
      <c r="BI182" s="1"/>
      <c r="BJ182" s="1"/>
    </row>
    <row r="183" spans="1:62" s="13" customFormat="1">
      <c r="AJ183" s="14"/>
      <c r="AK183" s="160" t="s">
        <v>209</v>
      </c>
      <c r="AL183" s="161"/>
      <c r="AM183" s="161"/>
      <c r="AN183" s="161"/>
      <c r="AO183" s="14"/>
      <c r="AP183" s="150"/>
      <c r="AQ183" s="70"/>
      <c r="AR183" s="70"/>
      <c r="AS183" s="70"/>
      <c r="AT183" s="70"/>
      <c r="AU183" s="150"/>
      <c r="AV183" s="150"/>
      <c r="AW183" s="150"/>
      <c r="AX183" s="150"/>
      <c r="AY183" s="150"/>
      <c r="AZ183" s="150"/>
      <c r="BA183" s="150"/>
      <c r="BB183" s="150"/>
      <c r="BG183" s="1"/>
      <c r="BH183" s="1"/>
      <c r="BI183" s="1"/>
      <c r="BJ183" s="1"/>
    </row>
    <row r="184" spans="1:62" s="13" customFormat="1" ht="38.25">
      <c r="AJ184" s="14"/>
      <c r="AK184" s="162" t="s">
        <v>100</v>
      </c>
      <c r="AL184" s="163"/>
      <c r="AM184" s="163"/>
      <c r="AN184" s="163"/>
      <c r="AO184" s="14"/>
      <c r="AP184" s="150"/>
      <c r="AQ184" s="70"/>
      <c r="AR184" s="70"/>
      <c r="AS184" s="70"/>
      <c r="AT184" s="70"/>
      <c r="AU184" s="150"/>
      <c r="AV184" s="150"/>
      <c r="AW184" s="150"/>
      <c r="AX184" s="150"/>
      <c r="AY184" s="150"/>
      <c r="AZ184" s="150"/>
      <c r="BA184" s="150"/>
      <c r="BB184" s="150"/>
      <c r="BG184" s="1"/>
      <c r="BH184" s="1"/>
      <c r="BI184" s="1"/>
      <c r="BJ184" s="1"/>
    </row>
    <row r="185" spans="1:62" s="13" customFormat="1" ht="51">
      <c r="AJ185" s="14"/>
      <c r="AK185" s="164" t="s">
        <v>137</v>
      </c>
      <c r="AL185" s="165"/>
      <c r="AM185" s="165"/>
      <c r="AN185" s="165"/>
      <c r="AO185" s="14"/>
      <c r="AP185" s="150"/>
      <c r="AQ185" s="70"/>
      <c r="AR185" s="70"/>
      <c r="AS185" s="70"/>
      <c r="AT185" s="70"/>
      <c r="AU185" s="150"/>
      <c r="AV185" s="150"/>
      <c r="AW185" s="150"/>
      <c r="AX185" s="150"/>
      <c r="AY185" s="150"/>
      <c r="AZ185" s="150"/>
      <c r="BA185" s="150"/>
      <c r="BB185" s="150"/>
      <c r="BG185" s="1"/>
      <c r="BH185" s="1"/>
      <c r="BI185" s="1"/>
      <c r="BJ185" s="1"/>
    </row>
    <row r="186" spans="1:62" s="13" customFormat="1" ht="38.25">
      <c r="AJ186" s="14"/>
      <c r="AK186" s="166" t="s">
        <v>142</v>
      </c>
      <c r="AL186" s="167"/>
      <c r="AM186" s="167"/>
      <c r="AN186" s="167"/>
      <c r="AO186" s="14"/>
      <c r="AP186" s="150"/>
      <c r="AQ186" s="70"/>
      <c r="AR186" s="70"/>
      <c r="AS186" s="70"/>
      <c r="AT186" s="70"/>
      <c r="AU186" s="150"/>
      <c r="AV186" s="150"/>
      <c r="AW186" s="150"/>
      <c r="AX186" s="150"/>
      <c r="AY186" s="150"/>
      <c r="AZ186" s="150"/>
      <c r="BA186" s="150"/>
      <c r="BB186" s="150"/>
      <c r="BG186" s="1"/>
      <c r="BH186" s="1"/>
      <c r="BI186" s="1"/>
      <c r="BJ186" s="1"/>
    </row>
    <row r="187" spans="1:62" s="13" customFormat="1" ht="38.25">
      <c r="AJ187" s="14"/>
      <c r="AK187" s="166" t="s">
        <v>210</v>
      </c>
      <c r="AL187" s="167"/>
      <c r="AM187" s="167"/>
      <c r="AN187" s="167"/>
      <c r="AO187" s="14"/>
      <c r="AP187" s="150"/>
      <c r="AQ187" s="70"/>
      <c r="AR187" s="70"/>
      <c r="AS187" s="70"/>
      <c r="AT187" s="70"/>
      <c r="AU187" s="150"/>
      <c r="AV187" s="150"/>
      <c r="AW187" s="150"/>
      <c r="AX187" s="150"/>
      <c r="AY187" s="150"/>
      <c r="AZ187" s="150"/>
      <c r="BA187" s="150"/>
      <c r="BB187" s="150"/>
      <c r="BG187" s="1"/>
      <c r="BH187" s="1"/>
      <c r="BI187" s="1"/>
      <c r="BJ187" s="1"/>
    </row>
    <row r="188" spans="1:62" s="13" customFormat="1" ht="25.5">
      <c r="AJ188" s="14"/>
      <c r="AK188" s="168" t="s">
        <v>211</v>
      </c>
      <c r="AL188" s="169"/>
      <c r="AM188" s="169"/>
      <c r="AN188" s="169"/>
      <c r="AO188" s="14"/>
      <c r="AP188" s="150"/>
      <c r="AQ188" s="70"/>
      <c r="AR188" s="70"/>
      <c r="AS188" s="70"/>
      <c r="AT188" s="70"/>
      <c r="AU188" s="150"/>
      <c r="AV188" s="150"/>
      <c r="AW188" s="150"/>
      <c r="AX188" s="150"/>
      <c r="AY188" s="150"/>
      <c r="AZ188" s="150"/>
      <c r="BA188" s="150"/>
      <c r="BB188" s="150"/>
      <c r="BG188" s="1"/>
      <c r="BH188" s="1"/>
      <c r="BI188" s="1"/>
      <c r="BJ188" s="1"/>
    </row>
    <row r="189" spans="1:62" s="13" customFormat="1">
      <c r="AJ189" s="14"/>
      <c r="AK189" s="14"/>
      <c r="AL189" s="14"/>
      <c r="AM189" s="14"/>
      <c r="AN189" s="14"/>
      <c r="AO189" s="14"/>
      <c r="AP189" s="150"/>
      <c r="AQ189" s="70"/>
      <c r="AR189" s="70"/>
      <c r="AS189" s="70"/>
      <c r="AT189" s="70"/>
      <c r="AU189" s="150"/>
      <c r="AV189" s="150"/>
      <c r="AW189" s="150"/>
      <c r="AX189" s="150"/>
      <c r="AY189" s="150"/>
      <c r="AZ189" s="150"/>
      <c r="BA189" s="150"/>
      <c r="BB189" s="150"/>
      <c r="BG189" s="1"/>
      <c r="BH189" s="1"/>
      <c r="BI189" s="1"/>
      <c r="BJ189" s="1"/>
    </row>
    <row r="190" spans="1:62">
      <c r="A190" s="1"/>
      <c r="B190" s="1"/>
    </row>
    <row r="191" spans="1:62">
      <c r="A191" s="1"/>
      <c r="B191" s="1"/>
    </row>
    <row r="192" spans="1:62">
      <c r="A192" s="1"/>
      <c r="B192" s="1"/>
    </row>
    <row r="193" spans="3:62" s="13" customFormat="1">
      <c r="AJ193" s="14"/>
      <c r="AK193" s="14"/>
      <c r="AL193" s="14"/>
      <c r="AM193" s="14"/>
      <c r="AN193" s="14"/>
      <c r="AO193" s="14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G193" s="1"/>
      <c r="BH193" s="1"/>
      <c r="BI193" s="1"/>
      <c r="BJ193" s="1"/>
    </row>
    <row r="194" spans="3:62" s="13" customFormat="1">
      <c r="AJ194" s="14"/>
      <c r="AK194" s="14"/>
      <c r="AL194" s="14"/>
      <c r="AM194" s="14"/>
      <c r="AN194" s="14"/>
      <c r="AO194" s="14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G194" s="1"/>
      <c r="BH194" s="1"/>
      <c r="BI194" s="1"/>
      <c r="BJ194" s="1"/>
    </row>
    <row r="195" spans="3:62" s="13" customFormat="1">
      <c r="AJ195" s="14"/>
      <c r="AK195" s="14"/>
      <c r="AL195" s="14"/>
      <c r="AM195" s="14"/>
      <c r="AN195" s="14"/>
      <c r="AO195" s="14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G195" s="1"/>
      <c r="BH195" s="1"/>
      <c r="BI195" s="1"/>
      <c r="BJ195" s="1"/>
    </row>
    <row r="197" spans="3:62" s="13" customFormat="1" ht="38.25">
      <c r="C197" s="170" t="s">
        <v>97</v>
      </c>
      <c r="D197" s="181"/>
      <c r="E197" s="181"/>
      <c r="AJ197" s="14">
        <f>AJ64</f>
        <v>0</v>
      </c>
      <c r="AK197" s="14">
        <f>AK64</f>
        <v>3</v>
      </c>
      <c r="AL197" s="14">
        <f>AL64</f>
        <v>9</v>
      </c>
      <c r="AM197" s="14">
        <f>AM64</f>
        <v>9</v>
      </c>
      <c r="AN197" s="14">
        <f>AN64</f>
        <v>45</v>
      </c>
      <c r="AO197" s="14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G197" s="1"/>
      <c r="BH197" s="1"/>
      <c r="BI197" s="1"/>
      <c r="BJ197" s="1"/>
    </row>
    <row r="198" spans="3:62" s="13" customFormat="1">
      <c r="C198" s="170"/>
      <c r="D198" s="181"/>
      <c r="E198" s="181"/>
      <c r="AJ198" s="171">
        <v>1</v>
      </c>
      <c r="AK198" s="171">
        <v>1</v>
      </c>
      <c r="AL198" s="171">
        <v>1</v>
      </c>
      <c r="AM198" s="171">
        <v>1</v>
      </c>
      <c r="AN198" s="171">
        <v>5</v>
      </c>
      <c r="AO198" s="14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G198" s="1"/>
      <c r="BH198" s="1"/>
      <c r="BI198" s="1"/>
      <c r="BJ198" s="1"/>
    </row>
    <row r="199" spans="3:62" s="13" customFormat="1" ht="38.25">
      <c r="C199" s="172" t="s">
        <v>212</v>
      </c>
      <c r="D199" s="182"/>
      <c r="E199" s="182"/>
      <c r="AJ199" s="14">
        <f>AJ75</f>
        <v>6.6052703399999997</v>
      </c>
      <c r="AK199" s="14">
        <f>AK75</f>
        <v>45.7</v>
      </c>
      <c r="AL199" s="14">
        <f>AL75</f>
        <v>15.846190019999995</v>
      </c>
      <c r="AM199" s="14">
        <f>AM75</f>
        <v>0</v>
      </c>
      <c r="AN199" s="14">
        <f>AN75</f>
        <v>0</v>
      </c>
      <c r="AO199" s="14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G199" s="1"/>
      <c r="BH199" s="1"/>
      <c r="BI199" s="1"/>
      <c r="BJ199" s="1"/>
    </row>
    <row r="200" spans="3:62" s="13" customFormat="1">
      <c r="C200" s="172"/>
      <c r="D200" s="182"/>
      <c r="E200" s="182"/>
      <c r="AJ200" s="171">
        <v>3</v>
      </c>
      <c r="AK200" s="171">
        <v>2</v>
      </c>
      <c r="AL200" s="171"/>
      <c r="AM200" s="171"/>
      <c r="AN200" s="171"/>
      <c r="AO200" s="14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G200" s="1"/>
      <c r="BH200" s="1"/>
      <c r="BI200" s="1"/>
      <c r="BJ200" s="1"/>
    </row>
    <row r="201" spans="3:62" s="13" customFormat="1" ht="38.25">
      <c r="C201" s="90" t="s">
        <v>123</v>
      </c>
      <c r="D201" s="183"/>
      <c r="E201" s="183"/>
      <c r="AJ201" s="14">
        <f>AJ93</f>
        <v>56.602817879999996</v>
      </c>
      <c r="AK201" s="14">
        <f>AK93</f>
        <v>78.375282671758981</v>
      </c>
      <c r="AL201" s="14">
        <f>AL93</f>
        <v>0</v>
      </c>
      <c r="AM201" s="14">
        <f>AM93</f>
        <v>103.77105331999999</v>
      </c>
      <c r="AN201" s="14">
        <f>AN93</f>
        <v>106.0085234</v>
      </c>
      <c r="AO201" s="14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G201" s="1"/>
      <c r="BH201" s="1"/>
      <c r="BI201" s="1"/>
      <c r="BJ201" s="1"/>
    </row>
    <row r="202" spans="3:62" s="13" customFormat="1">
      <c r="C202" s="90"/>
      <c r="D202" s="183"/>
      <c r="E202" s="183"/>
      <c r="AJ202" s="171">
        <v>9</v>
      </c>
      <c r="AK202" s="171">
        <v>5</v>
      </c>
      <c r="AL202" s="171">
        <v>0</v>
      </c>
      <c r="AM202" s="171">
        <v>11</v>
      </c>
      <c r="AN202" s="171">
        <v>11</v>
      </c>
      <c r="AO202" s="14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G202" s="1"/>
      <c r="BH202" s="1"/>
      <c r="BI202" s="1"/>
      <c r="BJ202" s="1"/>
    </row>
    <row r="203" spans="3:62" s="13" customFormat="1" ht="38.25">
      <c r="C203" s="173" t="s">
        <v>213</v>
      </c>
      <c r="D203" s="184"/>
      <c r="E203" s="184"/>
      <c r="AJ203" s="14">
        <f>AJ105</f>
        <v>0.23593514999999998</v>
      </c>
      <c r="AK203" s="14">
        <f>AK105</f>
        <v>4.1484583700000002</v>
      </c>
      <c r="AL203" s="14">
        <f>AL105</f>
        <v>0</v>
      </c>
      <c r="AM203" s="14">
        <f>AM105</f>
        <v>0</v>
      </c>
      <c r="AN203" s="14">
        <f>AN105</f>
        <v>0</v>
      </c>
      <c r="AO203" s="14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G203" s="1"/>
      <c r="BH203" s="1"/>
      <c r="BI203" s="1"/>
      <c r="BJ203" s="1"/>
    </row>
    <row r="204" spans="3:62" s="13" customFormat="1">
      <c r="C204" s="173"/>
      <c r="D204" s="184"/>
      <c r="E204" s="184"/>
      <c r="AJ204" s="171">
        <v>0.5</v>
      </c>
      <c r="AK204" s="171">
        <v>0.5</v>
      </c>
      <c r="AL204" s="171"/>
      <c r="AM204" s="171"/>
      <c r="AN204" s="171"/>
      <c r="AO204" s="14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G204" s="1"/>
      <c r="BH204" s="1"/>
      <c r="BI204" s="1"/>
      <c r="BJ204" s="1"/>
    </row>
    <row r="205" spans="3:62" s="13" customFormat="1" ht="38.25">
      <c r="C205" s="174" t="s">
        <v>214</v>
      </c>
      <c r="D205" s="185"/>
      <c r="E205" s="185"/>
      <c r="AJ205" s="14">
        <f>AJ116</f>
        <v>1.2661402600000002</v>
      </c>
      <c r="AK205" s="14">
        <f>AK116</f>
        <v>74.529555160000001</v>
      </c>
      <c r="AL205" s="14">
        <f>AL116</f>
        <v>15</v>
      </c>
      <c r="AM205" s="14">
        <f>AM116</f>
        <v>0</v>
      </c>
      <c r="AN205" s="14">
        <f>AN116</f>
        <v>0</v>
      </c>
      <c r="AO205" s="14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G205" s="1"/>
      <c r="BH205" s="1"/>
      <c r="BI205" s="1"/>
      <c r="BJ205" s="1"/>
    </row>
    <row r="206" spans="3:62" s="13" customFormat="1">
      <c r="C206" s="174"/>
      <c r="D206" s="185"/>
      <c r="E206" s="185"/>
      <c r="AJ206" s="171">
        <v>4</v>
      </c>
      <c r="AK206" s="171">
        <v>5</v>
      </c>
      <c r="AL206" s="171"/>
      <c r="AM206" s="171"/>
      <c r="AN206" s="171"/>
      <c r="AO206" s="14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G206" s="1"/>
      <c r="BH206" s="1"/>
      <c r="BI206" s="1"/>
      <c r="BJ206" s="1"/>
    </row>
    <row r="207" spans="3:62" s="13" customFormat="1" ht="38.25">
      <c r="C207" s="175" t="s">
        <v>162</v>
      </c>
      <c r="D207" s="186"/>
      <c r="E207" s="186"/>
      <c r="AJ207" s="14">
        <f>AJ130</f>
        <v>31.2900688</v>
      </c>
      <c r="AK207" s="14">
        <f>AK130</f>
        <v>70</v>
      </c>
      <c r="AL207" s="14">
        <f>AL130</f>
        <v>20</v>
      </c>
      <c r="AM207" s="14">
        <f>AM130</f>
        <v>0</v>
      </c>
      <c r="AN207" s="14">
        <f>AN130</f>
        <v>0</v>
      </c>
      <c r="AO207" s="14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G207" s="1"/>
      <c r="BH207" s="1"/>
      <c r="BI207" s="1"/>
      <c r="BJ207" s="1"/>
    </row>
    <row r="208" spans="3:62" s="13" customFormat="1">
      <c r="AJ208" s="171">
        <v>3</v>
      </c>
      <c r="AK208" s="171">
        <v>5</v>
      </c>
      <c r="AL208" s="14"/>
      <c r="AM208" s="14"/>
      <c r="AN208" s="14"/>
      <c r="AO208" s="14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G208" s="1"/>
      <c r="BH208" s="1"/>
      <c r="BI208" s="1"/>
      <c r="BJ208" s="1"/>
    </row>
    <row r="209" spans="32:62" s="13" customFormat="1">
      <c r="AF209" s="13" t="s">
        <v>215</v>
      </c>
      <c r="AJ209" s="176">
        <f>AJ198+AJ200+AJ202+AJ204+AJ206+AJ208</f>
        <v>20.5</v>
      </c>
      <c r="AK209" s="176">
        <f t="shared" ref="AK209:AN209" si="202">AK198+AK200+AK202+AK204+AK206+AK208</f>
        <v>18.5</v>
      </c>
      <c r="AL209" s="176">
        <f t="shared" si="202"/>
        <v>1</v>
      </c>
      <c r="AM209" s="176">
        <f t="shared" si="202"/>
        <v>12</v>
      </c>
      <c r="AN209" s="176">
        <f t="shared" si="202"/>
        <v>16</v>
      </c>
      <c r="AO209" s="14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G209" s="1"/>
      <c r="BH209" s="1"/>
      <c r="BI209" s="1"/>
      <c r="BJ209" s="1"/>
    </row>
  </sheetData>
  <autoFilter ref="A21:BM170"/>
  <customSheetViews>
    <customSheetView guid="{183AEA54-CF7B-445A-8B8C-FD2B8BDD1158}" scale="80" showPageBreaks="1" fitToPage="1" printArea="1" showAutoFilter="1" hiddenRows="1" hiddenColumns="1" topLeftCell="B1">
      <pane xSplit="3" ySplit="17" topLeftCell="F19" activePane="bottomRight" state="frozen"/>
      <selection pane="bottomRight" activeCell="AM83" sqref="AM83"/>
      <pageMargins left="0" right="0" top="0" bottom="0" header="0.31496062992125984" footer="0.31496062992125984"/>
      <printOptions horizontalCentered="1"/>
      <pageSetup paperSize="9" scale="34" fitToHeight="20" orientation="landscape" r:id="rId1"/>
      <autoFilter ref="A21:BM170"/>
    </customSheetView>
    <customSheetView guid="{AD5847EF-3283-410D-A071-B35001C75F0A}" scale="80" showPageBreaks="1" fitToPage="1" printArea="1" showAutoFilter="1" hiddenRows="1" hiddenColumns="1" state="hidden" topLeftCell="B1">
      <pane xSplit="3" ySplit="17" topLeftCell="Z73" activePane="bottomRight" state="frozen"/>
      <selection pane="bottomRight" activeCell="E51" sqref="E51"/>
      <pageMargins left="0" right="0" top="0" bottom="0" header="0.31496062992125984" footer="0.31496062992125984"/>
      <printOptions horizontalCentered="1"/>
      <pageSetup paperSize="9" scale="34" fitToHeight="20" orientation="landscape" r:id="rId2"/>
      <autoFilter ref="A21:BM170"/>
    </customSheetView>
  </customSheetViews>
  <mergeCells count="29">
    <mergeCell ref="B166:C166"/>
    <mergeCell ref="S170:T170"/>
    <mergeCell ref="U170:V170"/>
    <mergeCell ref="AC170:AD170"/>
    <mergeCell ref="AK180:AO180"/>
    <mergeCell ref="S14:AD14"/>
    <mergeCell ref="AJ14:AO14"/>
    <mergeCell ref="S15:T15"/>
    <mergeCell ref="U15:V15"/>
    <mergeCell ref="W15:X15"/>
    <mergeCell ref="Y15:Z15"/>
    <mergeCell ref="AA15:AB15"/>
    <mergeCell ref="AC15:AD15"/>
    <mergeCell ref="R14:R15"/>
    <mergeCell ref="A4:C4"/>
    <mergeCell ref="AL4:AO4"/>
    <mergeCell ref="B9:AO9"/>
    <mergeCell ref="A14:A16"/>
    <mergeCell ref="B14:B16"/>
    <mergeCell ref="C14:C16"/>
    <mergeCell ref="F14:F15"/>
    <mergeCell ref="G14:H15"/>
    <mergeCell ref="J14:J16"/>
    <mergeCell ref="K14:K16"/>
    <mergeCell ref="L14:L15"/>
    <mergeCell ref="M14:M15"/>
    <mergeCell ref="N14:N15"/>
    <mergeCell ref="P14:P15"/>
    <mergeCell ref="Q14:Q15"/>
  </mergeCells>
  <printOptions horizontalCentered="1"/>
  <pageMargins left="0" right="0" top="0" bottom="0" header="0.31496062992125984" footer="0.31496062992125984"/>
  <pageSetup paperSize="9" scale="34" fitToHeight="20" orientation="landscape"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A2635"/>
  <sheetViews>
    <sheetView tabSelected="1" view="pageBreakPreview" zoomScale="70" zoomScaleNormal="80" zoomScaleSheetLayoutView="7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C12" sqref="C12"/>
    </sheetView>
  </sheetViews>
  <sheetFormatPr defaultRowHeight="15"/>
  <cols>
    <col min="1" max="1" width="5.7109375" style="473" customWidth="1"/>
    <col min="2" max="2" width="45.28515625" style="473" customWidth="1"/>
    <col min="3" max="3" width="8.7109375" style="473" customWidth="1"/>
    <col min="4" max="5" width="11.7109375" style="473" customWidth="1"/>
    <col min="6" max="6" width="12.42578125" style="473" customWidth="1"/>
    <col min="7" max="7" width="12.5703125" style="473" customWidth="1"/>
    <col min="8" max="8" width="17.7109375" style="474" customWidth="1"/>
    <col min="9" max="9" width="17.7109375" style="475" customWidth="1"/>
    <col min="10" max="19" width="10.7109375" style="473" customWidth="1"/>
    <col min="20" max="21" width="11.7109375" style="473" customWidth="1"/>
    <col min="22" max="22" width="11.7109375" style="605" customWidth="1"/>
    <col min="23" max="23" width="11.7109375" style="604" customWidth="1"/>
    <col min="24" max="26" width="11.7109375" style="605" customWidth="1"/>
    <col min="27" max="27" width="12.28515625" style="605" customWidth="1"/>
    <col min="28" max="28" width="21.140625" style="604" bestFit="1" customWidth="1"/>
    <col min="29" max="29" width="20.5703125" style="606" bestFit="1" customWidth="1"/>
    <col min="30" max="31" width="21.28515625" style="606" customWidth="1"/>
    <col min="32" max="42" width="12.7109375" style="606" customWidth="1"/>
    <col min="43" max="46" width="12.7109375" style="473" customWidth="1"/>
    <col min="47" max="47" width="15.42578125" style="469" hidden="1" customWidth="1"/>
    <col min="48" max="49" width="9.140625" style="469"/>
    <col min="50" max="50" width="10" style="469" bestFit="1" customWidth="1"/>
    <col min="51" max="16384" width="9.140625" style="469"/>
  </cols>
  <sheetData>
    <row r="1" spans="1:47" ht="15.75">
      <c r="A1" s="470"/>
      <c r="B1" s="470"/>
      <c r="C1" s="470"/>
      <c r="D1" s="470"/>
      <c r="E1" s="470"/>
      <c r="F1" s="470"/>
      <c r="G1" s="470"/>
      <c r="H1" s="562"/>
      <c r="I1" s="563"/>
      <c r="J1" s="470"/>
      <c r="K1" s="470"/>
      <c r="L1" s="470"/>
      <c r="M1" s="470"/>
      <c r="N1" s="470"/>
      <c r="O1" s="470"/>
      <c r="P1" s="470"/>
      <c r="Q1" s="470"/>
      <c r="R1" s="470"/>
      <c r="S1" s="470"/>
      <c r="T1" s="470"/>
      <c r="U1" s="470"/>
      <c r="V1" s="470"/>
      <c r="W1" s="563"/>
      <c r="X1" s="470"/>
      <c r="Y1" s="470"/>
      <c r="Z1" s="470"/>
      <c r="AA1" s="387" t="s">
        <v>353</v>
      </c>
      <c r="AB1" s="471"/>
      <c r="AC1" s="614"/>
      <c r="AD1" s="470"/>
      <c r="AE1" s="470"/>
      <c r="AF1" s="470"/>
      <c r="AG1" s="470"/>
      <c r="AH1" s="470"/>
      <c r="AI1" s="470"/>
      <c r="AJ1" s="470"/>
      <c r="AK1" s="470"/>
      <c r="AL1" s="470"/>
      <c r="AM1" s="470"/>
      <c r="AN1" s="470"/>
      <c r="AO1" s="470"/>
      <c r="AP1" s="470"/>
      <c r="AQ1" s="469"/>
      <c r="AR1" s="469"/>
      <c r="AS1" s="469"/>
      <c r="AT1" s="469"/>
    </row>
    <row r="2" spans="1:47" ht="15.75">
      <c r="A2" s="470"/>
      <c r="B2" s="470"/>
      <c r="C2" s="470"/>
      <c r="D2" s="470"/>
      <c r="E2" s="470"/>
      <c r="F2" s="470"/>
      <c r="G2" s="470"/>
      <c r="H2" s="562"/>
      <c r="I2" s="563"/>
      <c r="J2" s="470"/>
      <c r="K2" s="470"/>
      <c r="L2" s="470"/>
      <c r="M2" s="470"/>
      <c r="N2" s="470"/>
      <c r="O2" s="470"/>
      <c r="P2" s="470"/>
      <c r="Q2" s="470"/>
      <c r="R2" s="470"/>
      <c r="S2" s="470"/>
      <c r="T2" s="470"/>
      <c r="U2" s="470"/>
      <c r="V2" s="470"/>
      <c r="W2" s="563"/>
      <c r="X2" s="470"/>
      <c r="Y2" s="470"/>
      <c r="Z2" s="470"/>
      <c r="AA2" s="388" t="s">
        <v>354</v>
      </c>
      <c r="AB2" s="471"/>
      <c r="AC2" s="614"/>
      <c r="AD2" s="470"/>
      <c r="AE2" s="470"/>
      <c r="AF2" s="470"/>
      <c r="AG2" s="470"/>
      <c r="AH2" s="470"/>
      <c r="AI2" s="470"/>
      <c r="AJ2" s="470"/>
      <c r="AK2" s="470"/>
      <c r="AL2" s="470"/>
      <c r="AM2" s="470"/>
      <c r="AN2" s="470"/>
      <c r="AO2" s="470"/>
      <c r="AP2" s="470"/>
      <c r="AQ2" s="469"/>
      <c r="AR2" s="469"/>
      <c r="AS2" s="469"/>
      <c r="AT2" s="469"/>
    </row>
    <row r="3" spans="1:47" ht="15.75">
      <c r="A3" s="564"/>
      <c r="B3" s="470"/>
      <c r="C3" s="470"/>
      <c r="D3" s="470"/>
      <c r="E3" s="470"/>
      <c r="F3" s="470"/>
      <c r="G3" s="470"/>
      <c r="H3" s="562"/>
      <c r="I3" s="563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563"/>
      <c r="X3" s="470"/>
      <c r="Y3" s="470"/>
      <c r="Z3" s="470"/>
      <c r="AA3" s="387" t="s">
        <v>355</v>
      </c>
      <c r="AB3" s="471"/>
      <c r="AC3" s="614"/>
      <c r="AD3" s="470"/>
      <c r="AE3" s="470"/>
      <c r="AF3" s="470"/>
      <c r="AG3" s="470"/>
      <c r="AH3" s="470"/>
      <c r="AI3" s="470"/>
      <c r="AJ3" s="470"/>
      <c r="AK3" s="470"/>
      <c r="AL3" s="470"/>
      <c r="AM3" s="470"/>
      <c r="AN3" s="470"/>
      <c r="AO3" s="470"/>
      <c r="AP3" s="470"/>
      <c r="AQ3" s="469"/>
      <c r="AR3" s="469"/>
      <c r="AS3" s="469"/>
      <c r="AT3" s="469"/>
    </row>
    <row r="4" spans="1:47" s="618" customFormat="1" ht="15.75">
      <c r="A4" s="8"/>
      <c r="B4" s="614"/>
      <c r="C4" s="614"/>
      <c r="D4" s="635"/>
      <c r="E4" s="635"/>
      <c r="F4" s="636"/>
      <c r="G4" s="636"/>
      <c r="H4" s="635"/>
      <c r="I4" s="635"/>
      <c r="J4" s="635"/>
      <c r="K4" s="635"/>
      <c r="L4" s="635"/>
      <c r="M4" s="635"/>
      <c r="N4" s="635"/>
      <c r="O4" s="635"/>
      <c r="P4" s="635"/>
      <c r="Q4" s="635"/>
      <c r="R4" s="635"/>
      <c r="S4" s="635"/>
      <c r="T4" s="635"/>
      <c r="U4" s="635"/>
      <c r="V4" s="635"/>
      <c r="W4" s="635"/>
      <c r="X4" s="635"/>
      <c r="Y4" s="635"/>
      <c r="Z4" s="635"/>
      <c r="AA4" s="733" t="s">
        <v>439</v>
      </c>
      <c r="AB4" s="472"/>
      <c r="AC4" s="628"/>
      <c r="AD4" s="628"/>
      <c r="AE4" s="628"/>
      <c r="AF4" s="614"/>
      <c r="AG4" s="614"/>
      <c r="AH4" s="614"/>
      <c r="AI4" s="614"/>
      <c r="AJ4" s="614"/>
      <c r="AK4" s="614"/>
      <c r="AL4" s="614"/>
      <c r="AM4" s="614"/>
      <c r="AN4" s="614"/>
      <c r="AO4" s="614"/>
      <c r="AP4" s="614"/>
    </row>
    <row r="5" spans="1:47" s="618" customFormat="1" ht="15.75">
      <c r="A5" s="8"/>
      <c r="B5" s="614"/>
      <c r="C5" s="614"/>
      <c r="D5" s="637"/>
      <c r="E5" s="637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37"/>
      <c r="S5" s="637"/>
      <c r="T5" s="637"/>
      <c r="U5" s="637"/>
      <c r="V5" s="637"/>
      <c r="W5" s="637"/>
      <c r="X5" s="637"/>
      <c r="Y5" s="637"/>
      <c r="Z5" s="637"/>
      <c r="AA5" s="637"/>
      <c r="AB5" s="472"/>
      <c r="AC5" s="628"/>
      <c r="AD5" s="628"/>
      <c r="AE5" s="628"/>
      <c r="AF5" s="614"/>
      <c r="AG5" s="614"/>
      <c r="AH5" s="614"/>
      <c r="AI5" s="614"/>
      <c r="AJ5" s="614"/>
      <c r="AK5" s="614"/>
      <c r="AL5" s="614"/>
      <c r="AM5" s="614"/>
      <c r="AN5" s="614"/>
      <c r="AO5" s="614"/>
      <c r="AP5" s="614"/>
    </row>
    <row r="6" spans="1:47" ht="15.75">
      <c r="A6" s="4"/>
      <c r="B6" s="470"/>
      <c r="C6" s="470"/>
      <c r="D6" s="470"/>
      <c r="E6" s="470"/>
      <c r="F6" s="565"/>
      <c r="G6" s="470"/>
      <c r="H6" s="562"/>
      <c r="I6" s="563"/>
      <c r="J6" s="470"/>
      <c r="K6" s="470"/>
      <c r="L6" s="470"/>
      <c r="M6" s="470"/>
      <c r="N6" s="470"/>
      <c r="O6" s="470"/>
      <c r="P6" s="470"/>
      <c r="Q6" s="470"/>
      <c r="R6" s="470"/>
      <c r="S6" s="470"/>
      <c r="T6" s="470"/>
      <c r="U6" s="470"/>
      <c r="V6" s="607"/>
      <c r="W6" s="607"/>
      <c r="X6" s="607"/>
      <c r="Y6" s="607"/>
      <c r="Z6" s="607"/>
      <c r="AA6" s="607"/>
      <c r="AB6" s="471"/>
      <c r="AC6" s="629"/>
      <c r="AD6" s="285"/>
      <c r="AE6" s="285"/>
      <c r="AF6" s="470"/>
      <c r="AG6" s="470"/>
      <c r="AH6" s="470"/>
      <c r="AI6" s="470"/>
      <c r="AJ6" s="470"/>
      <c r="AK6" s="470"/>
      <c r="AL6" s="470"/>
      <c r="AM6" s="470"/>
      <c r="AN6" s="470"/>
      <c r="AO6" s="470"/>
      <c r="AP6" s="470"/>
      <c r="AQ6" s="469"/>
      <c r="AR6" s="469"/>
      <c r="AS6" s="469"/>
      <c r="AT6" s="469"/>
    </row>
    <row r="7" spans="1:47" ht="15.75">
      <c r="A7" s="800" t="s">
        <v>356</v>
      </c>
      <c r="B7" s="800"/>
      <c r="C7" s="800"/>
      <c r="D7" s="800"/>
      <c r="E7" s="800"/>
      <c r="F7" s="800"/>
      <c r="G7" s="800"/>
      <c r="H7" s="800"/>
      <c r="I7" s="800"/>
      <c r="J7" s="800"/>
      <c r="K7" s="800"/>
      <c r="L7" s="800"/>
      <c r="M7" s="800"/>
      <c r="N7" s="800"/>
      <c r="O7" s="800"/>
      <c r="P7" s="800"/>
      <c r="Q7" s="800"/>
      <c r="R7" s="800"/>
      <c r="S7" s="800"/>
      <c r="T7" s="800"/>
      <c r="U7" s="800"/>
      <c r="V7" s="800"/>
      <c r="W7" s="800"/>
      <c r="X7" s="800"/>
      <c r="Y7" s="800"/>
      <c r="Z7" s="800"/>
      <c r="AA7" s="800"/>
      <c r="AB7" s="568"/>
      <c r="AC7" s="630"/>
      <c r="AD7" s="631"/>
      <c r="AE7" s="631"/>
      <c r="AF7" s="631"/>
      <c r="AG7" s="631"/>
      <c r="AH7" s="631"/>
      <c r="AI7" s="631"/>
      <c r="AJ7" s="631"/>
      <c r="AK7" s="631"/>
      <c r="AL7" s="631"/>
      <c r="AM7" s="631"/>
      <c r="AN7" s="631"/>
      <c r="AO7" s="631"/>
      <c r="AP7" s="631"/>
      <c r="AQ7" s="476"/>
      <c r="AR7" s="476"/>
      <c r="AS7" s="476"/>
      <c r="AT7" s="476"/>
    </row>
    <row r="8" spans="1:47" ht="16.5" thickBot="1">
      <c r="A8" s="566"/>
      <c r="B8" s="566"/>
      <c r="C8" s="566"/>
      <c r="D8" s="566"/>
      <c r="E8" s="566"/>
      <c r="F8" s="566"/>
      <c r="G8" s="566"/>
      <c r="H8" s="567"/>
      <c r="I8" s="568"/>
      <c r="J8" s="566"/>
      <c r="K8" s="566"/>
      <c r="L8" s="566"/>
      <c r="M8" s="566"/>
      <c r="N8" s="566"/>
      <c r="O8" s="566"/>
      <c r="P8" s="566"/>
      <c r="Q8" s="566"/>
      <c r="R8" s="566"/>
      <c r="S8" s="566"/>
      <c r="T8" s="566"/>
      <c r="U8" s="566"/>
      <c r="V8" s="569"/>
      <c r="W8" s="608"/>
      <c r="X8" s="571"/>
      <c r="Y8" s="571"/>
      <c r="Z8" s="571"/>
      <c r="AA8" s="571"/>
      <c r="AB8" s="570"/>
      <c r="AC8" s="631"/>
      <c r="AD8" s="631"/>
      <c r="AE8" s="631"/>
      <c r="AF8" s="631"/>
      <c r="AG8" s="631"/>
      <c r="AH8" s="631"/>
      <c r="AI8" s="631"/>
      <c r="AJ8" s="631"/>
      <c r="AK8" s="631"/>
      <c r="AL8" s="631"/>
      <c r="AM8" s="631"/>
      <c r="AN8" s="631"/>
      <c r="AO8" s="631"/>
      <c r="AP8" s="631"/>
      <c r="AQ8" s="476"/>
      <c r="AR8" s="476"/>
      <c r="AS8" s="476"/>
      <c r="AT8" s="476"/>
    </row>
    <row r="9" spans="1:47" s="479" customFormat="1" ht="28.5" customHeight="1" thickBot="1">
      <c r="A9" s="801" t="s">
        <v>10</v>
      </c>
      <c r="B9" s="804" t="s">
        <v>11</v>
      </c>
      <c r="C9" s="807" t="s">
        <v>12</v>
      </c>
      <c r="D9" s="801" t="s">
        <v>13</v>
      </c>
      <c r="E9" s="809"/>
      <c r="F9" s="801" t="s">
        <v>357</v>
      </c>
      <c r="G9" s="804" t="s">
        <v>358</v>
      </c>
      <c r="H9" s="815" t="s">
        <v>359</v>
      </c>
      <c r="I9" s="817" t="s">
        <v>360</v>
      </c>
      <c r="J9" s="812" t="s">
        <v>21</v>
      </c>
      <c r="K9" s="812"/>
      <c r="L9" s="812"/>
      <c r="M9" s="812"/>
      <c r="N9" s="812"/>
      <c r="O9" s="812"/>
      <c r="P9" s="812"/>
      <c r="Q9" s="812"/>
      <c r="R9" s="812"/>
      <c r="S9" s="812"/>
      <c r="T9" s="812"/>
      <c r="U9" s="813"/>
      <c r="V9" s="819" t="s">
        <v>436</v>
      </c>
      <c r="W9" s="819"/>
      <c r="X9" s="820"/>
      <c r="Y9" s="819"/>
      <c r="Z9" s="819"/>
      <c r="AA9" s="821"/>
      <c r="AB9" s="506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  <c r="AO9" s="572"/>
      <c r="AP9" s="572"/>
      <c r="AQ9" s="478"/>
      <c r="AR9" s="478"/>
      <c r="AS9" s="478"/>
      <c r="AT9" s="478"/>
    </row>
    <row r="10" spans="1:47" s="479" customFormat="1" ht="52.5" customHeight="1" thickBot="1">
      <c r="A10" s="802"/>
      <c r="B10" s="805"/>
      <c r="C10" s="808"/>
      <c r="D10" s="803"/>
      <c r="E10" s="810"/>
      <c r="F10" s="802"/>
      <c r="G10" s="805"/>
      <c r="H10" s="816"/>
      <c r="I10" s="818"/>
      <c r="J10" s="814" t="s">
        <v>24</v>
      </c>
      <c r="K10" s="813"/>
      <c r="L10" s="812" t="s">
        <v>25</v>
      </c>
      <c r="M10" s="813"/>
      <c r="N10" s="812" t="s">
        <v>26</v>
      </c>
      <c r="O10" s="813"/>
      <c r="P10" s="812" t="s">
        <v>27</v>
      </c>
      <c r="Q10" s="813"/>
      <c r="R10" s="812" t="s">
        <v>28</v>
      </c>
      <c r="S10" s="813"/>
      <c r="T10" s="814" t="s">
        <v>29</v>
      </c>
      <c r="U10" s="813"/>
      <c r="V10" s="480" t="s">
        <v>33</v>
      </c>
      <c r="W10" s="573" t="s">
        <v>34</v>
      </c>
      <c r="X10" s="480" t="s">
        <v>35</v>
      </c>
      <c r="Y10" s="574" t="s">
        <v>36</v>
      </c>
      <c r="Z10" s="480" t="s">
        <v>37</v>
      </c>
      <c r="AA10" s="480" t="s">
        <v>29</v>
      </c>
      <c r="AB10" s="506"/>
      <c r="AC10" s="506"/>
      <c r="AD10" s="632"/>
      <c r="AE10" s="632"/>
      <c r="AF10" s="632"/>
      <c r="AG10" s="632"/>
      <c r="AH10" s="632"/>
      <c r="AI10" s="572"/>
      <c r="AJ10" s="572"/>
      <c r="AK10" s="572"/>
      <c r="AL10" s="572"/>
      <c r="AM10" s="572"/>
      <c r="AN10" s="572"/>
      <c r="AO10" s="572"/>
      <c r="AP10" s="572"/>
      <c r="AQ10" s="478"/>
      <c r="AR10" s="478"/>
      <c r="AS10" s="478"/>
      <c r="AT10" s="478"/>
    </row>
    <row r="11" spans="1:47" s="479" customFormat="1" ht="23.25" customHeight="1" thickBot="1">
      <c r="A11" s="803"/>
      <c r="B11" s="806"/>
      <c r="C11" s="575" t="s">
        <v>38</v>
      </c>
      <c r="D11" s="576" t="s">
        <v>39</v>
      </c>
      <c r="E11" s="575" t="s">
        <v>40</v>
      </c>
      <c r="F11" s="803"/>
      <c r="G11" s="806"/>
      <c r="H11" s="577" t="s">
        <v>42</v>
      </c>
      <c r="I11" s="577" t="s">
        <v>42</v>
      </c>
      <c r="J11" s="575" t="s">
        <v>39</v>
      </c>
      <c r="K11" s="579" t="s">
        <v>40</v>
      </c>
      <c r="L11" s="575" t="s">
        <v>39</v>
      </c>
      <c r="M11" s="579" t="s">
        <v>40</v>
      </c>
      <c r="N11" s="575" t="s">
        <v>39</v>
      </c>
      <c r="O11" s="579" t="s">
        <v>40</v>
      </c>
      <c r="P11" s="575" t="s">
        <v>39</v>
      </c>
      <c r="Q11" s="579" t="s">
        <v>40</v>
      </c>
      <c r="R11" s="575" t="s">
        <v>39</v>
      </c>
      <c r="S11" s="579" t="s">
        <v>40</v>
      </c>
      <c r="T11" s="578" t="s">
        <v>39</v>
      </c>
      <c r="U11" s="575" t="s">
        <v>40</v>
      </c>
      <c r="V11" s="580" t="s">
        <v>42</v>
      </c>
      <c r="W11" s="577" t="s">
        <v>42</v>
      </c>
      <c r="X11" s="581" t="s">
        <v>42</v>
      </c>
      <c r="Y11" s="580" t="s">
        <v>42</v>
      </c>
      <c r="Z11" s="580" t="s">
        <v>42</v>
      </c>
      <c r="AA11" s="580" t="s">
        <v>42</v>
      </c>
      <c r="AB11" s="490"/>
      <c r="AC11" s="633"/>
      <c r="AD11" s="633"/>
      <c r="AE11" s="633"/>
      <c r="AF11" s="633"/>
      <c r="AG11" s="633"/>
      <c r="AH11" s="633"/>
      <c r="AI11" s="633"/>
      <c r="AJ11" s="633"/>
      <c r="AK11" s="633"/>
      <c r="AL11" s="633"/>
      <c r="AM11" s="633"/>
      <c r="AN11" s="633"/>
      <c r="AO11" s="633"/>
      <c r="AP11" s="633"/>
      <c r="AQ11" s="481"/>
      <c r="AR11" s="481"/>
      <c r="AS11" s="481"/>
      <c r="AT11" s="481"/>
    </row>
    <row r="12" spans="1:47" s="485" customFormat="1" ht="12.75">
      <c r="A12" s="534"/>
      <c r="B12" s="532" t="s">
        <v>45</v>
      </c>
      <c r="C12" s="532"/>
      <c r="D12" s="584">
        <v>1829.1637666666666</v>
      </c>
      <c r="E12" s="584">
        <v>370.28999999999996</v>
      </c>
      <c r="F12" s="585"/>
      <c r="G12" s="585"/>
      <c r="H12" s="584">
        <v>10707.366141815113</v>
      </c>
      <c r="I12" s="584">
        <v>6741.2591824196934</v>
      </c>
      <c r="J12" s="584">
        <v>17.357000000000003</v>
      </c>
      <c r="K12" s="584">
        <v>12.1</v>
      </c>
      <c r="L12" s="584">
        <v>320.16470000000004</v>
      </c>
      <c r="M12" s="584">
        <v>41.31</v>
      </c>
      <c r="N12" s="584">
        <v>440.33539999999994</v>
      </c>
      <c r="O12" s="584">
        <v>82.19</v>
      </c>
      <c r="P12" s="584">
        <v>270.39499999999998</v>
      </c>
      <c r="Q12" s="584">
        <v>35.6</v>
      </c>
      <c r="R12" s="584">
        <v>648.66000000000008</v>
      </c>
      <c r="S12" s="584">
        <v>189.76999999999998</v>
      </c>
      <c r="T12" s="584">
        <v>1696.9121</v>
      </c>
      <c r="U12" s="584">
        <v>360.97</v>
      </c>
      <c r="V12" s="584">
        <v>3007.6097602639998</v>
      </c>
      <c r="W12" s="584">
        <v>1831.9348650739776</v>
      </c>
      <c r="X12" s="584">
        <v>1492.71275412</v>
      </c>
      <c r="Y12" s="584">
        <v>1005.14817055</v>
      </c>
      <c r="Z12" s="584">
        <v>1861.194449996</v>
      </c>
      <c r="AA12" s="586">
        <v>9198.6000000039785</v>
      </c>
      <c r="AB12" s="490"/>
      <c r="AC12" s="515"/>
      <c r="AD12" s="515"/>
      <c r="AE12" s="515"/>
      <c r="AF12" s="488"/>
      <c r="AG12" s="515"/>
      <c r="AH12" s="515"/>
      <c r="AI12" s="488"/>
      <c r="AJ12" s="488"/>
      <c r="AK12" s="515"/>
      <c r="AL12" s="515"/>
      <c r="AM12" s="515"/>
      <c r="AN12" s="515"/>
      <c r="AO12" s="515"/>
      <c r="AP12" s="515"/>
      <c r="AQ12" s="483"/>
      <c r="AR12" s="483"/>
      <c r="AS12" s="483"/>
      <c r="AT12" s="483"/>
      <c r="AU12" s="484">
        <v>-656.4501255139985</v>
      </c>
    </row>
    <row r="13" spans="1:47" s="479" customFormat="1" ht="12.75">
      <c r="A13" s="534"/>
      <c r="B13" s="346" t="s">
        <v>361</v>
      </c>
      <c r="C13" s="347"/>
      <c r="D13" s="311">
        <v>1829.1637666666666</v>
      </c>
      <c r="E13" s="311">
        <v>370.28999999999996</v>
      </c>
      <c r="F13" s="394"/>
      <c r="G13" s="394"/>
      <c r="H13" s="311">
        <v>10707.366141815113</v>
      </c>
      <c r="I13" s="311">
        <v>6741.2591824196934</v>
      </c>
      <c r="J13" s="311">
        <v>17.357000000000003</v>
      </c>
      <c r="K13" s="311">
        <v>12.1</v>
      </c>
      <c r="L13" s="311">
        <v>320.16470000000004</v>
      </c>
      <c r="M13" s="311">
        <v>41.31</v>
      </c>
      <c r="N13" s="311">
        <v>440.33539999999994</v>
      </c>
      <c r="O13" s="311">
        <v>82.19</v>
      </c>
      <c r="P13" s="311">
        <v>270.39499999999998</v>
      </c>
      <c r="Q13" s="311">
        <v>35.6</v>
      </c>
      <c r="R13" s="311">
        <v>648.66000000000008</v>
      </c>
      <c r="S13" s="311">
        <v>189.76999999999998</v>
      </c>
      <c r="T13" s="392">
        <v>1696.9121</v>
      </c>
      <c r="U13" s="392">
        <v>360.96999999999997</v>
      </c>
      <c r="V13" s="311">
        <v>3007.6097602639998</v>
      </c>
      <c r="W13" s="311">
        <v>1831.9348650739776</v>
      </c>
      <c r="X13" s="311">
        <v>1492.71275412</v>
      </c>
      <c r="Y13" s="311">
        <v>1005.14817055</v>
      </c>
      <c r="Z13" s="311">
        <v>1861.194449996</v>
      </c>
      <c r="AA13" s="395">
        <v>9198.6000000039785</v>
      </c>
      <c r="AB13" s="533"/>
      <c r="AC13" s="515"/>
      <c r="AD13" s="515"/>
      <c r="AE13" s="515"/>
      <c r="AF13" s="488"/>
      <c r="AG13" s="515"/>
      <c r="AH13" s="515"/>
      <c r="AI13" s="488"/>
      <c r="AJ13" s="488"/>
      <c r="AK13" s="515"/>
      <c r="AL13" s="515"/>
      <c r="AM13" s="515"/>
      <c r="AN13" s="515"/>
      <c r="AO13" s="515"/>
      <c r="AP13" s="515"/>
      <c r="AQ13" s="487"/>
      <c r="AR13" s="487"/>
      <c r="AS13" s="487"/>
      <c r="AT13" s="487"/>
      <c r="AU13" s="489"/>
    </row>
    <row r="14" spans="1:47" s="479" customFormat="1" ht="12.75">
      <c r="A14" s="534"/>
      <c r="B14" s="346" t="s">
        <v>362</v>
      </c>
      <c r="C14" s="347"/>
      <c r="D14" s="311">
        <v>1829.1637666666666</v>
      </c>
      <c r="E14" s="311">
        <v>0</v>
      </c>
      <c r="F14" s="394"/>
      <c r="G14" s="394"/>
      <c r="H14" s="311">
        <v>6138.3734641092333</v>
      </c>
      <c r="I14" s="311">
        <v>3941.393772558034</v>
      </c>
      <c r="J14" s="311">
        <v>17.357000000000003</v>
      </c>
      <c r="K14" s="311">
        <v>0</v>
      </c>
      <c r="L14" s="311">
        <v>319.28470000000004</v>
      </c>
      <c r="M14" s="311">
        <v>0</v>
      </c>
      <c r="N14" s="311">
        <v>440.33539999999994</v>
      </c>
      <c r="O14" s="311">
        <v>0</v>
      </c>
      <c r="P14" s="311">
        <v>270.39499999999998</v>
      </c>
      <c r="Q14" s="311">
        <v>0</v>
      </c>
      <c r="R14" s="311">
        <v>648.66000000000008</v>
      </c>
      <c r="S14" s="311">
        <v>0</v>
      </c>
      <c r="T14" s="392">
        <v>1696.0321000000001</v>
      </c>
      <c r="U14" s="392">
        <v>0</v>
      </c>
      <c r="V14" s="311">
        <v>1712.1917146057749</v>
      </c>
      <c r="W14" s="311">
        <v>841.39218237147145</v>
      </c>
      <c r="X14" s="311">
        <v>975.58718266820972</v>
      </c>
      <c r="Y14" s="311">
        <v>714.44356356428568</v>
      </c>
      <c r="Z14" s="311">
        <v>951.72786725613719</v>
      </c>
      <c r="AA14" s="395">
        <v>5195.34251046588</v>
      </c>
      <c r="AB14" s="533"/>
      <c r="AC14" s="515"/>
      <c r="AD14" s="515"/>
      <c r="AE14" s="515"/>
      <c r="AF14" s="488"/>
      <c r="AG14" s="515"/>
      <c r="AH14" s="515"/>
      <c r="AI14" s="488"/>
      <c r="AJ14" s="488"/>
      <c r="AK14" s="515"/>
      <c r="AL14" s="515"/>
      <c r="AM14" s="515"/>
      <c r="AN14" s="515"/>
      <c r="AO14" s="515"/>
      <c r="AP14" s="515"/>
      <c r="AQ14" s="487"/>
      <c r="AR14" s="487"/>
      <c r="AS14" s="487"/>
      <c r="AT14" s="487"/>
      <c r="AU14" s="489"/>
    </row>
    <row r="15" spans="1:47" s="479" customFormat="1" ht="12.75">
      <c r="A15" s="534"/>
      <c r="B15" s="346" t="s">
        <v>363</v>
      </c>
      <c r="C15" s="347"/>
      <c r="D15" s="311">
        <v>1605.5391666666667</v>
      </c>
      <c r="E15" s="311">
        <v>0</v>
      </c>
      <c r="F15" s="394"/>
      <c r="G15" s="394"/>
      <c r="H15" s="311">
        <v>4989.0892531765085</v>
      </c>
      <c r="I15" s="311">
        <v>3221.8917800051768</v>
      </c>
      <c r="J15" s="311">
        <v>13.359</v>
      </c>
      <c r="K15" s="311">
        <v>0</v>
      </c>
      <c r="L15" s="311">
        <v>276.07659999999998</v>
      </c>
      <c r="M15" s="311">
        <v>0</v>
      </c>
      <c r="N15" s="311">
        <v>407.33099999999996</v>
      </c>
      <c r="O15" s="311">
        <v>0</v>
      </c>
      <c r="P15" s="311">
        <v>198.09899999999999</v>
      </c>
      <c r="Q15" s="311">
        <v>0</v>
      </c>
      <c r="R15" s="311">
        <v>585.11500000000001</v>
      </c>
      <c r="S15" s="311">
        <v>0</v>
      </c>
      <c r="T15" s="392">
        <v>1479.9805999999999</v>
      </c>
      <c r="U15" s="392">
        <v>0</v>
      </c>
      <c r="V15" s="311">
        <v>1349.6625744602482</v>
      </c>
      <c r="W15" s="311">
        <v>736.54139480559843</v>
      </c>
      <c r="X15" s="311">
        <v>805.98011457659368</v>
      </c>
      <c r="Y15" s="311">
        <v>588.53738157999987</v>
      </c>
      <c r="Z15" s="311">
        <v>647.71391233999998</v>
      </c>
      <c r="AA15" s="395">
        <v>4128.4353777624401</v>
      </c>
      <c r="AB15" s="533"/>
      <c r="AC15" s="515"/>
      <c r="AD15" s="515"/>
      <c r="AE15" s="515"/>
      <c r="AF15" s="488"/>
      <c r="AG15" s="515"/>
      <c r="AH15" s="515"/>
      <c r="AI15" s="488"/>
      <c r="AJ15" s="488"/>
      <c r="AK15" s="515"/>
      <c r="AL15" s="515"/>
      <c r="AM15" s="515"/>
      <c r="AN15" s="515"/>
      <c r="AO15" s="515"/>
      <c r="AP15" s="515"/>
      <c r="AQ15" s="487"/>
      <c r="AR15" s="487"/>
      <c r="AS15" s="487"/>
      <c r="AT15" s="487"/>
      <c r="AU15" s="489"/>
    </row>
    <row r="16" spans="1:47" s="479" customFormat="1" ht="12.75">
      <c r="A16" s="534"/>
      <c r="B16" s="346" t="s">
        <v>364</v>
      </c>
      <c r="C16" s="347"/>
      <c r="D16" s="311">
        <v>0</v>
      </c>
      <c r="E16" s="311">
        <v>0</v>
      </c>
      <c r="F16" s="394"/>
      <c r="G16" s="394"/>
      <c r="H16" s="311">
        <v>0</v>
      </c>
      <c r="I16" s="311">
        <v>0</v>
      </c>
      <c r="J16" s="311">
        <v>0</v>
      </c>
      <c r="K16" s="311">
        <v>0</v>
      </c>
      <c r="L16" s="311">
        <v>0</v>
      </c>
      <c r="M16" s="311">
        <v>0</v>
      </c>
      <c r="N16" s="311">
        <v>0</v>
      </c>
      <c r="O16" s="311">
        <v>0</v>
      </c>
      <c r="P16" s="311">
        <v>0</v>
      </c>
      <c r="Q16" s="311">
        <v>0</v>
      </c>
      <c r="R16" s="311">
        <v>0</v>
      </c>
      <c r="S16" s="311">
        <v>0</v>
      </c>
      <c r="T16" s="392">
        <v>0</v>
      </c>
      <c r="U16" s="392">
        <v>0</v>
      </c>
      <c r="V16" s="311">
        <v>0</v>
      </c>
      <c r="W16" s="311">
        <v>0</v>
      </c>
      <c r="X16" s="311">
        <v>0</v>
      </c>
      <c r="Y16" s="311">
        <v>0</v>
      </c>
      <c r="Z16" s="311">
        <v>0</v>
      </c>
      <c r="AA16" s="395">
        <v>0</v>
      </c>
      <c r="AB16" s="533"/>
      <c r="AC16" s="515"/>
      <c r="AD16" s="515"/>
      <c r="AE16" s="515"/>
      <c r="AF16" s="488"/>
      <c r="AG16" s="515"/>
      <c r="AH16" s="515"/>
      <c r="AI16" s="488"/>
      <c r="AJ16" s="488"/>
      <c r="AK16" s="515"/>
      <c r="AL16" s="515"/>
      <c r="AM16" s="515"/>
      <c r="AN16" s="515"/>
      <c r="AO16" s="515"/>
      <c r="AP16" s="515"/>
      <c r="AQ16" s="487"/>
      <c r="AR16" s="487"/>
      <c r="AS16" s="487"/>
      <c r="AT16" s="487"/>
      <c r="AU16" s="489"/>
    </row>
    <row r="17" spans="1:47" s="479" customFormat="1" ht="12.75">
      <c r="A17" s="534"/>
      <c r="B17" s="346" t="s">
        <v>365</v>
      </c>
      <c r="C17" s="347"/>
      <c r="D17" s="311">
        <v>87</v>
      </c>
      <c r="E17" s="311">
        <v>0</v>
      </c>
      <c r="F17" s="394"/>
      <c r="G17" s="394"/>
      <c r="H17" s="311">
        <v>675.27353581</v>
      </c>
      <c r="I17" s="311">
        <v>624.64597565999998</v>
      </c>
      <c r="J17" s="311">
        <v>0</v>
      </c>
      <c r="K17" s="311">
        <v>0</v>
      </c>
      <c r="L17" s="311">
        <v>0</v>
      </c>
      <c r="M17" s="311">
        <v>0</v>
      </c>
      <c r="N17" s="311">
        <v>0</v>
      </c>
      <c r="O17" s="311">
        <v>0</v>
      </c>
      <c r="P17" s="311">
        <v>0</v>
      </c>
      <c r="Q17" s="311">
        <v>0</v>
      </c>
      <c r="R17" s="311">
        <v>6</v>
      </c>
      <c r="S17" s="311">
        <v>0</v>
      </c>
      <c r="T17" s="392">
        <v>6</v>
      </c>
      <c r="U17" s="392">
        <v>0</v>
      </c>
      <c r="V17" s="311">
        <v>3.8220000000000001</v>
      </c>
      <c r="W17" s="311">
        <v>5.3483137699999999</v>
      </c>
      <c r="X17" s="311">
        <v>0.35325718</v>
      </c>
      <c r="Y17" s="311">
        <v>105.47912183</v>
      </c>
      <c r="Z17" s="311">
        <v>91.38614389</v>
      </c>
      <c r="AA17" s="395">
        <v>206.38883666999999</v>
      </c>
      <c r="AB17" s="533"/>
      <c r="AC17" s="515"/>
      <c r="AD17" s="515"/>
      <c r="AE17" s="515"/>
      <c r="AF17" s="488"/>
      <c r="AG17" s="515"/>
      <c r="AH17" s="515"/>
      <c r="AI17" s="488"/>
      <c r="AJ17" s="488"/>
      <c r="AK17" s="515"/>
      <c r="AL17" s="515"/>
      <c r="AM17" s="515"/>
      <c r="AN17" s="515"/>
      <c r="AO17" s="515"/>
      <c r="AP17" s="515"/>
      <c r="AQ17" s="487"/>
      <c r="AR17" s="487"/>
      <c r="AS17" s="487"/>
      <c r="AT17" s="487"/>
      <c r="AU17" s="489"/>
    </row>
    <row r="18" spans="1:47" s="479" customFormat="1" ht="12.75">
      <c r="A18" s="534"/>
      <c r="B18" s="346" t="s">
        <v>366</v>
      </c>
      <c r="C18" s="347"/>
      <c r="D18" s="311">
        <v>688.62959999999998</v>
      </c>
      <c r="E18" s="311">
        <v>0</v>
      </c>
      <c r="F18" s="394"/>
      <c r="G18" s="394"/>
      <c r="H18" s="311">
        <v>2799.5583975996228</v>
      </c>
      <c r="I18" s="311">
        <v>1570.6635985424628</v>
      </c>
      <c r="J18" s="311">
        <v>5.2459999999999996</v>
      </c>
      <c r="K18" s="311">
        <v>0</v>
      </c>
      <c r="L18" s="311">
        <v>179.59360000000001</v>
      </c>
      <c r="M18" s="311">
        <v>0</v>
      </c>
      <c r="N18" s="311">
        <v>230.84100000000001</v>
      </c>
      <c r="O18" s="311">
        <v>0</v>
      </c>
      <c r="P18" s="311">
        <v>143.607</v>
      </c>
      <c r="Q18" s="311">
        <v>0</v>
      </c>
      <c r="R18" s="311">
        <v>93.614999999999995</v>
      </c>
      <c r="S18" s="311">
        <v>0</v>
      </c>
      <c r="T18" s="392">
        <v>652.90260000000001</v>
      </c>
      <c r="U18" s="392">
        <v>0</v>
      </c>
      <c r="V18" s="311">
        <v>1030.5119089628511</v>
      </c>
      <c r="W18" s="311">
        <v>622.33574575207808</v>
      </c>
      <c r="X18" s="311">
        <v>522.04940590545812</v>
      </c>
      <c r="Y18" s="311">
        <v>210.48526263999997</v>
      </c>
      <c r="Z18" s="311">
        <v>202.52060556000001</v>
      </c>
      <c r="AA18" s="395">
        <v>2587.9029288203869</v>
      </c>
      <c r="AB18" s="533"/>
      <c r="AC18" s="515"/>
      <c r="AD18" s="515"/>
      <c r="AE18" s="515"/>
      <c r="AF18" s="488"/>
      <c r="AG18" s="515"/>
      <c r="AH18" s="515"/>
      <c r="AI18" s="488"/>
      <c r="AJ18" s="488"/>
      <c r="AK18" s="515"/>
      <c r="AL18" s="515"/>
      <c r="AM18" s="515"/>
      <c r="AN18" s="515"/>
      <c r="AO18" s="515"/>
      <c r="AP18" s="515"/>
      <c r="AQ18" s="487"/>
      <c r="AR18" s="487"/>
      <c r="AS18" s="487"/>
      <c r="AT18" s="487"/>
      <c r="AU18" s="489"/>
    </row>
    <row r="19" spans="1:47" s="479" customFormat="1" ht="12.75">
      <c r="A19" s="534"/>
      <c r="B19" s="346" t="s">
        <v>367</v>
      </c>
      <c r="C19" s="347"/>
      <c r="D19" s="311">
        <v>829.90956666666648</v>
      </c>
      <c r="E19" s="311">
        <v>0</v>
      </c>
      <c r="F19" s="394"/>
      <c r="G19" s="394"/>
      <c r="H19" s="311">
        <v>1514.2573197668858</v>
      </c>
      <c r="I19" s="311">
        <v>1026.582205802714</v>
      </c>
      <c r="J19" s="311">
        <v>8.1129999999999995</v>
      </c>
      <c r="K19" s="311">
        <v>0</v>
      </c>
      <c r="L19" s="311">
        <v>96.483000000000018</v>
      </c>
      <c r="M19" s="311">
        <v>0</v>
      </c>
      <c r="N19" s="311">
        <v>176.49</v>
      </c>
      <c r="O19" s="311">
        <v>0</v>
      </c>
      <c r="P19" s="311">
        <v>54.49199999999999</v>
      </c>
      <c r="Q19" s="311">
        <v>0</v>
      </c>
      <c r="R19" s="311">
        <v>485.5</v>
      </c>
      <c r="S19" s="311">
        <v>0</v>
      </c>
      <c r="T19" s="392">
        <v>821.07799999999997</v>
      </c>
      <c r="U19" s="392">
        <v>0</v>
      </c>
      <c r="V19" s="311">
        <v>315.32866549739748</v>
      </c>
      <c r="W19" s="311">
        <v>108.85733528352038</v>
      </c>
      <c r="X19" s="311">
        <v>283.57745149113538</v>
      </c>
      <c r="Y19" s="311">
        <v>272.57299711000007</v>
      </c>
      <c r="Z19" s="311">
        <v>353.80716289000003</v>
      </c>
      <c r="AA19" s="395">
        <v>1334.1436122720534</v>
      </c>
      <c r="AB19" s="533"/>
      <c r="AC19" s="515"/>
      <c r="AD19" s="515"/>
      <c r="AE19" s="515"/>
      <c r="AF19" s="488"/>
      <c r="AG19" s="515"/>
      <c r="AH19" s="515"/>
      <c r="AI19" s="488"/>
      <c r="AJ19" s="488"/>
      <c r="AK19" s="515"/>
      <c r="AL19" s="515"/>
      <c r="AM19" s="515"/>
      <c r="AN19" s="515"/>
      <c r="AO19" s="515"/>
      <c r="AP19" s="515"/>
      <c r="AQ19" s="487"/>
      <c r="AR19" s="487"/>
      <c r="AS19" s="487"/>
      <c r="AT19" s="487"/>
      <c r="AU19" s="489"/>
    </row>
    <row r="20" spans="1:47" s="479" customFormat="1" ht="12.75">
      <c r="A20" s="534"/>
      <c r="B20" s="346" t="s">
        <v>368</v>
      </c>
      <c r="C20" s="347"/>
      <c r="D20" s="311">
        <v>223.62459999999999</v>
      </c>
      <c r="E20" s="311">
        <v>0</v>
      </c>
      <c r="F20" s="394"/>
      <c r="G20" s="394"/>
      <c r="H20" s="311">
        <v>1149.2842109327253</v>
      </c>
      <c r="I20" s="311">
        <v>719.50199255285736</v>
      </c>
      <c r="J20" s="311">
        <v>3.9979999999999998</v>
      </c>
      <c r="K20" s="311">
        <v>0</v>
      </c>
      <c r="L20" s="311">
        <v>43.208100000000009</v>
      </c>
      <c r="M20" s="311">
        <v>0</v>
      </c>
      <c r="N20" s="311">
        <v>33.004400000000004</v>
      </c>
      <c r="O20" s="311">
        <v>0</v>
      </c>
      <c r="P20" s="311">
        <v>72.295999999999992</v>
      </c>
      <c r="Q20" s="311">
        <v>0</v>
      </c>
      <c r="R20" s="311">
        <v>63.544999999999995</v>
      </c>
      <c r="S20" s="311">
        <v>0</v>
      </c>
      <c r="T20" s="392">
        <v>216.0515</v>
      </c>
      <c r="U20" s="392">
        <v>0</v>
      </c>
      <c r="V20" s="311">
        <v>362.52914014552681</v>
      </c>
      <c r="W20" s="311">
        <v>104.85078756587308</v>
      </c>
      <c r="X20" s="311">
        <v>169.60706809161593</v>
      </c>
      <c r="Y20" s="311">
        <v>125.90618198428571</v>
      </c>
      <c r="Z20" s="311">
        <v>304.01395491613721</v>
      </c>
      <c r="AA20" s="395">
        <v>1066.9071327034387</v>
      </c>
      <c r="AB20" s="533"/>
      <c r="AC20" s="515"/>
      <c r="AD20" s="515"/>
      <c r="AE20" s="515"/>
      <c r="AF20" s="488"/>
      <c r="AG20" s="515"/>
      <c r="AH20" s="515"/>
      <c r="AI20" s="488"/>
      <c r="AJ20" s="488"/>
      <c r="AK20" s="515"/>
      <c r="AL20" s="515"/>
      <c r="AM20" s="515"/>
      <c r="AN20" s="515"/>
      <c r="AO20" s="515"/>
      <c r="AP20" s="515"/>
      <c r="AQ20" s="487"/>
      <c r="AR20" s="487"/>
      <c r="AS20" s="487"/>
      <c r="AT20" s="487"/>
      <c r="AU20" s="489"/>
    </row>
    <row r="21" spans="1:47" s="479" customFormat="1" ht="12.75">
      <c r="A21" s="534"/>
      <c r="B21" s="346" t="s">
        <v>369</v>
      </c>
      <c r="C21" s="347"/>
      <c r="D21" s="311">
        <v>0</v>
      </c>
      <c r="E21" s="311">
        <v>0</v>
      </c>
      <c r="F21" s="394"/>
      <c r="G21" s="394"/>
      <c r="H21" s="311">
        <v>0</v>
      </c>
      <c r="I21" s="311">
        <v>0</v>
      </c>
      <c r="J21" s="311">
        <v>0</v>
      </c>
      <c r="K21" s="311">
        <v>0</v>
      </c>
      <c r="L21" s="311">
        <v>0</v>
      </c>
      <c r="M21" s="311">
        <v>0</v>
      </c>
      <c r="N21" s="311">
        <v>0</v>
      </c>
      <c r="O21" s="311">
        <v>0</v>
      </c>
      <c r="P21" s="311">
        <v>0</v>
      </c>
      <c r="Q21" s="311">
        <v>0</v>
      </c>
      <c r="R21" s="311">
        <v>0</v>
      </c>
      <c r="S21" s="311">
        <v>0</v>
      </c>
      <c r="T21" s="392">
        <v>0</v>
      </c>
      <c r="U21" s="392">
        <v>0</v>
      </c>
      <c r="V21" s="311">
        <v>0</v>
      </c>
      <c r="W21" s="311">
        <v>0</v>
      </c>
      <c r="X21" s="311">
        <v>0</v>
      </c>
      <c r="Y21" s="311">
        <v>0</v>
      </c>
      <c r="Z21" s="311">
        <v>0</v>
      </c>
      <c r="AA21" s="395">
        <v>0</v>
      </c>
      <c r="AB21" s="533"/>
      <c r="AC21" s="515"/>
      <c r="AD21" s="515"/>
      <c r="AE21" s="515"/>
      <c r="AF21" s="488"/>
      <c r="AG21" s="515"/>
      <c r="AH21" s="515"/>
      <c r="AI21" s="488"/>
      <c r="AJ21" s="488"/>
      <c r="AK21" s="515"/>
      <c r="AL21" s="515"/>
      <c r="AM21" s="515"/>
      <c r="AN21" s="515"/>
      <c r="AO21" s="515"/>
      <c r="AP21" s="515"/>
      <c r="AQ21" s="487"/>
      <c r="AR21" s="487"/>
      <c r="AS21" s="487"/>
      <c r="AT21" s="487"/>
      <c r="AU21" s="489"/>
    </row>
    <row r="22" spans="1:47" s="479" customFormat="1" ht="12.75">
      <c r="A22" s="534"/>
      <c r="B22" s="346" t="s">
        <v>370</v>
      </c>
      <c r="C22" s="347"/>
      <c r="D22" s="311">
        <v>9.8000000000000004E-2</v>
      </c>
      <c r="E22" s="311">
        <v>0</v>
      </c>
      <c r="F22" s="394"/>
      <c r="G22" s="394"/>
      <c r="H22" s="311">
        <v>0</v>
      </c>
      <c r="I22" s="311">
        <v>0</v>
      </c>
      <c r="J22" s="311">
        <v>0</v>
      </c>
      <c r="K22" s="311">
        <v>0</v>
      </c>
      <c r="L22" s="311">
        <v>9.8000000000000004E-2</v>
      </c>
      <c r="M22" s="311">
        <v>0</v>
      </c>
      <c r="N22" s="311">
        <v>0</v>
      </c>
      <c r="O22" s="311">
        <v>0</v>
      </c>
      <c r="P22" s="311">
        <v>0</v>
      </c>
      <c r="Q22" s="311">
        <v>0</v>
      </c>
      <c r="R22" s="311">
        <v>0</v>
      </c>
      <c r="S22" s="311">
        <v>0</v>
      </c>
      <c r="T22" s="392">
        <v>9.8000000000000004E-2</v>
      </c>
      <c r="U22" s="392">
        <v>0</v>
      </c>
      <c r="V22" s="311">
        <v>0</v>
      </c>
      <c r="W22" s="311">
        <v>0</v>
      </c>
      <c r="X22" s="311">
        <v>0</v>
      </c>
      <c r="Y22" s="311">
        <v>0</v>
      </c>
      <c r="Z22" s="311">
        <v>0</v>
      </c>
      <c r="AA22" s="395">
        <v>0</v>
      </c>
      <c r="AB22" s="533"/>
      <c r="AC22" s="515"/>
      <c r="AD22" s="515"/>
      <c r="AE22" s="515"/>
      <c r="AF22" s="488"/>
      <c r="AG22" s="515"/>
      <c r="AH22" s="515"/>
      <c r="AI22" s="488"/>
      <c r="AJ22" s="488"/>
      <c r="AK22" s="515"/>
      <c r="AL22" s="515"/>
      <c r="AM22" s="515"/>
      <c r="AN22" s="515"/>
      <c r="AO22" s="515"/>
      <c r="AP22" s="515"/>
      <c r="AQ22" s="487"/>
      <c r="AR22" s="487"/>
      <c r="AS22" s="487"/>
      <c r="AT22" s="487"/>
      <c r="AU22" s="489"/>
    </row>
    <row r="23" spans="1:47" s="479" customFormat="1" ht="12.75">
      <c r="A23" s="534"/>
      <c r="B23" s="346" t="s">
        <v>371</v>
      </c>
      <c r="C23" s="347"/>
      <c r="D23" s="311">
        <v>179.11949999999999</v>
      </c>
      <c r="E23" s="311">
        <v>0</v>
      </c>
      <c r="F23" s="394"/>
      <c r="G23" s="394"/>
      <c r="H23" s="311">
        <v>893.43526663342959</v>
      </c>
      <c r="I23" s="311">
        <v>606.77351238302629</v>
      </c>
      <c r="J23" s="311">
        <v>3.44</v>
      </c>
      <c r="K23" s="311">
        <v>0</v>
      </c>
      <c r="L23" s="311">
        <v>29.939999999999998</v>
      </c>
      <c r="M23" s="311">
        <v>0</v>
      </c>
      <c r="N23" s="311">
        <v>22.830400000000001</v>
      </c>
      <c r="O23" s="311">
        <v>0</v>
      </c>
      <c r="P23" s="311">
        <v>64.966000000000008</v>
      </c>
      <c r="Q23" s="311">
        <v>0</v>
      </c>
      <c r="R23" s="311">
        <v>51.93</v>
      </c>
      <c r="S23" s="311">
        <v>0</v>
      </c>
      <c r="T23" s="392">
        <v>173.10640000000001</v>
      </c>
      <c r="U23" s="392">
        <v>0</v>
      </c>
      <c r="V23" s="311">
        <v>232.11125026779203</v>
      </c>
      <c r="W23" s="311">
        <v>75.439447924333862</v>
      </c>
      <c r="X23" s="311">
        <v>141.07984522332401</v>
      </c>
      <c r="Y23" s="311">
        <v>99.176743694285705</v>
      </c>
      <c r="Z23" s="311">
        <v>278.18725331613712</v>
      </c>
      <c r="AA23" s="395">
        <v>825.99454042587274</v>
      </c>
      <c r="AB23" s="533"/>
      <c r="AC23" s="515"/>
      <c r="AD23" s="515"/>
      <c r="AE23" s="515"/>
      <c r="AF23" s="488"/>
      <c r="AG23" s="515"/>
      <c r="AH23" s="515"/>
      <c r="AI23" s="488"/>
      <c r="AJ23" s="488"/>
      <c r="AK23" s="515"/>
      <c r="AL23" s="515"/>
      <c r="AM23" s="515"/>
      <c r="AN23" s="515"/>
      <c r="AO23" s="515"/>
      <c r="AP23" s="515"/>
      <c r="AQ23" s="487"/>
      <c r="AR23" s="487"/>
      <c r="AS23" s="487"/>
      <c r="AT23" s="487"/>
      <c r="AU23" s="489"/>
    </row>
    <row r="24" spans="1:47" s="479" customFormat="1" ht="12.75">
      <c r="A24" s="534"/>
      <c r="B24" s="346" t="s">
        <v>372</v>
      </c>
      <c r="C24" s="347"/>
      <c r="D24" s="311">
        <v>44.407100000000007</v>
      </c>
      <c r="E24" s="311">
        <v>0</v>
      </c>
      <c r="F24" s="394"/>
      <c r="G24" s="394"/>
      <c r="H24" s="311">
        <v>255.84894429929545</v>
      </c>
      <c r="I24" s="311">
        <v>112.72848016983116</v>
      </c>
      <c r="J24" s="311">
        <v>0.55800000000000005</v>
      </c>
      <c r="K24" s="311">
        <v>0</v>
      </c>
      <c r="L24" s="311">
        <v>13.170099999999998</v>
      </c>
      <c r="M24" s="311">
        <v>0</v>
      </c>
      <c r="N24" s="311">
        <v>10.174000000000001</v>
      </c>
      <c r="O24" s="311">
        <v>0</v>
      </c>
      <c r="P24" s="311">
        <v>7.330000000000001</v>
      </c>
      <c r="Q24" s="311">
        <v>0</v>
      </c>
      <c r="R24" s="311">
        <v>11.615</v>
      </c>
      <c r="S24" s="311">
        <v>0</v>
      </c>
      <c r="T24" s="392">
        <v>42.847099999999998</v>
      </c>
      <c r="U24" s="392">
        <v>0</v>
      </c>
      <c r="V24" s="311">
        <v>130.41788987773478</v>
      </c>
      <c r="W24" s="311">
        <v>29.411339641539232</v>
      </c>
      <c r="X24" s="311">
        <v>28.527222868291929</v>
      </c>
      <c r="Y24" s="311">
        <v>26.729438290000001</v>
      </c>
      <c r="Z24" s="311">
        <v>25.8267016</v>
      </c>
      <c r="AA24" s="395">
        <v>240.91259227756595</v>
      </c>
      <c r="AB24" s="533"/>
      <c r="AC24" s="515"/>
      <c r="AD24" s="515"/>
      <c r="AE24" s="515"/>
      <c r="AF24" s="488"/>
      <c r="AG24" s="515"/>
      <c r="AH24" s="515"/>
      <c r="AI24" s="488"/>
      <c r="AJ24" s="488"/>
      <c r="AK24" s="515"/>
      <c r="AL24" s="515"/>
      <c r="AM24" s="515"/>
      <c r="AN24" s="515"/>
      <c r="AO24" s="515"/>
      <c r="AP24" s="515"/>
      <c r="AQ24" s="487"/>
      <c r="AR24" s="487"/>
      <c r="AS24" s="487"/>
      <c r="AT24" s="487"/>
      <c r="AU24" s="489"/>
    </row>
    <row r="25" spans="1:47" s="479" customFormat="1" ht="12.75">
      <c r="A25" s="534"/>
      <c r="B25" s="346" t="s">
        <v>373</v>
      </c>
      <c r="C25" s="347"/>
      <c r="D25" s="311">
        <v>0</v>
      </c>
      <c r="E25" s="311">
        <v>370.28999999999996</v>
      </c>
      <c r="F25" s="394"/>
      <c r="G25" s="394"/>
      <c r="H25" s="311">
        <v>3191.609441097462</v>
      </c>
      <c r="I25" s="311">
        <v>1929.1583424369069</v>
      </c>
      <c r="J25" s="311">
        <v>0</v>
      </c>
      <c r="K25" s="311">
        <v>12.1</v>
      </c>
      <c r="L25" s="311">
        <v>0.88</v>
      </c>
      <c r="M25" s="311">
        <v>41.31</v>
      </c>
      <c r="N25" s="311">
        <v>0</v>
      </c>
      <c r="O25" s="311">
        <v>82.19</v>
      </c>
      <c r="P25" s="311">
        <v>0</v>
      </c>
      <c r="Q25" s="311">
        <v>35.6</v>
      </c>
      <c r="R25" s="311">
        <v>0</v>
      </c>
      <c r="S25" s="311">
        <v>189.76999999999998</v>
      </c>
      <c r="T25" s="392">
        <v>0.88</v>
      </c>
      <c r="U25" s="392">
        <v>360.96999999999997</v>
      </c>
      <c r="V25" s="311">
        <v>959.47104359015896</v>
      </c>
      <c r="W25" s="311">
        <v>497.12017072804832</v>
      </c>
      <c r="X25" s="311">
        <v>377.85555083179037</v>
      </c>
      <c r="Y25" s="311">
        <v>269.52566030571433</v>
      </c>
      <c r="Z25" s="311">
        <v>625.09373617986284</v>
      </c>
      <c r="AA25" s="395">
        <v>2729.0661616355751</v>
      </c>
      <c r="AB25" s="533"/>
      <c r="AC25" s="515"/>
      <c r="AD25" s="515"/>
      <c r="AE25" s="515"/>
      <c r="AF25" s="488"/>
      <c r="AG25" s="515"/>
      <c r="AH25" s="515"/>
      <c r="AI25" s="488"/>
      <c r="AJ25" s="488"/>
      <c r="AK25" s="515"/>
      <c r="AL25" s="515"/>
      <c r="AM25" s="515"/>
      <c r="AN25" s="515"/>
      <c r="AO25" s="515"/>
      <c r="AP25" s="515"/>
      <c r="AQ25" s="487"/>
      <c r="AR25" s="487"/>
      <c r="AS25" s="487"/>
      <c r="AT25" s="487"/>
      <c r="AU25" s="489"/>
    </row>
    <row r="26" spans="1:47" s="479" customFormat="1" ht="12.75">
      <c r="A26" s="534"/>
      <c r="B26" s="346" t="s">
        <v>374</v>
      </c>
      <c r="C26" s="347"/>
      <c r="D26" s="311">
        <v>0</v>
      </c>
      <c r="E26" s="311">
        <v>80</v>
      </c>
      <c r="F26" s="394"/>
      <c r="G26" s="394"/>
      <c r="H26" s="311">
        <v>281.38421210000001</v>
      </c>
      <c r="I26" s="311">
        <v>272.44961210000002</v>
      </c>
      <c r="J26" s="311">
        <v>0</v>
      </c>
      <c r="K26" s="311">
        <v>0</v>
      </c>
      <c r="L26" s="311">
        <v>0</v>
      </c>
      <c r="M26" s="311">
        <v>0</v>
      </c>
      <c r="N26" s="311">
        <v>0</v>
      </c>
      <c r="O26" s="311">
        <v>0</v>
      </c>
      <c r="P26" s="311">
        <v>0</v>
      </c>
      <c r="Q26" s="311">
        <v>0</v>
      </c>
      <c r="R26" s="311">
        <v>0</v>
      </c>
      <c r="S26" s="311">
        <v>80</v>
      </c>
      <c r="T26" s="392">
        <v>0</v>
      </c>
      <c r="U26" s="392">
        <v>80</v>
      </c>
      <c r="V26" s="311">
        <v>6.1659000000000006</v>
      </c>
      <c r="W26" s="311">
        <v>3</v>
      </c>
      <c r="X26" s="311">
        <v>0</v>
      </c>
      <c r="Y26" s="311">
        <v>52.646100000000018</v>
      </c>
      <c r="Z26" s="311">
        <v>167.82380000000001</v>
      </c>
      <c r="AA26" s="395">
        <v>229.63580000000002</v>
      </c>
      <c r="AB26" s="533"/>
      <c r="AC26" s="515"/>
      <c r="AD26" s="515"/>
      <c r="AE26" s="515"/>
      <c r="AF26" s="488"/>
      <c r="AG26" s="515"/>
      <c r="AH26" s="515"/>
      <c r="AI26" s="488"/>
      <c r="AJ26" s="488"/>
      <c r="AK26" s="515"/>
      <c r="AL26" s="515"/>
      <c r="AM26" s="515"/>
      <c r="AN26" s="515"/>
      <c r="AO26" s="515"/>
      <c r="AP26" s="515"/>
      <c r="AQ26" s="487"/>
      <c r="AR26" s="487"/>
      <c r="AS26" s="487"/>
      <c r="AT26" s="487"/>
      <c r="AU26" s="489"/>
    </row>
    <row r="27" spans="1:47" s="479" customFormat="1" ht="12.75">
      <c r="A27" s="534"/>
      <c r="B27" s="346" t="s">
        <v>375</v>
      </c>
      <c r="C27" s="347"/>
      <c r="D27" s="311">
        <v>0</v>
      </c>
      <c r="E27" s="311">
        <v>17.600000000000001</v>
      </c>
      <c r="F27" s="394"/>
      <c r="G27" s="394"/>
      <c r="H27" s="311">
        <v>384.01822505999996</v>
      </c>
      <c r="I27" s="311">
        <v>316.89419039000001</v>
      </c>
      <c r="J27" s="311">
        <v>0</v>
      </c>
      <c r="K27" s="311">
        <v>0</v>
      </c>
      <c r="L27" s="311">
        <v>0</v>
      </c>
      <c r="M27" s="311">
        <v>0</v>
      </c>
      <c r="N27" s="311">
        <v>0</v>
      </c>
      <c r="O27" s="311">
        <v>0</v>
      </c>
      <c r="P27" s="311">
        <v>0</v>
      </c>
      <c r="Q27" s="311">
        <v>1</v>
      </c>
      <c r="R27" s="311">
        <v>0</v>
      </c>
      <c r="S27" s="311">
        <v>18.600000000000001</v>
      </c>
      <c r="T27" s="392">
        <v>0</v>
      </c>
      <c r="U27" s="392">
        <v>19.600000000000001</v>
      </c>
      <c r="V27" s="311">
        <v>61.390132380000004</v>
      </c>
      <c r="W27" s="311">
        <v>4.6459436800000002</v>
      </c>
      <c r="X27" s="311">
        <v>0.77948500042285707</v>
      </c>
      <c r="Y27" s="311">
        <v>36.412505485714284</v>
      </c>
      <c r="Z27" s="311">
        <v>169.31341062386284</v>
      </c>
      <c r="AA27" s="395">
        <v>272.54147717000001</v>
      </c>
      <c r="AB27" s="533"/>
      <c r="AC27" s="515"/>
      <c r="AD27" s="515"/>
      <c r="AE27" s="515"/>
      <c r="AF27" s="488"/>
      <c r="AG27" s="515"/>
      <c r="AH27" s="515"/>
      <c r="AI27" s="488"/>
      <c r="AJ27" s="488"/>
      <c r="AK27" s="515"/>
      <c r="AL27" s="515"/>
      <c r="AM27" s="515"/>
      <c r="AN27" s="515"/>
      <c r="AO27" s="515"/>
      <c r="AP27" s="515"/>
      <c r="AQ27" s="487"/>
      <c r="AR27" s="487"/>
      <c r="AS27" s="487"/>
      <c r="AT27" s="487"/>
      <c r="AU27" s="489"/>
    </row>
    <row r="28" spans="1:47" s="479" customFormat="1" ht="12.75">
      <c r="A28" s="534"/>
      <c r="B28" s="346" t="s">
        <v>376</v>
      </c>
      <c r="C28" s="347"/>
      <c r="D28" s="311">
        <v>0</v>
      </c>
      <c r="E28" s="311">
        <v>272.69</v>
      </c>
      <c r="F28" s="394"/>
      <c r="G28" s="394"/>
      <c r="H28" s="311">
        <v>2526.207003937463</v>
      </c>
      <c r="I28" s="311">
        <v>1339.814539946907</v>
      </c>
      <c r="J28" s="311">
        <v>0</v>
      </c>
      <c r="K28" s="311">
        <v>12.1</v>
      </c>
      <c r="L28" s="311">
        <v>0.88</v>
      </c>
      <c r="M28" s="311">
        <v>41.31</v>
      </c>
      <c r="N28" s="311">
        <v>0</v>
      </c>
      <c r="O28" s="311">
        <v>82.19</v>
      </c>
      <c r="P28" s="311">
        <v>0</v>
      </c>
      <c r="Q28" s="311">
        <v>34.6</v>
      </c>
      <c r="R28" s="311">
        <v>0</v>
      </c>
      <c r="S28" s="311">
        <v>91.17</v>
      </c>
      <c r="T28" s="392">
        <v>0.88</v>
      </c>
      <c r="U28" s="392">
        <v>261.37</v>
      </c>
      <c r="V28" s="311">
        <v>891.91501121015904</v>
      </c>
      <c r="W28" s="311">
        <v>489.47422704804831</v>
      </c>
      <c r="X28" s="311">
        <v>377.07606583136749</v>
      </c>
      <c r="Y28" s="311">
        <v>180.46705482000002</v>
      </c>
      <c r="Z28" s="311">
        <v>287.95652555600003</v>
      </c>
      <c r="AA28" s="395">
        <v>2226.8888844655748</v>
      </c>
      <c r="AB28" s="533"/>
      <c r="AC28" s="515"/>
      <c r="AD28" s="515"/>
      <c r="AE28" s="515"/>
      <c r="AF28" s="488"/>
      <c r="AG28" s="515"/>
      <c r="AH28" s="515"/>
      <c r="AI28" s="488"/>
      <c r="AJ28" s="488"/>
      <c r="AK28" s="515"/>
      <c r="AL28" s="515"/>
      <c r="AM28" s="515"/>
      <c r="AN28" s="515"/>
      <c r="AO28" s="515"/>
      <c r="AP28" s="515"/>
      <c r="AQ28" s="487"/>
      <c r="AR28" s="487"/>
      <c r="AS28" s="487"/>
      <c r="AT28" s="487"/>
      <c r="AU28" s="489"/>
    </row>
    <row r="29" spans="1:47" s="479" customFormat="1" ht="12.75">
      <c r="A29" s="534"/>
      <c r="B29" s="346" t="s">
        <v>377</v>
      </c>
      <c r="C29" s="347"/>
      <c r="D29" s="311">
        <v>0</v>
      </c>
      <c r="E29" s="311">
        <v>0</v>
      </c>
      <c r="F29" s="394"/>
      <c r="G29" s="394"/>
      <c r="H29" s="311">
        <v>0</v>
      </c>
      <c r="I29" s="311">
        <v>0</v>
      </c>
      <c r="J29" s="311">
        <v>0</v>
      </c>
      <c r="K29" s="311">
        <v>0</v>
      </c>
      <c r="L29" s="311">
        <v>0</v>
      </c>
      <c r="M29" s="311">
        <v>0</v>
      </c>
      <c r="N29" s="311">
        <v>0</v>
      </c>
      <c r="O29" s="311">
        <v>0</v>
      </c>
      <c r="P29" s="311">
        <v>0</v>
      </c>
      <c r="Q29" s="311">
        <v>0</v>
      </c>
      <c r="R29" s="311">
        <v>0</v>
      </c>
      <c r="S29" s="311">
        <v>0</v>
      </c>
      <c r="T29" s="392">
        <v>0</v>
      </c>
      <c r="U29" s="392">
        <v>0</v>
      </c>
      <c r="V29" s="311">
        <v>0</v>
      </c>
      <c r="W29" s="311">
        <v>0</v>
      </c>
      <c r="X29" s="311">
        <v>0</v>
      </c>
      <c r="Y29" s="311">
        <v>0</v>
      </c>
      <c r="Z29" s="311">
        <v>0</v>
      </c>
      <c r="AA29" s="395">
        <v>0</v>
      </c>
      <c r="AB29" s="533"/>
      <c r="AC29" s="515"/>
      <c r="AD29" s="515"/>
      <c r="AE29" s="515"/>
      <c r="AF29" s="488"/>
      <c r="AG29" s="515"/>
      <c r="AH29" s="515"/>
      <c r="AI29" s="488"/>
      <c r="AJ29" s="488"/>
      <c r="AK29" s="515"/>
      <c r="AL29" s="515"/>
      <c r="AM29" s="515"/>
      <c r="AN29" s="515"/>
      <c r="AO29" s="515"/>
      <c r="AP29" s="515"/>
      <c r="AQ29" s="487"/>
      <c r="AR29" s="487"/>
      <c r="AS29" s="487"/>
      <c r="AT29" s="487"/>
      <c r="AU29" s="489"/>
    </row>
    <row r="30" spans="1:47" s="479" customFormat="1" ht="12.75">
      <c r="A30" s="534"/>
      <c r="B30" s="346" t="s">
        <v>67</v>
      </c>
      <c r="C30" s="347"/>
      <c r="D30" s="311">
        <v>0</v>
      </c>
      <c r="E30" s="311">
        <v>0</v>
      </c>
      <c r="F30" s="394"/>
      <c r="G30" s="394"/>
      <c r="H30" s="311">
        <v>1377.3832366084189</v>
      </c>
      <c r="I30" s="311">
        <v>870.70706742475136</v>
      </c>
      <c r="J30" s="311">
        <v>0</v>
      </c>
      <c r="K30" s="311">
        <v>0</v>
      </c>
      <c r="L30" s="311">
        <v>0</v>
      </c>
      <c r="M30" s="311">
        <v>0</v>
      </c>
      <c r="N30" s="311">
        <v>0</v>
      </c>
      <c r="O30" s="311">
        <v>0</v>
      </c>
      <c r="P30" s="311">
        <v>0</v>
      </c>
      <c r="Q30" s="311">
        <v>0</v>
      </c>
      <c r="R30" s="311">
        <v>0</v>
      </c>
      <c r="S30" s="311">
        <v>0</v>
      </c>
      <c r="T30" s="392">
        <v>0</v>
      </c>
      <c r="U30" s="392">
        <v>0</v>
      </c>
      <c r="V30" s="311">
        <v>335.9470020680655</v>
      </c>
      <c r="W30" s="311">
        <v>493.42251197445819</v>
      </c>
      <c r="X30" s="311">
        <v>139.27002062</v>
      </c>
      <c r="Y30" s="311">
        <v>21.178946679999999</v>
      </c>
      <c r="Z30" s="311">
        <v>284.37284656000003</v>
      </c>
      <c r="AA30" s="395">
        <v>1274.1913279025237</v>
      </c>
      <c r="AB30" s="533"/>
      <c r="AC30" s="515"/>
      <c r="AD30" s="515"/>
      <c r="AE30" s="515"/>
      <c r="AF30" s="488"/>
      <c r="AG30" s="515"/>
      <c r="AH30" s="515"/>
      <c r="AI30" s="488"/>
      <c r="AJ30" s="488"/>
      <c r="AK30" s="515"/>
      <c r="AL30" s="515"/>
      <c r="AM30" s="515"/>
      <c r="AN30" s="515"/>
      <c r="AO30" s="515"/>
      <c r="AP30" s="515"/>
      <c r="AQ30" s="487"/>
      <c r="AR30" s="487"/>
      <c r="AS30" s="487"/>
      <c r="AT30" s="487"/>
      <c r="AU30" s="489"/>
    </row>
    <row r="31" spans="1:47" s="485" customFormat="1" ht="20.25" customHeight="1">
      <c r="A31" s="583">
        <v>1</v>
      </c>
      <c r="B31" s="525" t="s">
        <v>46</v>
      </c>
      <c r="C31" s="512"/>
      <c r="D31" s="513">
        <v>64.594666666666669</v>
      </c>
      <c r="E31" s="513">
        <v>100.08999999999999</v>
      </c>
      <c r="F31" s="514"/>
      <c r="G31" s="514"/>
      <c r="H31" s="513">
        <v>985.59026120428564</v>
      </c>
      <c r="I31" s="513">
        <v>884.00857244999997</v>
      </c>
      <c r="J31" s="513">
        <v>0</v>
      </c>
      <c r="K31" s="513">
        <v>0</v>
      </c>
      <c r="L31" s="513">
        <v>16.23</v>
      </c>
      <c r="M31" s="513">
        <v>2.93</v>
      </c>
      <c r="N31" s="513">
        <v>0.53</v>
      </c>
      <c r="O31" s="513">
        <v>0</v>
      </c>
      <c r="P31" s="513">
        <v>26.09</v>
      </c>
      <c r="Q31" s="513">
        <v>1</v>
      </c>
      <c r="R31" s="513">
        <v>4.71</v>
      </c>
      <c r="S31" s="513">
        <v>94.559999999999988</v>
      </c>
      <c r="T31" s="584">
        <v>47.56</v>
      </c>
      <c r="U31" s="584">
        <v>98.49</v>
      </c>
      <c r="V31" s="513">
        <v>70.011503300000015</v>
      </c>
      <c r="W31" s="513">
        <v>85.625132489999999</v>
      </c>
      <c r="X31" s="513">
        <v>69.559112964285703</v>
      </c>
      <c r="Y31" s="513">
        <v>104.64610000000002</v>
      </c>
      <c r="Z31" s="513">
        <v>583.17822699600003</v>
      </c>
      <c r="AA31" s="587">
        <v>913.02007575028574</v>
      </c>
      <c r="AB31" s="490"/>
      <c r="AC31" s="515"/>
      <c r="AD31" s="515"/>
      <c r="AE31" s="515"/>
      <c r="AF31" s="488"/>
      <c r="AG31" s="515"/>
      <c r="AH31" s="515"/>
      <c r="AI31" s="488"/>
      <c r="AJ31" s="488"/>
      <c r="AK31" s="515"/>
      <c r="AL31" s="515"/>
      <c r="AM31" s="515"/>
      <c r="AN31" s="515"/>
      <c r="AO31" s="515"/>
      <c r="AP31" s="515"/>
      <c r="AQ31" s="483"/>
      <c r="AR31" s="483"/>
      <c r="AS31" s="483"/>
      <c r="AT31" s="483"/>
      <c r="AU31" s="484">
        <v>-167.3939854539999</v>
      </c>
    </row>
    <row r="32" spans="1:47" s="479" customFormat="1" ht="12.75">
      <c r="A32" s="534"/>
      <c r="B32" s="346" t="s">
        <v>361</v>
      </c>
      <c r="C32" s="347"/>
      <c r="D32" s="311">
        <v>64.594666666666626</v>
      </c>
      <c r="E32" s="311">
        <v>100.08999999999999</v>
      </c>
      <c r="F32" s="394"/>
      <c r="G32" s="394"/>
      <c r="H32" s="311">
        <v>985.59026119999999</v>
      </c>
      <c r="I32" s="311">
        <v>884.00857244999997</v>
      </c>
      <c r="J32" s="311">
        <v>0</v>
      </c>
      <c r="K32" s="311">
        <v>0</v>
      </c>
      <c r="L32" s="311">
        <v>16.23</v>
      </c>
      <c r="M32" s="311">
        <v>2.93</v>
      </c>
      <c r="N32" s="311">
        <v>0.53</v>
      </c>
      <c r="O32" s="311">
        <v>0</v>
      </c>
      <c r="P32" s="311">
        <v>26.09</v>
      </c>
      <c r="Q32" s="311">
        <v>1</v>
      </c>
      <c r="R32" s="311">
        <v>4.71</v>
      </c>
      <c r="S32" s="311">
        <v>94.559999999999988</v>
      </c>
      <c r="T32" s="392">
        <v>47.56</v>
      </c>
      <c r="U32" s="392">
        <v>98.49</v>
      </c>
      <c r="V32" s="311">
        <v>70.011503300000015</v>
      </c>
      <c r="W32" s="311">
        <v>85.625132489999999</v>
      </c>
      <c r="X32" s="311">
        <v>69.559112964285703</v>
      </c>
      <c r="Y32" s="311">
        <v>104.64610000000002</v>
      </c>
      <c r="Z32" s="311">
        <v>583.17822699600003</v>
      </c>
      <c r="AA32" s="395">
        <v>913.02007575028574</v>
      </c>
      <c r="AB32" s="533"/>
      <c r="AC32" s="515"/>
      <c r="AD32" s="515"/>
      <c r="AE32" s="515"/>
      <c r="AF32" s="488"/>
      <c r="AG32" s="515"/>
      <c r="AH32" s="515"/>
      <c r="AI32" s="488"/>
      <c r="AJ32" s="488"/>
      <c r="AK32" s="515"/>
      <c r="AL32" s="515"/>
      <c r="AM32" s="515"/>
      <c r="AN32" s="515"/>
      <c r="AO32" s="515"/>
      <c r="AP32" s="515"/>
      <c r="AQ32" s="487"/>
      <c r="AR32" s="487"/>
      <c r="AS32" s="487"/>
      <c r="AT32" s="487"/>
      <c r="AU32" s="489"/>
    </row>
    <row r="33" spans="1:47" s="479" customFormat="1" ht="12.75">
      <c r="A33" s="534"/>
      <c r="B33" s="346" t="s">
        <v>362</v>
      </c>
      <c r="C33" s="347"/>
      <c r="D33" s="311">
        <v>64.594666666666626</v>
      </c>
      <c r="E33" s="311">
        <v>0</v>
      </c>
      <c r="F33" s="394"/>
      <c r="G33" s="394"/>
      <c r="H33" s="311">
        <v>182.96274274000001</v>
      </c>
      <c r="I33" s="311">
        <v>170.65381952999999</v>
      </c>
      <c r="J33" s="311">
        <v>0</v>
      </c>
      <c r="K33" s="311">
        <v>0</v>
      </c>
      <c r="L33" s="311">
        <v>16.23</v>
      </c>
      <c r="M33" s="311">
        <v>0</v>
      </c>
      <c r="N33" s="311">
        <v>0.53</v>
      </c>
      <c r="O33" s="311">
        <v>0</v>
      </c>
      <c r="P33" s="311">
        <v>26.09</v>
      </c>
      <c r="Q33" s="311">
        <v>0</v>
      </c>
      <c r="R33" s="311">
        <v>4.71</v>
      </c>
      <c r="S33" s="311">
        <v>0</v>
      </c>
      <c r="T33" s="392">
        <v>47.56</v>
      </c>
      <c r="U33" s="392">
        <v>0</v>
      </c>
      <c r="V33" s="311">
        <v>3.5227659999999998</v>
      </c>
      <c r="W33" s="311">
        <v>14.693375560000002</v>
      </c>
      <c r="X33" s="311">
        <v>52.597924489577139</v>
      </c>
      <c r="Y33" s="311">
        <v>24.936561374285716</v>
      </c>
      <c r="Z33" s="311">
        <v>42.266624776137135</v>
      </c>
      <c r="AA33" s="395">
        <v>138.0172522</v>
      </c>
      <c r="AB33" s="533"/>
      <c r="AC33" s="515"/>
      <c r="AD33" s="515"/>
      <c r="AE33" s="515"/>
      <c r="AF33" s="488"/>
      <c r="AG33" s="515"/>
      <c r="AH33" s="515"/>
      <c r="AI33" s="488"/>
      <c r="AJ33" s="488"/>
      <c r="AK33" s="515"/>
      <c r="AL33" s="515"/>
      <c r="AM33" s="515"/>
      <c r="AN33" s="515"/>
      <c r="AO33" s="515"/>
      <c r="AP33" s="515"/>
      <c r="AQ33" s="487"/>
      <c r="AR33" s="487"/>
      <c r="AS33" s="487"/>
      <c r="AT33" s="487"/>
      <c r="AU33" s="489"/>
    </row>
    <row r="34" spans="1:47" s="479" customFormat="1" ht="12.75">
      <c r="A34" s="534"/>
      <c r="B34" s="346" t="s">
        <v>363</v>
      </c>
      <c r="C34" s="347"/>
      <c r="D34" s="311">
        <v>36.294666666666629</v>
      </c>
      <c r="E34" s="311">
        <v>0</v>
      </c>
      <c r="F34" s="394"/>
      <c r="G34" s="394"/>
      <c r="H34" s="311">
        <v>65.092637400000001</v>
      </c>
      <c r="I34" s="311">
        <v>61.569871400000004</v>
      </c>
      <c r="J34" s="311">
        <v>0</v>
      </c>
      <c r="K34" s="311">
        <v>0</v>
      </c>
      <c r="L34" s="311">
        <v>15.53</v>
      </c>
      <c r="M34" s="311">
        <v>0</v>
      </c>
      <c r="N34" s="311">
        <v>0.53</v>
      </c>
      <c r="O34" s="311">
        <v>0</v>
      </c>
      <c r="P34" s="311">
        <v>6.62</v>
      </c>
      <c r="Q34" s="311">
        <v>0</v>
      </c>
      <c r="R34" s="311">
        <v>3.14</v>
      </c>
      <c r="S34" s="311">
        <v>0</v>
      </c>
      <c r="T34" s="392">
        <v>25.82</v>
      </c>
      <c r="U34" s="392">
        <v>0</v>
      </c>
      <c r="V34" s="311">
        <v>3.5227659999999998</v>
      </c>
      <c r="W34" s="311">
        <v>8.6650111500000015</v>
      </c>
      <c r="X34" s="311">
        <v>4.5066666600000005</v>
      </c>
      <c r="Y34" s="311">
        <v>10.557298450000001</v>
      </c>
      <c r="Z34" s="311">
        <v>16.805561789999999</v>
      </c>
      <c r="AA34" s="395">
        <v>44.057304049999999</v>
      </c>
      <c r="AB34" s="533"/>
      <c r="AC34" s="515"/>
      <c r="AD34" s="515"/>
      <c r="AE34" s="515"/>
      <c r="AF34" s="488"/>
      <c r="AG34" s="515"/>
      <c r="AH34" s="515"/>
      <c r="AI34" s="488"/>
      <c r="AJ34" s="488"/>
      <c r="AK34" s="515"/>
      <c r="AL34" s="515"/>
      <c r="AM34" s="515"/>
      <c r="AN34" s="515"/>
      <c r="AO34" s="515"/>
      <c r="AP34" s="515"/>
      <c r="AQ34" s="487"/>
      <c r="AR34" s="487"/>
      <c r="AS34" s="487"/>
      <c r="AT34" s="487"/>
      <c r="AU34" s="489"/>
    </row>
    <row r="35" spans="1:47" s="479" customFormat="1" ht="12.75">
      <c r="A35" s="534"/>
      <c r="B35" s="346" t="s">
        <v>364</v>
      </c>
      <c r="C35" s="347"/>
      <c r="D35" s="311">
        <v>0</v>
      </c>
      <c r="E35" s="311">
        <v>0</v>
      </c>
      <c r="F35" s="394"/>
      <c r="G35" s="394"/>
      <c r="H35" s="311">
        <v>0</v>
      </c>
      <c r="I35" s="311">
        <v>0</v>
      </c>
      <c r="J35" s="311">
        <v>0</v>
      </c>
      <c r="K35" s="311">
        <v>0</v>
      </c>
      <c r="L35" s="311">
        <v>0</v>
      </c>
      <c r="M35" s="311">
        <v>0</v>
      </c>
      <c r="N35" s="311">
        <v>0</v>
      </c>
      <c r="O35" s="311">
        <v>0</v>
      </c>
      <c r="P35" s="311">
        <v>0</v>
      </c>
      <c r="Q35" s="311">
        <v>0</v>
      </c>
      <c r="R35" s="311">
        <v>0</v>
      </c>
      <c r="S35" s="311">
        <v>0</v>
      </c>
      <c r="T35" s="392">
        <v>0</v>
      </c>
      <c r="U35" s="392">
        <v>0</v>
      </c>
      <c r="V35" s="311">
        <v>0</v>
      </c>
      <c r="W35" s="311">
        <v>0</v>
      </c>
      <c r="X35" s="311">
        <v>0</v>
      </c>
      <c r="Y35" s="311">
        <v>0</v>
      </c>
      <c r="Z35" s="311">
        <v>0</v>
      </c>
      <c r="AA35" s="395">
        <v>0</v>
      </c>
      <c r="AB35" s="533"/>
      <c r="AC35" s="515"/>
      <c r="AD35" s="515"/>
      <c r="AE35" s="515"/>
      <c r="AF35" s="488"/>
      <c r="AG35" s="515"/>
      <c r="AH35" s="515"/>
      <c r="AI35" s="488"/>
      <c r="AJ35" s="488"/>
      <c r="AK35" s="515"/>
      <c r="AL35" s="515"/>
      <c r="AM35" s="515"/>
      <c r="AN35" s="515"/>
      <c r="AO35" s="515"/>
      <c r="AP35" s="515"/>
      <c r="AQ35" s="487"/>
      <c r="AR35" s="487"/>
      <c r="AS35" s="487"/>
      <c r="AT35" s="487"/>
      <c r="AU35" s="489"/>
    </row>
    <row r="36" spans="1:47" s="479" customFormat="1" ht="12.75">
      <c r="A36" s="534"/>
      <c r="B36" s="346" t="s">
        <v>365</v>
      </c>
      <c r="C36" s="347"/>
      <c r="D36" s="311">
        <v>0</v>
      </c>
      <c r="E36" s="311">
        <v>0</v>
      </c>
      <c r="F36" s="394"/>
      <c r="G36" s="394"/>
      <c r="H36" s="311">
        <v>0</v>
      </c>
      <c r="I36" s="311">
        <v>0</v>
      </c>
      <c r="J36" s="311">
        <v>0</v>
      </c>
      <c r="K36" s="311">
        <v>0</v>
      </c>
      <c r="L36" s="311">
        <v>0</v>
      </c>
      <c r="M36" s="311">
        <v>0</v>
      </c>
      <c r="N36" s="311">
        <v>0</v>
      </c>
      <c r="O36" s="311">
        <v>0</v>
      </c>
      <c r="P36" s="311">
        <v>0</v>
      </c>
      <c r="Q36" s="311">
        <v>0</v>
      </c>
      <c r="R36" s="311">
        <v>0</v>
      </c>
      <c r="S36" s="311">
        <v>0</v>
      </c>
      <c r="T36" s="392">
        <v>0</v>
      </c>
      <c r="U36" s="392">
        <v>0</v>
      </c>
      <c r="V36" s="311">
        <v>0</v>
      </c>
      <c r="W36" s="311">
        <v>0</v>
      </c>
      <c r="X36" s="311">
        <v>0</v>
      </c>
      <c r="Y36" s="311">
        <v>0</v>
      </c>
      <c r="Z36" s="311">
        <v>0</v>
      </c>
      <c r="AA36" s="395">
        <v>0</v>
      </c>
      <c r="AB36" s="533"/>
      <c r="AC36" s="515"/>
      <c r="AD36" s="515"/>
      <c r="AE36" s="515"/>
      <c r="AF36" s="488"/>
      <c r="AG36" s="515"/>
      <c r="AH36" s="515"/>
      <c r="AI36" s="488"/>
      <c r="AJ36" s="488"/>
      <c r="AK36" s="515"/>
      <c r="AL36" s="515"/>
      <c r="AM36" s="515"/>
      <c r="AN36" s="515"/>
      <c r="AO36" s="515"/>
      <c r="AP36" s="515"/>
      <c r="AQ36" s="487"/>
      <c r="AR36" s="487"/>
      <c r="AS36" s="487"/>
      <c r="AT36" s="487"/>
      <c r="AU36" s="489"/>
    </row>
    <row r="37" spans="1:47" s="479" customFormat="1" ht="12.75">
      <c r="A37" s="534"/>
      <c r="B37" s="346" t="s">
        <v>366</v>
      </c>
      <c r="C37" s="347"/>
      <c r="D37" s="311">
        <v>23.299999999999997</v>
      </c>
      <c r="E37" s="311">
        <v>0</v>
      </c>
      <c r="F37" s="394"/>
      <c r="G37" s="394"/>
      <c r="H37" s="311">
        <v>41.261075739999995</v>
      </c>
      <c r="I37" s="311">
        <v>37.738309739999998</v>
      </c>
      <c r="J37" s="311">
        <v>0</v>
      </c>
      <c r="K37" s="311">
        <v>0</v>
      </c>
      <c r="L37" s="311">
        <v>14.94</v>
      </c>
      <c r="M37" s="311">
        <v>0</v>
      </c>
      <c r="N37" s="311">
        <v>0</v>
      </c>
      <c r="O37" s="311">
        <v>0</v>
      </c>
      <c r="P37" s="311">
        <v>0.71</v>
      </c>
      <c r="Q37" s="311">
        <v>0</v>
      </c>
      <c r="R37" s="311">
        <v>1.35</v>
      </c>
      <c r="S37" s="311">
        <v>0</v>
      </c>
      <c r="T37" s="392">
        <v>17</v>
      </c>
      <c r="U37" s="392">
        <v>0</v>
      </c>
      <c r="V37" s="311">
        <v>3.5227659999999998</v>
      </c>
      <c r="W37" s="311">
        <v>7.3772340000000005</v>
      </c>
      <c r="X37" s="311">
        <v>1.4228888899999999</v>
      </c>
      <c r="Y37" s="311">
        <v>5.2707678099999997</v>
      </c>
      <c r="Z37" s="311">
        <v>10.39197459</v>
      </c>
      <c r="AA37" s="395">
        <v>27.985631290000001</v>
      </c>
      <c r="AB37" s="533"/>
      <c r="AC37" s="515"/>
      <c r="AD37" s="515"/>
      <c r="AE37" s="515"/>
      <c r="AF37" s="488"/>
      <c r="AG37" s="515"/>
      <c r="AH37" s="515"/>
      <c r="AI37" s="488"/>
      <c r="AJ37" s="488"/>
      <c r="AK37" s="515"/>
      <c r="AL37" s="515"/>
      <c r="AM37" s="515"/>
      <c r="AN37" s="515"/>
      <c r="AO37" s="515"/>
      <c r="AP37" s="515"/>
      <c r="AQ37" s="487"/>
      <c r="AR37" s="487"/>
      <c r="AS37" s="487"/>
      <c r="AT37" s="487"/>
      <c r="AU37" s="489"/>
    </row>
    <row r="38" spans="1:47" s="479" customFormat="1" ht="12.75">
      <c r="A38" s="534"/>
      <c r="B38" s="346" t="s">
        <v>367</v>
      </c>
      <c r="C38" s="347"/>
      <c r="D38" s="311">
        <v>12.99466666666663</v>
      </c>
      <c r="E38" s="311">
        <v>0</v>
      </c>
      <c r="F38" s="394"/>
      <c r="G38" s="394"/>
      <c r="H38" s="311">
        <v>23.831561659999998</v>
      </c>
      <c r="I38" s="311">
        <v>23.831561659999998</v>
      </c>
      <c r="J38" s="311">
        <v>0</v>
      </c>
      <c r="K38" s="311">
        <v>0</v>
      </c>
      <c r="L38" s="311">
        <v>0.59</v>
      </c>
      <c r="M38" s="311">
        <v>0</v>
      </c>
      <c r="N38" s="311">
        <v>0.53</v>
      </c>
      <c r="O38" s="311">
        <v>0</v>
      </c>
      <c r="P38" s="311">
        <v>5.91</v>
      </c>
      <c r="Q38" s="311">
        <v>0</v>
      </c>
      <c r="R38" s="311">
        <v>1.79</v>
      </c>
      <c r="S38" s="311">
        <v>0</v>
      </c>
      <c r="T38" s="392">
        <v>8.82</v>
      </c>
      <c r="U38" s="392">
        <v>0</v>
      </c>
      <c r="V38" s="311">
        <v>0</v>
      </c>
      <c r="W38" s="311">
        <v>1.2877771499999999</v>
      </c>
      <c r="X38" s="311">
        <v>3.0837777699999998</v>
      </c>
      <c r="Y38" s="311">
        <v>5.2865306400000005</v>
      </c>
      <c r="Z38" s="311">
        <v>6.4135872000000003</v>
      </c>
      <c r="AA38" s="395">
        <v>16.071672759999998</v>
      </c>
      <c r="AB38" s="533"/>
      <c r="AC38" s="515"/>
      <c r="AD38" s="515"/>
      <c r="AE38" s="515"/>
      <c r="AF38" s="488"/>
      <c r="AG38" s="515"/>
      <c r="AH38" s="515"/>
      <c r="AI38" s="488"/>
      <c r="AJ38" s="488"/>
      <c r="AK38" s="515"/>
      <c r="AL38" s="515"/>
      <c r="AM38" s="515"/>
      <c r="AN38" s="515"/>
      <c r="AO38" s="515"/>
      <c r="AP38" s="515"/>
      <c r="AQ38" s="487"/>
      <c r="AR38" s="487"/>
      <c r="AS38" s="487"/>
      <c r="AT38" s="487"/>
      <c r="AU38" s="489"/>
    </row>
    <row r="39" spans="1:47" s="479" customFormat="1" ht="12.75">
      <c r="A39" s="534"/>
      <c r="B39" s="346" t="s">
        <v>368</v>
      </c>
      <c r="C39" s="347"/>
      <c r="D39" s="311">
        <v>28.299999999999997</v>
      </c>
      <c r="E39" s="311">
        <v>0</v>
      </c>
      <c r="F39" s="394"/>
      <c r="G39" s="394"/>
      <c r="H39" s="311">
        <v>117.87010533999999</v>
      </c>
      <c r="I39" s="311">
        <v>109.08394812999998</v>
      </c>
      <c r="J39" s="311">
        <v>0</v>
      </c>
      <c r="K39" s="311">
        <v>0</v>
      </c>
      <c r="L39" s="311">
        <v>0.7</v>
      </c>
      <c r="M39" s="311">
        <v>0</v>
      </c>
      <c r="N39" s="311">
        <v>0</v>
      </c>
      <c r="O39" s="311">
        <v>0</v>
      </c>
      <c r="P39" s="311">
        <v>19.47</v>
      </c>
      <c r="Q39" s="311">
        <v>0</v>
      </c>
      <c r="R39" s="311">
        <v>1.5699999999999998</v>
      </c>
      <c r="S39" s="311">
        <v>0</v>
      </c>
      <c r="T39" s="392">
        <v>21.74</v>
      </c>
      <c r="U39" s="392">
        <v>0</v>
      </c>
      <c r="V39" s="311">
        <v>0</v>
      </c>
      <c r="W39" s="311">
        <v>6.02836441</v>
      </c>
      <c r="X39" s="311">
        <v>48.091257829577138</v>
      </c>
      <c r="Y39" s="311">
        <v>14.379262924285714</v>
      </c>
      <c r="Z39" s="311">
        <v>25.46106298613714</v>
      </c>
      <c r="AA39" s="395">
        <v>93.959948150000002</v>
      </c>
      <c r="AB39" s="533"/>
      <c r="AC39" s="515"/>
      <c r="AD39" s="515"/>
      <c r="AE39" s="515"/>
      <c r="AF39" s="488"/>
      <c r="AG39" s="515"/>
      <c r="AH39" s="515"/>
      <c r="AI39" s="488"/>
      <c r="AJ39" s="488"/>
      <c r="AK39" s="515"/>
      <c r="AL39" s="515"/>
      <c r="AM39" s="515"/>
      <c r="AN39" s="515"/>
      <c r="AO39" s="515"/>
      <c r="AP39" s="515"/>
      <c r="AQ39" s="487"/>
      <c r="AR39" s="487"/>
      <c r="AS39" s="487"/>
      <c r="AT39" s="487"/>
      <c r="AU39" s="489"/>
    </row>
    <row r="40" spans="1:47" s="479" customFormat="1" ht="12.75">
      <c r="A40" s="534"/>
      <c r="B40" s="346" t="s">
        <v>369</v>
      </c>
      <c r="C40" s="347"/>
      <c r="D40" s="311">
        <v>0</v>
      </c>
      <c r="E40" s="311">
        <v>0</v>
      </c>
      <c r="F40" s="394"/>
      <c r="G40" s="394"/>
      <c r="H40" s="311">
        <v>0</v>
      </c>
      <c r="I40" s="311">
        <v>0</v>
      </c>
      <c r="J40" s="311">
        <v>0</v>
      </c>
      <c r="K40" s="311">
        <v>0</v>
      </c>
      <c r="L40" s="311">
        <v>0</v>
      </c>
      <c r="M40" s="311">
        <v>0</v>
      </c>
      <c r="N40" s="311">
        <v>0</v>
      </c>
      <c r="O40" s="311">
        <v>0</v>
      </c>
      <c r="P40" s="311">
        <v>0</v>
      </c>
      <c r="Q40" s="311">
        <v>0</v>
      </c>
      <c r="R40" s="311">
        <v>0</v>
      </c>
      <c r="S40" s="311">
        <v>0</v>
      </c>
      <c r="T40" s="392">
        <v>0</v>
      </c>
      <c r="U40" s="392">
        <v>0</v>
      </c>
      <c r="V40" s="311">
        <v>0</v>
      </c>
      <c r="W40" s="311">
        <v>0</v>
      </c>
      <c r="X40" s="311">
        <v>0</v>
      </c>
      <c r="Y40" s="311">
        <v>0</v>
      </c>
      <c r="Z40" s="311">
        <v>0</v>
      </c>
      <c r="AA40" s="395">
        <v>0</v>
      </c>
      <c r="AB40" s="533"/>
      <c r="AC40" s="515"/>
      <c r="AD40" s="515"/>
      <c r="AE40" s="515"/>
      <c r="AF40" s="488"/>
      <c r="AG40" s="515"/>
      <c r="AH40" s="515"/>
      <c r="AI40" s="488"/>
      <c r="AJ40" s="488"/>
      <c r="AK40" s="515"/>
      <c r="AL40" s="515"/>
      <c r="AM40" s="515"/>
      <c r="AN40" s="515"/>
      <c r="AO40" s="515"/>
      <c r="AP40" s="515"/>
      <c r="AQ40" s="487"/>
      <c r="AR40" s="487"/>
      <c r="AS40" s="487"/>
      <c r="AT40" s="487"/>
      <c r="AU40" s="489"/>
    </row>
    <row r="41" spans="1:47" s="479" customFormat="1" ht="12.75">
      <c r="A41" s="534"/>
      <c r="B41" s="346" t="s">
        <v>370</v>
      </c>
      <c r="C41" s="347"/>
      <c r="D41" s="311">
        <v>0</v>
      </c>
      <c r="E41" s="311">
        <v>0</v>
      </c>
      <c r="F41" s="394"/>
      <c r="G41" s="394"/>
      <c r="H41" s="311">
        <v>0</v>
      </c>
      <c r="I41" s="311">
        <v>0</v>
      </c>
      <c r="J41" s="311">
        <v>0</v>
      </c>
      <c r="K41" s="311">
        <v>0</v>
      </c>
      <c r="L41" s="311">
        <v>0</v>
      </c>
      <c r="M41" s="311">
        <v>0</v>
      </c>
      <c r="N41" s="311">
        <v>0</v>
      </c>
      <c r="O41" s="311">
        <v>0</v>
      </c>
      <c r="P41" s="311">
        <v>0</v>
      </c>
      <c r="Q41" s="311">
        <v>0</v>
      </c>
      <c r="R41" s="311">
        <v>0</v>
      </c>
      <c r="S41" s="311">
        <v>0</v>
      </c>
      <c r="T41" s="392">
        <v>0</v>
      </c>
      <c r="U41" s="392">
        <v>0</v>
      </c>
      <c r="V41" s="311">
        <v>0</v>
      </c>
      <c r="W41" s="311">
        <v>0</v>
      </c>
      <c r="X41" s="311">
        <v>0</v>
      </c>
      <c r="Y41" s="311">
        <v>0</v>
      </c>
      <c r="Z41" s="311">
        <v>0</v>
      </c>
      <c r="AA41" s="395">
        <v>0</v>
      </c>
      <c r="AB41" s="533"/>
      <c r="AC41" s="515"/>
      <c r="AD41" s="515"/>
      <c r="AE41" s="515"/>
      <c r="AF41" s="488"/>
      <c r="AG41" s="515"/>
      <c r="AH41" s="515"/>
      <c r="AI41" s="488"/>
      <c r="AJ41" s="488"/>
      <c r="AK41" s="515"/>
      <c r="AL41" s="515"/>
      <c r="AM41" s="515"/>
      <c r="AN41" s="515"/>
      <c r="AO41" s="515"/>
      <c r="AP41" s="515"/>
      <c r="AQ41" s="487"/>
      <c r="AR41" s="487"/>
      <c r="AS41" s="487"/>
      <c r="AT41" s="487"/>
      <c r="AU41" s="489"/>
    </row>
    <row r="42" spans="1:47" s="479" customFormat="1" ht="12.75">
      <c r="A42" s="534"/>
      <c r="B42" s="346" t="s">
        <v>371</v>
      </c>
      <c r="C42" s="347"/>
      <c r="D42" s="311">
        <v>24.85</v>
      </c>
      <c r="E42" s="311">
        <v>0</v>
      </c>
      <c r="F42" s="394"/>
      <c r="G42" s="394"/>
      <c r="H42" s="311">
        <v>110.93536589</v>
      </c>
      <c r="I42" s="311">
        <v>102.14920867999999</v>
      </c>
      <c r="J42" s="311">
        <v>0</v>
      </c>
      <c r="K42" s="311">
        <v>0</v>
      </c>
      <c r="L42" s="311">
        <v>0.57999999999999996</v>
      </c>
      <c r="M42" s="311">
        <v>0</v>
      </c>
      <c r="N42" s="311">
        <v>0</v>
      </c>
      <c r="O42" s="311">
        <v>0</v>
      </c>
      <c r="P42" s="311">
        <v>18.57</v>
      </c>
      <c r="Q42" s="311">
        <v>0</v>
      </c>
      <c r="R42" s="311">
        <v>0.7</v>
      </c>
      <c r="S42" s="311">
        <v>0</v>
      </c>
      <c r="T42" s="392">
        <v>19.849999999999998</v>
      </c>
      <c r="U42" s="392">
        <v>0</v>
      </c>
      <c r="V42" s="311">
        <v>0</v>
      </c>
      <c r="W42" s="311">
        <v>5.8159999999999998</v>
      </c>
      <c r="X42" s="311">
        <v>47.931702269577137</v>
      </c>
      <c r="Y42" s="311">
        <v>12.387640964285714</v>
      </c>
      <c r="Z42" s="311">
        <v>23.123643236137141</v>
      </c>
      <c r="AA42" s="395">
        <v>89.258986469999996</v>
      </c>
      <c r="AB42" s="533"/>
      <c r="AC42" s="515"/>
      <c r="AD42" s="515"/>
      <c r="AE42" s="515"/>
      <c r="AF42" s="488"/>
      <c r="AG42" s="515"/>
      <c r="AH42" s="515"/>
      <c r="AI42" s="488"/>
      <c r="AJ42" s="488"/>
      <c r="AK42" s="515"/>
      <c r="AL42" s="515"/>
      <c r="AM42" s="515"/>
      <c r="AN42" s="515"/>
      <c r="AO42" s="515"/>
      <c r="AP42" s="515"/>
      <c r="AQ42" s="487"/>
      <c r="AR42" s="487"/>
      <c r="AS42" s="487"/>
      <c r="AT42" s="487"/>
      <c r="AU42" s="489"/>
    </row>
    <row r="43" spans="1:47" s="479" customFormat="1" ht="12.75">
      <c r="A43" s="534"/>
      <c r="B43" s="346" t="s">
        <v>372</v>
      </c>
      <c r="C43" s="347"/>
      <c r="D43" s="311">
        <v>3.45</v>
      </c>
      <c r="E43" s="311">
        <v>0</v>
      </c>
      <c r="F43" s="394"/>
      <c r="G43" s="394"/>
      <c r="H43" s="311">
        <v>6.9347394500000004</v>
      </c>
      <c r="I43" s="311">
        <v>6.9347394500000004</v>
      </c>
      <c r="J43" s="311">
        <v>0</v>
      </c>
      <c r="K43" s="311">
        <v>0</v>
      </c>
      <c r="L43" s="311">
        <v>0.12</v>
      </c>
      <c r="M43" s="311">
        <v>0</v>
      </c>
      <c r="N43" s="311">
        <v>0</v>
      </c>
      <c r="O43" s="311">
        <v>0</v>
      </c>
      <c r="P43" s="311">
        <v>0.9</v>
      </c>
      <c r="Q43" s="311">
        <v>0</v>
      </c>
      <c r="R43" s="311">
        <v>0.87</v>
      </c>
      <c r="S43" s="311">
        <v>0</v>
      </c>
      <c r="T43" s="392">
        <v>1.8900000000000001</v>
      </c>
      <c r="U43" s="392">
        <v>0</v>
      </c>
      <c r="V43" s="311">
        <v>0</v>
      </c>
      <c r="W43" s="311">
        <v>0.21236441</v>
      </c>
      <c r="X43" s="311">
        <v>0.15955556000000001</v>
      </c>
      <c r="Y43" s="311">
        <v>1.99162196</v>
      </c>
      <c r="Z43" s="311">
        <v>2.33741975</v>
      </c>
      <c r="AA43" s="395">
        <v>4.7009616799999998</v>
      </c>
      <c r="AB43" s="533"/>
      <c r="AC43" s="515"/>
      <c r="AD43" s="515"/>
      <c r="AE43" s="515"/>
      <c r="AF43" s="488"/>
      <c r="AG43" s="515"/>
      <c r="AH43" s="515"/>
      <c r="AI43" s="488"/>
      <c r="AJ43" s="488"/>
      <c r="AK43" s="515"/>
      <c r="AL43" s="515"/>
      <c r="AM43" s="515"/>
      <c r="AN43" s="515"/>
      <c r="AO43" s="515"/>
      <c r="AP43" s="515"/>
      <c r="AQ43" s="487"/>
      <c r="AR43" s="487"/>
      <c r="AS43" s="487"/>
      <c r="AT43" s="487"/>
      <c r="AU43" s="489"/>
    </row>
    <row r="44" spans="1:47" s="479" customFormat="1" ht="12.75">
      <c r="A44" s="534"/>
      <c r="B44" s="346" t="s">
        <v>373</v>
      </c>
      <c r="C44" s="347"/>
      <c r="D44" s="311">
        <v>0</v>
      </c>
      <c r="E44" s="311">
        <v>100.08999999999999</v>
      </c>
      <c r="F44" s="394"/>
      <c r="G44" s="394"/>
      <c r="H44" s="311">
        <v>553.4904187300001</v>
      </c>
      <c r="I44" s="311">
        <v>464.83475292000008</v>
      </c>
      <c r="J44" s="311">
        <v>0</v>
      </c>
      <c r="K44" s="311">
        <v>0</v>
      </c>
      <c r="L44" s="311">
        <v>0</v>
      </c>
      <c r="M44" s="311">
        <v>2.93</v>
      </c>
      <c r="N44" s="311">
        <v>0</v>
      </c>
      <c r="O44" s="311">
        <v>0</v>
      </c>
      <c r="P44" s="311">
        <v>0</v>
      </c>
      <c r="Q44" s="311">
        <v>1</v>
      </c>
      <c r="R44" s="311">
        <v>0</v>
      </c>
      <c r="S44" s="311">
        <v>94.559999999999988</v>
      </c>
      <c r="T44" s="392">
        <v>0</v>
      </c>
      <c r="U44" s="392">
        <v>98.49</v>
      </c>
      <c r="V44" s="311">
        <v>65.871637570000004</v>
      </c>
      <c r="W44" s="311">
        <v>17.21811589</v>
      </c>
      <c r="X44" s="311">
        <v>1.142075510422857</v>
      </c>
      <c r="Y44" s="311">
        <v>65.709538625714302</v>
      </c>
      <c r="Z44" s="311">
        <v>308.39160221986282</v>
      </c>
      <c r="AA44" s="395">
        <v>458.33296981600006</v>
      </c>
      <c r="AB44" s="533"/>
      <c r="AC44" s="515"/>
      <c r="AD44" s="515"/>
      <c r="AE44" s="515"/>
      <c r="AF44" s="488"/>
      <c r="AG44" s="515"/>
      <c r="AH44" s="515"/>
      <c r="AI44" s="488"/>
      <c r="AJ44" s="488"/>
      <c r="AK44" s="515"/>
      <c r="AL44" s="515"/>
      <c r="AM44" s="515"/>
      <c r="AN44" s="515"/>
      <c r="AO44" s="515"/>
      <c r="AP44" s="515"/>
      <c r="AQ44" s="487"/>
      <c r="AR44" s="487"/>
      <c r="AS44" s="487"/>
      <c r="AT44" s="487"/>
      <c r="AU44" s="489"/>
    </row>
    <row r="45" spans="1:47" s="479" customFormat="1" ht="12.75">
      <c r="A45" s="534"/>
      <c r="B45" s="346" t="s">
        <v>374</v>
      </c>
      <c r="C45" s="347"/>
      <c r="D45" s="311">
        <v>0</v>
      </c>
      <c r="E45" s="311">
        <v>80</v>
      </c>
      <c r="F45" s="394"/>
      <c r="G45" s="394"/>
      <c r="H45" s="311">
        <v>281.38421210000001</v>
      </c>
      <c r="I45" s="311">
        <v>272.44961210000002</v>
      </c>
      <c r="J45" s="311">
        <v>0</v>
      </c>
      <c r="K45" s="311">
        <v>0</v>
      </c>
      <c r="L45" s="311">
        <v>0</v>
      </c>
      <c r="M45" s="311">
        <v>0</v>
      </c>
      <c r="N45" s="311">
        <v>0</v>
      </c>
      <c r="O45" s="311">
        <v>0</v>
      </c>
      <c r="P45" s="311">
        <v>0</v>
      </c>
      <c r="Q45" s="311">
        <v>0</v>
      </c>
      <c r="R45" s="311">
        <v>0</v>
      </c>
      <c r="S45" s="311">
        <v>80</v>
      </c>
      <c r="T45" s="392">
        <v>0</v>
      </c>
      <c r="U45" s="392">
        <v>80</v>
      </c>
      <c r="V45" s="311">
        <v>6.1659000000000006</v>
      </c>
      <c r="W45" s="311">
        <v>3</v>
      </c>
      <c r="X45" s="311">
        <v>0</v>
      </c>
      <c r="Y45" s="311">
        <v>52.646100000000018</v>
      </c>
      <c r="Z45" s="311">
        <v>167.82380000000001</v>
      </c>
      <c r="AA45" s="395">
        <v>229.63580000000002</v>
      </c>
      <c r="AB45" s="533"/>
      <c r="AC45" s="515"/>
      <c r="AD45" s="515"/>
      <c r="AE45" s="515"/>
      <c r="AF45" s="488"/>
      <c r="AG45" s="515"/>
      <c r="AH45" s="515"/>
      <c r="AI45" s="488"/>
      <c r="AJ45" s="488"/>
      <c r="AK45" s="515"/>
      <c r="AL45" s="515"/>
      <c r="AM45" s="515"/>
      <c r="AN45" s="515"/>
      <c r="AO45" s="515"/>
      <c r="AP45" s="515"/>
      <c r="AQ45" s="487"/>
      <c r="AR45" s="487"/>
      <c r="AS45" s="487"/>
      <c r="AT45" s="487"/>
      <c r="AU45" s="489"/>
    </row>
    <row r="46" spans="1:47" s="479" customFormat="1" ht="12.75">
      <c r="A46" s="534"/>
      <c r="B46" s="346" t="s">
        <v>375</v>
      </c>
      <c r="C46" s="347"/>
      <c r="D46" s="311">
        <v>0</v>
      </c>
      <c r="E46" s="311">
        <v>12.6</v>
      </c>
      <c r="F46" s="394"/>
      <c r="G46" s="394"/>
      <c r="H46" s="311">
        <v>224.94364107999996</v>
      </c>
      <c r="I46" s="311">
        <v>161.51227445000001</v>
      </c>
      <c r="J46" s="311">
        <v>0</v>
      </c>
      <c r="K46" s="311">
        <v>0</v>
      </c>
      <c r="L46" s="311">
        <v>0</v>
      </c>
      <c r="M46" s="311">
        <v>0</v>
      </c>
      <c r="N46" s="311">
        <v>0</v>
      </c>
      <c r="O46" s="311">
        <v>0</v>
      </c>
      <c r="P46" s="311">
        <v>0</v>
      </c>
      <c r="Q46" s="311">
        <v>1</v>
      </c>
      <c r="R46" s="311">
        <v>0</v>
      </c>
      <c r="S46" s="311">
        <v>13.6</v>
      </c>
      <c r="T46" s="392">
        <v>0</v>
      </c>
      <c r="U46" s="392">
        <v>14.6</v>
      </c>
      <c r="V46" s="311">
        <v>58.842132380000002</v>
      </c>
      <c r="W46" s="311">
        <v>2.4242574500000003</v>
      </c>
      <c r="X46" s="311">
        <v>0.63274218042285713</v>
      </c>
      <c r="Y46" s="311">
        <v>8.5505700057142846</v>
      </c>
      <c r="Z46" s="311">
        <v>131.35166291386284</v>
      </c>
      <c r="AA46" s="395">
        <v>201.80136492999998</v>
      </c>
      <c r="AB46" s="533"/>
      <c r="AC46" s="515"/>
      <c r="AD46" s="515"/>
      <c r="AE46" s="515"/>
      <c r="AF46" s="488"/>
      <c r="AG46" s="515"/>
      <c r="AH46" s="515"/>
      <c r="AI46" s="488"/>
      <c r="AJ46" s="488"/>
      <c r="AK46" s="515"/>
      <c r="AL46" s="515"/>
      <c r="AM46" s="515"/>
      <c r="AN46" s="515"/>
      <c r="AO46" s="515"/>
      <c r="AP46" s="515"/>
      <c r="AQ46" s="487"/>
      <c r="AR46" s="487"/>
      <c r="AS46" s="487"/>
      <c r="AT46" s="487"/>
      <c r="AU46" s="489"/>
    </row>
    <row r="47" spans="1:47" s="479" customFormat="1" ht="12.75">
      <c r="A47" s="534"/>
      <c r="B47" s="346" t="s">
        <v>376</v>
      </c>
      <c r="C47" s="347"/>
      <c r="D47" s="311">
        <v>0</v>
      </c>
      <c r="E47" s="311">
        <v>7.49</v>
      </c>
      <c r="F47" s="394"/>
      <c r="G47" s="394"/>
      <c r="H47" s="311">
        <v>47.162565549999997</v>
      </c>
      <c r="I47" s="311">
        <v>30.872866370000001</v>
      </c>
      <c r="J47" s="311">
        <v>0</v>
      </c>
      <c r="K47" s="311">
        <v>0</v>
      </c>
      <c r="L47" s="311">
        <v>0</v>
      </c>
      <c r="M47" s="311">
        <v>2.93</v>
      </c>
      <c r="N47" s="311">
        <v>0</v>
      </c>
      <c r="O47" s="311">
        <v>0</v>
      </c>
      <c r="P47" s="311">
        <v>0</v>
      </c>
      <c r="Q47" s="311">
        <v>0</v>
      </c>
      <c r="R47" s="311">
        <v>0</v>
      </c>
      <c r="S47" s="311">
        <v>0.96000000000000008</v>
      </c>
      <c r="T47" s="392">
        <v>0</v>
      </c>
      <c r="U47" s="392">
        <v>3.89</v>
      </c>
      <c r="V47" s="311">
        <v>0.86360518999999991</v>
      </c>
      <c r="W47" s="311">
        <v>11.793858439999999</v>
      </c>
      <c r="X47" s="311">
        <v>0.50933333000000003</v>
      </c>
      <c r="Y47" s="311">
        <v>4.5128686199999999</v>
      </c>
      <c r="Z47" s="311">
        <v>9.2161393060000005</v>
      </c>
      <c r="AA47" s="395">
        <v>26.895804886000001</v>
      </c>
      <c r="AB47" s="533"/>
      <c r="AC47" s="515"/>
      <c r="AD47" s="515"/>
      <c r="AE47" s="515"/>
      <c r="AF47" s="488"/>
      <c r="AG47" s="515"/>
      <c r="AH47" s="515"/>
      <c r="AI47" s="488"/>
      <c r="AJ47" s="488"/>
      <c r="AK47" s="515"/>
      <c r="AL47" s="515"/>
      <c r="AM47" s="515"/>
      <c r="AN47" s="515"/>
      <c r="AO47" s="515"/>
      <c r="AP47" s="515"/>
      <c r="AQ47" s="487"/>
      <c r="AR47" s="487"/>
      <c r="AS47" s="487"/>
      <c r="AT47" s="487"/>
      <c r="AU47" s="489"/>
    </row>
    <row r="48" spans="1:47" s="479" customFormat="1" ht="12.75">
      <c r="A48" s="534"/>
      <c r="B48" s="346" t="s">
        <v>377</v>
      </c>
      <c r="C48" s="347"/>
      <c r="D48" s="311">
        <v>0</v>
      </c>
      <c r="E48" s="311">
        <v>0</v>
      </c>
      <c r="F48" s="394"/>
      <c r="G48" s="394"/>
      <c r="H48" s="311">
        <v>0</v>
      </c>
      <c r="I48" s="311">
        <v>0</v>
      </c>
      <c r="J48" s="311">
        <v>0</v>
      </c>
      <c r="K48" s="311">
        <v>0</v>
      </c>
      <c r="L48" s="311">
        <v>0</v>
      </c>
      <c r="M48" s="311">
        <v>0</v>
      </c>
      <c r="N48" s="311">
        <v>0</v>
      </c>
      <c r="O48" s="311">
        <v>0</v>
      </c>
      <c r="P48" s="311">
        <v>0</v>
      </c>
      <c r="Q48" s="311">
        <v>0</v>
      </c>
      <c r="R48" s="311">
        <v>0</v>
      </c>
      <c r="S48" s="311">
        <v>0</v>
      </c>
      <c r="T48" s="392">
        <v>0</v>
      </c>
      <c r="U48" s="392">
        <v>0</v>
      </c>
      <c r="V48" s="311">
        <v>0</v>
      </c>
      <c r="W48" s="311">
        <v>0</v>
      </c>
      <c r="X48" s="311">
        <v>0</v>
      </c>
      <c r="Y48" s="311">
        <v>0</v>
      </c>
      <c r="Z48" s="311">
        <v>0</v>
      </c>
      <c r="AA48" s="395">
        <v>0</v>
      </c>
      <c r="AB48" s="533"/>
      <c r="AC48" s="515"/>
      <c r="AD48" s="515"/>
      <c r="AE48" s="515"/>
      <c r="AF48" s="488"/>
      <c r="AG48" s="515"/>
      <c r="AH48" s="515"/>
      <c r="AI48" s="488"/>
      <c r="AJ48" s="488"/>
      <c r="AK48" s="515"/>
      <c r="AL48" s="515"/>
      <c r="AM48" s="515"/>
      <c r="AN48" s="515"/>
      <c r="AO48" s="515"/>
      <c r="AP48" s="515"/>
      <c r="AQ48" s="487"/>
      <c r="AR48" s="487"/>
      <c r="AS48" s="487"/>
      <c r="AT48" s="487"/>
      <c r="AU48" s="489"/>
    </row>
    <row r="49" spans="1:47" s="479" customFormat="1" ht="12.75">
      <c r="A49" s="534"/>
      <c r="B49" s="346" t="s">
        <v>67</v>
      </c>
      <c r="C49" s="347"/>
      <c r="D49" s="311">
        <v>0</v>
      </c>
      <c r="E49" s="311">
        <v>0</v>
      </c>
      <c r="F49" s="394"/>
      <c r="G49" s="394"/>
      <c r="H49" s="311">
        <v>249.13709973000002</v>
      </c>
      <c r="I49" s="311">
        <v>248.52</v>
      </c>
      <c r="J49" s="311">
        <v>0</v>
      </c>
      <c r="K49" s="311">
        <v>0</v>
      </c>
      <c r="L49" s="311">
        <v>0</v>
      </c>
      <c r="M49" s="311">
        <v>0</v>
      </c>
      <c r="N49" s="311">
        <v>0</v>
      </c>
      <c r="O49" s="311">
        <v>0</v>
      </c>
      <c r="P49" s="311">
        <v>0</v>
      </c>
      <c r="Q49" s="311">
        <v>0</v>
      </c>
      <c r="R49" s="311">
        <v>0</v>
      </c>
      <c r="S49" s="311">
        <v>0</v>
      </c>
      <c r="T49" s="392">
        <v>0</v>
      </c>
      <c r="U49" s="392">
        <v>0</v>
      </c>
      <c r="V49" s="311">
        <v>0.61709972999999996</v>
      </c>
      <c r="W49" s="311">
        <v>53.713641039999999</v>
      </c>
      <c r="X49" s="311">
        <v>15.819112964285694</v>
      </c>
      <c r="Y49" s="311">
        <v>14</v>
      </c>
      <c r="Z49" s="311">
        <v>232.52</v>
      </c>
      <c r="AA49" s="395">
        <v>316.66985373428571</v>
      </c>
      <c r="AB49" s="533"/>
      <c r="AC49" s="515"/>
      <c r="AD49" s="515"/>
      <c r="AE49" s="515"/>
      <c r="AF49" s="488"/>
      <c r="AG49" s="515"/>
      <c r="AH49" s="515"/>
      <c r="AI49" s="488"/>
      <c r="AJ49" s="488"/>
      <c r="AK49" s="515"/>
      <c r="AL49" s="515"/>
      <c r="AM49" s="515"/>
      <c r="AN49" s="515"/>
      <c r="AO49" s="515"/>
      <c r="AP49" s="515"/>
      <c r="AQ49" s="487"/>
      <c r="AR49" s="487"/>
      <c r="AS49" s="487"/>
      <c r="AT49" s="487"/>
      <c r="AU49" s="489"/>
    </row>
    <row r="50" spans="1:47" s="485" customFormat="1" ht="25.5">
      <c r="A50" s="510" t="s">
        <v>47</v>
      </c>
      <c r="B50" s="525" t="s">
        <v>48</v>
      </c>
      <c r="C50" s="512"/>
      <c r="D50" s="513">
        <v>64.594666666666669</v>
      </c>
      <c r="E50" s="513">
        <v>100.08999999999999</v>
      </c>
      <c r="F50" s="514"/>
      <c r="G50" s="514"/>
      <c r="H50" s="513">
        <v>674.26250733999996</v>
      </c>
      <c r="I50" s="513">
        <v>573.95581844999992</v>
      </c>
      <c r="J50" s="513">
        <v>0</v>
      </c>
      <c r="K50" s="513">
        <v>0</v>
      </c>
      <c r="L50" s="513">
        <v>16.23</v>
      </c>
      <c r="M50" s="513">
        <v>2.93</v>
      </c>
      <c r="N50" s="513">
        <v>0.53</v>
      </c>
      <c r="O50" s="513">
        <v>0</v>
      </c>
      <c r="P50" s="513">
        <v>26.09</v>
      </c>
      <c r="Q50" s="513">
        <v>1</v>
      </c>
      <c r="R50" s="513">
        <v>4.71</v>
      </c>
      <c r="S50" s="513">
        <v>94.559999999999988</v>
      </c>
      <c r="T50" s="584">
        <v>47.56</v>
      </c>
      <c r="U50" s="584">
        <v>98.49</v>
      </c>
      <c r="V50" s="513">
        <v>70.011503300000015</v>
      </c>
      <c r="W50" s="513">
        <v>31.91149145</v>
      </c>
      <c r="X50" s="513">
        <v>55.74</v>
      </c>
      <c r="Y50" s="513">
        <v>92.646100000000018</v>
      </c>
      <c r="Z50" s="513">
        <v>352.658226996</v>
      </c>
      <c r="AA50" s="587">
        <v>602.96732174600004</v>
      </c>
      <c r="AB50" s="490"/>
      <c r="AC50" s="515"/>
      <c r="AD50" s="515"/>
      <c r="AE50" s="515"/>
      <c r="AF50" s="488"/>
      <c r="AG50" s="515"/>
      <c r="AH50" s="515"/>
      <c r="AI50" s="488"/>
      <c r="AJ50" s="488"/>
      <c r="AK50" s="515"/>
      <c r="AL50" s="515"/>
      <c r="AM50" s="515"/>
      <c r="AN50" s="515"/>
      <c r="AO50" s="515"/>
      <c r="AP50" s="515"/>
      <c r="AQ50" s="483"/>
      <c r="AR50" s="483"/>
      <c r="AS50" s="483"/>
      <c r="AT50" s="483"/>
      <c r="AU50" s="484">
        <v>-166.11898559399981</v>
      </c>
    </row>
    <row r="51" spans="1:47" s="479" customFormat="1" ht="12.75">
      <c r="A51" s="534"/>
      <c r="B51" s="346" t="s">
        <v>361</v>
      </c>
      <c r="C51" s="347">
        <v>0</v>
      </c>
      <c r="D51" s="311">
        <v>64.594666666666626</v>
      </c>
      <c r="E51" s="311">
        <v>100.08999999999999</v>
      </c>
      <c r="F51" s="394"/>
      <c r="G51" s="394"/>
      <c r="H51" s="311">
        <v>674.26250733999996</v>
      </c>
      <c r="I51" s="311">
        <v>573.95581844999992</v>
      </c>
      <c r="J51" s="311">
        <v>0</v>
      </c>
      <c r="K51" s="311">
        <v>0</v>
      </c>
      <c r="L51" s="311">
        <v>16.23</v>
      </c>
      <c r="M51" s="311">
        <v>2.93</v>
      </c>
      <c r="N51" s="311">
        <v>0.53</v>
      </c>
      <c r="O51" s="311">
        <v>0</v>
      </c>
      <c r="P51" s="311">
        <v>26.09</v>
      </c>
      <c r="Q51" s="311">
        <v>1</v>
      </c>
      <c r="R51" s="311">
        <v>4.71</v>
      </c>
      <c r="S51" s="311">
        <v>94.559999999999988</v>
      </c>
      <c r="T51" s="392">
        <v>47.56</v>
      </c>
      <c r="U51" s="392">
        <v>98.49</v>
      </c>
      <c r="V51" s="311">
        <v>70.011503300000015</v>
      </c>
      <c r="W51" s="311">
        <v>31.91149145</v>
      </c>
      <c r="X51" s="311">
        <v>55.74</v>
      </c>
      <c r="Y51" s="311">
        <v>92.646100000000018</v>
      </c>
      <c r="Z51" s="311">
        <v>352.658226996</v>
      </c>
      <c r="AA51" s="395">
        <v>602.96732174600004</v>
      </c>
      <c r="AB51" s="533"/>
      <c r="AC51" s="515"/>
      <c r="AD51" s="515"/>
      <c r="AE51" s="515"/>
      <c r="AF51" s="488"/>
      <c r="AG51" s="515"/>
      <c r="AH51" s="515"/>
      <c r="AI51" s="488"/>
      <c r="AJ51" s="488"/>
      <c r="AK51" s="515"/>
      <c r="AL51" s="515"/>
      <c r="AM51" s="515"/>
      <c r="AN51" s="515"/>
      <c r="AO51" s="515"/>
      <c r="AP51" s="515"/>
      <c r="AQ51" s="487"/>
      <c r="AR51" s="487"/>
      <c r="AS51" s="487"/>
      <c r="AT51" s="487"/>
      <c r="AU51" s="489"/>
    </row>
    <row r="52" spans="1:47" s="479" customFormat="1" ht="12.75">
      <c r="A52" s="534"/>
      <c r="B52" s="346" t="s">
        <v>362</v>
      </c>
      <c r="C52" s="347">
        <v>0</v>
      </c>
      <c r="D52" s="311">
        <v>64.594666666666626</v>
      </c>
      <c r="E52" s="311">
        <v>0</v>
      </c>
      <c r="F52" s="394"/>
      <c r="G52" s="394"/>
      <c r="H52" s="311">
        <v>182.96274274000001</v>
      </c>
      <c r="I52" s="311">
        <v>170.65381952999999</v>
      </c>
      <c r="J52" s="311">
        <v>0</v>
      </c>
      <c r="K52" s="311">
        <v>0</v>
      </c>
      <c r="L52" s="311">
        <v>16.23</v>
      </c>
      <c r="M52" s="311">
        <v>0</v>
      </c>
      <c r="N52" s="311">
        <v>0.53</v>
      </c>
      <c r="O52" s="311">
        <v>0</v>
      </c>
      <c r="P52" s="311">
        <v>26.09</v>
      </c>
      <c r="Q52" s="311">
        <v>0</v>
      </c>
      <c r="R52" s="311">
        <v>4.71</v>
      </c>
      <c r="S52" s="311">
        <v>0</v>
      </c>
      <c r="T52" s="392">
        <v>47.56</v>
      </c>
      <c r="U52" s="392">
        <v>0</v>
      </c>
      <c r="V52" s="311">
        <v>3.5227659999999998</v>
      </c>
      <c r="W52" s="311">
        <v>14.693375560000002</v>
      </c>
      <c r="X52" s="311">
        <v>52.597924489577139</v>
      </c>
      <c r="Y52" s="311">
        <v>24.936561374285716</v>
      </c>
      <c r="Z52" s="311">
        <v>42.266624776137135</v>
      </c>
      <c r="AA52" s="395">
        <v>138.0172522</v>
      </c>
      <c r="AB52" s="533"/>
      <c r="AC52" s="515"/>
      <c r="AD52" s="515"/>
      <c r="AE52" s="515"/>
      <c r="AF52" s="488"/>
      <c r="AG52" s="515"/>
      <c r="AH52" s="515"/>
      <c r="AI52" s="488"/>
      <c r="AJ52" s="488"/>
      <c r="AK52" s="515"/>
      <c r="AL52" s="515"/>
      <c r="AM52" s="515"/>
      <c r="AN52" s="515"/>
      <c r="AO52" s="515"/>
      <c r="AP52" s="515"/>
      <c r="AQ52" s="487"/>
      <c r="AR52" s="487"/>
      <c r="AS52" s="487"/>
      <c r="AT52" s="487"/>
      <c r="AU52" s="489"/>
    </row>
    <row r="53" spans="1:47" s="479" customFormat="1" ht="12.75">
      <c r="A53" s="534"/>
      <c r="B53" s="346" t="s">
        <v>363</v>
      </c>
      <c r="C53" s="347">
        <v>0</v>
      </c>
      <c r="D53" s="311">
        <v>36.294666666666629</v>
      </c>
      <c r="E53" s="311">
        <v>0</v>
      </c>
      <c r="F53" s="394"/>
      <c r="G53" s="394"/>
      <c r="H53" s="311">
        <v>65.092637400000001</v>
      </c>
      <c r="I53" s="311">
        <v>61.569871400000004</v>
      </c>
      <c r="J53" s="311">
        <v>0</v>
      </c>
      <c r="K53" s="311">
        <v>0</v>
      </c>
      <c r="L53" s="311">
        <v>15.53</v>
      </c>
      <c r="M53" s="311">
        <v>0</v>
      </c>
      <c r="N53" s="311">
        <v>0.53</v>
      </c>
      <c r="O53" s="311">
        <v>0</v>
      </c>
      <c r="P53" s="311">
        <v>6.62</v>
      </c>
      <c r="Q53" s="311">
        <v>0</v>
      </c>
      <c r="R53" s="311">
        <v>3.14</v>
      </c>
      <c r="S53" s="311">
        <v>0</v>
      </c>
      <c r="T53" s="392">
        <v>25.82</v>
      </c>
      <c r="U53" s="392">
        <v>0</v>
      </c>
      <c r="V53" s="311">
        <v>3.5227659999999998</v>
      </c>
      <c r="W53" s="311">
        <v>8.6650111500000015</v>
      </c>
      <c r="X53" s="311">
        <v>4.5066666600000005</v>
      </c>
      <c r="Y53" s="311">
        <v>10.557298450000001</v>
      </c>
      <c r="Z53" s="311">
        <v>16.805561789999999</v>
      </c>
      <c r="AA53" s="395">
        <v>44.057304049999999</v>
      </c>
      <c r="AB53" s="533"/>
      <c r="AC53" s="515"/>
      <c r="AD53" s="515"/>
      <c r="AE53" s="515"/>
      <c r="AF53" s="488"/>
      <c r="AG53" s="515"/>
      <c r="AH53" s="515"/>
      <c r="AI53" s="488"/>
      <c r="AJ53" s="488"/>
      <c r="AK53" s="515"/>
      <c r="AL53" s="515"/>
      <c r="AM53" s="515"/>
      <c r="AN53" s="515"/>
      <c r="AO53" s="515"/>
      <c r="AP53" s="515"/>
      <c r="AQ53" s="487"/>
      <c r="AR53" s="487"/>
      <c r="AS53" s="487"/>
      <c r="AT53" s="487"/>
      <c r="AU53" s="489"/>
    </row>
    <row r="54" spans="1:47" s="479" customFormat="1" ht="12.75">
      <c r="A54" s="534"/>
      <c r="B54" s="346" t="s">
        <v>364</v>
      </c>
      <c r="C54" s="347"/>
      <c r="D54" s="311">
        <v>0</v>
      </c>
      <c r="E54" s="311">
        <v>0</v>
      </c>
      <c r="F54" s="394"/>
      <c r="G54" s="394"/>
      <c r="H54" s="311">
        <v>0</v>
      </c>
      <c r="I54" s="311">
        <v>0</v>
      </c>
      <c r="J54" s="311">
        <v>0</v>
      </c>
      <c r="K54" s="311">
        <v>0</v>
      </c>
      <c r="L54" s="311">
        <v>0</v>
      </c>
      <c r="M54" s="311">
        <v>0</v>
      </c>
      <c r="N54" s="311">
        <v>0</v>
      </c>
      <c r="O54" s="311">
        <v>0</v>
      </c>
      <c r="P54" s="311">
        <v>0</v>
      </c>
      <c r="Q54" s="311">
        <v>0</v>
      </c>
      <c r="R54" s="311">
        <v>0</v>
      </c>
      <c r="S54" s="311">
        <v>0</v>
      </c>
      <c r="T54" s="392">
        <v>0</v>
      </c>
      <c r="U54" s="392">
        <v>0</v>
      </c>
      <c r="V54" s="311">
        <v>0</v>
      </c>
      <c r="W54" s="311">
        <v>0</v>
      </c>
      <c r="X54" s="311">
        <v>0</v>
      </c>
      <c r="Y54" s="311">
        <v>0</v>
      </c>
      <c r="Z54" s="311">
        <v>0</v>
      </c>
      <c r="AA54" s="395">
        <v>0</v>
      </c>
      <c r="AB54" s="533"/>
      <c r="AC54" s="515"/>
      <c r="AD54" s="515"/>
      <c r="AE54" s="515"/>
      <c r="AF54" s="488"/>
      <c r="AG54" s="515"/>
      <c r="AH54" s="515"/>
      <c r="AI54" s="488"/>
      <c r="AJ54" s="488"/>
      <c r="AK54" s="515"/>
      <c r="AL54" s="515"/>
      <c r="AM54" s="515"/>
      <c r="AN54" s="515"/>
      <c r="AO54" s="515"/>
      <c r="AP54" s="515"/>
      <c r="AQ54" s="487"/>
      <c r="AR54" s="487"/>
      <c r="AS54" s="487"/>
      <c r="AT54" s="487"/>
      <c r="AU54" s="489"/>
    </row>
    <row r="55" spans="1:47" s="479" customFormat="1" ht="12.75">
      <c r="A55" s="534"/>
      <c r="B55" s="346" t="s">
        <v>365</v>
      </c>
      <c r="C55" s="347"/>
      <c r="D55" s="311">
        <v>0</v>
      </c>
      <c r="E55" s="311">
        <v>0</v>
      </c>
      <c r="F55" s="394"/>
      <c r="G55" s="394"/>
      <c r="H55" s="311">
        <v>0</v>
      </c>
      <c r="I55" s="311">
        <v>0</v>
      </c>
      <c r="J55" s="311">
        <v>0</v>
      </c>
      <c r="K55" s="311">
        <v>0</v>
      </c>
      <c r="L55" s="311">
        <v>0</v>
      </c>
      <c r="M55" s="311">
        <v>0</v>
      </c>
      <c r="N55" s="311">
        <v>0</v>
      </c>
      <c r="O55" s="311">
        <v>0</v>
      </c>
      <c r="P55" s="311">
        <v>0</v>
      </c>
      <c r="Q55" s="311">
        <v>0</v>
      </c>
      <c r="R55" s="311">
        <v>0</v>
      </c>
      <c r="S55" s="311">
        <v>0</v>
      </c>
      <c r="T55" s="392">
        <v>0</v>
      </c>
      <c r="U55" s="392">
        <v>0</v>
      </c>
      <c r="V55" s="311">
        <v>0</v>
      </c>
      <c r="W55" s="311">
        <v>0</v>
      </c>
      <c r="X55" s="311">
        <v>0</v>
      </c>
      <c r="Y55" s="311">
        <v>0</v>
      </c>
      <c r="Z55" s="311">
        <v>0</v>
      </c>
      <c r="AA55" s="395">
        <v>0</v>
      </c>
      <c r="AB55" s="533"/>
      <c r="AC55" s="515"/>
      <c r="AD55" s="515"/>
      <c r="AE55" s="515"/>
      <c r="AF55" s="488"/>
      <c r="AG55" s="515"/>
      <c r="AH55" s="515"/>
      <c r="AI55" s="488"/>
      <c r="AJ55" s="488"/>
      <c r="AK55" s="515"/>
      <c r="AL55" s="515"/>
      <c r="AM55" s="515"/>
      <c r="AN55" s="515"/>
      <c r="AO55" s="515"/>
      <c r="AP55" s="515"/>
      <c r="AQ55" s="487"/>
      <c r="AR55" s="487"/>
      <c r="AS55" s="487"/>
      <c r="AT55" s="487"/>
      <c r="AU55" s="489"/>
    </row>
    <row r="56" spans="1:47" s="479" customFormat="1" ht="12.75">
      <c r="A56" s="534"/>
      <c r="B56" s="346" t="s">
        <v>366</v>
      </c>
      <c r="C56" s="347"/>
      <c r="D56" s="311">
        <v>23.299999999999997</v>
      </c>
      <c r="E56" s="311">
        <v>0</v>
      </c>
      <c r="F56" s="394"/>
      <c r="G56" s="394"/>
      <c r="H56" s="311">
        <v>41.261075739999995</v>
      </c>
      <c r="I56" s="311">
        <v>37.738309739999998</v>
      </c>
      <c r="J56" s="311">
        <v>0</v>
      </c>
      <c r="K56" s="311">
        <v>0</v>
      </c>
      <c r="L56" s="311">
        <v>14.94</v>
      </c>
      <c r="M56" s="311">
        <v>0</v>
      </c>
      <c r="N56" s="311">
        <v>0</v>
      </c>
      <c r="O56" s="311">
        <v>0</v>
      </c>
      <c r="P56" s="311">
        <v>0.71</v>
      </c>
      <c r="Q56" s="311">
        <v>0</v>
      </c>
      <c r="R56" s="311">
        <v>1.35</v>
      </c>
      <c r="S56" s="311">
        <v>0</v>
      </c>
      <c r="T56" s="392">
        <v>17</v>
      </c>
      <c r="U56" s="392">
        <v>0</v>
      </c>
      <c r="V56" s="311">
        <v>3.5227659999999998</v>
      </c>
      <c r="W56" s="311">
        <v>7.3772340000000005</v>
      </c>
      <c r="X56" s="311">
        <v>1.4228888899999999</v>
      </c>
      <c r="Y56" s="311">
        <v>5.2707678099999997</v>
      </c>
      <c r="Z56" s="311">
        <v>10.39197459</v>
      </c>
      <c r="AA56" s="395">
        <v>27.985631290000001</v>
      </c>
      <c r="AB56" s="533"/>
      <c r="AC56" s="515"/>
      <c r="AD56" s="515"/>
      <c r="AE56" s="515"/>
      <c r="AF56" s="488"/>
      <c r="AG56" s="515"/>
      <c r="AH56" s="515"/>
      <c r="AI56" s="488"/>
      <c r="AJ56" s="488"/>
      <c r="AK56" s="515"/>
      <c r="AL56" s="515"/>
      <c r="AM56" s="515"/>
      <c r="AN56" s="515"/>
      <c r="AO56" s="515"/>
      <c r="AP56" s="515"/>
      <c r="AQ56" s="487"/>
      <c r="AR56" s="487"/>
      <c r="AS56" s="487"/>
      <c r="AT56" s="487"/>
      <c r="AU56" s="489"/>
    </row>
    <row r="57" spans="1:47" s="479" customFormat="1" ht="12.75">
      <c r="A57" s="534"/>
      <c r="B57" s="346" t="s">
        <v>367</v>
      </c>
      <c r="C57" s="347"/>
      <c r="D57" s="311">
        <v>12.99466666666663</v>
      </c>
      <c r="E57" s="311">
        <v>0</v>
      </c>
      <c r="F57" s="394"/>
      <c r="G57" s="394"/>
      <c r="H57" s="311">
        <v>23.831561659999998</v>
      </c>
      <c r="I57" s="311">
        <v>23.831561659999998</v>
      </c>
      <c r="J57" s="311">
        <v>0</v>
      </c>
      <c r="K57" s="311">
        <v>0</v>
      </c>
      <c r="L57" s="311">
        <v>0.59</v>
      </c>
      <c r="M57" s="311">
        <v>0</v>
      </c>
      <c r="N57" s="311">
        <v>0.53</v>
      </c>
      <c r="O57" s="311">
        <v>0</v>
      </c>
      <c r="P57" s="311">
        <v>5.91</v>
      </c>
      <c r="Q57" s="311">
        <v>0</v>
      </c>
      <c r="R57" s="311">
        <v>1.79</v>
      </c>
      <c r="S57" s="311">
        <v>0</v>
      </c>
      <c r="T57" s="392">
        <v>8.82</v>
      </c>
      <c r="U57" s="392">
        <v>0</v>
      </c>
      <c r="V57" s="311">
        <v>0</v>
      </c>
      <c r="W57" s="311">
        <v>1.2877771499999999</v>
      </c>
      <c r="X57" s="311">
        <v>3.0837777699999998</v>
      </c>
      <c r="Y57" s="311">
        <v>5.2865306400000005</v>
      </c>
      <c r="Z57" s="311">
        <v>6.4135872000000003</v>
      </c>
      <c r="AA57" s="395">
        <v>16.071672759999998</v>
      </c>
      <c r="AB57" s="533"/>
      <c r="AC57" s="515"/>
      <c r="AD57" s="515"/>
      <c r="AE57" s="515"/>
      <c r="AF57" s="488"/>
      <c r="AG57" s="515"/>
      <c r="AH57" s="515"/>
      <c r="AI57" s="488"/>
      <c r="AJ57" s="488"/>
      <c r="AK57" s="515"/>
      <c r="AL57" s="515"/>
      <c r="AM57" s="515"/>
      <c r="AN57" s="515"/>
      <c r="AO57" s="515"/>
      <c r="AP57" s="515"/>
      <c r="AQ57" s="487"/>
      <c r="AR57" s="487"/>
      <c r="AS57" s="487"/>
      <c r="AT57" s="487"/>
      <c r="AU57" s="489"/>
    </row>
    <row r="58" spans="1:47" s="479" customFormat="1" ht="12.75">
      <c r="A58" s="534"/>
      <c r="B58" s="346" t="s">
        <v>368</v>
      </c>
      <c r="C58" s="347">
        <v>0</v>
      </c>
      <c r="D58" s="311">
        <v>28.299999999999997</v>
      </c>
      <c r="E58" s="311">
        <v>0</v>
      </c>
      <c r="F58" s="394"/>
      <c r="G58" s="394"/>
      <c r="H58" s="311">
        <v>117.87010533999999</v>
      </c>
      <c r="I58" s="311">
        <v>109.08394812999998</v>
      </c>
      <c r="J58" s="311">
        <v>0</v>
      </c>
      <c r="K58" s="311">
        <v>0</v>
      </c>
      <c r="L58" s="311">
        <v>0.7</v>
      </c>
      <c r="M58" s="311">
        <v>0</v>
      </c>
      <c r="N58" s="311">
        <v>0</v>
      </c>
      <c r="O58" s="311">
        <v>0</v>
      </c>
      <c r="P58" s="311">
        <v>19.47</v>
      </c>
      <c r="Q58" s="311">
        <v>0</v>
      </c>
      <c r="R58" s="311">
        <v>1.5699999999999998</v>
      </c>
      <c r="S58" s="311">
        <v>0</v>
      </c>
      <c r="T58" s="392">
        <v>21.74</v>
      </c>
      <c r="U58" s="392">
        <v>0</v>
      </c>
      <c r="V58" s="311">
        <v>0</v>
      </c>
      <c r="W58" s="311">
        <v>6.02836441</v>
      </c>
      <c r="X58" s="311">
        <v>48.091257829577138</v>
      </c>
      <c r="Y58" s="311">
        <v>14.379262924285714</v>
      </c>
      <c r="Z58" s="311">
        <v>25.46106298613714</v>
      </c>
      <c r="AA58" s="395">
        <v>93.959948150000002</v>
      </c>
      <c r="AB58" s="533"/>
      <c r="AC58" s="515"/>
      <c r="AD58" s="515"/>
      <c r="AE58" s="515"/>
      <c r="AF58" s="488"/>
      <c r="AG58" s="515"/>
      <c r="AH58" s="515"/>
      <c r="AI58" s="488"/>
      <c r="AJ58" s="488"/>
      <c r="AK58" s="515"/>
      <c r="AL58" s="515"/>
      <c r="AM58" s="515"/>
      <c r="AN58" s="515"/>
      <c r="AO58" s="515"/>
      <c r="AP58" s="515"/>
      <c r="AQ58" s="487"/>
      <c r="AR58" s="487"/>
      <c r="AS58" s="487"/>
      <c r="AT58" s="487"/>
      <c r="AU58" s="489"/>
    </row>
    <row r="59" spans="1:47" s="479" customFormat="1" ht="12.75">
      <c r="A59" s="534"/>
      <c r="B59" s="346" t="s">
        <v>369</v>
      </c>
      <c r="C59" s="347"/>
      <c r="D59" s="311">
        <v>0</v>
      </c>
      <c r="E59" s="311">
        <v>0</v>
      </c>
      <c r="F59" s="394"/>
      <c r="G59" s="394"/>
      <c r="H59" s="311">
        <v>0</v>
      </c>
      <c r="I59" s="311">
        <v>0</v>
      </c>
      <c r="J59" s="311">
        <v>0</v>
      </c>
      <c r="K59" s="311">
        <v>0</v>
      </c>
      <c r="L59" s="311">
        <v>0</v>
      </c>
      <c r="M59" s="311">
        <v>0</v>
      </c>
      <c r="N59" s="311">
        <v>0</v>
      </c>
      <c r="O59" s="311">
        <v>0</v>
      </c>
      <c r="P59" s="311">
        <v>0</v>
      </c>
      <c r="Q59" s="311">
        <v>0</v>
      </c>
      <c r="R59" s="311">
        <v>0</v>
      </c>
      <c r="S59" s="311">
        <v>0</v>
      </c>
      <c r="T59" s="392">
        <v>0</v>
      </c>
      <c r="U59" s="392">
        <v>0</v>
      </c>
      <c r="V59" s="311">
        <v>0</v>
      </c>
      <c r="W59" s="311">
        <v>0</v>
      </c>
      <c r="X59" s="311">
        <v>0</v>
      </c>
      <c r="Y59" s="311">
        <v>0</v>
      </c>
      <c r="Z59" s="311">
        <v>0</v>
      </c>
      <c r="AA59" s="395">
        <v>0</v>
      </c>
      <c r="AB59" s="533"/>
      <c r="AC59" s="515"/>
      <c r="AD59" s="515"/>
      <c r="AE59" s="515"/>
      <c r="AF59" s="488"/>
      <c r="AG59" s="515"/>
      <c r="AH59" s="515"/>
      <c r="AI59" s="488"/>
      <c r="AJ59" s="488"/>
      <c r="AK59" s="515"/>
      <c r="AL59" s="515"/>
      <c r="AM59" s="515"/>
      <c r="AN59" s="515"/>
      <c r="AO59" s="515"/>
      <c r="AP59" s="515"/>
      <c r="AQ59" s="487"/>
      <c r="AR59" s="487"/>
      <c r="AS59" s="487"/>
      <c r="AT59" s="487"/>
      <c r="AU59" s="489"/>
    </row>
    <row r="60" spans="1:47" s="479" customFormat="1" ht="12.75">
      <c r="A60" s="534"/>
      <c r="B60" s="346" t="s">
        <v>370</v>
      </c>
      <c r="C60" s="347"/>
      <c r="D60" s="311">
        <v>0</v>
      </c>
      <c r="E60" s="311">
        <v>0</v>
      </c>
      <c r="F60" s="394"/>
      <c r="G60" s="394"/>
      <c r="H60" s="311">
        <v>0</v>
      </c>
      <c r="I60" s="311">
        <v>0</v>
      </c>
      <c r="J60" s="311">
        <v>0</v>
      </c>
      <c r="K60" s="311">
        <v>0</v>
      </c>
      <c r="L60" s="311">
        <v>0</v>
      </c>
      <c r="M60" s="311">
        <v>0</v>
      </c>
      <c r="N60" s="311">
        <v>0</v>
      </c>
      <c r="O60" s="311">
        <v>0</v>
      </c>
      <c r="P60" s="311">
        <v>0</v>
      </c>
      <c r="Q60" s="311">
        <v>0</v>
      </c>
      <c r="R60" s="311">
        <v>0</v>
      </c>
      <c r="S60" s="311">
        <v>0</v>
      </c>
      <c r="T60" s="392">
        <v>0</v>
      </c>
      <c r="U60" s="392">
        <v>0</v>
      </c>
      <c r="V60" s="311">
        <v>0</v>
      </c>
      <c r="W60" s="311">
        <v>0</v>
      </c>
      <c r="X60" s="311">
        <v>0</v>
      </c>
      <c r="Y60" s="311">
        <v>0</v>
      </c>
      <c r="Z60" s="311">
        <v>0</v>
      </c>
      <c r="AA60" s="395">
        <v>0</v>
      </c>
      <c r="AB60" s="533"/>
      <c r="AC60" s="515"/>
      <c r="AD60" s="515"/>
      <c r="AE60" s="515"/>
      <c r="AF60" s="488"/>
      <c r="AG60" s="515"/>
      <c r="AH60" s="515"/>
      <c r="AI60" s="488"/>
      <c r="AJ60" s="488"/>
      <c r="AK60" s="515"/>
      <c r="AL60" s="515"/>
      <c r="AM60" s="515"/>
      <c r="AN60" s="515"/>
      <c r="AO60" s="515"/>
      <c r="AP60" s="515"/>
      <c r="AQ60" s="487"/>
      <c r="AR60" s="487"/>
      <c r="AS60" s="487"/>
      <c r="AT60" s="487"/>
      <c r="AU60" s="489"/>
    </row>
    <row r="61" spans="1:47" s="479" customFormat="1" ht="12.75">
      <c r="A61" s="534"/>
      <c r="B61" s="346" t="s">
        <v>371</v>
      </c>
      <c r="C61" s="347"/>
      <c r="D61" s="311">
        <v>24.85</v>
      </c>
      <c r="E61" s="311">
        <v>0</v>
      </c>
      <c r="F61" s="394"/>
      <c r="G61" s="394"/>
      <c r="H61" s="311">
        <v>110.93536589</v>
      </c>
      <c r="I61" s="311">
        <v>102.14920867999999</v>
      </c>
      <c r="J61" s="311">
        <v>0</v>
      </c>
      <c r="K61" s="311">
        <v>0</v>
      </c>
      <c r="L61" s="311">
        <v>0.57999999999999996</v>
      </c>
      <c r="M61" s="311">
        <v>0</v>
      </c>
      <c r="N61" s="311">
        <v>0</v>
      </c>
      <c r="O61" s="311">
        <v>0</v>
      </c>
      <c r="P61" s="311">
        <v>18.57</v>
      </c>
      <c r="Q61" s="311">
        <v>0</v>
      </c>
      <c r="R61" s="311">
        <v>0.7</v>
      </c>
      <c r="S61" s="311">
        <v>0</v>
      </c>
      <c r="T61" s="392">
        <v>19.849999999999998</v>
      </c>
      <c r="U61" s="392">
        <v>0</v>
      </c>
      <c r="V61" s="311">
        <v>0</v>
      </c>
      <c r="W61" s="311">
        <v>5.8159999999999998</v>
      </c>
      <c r="X61" s="311">
        <v>47.931702269577137</v>
      </c>
      <c r="Y61" s="311">
        <v>12.387640964285714</v>
      </c>
      <c r="Z61" s="311">
        <v>23.123643236137141</v>
      </c>
      <c r="AA61" s="395">
        <v>89.258986469999996</v>
      </c>
      <c r="AB61" s="533"/>
      <c r="AC61" s="515"/>
      <c r="AD61" s="515"/>
      <c r="AE61" s="515"/>
      <c r="AF61" s="488"/>
      <c r="AG61" s="515"/>
      <c r="AH61" s="515"/>
      <c r="AI61" s="488"/>
      <c r="AJ61" s="488"/>
      <c r="AK61" s="515"/>
      <c r="AL61" s="515"/>
      <c r="AM61" s="515"/>
      <c r="AN61" s="515"/>
      <c r="AO61" s="515"/>
      <c r="AP61" s="515"/>
      <c r="AQ61" s="487"/>
      <c r="AR61" s="487"/>
      <c r="AS61" s="487"/>
      <c r="AT61" s="487"/>
      <c r="AU61" s="489"/>
    </row>
    <row r="62" spans="1:47" s="479" customFormat="1" ht="12.75">
      <c r="A62" s="534"/>
      <c r="B62" s="346" t="s">
        <v>372</v>
      </c>
      <c r="C62" s="347"/>
      <c r="D62" s="311">
        <v>3.45</v>
      </c>
      <c r="E62" s="311">
        <v>0</v>
      </c>
      <c r="F62" s="394"/>
      <c r="G62" s="394"/>
      <c r="H62" s="311">
        <v>6.9347394500000004</v>
      </c>
      <c r="I62" s="311">
        <v>6.9347394500000004</v>
      </c>
      <c r="J62" s="311">
        <v>0</v>
      </c>
      <c r="K62" s="311">
        <v>0</v>
      </c>
      <c r="L62" s="311">
        <v>0.12</v>
      </c>
      <c r="M62" s="311">
        <v>0</v>
      </c>
      <c r="N62" s="311">
        <v>0</v>
      </c>
      <c r="O62" s="311">
        <v>0</v>
      </c>
      <c r="P62" s="311">
        <v>0.9</v>
      </c>
      <c r="Q62" s="311">
        <v>0</v>
      </c>
      <c r="R62" s="311">
        <v>0.87</v>
      </c>
      <c r="S62" s="311">
        <v>0</v>
      </c>
      <c r="T62" s="392">
        <v>1.8900000000000001</v>
      </c>
      <c r="U62" s="392">
        <v>0</v>
      </c>
      <c r="V62" s="311">
        <v>0</v>
      </c>
      <c r="W62" s="311">
        <v>0.21236441</v>
      </c>
      <c r="X62" s="311">
        <v>0.15955556000000001</v>
      </c>
      <c r="Y62" s="311">
        <v>1.99162196</v>
      </c>
      <c r="Z62" s="311">
        <v>2.33741975</v>
      </c>
      <c r="AA62" s="395">
        <v>4.7009616799999998</v>
      </c>
      <c r="AB62" s="533"/>
      <c r="AC62" s="515"/>
      <c r="AD62" s="515"/>
      <c r="AE62" s="515"/>
      <c r="AF62" s="488"/>
      <c r="AG62" s="515"/>
      <c r="AH62" s="515"/>
      <c r="AI62" s="488"/>
      <c r="AJ62" s="488"/>
      <c r="AK62" s="515"/>
      <c r="AL62" s="515"/>
      <c r="AM62" s="515"/>
      <c r="AN62" s="515"/>
      <c r="AO62" s="515"/>
      <c r="AP62" s="515"/>
      <c r="AQ62" s="487"/>
      <c r="AR62" s="487"/>
      <c r="AS62" s="487"/>
      <c r="AT62" s="487"/>
      <c r="AU62" s="489"/>
    </row>
    <row r="63" spans="1:47" s="479" customFormat="1" ht="12.75">
      <c r="A63" s="534"/>
      <c r="B63" s="346" t="s">
        <v>373</v>
      </c>
      <c r="C63" s="347">
        <v>0</v>
      </c>
      <c r="D63" s="311">
        <v>0</v>
      </c>
      <c r="E63" s="311">
        <v>100.08999999999999</v>
      </c>
      <c r="F63" s="394"/>
      <c r="G63" s="394"/>
      <c r="H63" s="311">
        <v>484.68266487000011</v>
      </c>
      <c r="I63" s="311">
        <v>397.30199892000007</v>
      </c>
      <c r="J63" s="311">
        <v>0</v>
      </c>
      <c r="K63" s="311">
        <v>0</v>
      </c>
      <c r="L63" s="311">
        <v>0</v>
      </c>
      <c r="M63" s="311">
        <v>2.93</v>
      </c>
      <c r="N63" s="311">
        <v>0</v>
      </c>
      <c r="O63" s="311">
        <v>0</v>
      </c>
      <c r="P63" s="311">
        <v>0</v>
      </c>
      <c r="Q63" s="311">
        <v>1</v>
      </c>
      <c r="R63" s="311">
        <v>0</v>
      </c>
      <c r="S63" s="311">
        <v>94.559999999999988</v>
      </c>
      <c r="T63" s="392">
        <v>0</v>
      </c>
      <c r="U63" s="392">
        <v>98.49</v>
      </c>
      <c r="V63" s="311">
        <v>65.871637570000004</v>
      </c>
      <c r="W63" s="311">
        <v>17.21811589</v>
      </c>
      <c r="X63" s="311">
        <v>1.142075510422857</v>
      </c>
      <c r="Y63" s="311">
        <v>65.709538625714302</v>
      </c>
      <c r="Z63" s="311">
        <v>308.39160221986282</v>
      </c>
      <c r="AA63" s="395">
        <v>458.33296981600006</v>
      </c>
      <c r="AB63" s="533"/>
      <c r="AC63" s="515"/>
      <c r="AD63" s="515"/>
      <c r="AE63" s="515"/>
      <c r="AF63" s="488"/>
      <c r="AG63" s="515"/>
      <c r="AH63" s="515"/>
      <c r="AI63" s="488"/>
      <c r="AJ63" s="488"/>
      <c r="AK63" s="515"/>
      <c r="AL63" s="515"/>
      <c r="AM63" s="515"/>
      <c r="AN63" s="515"/>
      <c r="AO63" s="515"/>
      <c r="AP63" s="515"/>
      <c r="AQ63" s="487"/>
      <c r="AR63" s="487"/>
      <c r="AS63" s="487"/>
      <c r="AT63" s="487"/>
      <c r="AU63" s="489"/>
    </row>
    <row r="64" spans="1:47" s="479" customFormat="1" ht="12.75">
      <c r="A64" s="534"/>
      <c r="B64" s="346" t="s">
        <v>374</v>
      </c>
      <c r="C64" s="347"/>
      <c r="D64" s="311">
        <v>0</v>
      </c>
      <c r="E64" s="311">
        <v>80</v>
      </c>
      <c r="F64" s="394"/>
      <c r="G64" s="394"/>
      <c r="H64" s="311">
        <v>231.81200000000001</v>
      </c>
      <c r="I64" s="311">
        <v>223.46990000000002</v>
      </c>
      <c r="J64" s="311">
        <v>0</v>
      </c>
      <c r="K64" s="311">
        <v>0</v>
      </c>
      <c r="L64" s="311">
        <v>0</v>
      </c>
      <c r="M64" s="311">
        <v>0</v>
      </c>
      <c r="N64" s="311">
        <v>0</v>
      </c>
      <c r="O64" s="311">
        <v>0</v>
      </c>
      <c r="P64" s="311">
        <v>0</v>
      </c>
      <c r="Q64" s="311">
        <v>0</v>
      </c>
      <c r="R64" s="311">
        <v>0</v>
      </c>
      <c r="S64" s="311">
        <v>80</v>
      </c>
      <c r="T64" s="392">
        <v>0</v>
      </c>
      <c r="U64" s="392">
        <v>80</v>
      </c>
      <c r="V64" s="311">
        <v>6.1659000000000006</v>
      </c>
      <c r="W64" s="311">
        <v>3</v>
      </c>
      <c r="X64" s="311">
        <v>0</v>
      </c>
      <c r="Y64" s="311">
        <v>52.646100000000018</v>
      </c>
      <c r="Z64" s="311">
        <v>167.82380000000001</v>
      </c>
      <c r="AA64" s="395">
        <v>229.63580000000002</v>
      </c>
      <c r="AB64" s="533"/>
      <c r="AC64" s="515"/>
      <c r="AD64" s="515"/>
      <c r="AE64" s="515"/>
      <c r="AF64" s="488"/>
      <c r="AG64" s="515"/>
      <c r="AH64" s="515"/>
      <c r="AI64" s="488"/>
      <c r="AJ64" s="488"/>
      <c r="AK64" s="515"/>
      <c r="AL64" s="515"/>
      <c r="AM64" s="515"/>
      <c r="AN64" s="515"/>
      <c r="AO64" s="515"/>
      <c r="AP64" s="515"/>
      <c r="AQ64" s="487"/>
      <c r="AR64" s="487"/>
      <c r="AS64" s="487"/>
      <c r="AT64" s="487"/>
      <c r="AU64" s="489"/>
    </row>
    <row r="65" spans="1:47" s="479" customFormat="1" ht="12.75">
      <c r="A65" s="534"/>
      <c r="B65" s="346" t="s">
        <v>375</v>
      </c>
      <c r="C65" s="347"/>
      <c r="D65" s="311">
        <v>0</v>
      </c>
      <c r="E65" s="311">
        <v>12.6</v>
      </c>
      <c r="F65" s="394"/>
      <c r="G65" s="394"/>
      <c r="H65" s="311">
        <v>205.70809931999997</v>
      </c>
      <c r="I65" s="311">
        <v>142.95923255</v>
      </c>
      <c r="J65" s="311">
        <v>0</v>
      </c>
      <c r="K65" s="311">
        <v>0</v>
      </c>
      <c r="L65" s="311">
        <v>0</v>
      </c>
      <c r="M65" s="311">
        <v>0</v>
      </c>
      <c r="N65" s="311">
        <v>0</v>
      </c>
      <c r="O65" s="311">
        <v>0</v>
      </c>
      <c r="P65" s="311">
        <v>0</v>
      </c>
      <c r="Q65" s="311">
        <v>1</v>
      </c>
      <c r="R65" s="311">
        <v>0</v>
      </c>
      <c r="S65" s="311">
        <v>13.6</v>
      </c>
      <c r="T65" s="392">
        <v>0</v>
      </c>
      <c r="U65" s="392">
        <v>14.6</v>
      </c>
      <c r="V65" s="311">
        <v>58.842132380000002</v>
      </c>
      <c r="W65" s="311">
        <v>2.4242574500000003</v>
      </c>
      <c r="X65" s="311">
        <v>0.63274218042285713</v>
      </c>
      <c r="Y65" s="311">
        <v>8.5505700057142846</v>
      </c>
      <c r="Z65" s="311">
        <v>131.35166291386284</v>
      </c>
      <c r="AA65" s="395">
        <v>201.80136492999998</v>
      </c>
      <c r="AB65" s="533"/>
      <c r="AC65" s="515"/>
      <c r="AD65" s="515"/>
      <c r="AE65" s="515"/>
      <c r="AF65" s="488"/>
      <c r="AG65" s="515"/>
      <c r="AH65" s="515"/>
      <c r="AI65" s="488"/>
      <c r="AJ65" s="488"/>
      <c r="AK65" s="515"/>
      <c r="AL65" s="515"/>
      <c r="AM65" s="515"/>
      <c r="AN65" s="515"/>
      <c r="AO65" s="515"/>
      <c r="AP65" s="515"/>
      <c r="AQ65" s="487"/>
      <c r="AR65" s="487"/>
      <c r="AS65" s="487"/>
      <c r="AT65" s="487"/>
      <c r="AU65" s="489"/>
    </row>
    <row r="66" spans="1:47" s="479" customFormat="1" ht="12.75">
      <c r="A66" s="534"/>
      <c r="B66" s="346" t="s">
        <v>376</v>
      </c>
      <c r="C66" s="347"/>
      <c r="D66" s="311">
        <v>0</v>
      </c>
      <c r="E66" s="311">
        <v>7.49</v>
      </c>
      <c r="F66" s="394"/>
      <c r="G66" s="394"/>
      <c r="H66" s="311">
        <v>47.162565549999997</v>
      </c>
      <c r="I66" s="311">
        <v>30.872866370000001</v>
      </c>
      <c r="J66" s="311">
        <v>0</v>
      </c>
      <c r="K66" s="311">
        <v>0</v>
      </c>
      <c r="L66" s="311">
        <v>0</v>
      </c>
      <c r="M66" s="311">
        <v>2.93</v>
      </c>
      <c r="N66" s="311">
        <v>0</v>
      </c>
      <c r="O66" s="311">
        <v>0</v>
      </c>
      <c r="P66" s="311">
        <v>0</v>
      </c>
      <c r="Q66" s="311">
        <v>0</v>
      </c>
      <c r="R66" s="311">
        <v>0</v>
      </c>
      <c r="S66" s="311">
        <v>0.96000000000000008</v>
      </c>
      <c r="T66" s="392">
        <v>0</v>
      </c>
      <c r="U66" s="392">
        <v>3.89</v>
      </c>
      <c r="V66" s="311">
        <v>0.86360518999999991</v>
      </c>
      <c r="W66" s="311">
        <v>11.793858439999999</v>
      </c>
      <c r="X66" s="311">
        <v>0.50933333000000003</v>
      </c>
      <c r="Y66" s="311">
        <v>4.5128686199999999</v>
      </c>
      <c r="Z66" s="311">
        <v>9.2161393060000005</v>
      </c>
      <c r="AA66" s="395">
        <v>26.895804886000001</v>
      </c>
      <c r="AB66" s="533"/>
      <c r="AC66" s="515"/>
      <c r="AD66" s="515"/>
      <c r="AE66" s="515"/>
      <c r="AF66" s="488"/>
      <c r="AG66" s="515"/>
      <c r="AH66" s="515"/>
      <c r="AI66" s="488"/>
      <c r="AJ66" s="488"/>
      <c r="AK66" s="515"/>
      <c r="AL66" s="515"/>
      <c r="AM66" s="515"/>
      <c r="AN66" s="515"/>
      <c r="AO66" s="515"/>
      <c r="AP66" s="515"/>
      <c r="AQ66" s="487"/>
      <c r="AR66" s="487"/>
      <c r="AS66" s="487"/>
      <c r="AT66" s="487"/>
      <c r="AU66" s="489"/>
    </row>
    <row r="67" spans="1:47" s="479" customFormat="1" ht="12.75">
      <c r="A67" s="534"/>
      <c r="B67" s="346" t="s">
        <v>377</v>
      </c>
      <c r="C67" s="347"/>
      <c r="D67" s="311">
        <v>0</v>
      </c>
      <c r="E67" s="311">
        <v>0</v>
      </c>
      <c r="F67" s="394"/>
      <c r="G67" s="394"/>
      <c r="H67" s="311">
        <v>0</v>
      </c>
      <c r="I67" s="311">
        <v>0</v>
      </c>
      <c r="J67" s="311">
        <v>0</v>
      </c>
      <c r="K67" s="311">
        <v>0</v>
      </c>
      <c r="L67" s="311">
        <v>0</v>
      </c>
      <c r="M67" s="311">
        <v>0</v>
      </c>
      <c r="N67" s="311">
        <v>0</v>
      </c>
      <c r="O67" s="311">
        <v>0</v>
      </c>
      <c r="P67" s="311">
        <v>0</v>
      </c>
      <c r="Q67" s="311">
        <v>0</v>
      </c>
      <c r="R67" s="311">
        <v>0</v>
      </c>
      <c r="S67" s="311">
        <v>0</v>
      </c>
      <c r="T67" s="392">
        <v>0</v>
      </c>
      <c r="U67" s="392">
        <v>0</v>
      </c>
      <c r="V67" s="311">
        <v>0</v>
      </c>
      <c r="W67" s="311">
        <v>0</v>
      </c>
      <c r="X67" s="311">
        <v>0</v>
      </c>
      <c r="Y67" s="311">
        <v>0</v>
      </c>
      <c r="Z67" s="311">
        <v>0</v>
      </c>
      <c r="AA67" s="395">
        <v>0</v>
      </c>
      <c r="AB67" s="533"/>
      <c r="AC67" s="515"/>
      <c r="AD67" s="515"/>
      <c r="AE67" s="515"/>
      <c r="AF67" s="488"/>
      <c r="AG67" s="515"/>
      <c r="AH67" s="515"/>
      <c r="AI67" s="488"/>
      <c r="AJ67" s="488"/>
      <c r="AK67" s="515"/>
      <c r="AL67" s="515"/>
      <c r="AM67" s="515"/>
      <c r="AN67" s="515"/>
      <c r="AO67" s="515"/>
      <c r="AP67" s="515"/>
      <c r="AQ67" s="487"/>
      <c r="AR67" s="487"/>
      <c r="AS67" s="487"/>
      <c r="AT67" s="487"/>
      <c r="AU67" s="489"/>
    </row>
    <row r="68" spans="1:47" s="479" customFormat="1" ht="12.75">
      <c r="A68" s="534"/>
      <c r="B68" s="346" t="s">
        <v>67</v>
      </c>
      <c r="C68" s="347"/>
      <c r="D68" s="311">
        <v>0</v>
      </c>
      <c r="E68" s="311">
        <v>0</v>
      </c>
      <c r="F68" s="394"/>
      <c r="G68" s="394"/>
      <c r="H68" s="311">
        <v>6.6170997299999996</v>
      </c>
      <c r="I68" s="311">
        <v>6</v>
      </c>
      <c r="J68" s="311">
        <v>0</v>
      </c>
      <c r="K68" s="311">
        <v>0</v>
      </c>
      <c r="L68" s="311">
        <v>0</v>
      </c>
      <c r="M68" s="311">
        <v>0</v>
      </c>
      <c r="N68" s="311">
        <v>0</v>
      </c>
      <c r="O68" s="311">
        <v>0</v>
      </c>
      <c r="P68" s="311">
        <v>0</v>
      </c>
      <c r="Q68" s="311">
        <v>0</v>
      </c>
      <c r="R68" s="311">
        <v>0</v>
      </c>
      <c r="S68" s="311">
        <v>0</v>
      </c>
      <c r="T68" s="392">
        <v>0</v>
      </c>
      <c r="U68" s="392">
        <v>0</v>
      </c>
      <c r="V68" s="311">
        <v>0.61709972999999996</v>
      </c>
      <c r="W68" s="311">
        <v>0</v>
      </c>
      <c r="X68" s="311">
        <v>2</v>
      </c>
      <c r="Y68" s="311">
        <v>2</v>
      </c>
      <c r="Z68" s="311">
        <v>2</v>
      </c>
      <c r="AA68" s="395">
        <v>6.6170997299999996</v>
      </c>
      <c r="AB68" s="533"/>
      <c r="AC68" s="515"/>
      <c r="AD68" s="515"/>
      <c r="AE68" s="515"/>
      <c r="AF68" s="488"/>
      <c r="AG68" s="515"/>
      <c r="AH68" s="515"/>
      <c r="AI68" s="488"/>
      <c r="AJ68" s="488"/>
      <c r="AK68" s="515"/>
      <c r="AL68" s="515"/>
      <c r="AM68" s="515"/>
      <c r="AN68" s="515"/>
      <c r="AO68" s="515"/>
      <c r="AP68" s="515"/>
      <c r="AQ68" s="487"/>
      <c r="AR68" s="487"/>
      <c r="AS68" s="487"/>
      <c r="AT68" s="487"/>
      <c r="AU68" s="489"/>
    </row>
    <row r="69" spans="1:47" s="609" customFormat="1" ht="20.100000000000001" customHeight="1">
      <c r="A69" s="491"/>
      <c r="B69" s="492" t="s">
        <v>49</v>
      </c>
      <c r="C69" s="493"/>
      <c r="D69" s="494"/>
      <c r="E69" s="494"/>
      <c r="F69" s="495"/>
      <c r="G69" s="495"/>
      <c r="H69" s="494"/>
      <c r="I69" s="494"/>
      <c r="J69" s="494"/>
      <c r="K69" s="494"/>
      <c r="L69" s="494"/>
      <c r="M69" s="494"/>
      <c r="N69" s="494"/>
      <c r="O69" s="494"/>
      <c r="P69" s="494"/>
      <c r="Q69" s="494"/>
      <c r="R69" s="494"/>
      <c r="S69" s="494"/>
      <c r="T69" s="588"/>
      <c r="U69" s="588"/>
      <c r="V69" s="494"/>
      <c r="W69" s="494"/>
      <c r="X69" s="494"/>
      <c r="Y69" s="494"/>
      <c r="Z69" s="494"/>
      <c r="AA69" s="589"/>
      <c r="AB69" s="490"/>
      <c r="AC69" s="515"/>
      <c r="AD69" s="515"/>
      <c r="AE69" s="515"/>
      <c r="AF69" s="515"/>
      <c r="AG69" s="515"/>
      <c r="AH69" s="515"/>
      <c r="AI69" s="515"/>
      <c r="AJ69" s="488"/>
      <c r="AK69" s="515"/>
      <c r="AL69" s="515"/>
      <c r="AM69" s="515"/>
      <c r="AN69" s="515"/>
      <c r="AO69" s="515"/>
      <c r="AP69" s="515"/>
      <c r="AU69" s="609">
        <v>0</v>
      </c>
    </row>
    <row r="70" spans="1:47" s="500" customFormat="1" ht="42.75" customHeight="1">
      <c r="A70" s="540">
        <v>1</v>
      </c>
      <c r="B70" s="397" t="s">
        <v>51</v>
      </c>
      <c r="C70" s="513" t="s">
        <v>52</v>
      </c>
      <c r="D70" s="513">
        <v>22</v>
      </c>
      <c r="E70" s="513">
        <v>0</v>
      </c>
      <c r="F70" s="398">
        <v>2014</v>
      </c>
      <c r="G70" s="398">
        <v>2016</v>
      </c>
      <c r="H70" s="513">
        <v>60</v>
      </c>
      <c r="I70" s="513">
        <v>60</v>
      </c>
      <c r="J70" s="513"/>
      <c r="K70" s="513"/>
      <c r="L70" s="513"/>
      <c r="M70" s="513"/>
      <c r="N70" s="513"/>
      <c r="O70" s="513"/>
      <c r="P70" s="513">
        <v>22</v>
      </c>
      <c r="Q70" s="513">
        <v>0</v>
      </c>
      <c r="R70" s="513"/>
      <c r="S70" s="513"/>
      <c r="T70" s="584">
        <v>22</v>
      </c>
      <c r="U70" s="584">
        <v>0</v>
      </c>
      <c r="V70" s="590"/>
      <c r="W70" s="590">
        <v>6</v>
      </c>
      <c r="X70" s="590">
        <v>48</v>
      </c>
      <c r="Y70" s="590">
        <v>6</v>
      </c>
      <c r="Z70" s="590">
        <v>0</v>
      </c>
      <c r="AA70" s="587">
        <v>60</v>
      </c>
      <c r="AB70" s="490"/>
      <c r="AC70" s="515"/>
      <c r="AD70" s="537"/>
      <c r="AE70" s="537"/>
      <c r="AF70" s="515"/>
      <c r="AG70" s="515"/>
      <c r="AH70" s="515"/>
      <c r="AI70" s="515"/>
      <c r="AJ70" s="515"/>
      <c r="AK70" s="515"/>
      <c r="AL70" s="515"/>
      <c r="AM70" s="515"/>
      <c r="AN70" s="515"/>
      <c r="AO70" s="515"/>
      <c r="AP70" s="515"/>
      <c r="AQ70" s="498"/>
      <c r="AR70" s="498"/>
      <c r="AS70" s="498"/>
      <c r="AT70" s="498"/>
      <c r="AU70" s="499">
        <v>-100</v>
      </c>
    </row>
    <row r="71" spans="1:47" s="479" customFormat="1" ht="12.75">
      <c r="A71" s="529"/>
      <c r="B71" s="401" t="s">
        <v>361</v>
      </c>
      <c r="C71" s="360">
        <v>0</v>
      </c>
      <c r="D71" s="177">
        <v>22</v>
      </c>
      <c r="E71" s="177">
        <v>0</v>
      </c>
      <c r="F71" s="402"/>
      <c r="G71" s="402"/>
      <c r="H71" s="177">
        <v>60</v>
      </c>
      <c r="I71" s="518">
        <v>60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22</v>
      </c>
      <c r="Q71" s="177">
        <v>0</v>
      </c>
      <c r="R71" s="177">
        <v>0</v>
      </c>
      <c r="S71" s="177">
        <v>0</v>
      </c>
      <c r="T71" s="403">
        <v>22</v>
      </c>
      <c r="U71" s="403">
        <v>0</v>
      </c>
      <c r="V71" s="177">
        <v>0</v>
      </c>
      <c r="W71" s="177">
        <v>6</v>
      </c>
      <c r="X71" s="177">
        <v>48</v>
      </c>
      <c r="Y71" s="177">
        <v>6</v>
      </c>
      <c r="Z71" s="177">
        <v>0</v>
      </c>
      <c r="AA71" s="545">
        <v>60</v>
      </c>
      <c r="AB71" s="490"/>
      <c r="AC71" s="488"/>
      <c r="AD71" s="488"/>
      <c r="AE71" s="488"/>
      <c r="AF71" s="488"/>
      <c r="AG71" s="488"/>
      <c r="AH71" s="488"/>
      <c r="AI71" s="488"/>
      <c r="AJ71" s="488"/>
      <c r="AK71" s="488"/>
      <c r="AL71" s="488"/>
      <c r="AM71" s="488"/>
      <c r="AN71" s="488"/>
      <c r="AO71" s="488"/>
      <c r="AP71" s="488"/>
      <c r="AQ71" s="482"/>
      <c r="AR71" s="482"/>
      <c r="AS71" s="482"/>
      <c r="AT71" s="482"/>
      <c r="AU71" s="489"/>
    </row>
    <row r="72" spans="1:47" s="479" customFormat="1" ht="12.75">
      <c r="A72" s="529"/>
      <c r="B72" s="401" t="s">
        <v>362</v>
      </c>
      <c r="C72" s="360">
        <v>0</v>
      </c>
      <c r="D72" s="177">
        <v>22</v>
      </c>
      <c r="E72" s="177">
        <v>0</v>
      </c>
      <c r="F72" s="402"/>
      <c r="G72" s="402"/>
      <c r="H72" s="177">
        <v>60</v>
      </c>
      <c r="I72" s="518">
        <v>60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22</v>
      </c>
      <c r="Q72" s="177">
        <v>0</v>
      </c>
      <c r="R72" s="177">
        <v>0</v>
      </c>
      <c r="S72" s="177">
        <v>0</v>
      </c>
      <c r="T72" s="403">
        <v>22</v>
      </c>
      <c r="U72" s="403">
        <v>0</v>
      </c>
      <c r="V72" s="177">
        <v>0</v>
      </c>
      <c r="W72" s="177">
        <v>6</v>
      </c>
      <c r="X72" s="177">
        <v>48</v>
      </c>
      <c r="Y72" s="177">
        <v>6</v>
      </c>
      <c r="Z72" s="177">
        <v>0</v>
      </c>
      <c r="AA72" s="545">
        <v>60</v>
      </c>
      <c r="AB72" s="490"/>
      <c r="AC72" s="488"/>
      <c r="AD72" s="488"/>
      <c r="AE72" s="488"/>
      <c r="AF72" s="488"/>
      <c r="AG72" s="488"/>
      <c r="AH72" s="488"/>
      <c r="AI72" s="488"/>
      <c r="AJ72" s="488"/>
      <c r="AK72" s="488"/>
      <c r="AL72" s="488"/>
      <c r="AM72" s="488"/>
      <c r="AN72" s="488"/>
      <c r="AO72" s="488"/>
      <c r="AP72" s="488"/>
      <c r="AQ72" s="482"/>
      <c r="AR72" s="482"/>
      <c r="AS72" s="482"/>
      <c r="AT72" s="482"/>
      <c r="AU72" s="489"/>
    </row>
    <row r="73" spans="1:47" s="479" customFormat="1" ht="12.75">
      <c r="A73" s="529"/>
      <c r="B73" s="401" t="s">
        <v>363</v>
      </c>
      <c r="C73" s="360">
        <v>0</v>
      </c>
      <c r="D73" s="177">
        <v>4</v>
      </c>
      <c r="E73" s="177">
        <v>0</v>
      </c>
      <c r="F73" s="402"/>
      <c r="G73" s="402"/>
      <c r="H73" s="177">
        <v>1.84</v>
      </c>
      <c r="I73" s="518">
        <v>1.84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4</v>
      </c>
      <c r="Q73" s="177">
        <v>0</v>
      </c>
      <c r="R73" s="177">
        <v>0</v>
      </c>
      <c r="S73" s="177">
        <v>0</v>
      </c>
      <c r="T73" s="403">
        <v>4</v>
      </c>
      <c r="U73" s="403">
        <v>0</v>
      </c>
      <c r="V73" s="177">
        <v>0</v>
      </c>
      <c r="W73" s="177">
        <v>0.184</v>
      </c>
      <c r="X73" s="177">
        <v>1.472</v>
      </c>
      <c r="Y73" s="177">
        <v>0.184</v>
      </c>
      <c r="Z73" s="177">
        <v>0</v>
      </c>
      <c r="AA73" s="545">
        <v>1.8399999999999999</v>
      </c>
      <c r="AB73" s="490"/>
      <c r="AC73" s="488"/>
      <c r="AD73" s="488"/>
      <c r="AE73" s="488"/>
      <c r="AF73" s="488"/>
      <c r="AG73" s="488"/>
      <c r="AH73" s="488"/>
      <c r="AI73" s="488"/>
      <c r="AJ73" s="488"/>
      <c r="AK73" s="488"/>
      <c r="AL73" s="488"/>
      <c r="AM73" s="488"/>
      <c r="AN73" s="488"/>
      <c r="AO73" s="488"/>
      <c r="AP73" s="488"/>
      <c r="AQ73" s="482"/>
      <c r="AR73" s="482"/>
      <c r="AS73" s="482"/>
      <c r="AT73" s="482"/>
      <c r="AU73" s="489"/>
    </row>
    <row r="74" spans="1:47" s="479" customFormat="1" ht="12.75">
      <c r="A74" s="529"/>
      <c r="B74" s="401" t="s">
        <v>364</v>
      </c>
      <c r="C74" s="360"/>
      <c r="D74" s="177"/>
      <c r="E74" s="177"/>
      <c r="F74" s="402"/>
      <c r="G74" s="402"/>
      <c r="H74" s="177"/>
      <c r="I74" s="518">
        <v>0</v>
      </c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403">
        <v>0</v>
      </c>
      <c r="U74" s="403">
        <v>0</v>
      </c>
      <c r="V74" s="177"/>
      <c r="W74" s="177"/>
      <c r="X74" s="177"/>
      <c r="Y74" s="177"/>
      <c r="Z74" s="177"/>
      <c r="AA74" s="545">
        <v>0</v>
      </c>
      <c r="AB74" s="490"/>
      <c r="AC74" s="488"/>
      <c r="AD74" s="488"/>
      <c r="AE74" s="488"/>
      <c r="AF74" s="488"/>
      <c r="AG74" s="488"/>
      <c r="AH74" s="488"/>
      <c r="AI74" s="488"/>
      <c r="AJ74" s="488"/>
      <c r="AK74" s="488"/>
      <c r="AL74" s="488"/>
      <c r="AM74" s="488"/>
      <c r="AN74" s="488"/>
      <c r="AO74" s="488"/>
      <c r="AP74" s="488"/>
      <c r="AQ74" s="482"/>
      <c r="AR74" s="482"/>
      <c r="AS74" s="482"/>
      <c r="AT74" s="482"/>
      <c r="AU74" s="489"/>
    </row>
    <row r="75" spans="1:47" s="479" customFormat="1" ht="12.75">
      <c r="A75" s="529"/>
      <c r="B75" s="401" t="s">
        <v>365</v>
      </c>
      <c r="C75" s="360"/>
      <c r="D75" s="177"/>
      <c r="E75" s="177"/>
      <c r="F75" s="402"/>
      <c r="G75" s="402"/>
      <c r="H75" s="177"/>
      <c r="I75" s="518">
        <v>0</v>
      </c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403">
        <v>0</v>
      </c>
      <c r="U75" s="403">
        <v>0</v>
      </c>
      <c r="V75" s="177"/>
      <c r="W75" s="177"/>
      <c r="X75" s="177"/>
      <c r="Y75" s="177"/>
      <c r="Z75" s="177"/>
      <c r="AA75" s="545">
        <v>0</v>
      </c>
      <c r="AB75" s="490"/>
      <c r="AC75" s="488"/>
      <c r="AD75" s="488"/>
      <c r="AE75" s="488"/>
      <c r="AF75" s="488"/>
      <c r="AG75" s="488"/>
      <c r="AH75" s="488"/>
      <c r="AI75" s="488"/>
      <c r="AJ75" s="488"/>
      <c r="AK75" s="488"/>
      <c r="AL75" s="488"/>
      <c r="AM75" s="488"/>
      <c r="AN75" s="488"/>
      <c r="AO75" s="488"/>
      <c r="AP75" s="488"/>
      <c r="AQ75" s="482"/>
      <c r="AR75" s="482"/>
      <c r="AS75" s="482"/>
      <c r="AT75" s="482"/>
      <c r="AU75" s="489"/>
    </row>
    <row r="76" spans="1:47" s="479" customFormat="1" ht="12.75">
      <c r="A76" s="529"/>
      <c r="B76" s="401" t="s">
        <v>366</v>
      </c>
      <c r="C76" s="360"/>
      <c r="D76" s="177"/>
      <c r="E76" s="177"/>
      <c r="F76" s="402"/>
      <c r="G76" s="402"/>
      <c r="H76" s="177"/>
      <c r="I76" s="518">
        <v>0</v>
      </c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403">
        <v>0</v>
      </c>
      <c r="U76" s="403">
        <v>0</v>
      </c>
      <c r="V76" s="177"/>
      <c r="W76" s="177"/>
      <c r="X76" s="177"/>
      <c r="Y76" s="177"/>
      <c r="Z76" s="177"/>
      <c r="AA76" s="545">
        <v>0</v>
      </c>
      <c r="AB76" s="490"/>
      <c r="AC76" s="488"/>
      <c r="AD76" s="488"/>
      <c r="AE76" s="488"/>
      <c r="AF76" s="488"/>
      <c r="AG76" s="488"/>
      <c r="AH76" s="488"/>
      <c r="AI76" s="488"/>
      <c r="AJ76" s="488"/>
      <c r="AK76" s="488"/>
      <c r="AL76" s="488"/>
      <c r="AM76" s="488"/>
      <c r="AN76" s="488"/>
      <c r="AO76" s="488"/>
      <c r="AP76" s="488"/>
      <c r="AQ76" s="482"/>
      <c r="AR76" s="482"/>
      <c r="AS76" s="482"/>
      <c r="AT76" s="482"/>
      <c r="AU76" s="489"/>
    </row>
    <row r="77" spans="1:47" s="479" customFormat="1" ht="12.75">
      <c r="A77" s="529"/>
      <c r="B77" s="401" t="s">
        <v>367</v>
      </c>
      <c r="C77" s="360"/>
      <c r="D77" s="177">
        <v>4</v>
      </c>
      <c r="E77" s="177"/>
      <c r="F77" s="402"/>
      <c r="G77" s="402"/>
      <c r="H77" s="403">
        <v>1.84</v>
      </c>
      <c r="I77" s="518">
        <v>1.84</v>
      </c>
      <c r="J77" s="177"/>
      <c r="K77" s="177"/>
      <c r="L77" s="177"/>
      <c r="M77" s="177"/>
      <c r="N77" s="177"/>
      <c r="O77" s="177"/>
      <c r="P77" s="177">
        <v>4</v>
      </c>
      <c r="Q77" s="177"/>
      <c r="R77" s="177"/>
      <c r="S77" s="177"/>
      <c r="T77" s="403">
        <v>4</v>
      </c>
      <c r="U77" s="403">
        <v>0</v>
      </c>
      <c r="V77" s="177"/>
      <c r="W77" s="177">
        <v>0.184</v>
      </c>
      <c r="X77" s="177">
        <v>1.472</v>
      </c>
      <c r="Y77" s="177">
        <v>0.184</v>
      </c>
      <c r="Z77" s="177"/>
      <c r="AA77" s="545">
        <v>1.8399999999999999</v>
      </c>
      <c r="AB77" s="490"/>
      <c r="AC77" s="488"/>
      <c r="AD77" s="488"/>
      <c r="AE77" s="488"/>
      <c r="AF77" s="488"/>
      <c r="AG77" s="488"/>
      <c r="AH77" s="488"/>
      <c r="AI77" s="488"/>
      <c r="AJ77" s="488"/>
      <c r="AK77" s="488"/>
      <c r="AL77" s="488"/>
      <c r="AM77" s="488"/>
      <c r="AN77" s="488"/>
      <c r="AO77" s="488"/>
      <c r="AP77" s="488"/>
      <c r="AQ77" s="482"/>
      <c r="AR77" s="482"/>
      <c r="AS77" s="482"/>
      <c r="AT77" s="482"/>
      <c r="AU77" s="489"/>
    </row>
    <row r="78" spans="1:47" s="479" customFormat="1" ht="12.75">
      <c r="A78" s="529"/>
      <c r="B78" s="401" t="s">
        <v>368</v>
      </c>
      <c r="C78" s="360">
        <v>0</v>
      </c>
      <c r="D78" s="177">
        <v>18</v>
      </c>
      <c r="E78" s="177">
        <v>0</v>
      </c>
      <c r="F78" s="402"/>
      <c r="G78" s="402"/>
      <c r="H78" s="177">
        <v>58.16</v>
      </c>
      <c r="I78" s="518">
        <v>58.16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18</v>
      </c>
      <c r="Q78" s="177">
        <v>0</v>
      </c>
      <c r="R78" s="177">
        <v>0</v>
      </c>
      <c r="S78" s="177">
        <v>0</v>
      </c>
      <c r="T78" s="403">
        <v>18</v>
      </c>
      <c r="U78" s="403">
        <v>0</v>
      </c>
      <c r="V78" s="177">
        <v>0</v>
      </c>
      <c r="W78" s="177">
        <v>5.8159999999999998</v>
      </c>
      <c r="X78" s="177">
        <v>46.527999999999999</v>
      </c>
      <c r="Y78" s="177">
        <v>5.8159999999999998</v>
      </c>
      <c r="Z78" s="177">
        <v>0</v>
      </c>
      <c r="AA78" s="545">
        <v>58.160000000000004</v>
      </c>
      <c r="AB78" s="490"/>
      <c r="AC78" s="488"/>
      <c r="AD78" s="488"/>
      <c r="AE78" s="488"/>
      <c r="AF78" s="488"/>
      <c r="AG78" s="488"/>
      <c r="AH78" s="488"/>
      <c r="AI78" s="488"/>
      <c r="AJ78" s="488"/>
      <c r="AK78" s="488"/>
      <c r="AL78" s="488"/>
      <c r="AM78" s="488"/>
      <c r="AN78" s="488"/>
      <c r="AO78" s="488"/>
      <c r="AP78" s="488"/>
      <c r="AQ78" s="482"/>
      <c r="AR78" s="482"/>
      <c r="AS78" s="482"/>
      <c r="AT78" s="482"/>
      <c r="AU78" s="489"/>
    </row>
    <row r="79" spans="1:47" s="479" customFormat="1" ht="12.75">
      <c r="A79" s="529"/>
      <c r="B79" s="401" t="s">
        <v>369</v>
      </c>
      <c r="C79" s="360"/>
      <c r="D79" s="177"/>
      <c r="E79" s="177"/>
      <c r="F79" s="402"/>
      <c r="G79" s="402"/>
      <c r="H79" s="177"/>
      <c r="I79" s="518">
        <v>0</v>
      </c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403">
        <v>0</v>
      </c>
      <c r="U79" s="403">
        <v>0</v>
      </c>
      <c r="V79" s="177"/>
      <c r="W79" s="177"/>
      <c r="X79" s="177"/>
      <c r="Y79" s="177"/>
      <c r="Z79" s="177"/>
      <c r="AA79" s="545">
        <v>0</v>
      </c>
      <c r="AB79" s="490"/>
      <c r="AC79" s="488"/>
      <c r="AD79" s="488"/>
      <c r="AE79" s="488"/>
      <c r="AF79" s="488"/>
      <c r="AG79" s="488"/>
      <c r="AH79" s="488"/>
      <c r="AI79" s="488"/>
      <c r="AJ79" s="488"/>
      <c r="AK79" s="488"/>
      <c r="AL79" s="488"/>
      <c r="AM79" s="488"/>
      <c r="AN79" s="488"/>
      <c r="AO79" s="488"/>
      <c r="AP79" s="488"/>
      <c r="AQ79" s="482"/>
      <c r="AR79" s="482"/>
      <c r="AS79" s="482"/>
      <c r="AT79" s="482"/>
      <c r="AU79" s="489"/>
    </row>
    <row r="80" spans="1:47" s="479" customFormat="1" ht="12.75">
      <c r="A80" s="529"/>
      <c r="B80" s="401" t="s">
        <v>370</v>
      </c>
      <c r="C80" s="360"/>
      <c r="D80" s="177"/>
      <c r="E80" s="177"/>
      <c r="F80" s="402"/>
      <c r="G80" s="402"/>
      <c r="H80" s="177"/>
      <c r="I80" s="518">
        <v>0</v>
      </c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403">
        <v>0</v>
      </c>
      <c r="U80" s="403">
        <v>0</v>
      </c>
      <c r="V80" s="177"/>
      <c r="W80" s="177"/>
      <c r="X80" s="177"/>
      <c r="Y80" s="177"/>
      <c r="Z80" s="177"/>
      <c r="AA80" s="545">
        <v>0</v>
      </c>
      <c r="AB80" s="490"/>
      <c r="AC80" s="488"/>
      <c r="AD80" s="488"/>
      <c r="AE80" s="488"/>
      <c r="AF80" s="488"/>
      <c r="AG80" s="488"/>
      <c r="AH80" s="488"/>
      <c r="AI80" s="488"/>
      <c r="AJ80" s="488"/>
      <c r="AK80" s="488"/>
      <c r="AL80" s="488"/>
      <c r="AM80" s="488"/>
      <c r="AN80" s="488"/>
      <c r="AO80" s="488"/>
      <c r="AP80" s="488"/>
      <c r="AQ80" s="482"/>
      <c r="AR80" s="482"/>
      <c r="AS80" s="482"/>
      <c r="AT80" s="482"/>
      <c r="AU80" s="489"/>
    </row>
    <row r="81" spans="1:47" s="479" customFormat="1" ht="12.75">
      <c r="A81" s="529"/>
      <c r="B81" s="401" t="s">
        <v>371</v>
      </c>
      <c r="C81" s="360"/>
      <c r="D81" s="177">
        <v>18</v>
      </c>
      <c r="E81" s="177"/>
      <c r="F81" s="402"/>
      <c r="G81" s="402"/>
      <c r="H81" s="403">
        <v>58.16</v>
      </c>
      <c r="I81" s="518">
        <v>58.16</v>
      </c>
      <c r="J81" s="177"/>
      <c r="K81" s="177"/>
      <c r="L81" s="177"/>
      <c r="M81" s="177"/>
      <c r="N81" s="177"/>
      <c r="O81" s="177"/>
      <c r="P81" s="177">
        <v>18</v>
      </c>
      <c r="Q81" s="177"/>
      <c r="R81" s="177"/>
      <c r="S81" s="177"/>
      <c r="T81" s="403">
        <v>18</v>
      </c>
      <c r="U81" s="403">
        <v>0</v>
      </c>
      <c r="V81" s="177"/>
      <c r="W81" s="177">
        <v>5.8159999999999998</v>
      </c>
      <c r="X81" s="177">
        <v>46.527999999999999</v>
      </c>
      <c r="Y81" s="177">
        <v>5.8159999999999998</v>
      </c>
      <c r="Z81" s="177"/>
      <c r="AA81" s="545">
        <v>58.160000000000004</v>
      </c>
      <c r="AB81" s="490"/>
      <c r="AC81" s="488"/>
      <c r="AD81" s="488"/>
      <c r="AE81" s="488"/>
      <c r="AF81" s="488"/>
      <c r="AG81" s="488"/>
      <c r="AH81" s="488"/>
      <c r="AI81" s="488"/>
      <c r="AJ81" s="488"/>
      <c r="AK81" s="488"/>
      <c r="AL81" s="488"/>
      <c r="AM81" s="488"/>
      <c r="AN81" s="488"/>
      <c r="AO81" s="488"/>
      <c r="AP81" s="488"/>
      <c r="AQ81" s="482"/>
      <c r="AR81" s="482"/>
      <c r="AS81" s="482"/>
      <c r="AT81" s="482"/>
      <c r="AU81" s="489"/>
    </row>
    <row r="82" spans="1:47" s="479" customFormat="1" ht="12.75">
      <c r="A82" s="529"/>
      <c r="B82" s="401" t="s">
        <v>372</v>
      </c>
      <c r="C82" s="360"/>
      <c r="D82" s="177"/>
      <c r="E82" s="177"/>
      <c r="F82" s="402"/>
      <c r="G82" s="402"/>
      <c r="H82" s="177"/>
      <c r="I82" s="518">
        <v>0</v>
      </c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403">
        <v>0</v>
      </c>
      <c r="U82" s="403">
        <v>0</v>
      </c>
      <c r="V82" s="177"/>
      <c r="W82" s="177"/>
      <c r="X82" s="177"/>
      <c r="Y82" s="177"/>
      <c r="Z82" s="177"/>
      <c r="AA82" s="545">
        <v>0</v>
      </c>
      <c r="AB82" s="490"/>
      <c r="AC82" s="488"/>
      <c r="AD82" s="488"/>
      <c r="AE82" s="488"/>
      <c r="AF82" s="488"/>
      <c r="AG82" s="488"/>
      <c r="AH82" s="488"/>
      <c r="AI82" s="488"/>
      <c r="AJ82" s="488"/>
      <c r="AK82" s="488"/>
      <c r="AL82" s="488"/>
      <c r="AM82" s="488"/>
      <c r="AN82" s="488"/>
      <c r="AO82" s="488"/>
      <c r="AP82" s="488"/>
      <c r="AQ82" s="482"/>
      <c r="AR82" s="482"/>
      <c r="AS82" s="482"/>
      <c r="AT82" s="482"/>
      <c r="AU82" s="489"/>
    </row>
    <row r="83" spans="1:47" s="479" customFormat="1" ht="12.75">
      <c r="A83" s="529"/>
      <c r="B83" s="401" t="s">
        <v>373</v>
      </c>
      <c r="C83" s="360">
        <v>0</v>
      </c>
      <c r="D83" s="177">
        <v>0</v>
      </c>
      <c r="E83" s="177">
        <v>0</v>
      </c>
      <c r="F83" s="402"/>
      <c r="G83" s="402"/>
      <c r="H83" s="177">
        <v>0</v>
      </c>
      <c r="I83" s="518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403">
        <v>0</v>
      </c>
      <c r="U83" s="403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545">
        <v>0</v>
      </c>
      <c r="AB83" s="490"/>
      <c r="AC83" s="488"/>
      <c r="AD83" s="488"/>
      <c r="AE83" s="488"/>
      <c r="AF83" s="488"/>
      <c r="AG83" s="488"/>
      <c r="AH83" s="488"/>
      <c r="AI83" s="488"/>
      <c r="AJ83" s="488"/>
      <c r="AK83" s="488"/>
      <c r="AL83" s="488"/>
      <c r="AM83" s="488"/>
      <c r="AN83" s="488"/>
      <c r="AO83" s="488"/>
      <c r="AP83" s="488"/>
      <c r="AQ83" s="482"/>
      <c r="AR83" s="482"/>
      <c r="AS83" s="482"/>
      <c r="AT83" s="482"/>
      <c r="AU83" s="489"/>
    </row>
    <row r="84" spans="1:47" s="479" customFormat="1" ht="12.75">
      <c r="A84" s="529"/>
      <c r="B84" s="401" t="s">
        <v>374</v>
      </c>
      <c r="C84" s="360"/>
      <c r="D84" s="177"/>
      <c r="E84" s="177"/>
      <c r="F84" s="402"/>
      <c r="G84" s="402"/>
      <c r="H84" s="177"/>
      <c r="I84" s="518">
        <v>0</v>
      </c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403">
        <v>0</v>
      </c>
      <c r="U84" s="403">
        <v>0</v>
      </c>
      <c r="V84" s="177"/>
      <c r="W84" s="177"/>
      <c r="X84" s="177"/>
      <c r="Y84" s="177"/>
      <c r="Z84" s="177"/>
      <c r="AA84" s="545">
        <v>0</v>
      </c>
      <c r="AB84" s="490"/>
      <c r="AC84" s="488"/>
      <c r="AD84" s="488"/>
      <c r="AE84" s="488"/>
      <c r="AF84" s="488"/>
      <c r="AG84" s="488"/>
      <c r="AH84" s="488"/>
      <c r="AI84" s="488"/>
      <c r="AJ84" s="488"/>
      <c r="AK84" s="488"/>
      <c r="AL84" s="488"/>
      <c r="AM84" s="488"/>
      <c r="AN84" s="488"/>
      <c r="AO84" s="488"/>
      <c r="AP84" s="488"/>
      <c r="AQ84" s="482"/>
      <c r="AR84" s="482"/>
      <c r="AS84" s="482"/>
      <c r="AT84" s="482"/>
      <c r="AU84" s="489"/>
    </row>
    <row r="85" spans="1:47" s="479" customFormat="1" ht="12.75">
      <c r="A85" s="529"/>
      <c r="B85" s="401" t="s">
        <v>375</v>
      </c>
      <c r="C85" s="360"/>
      <c r="D85" s="177"/>
      <c r="E85" s="177"/>
      <c r="F85" s="402"/>
      <c r="G85" s="402"/>
      <c r="H85" s="177"/>
      <c r="I85" s="518">
        <v>0</v>
      </c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403">
        <v>0</v>
      </c>
      <c r="U85" s="403">
        <v>0</v>
      </c>
      <c r="V85" s="177"/>
      <c r="W85" s="177"/>
      <c r="X85" s="177"/>
      <c r="Y85" s="177"/>
      <c r="Z85" s="177"/>
      <c r="AA85" s="545">
        <v>0</v>
      </c>
      <c r="AB85" s="490"/>
      <c r="AC85" s="488"/>
      <c r="AD85" s="488"/>
      <c r="AE85" s="488"/>
      <c r="AF85" s="488"/>
      <c r="AG85" s="488"/>
      <c r="AH85" s="488"/>
      <c r="AI85" s="488"/>
      <c r="AJ85" s="488"/>
      <c r="AK85" s="488"/>
      <c r="AL85" s="488"/>
      <c r="AM85" s="488"/>
      <c r="AN85" s="488"/>
      <c r="AO85" s="488"/>
      <c r="AP85" s="488"/>
      <c r="AQ85" s="482"/>
      <c r="AR85" s="482"/>
      <c r="AS85" s="482"/>
      <c r="AT85" s="482"/>
      <c r="AU85" s="489"/>
    </row>
    <row r="86" spans="1:47" s="479" customFormat="1" ht="12.75">
      <c r="A86" s="529"/>
      <c r="B86" s="401" t="s">
        <v>376</v>
      </c>
      <c r="C86" s="360"/>
      <c r="D86" s="177"/>
      <c r="E86" s="177"/>
      <c r="F86" s="402"/>
      <c r="G86" s="402"/>
      <c r="H86" s="177"/>
      <c r="I86" s="518">
        <v>0</v>
      </c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403">
        <v>0</v>
      </c>
      <c r="U86" s="403">
        <v>0</v>
      </c>
      <c r="V86" s="177"/>
      <c r="W86" s="177"/>
      <c r="X86" s="177"/>
      <c r="Y86" s="177"/>
      <c r="Z86" s="177"/>
      <c r="AA86" s="545">
        <v>0</v>
      </c>
      <c r="AB86" s="490"/>
      <c r="AC86" s="488"/>
      <c r="AD86" s="488"/>
      <c r="AE86" s="488"/>
      <c r="AF86" s="488"/>
      <c r="AG86" s="488"/>
      <c r="AH86" s="488"/>
      <c r="AI86" s="488"/>
      <c r="AJ86" s="488"/>
      <c r="AK86" s="488"/>
      <c r="AL86" s="488"/>
      <c r="AM86" s="488"/>
      <c r="AN86" s="488"/>
      <c r="AO86" s="488"/>
      <c r="AP86" s="488"/>
      <c r="AQ86" s="482"/>
      <c r="AR86" s="482"/>
      <c r="AS86" s="482"/>
      <c r="AT86" s="482"/>
      <c r="AU86" s="489"/>
    </row>
    <row r="87" spans="1:47" s="479" customFormat="1" ht="12.75">
      <c r="A87" s="529"/>
      <c r="B87" s="401" t="s">
        <v>377</v>
      </c>
      <c r="C87" s="360"/>
      <c r="D87" s="177"/>
      <c r="E87" s="177"/>
      <c r="F87" s="402"/>
      <c r="G87" s="402"/>
      <c r="H87" s="177"/>
      <c r="I87" s="518">
        <v>0</v>
      </c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403">
        <v>0</v>
      </c>
      <c r="U87" s="403">
        <v>0</v>
      </c>
      <c r="V87" s="177"/>
      <c r="W87" s="177"/>
      <c r="X87" s="177"/>
      <c r="Y87" s="177"/>
      <c r="Z87" s="177"/>
      <c r="AA87" s="545">
        <v>0</v>
      </c>
      <c r="AB87" s="490"/>
      <c r="AC87" s="488"/>
      <c r="AD87" s="488"/>
      <c r="AE87" s="488"/>
      <c r="AF87" s="488"/>
      <c r="AG87" s="488"/>
      <c r="AH87" s="488"/>
      <c r="AI87" s="488"/>
      <c r="AJ87" s="488"/>
      <c r="AK87" s="488"/>
      <c r="AL87" s="488"/>
      <c r="AM87" s="488"/>
      <c r="AN87" s="488"/>
      <c r="AO87" s="488"/>
      <c r="AP87" s="488"/>
      <c r="AQ87" s="482"/>
      <c r="AR87" s="482"/>
      <c r="AS87" s="482"/>
      <c r="AT87" s="482"/>
      <c r="AU87" s="489"/>
    </row>
    <row r="88" spans="1:47" s="479" customFormat="1" ht="12.75">
      <c r="A88" s="529"/>
      <c r="B88" s="401" t="s">
        <v>67</v>
      </c>
      <c r="C88" s="360"/>
      <c r="D88" s="177"/>
      <c r="E88" s="177"/>
      <c r="F88" s="402"/>
      <c r="G88" s="402"/>
      <c r="H88" s="177"/>
      <c r="I88" s="518">
        <v>0</v>
      </c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403">
        <v>0</v>
      </c>
      <c r="U88" s="403">
        <v>0</v>
      </c>
      <c r="V88" s="177"/>
      <c r="W88" s="177"/>
      <c r="X88" s="177"/>
      <c r="Y88" s="177"/>
      <c r="Z88" s="177"/>
      <c r="AA88" s="545">
        <v>0</v>
      </c>
      <c r="AB88" s="490"/>
      <c r="AC88" s="488"/>
      <c r="AD88" s="488"/>
      <c r="AE88" s="488"/>
      <c r="AF88" s="488"/>
      <c r="AG88" s="488"/>
      <c r="AH88" s="488"/>
      <c r="AI88" s="488"/>
      <c r="AJ88" s="488"/>
      <c r="AK88" s="488"/>
      <c r="AL88" s="488"/>
      <c r="AM88" s="488"/>
      <c r="AN88" s="488"/>
      <c r="AO88" s="488"/>
      <c r="AP88" s="488"/>
      <c r="AQ88" s="482"/>
      <c r="AR88" s="482"/>
      <c r="AS88" s="482"/>
      <c r="AT88" s="482"/>
      <c r="AU88" s="489"/>
    </row>
    <row r="89" spans="1:47" s="500" customFormat="1" ht="38.25">
      <c r="A89" s="540">
        <v>2</v>
      </c>
      <c r="B89" s="397" t="s">
        <v>292</v>
      </c>
      <c r="C89" s="513" t="s">
        <v>52</v>
      </c>
      <c r="D89" s="513">
        <v>11.017333333333333</v>
      </c>
      <c r="E89" s="513">
        <v>0.8</v>
      </c>
      <c r="F89" s="398">
        <v>2015</v>
      </c>
      <c r="G89" s="398">
        <v>2018</v>
      </c>
      <c r="H89" s="513">
        <v>45</v>
      </c>
      <c r="I89" s="513">
        <v>45</v>
      </c>
      <c r="J89" s="513"/>
      <c r="K89" s="513"/>
      <c r="L89" s="513"/>
      <c r="M89" s="513"/>
      <c r="N89" s="513"/>
      <c r="O89" s="513"/>
      <c r="P89" s="513"/>
      <c r="Q89" s="513"/>
      <c r="R89" s="513"/>
      <c r="S89" s="513"/>
      <c r="T89" s="584">
        <v>0</v>
      </c>
      <c r="U89" s="584">
        <v>0</v>
      </c>
      <c r="V89" s="590"/>
      <c r="W89" s="590"/>
      <c r="X89" s="590">
        <v>2</v>
      </c>
      <c r="Y89" s="590">
        <v>5</v>
      </c>
      <c r="Z89" s="590">
        <v>10</v>
      </c>
      <c r="AA89" s="587">
        <v>17</v>
      </c>
      <c r="AB89" s="490"/>
      <c r="AC89" s="515"/>
      <c r="AD89" s="537"/>
      <c r="AE89" s="537"/>
      <c r="AF89" s="515"/>
      <c r="AG89" s="515"/>
      <c r="AH89" s="515"/>
      <c r="AI89" s="515"/>
      <c r="AJ89" s="515"/>
      <c r="AK89" s="515"/>
      <c r="AL89" s="515"/>
      <c r="AM89" s="515"/>
      <c r="AN89" s="515"/>
      <c r="AO89" s="515"/>
      <c r="AP89" s="515"/>
      <c r="AQ89" s="498"/>
      <c r="AR89" s="498"/>
      <c r="AS89" s="498"/>
      <c r="AT89" s="498"/>
      <c r="AU89" s="499"/>
    </row>
    <row r="90" spans="1:47" s="479" customFormat="1" ht="12.75">
      <c r="A90" s="529"/>
      <c r="B90" s="401" t="s">
        <v>361</v>
      </c>
      <c r="C90" s="360">
        <v>0</v>
      </c>
      <c r="D90" s="360">
        <v>11.017333333333299</v>
      </c>
      <c r="E90" s="360">
        <v>0.8</v>
      </c>
      <c r="F90" s="402"/>
      <c r="G90" s="402"/>
      <c r="H90" s="177">
        <v>45</v>
      </c>
      <c r="I90" s="177">
        <v>45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403">
        <v>0</v>
      </c>
      <c r="U90" s="403">
        <v>0</v>
      </c>
      <c r="V90" s="177">
        <v>0</v>
      </c>
      <c r="W90" s="177">
        <v>0</v>
      </c>
      <c r="X90" s="177">
        <v>2.0000000000000004</v>
      </c>
      <c r="Y90" s="177">
        <v>5</v>
      </c>
      <c r="Z90" s="177">
        <v>10</v>
      </c>
      <c r="AA90" s="545">
        <v>17</v>
      </c>
      <c r="AB90" s="490"/>
      <c r="AC90" s="488"/>
      <c r="AD90" s="488"/>
      <c r="AE90" s="488"/>
      <c r="AF90" s="488"/>
      <c r="AG90" s="488"/>
      <c r="AH90" s="488"/>
      <c r="AI90" s="488"/>
      <c r="AJ90" s="488"/>
      <c r="AK90" s="488"/>
      <c r="AL90" s="488"/>
      <c r="AM90" s="488"/>
      <c r="AN90" s="488"/>
      <c r="AO90" s="488"/>
      <c r="AP90" s="488"/>
      <c r="AQ90" s="482"/>
      <c r="AR90" s="482"/>
      <c r="AS90" s="482"/>
      <c r="AT90" s="482"/>
      <c r="AU90" s="489"/>
    </row>
    <row r="91" spans="1:47" s="479" customFormat="1" ht="12.75">
      <c r="A91" s="529"/>
      <c r="B91" s="401" t="s">
        <v>362</v>
      </c>
      <c r="C91" s="360">
        <v>0</v>
      </c>
      <c r="D91" s="360">
        <v>11.017333333333299</v>
      </c>
      <c r="E91" s="360">
        <v>0</v>
      </c>
      <c r="F91" s="402"/>
      <c r="G91" s="402"/>
      <c r="H91" s="177">
        <v>40.409999999999997</v>
      </c>
      <c r="I91" s="177">
        <v>40.409999999999997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403">
        <v>0</v>
      </c>
      <c r="U91" s="403">
        <v>0</v>
      </c>
      <c r="V91" s="177">
        <v>0</v>
      </c>
      <c r="W91" s="177">
        <v>0</v>
      </c>
      <c r="X91" s="177">
        <v>1.7960000000000003</v>
      </c>
      <c r="Y91" s="177">
        <v>4.49</v>
      </c>
      <c r="Z91" s="177">
        <v>8.98</v>
      </c>
      <c r="AA91" s="545">
        <v>15.266000000000002</v>
      </c>
      <c r="AB91" s="490"/>
      <c r="AC91" s="488"/>
      <c r="AD91" s="488"/>
      <c r="AE91" s="488"/>
      <c r="AF91" s="488"/>
      <c r="AG91" s="488"/>
      <c r="AH91" s="488"/>
      <c r="AI91" s="488"/>
      <c r="AJ91" s="488"/>
      <c r="AK91" s="488"/>
      <c r="AL91" s="488"/>
      <c r="AM91" s="488"/>
      <c r="AN91" s="488"/>
      <c r="AO91" s="488"/>
      <c r="AP91" s="488"/>
      <c r="AQ91" s="482"/>
      <c r="AR91" s="482"/>
      <c r="AS91" s="482"/>
      <c r="AT91" s="482"/>
      <c r="AU91" s="489"/>
    </row>
    <row r="92" spans="1:47" s="479" customFormat="1" ht="12.75">
      <c r="A92" s="529"/>
      <c r="B92" s="401" t="s">
        <v>363</v>
      </c>
      <c r="C92" s="360">
        <v>0</v>
      </c>
      <c r="D92" s="360">
        <v>6.6573333333333</v>
      </c>
      <c r="E92" s="360">
        <v>0</v>
      </c>
      <c r="F92" s="402"/>
      <c r="G92" s="402"/>
      <c r="H92" s="177">
        <v>23.43</v>
      </c>
      <c r="I92" s="177">
        <v>23.43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403">
        <v>0</v>
      </c>
      <c r="U92" s="403">
        <v>0</v>
      </c>
      <c r="V92" s="177">
        <v>0</v>
      </c>
      <c r="W92" s="177">
        <v>0</v>
      </c>
      <c r="X92" s="177">
        <v>1.0413333300000001</v>
      </c>
      <c r="Y92" s="177">
        <v>2.6033333299999999</v>
      </c>
      <c r="Z92" s="177">
        <v>5.2066666599999998</v>
      </c>
      <c r="AA92" s="545">
        <v>8.8513333200000002</v>
      </c>
      <c r="AB92" s="490"/>
      <c r="AC92" s="488"/>
      <c r="AD92" s="488"/>
      <c r="AE92" s="488"/>
      <c r="AF92" s="488"/>
      <c r="AG92" s="488"/>
      <c r="AH92" s="488"/>
      <c r="AI92" s="488"/>
      <c r="AJ92" s="488"/>
      <c r="AK92" s="488"/>
      <c r="AL92" s="488"/>
      <c r="AM92" s="488"/>
      <c r="AN92" s="488"/>
      <c r="AO92" s="488"/>
      <c r="AP92" s="488"/>
      <c r="AQ92" s="482"/>
      <c r="AR92" s="482"/>
      <c r="AS92" s="482"/>
      <c r="AT92" s="482"/>
      <c r="AU92" s="489"/>
    </row>
    <row r="93" spans="1:47" s="479" customFormat="1" ht="12.75">
      <c r="A93" s="529"/>
      <c r="B93" s="401" t="s">
        <v>364</v>
      </c>
      <c r="C93" s="360"/>
      <c r="D93" s="360"/>
      <c r="E93" s="360"/>
      <c r="F93" s="402"/>
      <c r="G93" s="402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403">
        <v>0</v>
      </c>
      <c r="U93" s="403">
        <v>0</v>
      </c>
      <c r="V93" s="177"/>
      <c r="W93" s="177"/>
      <c r="X93" s="177"/>
      <c r="Y93" s="177"/>
      <c r="Z93" s="177"/>
      <c r="AA93" s="545">
        <v>0</v>
      </c>
      <c r="AB93" s="490"/>
      <c r="AC93" s="488"/>
      <c r="AD93" s="488"/>
      <c r="AE93" s="488"/>
      <c r="AF93" s="488"/>
      <c r="AG93" s="488"/>
      <c r="AH93" s="488"/>
      <c r="AI93" s="488"/>
      <c r="AJ93" s="488"/>
      <c r="AK93" s="488"/>
      <c r="AL93" s="488"/>
      <c r="AM93" s="488"/>
      <c r="AN93" s="488"/>
      <c r="AO93" s="488"/>
      <c r="AP93" s="488"/>
      <c r="AQ93" s="482"/>
      <c r="AR93" s="482"/>
      <c r="AS93" s="482"/>
      <c r="AT93" s="482"/>
      <c r="AU93" s="489"/>
    </row>
    <row r="94" spans="1:47" s="479" customFormat="1" ht="12.75">
      <c r="A94" s="529"/>
      <c r="B94" s="401" t="s">
        <v>365</v>
      </c>
      <c r="C94" s="360"/>
      <c r="D94" s="360"/>
      <c r="E94" s="360"/>
      <c r="F94" s="402"/>
      <c r="G94" s="402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403">
        <v>0</v>
      </c>
      <c r="U94" s="403">
        <v>0</v>
      </c>
      <c r="V94" s="177"/>
      <c r="W94" s="177"/>
      <c r="X94" s="177"/>
      <c r="Y94" s="177"/>
      <c r="Z94" s="177"/>
      <c r="AA94" s="545">
        <v>0</v>
      </c>
      <c r="AB94" s="490"/>
      <c r="AC94" s="488"/>
      <c r="AD94" s="488"/>
      <c r="AE94" s="488"/>
      <c r="AF94" s="488"/>
      <c r="AG94" s="488"/>
      <c r="AH94" s="488"/>
      <c r="AI94" s="488"/>
      <c r="AJ94" s="488"/>
      <c r="AK94" s="488"/>
      <c r="AL94" s="488"/>
      <c r="AM94" s="488"/>
      <c r="AN94" s="488"/>
      <c r="AO94" s="488"/>
      <c r="AP94" s="488"/>
      <c r="AQ94" s="482"/>
      <c r="AR94" s="482"/>
      <c r="AS94" s="482"/>
      <c r="AT94" s="482"/>
      <c r="AU94" s="489"/>
    </row>
    <row r="95" spans="1:47" s="479" customFormat="1" ht="12.75">
      <c r="A95" s="529"/>
      <c r="B95" s="401" t="s">
        <v>366</v>
      </c>
      <c r="C95" s="360"/>
      <c r="D95" s="360">
        <v>3</v>
      </c>
      <c r="E95" s="360"/>
      <c r="F95" s="402"/>
      <c r="G95" s="402"/>
      <c r="H95" s="403">
        <v>12.08</v>
      </c>
      <c r="I95" s="177">
        <v>12.08</v>
      </c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403">
        <v>0</v>
      </c>
      <c r="U95" s="403">
        <v>0</v>
      </c>
      <c r="V95" s="177"/>
      <c r="W95" s="177"/>
      <c r="X95" s="177">
        <v>0.53688888999999995</v>
      </c>
      <c r="Y95" s="177">
        <v>1.34222222</v>
      </c>
      <c r="Z95" s="177">
        <v>2.68444444</v>
      </c>
      <c r="AA95" s="545">
        <v>4.5635555500000002</v>
      </c>
      <c r="AB95" s="490"/>
      <c r="AC95" s="488"/>
      <c r="AD95" s="488"/>
      <c r="AE95" s="488"/>
      <c r="AF95" s="488"/>
      <c r="AG95" s="488"/>
      <c r="AH95" s="488"/>
      <c r="AI95" s="488"/>
      <c r="AJ95" s="488"/>
      <c r="AK95" s="488"/>
      <c r="AL95" s="488"/>
      <c r="AM95" s="488"/>
      <c r="AN95" s="488"/>
      <c r="AO95" s="488"/>
      <c r="AP95" s="488"/>
      <c r="AQ95" s="482"/>
      <c r="AR95" s="482"/>
      <c r="AS95" s="482"/>
      <c r="AT95" s="482"/>
      <c r="AU95" s="489"/>
    </row>
    <row r="96" spans="1:47" s="479" customFormat="1" ht="12.75">
      <c r="A96" s="529"/>
      <c r="B96" s="401" t="s">
        <v>367</v>
      </c>
      <c r="C96" s="360"/>
      <c r="D96" s="360">
        <v>3.6573333333332996</v>
      </c>
      <c r="E96" s="360"/>
      <c r="F96" s="402"/>
      <c r="G96" s="402"/>
      <c r="H96" s="403">
        <v>11.35</v>
      </c>
      <c r="I96" s="177">
        <v>11.35</v>
      </c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403">
        <v>0</v>
      </c>
      <c r="U96" s="403">
        <v>0</v>
      </c>
      <c r="V96" s="177"/>
      <c r="W96" s="177"/>
      <c r="X96" s="177">
        <v>0.50444443999999999</v>
      </c>
      <c r="Y96" s="177">
        <v>1.2611111100000001</v>
      </c>
      <c r="Z96" s="177">
        <v>2.5222222200000002</v>
      </c>
      <c r="AA96" s="545">
        <v>4.2877777699999999</v>
      </c>
      <c r="AB96" s="490"/>
      <c r="AC96" s="488"/>
      <c r="AD96" s="488"/>
      <c r="AE96" s="488"/>
      <c r="AF96" s="488"/>
      <c r="AG96" s="488"/>
      <c r="AH96" s="488"/>
      <c r="AI96" s="488"/>
      <c r="AJ96" s="488"/>
      <c r="AK96" s="488"/>
      <c r="AL96" s="488"/>
      <c r="AM96" s="488"/>
      <c r="AN96" s="488"/>
      <c r="AO96" s="488"/>
      <c r="AP96" s="488"/>
      <c r="AQ96" s="482"/>
      <c r="AR96" s="482"/>
      <c r="AS96" s="482"/>
      <c r="AT96" s="482"/>
      <c r="AU96" s="489"/>
    </row>
    <row r="97" spans="1:47" s="479" customFormat="1" ht="12.75">
      <c r="A97" s="529"/>
      <c r="B97" s="401" t="s">
        <v>368</v>
      </c>
      <c r="C97" s="360">
        <v>0</v>
      </c>
      <c r="D97" s="360">
        <v>4.3599999999999994</v>
      </c>
      <c r="E97" s="360">
        <v>0</v>
      </c>
      <c r="F97" s="402"/>
      <c r="G97" s="402"/>
      <c r="H97" s="177">
        <v>16.98</v>
      </c>
      <c r="I97" s="177">
        <v>16.98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403">
        <v>0</v>
      </c>
      <c r="U97" s="403">
        <v>0</v>
      </c>
      <c r="V97" s="177">
        <v>0</v>
      </c>
      <c r="W97" s="177">
        <v>0</v>
      </c>
      <c r="X97" s="177">
        <v>0.75466667000000009</v>
      </c>
      <c r="Y97" s="177">
        <v>1.8866666700000001</v>
      </c>
      <c r="Z97" s="177">
        <v>3.7733333400000002</v>
      </c>
      <c r="AA97" s="545">
        <v>6.4146666799999998</v>
      </c>
      <c r="AB97" s="490"/>
      <c r="AC97" s="488"/>
      <c r="AD97" s="488"/>
      <c r="AE97" s="488"/>
      <c r="AF97" s="488"/>
      <c r="AG97" s="488"/>
      <c r="AH97" s="488"/>
      <c r="AI97" s="488"/>
      <c r="AJ97" s="488"/>
      <c r="AK97" s="488"/>
      <c r="AL97" s="488"/>
      <c r="AM97" s="488"/>
      <c r="AN97" s="488"/>
      <c r="AO97" s="488"/>
      <c r="AP97" s="488"/>
      <c r="AQ97" s="482"/>
      <c r="AR97" s="482"/>
      <c r="AS97" s="482"/>
      <c r="AT97" s="482"/>
      <c r="AU97" s="489"/>
    </row>
    <row r="98" spans="1:47" s="479" customFormat="1" ht="12.75">
      <c r="A98" s="529"/>
      <c r="B98" s="401" t="s">
        <v>369</v>
      </c>
      <c r="C98" s="360"/>
      <c r="D98" s="360"/>
      <c r="E98" s="360"/>
      <c r="F98" s="402"/>
      <c r="G98" s="402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403">
        <v>0</v>
      </c>
      <c r="U98" s="403">
        <v>0</v>
      </c>
      <c r="V98" s="177"/>
      <c r="W98" s="177"/>
      <c r="X98" s="177"/>
      <c r="Y98" s="177"/>
      <c r="Z98" s="177"/>
      <c r="AA98" s="545">
        <v>0</v>
      </c>
      <c r="AB98" s="490"/>
      <c r="AC98" s="488"/>
      <c r="AD98" s="488"/>
      <c r="AE98" s="488"/>
      <c r="AF98" s="488"/>
      <c r="AG98" s="488"/>
      <c r="AH98" s="488"/>
      <c r="AI98" s="488"/>
      <c r="AJ98" s="488"/>
      <c r="AK98" s="488"/>
      <c r="AL98" s="488"/>
      <c r="AM98" s="488"/>
      <c r="AN98" s="488"/>
      <c r="AO98" s="488"/>
      <c r="AP98" s="488"/>
      <c r="AQ98" s="482"/>
      <c r="AR98" s="482"/>
      <c r="AS98" s="482"/>
      <c r="AT98" s="482"/>
      <c r="AU98" s="489"/>
    </row>
    <row r="99" spans="1:47" s="479" customFormat="1" ht="12.75">
      <c r="A99" s="529"/>
      <c r="B99" s="401" t="s">
        <v>370</v>
      </c>
      <c r="C99" s="360"/>
      <c r="D99" s="360"/>
      <c r="E99" s="360"/>
      <c r="F99" s="402"/>
      <c r="G99" s="402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403">
        <v>0</v>
      </c>
      <c r="U99" s="403">
        <v>0</v>
      </c>
      <c r="V99" s="177"/>
      <c r="W99" s="177"/>
      <c r="X99" s="177"/>
      <c r="Y99" s="177"/>
      <c r="Z99" s="177"/>
      <c r="AA99" s="545">
        <v>0</v>
      </c>
      <c r="AB99" s="490"/>
      <c r="AC99" s="488"/>
      <c r="AD99" s="488"/>
      <c r="AE99" s="488"/>
      <c r="AF99" s="488"/>
      <c r="AG99" s="488"/>
      <c r="AH99" s="488"/>
      <c r="AI99" s="488"/>
      <c r="AJ99" s="488"/>
      <c r="AK99" s="488"/>
      <c r="AL99" s="488"/>
      <c r="AM99" s="488"/>
      <c r="AN99" s="488"/>
      <c r="AO99" s="488"/>
      <c r="AP99" s="488"/>
      <c r="AQ99" s="482"/>
      <c r="AR99" s="482"/>
      <c r="AS99" s="482"/>
      <c r="AT99" s="482"/>
      <c r="AU99" s="489"/>
    </row>
    <row r="100" spans="1:47" s="479" customFormat="1" ht="12.75">
      <c r="A100" s="529"/>
      <c r="B100" s="401" t="s">
        <v>371</v>
      </c>
      <c r="C100" s="360"/>
      <c r="D100" s="360">
        <v>2.8</v>
      </c>
      <c r="E100" s="360"/>
      <c r="F100" s="402"/>
      <c r="G100" s="402"/>
      <c r="H100" s="403">
        <v>13.39</v>
      </c>
      <c r="I100" s="177">
        <v>13.39</v>
      </c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403">
        <v>0</v>
      </c>
      <c r="U100" s="403">
        <v>0</v>
      </c>
      <c r="V100" s="177"/>
      <c r="W100" s="177"/>
      <c r="X100" s="177">
        <v>0.59511111000000005</v>
      </c>
      <c r="Y100" s="177">
        <v>1.48777778</v>
      </c>
      <c r="Z100" s="177">
        <v>2.9755555600000001</v>
      </c>
      <c r="AA100" s="545">
        <v>5.0584444499999996</v>
      </c>
      <c r="AB100" s="490"/>
      <c r="AC100" s="488"/>
      <c r="AD100" s="488"/>
      <c r="AE100" s="488"/>
      <c r="AF100" s="488"/>
      <c r="AG100" s="488"/>
      <c r="AH100" s="488"/>
      <c r="AI100" s="488"/>
      <c r="AJ100" s="488"/>
      <c r="AK100" s="488"/>
      <c r="AL100" s="488"/>
      <c r="AM100" s="488"/>
      <c r="AN100" s="488"/>
      <c r="AO100" s="488"/>
      <c r="AP100" s="488"/>
      <c r="AQ100" s="482"/>
      <c r="AR100" s="482"/>
      <c r="AS100" s="482"/>
      <c r="AT100" s="482"/>
      <c r="AU100" s="489"/>
    </row>
    <row r="101" spans="1:47" s="479" customFormat="1" ht="12.75">
      <c r="A101" s="529"/>
      <c r="B101" s="401" t="s">
        <v>372</v>
      </c>
      <c r="C101" s="360"/>
      <c r="D101" s="360">
        <v>1.56</v>
      </c>
      <c r="E101" s="360"/>
      <c r="F101" s="402"/>
      <c r="G101" s="402"/>
      <c r="H101" s="403">
        <v>3.59</v>
      </c>
      <c r="I101" s="177">
        <v>3.59</v>
      </c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403">
        <v>0</v>
      </c>
      <c r="U101" s="403">
        <v>0</v>
      </c>
      <c r="V101" s="177"/>
      <c r="W101" s="177"/>
      <c r="X101" s="177">
        <v>0.15955556000000001</v>
      </c>
      <c r="Y101" s="177">
        <v>0.39888889</v>
      </c>
      <c r="Z101" s="177">
        <v>0.79777777999999999</v>
      </c>
      <c r="AA101" s="545">
        <v>1.35622223</v>
      </c>
      <c r="AB101" s="490"/>
      <c r="AC101" s="488"/>
      <c r="AD101" s="488"/>
      <c r="AE101" s="488"/>
      <c r="AF101" s="488"/>
      <c r="AG101" s="488"/>
      <c r="AH101" s="488"/>
      <c r="AI101" s="488"/>
      <c r="AJ101" s="488"/>
      <c r="AK101" s="488"/>
      <c r="AL101" s="488"/>
      <c r="AM101" s="488"/>
      <c r="AN101" s="488"/>
      <c r="AO101" s="488"/>
      <c r="AP101" s="488"/>
      <c r="AQ101" s="482"/>
      <c r="AR101" s="482"/>
      <c r="AS101" s="482"/>
      <c r="AT101" s="482"/>
      <c r="AU101" s="489"/>
    </row>
    <row r="102" spans="1:47" s="479" customFormat="1" ht="12.75">
      <c r="A102" s="529"/>
      <c r="B102" s="401" t="s">
        <v>373</v>
      </c>
      <c r="C102" s="360">
        <v>0</v>
      </c>
      <c r="D102" s="360">
        <v>0</v>
      </c>
      <c r="E102" s="360">
        <v>0.8</v>
      </c>
      <c r="F102" s="402"/>
      <c r="G102" s="402"/>
      <c r="H102" s="177">
        <v>4.59</v>
      </c>
      <c r="I102" s="177">
        <v>4.59</v>
      </c>
      <c r="J102" s="177">
        <v>0</v>
      </c>
      <c r="K102" s="177">
        <v>0</v>
      </c>
      <c r="L102" s="177">
        <v>0</v>
      </c>
      <c r="M102" s="177">
        <v>0</v>
      </c>
      <c r="N102" s="177">
        <v>0</v>
      </c>
      <c r="O102" s="177">
        <v>0</v>
      </c>
      <c r="P102" s="177">
        <v>0</v>
      </c>
      <c r="Q102" s="177">
        <v>0</v>
      </c>
      <c r="R102" s="177">
        <v>0</v>
      </c>
      <c r="S102" s="177">
        <v>0</v>
      </c>
      <c r="T102" s="403">
        <v>0</v>
      </c>
      <c r="U102" s="403">
        <v>0</v>
      </c>
      <c r="V102" s="177">
        <v>0</v>
      </c>
      <c r="W102" s="177">
        <v>0</v>
      </c>
      <c r="X102" s="177">
        <v>0.20399999999999999</v>
      </c>
      <c r="Y102" s="177">
        <v>0.51</v>
      </c>
      <c r="Z102" s="177">
        <v>1.02</v>
      </c>
      <c r="AA102" s="545">
        <v>1.734</v>
      </c>
      <c r="AB102" s="490"/>
      <c r="AC102" s="488"/>
      <c r="AD102" s="488"/>
      <c r="AE102" s="488"/>
      <c r="AF102" s="488"/>
      <c r="AG102" s="488"/>
      <c r="AH102" s="488"/>
      <c r="AI102" s="488"/>
      <c r="AJ102" s="488"/>
      <c r="AK102" s="488"/>
      <c r="AL102" s="488"/>
      <c r="AM102" s="488"/>
      <c r="AN102" s="488"/>
      <c r="AO102" s="488"/>
      <c r="AP102" s="488"/>
      <c r="AQ102" s="482"/>
      <c r="AR102" s="482"/>
      <c r="AS102" s="482"/>
      <c r="AT102" s="482"/>
      <c r="AU102" s="489"/>
    </row>
    <row r="103" spans="1:47" s="479" customFormat="1" ht="12.75">
      <c r="A103" s="529"/>
      <c r="B103" s="401" t="s">
        <v>374</v>
      </c>
      <c r="C103" s="360"/>
      <c r="D103" s="360"/>
      <c r="E103" s="360"/>
      <c r="F103" s="402"/>
      <c r="G103" s="402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403">
        <v>0</v>
      </c>
      <c r="U103" s="403">
        <v>0</v>
      </c>
      <c r="V103" s="177"/>
      <c r="W103" s="177"/>
      <c r="X103" s="177"/>
      <c r="Y103" s="177"/>
      <c r="Z103" s="177"/>
      <c r="AA103" s="545">
        <v>0</v>
      </c>
      <c r="AB103" s="490"/>
      <c r="AC103" s="488"/>
      <c r="AD103" s="488"/>
      <c r="AE103" s="488"/>
      <c r="AF103" s="488"/>
      <c r="AG103" s="488"/>
      <c r="AH103" s="488"/>
      <c r="AI103" s="488"/>
      <c r="AJ103" s="488"/>
      <c r="AK103" s="488"/>
      <c r="AL103" s="488"/>
      <c r="AM103" s="488"/>
      <c r="AN103" s="488"/>
      <c r="AO103" s="488"/>
      <c r="AP103" s="488"/>
      <c r="AQ103" s="482"/>
      <c r="AR103" s="482"/>
      <c r="AS103" s="482"/>
      <c r="AT103" s="482"/>
      <c r="AU103" s="489"/>
    </row>
    <row r="104" spans="1:47" s="479" customFormat="1" ht="12.75">
      <c r="A104" s="529"/>
      <c r="B104" s="401" t="s">
        <v>375</v>
      </c>
      <c r="C104" s="360"/>
      <c r="D104" s="360"/>
      <c r="E104" s="360"/>
      <c r="F104" s="402"/>
      <c r="G104" s="402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403">
        <v>0</v>
      </c>
      <c r="U104" s="403">
        <v>0</v>
      </c>
      <c r="V104" s="177"/>
      <c r="W104" s="177"/>
      <c r="X104" s="177"/>
      <c r="Y104" s="177"/>
      <c r="Z104" s="177"/>
      <c r="AA104" s="545">
        <v>0</v>
      </c>
      <c r="AB104" s="490"/>
      <c r="AC104" s="488"/>
      <c r="AD104" s="488"/>
      <c r="AE104" s="488"/>
      <c r="AF104" s="488"/>
      <c r="AG104" s="488"/>
      <c r="AH104" s="488"/>
      <c r="AI104" s="488"/>
      <c r="AJ104" s="488"/>
      <c r="AK104" s="488"/>
      <c r="AL104" s="488"/>
      <c r="AM104" s="488"/>
      <c r="AN104" s="488"/>
      <c r="AO104" s="488"/>
      <c r="AP104" s="488"/>
      <c r="AQ104" s="482"/>
      <c r="AR104" s="482"/>
      <c r="AS104" s="482"/>
      <c r="AT104" s="482"/>
      <c r="AU104" s="489"/>
    </row>
    <row r="105" spans="1:47" s="479" customFormat="1" ht="12.75">
      <c r="A105" s="529"/>
      <c r="B105" s="401" t="s">
        <v>376</v>
      </c>
      <c r="C105" s="360"/>
      <c r="D105" s="360"/>
      <c r="E105" s="360">
        <v>0.8</v>
      </c>
      <c r="F105" s="402"/>
      <c r="G105" s="402"/>
      <c r="H105" s="403">
        <v>4.59</v>
      </c>
      <c r="I105" s="177">
        <v>4.59</v>
      </c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403">
        <v>0</v>
      </c>
      <c r="U105" s="403">
        <v>0</v>
      </c>
      <c r="V105" s="177"/>
      <c r="W105" s="177"/>
      <c r="X105" s="177">
        <v>0.20399999999999999</v>
      </c>
      <c r="Y105" s="177">
        <v>0.51</v>
      </c>
      <c r="Z105" s="177">
        <v>1.02</v>
      </c>
      <c r="AA105" s="545">
        <v>1.734</v>
      </c>
      <c r="AB105" s="490"/>
      <c r="AC105" s="488"/>
      <c r="AD105" s="488"/>
      <c r="AE105" s="488"/>
      <c r="AF105" s="488"/>
      <c r="AG105" s="488"/>
      <c r="AH105" s="488"/>
      <c r="AI105" s="488"/>
      <c r="AJ105" s="488"/>
      <c r="AK105" s="488"/>
      <c r="AL105" s="488"/>
      <c r="AM105" s="488"/>
      <c r="AN105" s="488"/>
      <c r="AO105" s="488"/>
      <c r="AP105" s="488"/>
      <c r="AQ105" s="482"/>
      <c r="AR105" s="482"/>
      <c r="AS105" s="482"/>
      <c r="AT105" s="482"/>
      <c r="AU105" s="489"/>
    </row>
    <row r="106" spans="1:47" s="479" customFormat="1" ht="12.75">
      <c r="A106" s="529"/>
      <c r="B106" s="401" t="s">
        <v>377</v>
      </c>
      <c r="C106" s="360"/>
      <c r="D106" s="360"/>
      <c r="E106" s="360"/>
      <c r="F106" s="402"/>
      <c r="G106" s="402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403">
        <v>0</v>
      </c>
      <c r="U106" s="403">
        <v>0</v>
      </c>
      <c r="V106" s="177"/>
      <c r="W106" s="177"/>
      <c r="X106" s="177"/>
      <c r="Y106" s="177"/>
      <c r="Z106" s="177"/>
      <c r="AA106" s="545">
        <v>0</v>
      </c>
      <c r="AB106" s="490"/>
      <c r="AC106" s="488"/>
      <c r="AD106" s="488"/>
      <c r="AE106" s="488"/>
      <c r="AF106" s="488"/>
      <c r="AG106" s="488"/>
      <c r="AH106" s="488"/>
      <c r="AI106" s="488"/>
      <c r="AJ106" s="488"/>
      <c r="AK106" s="488"/>
      <c r="AL106" s="488"/>
      <c r="AM106" s="488"/>
      <c r="AN106" s="488"/>
      <c r="AO106" s="488"/>
      <c r="AP106" s="488"/>
      <c r="AQ106" s="482"/>
      <c r="AR106" s="482"/>
      <c r="AS106" s="482"/>
      <c r="AT106" s="482"/>
      <c r="AU106" s="489"/>
    </row>
    <row r="107" spans="1:47" s="479" customFormat="1" ht="12.75">
      <c r="A107" s="529"/>
      <c r="B107" s="401" t="s">
        <v>67</v>
      </c>
      <c r="C107" s="360"/>
      <c r="D107" s="360"/>
      <c r="E107" s="360"/>
      <c r="F107" s="402"/>
      <c r="G107" s="402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403">
        <v>0</v>
      </c>
      <c r="U107" s="403">
        <v>0</v>
      </c>
      <c r="V107" s="177"/>
      <c r="W107" s="177"/>
      <c r="X107" s="177"/>
      <c r="Y107" s="177"/>
      <c r="Z107" s="177"/>
      <c r="AA107" s="545">
        <v>0</v>
      </c>
      <c r="AB107" s="490"/>
      <c r="AC107" s="488"/>
      <c r="AD107" s="488"/>
      <c r="AE107" s="488"/>
      <c r="AF107" s="488"/>
      <c r="AG107" s="488"/>
      <c r="AH107" s="488"/>
      <c r="AI107" s="488"/>
      <c r="AJ107" s="488"/>
      <c r="AK107" s="488"/>
      <c r="AL107" s="488"/>
      <c r="AM107" s="488"/>
      <c r="AN107" s="488"/>
      <c r="AO107" s="488"/>
      <c r="AP107" s="488"/>
      <c r="AQ107" s="482"/>
      <c r="AR107" s="482"/>
      <c r="AS107" s="482"/>
      <c r="AT107" s="482"/>
      <c r="AU107" s="489"/>
    </row>
    <row r="108" spans="1:47" s="500" customFormat="1" ht="38.25">
      <c r="A108" s="540">
        <v>3</v>
      </c>
      <c r="B108" s="397" t="s">
        <v>293</v>
      </c>
      <c r="C108" s="513" t="s">
        <v>52</v>
      </c>
      <c r="D108" s="513">
        <v>6.0173333333333332</v>
      </c>
      <c r="E108" s="513">
        <v>0.8</v>
      </c>
      <c r="F108" s="398">
        <v>2015</v>
      </c>
      <c r="G108" s="398">
        <v>2018</v>
      </c>
      <c r="H108" s="513">
        <v>30</v>
      </c>
      <c r="I108" s="513">
        <v>30</v>
      </c>
      <c r="J108" s="513"/>
      <c r="K108" s="513"/>
      <c r="L108" s="513"/>
      <c r="M108" s="513"/>
      <c r="N108" s="513"/>
      <c r="O108" s="513"/>
      <c r="P108" s="513"/>
      <c r="Q108" s="513"/>
      <c r="R108" s="513"/>
      <c r="S108" s="513"/>
      <c r="T108" s="584">
        <v>0</v>
      </c>
      <c r="U108" s="584">
        <v>0</v>
      </c>
      <c r="V108" s="590"/>
      <c r="W108" s="590"/>
      <c r="X108" s="590">
        <v>2</v>
      </c>
      <c r="Y108" s="590">
        <v>5</v>
      </c>
      <c r="Z108" s="590">
        <v>10</v>
      </c>
      <c r="AA108" s="587">
        <v>17</v>
      </c>
      <c r="AB108" s="490"/>
      <c r="AC108" s="515"/>
      <c r="AD108" s="537"/>
      <c r="AE108" s="537"/>
      <c r="AF108" s="515"/>
      <c r="AG108" s="515"/>
      <c r="AH108" s="515"/>
      <c r="AI108" s="515"/>
      <c r="AJ108" s="515"/>
      <c r="AK108" s="515"/>
      <c r="AL108" s="515"/>
      <c r="AM108" s="515"/>
      <c r="AN108" s="515"/>
      <c r="AO108" s="515"/>
      <c r="AP108" s="515"/>
      <c r="AQ108" s="498"/>
      <c r="AR108" s="498"/>
      <c r="AS108" s="498"/>
      <c r="AT108" s="498"/>
      <c r="AU108" s="499"/>
    </row>
    <row r="109" spans="1:47" s="479" customFormat="1" ht="12.75">
      <c r="A109" s="534"/>
      <c r="B109" s="401" t="s">
        <v>361</v>
      </c>
      <c r="C109" s="360">
        <v>0</v>
      </c>
      <c r="D109" s="360">
        <v>6.0173333333333296</v>
      </c>
      <c r="E109" s="360">
        <v>0.8</v>
      </c>
      <c r="F109" s="402"/>
      <c r="G109" s="402"/>
      <c r="H109" s="177">
        <v>30</v>
      </c>
      <c r="I109" s="177">
        <v>30</v>
      </c>
      <c r="J109" s="177">
        <v>0</v>
      </c>
      <c r="K109" s="177">
        <v>0</v>
      </c>
      <c r="L109" s="177">
        <v>0</v>
      </c>
      <c r="M109" s="177">
        <v>0</v>
      </c>
      <c r="N109" s="177">
        <v>0</v>
      </c>
      <c r="O109" s="177">
        <v>0</v>
      </c>
      <c r="P109" s="177">
        <v>0</v>
      </c>
      <c r="Q109" s="177">
        <v>0</v>
      </c>
      <c r="R109" s="177">
        <v>0</v>
      </c>
      <c r="S109" s="177">
        <v>0</v>
      </c>
      <c r="T109" s="392">
        <v>0</v>
      </c>
      <c r="U109" s="392">
        <v>0</v>
      </c>
      <c r="V109" s="177">
        <v>0</v>
      </c>
      <c r="W109" s="177">
        <v>0</v>
      </c>
      <c r="X109" s="177">
        <v>2</v>
      </c>
      <c r="Y109" s="177">
        <v>5</v>
      </c>
      <c r="Z109" s="177">
        <v>10</v>
      </c>
      <c r="AA109" s="545">
        <v>17</v>
      </c>
      <c r="AB109" s="490"/>
      <c r="AC109" s="515"/>
      <c r="AD109" s="515"/>
      <c r="AE109" s="515"/>
      <c r="AF109" s="488"/>
      <c r="AG109" s="515"/>
      <c r="AH109" s="515"/>
      <c r="AI109" s="488"/>
      <c r="AJ109" s="488"/>
      <c r="AK109" s="515"/>
      <c r="AL109" s="515"/>
      <c r="AM109" s="515"/>
      <c r="AN109" s="515"/>
      <c r="AO109" s="515"/>
      <c r="AP109" s="515"/>
      <c r="AQ109" s="487"/>
      <c r="AR109" s="487"/>
      <c r="AS109" s="487"/>
      <c r="AT109" s="487"/>
      <c r="AU109" s="489"/>
    </row>
    <row r="110" spans="1:47" s="479" customFormat="1" ht="12.75">
      <c r="A110" s="534"/>
      <c r="B110" s="401" t="s">
        <v>362</v>
      </c>
      <c r="C110" s="360">
        <v>0</v>
      </c>
      <c r="D110" s="360">
        <v>6.0173333333333296</v>
      </c>
      <c r="E110" s="360">
        <v>0</v>
      </c>
      <c r="F110" s="402"/>
      <c r="G110" s="402"/>
      <c r="H110" s="177">
        <v>25.419999999999998</v>
      </c>
      <c r="I110" s="177">
        <v>25.419999999999998</v>
      </c>
      <c r="J110" s="177">
        <v>0</v>
      </c>
      <c r="K110" s="177">
        <v>0</v>
      </c>
      <c r="L110" s="177">
        <v>0</v>
      </c>
      <c r="M110" s="177">
        <v>0</v>
      </c>
      <c r="N110" s="177">
        <v>0</v>
      </c>
      <c r="O110" s="177">
        <v>0</v>
      </c>
      <c r="P110" s="177">
        <v>0</v>
      </c>
      <c r="Q110" s="177">
        <v>0</v>
      </c>
      <c r="R110" s="177">
        <v>0</v>
      </c>
      <c r="S110" s="177">
        <v>0</v>
      </c>
      <c r="T110" s="392">
        <v>0</v>
      </c>
      <c r="U110" s="392">
        <v>0</v>
      </c>
      <c r="V110" s="177">
        <v>0</v>
      </c>
      <c r="W110" s="177">
        <v>0</v>
      </c>
      <c r="X110" s="177">
        <v>1.6946666700000002</v>
      </c>
      <c r="Y110" s="177">
        <v>4.23666667</v>
      </c>
      <c r="Z110" s="177">
        <v>8.4733333299999991</v>
      </c>
      <c r="AA110" s="545">
        <v>14.404666669999999</v>
      </c>
      <c r="AB110" s="490"/>
      <c r="AC110" s="515"/>
      <c r="AD110" s="515"/>
      <c r="AE110" s="515"/>
      <c r="AF110" s="488"/>
      <c r="AG110" s="515"/>
      <c r="AH110" s="515"/>
      <c r="AI110" s="488"/>
      <c r="AJ110" s="488"/>
      <c r="AK110" s="515"/>
      <c r="AL110" s="515"/>
      <c r="AM110" s="515"/>
      <c r="AN110" s="515"/>
      <c r="AO110" s="515"/>
      <c r="AP110" s="515"/>
      <c r="AQ110" s="487"/>
      <c r="AR110" s="487"/>
      <c r="AS110" s="487"/>
      <c r="AT110" s="487"/>
      <c r="AU110" s="489"/>
    </row>
    <row r="111" spans="1:47" s="479" customFormat="1" ht="12.75">
      <c r="A111" s="534"/>
      <c r="B111" s="401" t="s">
        <v>363</v>
      </c>
      <c r="C111" s="360">
        <v>0</v>
      </c>
      <c r="D111" s="360">
        <v>3.8173333333333295</v>
      </c>
      <c r="E111" s="360">
        <v>0</v>
      </c>
      <c r="F111" s="402"/>
      <c r="G111" s="402"/>
      <c r="H111" s="177">
        <v>14.899999999999999</v>
      </c>
      <c r="I111" s="177">
        <v>14.899999999999999</v>
      </c>
      <c r="J111" s="177">
        <v>0</v>
      </c>
      <c r="K111" s="177">
        <v>0</v>
      </c>
      <c r="L111" s="177">
        <v>0</v>
      </c>
      <c r="M111" s="177">
        <v>0</v>
      </c>
      <c r="N111" s="177">
        <v>0</v>
      </c>
      <c r="O111" s="177">
        <v>0</v>
      </c>
      <c r="P111" s="177">
        <v>0</v>
      </c>
      <c r="Q111" s="177">
        <v>0</v>
      </c>
      <c r="R111" s="177">
        <v>0</v>
      </c>
      <c r="S111" s="177">
        <v>0</v>
      </c>
      <c r="T111" s="392">
        <v>0</v>
      </c>
      <c r="U111" s="392">
        <v>0</v>
      </c>
      <c r="V111" s="177">
        <v>0</v>
      </c>
      <c r="W111" s="177">
        <v>0</v>
      </c>
      <c r="X111" s="177">
        <v>0.99333333000000001</v>
      </c>
      <c r="Y111" s="177">
        <v>2.4833333299999998</v>
      </c>
      <c r="Z111" s="177">
        <v>4.9666666699999995</v>
      </c>
      <c r="AA111" s="545">
        <v>8.4433333299999997</v>
      </c>
      <c r="AB111" s="490"/>
      <c r="AC111" s="515"/>
      <c r="AD111" s="515"/>
      <c r="AE111" s="515"/>
      <c r="AF111" s="488"/>
      <c r="AG111" s="515"/>
      <c r="AH111" s="515"/>
      <c r="AI111" s="488"/>
      <c r="AJ111" s="488"/>
      <c r="AK111" s="515"/>
      <c r="AL111" s="515"/>
      <c r="AM111" s="515"/>
      <c r="AN111" s="515"/>
      <c r="AO111" s="515"/>
      <c r="AP111" s="515"/>
      <c r="AQ111" s="487"/>
      <c r="AR111" s="487"/>
      <c r="AS111" s="487"/>
      <c r="AT111" s="487"/>
      <c r="AU111" s="489"/>
    </row>
    <row r="112" spans="1:47" s="479" customFormat="1" ht="12.75">
      <c r="A112" s="534"/>
      <c r="B112" s="401" t="s">
        <v>364</v>
      </c>
      <c r="C112" s="360"/>
      <c r="D112" s="360"/>
      <c r="E112" s="360"/>
      <c r="F112" s="402"/>
      <c r="G112" s="402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392">
        <v>0</v>
      </c>
      <c r="U112" s="392">
        <v>0</v>
      </c>
      <c r="V112" s="177"/>
      <c r="W112" s="177"/>
      <c r="X112" s="177"/>
      <c r="Y112" s="177"/>
      <c r="Z112" s="177"/>
      <c r="AA112" s="545">
        <v>0</v>
      </c>
      <c r="AB112" s="490"/>
      <c r="AC112" s="515"/>
      <c r="AD112" s="515"/>
      <c r="AE112" s="515"/>
      <c r="AF112" s="488"/>
      <c r="AG112" s="515"/>
      <c r="AH112" s="515"/>
      <c r="AI112" s="488"/>
      <c r="AJ112" s="488"/>
      <c r="AK112" s="515"/>
      <c r="AL112" s="515"/>
      <c r="AM112" s="515"/>
      <c r="AN112" s="515"/>
      <c r="AO112" s="515"/>
      <c r="AP112" s="515"/>
      <c r="AQ112" s="487"/>
      <c r="AR112" s="487"/>
      <c r="AS112" s="487"/>
      <c r="AT112" s="487"/>
      <c r="AU112" s="489"/>
    </row>
    <row r="113" spans="1:47" s="479" customFormat="1" ht="12.75">
      <c r="A113" s="534"/>
      <c r="B113" s="401" t="s">
        <v>365</v>
      </c>
      <c r="C113" s="360"/>
      <c r="D113" s="360"/>
      <c r="E113" s="360"/>
      <c r="F113" s="402"/>
      <c r="G113" s="402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392">
        <v>0</v>
      </c>
      <c r="U113" s="392">
        <v>0</v>
      </c>
      <c r="V113" s="177"/>
      <c r="W113" s="177"/>
      <c r="X113" s="177"/>
      <c r="Y113" s="177"/>
      <c r="Z113" s="177"/>
      <c r="AA113" s="545">
        <v>0</v>
      </c>
      <c r="AB113" s="490"/>
      <c r="AC113" s="515"/>
      <c r="AD113" s="515"/>
      <c r="AE113" s="515"/>
      <c r="AF113" s="488"/>
      <c r="AG113" s="515"/>
      <c r="AH113" s="515"/>
      <c r="AI113" s="488"/>
      <c r="AJ113" s="488"/>
      <c r="AK113" s="515"/>
      <c r="AL113" s="515"/>
      <c r="AM113" s="515"/>
      <c r="AN113" s="515"/>
      <c r="AO113" s="515"/>
      <c r="AP113" s="515"/>
      <c r="AQ113" s="487"/>
      <c r="AR113" s="487"/>
      <c r="AS113" s="487"/>
      <c r="AT113" s="487"/>
      <c r="AU113" s="489"/>
    </row>
    <row r="114" spans="1:47" s="479" customFormat="1" ht="12.75">
      <c r="A114" s="534"/>
      <c r="B114" s="401" t="s">
        <v>366</v>
      </c>
      <c r="C114" s="360"/>
      <c r="D114" s="360">
        <v>3.3</v>
      </c>
      <c r="E114" s="360"/>
      <c r="F114" s="402"/>
      <c r="G114" s="402"/>
      <c r="H114" s="403">
        <v>13.29</v>
      </c>
      <c r="I114" s="177">
        <v>13.29</v>
      </c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392">
        <v>0</v>
      </c>
      <c r="U114" s="392">
        <v>0</v>
      </c>
      <c r="V114" s="177"/>
      <c r="W114" s="177"/>
      <c r="X114" s="177">
        <v>0.88600000000000001</v>
      </c>
      <c r="Y114" s="177">
        <v>2.2149999999999999</v>
      </c>
      <c r="Z114" s="177">
        <v>4.43</v>
      </c>
      <c r="AA114" s="545">
        <v>7.5309999999999997</v>
      </c>
      <c r="AB114" s="490"/>
      <c r="AC114" s="515"/>
      <c r="AD114" s="515"/>
      <c r="AE114" s="515"/>
      <c r="AF114" s="488"/>
      <c r="AG114" s="515"/>
      <c r="AH114" s="515"/>
      <c r="AI114" s="488"/>
      <c r="AJ114" s="488"/>
      <c r="AK114" s="515"/>
      <c r="AL114" s="515"/>
      <c r="AM114" s="515"/>
      <c r="AN114" s="515"/>
      <c r="AO114" s="515"/>
      <c r="AP114" s="515"/>
      <c r="AQ114" s="487"/>
      <c r="AR114" s="487"/>
      <c r="AS114" s="487"/>
      <c r="AT114" s="487"/>
      <c r="AU114" s="489"/>
    </row>
    <row r="115" spans="1:47" s="479" customFormat="1" ht="12.75">
      <c r="A115" s="534"/>
      <c r="B115" s="401" t="s">
        <v>367</v>
      </c>
      <c r="C115" s="360"/>
      <c r="D115" s="360">
        <v>0.51733333333332965</v>
      </c>
      <c r="E115" s="360"/>
      <c r="F115" s="402"/>
      <c r="G115" s="402"/>
      <c r="H115" s="403">
        <v>1.61</v>
      </c>
      <c r="I115" s="177">
        <v>1.61</v>
      </c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392">
        <v>0</v>
      </c>
      <c r="U115" s="392">
        <v>0</v>
      </c>
      <c r="V115" s="177"/>
      <c r="W115" s="177"/>
      <c r="X115" s="177">
        <v>0.10733333</v>
      </c>
      <c r="Y115" s="177">
        <v>0.26833332999999998</v>
      </c>
      <c r="Z115" s="177">
        <v>0.53666667000000001</v>
      </c>
      <c r="AA115" s="545">
        <v>0.91233333000000005</v>
      </c>
      <c r="AB115" s="490"/>
      <c r="AC115" s="515"/>
      <c r="AD115" s="515"/>
      <c r="AE115" s="515"/>
      <c r="AF115" s="488"/>
      <c r="AG115" s="515"/>
      <c r="AH115" s="515"/>
      <c r="AI115" s="488"/>
      <c r="AJ115" s="488"/>
      <c r="AK115" s="515"/>
      <c r="AL115" s="515"/>
      <c r="AM115" s="515"/>
      <c r="AN115" s="515"/>
      <c r="AO115" s="515"/>
      <c r="AP115" s="515"/>
      <c r="AQ115" s="487"/>
      <c r="AR115" s="487"/>
      <c r="AS115" s="487"/>
      <c r="AT115" s="487"/>
      <c r="AU115" s="489"/>
    </row>
    <row r="116" spans="1:47" s="479" customFormat="1" ht="12.75">
      <c r="A116" s="534"/>
      <c r="B116" s="401" t="s">
        <v>368</v>
      </c>
      <c r="C116" s="360">
        <v>0</v>
      </c>
      <c r="D116" s="360">
        <v>2.2000000000000002</v>
      </c>
      <c r="E116" s="360">
        <v>0</v>
      </c>
      <c r="F116" s="402"/>
      <c r="G116" s="402"/>
      <c r="H116" s="177">
        <v>10.52</v>
      </c>
      <c r="I116" s="177">
        <v>10.52</v>
      </c>
      <c r="J116" s="177">
        <v>0</v>
      </c>
      <c r="K116" s="177">
        <v>0</v>
      </c>
      <c r="L116" s="177">
        <v>0</v>
      </c>
      <c r="M116" s="177">
        <v>0</v>
      </c>
      <c r="N116" s="177">
        <v>0</v>
      </c>
      <c r="O116" s="177">
        <v>0</v>
      </c>
      <c r="P116" s="177">
        <v>0</v>
      </c>
      <c r="Q116" s="177">
        <v>0</v>
      </c>
      <c r="R116" s="177">
        <v>0</v>
      </c>
      <c r="S116" s="177">
        <v>0</v>
      </c>
      <c r="T116" s="392">
        <v>0</v>
      </c>
      <c r="U116" s="392">
        <v>0</v>
      </c>
      <c r="V116" s="177">
        <v>0</v>
      </c>
      <c r="W116" s="177">
        <v>0</v>
      </c>
      <c r="X116" s="177">
        <v>0.70133334000000003</v>
      </c>
      <c r="Y116" s="177">
        <v>1.75333334</v>
      </c>
      <c r="Z116" s="177">
        <v>3.50666666</v>
      </c>
      <c r="AA116" s="545">
        <v>5.9613333399999995</v>
      </c>
      <c r="AB116" s="490"/>
      <c r="AC116" s="515"/>
      <c r="AD116" s="515"/>
      <c r="AE116" s="515"/>
      <c r="AF116" s="488"/>
      <c r="AG116" s="515"/>
      <c r="AH116" s="515"/>
      <c r="AI116" s="488"/>
      <c r="AJ116" s="488"/>
      <c r="AK116" s="515"/>
      <c r="AL116" s="515"/>
      <c r="AM116" s="515"/>
      <c r="AN116" s="515"/>
      <c r="AO116" s="515"/>
      <c r="AP116" s="515"/>
      <c r="AQ116" s="487"/>
      <c r="AR116" s="487"/>
      <c r="AS116" s="487"/>
      <c r="AT116" s="487"/>
      <c r="AU116" s="489"/>
    </row>
    <row r="117" spans="1:47" s="479" customFormat="1" ht="12.75">
      <c r="A117" s="534"/>
      <c r="B117" s="401" t="s">
        <v>369</v>
      </c>
      <c r="C117" s="360"/>
      <c r="D117" s="360"/>
      <c r="E117" s="360"/>
      <c r="F117" s="402"/>
      <c r="G117" s="402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392">
        <v>0</v>
      </c>
      <c r="U117" s="392">
        <v>0</v>
      </c>
      <c r="V117" s="177"/>
      <c r="W117" s="177"/>
      <c r="X117" s="177"/>
      <c r="Y117" s="177"/>
      <c r="Z117" s="177"/>
      <c r="AA117" s="545">
        <v>0</v>
      </c>
      <c r="AB117" s="490"/>
      <c r="AC117" s="515"/>
      <c r="AD117" s="515"/>
      <c r="AE117" s="515"/>
      <c r="AF117" s="488"/>
      <c r="AG117" s="515"/>
      <c r="AH117" s="515"/>
      <c r="AI117" s="488"/>
      <c r="AJ117" s="488"/>
      <c r="AK117" s="515"/>
      <c r="AL117" s="515"/>
      <c r="AM117" s="515"/>
      <c r="AN117" s="515"/>
      <c r="AO117" s="515"/>
      <c r="AP117" s="515"/>
      <c r="AQ117" s="487"/>
      <c r="AR117" s="487"/>
      <c r="AS117" s="487"/>
      <c r="AT117" s="487"/>
      <c r="AU117" s="489"/>
    </row>
    <row r="118" spans="1:47" s="479" customFormat="1" ht="12.75">
      <c r="A118" s="534"/>
      <c r="B118" s="401" t="s">
        <v>370</v>
      </c>
      <c r="C118" s="360"/>
      <c r="D118" s="360"/>
      <c r="E118" s="360"/>
      <c r="F118" s="402"/>
      <c r="G118" s="402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392">
        <v>0</v>
      </c>
      <c r="U118" s="392">
        <v>0</v>
      </c>
      <c r="V118" s="177"/>
      <c r="W118" s="177"/>
      <c r="X118" s="177"/>
      <c r="Y118" s="177"/>
      <c r="Z118" s="177"/>
      <c r="AA118" s="545">
        <v>0</v>
      </c>
      <c r="AB118" s="490"/>
      <c r="AC118" s="515"/>
      <c r="AD118" s="515"/>
      <c r="AE118" s="515"/>
      <c r="AF118" s="488"/>
      <c r="AG118" s="515"/>
      <c r="AH118" s="515"/>
      <c r="AI118" s="488"/>
      <c r="AJ118" s="488"/>
      <c r="AK118" s="515"/>
      <c r="AL118" s="515"/>
      <c r="AM118" s="515"/>
      <c r="AN118" s="515"/>
      <c r="AO118" s="515"/>
      <c r="AP118" s="515"/>
      <c r="AQ118" s="487"/>
      <c r="AR118" s="487"/>
      <c r="AS118" s="487"/>
      <c r="AT118" s="487"/>
      <c r="AU118" s="489"/>
    </row>
    <row r="119" spans="1:47" s="479" customFormat="1" ht="12.75">
      <c r="A119" s="534"/>
      <c r="B119" s="401" t="s">
        <v>371</v>
      </c>
      <c r="C119" s="360"/>
      <c r="D119" s="360">
        <v>2.2000000000000002</v>
      </c>
      <c r="E119" s="360"/>
      <c r="F119" s="402"/>
      <c r="G119" s="402"/>
      <c r="H119" s="403">
        <v>10.52</v>
      </c>
      <c r="I119" s="177">
        <v>10.52</v>
      </c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392">
        <v>0</v>
      </c>
      <c r="U119" s="392">
        <v>0</v>
      </c>
      <c r="V119" s="177"/>
      <c r="W119" s="177"/>
      <c r="X119" s="177">
        <v>0.70133334000000003</v>
      </c>
      <c r="Y119" s="177">
        <v>1.75333334</v>
      </c>
      <c r="Z119" s="177">
        <v>3.50666666</v>
      </c>
      <c r="AA119" s="545">
        <v>5.9613333399999995</v>
      </c>
      <c r="AB119" s="490"/>
      <c r="AC119" s="515"/>
      <c r="AD119" s="515"/>
      <c r="AE119" s="515"/>
      <c r="AF119" s="488"/>
      <c r="AG119" s="515"/>
      <c r="AH119" s="515"/>
      <c r="AI119" s="488"/>
      <c r="AJ119" s="488"/>
      <c r="AK119" s="515"/>
      <c r="AL119" s="515"/>
      <c r="AM119" s="515"/>
      <c r="AN119" s="515"/>
      <c r="AO119" s="515"/>
      <c r="AP119" s="515"/>
      <c r="AQ119" s="487"/>
      <c r="AR119" s="487"/>
      <c r="AS119" s="487"/>
      <c r="AT119" s="487"/>
      <c r="AU119" s="489"/>
    </row>
    <row r="120" spans="1:47" s="479" customFormat="1" ht="12.75">
      <c r="A120" s="534"/>
      <c r="B120" s="401" t="s">
        <v>372</v>
      </c>
      <c r="C120" s="360"/>
      <c r="D120" s="360"/>
      <c r="E120" s="360"/>
      <c r="F120" s="402"/>
      <c r="G120" s="402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392">
        <v>0</v>
      </c>
      <c r="U120" s="392">
        <v>0</v>
      </c>
      <c r="V120" s="177"/>
      <c r="W120" s="177"/>
      <c r="X120" s="177"/>
      <c r="Y120" s="177"/>
      <c r="Z120" s="177"/>
      <c r="AA120" s="545">
        <v>0</v>
      </c>
      <c r="AB120" s="490"/>
      <c r="AC120" s="515"/>
      <c r="AD120" s="515"/>
      <c r="AE120" s="515"/>
      <c r="AF120" s="488"/>
      <c r="AG120" s="515"/>
      <c r="AH120" s="515"/>
      <c r="AI120" s="488"/>
      <c r="AJ120" s="488"/>
      <c r="AK120" s="515"/>
      <c r="AL120" s="515"/>
      <c r="AM120" s="515"/>
      <c r="AN120" s="515"/>
      <c r="AO120" s="515"/>
      <c r="AP120" s="515"/>
      <c r="AQ120" s="487"/>
      <c r="AR120" s="487"/>
      <c r="AS120" s="487"/>
      <c r="AT120" s="487"/>
      <c r="AU120" s="489"/>
    </row>
    <row r="121" spans="1:47" s="479" customFormat="1" ht="12.75">
      <c r="A121" s="534"/>
      <c r="B121" s="401" t="s">
        <v>373</v>
      </c>
      <c r="C121" s="360">
        <v>0</v>
      </c>
      <c r="D121" s="360">
        <v>0</v>
      </c>
      <c r="E121" s="360">
        <v>0.8</v>
      </c>
      <c r="F121" s="402"/>
      <c r="G121" s="402"/>
      <c r="H121" s="177">
        <v>4.58</v>
      </c>
      <c r="I121" s="177">
        <v>4.58</v>
      </c>
      <c r="J121" s="177">
        <v>0</v>
      </c>
      <c r="K121" s="177">
        <v>0</v>
      </c>
      <c r="L121" s="177">
        <v>0</v>
      </c>
      <c r="M121" s="177">
        <v>0</v>
      </c>
      <c r="N121" s="177">
        <v>0</v>
      </c>
      <c r="O121" s="177">
        <v>0</v>
      </c>
      <c r="P121" s="177">
        <v>0</v>
      </c>
      <c r="Q121" s="177">
        <v>0</v>
      </c>
      <c r="R121" s="177">
        <v>0</v>
      </c>
      <c r="S121" s="177">
        <v>0</v>
      </c>
      <c r="T121" s="392">
        <v>0</v>
      </c>
      <c r="U121" s="392">
        <v>0</v>
      </c>
      <c r="V121" s="177">
        <v>0</v>
      </c>
      <c r="W121" s="177">
        <v>0</v>
      </c>
      <c r="X121" s="177">
        <v>0.30533333000000001</v>
      </c>
      <c r="Y121" s="177">
        <v>0.76333333000000003</v>
      </c>
      <c r="Z121" s="177">
        <v>1.52666667</v>
      </c>
      <c r="AA121" s="545">
        <v>2.5953333299999999</v>
      </c>
      <c r="AB121" s="490"/>
      <c r="AC121" s="515"/>
      <c r="AD121" s="515"/>
      <c r="AE121" s="515"/>
      <c r="AF121" s="488"/>
      <c r="AG121" s="515"/>
      <c r="AH121" s="515"/>
      <c r="AI121" s="488"/>
      <c r="AJ121" s="488"/>
      <c r="AK121" s="515"/>
      <c r="AL121" s="515"/>
      <c r="AM121" s="515"/>
      <c r="AN121" s="515"/>
      <c r="AO121" s="515"/>
      <c r="AP121" s="515"/>
      <c r="AQ121" s="487"/>
      <c r="AR121" s="487"/>
      <c r="AS121" s="487"/>
      <c r="AT121" s="487"/>
      <c r="AU121" s="489"/>
    </row>
    <row r="122" spans="1:47" s="479" customFormat="1" ht="12.75">
      <c r="A122" s="534"/>
      <c r="B122" s="401" t="s">
        <v>374</v>
      </c>
      <c r="C122" s="360"/>
      <c r="D122" s="360"/>
      <c r="E122" s="360"/>
      <c r="F122" s="402"/>
      <c r="G122" s="402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392">
        <v>0</v>
      </c>
      <c r="U122" s="392">
        <v>0</v>
      </c>
      <c r="V122" s="177"/>
      <c r="W122" s="177"/>
      <c r="X122" s="177"/>
      <c r="Y122" s="177"/>
      <c r="Z122" s="177"/>
      <c r="AA122" s="545">
        <v>0</v>
      </c>
      <c r="AB122" s="490"/>
      <c r="AC122" s="515"/>
      <c r="AD122" s="515"/>
      <c r="AE122" s="515"/>
      <c r="AF122" s="488"/>
      <c r="AG122" s="515"/>
      <c r="AH122" s="515"/>
      <c r="AI122" s="488"/>
      <c r="AJ122" s="488"/>
      <c r="AK122" s="515"/>
      <c r="AL122" s="515"/>
      <c r="AM122" s="515"/>
      <c r="AN122" s="515"/>
      <c r="AO122" s="515"/>
      <c r="AP122" s="515"/>
      <c r="AQ122" s="487"/>
      <c r="AR122" s="487"/>
      <c r="AS122" s="487"/>
      <c r="AT122" s="487"/>
      <c r="AU122" s="489"/>
    </row>
    <row r="123" spans="1:47" s="479" customFormat="1" ht="12.75">
      <c r="A123" s="534"/>
      <c r="B123" s="401" t="s">
        <v>375</v>
      </c>
      <c r="C123" s="360"/>
      <c r="D123" s="360"/>
      <c r="E123" s="360"/>
      <c r="F123" s="402"/>
      <c r="G123" s="402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392">
        <v>0</v>
      </c>
      <c r="U123" s="392">
        <v>0</v>
      </c>
      <c r="V123" s="177"/>
      <c r="W123" s="177"/>
      <c r="X123" s="177"/>
      <c r="Y123" s="177"/>
      <c r="Z123" s="177"/>
      <c r="AA123" s="545">
        <v>0</v>
      </c>
      <c r="AB123" s="490"/>
      <c r="AC123" s="515"/>
      <c r="AD123" s="515"/>
      <c r="AE123" s="515"/>
      <c r="AF123" s="488"/>
      <c r="AG123" s="515"/>
      <c r="AH123" s="515"/>
      <c r="AI123" s="488"/>
      <c r="AJ123" s="488"/>
      <c r="AK123" s="515"/>
      <c r="AL123" s="515"/>
      <c r="AM123" s="515"/>
      <c r="AN123" s="515"/>
      <c r="AO123" s="515"/>
      <c r="AP123" s="515"/>
      <c r="AQ123" s="487"/>
      <c r="AR123" s="487"/>
      <c r="AS123" s="487"/>
      <c r="AT123" s="487"/>
      <c r="AU123" s="489"/>
    </row>
    <row r="124" spans="1:47" s="479" customFormat="1" ht="12.75">
      <c r="A124" s="534"/>
      <c r="B124" s="401" t="s">
        <v>376</v>
      </c>
      <c r="C124" s="360"/>
      <c r="D124" s="360"/>
      <c r="E124" s="360">
        <v>0.8</v>
      </c>
      <c r="F124" s="402"/>
      <c r="G124" s="402"/>
      <c r="H124" s="403">
        <v>4.58</v>
      </c>
      <c r="I124" s="177">
        <v>4.58</v>
      </c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392">
        <v>0</v>
      </c>
      <c r="U124" s="392">
        <v>0</v>
      </c>
      <c r="V124" s="177"/>
      <c r="W124" s="177"/>
      <c r="X124" s="177">
        <v>0.30533333000000001</v>
      </c>
      <c r="Y124" s="177">
        <v>0.76333333000000003</v>
      </c>
      <c r="Z124" s="177">
        <v>1.52666667</v>
      </c>
      <c r="AA124" s="545">
        <v>2.5953333299999999</v>
      </c>
      <c r="AB124" s="490"/>
      <c r="AC124" s="515"/>
      <c r="AD124" s="515"/>
      <c r="AE124" s="515"/>
      <c r="AF124" s="488"/>
      <c r="AG124" s="515"/>
      <c r="AH124" s="515"/>
      <c r="AI124" s="488"/>
      <c r="AJ124" s="488"/>
      <c r="AK124" s="515"/>
      <c r="AL124" s="515"/>
      <c r="AM124" s="515"/>
      <c r="AN124" s="515"/>
      <c r="AO124" s="515"/>
      <c r="AP124" s="515"/>
      <c r="AQ124" s="487"/>
      <c r="AR124" s="487"/>
      <c r="AS124" s="487"/>
      <c r="AT124" s="487"/>
      <c r="AU124" s="489"/>
    </row>
    <row r="125" spans="1:47" s="479" customFormat="1" ht="12.75">
      <c r="A125" s="534"/>
      <c r="B125" s="401" t="s">
        <v>377</v>
      </c>
      <c r="C125" s="360"/>
      <c r="D125" s="360"/>
      <c r="E125" s="360"/>
      <c r="F125" s="402"/>
      <c r="G125" s="402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392">
        <v>0</v>
      </c>
      <c r="U125" s="392">
        <v>0</v>
      </c>
      <c r="V125" s="177"/>
      <c r="W125" s="177"/>
      <c r="X125" s="177"/>
      <c r="Y125" s="177"/>
      <c r="Z125" s="177"/>
      <c r="AA125" s="545">
        <v>0</v>
      </c>
      <c r="AB125" s="490"/>
      <c r="AC125" s="515"/>
      <c r="AD125" s="515"/>
      <c r="AE125" s="515"/>
      <c r="AF125" s="488"/>
      <c r="AG125" s="515"/>
      <c r="AH125" s="515"/>
      <c r="AI125" s="488"/>
      <c r="AJ125" s="488"/>
      <c r="AK125" s="515"/>
      <c r="AL125" s="515"/>
      <c r="AM125" s="515"/>
      <c r="AN125" s="515"/>
      <c r="AO125" s="515"/>
      <c r="AP125" s="515"/>
      <c r="AQ125" s="487"/>
      <c r="AR125" s="487"/>
      <c r="AS125" s="487"/>
      <c r="AT125" s="487"/>
      <c r="AU125" s="489"/>
    </row>
    <row r="126" spans="1:47" s="479" customFormat="1" ht="12.75">
      <c r="A126" s="534"/>
      <c r="B126" s="401" t="s">
        <v>67</v>
      </c>
      <c r="C126" s="360"/>
      <c r="D126" s="360"/>
      <c r="E126" s="360"/>
      <c r="F126" s="402"/>
      <c r="G126" s="402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392">
        <v>0</v>
      </c>
      <c r="U126" s="392">
        <v>0</v>
      </c>
      <c r="V126" s="177"/>
      <c r="W126" s="177"/>
      <c r="X126" s="177"/>
      <c r="Y126" s="177"/>
      <c r="Z126" s="177"/>
      <c r="AA126" s="545">
        <v>0</v>
      </c>
      <c r="AB126" s="490"/>
      <c r="AC126" s="515"/>
      <c r="AD126" s="515"/>
      <c r="AE126" s="515"/>
      <c r="AF126" s="488"/>
      <c r="AG126" s="515"/>
      <c r="AH126" s="515"/>
      <c r="AI126" s="488"/>
      <c r="AJ126" s="488"/>
      <c r="AK126" s="515"/>
      <c r="AL126" s="515"/>
      <c r="AM126" s="515"/>
      <c r="AN126" s="515"/>
      <c r="AO126" s="515"/>
      <c r="AP126" s="515"/>
      <c r="AQ126" s="487"/>
      <c r="AR126" s="487"/>
      <c r="AS126" s="487"/>
      <c r="AT126" s="487"/>
      <c r="AU126" s="489"/>
    </row>
    <row r="127" spans="1:47" s="508" customFormat="1" ht="12.75">
      <c r="A127" s="501"/>
      <c r="B127" s="502" t="s">
        <v>55</v>
      </c>
      <c r="C127" s="503"/>
      <c r="D127" s="504">
        <v>39.034666666666666</v>
      </c>
      <c r="E127" s="504">
        <v>1.6</v>
      </c>
      <c r="F127" s="505"/>
      <c r="G127" s="505"/>
      <c r="H127" s="311">
        <v>135</v>
      </c>
      <c r="I127" s="513">
        <v>135</v>
      </c>
      <c r="J127" s="513">
        <v>0</v>
      </c>
      <c r="K127" s="513">
        <v>0</v>
      </c>
      <c r="L127" s="513">
        <v>0</v>
      </c>
      <c r="M127" s="513">
        <v>0</v>
      </c>
      <c r="N127" s="513">
        <v>0</v>
      </c>
      <c r="O127" s="513">
        <v>0</v>
      </c>
      <c r="P127" s="513">
        <v>22</v>
      </c>
      <c r="Q127" s="513">
        <v>0</v>
      </c>
      <c r="R127" s="513">
        <v>0</v>
      </c>
      <c r="S127" s="513">
        <v>0</v>
      </c>
      <c r="T127" s="513">
        <v>22</v>
      </c>
      <c r="U127" s="513">
        <v>0</v>
      </c>
      <c r="V127" s="513"/>
      <c r="W127" s="513">
        <v>30</v>
      </c>
      <c r="X127" s="513">
        <v>52</v>
      </c>
      <c r="Y127" s="513">
        <v>16</v>
      </c>
      <c r="Z127" s="513">
        <v>20</v>
      </c>
      <c r="AA127" s="587">
        <v>94</v>
      </c>
      <c r="AB127" s="507"/>
      <c r="AC127" s="506"/>
      <c r="AD127" s="506"/>
      <c r="AE127" s="506"/>
      <c r="AF127" s="507"/>
      <c r="AG127" s="506"/>
      <c r="AH127" s="506"/>
      <c r="AI127" s="507"/>
      <c r="AJ127" s="507"/>
      <c r="AK127" s="506"/>
      <c r="AL127" s="506"/>
      <c r="AM127" s="506"/>
      <c r="AN127" s="506"/>
      <c r="AO127" s="506"/>
      <c r="AP127" s="506"/>
      <c r="AQ127" s="506"/>
      <c r="AR127" s="506"/>
      <c r="AS127" s="506"/>
      <c r="AT127" s="506"/>
      <c r="AU127" s="508">
        <v>-141</v>
      </c>
    </row>
    <row r="128" spans="1:47" s="509" customFormat="1" ht="12.75">
      <c r="A128" s="591"/>
      <c r="B128" s="405" t="s">
        <v>361</v>
      </c>
      <c r="C128" s="405">
        <v>0</v>
      </c>
      <c r="D128" s="347">
        <v>39.034666666666624</v>
      </c>
      <c r="E128" s="347">
        <v>1.6</v>
      </c>
      <c r="F128" s="394"/>
      <c r="G128" s="394"/>
      <c r="H128" s="311">
        <v>135</v>
      </c>
      <c r="I128" s="311">
        <v>135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22</v>
      </c>
      <c r="Q128" s="311">
        <v>0</v>
      </c>
      <c r="R128" s="311">
        <v>0</v>
      </c>
      <c r="S128" s="311">
        <v>0</v>
      </c>
      <c r="T128" s="392">
        <v>22</v>
      </c>
      <c r="U128" s="392">
        <v>0</v>
      </c>
      <c r="V128" s="311">
        <v>0</v>
      </c>
      <c r="W128" s="311">
        <v>6</v>
      </c>
      <c r="X128" s="311">
        <v>52</v>
      </c>
      <c r="Y128" s="311">
        <v>16</v>
      </c>
      <c r="Z128" s="311">
        <v>20</v>
      </c>
      <c r="AA128" s="395">
        <v>94</v>
      </c>
      <c r="AB128" s="625"/>
      <c r="AC128" s="506"/>
      <c r="AD128" s="506"/>
      <c r="AE128" s="506"/>
      <c r="AF128" s="507"/>
      <c r="AG128" s="506"/>
      <c r="AH128" s="506"/>
      <c r="AI128" s="507"/>
      <c r="AJ128" s="507"/>
      <c r="AK128" s="506"/>
      <c r="AL128" s="506"/>
      <c r="AM128" s="506"/>
      <c r="AN128" s="506"/>
      <c r="AO128" s="506"/>
      <c r="AP128" s="506"/>
      <c r="AQ128" s="477"/>
      <c r="AR128" s="477"/>
      <c r="AS128" s="477"/>
      <c r="AT128" s="477"/>
      <c r="AU128" s="508"/>
    </row>
    <row r="129" spans="1:47" s="509" customFormat="1" ht="12.75">
      <c r="A129" s="591"/>
      <c r="B129" s="405" t="s">
        <v>362</v>
      </c>
      <c r="C129" s="405">
        <v>0</v>
      </c>
      <c r="D129" s="347">
        <v>39.034666666666624</v>
      </c>
      <c r="E129" s="347">
        <v>0</v>
      </c>
      <c r="F129" s="394"/>
      <c r="G129" s="394"/>
      <c r="H129" s="311">
        <v>125.83</v>
      </c>
      <c r="I129" s="311">
        <v>125.83</v>
      </c>
      <c r="J129" s="311">
        <v>0</v>
      </c>
      <c r="K129" s="311">
        <v>0</v>
      </c>
      <c r="L129" s="311">
        <v>0</v>
      </c>
      <c r="M129" s="311">
        <v>0</v>
      </c>
      <c r="N129" s="311">
        <v>0</v>
      </c>
      <c r="O129" s="311">
        <v>0</v>
      </c>
      <c r="P129" s="311">
        <v>22</v>
      </c>
      <c r="Q129" s="311">
        <v>0</v>
      </c>
      <c r="R129" s="311">
        <v>0</v>
      </c>
      <c r="S129" s="311">
        <v>0</v>
      </c>
      <c r="T129" s="392">
        <v>22</v>
      </c>
      <c r="U129" s="392">
        <v>0</v>
      </c>
      <c r="V129" s="311">
        <v>0</v>
      </c>
      <c r="W129" s="311">
        <v>6</v>
      </c>
      <c r="X129" s="311">
        <v>51.490666669999996</v>
      </c>
      <c r="Y129" s="311">
        <v>14.72666667</v>
      </c>
      <c r="Z129" s="311">
        <v>17.45333333</v>
      </c>
      <c r="AA129" s="395">
        <v>89.670666670000003</v>
      </c>
      <c r="AB129" s="625"/>
      <c r="AC129" s="506"/>
      <c r="AD129" s="506"/>
      <c r="AE129" s="506"/>
      <c r="AF129" s="507"/>
      <c r="AG129" s="506"/>
      <c r="AH129" s="506"/>
      <c r="AI129" s="507"/>
      <c r="AJ129" s="507"/>
      <c r="AK129" s="506"/>
      <c r="AL129" s="506"/>
      <c r="AM129" s="506"/>
      <c r="AN129" s="506"/>
      <c r="AO129" s="506"/>
      <c r="AP129" s="506"/>
      <c r="AQ129" s="477"/>
      <c r="AR129" s="477"/>
      <c r="AS129" s="477"/>
      <c r="AT129" s="477"/>
      <c r="AU129" s="508"/>
    </row>
    <row r="130" spans="1:47" s="509" customFormat="1" ht="12.75">
      <c r="A130" s="591"/>
      <c r="B130" s="405" t="s">
        <v>363</v>
      </c>
      <c r="C130" s="405">
        <v>0</v>
      </c>
      <c r="D130" s="347">
        <v>14.474666666666629</v>
      </c>
      <c r="E130" s="347">
        <v>0</v>
      </c>
      <c r="F130" s="394"/>
      <c r="G130" s="394"/>
      <c r="H130" s="311">
        <v>40.17</v>
      </c>
      <c r="I130" s="311">
        <v>40.17</v>
      </c>
      <c r="J130" s="311">
        <v>0</v>
      </c>
      <c r="K130" s="311">
        <v>0</v>
      </c>
      <c r="L130" s="311">
        <v>0</v>
      </c>
      <c r="M130" s="311">
        <v>0</v>
      </c>
      <c r="N130" s="311">
        <v>0</v>
      </c>
      <c r="O130" s="311">
        <v>0</v>
      </c>
      <c r="P130" s="311">
        <v>4</v>
      </c>
      <c r="Q130" s="311">
        <v>0</v>
      </c>
      <c r="R130" s="311">
        <v>0</v>
      </c>
      <c r="S130" s="311">
        <v>0</v>
      </c>
      <c r="T130" s="392">
        <v>4</v>
      </c>
      <c r="U130" s="392">
        <v>0</v>
      </c>
      <c r="V130" s="311">
        <v>0</v>
      </c>
      <c r="W130" s="311">
        <v>0.184</v>
      </c>
      <c r="X130" s="311">
        <v>3.50666666</v>
      </c>
      <c r="Y130" s="311">
        <v>5.2706666599999998</v>
      </c>
      <c r="Z130" s="311">
        <v>10.173333329999998</v>
      </c>
      <c r="AA130" s="395">
        <v>19.13466665</v>
      </c>
      <c r="AB130" s="625"/>
      <c r="AC130" s="506"/>
      <c r="AD130" s="506"/>
      <c r="AE130" s="506"/>
      <c r="AF130" s="507"/>
      <c r="AG130" s="506"/>
      <c r="AH130" s="506"/>
      <c r="AI130" s="507"/>
      <c r="AJ130" s="507"/>
      <c r="AK130" s="506"/>
      <c r="AL130" s="506"/>
      <c r="AM130" s="506"/>
      <c r="AN130" s="506"/>
      <c r="AO130" s="506"/>
      <c r="AP130" s="506"/>
      <c r="AQ130" s="477"/>
      <c r="AR130" s="477"/>
      <c r="AS130" s="477"/>
      <c r="AT130" s="477"/>
      <c r="AU130" s="508"/>
    </row>
    <row r="131" spans="1:47" s="509" customFormat="1" ht="12.75">
      <c r="A131" s="591"/>
      <c r="B131" s="405" t="s">
        <v>364</v>
      </c>
      <c r="C131" s="405"/>
      <c r="D131" s="347">
        <v>0</v>
      </c>
      <c r="E131" s="347">
        <v>0</v>
      </c>
      <c r="F131" s="394"/>
      <c r="G131" s="394"/>
      <c r="H131" s="311">
        <v>0</v>
      </c>
      <c r="I131" s="311">
        <v>0</v>
      </c>
      <c r="J131" s="311">
        <v>0</v>
      </c>
      <c r="K131" s="311">
        <v>0</v>
      </c>
      <c r="L131" s="311">
        <v>0</v>
      </c>
      <c r="M131" s="311">
        <v>0</v>
      </c>
      <c r="N131" s="311">
        <v>0</v>
      </c>
      <c r="O131" s="311">
        <v>0</v>
      </c>
      <c r="P131" s="311">
        <v>0</v>
      </c>
      <c r="Q131" s="311">
        <v>0</v>
      </c>
      <c r="R131" s="311">
        <v>0</v>
      </c>
      <c r="S131" s="311">
        <v>0</v>
      </c>
      <c r="T131" s="392">
        <v>0</v>
      </c>
      <c r="U131" s="392">
        <v>0</v>
      </c>
      <c r="V131" s="311">
        <v>0</v>
      </c>
      <c r="W131" s="311">
        <v>0</v>
      </c>
      <c r="X131" s="311">
        <v>0</v>
      </c>
      <c r="Y131" s="311">
        <v>0</v>
      </c>
      <c r="Z131" s="311">
        <v>0</v>
      </c>
      <c r="AA131" s="395">
        <v>0</v>
      </c>
      <c r="AB131" s="625"/>
      <c r="AC131" s="506"/>
      <c r="AD131" s="506"/>
      <c r="AE131" s="506"/>
      <c r="AF131" s="507"/>
      <c r="AG131" s="506"/>
      <c r="AH131" s="506"/>
      <c r="AI131" s="507"/>
      <c r="AJ131" s="507"/>
      <c r="AK131" s="506"/>
      <c r="AL131" s="506"/>
      <c r="AM131" s="506"/>
      <c r="AN131" s="506"/>
      <c r="AO131" s="506"/>
      <c r="AP131" s="506"/>
      <c r="AQ131" s="477"/>
      <c r="AR131" s="477"/>
      <c r="AS131" s="477"/>
      <c r="AT131" s="477"/>
      <c r="AU131" s="508"/>
    </row>
    <row r="132" spans="1:47" s="509" customFormat="1" ht="12.75">
      <c r="A132" s="591"/>
      <c r="B132" s="405" t="s">
        <v>365</v>
      </c>
      <c r="C132" s="405"/>
      <c r="D132" s="347">
        <v>0</v>
      </c>
      <c r="E132" s="347">
        <v>0</v>
      </c>
      <c r="F132" s="394"/>
      <c r="G132" s="394"/>
      <c r="H132" s="311">
        <v>0</v>
      </c>
      <c r="I132" s="311">
        <v>0</v>
      </c>
      <c r="J132" s="311">
        <v>0</v>
      </c>
      <c r="K132" s="311">
        <v>0</v>
      </c>
      <c r="L132" s="311">
        <v>0</v>
      </c>
      <c r="M132" s="311">
        <v>0</v>
      </c>
      <c r="N132" s="311">
        <v>0</v>
      </c>
      <c r="O132" s="311">
        <v>0</v>
      </c>
      <c r="P132" s="311">
        <v>0</v>
      </c>
      <c r="Q132" s="311">
        <v>0</v>
      </c>
      <c r="R132" s="311">
        <v>0</v>
      </c>
      <c r="S132" s="311">
        <v>0</v>
      </c>
      <c r="T132" s="392">
        <v>0</v>
      </c>
      <c r="U132" s="392">
        <v>0</v>
      </c>
      <c r="V132" s="311">
        <v>0</v>
      </c>
      <c r="W132" s="311">
        <v>0</v>
      </c>
      <c r="X132" s="311">
        <v>0</v>
      </c>
      <c r="Y132" s="311">
        <v>0</v>
      </c>
      <c r="Z132" s="311">
        <v>0</v>
      </c>
      <c r="AA132" s="395">
        <v>0</v>
      </c>
      <c r="AB132" s="625"/>
      <c r="AC132" s="506"/>
      <c r="AD132" s="506"/>
      <c r="AE132" s="506"/>
      <c r="AF132" s="507"/>
      <c r="AG132" s="506"/>
      <c r="AH132" s="506"/>
      <c r="AI132" s="507"/>
      <c r="AJ132" s="507"/>
      <c r="AK132" s="506"/>
      <c r="AL132" s="506"/>
      <c r="AM132" s="506"/>
      <c r="AN132" s="506"/>
      <c r="AO132" s="506"/>
      <c r="AP132" s="506"/>
      <c r="AQ132" s="477"/>
      <c r="AR132" s="477"/>
      <c r="AS132" s="477"/>
      <c r="AT132" s="477"/>
      <c r="AU132" s="508"/>
    </row>
    <row r="133" spans="1:47" s="509" customFormat="1" ht="12.75">
      <c r="A133" s="591"/>
      <c r="B133" s="405" t="s">
        <v>366</v>
      </c>
      <c r="C133" s="405"/>
      <c r="D133" s="347">
        <v>6.3</v>
      </c>
      <c r="E133" s="347">
        <v>0</v>
      </c>
      <c r="F133" s="394"/>
      <c r="G133" s="394"/>
      <c r="H133" s="311">
        <v>25.369999999999997</v>
      </c>
      <c r="I133" s="311">
        <v>25.369999999999997</v>
      </c>
      <c r="J133" s="311">
        <v>0</v>
      </c>
      <c r="K133" s="311">
        <v>0</v>
      </c>
      <c r="L133" s="311">
        <v>0</v>
      </c>
      <c r="M133" s="311">
        <v>0</v>
      </c>
      <c r="N133" s="311">
        <v>0</v>
      </c>
      <c r="O133" s="311">
        <v>0</v>
      </c>
      <c r="P133" s="311">
        <v>0</v>
      </c>
      <c r="Q133" s="311">
        <v>0</v>
      </c>
      <c r="R133" s="311">
        <v>0</v>
      </c>
      <c r="S133" s="311">
        <v>0</v>
      </c>
      <c r="T133" s="392">
        <v>0</v>
      </c>
      <c r="U133" s="392">
        <v>0</v>
      </c>
      <c r="V133" s="311">
        <v>0</v>
      </c>
      <c r="W133" s="311">
        <v>0</v>
      </c>
      <c r="X133" s="311">
        <v>1.4228888899999999</v>
      </c>
      <c r="Y133" s="311">
        <v>3.5572222199999999</v>
      </c>
      <c r="Z133" s="311">
        <v>7.1144444399999998</v>
      </c>
      <c r="AA133" s="395">
        <v>12.094555549999999</v>
      </c>
      <c r="AB133" s="625"/>
      <c r="AC133" s="506"/>
      <c r="AD133" s="506"/>
      <c r="AE133" s="506"/>
      <c r="AF133" s="507"/>
      <c r="AG133" s="506"/>
      <c r="AH133" s="506"/>
      <c r="AI133" s="507"/>
      <c r="AJ133" s="507"/>
      <c r="AK133" s="506"/>
      <c r="AL133" s="506"/>
      <c r="AM133" s="506"/>
      <c r="AN133" s="506"/>
      <c r="AO133" s="506"/>
      <c r="AP133" s="506"/>
      <c r="AQ133" s="477"/>
      <c r="AR133" s="477"/>
      <c r="AS133" s="477"/>
      <c r="AT133" s="477"/>
      <c r="AU133" s="508"/>
    </row>
    <row r="134" spans="1:47" s="509" customFormat="1" ht="12.75">
      <c r="A134" s="591"/>
      <c r="B134" s="405" t="s">
        <v>367</v>
      </c>
      <c r="C134" s="405"/>
      <c r="D134" s="347">
        <v>8.1746666666666297</v>
      </c>
      <c r="E134" s="347">
        <v>0</v>
      </c>
      <c r="F134" s="394"/>
      <c r="G134" s="394"/>
      <c r="H134" s="311">
        <v>14.799999999999999</v>
      </c>
      <c r="I134" s="311">
        <v>14.799999999999999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4</v>
      </c>
      <c r="Q134" s="311">
        <v>0</v>
      </c>
      <c r="R134" s="311">
        <v>0</v>
      </c>
      <c r="S134" s="311">
        <v>0</v>
      </c>
      <c r="T134" s="392">
        <v>4</v>
      </c>
      <c r="U134" s="392">
        <v>0</v>
      </c>
      <c r="V134" s="311">
        <v>0</v>
      </c>
      <c r="W134" s="311">
        <v>0.184</v>
      </c>
      <c r="X134" s="311">
        <v>2.0837777699999998</v>
      </c>
      <c r="Y134" s="311">
        <v>1.71344444</v>
      </c>
      <c r="Z134" s="311">
        <v>3.0588888900000004</v>
      </c>
      <c r="AA134" s="395">
        <v>7.0401110999999998</v>
      </c>
      <c r="AB134" s="625"/>
      <c r="AC134" s="506"/>
      <c r="AD134" s="506"/>
      <c r="AE134" s="506"/>
      <c r="AF134" s="507"/>
      <c r="AG134" s="506"/>
      <c r="AH134" s="506"/>
      <c r="AI134" s="507"/>
      <c r="AJ134" s="507"/>
      <c r="AK134" s="506"/>
      <c r="AL134" s="506"/>
      <c r="AM134" s="506"/>
      <c r="AN134" s="506"/>
      <c r="AO134" s="506"/>
      <c r="AP134" s="506"/>
      <c r="AQ134" s="477"/>
      <c r="AR134" s="477"/>
      <c r="AS134" s="477"/>
      <c r="AT134" s="477"/>
      <c r="AU134" s="508"/>
    </row>
    <row r="135" spans="1:47" s="509" customFormat="1" ht="12.75">
      <c r="A135" s="591"/>
      <c r="B135" s="405" t="s">
        <v>368</v>
      </c>
      <c r="C135" s="405">
        <v>0</v>
      </c>
      <c r="D135" s="347">
        <v>24.56</v>
      </c>
      <c r="E135" s="347">
        <v>0</v>
      </c>
      <c r="F135" s="394"/>
      <c r="G135" s="394"/>
      <c r="H135" s="311">
        <v>85.66</v>
      </c>
      <c r="I135" s="311">
        <v>85.66</v>
      </c>
      <c r="J135" s="311">
        <v>0</v>
      </c>
      <c r="K135" s="311">
        <v>0</v>
      </c>
      <c r="L135" s="311">
        <v>0</v>
      </c>
      <c r="M135" s="311">
        <v>0</v>
      </c>
      <c r="N135" s="311">
        <v>0</v>
      </c>
      <c r="O135" s="311">
        <v>0</v>
      </c>
      <c r="P135" s="311">
        <v>18</v>
      </c>
      <c r="Q135" s="311">
        <v>0</v>
      </c>
      <c r="R135" s="311">
        <v>0</v>
      </c>
      <c r="S135" s="311">
        <v>0</v>
      </c>
      <c r="T135" s="392">
        <v>18</v>
      </c>
      <c r="U135" s="392">
        <v>0</v>
      </c>
      <c r="V135" s="311">
        <v>0</v>
      </c>
      <c r="W135" s="311">
        <v>5.8159999999999998</v>
      </c>
      <c r="X135" s="311">
        <v>47.984000009999995</v>
      </c>
      <c r="Y135" s="311">
        <v>9.4560000100000003</v>
      </c>
      <c r="Z135" s="311">
        <v>7.28</v>
      </c>
      <c r="AA135" s="395">
        <v>70.536000020000003</v>
      </c>
      <c r="AB135" s="625"/>
      <c r="AC135" s="506"/>
      <c r="AD135" s="506"/>
      <c r="AE135" s="506"/>
      <c r="AF135" s="507"/>
      <c r="AG135" s="506"/>
      <c r="AH135" s="506"/>
      <c r="AI135" s="507"/>
      <c r="AJ135" s="507"/>
      <c r="AK135" s="506"/>
      <c r="AL135" s="506"/>
      <c r="AM135" s="506"/>
      <c r="AN135" s="506"/>
      <c r="AO135" s="506"/>
      <c r="AP135" s="506"/>
      <c r="AQ135" s="477"/>
      <c r="AR135" s="477"/>
      <c r="AS135" s="477"/>
      <c r="AT135" s="477"/>
      <c r="AU135" s="508"/>
    </row>
    <row r="136" spans="1:47" s="509" customFormat="1" ht="12.75">
      <c r="A136" s="591"/>
      <c r="B136" s="405" t="s">
        <v>369</v>
      </c>
      <c r="C136" s="405"/>
      <c r="D136" s="347">
        <v>0</v>
      </c>
      <c r="E136" s="347">
        <v>0</v>
      </c>
      <c r="F136" s="394"/>
      <c r="G136" s="394"/>
      <c r="H136" s="311">
        <v>0</v>
      </c>
      <c r="I136" s="311">
        <v>0</v>
      </c>
      <c r="J136" s="311">
        <v>0</v>
      </c>
      <c r="K136" s="311">
        <v>0</v>
      </c>
      <c r="L136" s="311">
        <v>0</v>
      </c>
      <c r="M136" s="311">
        <v>0</v>
      </c>
      <c r="N136" s="311">
        <v>0</v>
      </c>
      <c r="O136" s="311">
        <v>0</v>
      </c>
      <c r="P136" s="311">
        <v>0</v>
      </c>
      <c r="Q136" s="311">
        <v>0</v>
      </c>
      <c r="R136" s="311">
        <v>0</v>
      </c>
      <c r="S136" s="311">
        <v>0</v>
      </c>
      <c r="T136" s="392">
        <v>0</v>
      </c>
      <c r="U136" s="392">
        <v>0</v>
      </c>
      <c r="V136" s="311">
        <v>0</v>
      </c>
      <c r="W136" s="311">
        <v>0</v>
      </c>
      <c r="X136" s="311">
        <v>0</v>
      </c>
      <c r="Y136" s="311">
        <v>0</v>
      </c>
      <c r="Z136" s="311">
        <v>0</v>
      </c>
      <c r="AA136" s="395">
        <v>0</v>
      </c>
      <c r="AB136" s="625"/>
      <c r="AC136" s="506"/>
      <c r="AD136" s="506"/>
      <c r="AE136" s="506"/>
      <c r="AF136" s="507"/>
      <c r="AG136" s="506"/>
      <c r="AH136" s="506"/>
      <c r="AI136" s="507"/>
      <c r="AJ136" s="507"/>
      <c r="AK136" s="506"/>
      <c r="AL136" s="506"/>
      <c r="AM136" s="506"/>
      <c r="AN136" s="506"/>
      <c r="AO136" s="506"/>
      <c r="AP136" s="506"/>
      <c r="AQ136" s="477"/>
      <c r="AR136" s="477"/>
      <c r="AS136" s="477"/>
      <c r="AT136" s="477"/>
      <c r="AU136" s="508"/>
    </row>
    <row r="137" spans="1:47" s="509" customFormat="1" ht="12.75">
      <c r="A137" s="591"/>
      <c r="B137" s="405" t="s">
        <v>370</v>
      </c>
      <c r="C137" s="405"/>
      <c r="D137" s="347">
        <v>0</v>
      </c>
      <c r="E137" s="347">
        <v>0</v>
      </c>
      <c r="F137" s="394"/>
      <c r="G137" s="394"/>
      <c r="H137" s="311">
        <v>0</v>
      </c>
      <c r="I137" s="311">
        <v>0</v>
      </c>
      <c r="J137" s="311">
        <v>0</v>
      </c>
      <c r="K137" s="311">
        <v>0</v>
      </c>
      <c r="L137" s="311">
        <v>0</v>
      </c>
      <c r="M137" s="311">
        <v>0</v>
      </c>
      <c r="N137" s="311">
        <v>0</v>
      </c>
      <c r="O137" s="311">
        <v>0</v>
      </c>
      <c r="P137" s="311">
        <v>0</v>
      </c>
      <c r="Q137" s="311">
        <v>0</v>
      </c>
      <c r="R137" s="311">
        <v>0</v>
      </c>
      <c r="S137" s="311">
        <v>0</v>
      </c>
      <c r="T137" s="392">
        <v>0</v>
      </c>
      <c r="U137" s="392">
        <v>0</v>
      </c>
      <c r="V137" s="311">
        <v>0</v>
      </c>
      <c r="W137" s="311">
        <v>0</v>
      </c>
      <c r="X137" s="311">
        <v>0</v>
      </c>
      <c r="Y137" s="311">
        <v>0</v>
      </c>
      <c r="Z137" s="311">
        <v>0</v>
      </c>
      <c r="AA137" s="395">
        <v>0</v>
      </c>
      <c r="AB137" s="625"/>
      <c r="AC137" s="506"/>
      <c r="AD137" s="506"/>
      <c r="AE137" s="506"/>
      <c r="AF137" s="507"/>
      <c r="AG137" s="506"/>
      <c r="AH137" s="506"/>
      <c r="AI137" s="507"/>
      <c r="AJ137" s="507"/>
      <c r="AK137" s="506"/>
      <c r="AL137" s="506"/>
      <c r="AM137" s="506"/>
      <c r="AN137" s="506"/>
      <c r="AO137" s="506"/>
      <c r="AP137" s="506"/>
      <c r="AQ137" s="477"/>
      <c r="AR137" s="477"/>
      <c r="AS137" s="477"/>
      <c r="AT137" s="477"/>
      <c r="AU137" s="508"/>
    </row>
    <row r="138" spans="1:47" s="509" customFormat="1" ht="12.75">
      <c r="A138" s="591"/>
      <c r="B138" s="405" t="s">
        <v>371</v>
      </c>
      <c r="C138" s="405"/>
      <c r="D138" s="347">
        <v>23</v>
      </c>
      <c r="E138" s="347">
        <v>0</v>
      </c>
      <c r="F138" s="394"/>
      <c r="G138" s="394"/>
      <c r="H138" s="311">
        <v>82.07</v>
      </c>
      <c r="I138" s="311">
        <v>82.07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18</v>
      </c>
      <c r="Q138" s="311">
        <v>0</v>
      </c>
      <c r="R138" s="311">
        <v>0</v>
      </c>
      <c r="S138" s="311">
        <v>0</v>
      </c>
      <c r="T138" s="392">
        <v>18</v>
      </c>
      <c r="U138" s="392">
        <v>0</v>
      </c>
      <c r="V138" s="311">
        <v>0</v>
      </c>
      <c r="W138" s="311">
        <v>5.8159999999999998</v>
      </c>
      <c r="X138" s="311">
        <v>47.824444449999994</v>
      </c>
      <c r="Y138" s="311">
        <v>9.0571111200000001</v>
      </c>
      <c r="Z138" s="311">
        <v>6.4822222200000006</v>
      </c>
      <c r="AA138" s="395">
        <v>69.179777790000003</v>
      </c>
      <c r="AB138" s="625"/>
      <c r="AC138" s="506"/>
      <c r="AD138" s="506"/>
      <c r="AE138" s="506"/>
      <c r="AF138" s="507"/>
      <c r="AG138" s="506"/>
      <c r="AH138" s="506"/>
      <c r="AI138" s="507"/>
      <c r="AJ138" s="507"/>
      <c r="AK138" s="506"/>
      <c r="AL138" s="506"/>
      <c r="AM138" s="506"/>
      <c r="AN138" s="506"/>
      <c r="AO138" s="506"/>
      <c r="AP138" s="506"/>
      <c r="AQ138" s="477"/>
      <c r="AR138" s="477"/>
      <c r="AS138" s="477"/>
      <c r="AT138" s="477"/>
      <c r="AU138" s="508"/>
    </row>
    <row r="139" spans="1:47" s="509" customFormat="1" ht="12.75">
      <c r="A139" s="591"/>
      <c r="B139" s="405" t="s">
        <v>372</v>
      </c>
      <c r="C139" s="405"/>
      <c r="D139" s="347">
        <v>1.56</v>
      </c>
      <c r="E139" s="347">
        <v>0</v>
      </c>
      <c r="F139" s="394"/>
      <c r="G139" s="394"/>
      <c r="H139" s="311">
        <v>3.59</v>
      </c>
      <c r="I139" s="311">
        <v>3.59</v>
      </c>
      <c r="J139" s="311">
        <v>0</v>
      </c>
      <c r="K139" s="311">
        <v>0</v>
      </c>
      <c r="L139" s="311">
        <v>0</v>
      </c>
      <c r="M139" s="311">
        <v>0</v>
      </c>
      <c r="N139" s="311">
        <v>0</v>
      </c>
      <c r="O139" s="311">
        <v>0</v>
      </c>
      <c r="P139" s="311">
        <v>0</v>
      </c>
      <c r="Q139" s="311">
        <v>0</v>
      </c>
      <c r="R139" s="311">
        <v>0</v>
      </c>
      <c r="S139" s="311">
        <v>0</v>
      </c>
      <c r="T139" s="392">
        <v>0</v>
      </c>
      <c r="U139" s="392">
        <v>0</v>
      </c>
      <c r="V139" s="311">
        <v>0</v>
      </c>
      <c r="W139" s="311">
        <v>0</v>
      </c>
      <c r="X139" s="311">
        <v>0.15955556000000001</v>
      </c>
      <c r="Y139" s="311">
        <v>0.39888889</v>
      </c>
      <c r="Z139" s="311">
        <v>0.79777777999999999</v>
      </c>
      <c r="AA139" s="395">
        <v>1.35622223</v>
      </c>
      <c r="AB139" s="625"/>
      <c r="AC139" s="506"/>
      <c r="AD139" s="506"/>
      <c r="AE139" s="506"/>
      <c r="AF139" s="507"/>
      <c r="AG139" s="506"/>
      <c r="AH139" s="506"/>
      <c r="AI139" s="507"/>
      <c r="AJ139" s="507"/>
      <c r="AK139" s="506"/>
      <c r="AL139" s="506"/>
      <c r="AM139" s="506"/>
      <c r="AN139" s="506"/>
      <c r="AO139" s="506"/>
      <c r="AP139" s="506"/>
      <c r="AQ139" s="477"/>
      <c r="AR139" s="477"/>
      <c r="AS139" s="477"/>
      <c r="AT139" s="477"/>
      <c r="AU139" s="508"/>
    </row>
    <row r="140" spans="1:47" s="509" customFormat="1" ht="12.75">
      <c r="A140" s="591"/>
      <c r="B140" s="405" t="s">
        <v>373</v>
      </c>
      <c r="C140" s="405">
        <v>0</v>
      </c>
      <c r="D140" s="347">
        <v>0</v>
      </c>
      <c r="E140" s="347">
        <v>1.6</v>
      </c>
      <c r="F140" s="394"/>
      <c r="G140" s="394"/>
      <c r="H140" s="311">
        <v>9.17</v>
      </c>
      <c r="I140" s="311">
        <v>9.17</v>
      </c>
      <c r="J140" s="311">
        <v>0</v>
      </c>
      <c r="K140" s="311">
        <v>0</v>
      </c>
      <c r="L140" s="311">
        <v>0</v>
      </c>
      <c r="M140" s="311">
        <v>0</v>
      </c>
      <c r="N140" s="311">
        <v>0</v>
      </c>
      <c r="O140" s="311">
        <v>0</v>
      </c>
      <c r="P140" s="311">
        <v>0</v>
      </c>
      <c r="Q140" s="311">
        <v>0</v>
      </c>
      <c r="R140" s="311">
        <v>0</v>
      </c>
      <c r="S140" s="311">
        <v>0</v>
      </c>
      <c r="T140" s="392">
        <v>0</v>
      </c>
      <c r="U140" s="392">
        <v>0</v>
      </c>
      <c r="V140" s="311">
        <v>0</v>
      </c>
      <c r="W140" s="311">
        <v>0</v>
      </c>
      <c r="X140" s="311">
        <v>0.50933333000000003</v>
      </c>
      <c r="Y140" s="311">
        <v>1.27333333</v>
      </c>
      <c r="Z140" s="311">
        <v>2.54666667</v>
      </c>
      <c r="AA140" s="395">
        <v>4.3293333299999999</v>
      </c>
      <c r="AB140" s="625"/>
      <c r="AC140" s="506"/>
      <c r="AD140" s="506"/>
      <c r="AE140" s="506"/>
      <c r="AF140" s="507"/>
      <c r="AG140" s="506"/>
      <c r="AH140" s="506"/>
      <c r="AI140" s="507"/>
      <c r="AJ140" s="507"/>
      <c r="AK140" s="506"/>
      <c r="AL140" s="506"/>
      <c r="AM140" s="506"/>
      <c r="AN140" s="506"/>
      <c r="AO140" s="506"/>
      <c r="AP140" s="506"/>
      <c r="AQ140" s="477"/>
      <c r="AR140" s="477"/>
      <c r="AS140" s="477"/>
      <c r="AT140" s="477"/>
      <c r="AU140" s="508"/>
    </row>
    <row r="141" spans="1:47" s="509" customFormat="1" ht="12.75">
      <c r="A141" s="591"/>
      <c r="B141" s="405" t="s">
        <v>374</v>
      </c>
      <c r="C141" s="405"/>
      <c r="D141" s="347">
        <v>0</v>
      </c>
      <c r="E141" s="347">
        <v>0</v>
      </c>
      <c r="F141" s="394"/>
      <c r="G141" s="394"/>
      <c r="H141" s="311">
        <v>0</v>
      </c>
      <c r="I141" s="311">
        <v>0</v>
      </c>
      <c r="J141" s="311">
        <v>0</v>
      </c>
      <c r="K141" s="311">
        <v>0</v>
      </c>
      <c r="L141" s="311">
        <v>0</v>
      </c>
      <c r="M141" s="311">
        <v>0</v>
      </c>
      <c r="N141" s="311">
        <v>0</v>
      </c>
      <c r="O141" s="311">
        <v>0</v>
      </c>
      <c r="P141" s="311">
        <v>0</v>
      </c>
      <c r="Q141" s="311">
        <v>0</v>
      </c>
      <c r="R141" s="311">
        <v>0</v>
      </c>
      <c r="S141" s="311">
        <v>0</v>
      </c>
      <c r="T141" s="392">
        <v>0</v>
      </c>
      <c r="U141" s="392">
        <v>0</v>
      </c>
      <c r="V141" s="311">
        <v>0</v>
      </c>
      <c r="W141" s="311">
        <v>0</v>
      </c>
      <c r="X141" s="311">
        <v>0</v>
      </c>
      <c r="Y141" s="311">
        <v>0</v>
      </c>
      <c r="Z141" s="311">
        <v>0</v>
      </c>
      <c r="AA141" s="395">
        <v>0</v>
      </c>
      <c r="AB141" s="625"/>
      <c r="AC141" s="506"/>
      <c r="AD141" s="506"/>
      <c r="AE141" s="506"/>
      <c r="AF141" s="507"/>
      <c r="AG141" s="506"/>
      <c r="AH141" s="506"/>
      <c r="AI141" s="507"/>
      <c r="AJ141" s="507"/>
      <c r="AK141" s="506"/>
      <c r="AL141" s="506"/>
      <c r="AM141" s="506"/>
      <c r="AN141" s="506"/>
      <c r="AO141" s="506"/>
      <c r="AP141" s="506"/>
      <c r="AQ141" s="477"/>
      <c r="AR141" s="477"/>
      <c r="AS141" s="477"/>
      <c r="AT141" s="477"/>
      <c r="AU141" s="508"/>
    </row>
    <row r="142" spans="1:47" s="509" customFormat="1" ht="12.75">
      <c r="A142" s="591"/>
      <c r="B142" s="405" t="s">
        <v>375</v>
      </c>
      <c r="C142" s="405"/>
      <c r="D142" s="347">
        <v>0</v>
      </c>
      <c r="E142" s="347">
        <v>0</v>
      </c>
      <c r="F142" s="394"/>
      <c r="G142" s="394"/>
      <c r="H142" s="311">
        <v>0</v>
      </c>
      <c r="I142" s="311">
        <v>0</v>
      </c>
      <c r="J142" s="311">
        <v>0</v>
      </c>
      <c r="K142" s="311">
        <v>0</v>
      </c>
      <c r="L142" s="311">
        <v>0</v>
      </c>
      <c r="M142" s="311">
        <v>0</v>
      </c>
      <c r="N142" s="311">
        <v>0</v>
      </c>
      <c r="O142" s="311">
        <v>0</v>
      </c>
      <c r="P142" s="311">
        <v>0</v>
      </c>
      <c r="Q142" s="311">
        <v>0</v>
      </c>
      <c r="R142" s="311">
        <v>0</v>
      </c>
      <c r="S142" s="311">
        <v>0</v>
      </c>
      <c r="T142" s="392">
        <v>0</v>
      </c>
      <c r="U142" s="392">
        <v>0</v>
      </c>
      <c r="V142" s="311">
        <v>0</v>
      </c>
      <c r="W142" s="311">
        <v>0</v>
      </c>
      <c r="X142" s="311">
        <v>0</v>
      </c>
      <c r="Y142" s="311">
        <v>0</v>
      </c>
      <c r="Z142" s="311">
        <v>0</v>
      </c>
      <c r="AA142" s="395">
        <v>0</v>
      </c>
      <c r="AB142" s="625"/>
      <c r="AC142" s="506"/>
      <c r="AD142" s="506"/>
      <c r="AE142" s="506"/>
      <c r="AF142" s="507"/>
      <c r="AG142" s="506"/>
      <c r="AH142" s="506"/>
      <c r="AI142" s="507"/>
      <c r="AJ142" s="507"/>
      <c r="AK142" s="506"/>
      <c r="AL142" s="506"/>
      <c r="AM142" s="506"/>
      <c r="AN142" s="506"/>
      <c r="AO142" s="506"/>
      <c r="AP142" s="506"/>
      <c r="AQ142" s="477"/>
      <c r="AR142" s="477"/>
      <c r="AS142" s="477"/>
      <c r="AT142" s="477"/>
      <c r="AU142" s="508"/>
    </row>
    <row r="143" spans="1:47" s="509" customFormat="1" ht="12.75">
      <c r="A143" s="591"/>
      <c r="B143" s="405" t="s">
        <v>376</v>
      </c>
      <c r="C143" s="405"/>
      <c r="D143" s="347">
        <v>0</v>
      </c>
      <c r="E143" s="347">
        <v>1.6</v>
      </c>
      <c r="F143" s="394"/>
      <c r="G143" s="394"/>
      <c r="H143" s="311">
        <v>9.17</v>
      </c>
      <c r="I143" s="311">
        <v>9.17</v>
      </c>
      <c r="J143" s="311">
        <v>0</v>
      </c>
      <c r="K143" s="311">
        <v>0</v>
      </c>
      <c r="L143" s="311">
        <v>0</v>
      </c>
      <c r="M143" s="311">
        <v>0</v>
      </c>
      <c r="N143" s="311">
        <v>0</v>
      </c>
      <c r="O143" s="311">
        <v>0</v>
      </c>
      <c r="P143" s="311">
        <v>0</v>
      </c>
      <c r="Q143" s="311">
        <v>0</v>
      </c>
      <c r="R143" s="311">
        <v>0</v>
      </c>
      <c r="S143" s="311">
        <v>0</v>
      </c>
      <c r="T143" s="392">
        <v>0</v>
      </c>
      <c r="U143" s="392">
        <v>0</v>
      </c>
      <c r="V143" s="311">
        <v>0</v>
      </c>
      <c r="W143" s="311">
        <v>0</v>
      </c>
      <c r="X143" s="311">
        <v>0.50933333000000003</v>
      </c>
      <c r="Y143" s="311">
        <v>1.27333333</v>
      </c>
      <c r="Z143" s="311">
        <v>2.54666667</v>
      </c>
      <c r="AA143" s="395">
        <v>4.3293333299999999</v>
      </c>
      <c r="AB143" s="625"/>
      <c r="AC143" s="506"/>
      <c r="AD143" s="506"/>
      <c r="AE143" s="506"/>
      <c r="AF143" s="507"/>
      <c r="AG143" s="506"/>
      <c r="AH143" s="506"/>
      <c r="AI143" s="507"/>
      <c r="AJ143" s="507"/>
      <c r="AK143" s="506"/>
      <c r="AL143" s="506"/>
      <c r="AM143" s="506"/>
      <c r="AN143" s="506"/>
      <c r="AO143" s="506"/>
      <c r="AP143" s="506"/>
      <c r="AQ143" s="477"/>
      <c r="AR143" s="477"/>
      <c r="AS143" s="477"/>
      <c r="AT143" s="477"/>
      <c r="AU143" s="508"/>
    </row>
    <row r="144" spans="1:47" s="509" customFormat="1" ht="12.75">
      <c r="A144" s="591"/>
      <c r="B144" s="405" t="s">
        <v>377</v>
      </c>
      <c r="C144" s="405"/>
      <c r="D144" s="347">
        <v>0</v>
      </c>
      <c r="E144" s="347">
        <v>0</v>
      </c>
      <c r="F144" s="394"/>
      <c r="G144" s="394"/>
      <c r="H144" s="311">
        <v>0</v>
      </c>
      <c r="I144" s="311">
        <v>0</v>
      </c>
      <c r="J144" s="311">
        <v>0</v>
      </c>
      <c r="K144" s="311">
        <v>0</v>
      </c>
      <c r="L144" s="311">
        <v>0</v>
      </c>
      <c r="M144" s="311">
        <v>0</v>
      </c>
      <c r="N144" s="311">
        <v>0</v>
      </c>
      <c r="O144" s="311">
        <v>0</v>
      </c>
      <c r="P144" s="311">
        <v>0</v>
      </c>
      <c r="Q144" s="311">
        <v>0</v>
      </c>
      <c r="R144" s="311">
        <v>0</v>
      </c>
      <c r="S144" s="311">
        <v>0</v>
      </c>
      <c r="T144" s="392">
        <v>0</v>
      </c>
      <c r="U144" s="392">
        <v>0</v>
      </c>
      <c r="V144" s="311">
        <v>0</v>
      </c>
      <c r="W144" s="311">
        <v>0</v>
      </c>
      <c r="X144" s="311">
        <v>0</v>
      </c>
      <c r="Y144" s="311">
        <v>0</v>
      </c>
      <c r="Z144" s="311">
        <v>0</v>
      </c>
      <c r="AA144" s="395">
        <v>0</v>
      </c>
      <c r="AB144" s="625"/>
      <c r="AC144" s="506"/>
      <c r="AD144" s="506"/>
      <c r="AE144" s="506"/>
      <c r="AF144" s="507"/>
      <c r="AG144" s="506"/>
      <c r="AH144" s="506"/>
      <c r="AI144" s="507"/>
      <c r="AJ144" s="507"/>
      <c r="AK144" s="506"/>
      <c r="AL144" s="506"/>
      <c r="AM144" s="506"/>
      <c r="AN144" s="506"/>
      <c r="AO144" s="506"/>
      <c r="AP144" s="506"/>
      <c r="AQ144" s="477"/>
      <c r="AR144" s="477"/>
      <c r="AS144" s="477"/>
      <c r="AT144" s="477"/>
      <c r="AU144" s="508"/>
    </row>
    <row r="145" spans="1:47" s="509" customFormat="1" ht="12.75">
      <c r="A145" s="591"/>
      <c r="B145" s="405" t="s">
        <v>67</v>
      </c>
      <c r="C145" s="405"/>
      <c r="D145" s="347">
        <v>0</v>
      </c>
      <c r="E145" s="347">
        <v>0</v>
      </c>
      <c r="F145" s="394"/>
      <c r="G145" s="394"/>
      <c r="H145" s="311">
        <v>0</v>
      </c>
      <c r="I145" s="311">
        <v>0</v>
      </c>
      <c r="J145" s="311">
        <v>0</v>
      </c>
      <c r="K145" s="311">
        <v>0</v>
      </c>
      <c r="L145" s="311">
        <v>0</v>
      </c>
      <c r="M145" s="311">
        <v>0</v>
      </c>
      <c r="N145" s="311">
        <v>0</v>
      </c>
      <c r="O145" s="311">
        <v>0</v>
      </c>
      <c r="P145" s="311">
        <v>0</v>
      </c>
      <c r="Q145" s="311">
        <v>0</v>
      </c>
      <c r="R145" s="311">
        <v>0</v>
      </c>
      <c r="S145" s="311">
        <v>0</v>
      </c>
      <c r="T145" s="392">
        <v>0</v>
      </c>
      <c r="U145" s="392">
        <v>0</v>
      </c>
      <c r="V145" s="311">
        <v>0</v>
      </c>
      <c r="W145" s="311">
        <v>0</v>
      </c>
      <c r="X145" s="311">
        <v>0</v>
      </c>
      <c r="Y145" s="311">
        <v>0</v>
      </c>
      <c r="Z145" s="311">
        <v>0</v>
      </c>
      <c r="AA145" s="395">
        <v>0</v>
      </c>
      <c r="AB145" s="625"/>
      <c r="AC145" s="506"/>
      <c r="AD145" s="506"/>
      <c r="AE145" s="506"/>
      <c r="AF145" s="507"/>
      <c r="AG145" s="506"/>
      <c r="AH145" s="506"/>
      <c r="AI145" s="507"/>
      <c r="AJ145" s="507"/>
      <c r="AK145" s="506"/>
      <c r="AL145" s="506"/>
      <c r="AM145" s="506"/>
      <c r="AN145" s="506"/>
      <c r="AO145" s="506"/>
      <c r="AP145" s="506"/>
      <c r="AQ145" s="477"/>
      <c r="AR145" s="477"/>
      <c r="AS145" s="477"/>
      <c r="AT145" s="477"/>
      <c r="AU145" s="508"/>
    </row>
    <row r="146" spans="1:47" s="496" customFormat="1" ht="20.100000000000001" customHeight="1">
      <c r="A146" s="491"/>
      <c r="B146" s="492" t="s">
        <v>56</v>
      </c>
      <c r="C146" s="493"/>
      <c r="D146" s="494"/>
      <c r="E146" s="494"/>
      <c r="F146" s="495"/>
      <c r="G146" s="495"/>
      <c r="H146" s="494"/>
      <c r="I146" s="494"/>
      <c r="J146" s="494"/>
      <c r="K146" s="494"/>
      <c r="L146" s="494"/>
      <c r="M146" s="494"/>
      <c r="N146" s="494"/>
      <c r="O146" s="494"/>
      <c r="P146" s="494"/>
      <c r="Q146" s="494"/>
      <c r="R146" s="494"/>
      <c r="S146" s="494"/>
      <c r="T146" s="588"/>
      <c r="U146" s="588"/>
      <c r="V146" s="494"/>
      <c r="W146" s="494"/>
      <c r="X146" s="494"/>
      <c r="Y146" s="494"/>
      <c r="Z146" s="494"/>
      <c r="AA146" s="589"/>
      <c r="AB146" s="490"/>
      <c r="AC146" s="515"/>
      <c r="AD146" s="515"/>
      <c r="AE146" s="515"/>
      <c r="AF146" s="515"/>
      <c r="AG146" s="515"/>
      <c r="AH146" s="515"/>
      <c r="AI146" s="515"/>
      <c r="AJ146" s="488"/>
      <c r="AK146" s="515"/>
      <c r="AL146" s="515"/>
      <c r="AM146" s="515"/>
      <c r="AN146" s="515"/>
      <c r="AO146" s="515"/>
      <c r="AP146" s="515"/>
      <c r="AU146" s="496">
        <v>0</v>
      </c>
    </row>
    <row r="147" spans="1:47" s="500" customFormat="1" ht="39" customHeight="1">
      <c r="A147" s="540">
        <v>4</v>
      </c>
      <c r="B147" s="397" t="s">
        <v>57</v>
      </c>
      <c r="C147" s="513" t="s">
        <v>52</v>
      </c>
      <c r="D147" s="513">
        <v>0</v>
      </c>
      <c r="E147" s="513">
        <v>80</v>
      </c>
      <c r="F147" s="398">
        <v>2012</v>
      </c>
      <c r="G147" s="398">
        <v>2017</v>
      </c>
      <c r="H147" s="513">
        <v>228.81200000000001</v>
      </c>
      <c r="I147" s="513">
        <v>220.46990000000002</v>
      </c>
      <c r="J147" s="513"/>
      <c r="K147" s="513"/>
      <c r="L147" s="513"/>
      <c r="M147" s="513"/>
      <c r="N147" s="513"/>
      <c r="O147" s="513"/>
      <c r="P147" s="513"/>
      <c r="Q147" s="513"/>
      <c r="R147" s="513">
        <v>0</v>
      </c>
      <c r="S147" s="513">
        <v>80</v>
      </c>
      <c r="T147" s="584">
        <v>0</v>
      </c>
      <c r="U147" s="584">
        <v>80</v>
      </c>
      <c r="V147" s="590">
        <v>6.1659000000000006</v>
      </c>
      <c r="W147" s="590">
        <v>0</v>
      </c>
      <c r="X147" s="590">
        <v>0</v>
      </c>
      <c r="Y147" s="590">
        <v>52.646100000000018</v>
      </c>
      <c r="Z147" s="590">
        <v>167.82380000000001</v>
      </c>
      <c r="AA147" s="587">
        <v>226.63580000000002</v>
      </c>
      <c r="AB147" s="490"/>
      <c r="AC147" s="515"/>
      <c r="AD147" s="537"/>
      <c r="AE147" s="537"/>
      <c r="AF147" s="515"/>
      <c r="AG147" s="515"/>
      <c r="AH147" s="515"/>
      <c r="AI147" s="515"/>
      <c r="AJ147" s="515"/>
      <c r="AK147" s="515"/>
      <c r="AL147" s="515"/>
      <c r="AM147" s="515"/>
      <c r="AN147" s="515"/>
      <c r="AO147" s="515"/>
      <c r="AP147" s="515"/>
      <c r="AQ147" s="498"/>
      <c r="AR147" s="498"/>
      <c r="AS147" s="498"/>
      <c r="AT147" s="498"/>
      <c r="AU147" s="499">
        <v>0</v>
      </c>
    </row>
    <row r="148" spans="1:47" s="479" customFormat="1" ht="12.75">
      <c r="A148" s="529"/>
      <c r="B148" s="401" t="s">
        <v>361</v>
      </c>
      <c r="C148" s="360">
        <v>0</v>
      </c>
      <c r="D148" s="360">
        <v>0</v>
      </c>
      <c r="E148" s="360">
        <v>80</v>
      </c>
      <c r="F148" s="402"/>
      <c r="G148" s="402"/>
      <c r="H148" s="177">
        <v>228.81200000000001</v>
      </c>
      <c r="I148" s="177">
        <v>220.46990000000002</v>
      </c>
      <c r="J148" s="177">
        <v>0</v>
      </c>
      <c r="K148" s="177">
        <v>0</v>
      </c>
      <c r="L148" s="177">
        <v>0</v>
      </c>
      <c r="M148" s="177">
        <v>0</v>
      </c>
      <c r="N148" s="177">
        <v>0</v>
      </c>
      <c r="O148" s="177">
        <v>0</v>
      </c>
      <c r="P148" s="177">
        <v>0</v>
      </c>
      <c r="Q148" s="177">
        <v>0</v>
      </c>
      <c r="R148" s="177">
        <v>0</v>
      </c>
      <c r="S148" s="177">
        <v>80</v>
      </c>
      <c r="T148" s="403">
        <v>0</v>
      </c>
      <c r="U148" s="403">
        <v>80</v>
      </c>
      <c r="V148" s="177">
        <v>6.1659000000000006</v>
      </c>
      <c r="W148" s="177">
        <v>0</v>
      </c>
      <c r="X148" s="177">
        <v>0</v>
      </c>
      <c r="Y148" s="177">
        <v>52.646100000000018</v>
      </c>
      <c r="Z148" s="177">
        <v>167.82380000000001</v>
      </c>
      <c r="AA148" s="406">
        <v>226.63580000000002</v>
      </c>
      <c r="AB148" s="533"/>
      <c r="AC148" s="488"/>
      <c r="AD148" s="488"/>
      <c r="AE148" s="488"/>
      <c r="AF148" s="488"/>
      <c r="AG148" s="488"/>
      <c r="AH148" s="488"/>
      <c r="AI148" s="488"/>
      <c r="AJ148" s="488"/>
      <c r="AK148" s="488"/>
      <c r="AL148" s="488"/>
      <c r="AM148" s="488"/>
      <c r="AN148" s="488"/>
      <c r="AO148" s="488"/>
      <c r="AP148" s="488"/>
      <c r="AQ148" s="482"/>
      <c r="AR148" s="482"/>
      <c r="AS148" s="482"/>
      <c r="AT148" s="482"/>
      <c r="AU148" s="489"/>
    </row>
    <row r="149" spans="1:47" s="479" customFormat="1" ht="12.75">
      <c r="A149" s="529"/>
      <c r="B149" s="401" t="s">
        <v>362</v>
      </c>
      <c r="C149" s="360">
        <v>0</v>
      </c>
      <c r="D149" s="360">
        <v>0</v>
      </c>
      <c r="E149" s="360">
        <v>0</v>
      </c>
      <c r="F149" s="402"/>
      <c r="G149" s="402"/>
      <c r="H149" s="177">
        <v>0</v>
      </c>
      <c r="I149" s="177">
        <v>0</v>
      </c>
      <c r="J149" s="177">
        <v>0</v>
      </c>
      <c r="K149" s="177">
        <v>0</v>
      </c>
      <c r="L149" s="177">
        <v>0</v>
      </c>
      <c r="M149" s="177">
        <v>0</v>
      </c>
      <c r="N149" s="177">
        <v>0</v>
      </c>
      <c r="O149" s="177">
        <v>0</v>
      </c>
      <c r="P149" s="177">
        <v>0</v>
      </c>
      <c r="Q149" s="177">
        <v>0</v>
      </c>
      <c r="R149" s="177">
        <v>0</v>
      </c>
      <c r="S149" s="177">
        <v>0</v>
      </c>
      <c r="T149" s="403">
        <v>0</v>
      </c>
      <c r="U149" s="403">
        <v>0</v>
      </c>
      <c r="V149" s="177">
        <v>0</v>
      </c>
      <c r="W149" s="177">
        <v>0</v>
      </c>
      <c r="X149" s="177">
        <v>0</v>
      </c>
      <c r="Y149" s="177">
        <v>0</v>
      </c>
      <c r="Z149" s="177">
        <v>0</v>
      </c>
      <c r="AA149" s="406">
        <v>0</v>
      </c>
      <c r="AB149" s="533"/>
      <c r="AC149" s="488"/>
      <c r="AD149" s="488"/>
      <c r="AE149" s="488"/>
      <c r="AF149" s="488"/>
      <c r="AG149" s="488"/>
      <c r="AH149" s="488"/>
      <c r="AI149" s="488"/>
      <c r="AJ149" s="488"/>
      <c r="AK149" s="488"/>
      <c r="AL149" s="488"/>
      <c r="AM149" s="488"/>
      <c r="AN149" s="488"/>
      <c r="AO149" s="488"/>
      <c r="AP149" s="488"/>
      <c r="AQ149" s="482"/>
      <c r="AR149" s="482"/>
      <c r="AS149" s="482"/>
      <c r="AT149" s="482"/>
      <c r="AU149" s="489"/>
    </row>
    <row r="150" spans="1:47" s="479" customFormat="1" ht="12.75">
      <c r="A150" s="529"/>
      <c r="B150" s="401" t="s">
        <v>363</v>
      </c>
      <c r="C150" s="360">
        <v>0</v>
      </c>
      <c r="D150" s="360">
        <v>0</v>
      </c>
      <c r="E150" s="360">
        <v>0</v>
      </c>
      <c r="F150" s="402"/>
      <c r="G150" s="402"/>
      <c r="H150" s="177">
        <v>0</v>
      </c>
      <c r="I150" s="177">
        <v>0</v>
      </c>
      <c r="J150" s="177">
        <v>0</v>
      </c>
      <c r="K150" s="177">
        <v>0</v>
      </c>
      <c r="L150" s="177">
        <v>0</v>
      </c>
      <c r="M150" s="177">
        <v>0</v>
      </c>
      <c r="N150" s="177">
        <v>0</v>
      </c>
      <c r="O150" s="177">
        <v>0</v>
      </c>
      <c r="P150" s="177">
        <v>0</v>
      </c>
      <c r="Q150" s="177">
        <v>0</v>
      </c>
      <c r="R150" s="177">
        <v>0</v>
      </c>
      <c r="S150" s="177">
        <v>0</v>
      </c>
      <c r="T150" s="403">
        <v>0</v>
      </c>
      <c r="U150" s="403">
        <v>0</v>
      </c>
      <c r="V150" s="177">
        <v>0</v>
      </c>
      <c r="W150" s="177">
        <v>0</v>
      </c>
      <c r="X150" s="177">
        <v>0</v>
      </c>
      <c r="Y150" s="177">
        <v>0</v>
      </c>
      <c r="Z150" s="177">
        <v>0</v>
      </c>
      <c r="AA150" s="406">
        <v>0</v>
      </c>
      <c r="AB150" s="533"/>
      <c r="AC150" s="488"/>
      <c r="AD150" s="488"/>
      <c r="AE150" s="488"/>
      <c r="AF150" s="488"/>
      <c r="AG150" s="488"/>
      <c r="AH150" s="488"/>
      <c r="AI150" s="488"/>
      <c r="AJ150" s="488"/>
      <c r="AK150" s="488"/>
      <c r="AL150" s="488"/>
      <c r="AM150" s="488"/>
      <c r="AN150" s="488"/>
      <c r="AO150" s="488"/>
      <c r="AP150" s="488"/>
      <c r="AQ150" s="482"/>
      <c r="AR150" s="482"/>
      <c r="AS150" s="482"/>
      <c r="AT150" s="482"/>
      <c r="AU150" s="489"/>
    </row>
    <row r="151" spans="1:47" s="479" customFormat="1" ht="12.75">
      <c r="A151" s="529"/>
      <c r="B151" s="401" t="s">
        <v>364</v>
      </c>
      <c r="C151" s="360"/>
      <c r="D151" s="360"/>
      <c r="E151" s="360"/>
      <c r="F151" s="402"/>
      <c r="G151" s="402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403">
        <v>0</v>
      </c>
      <c r="U151" s="403">
        <v>0</v>
      </c>
      <c r="V151" s="177"/>
      <c r="W151" s="177"/>
      <c r="X151" s="177"/>
      <c r="Y151" s="177"/>
      <c r="Z151" s="177"/>
      <c r="AA151" s="406">
        <v>0</v>
      </c>
      <c r="AB151" s="533"/>
      <c r="AC151" s="488"/>
      <c r="AD151" s="488"/>
      <c r="AE151" s="488"/>
      <c r="AF151" s="488"/>
      <c r="AG151" s="488"/>
      <c r="AH151" s="488"/>
      <c r="AI151" s="488"/>
      <c r="AJ151" s="488"/>
      <c r="AK151" s="488"/>
      <c r="AL151" s="488"/>
      <c r="AM151" s="488"/>
      <c r="AN151" s="488"/>
      <c r="AO151" s="488"/>
      <c r="AP151" s="488"/>
      <c r="AQ151" s="482"/>
      <c r="AR151" s="482"/>
      <c r="AS151" s="482"/>
      <c r="AT151" s="482"/>
      <c r="AU151" s="489"/>
    </row>
    <row r="152" spans="1:47" s="479" customFormat="1" ht="12.75">
      <c r="A152" s="529"/>
      <c r="B152" s="401" t="s">
        <v>365</v>
      </c>
      <c r="C152" s="360"/>
      <c r="D152" s="360"/>
      <c r="E152" s="360"/>
      <c r="F152" s="402"/>
      <c r="G152" s="402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403">
        <v>0</v>
      </c>
      <c r="U152" s="403">
        <v>0</v>
      </c>
      <c r="V152" s="177"/>
      <c r="W152" s="177"/>
      <c r="X152" s="177"/>
      <c r="Y152" s="177"/>
      <c r="Z152" s="177"/>
      <c r="AA152" s="406">
        <v>0</v>
      </c>
      <c r="AB152" s="533"/>
      <c r="AC152" s="488"/>
      <c r="AD152" s="488"/>
      <c r="AE152" s="488"/>
      <c r="AF152" s="488"/>
      <c r="AG152" s="488"/>
      <c r="AH152" s="488"/>
      <c r="AI152" s="488"/>
      <c r="AJ152" s="488"/>
      <c r="AK152" s="488"/>
      <c r="AL152" s="488"/>
      <c r="AM152" s="488"/>
      <c r="AN152" s="488"/>
      <c r="AO152" s="488"/>
      <c r="AP152" s="488"/>
      <c r="AQ152" s="482"/>
      <c r="AR152" s="482"/>
      <c r="AS152" s="482"/>
      <c r="AT152" s="482"/>
      <c r="AU152" s="489"/>
    </row>
    <row r="153" spans="1:47" s="479" customFormat="1" ht="12.75">
      <c r="A153" s="529"/>
      <c r="B153" s="401" t="s">
        <v>366</v>
      </c>
      <c r="C153" s="360"/>
      <c r="D153" s="360"/>
      <c r="E153" s="360"/>
      <c r="F153" s="402"/>
      <c r="G153" s="402"/>
      <c r="H153" s="177"/>
      <c r="I153" s="177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403">
        <v>0</v>
      </c>
      <c r="U153" s="403">
        <v>0</v>
      </c>
      <c r="V153" s="177"/>
      <c r="W153" s="177"/>
      <c r="X153" s="177"/>
      <c r="Y153" s="177"/>
      <c r="Z153" s="177"/>
      <c r="AA153" s="406">
        <v>0</v>
      </c>
      <c r="AB153" s="533"/>
      <c r="AC153" s="488"/>
      <c r="AD153" s="488"/>
      <c r="AE153" s="488"/>
      <c r="AF153" s="488"/>
      <c r="AG153" s="488"/>
      <c r="AH153" s="488"/>
      <c r="AI153" s="488"/>
      <c r="AJ153" s="488"/>
      <c r="AK153" s="488"/>
      <c r="AL153" s="488"/>
      <c r="AM153" s="488"/>
      <c r="AN153" s="488"/>
      <c r="AO153" s="488"/>
      <c r="AP153" s="488"/>
      <c r="AQ153" s="482"/>
      <c r="AR153" s="482"/>
      <c r="AS153" s="482"/>
      <c r="AT153" s="482"/>
      <c r="AU153" s="489"/>
    </row>
    <row r="154" spans="1:47" s="479" customFormat="1" ht="12.75">
      <c r="A154" s="529"/>
      <c r="B154" s="401" t="s">
        <v>367</v>
      </c>
      <c r="C154" s="360"/>
      <c r="D154" s="360"/>
      <c r="E154" s="360"/>
      <c r="F154" s="402"/>
      <c r="G154" s="402"/>
      <c r="H154" s="177"/>
      <c r="I154" s="177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403">
        <v>0</v>
      </c>
      <c r="U154" s="403">
        <v>0</v>
      </c>
      <c r="V154" s="177"/>
      <c r="W154" s="177"/>
      <c r="X154" s="177"/>
      <c r="Y154" s="177"/>
      <c r="Z154" s="177"/>
      <c r="AA154" s="406">
        <v>0</v>
      </c>
      <c r="AB154" s="533"/>
      <c r="AC154" s="488"/>
      <c r="AD154" s="488"/>
      <c r="AE154" s="488"/>
      <c r="AF154" s="488"/>
      <c r="AG154" s="488"/>
      <c r="AH154" s="488"/>
      <c r="AI154" s="488"/>
      <c r="AJ154" s="488"/>
      <c r="AK154" s="488"/>
      <c r="AL154" s="488"/>
      <c r="AM154" s="488"/>
      <c r="AN154" s="488"/>
      <c r="AO154" s="488"/>
      <c r="AP154" s="488"/>
      <c r="AQ154" s="482"/>
      <c r="AR154" s="482"/>
      <c r="AS154" s="482"/>
      <c r="AT154" s="482"/>
      <c r="AU154" s="489"/>
    </row>
    <row r="155" spans="1:47" s="479" customFormat="1" ht="12.75">
      <c r="A155" s="529"/>
      <c r="B155" s="401" t="s">
        <v>368</v>
      </c>
      <c r="C155" s="360">
        <v>0</v>
      </c>
      <c r="D155" s="360">
        <v>0</v>
      </c>
      <c r="E155" s="360">
        <v>0</v>
      </c>
      <c r="F155" s="402"/>
      <c r="G155" s="402"/>
      <c r="H155" s="177">
        <v>0</v>
      </c>
      <c r="I155" s="177">
        <v>0</v>
      </c>
      <c r="J155" s="177">
        <v>0</v>
      </c>
      <c r="K155" s="177">
        <v>0</v>
      </c>
      <c r="L155" s="177">
        <v>0</v>
      </c>
      <c r="M155" s="177">
        <v>0</v>
      </c>
      <c r="N155" s="177">
        <v>0</v>
      </c>
      <c r="O155" s="177">
        <v>0</v>
      </c>
      <c r="P155" s="177">
        <v>0</v>
      </c>
      <c r="Q155" s="177">
        <v>0</v>
      </c>
      <c r="R155" s="177">
        <v>0</v>
      </c>
      <c r="S155" s="177">
        <v>0</v>
      </c>
      <c r="T155" s="403">
        <v>0</v>
      </c>
      <c r="U155" s="403">
        <v>0</v>
      </c>
      <c r="V155" s="177">
        <v>0</v>
      </c>
      <c r="W155" s="177">
        <v>0</v>
      </c>
      <c r="X155" s="177">
        <v>0</v>
      </c>
      <c r="Y155" s="177">
        <v>0</v>
      </c>
      <c r="Z155" s="177">
        <v>0</v>
      </c>
      <c r="AA155" s="406">
        <v>0</v>
      </c>
      <c r="AB155" s="533"/>
      <c r="AC155" s="488"/>
      <c r="AD155" s="488"/>
      <c r="AE155" s="488"/>
      <c r="AF155" s="488"/>
      <c r="AG155" s="488"/>
      <c r="AH155" s="488"/>
      <c r="AI155" s="488"/>
      <c r="AJ155" s="488"/>
      <c r="AK155" s="488"/>
      <c r="AL155" s="488"/>
      <c r="AM155" s="488"/>
      <c r="AN155" s="488"/>
      <c r="AO155" s="488"/>
      <c r="AP155" s="488"/>
      <c r="AQ155" s="482"/>
      <c r="AR155" s="482"/>
      <c r="AS155" s="482"/>
      <c r="AT155" s="482"/>
      <c r="AU155" s="489"/>
    </row>
    <row r="156" spans="1:47" s="479" customFormat="1" ht="12.75">
      <c r="A156" s="529"/>
      <c r="B156" s="401" t="s">
        <v>369</v>
      </c>
      <c r="C156" s="360"/>
      <c r="D156" s="360"/>
      <c r="E156" s="360"/>
      <c r="F156" s="402"/>
      <c r="G156" s="402"/>
      <c r="H156" s="177"/>
      <c r="I156" s="177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403">
        <v>0</v>
      </c>
      <c r="U156" s="403">
        <v>0</v>
      </c>
      <c r="V156" s="177"/>
      <c r="W156" s="177"/>
      <c r="X156" s="177"/>
      <c r="Y156" s="177"/>
      <c r="Z156" s="177"/>
      <c r="AA156" s="406">
        <v>0</v>
      </c>
      <c r="AB156" s="533"/>
      <c r="AC156" s="488"/>
      <c r="AD156" s="488"/>
      <c r="AE156" s="488"/>
      <c r="AF156" s="488"/>
      <c r="AG156" s="488"/>
      <c r="AH156" s="488"/>
      <c r="AI156" s="488"/>
      <c r="AJ156" s="488"/>
      <c r="AK156" s="488"/>
      <c r="AL156" s="488"/>
      <c r="AM156" s="488"/>
      <c r="AN156" s="488"/>
      <c r="AO156" s="488"/>
      <c r="AP156" s="488"/>
      <c r="AQ156" s="482"/>
      <c r="AR156" s="482"/>
      <c r="AS156" s="482"/>
      <c r="AT156" s="482"/>
      <c r="AU156" s="489"/>
    </row>
    <row r="157" spans="1:47" s="479" customFormat="1" ht="12.75">
      <c r="A157" s="529"/>
      <c r="B157" s="401" t="s">
        <v>370</v>
      </c>
      <c r="C157" s="360"/>
      <c r="D157" s="360"/>
      <c r="E157" s="360"/>
      <c r="F157" s="402"/>
      <c r="G157" s="402"/>
      <c r="H157" s="177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403">
        <v>0</v>
      </c>
      <c r="U157" s="403">
        <v>0</v>
      </c>
      <c r="V157" s="177"/>
      <c r="W157" s="177"/>
      <c r="X157" s="177"/>
      <c r="Y157" s="177"/>
      <c r="Z157" s="177"/>
      <c r="AA157" s="406">
        <v>0</v>
      </c>
      <c r="AB157" s="533"/>
      <c r="AC157" s="488"/>
      <c r="AD157" s="488"/>
      <c r="AE157" s="488"/>
      <c r="AF157" s="488"/>
      <c r="AG157" s="488"/>
      <c r="AH157" s="488"/>
      <c r="AI157" s="488"/>
      <c r="AJ157" s="488"/>
      <c r="AK157" s="488"/>
      <c r="AL157" s="488"/>
      <c r="AM157" s="488"/>
      <c r="AN157" s="488"/>
      <c r="AO157" s="488"/>
      <c r="AP157" s="488"/>
      <c r="AQ157" s="482"/>
      <c r="AR157" s="482"/>
      <c r="AS157" s="482"/>
      <c r="AT157" s="482"/>
      <c r="AU157" s="489"/>
    </row>
    <row r="158" spans="1:47" s="479" customFormat="1" ht="12.75">
      <c r="A158" s="529"/>
      <c r="B158" s="401" t="s">
        <v>371</v>
      </c>
      <c r="C158" s="360"/>
      <c r="D158" s="360"/>
      <c r="E158" s="360"/>
      <c r="F158" s="402"/>
      <c r="G158" s="402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403">
        <v>0</v>
      </c>
      <c r="U158" s="403">
        <v>0</v>
      </c>
      <c r="V158" s="177"/>
      <c r="W158" s="177"/>
      <c r="X158" s="177"/>
      <c r="Y158" s="177"/>
      <c r="Z158" s="177"/>
      <c r="AA158" s="406">
        <v>0</v>
      </c>
      <c r="AB158" s="533"/>
      <c r="AC158" s="488"/>
      <c r="AD158" s="488"/>
      <c r="AE158" s="488"/>
      <c r="AF158" s="488"/>
      <c r="AG158" s="488"/>
      <c r="AH158" s="488"/>
      <c r="AI158" s="488"/>
      <c r="AJ158" s="488"/>
      <c r="AK158" s="488"/>
      <c r="AL158" s="488"/>
      <c r="AM158" s="488"/>
      <c r="AN158" s="488"/>
      <c r="AO158" s="488"/>
      <c r="AP158" s="488"/>
      <c r="AQ158" s="482"/>
      <c r="AR158" s="482"/>
      <c r="AS158" s="482"/>
      <c r="AT158" s="482"/>
      <c r="AU158" s="489"/>
    </row>
    <row r="159" spans="1:47" s="479" customFormat="1" ht="12.75">
      <c r="A159" s="529"/>
      <c r="B159" s="401" t="s">
        <v>372</v>
      </c>
      <c r="C159" s="360"/>
      <c r="D159" s="360"/>
      <c r="E159" s="360"/>
      <c r="F159" s="402"/>
      <c r="G159" s="402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403">
        <v>0</v>
      </c>
      <c r="U159" s="403">
        <v>0</v>
      </c>
      <c r="V159" s="177"/>
      <c r="W159" s="177"/>
      <c r="X159" s="177"/>
      <c r="Y159" s="177"/>
      <c r="Z159" s="177"/>
      <c r="AA159" s="406">
        <v>0</v>
      </c>
      <c r="AB159" s="533"/>
      <c r="AC159" s="488"/>
      <c r="AD159" s="488"/>
      <c r="AE159" s="488"/>
      <c r="AF159" s="488"/>
      <c r="AG159" s="488"/>
      <c r="AH159" s="488"/>
      <c r="AI159" s="488"/>
      <c r="AJ159" s="488"/>
      <c r="AK159" s="488"/>
      <c r="AL159" s="488"/>
      <c r="AM159" s="488"/>
      <c r="AN159" s="488"/>
      <c r="AO159" s="488"/>
      <c r="AP159" s="488"/>
      <c r="AQ159" s="482"/>
      <c r="AR159" s="482"/>
      <c r="AS159" s="482"/>
      <c r="AT159" s="482"/>
      <c r="AU159" s="489"/>
    </row>
    <row r="160" spans="1:47" s="479" customFormat="1" ht="12.75">
      <c r="A160" s="529"/>
      <c r="B160" s="401" t="s">
        <v>373</v>
      </c>
      <c r="C160" s="360">
        <v>0</v>
      </c>
      <c r="D160" s="360">
        <v>0</v>
      </c>
      <c r="E160" s="360">
        <v>80</v>
      </c>
      <c r="F160" s="402"/>
      <c r="G160" s="402"/>
      <c r="H160" s="177">
        <v>228.81200000000001</v>
      </c>
      <c r="I160" s="177">
        <v>220.46990000000002</v>
      </c>
      <c r="J160" s="177">
        <v>0</v>
      </c>
      <c r="K160" s="177">
        <v>0</v>
      </c>
      <c r="L160" s="177">
        <v>0</v>
      </c>
      <c r="M160" s="177">
        <v>0</v>
      </c>
      <c r="N160" s="177">
        <v>0</v>
      </c>
      <c r="O160" s="177">
        <v>0</v>
      </c>
      <c r="P160" s="177">
        <v>0</v>
      </c>
      <c r="Q160" s="177">
        <v>0</v>
      </c>
      <c r="R160" s="177">
        <v>0</v>
      </c>
      <c r="S160" s="177">
        <v>80</v>
      </c>
      <c r="T160" s="403">
        <v>0</v>
      </c>
      <c r="U160" s="403">
        <v>80</v>
      </c>
      <c r="V160" s="177">
        <v>6.1659000000000006</v>
      </c>
      <c r="W160" s="177">
        <v>0</v>
      </c>
      <c r="X160" s="177">
        <v>0</v>
      </c>
      <c r="Y160" s="177">
        <v>52.646100000000018</v>
      </c>
      <c r="Z160" s="177">
        <v>167.82380000000001</v>
      </c>
      <c r="AA160" s="406">
        <v>226.63580000000002</v>
      </c>
      <c r="AB160" s="533"/>
      <c r="AC160" s="488"/>
      <c r="AD160" s="488"/>
      <c r="AE160" s="488"/>
      <c r="AF160" s="488"/>
      <c r="AG160" s="488"/>
      <c r="AH160" s="488"/>
      <c r="AI160" s="488"/>
      <c r="AJ160" s="488"/>
      <c r="AK160" s="488"/>
      <c r="AL160" s="488"/>
      <c r="AM160" s="488"/>
      <c r="AN160" s="488"/>
      <c r="AO160" s="488"/>
      <c r="AP160" s="488"/>
      <c r="AQ160" s="482"/>
      <c r="AR160" s="482"/>
      <c r="AS160" s="482"/>
      <c r="AT160" s="482"/>
      <c r="AU160" s="489"/>
    </row>
    <row r="161" spans="1:47" s="479" customFormat="1" ht="12.75">
      <c r="A161" s="529"/>
      <c r="B161" s="401" t="s">
        <v>374</v>
      </c>
      <c r="C161" s="360"/>
      <c r="D161" s="360"/>
      <c r="E161" s="360">
        <v>80</v>
      </c>
      <c r="F161" s="402"/>
      <c r="G161" s="402"/>
      <c r="H161" s="177">
        <v>228.81200000000001</v>
      </c>
      <c r="I161" s="518">
        <v>220.46990000000002</v>
      </c>
      <c r="J161" s="177"/>
      <c r="K161" s="177"/>
      <c r="L161" s="177"/>
      <c r="M161" s="177"/>
      <c r="N161" s="177"/>
      <c r="O161" s="177"/>
      <c r="P161" s="177"/>
      <c r="Q161" s="177"/>
      <c r="R161" s="177"/>
      <c r="S161" s="177">
        <v>80</v>
      </c>
      <c r="T161" s="403">
        <v>0</v>
      </c>
      <c r="U161" s="403">
        <v>80</v>
      </c>
      <c r="V161" s="177">
        <v>6.1659000000000006</v>
      </c>
      <c r="W161" s="177"/>
      <c r="X161" s="177"/>
      <c r="Y161" s="177">
        <v>52.646100000000018</v>
      </c>
      <c r="Z161" s="177">
        <v>167.82380000000001</v>
      </c>
      <c r="AA161" s="406">
        <v>226.63580000000002</v>
      </c>
      <c r="AB161" s="533"/>
      <c r="AC161" s="488"/>
      <c r="AD161" s="488"/>
      <c r="AE161" s="488"/>
      <c r="AF161" s="488"/>
      <c r="AG161" s="488"/>
      <c r="AH161" s="488"/>
      <c r="AI161" s="488"/>
      <c r="AJ161" s="488"/>
      <c r="AK161" s="488"/>
      <c r="AL161" s="488"/>
      <c r="AM161" s="488"/>
      <c r="AN161" s="488"/>
      <c r="AO161" s="488"/>
      <c r="AP161" s="488"/>
      <c r="AQ161" s="482"/>
      <c r="AR161" s="482"/>
      <c r="AS161" s="482"/>
      <c r="AT161" s="482"/>
      <c r="AU161" s="489"/>
    </row>
    <row r="162" spans="1:47" s="479" customFormat="1" ht="12.75">
      <c r="A162" s="529"/>
      <c r="B162" s="401" t="s">
        <v>375</v>
      </c>
      <c r="C162" s="360"/>
      <c r="D162" s="360"/>
      <c r="E162" s="360"/>
      <c r="F162" s="402"/>
      <c r="G162" s="402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403">
        <v>0</v>
      </c>
      <c r="U162" s="403">
        <v>0</v>
      </c>
      <c r="V162" s="177"/>
      <c r="W162" s="177"/>
      <c r="X162" s="177"/>
      <c r="Y162" s="177"/>
      <c r="Z162" s="177"/>
      <c r="AA162" s="406">
        <v>0</v>
      </c>
      <c r="AB162" s="533"/>
      <c r="AC162" s="488"/>
      <c r="AD162" s="488"/>
      <c r="AE162" s="488"/>
      <c r="AF162" s="488"/>
      <c r="AG162" s="488"/>
      <c r="AH162" s="488"/>
      <c r="AI162" s="488"/>
      <c r="AJ162" s="488"/>
      <c r="AK162" s="488"/>
      <c r="AL162" s="488"/>
      <c r="AM162" s="488"/>
      <c r="AN162" s="488"/>
      <c r="AO162" s="488"/>
      <c r="AP162" s="488"/>
      <c r="AQ162" s="482"/>
      <c r="AR162" s="482"/>
      <c r="AS162" s="482"/>
      <c r="AT162" s="482"/>
      <c r="AU162" s="489"/>
    </row>
    <row r="163" spans="1:47" s="479" customFormat="1" ht="12.75">
      <c r="A163" s="529"/>
      <c r="B163" s="401" t="s">
        <v>376</v>
      </c>
      <c r="C163" s="360"/>
      <c r="D163" s="360"/>
      <c r="E163" s="360"/>
      <c r="F163" s="402"/>
      <c r="G163" s="402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403">
        <v>0</v>
      </c>
      <c r="U163" s="403">
        <v>0</v>
      </c>
      <c r="V163" s="177"/>
      <c r="W163" s="177"/>
      <c r="X163" s="177"/>
      <c r="Y163" s="177"/>
      <c r="Z163" s="177"/>
      <c r="AA163" s="406">
        <v>0</v>
      </c>
      <c r="AB163" s="533"/>
      <c r="AC163" s="488"/>
      <c r="AD163" s="488"/>
      <c r="AE163" s="488"/>
      <c r="AF163" s="488"/>
      <c r="AG163" s="488"/>
      <c r="AH163" s="488"/>
      <c r="AI163" s="488"/>
      <c r="AJ163" s="488"/>
      <c r="AK163" s="488"/>
      <c r="AL163" s="488"/>
      <c r="AM163" s="488"/>
      <c r="AN163" s="488"/>
      <c r="AO163" s="488"/>
      <c r="AP163" s="488"/>
      <c r="AQ163" s="482"/>
      <c r="AR163" s="482"/>
      <c r="AS163" s="482"/>
      <c r="AT163" s="482"/>
      <c r="AU163" s="489"/>
    </row>
    <row r="164" spans="1:47" s="479" customFormat="1" ht="12.75">
      <c r="A164" s="529"/>
      <c r="B164" s="401" t="s">
        <v>377</v>
      </c>
      <c r="C164" s="360"/>
      <c r="D164" s="360"/>
      <c r="E164" s="360"/>
      <c r="F164" s="402"/>
      <c r="G164" s="402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403">
        <v>0</v>
      </c>
      <c r="U164" s="403">
        <v>0</v>
      </c>
      <c r="V164" s="177"/>
      <c r="W164" s="177"/>
      <c r="X164" s="177"/>
      <c r="Y164" s="177"/>
      <c r="Z164" s="177"/>
      <c r="AA164" s="406">
        <v>0</v>
      </c>
      <c r="AB164" s="533"/>
      <c r="AC164" s="488"/>
      <c r="AD164" s="488"/>
      <c r="AE164" s="488"/>
      <c r="AF164" s="488"/>
      <c r="AG164" s="488"/>
      <c r="AH164" s="488"/>
      <c r="AI164" s="488"/>
      <c r="AJ164" s="488"/>
      <c r="AK164" s="488"/>
      <c r="AL164" s="488"/>
      <c r="AM164" s="488"/>
      <c r="AN164" s="488"/>
      <c r="AO164" s="488"/>
      <c r="AP164" s="488"/>
      <c r="AQ164" s="482"/>
      <c r="AR164" s="482"/>
      <c r="AS164" s="482"/>
      <c r="AT164" s="482"/>
      <c r="AU164" s="489"/>
    </row>
    <row r="165" spans="1:47" s="479" customFormat="1" ht="12.75">
      <c r="A165" s="529"/>
      <c r="B165" s="401" t="s">
        <v>67</v>
      </c>
      <c r="C165" s="360"/>
      <c r="D165" s="360"/>
      <c r="E165" s="360"/>
      <c r="F165" s="402"/>
      <c r="G165" s="402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403">
        <v>0</v>
      </c>
      <c r="U165" s="403">
        <v>0</v>
      </c>
      <c r="V165" s="177"/>
      <c r="W165" s="177"/>
      <c r="X165" s="177"/>
      <c r="Y165" s="177"/>
      <c r="Z165" s="177"/>
      <c r="AA165" s="406">
        <v>0</v>
      </c>
      <c r="AB165" s="533"/>
      <c r="AC165" s="488"/>
      <c r="AD165" s="488"/>
      <c r="AE165" s="488"/>
      <c r="AF165" s="488"/>
      <c r="AG165" s="488"/>
      <c r="AH165" s="488"/>
      <c r="AI165" s="488"/>
      <c r="AJ165" s="488"/>
      <c r="AK165" s="488"/>
      <c r="AL165" s="488"/>
      <c r="AM165" s="488"/>
      <c r="AN165" s="488"/>
      <c r="AO165" s="488"/>
      <c r="AP165" s="488"/>
      <c r="AQ165" s="482"/>
      <c r="AR165" s="482"/>
      <c r="AS165" s="482"/>
      <c r="AT165" s="482"/>
      <c r="AU165" s="489"/>
    </row>
    <row r="166" spans="1:47" s="500" customFormat="1" ht="25.5">
      <c r="A166" s="540">
        <v>5</v>
      </c>
      <c r="B166" s="397" t="s">
        <v>58</v>
      </c>
      <c r="C166" s="513" t="s">
        <v>52</v>
      </c>
      <c r="D166" s="513">
        <v>0.35</v>
      </c>
      <c r="E166" s="513">
        <v>12.6</v>
      </c>
      <c r="F166" s="398">
        <v>2012</v>
      </c>
      <c r="G166" s="398">
        <v>2017</v>
      </c>
      <c r="H166" s="513">
        <v>175</v>
      </c>
      <c r="I166" s="513">
        <v>157.67442700000001</v>
      </c>
      <c r="J166" s="513"/>
      <c r="K166" s="513"/>
      <c r="L166" s="513"/>
      <c r="M166" s="513"/>
      <c r="N166" s="513"/>
      <c r="O166" s="513"/>
      <c r="P166" s="513"/>
      <c r="Q166" s="513"/>
      <c r="R166" s="513">
        <v>0.35</v>
      </c>
      <c r="S166" s="513">
        <v>12.6</v>
      </c>
      <c r="T166" s="584">
        <v>0.35</v>
      </c>
      <c r="U166" s="584">
        <v>12.6</v>
      </c>
      <c r="V166" s="590">
        <v>9</v>
      </c>
      <c r="W166" s="590">
        <v>9.9999999999999978E-2</v>
      </c>
      <c r="X166" s="590">
        <v>0.74</v>
      </c>
      <c r="Y166" s="590">
        <v>10</v>
      </c>
      <c r="Z166" s="590">
        <v>146.83442700000001</v>
      </c>
      <c r="AA166" s="587">
        <v>166.67442700000001</v>
      </c>
      <c r="AB166" s="490"/>
      <c r="AC166" s="515"/>
      <c r="AD166" s="537"/>
      <c r="AE166" s="537"/>
      <c r="AF166" s="515"/>
      <c r="AG166" s="515"/>
      <c r="AH166" s="515"/>
      <c r="AI166" s="515"/>
      <c r="AJ166" s="515"/>
      <c r="AK166" s="515"/>
      <c r="AL166" s="515"/>
      <c r="AM166" s="515"/>
      <c r="AN166" s="515"/>
      <c r="AO166" s="515"/>
      <c r="AP166" s="515"/>
      <c r="AQ166" s="498"/>
      <c r="AR166" s="498"/>
      <c r="AS166" s="498"/>
      <c r="AT166" s="498"/>
      <c r="AU166" s="499"/>
    </row>
    <row r="167" spans="1:47" s="479" customFormat="1" ht="12.75">
      <c r="A167" s="529"/>
      <c r="B167" s="401" t="s">
        <v>361</v>
      </c>
      <c r="C167" s="360">
        <v>0</v>
      </c>
      <c r="D167" s="360">
        <v>0.35</v>
      </c>
      <c r="E167" s="360">
        <v>12.6</v>
      </c>
      <c r="F167" s="402"/>
      <c r="G167" s="402"/>
      <c r="H167" s="177">
        <v>175</v>
      </c>
      <c r="I167" s="177">
        <v>157.67442699999998</v>
      </c>
      <c r="J167" s="177">
        <v>0</v>
      </c>
      <c r="K167" s="177">
        <v>0</v>
      </c>
      <c r="L167" s="177">
        <v>0</v>
      </c>
      <c r="M167" s="177">
        <v>0</v>
      </c>
      <c r="N167" s="177">
        <v>0</v>
      </c>
      <c r="O167" s="177">
        <v>0</v>
      </c>
      <c r="P167" s="177">
        <v>0</v>
      </c>
      <c r="Q167" s="177">
        <v>0</v>
      </c>
      <c r="R167" s="177">
        <v>0.35</v>
      </c>
      <c r="S167" s="177">
        <v>12.6</v>
      </c>
      <c r="T167" s="403">
        <v>0.35</v>
      </c>
      <c r="U167" s="403">
        <v>12.6</v>
      </c>
      <c r="V167" s="177">
        <v>9</v>
      </c>
      <c r="W167" s="177">
        <v>0.1</v>
      </c>
      <c r="X167" s="177">
        <v>0.74</v>
      </c>
      <c r="Y167" s="177">
        <v>9.9999999999999982</v>
      </c>
      <c r="Z167" s="177">
        <v>146.83442699999998</v>
      </c>
      <c r="AA167" s="407">
        <v>166.67442699999998</v>
      </c>
      <c r="AB167" s="533"/>
      <c r="AC167" s="488"/>
      <c r="AD167" s="488"/>
      <c r="AE167" s="488"/>
      <c r="AF167" s="488"/>
      <c r="AG167" s="488"/>
      <c r="AH167" s="488"/>
      <c r="AI167" s="488"/>
      <c r="AJ167" s="488"/>
      <c r="AK167" s="488"/>
      <c r="AL167" s="488"/>
      <c r="AM167" s="488"/>
      <c r="AN167" s="488"/>
      <c r="AO167" s="488"/>
      <c r="AP167" s="488"/>
      <c r="AQ167" s="482"/>
      <c r="AR167" s="482"/>
      <c r="AS167" s="482"/>
      <c r="AT167" s="482"/>
      <c r="AU167" s="489"/>
    </row>
    <row r="168" spans="1:47" s="479" customFormat="1" ht="12.75">
      <c r="A168" s="529"/>
      <c r="B168" s="401" t="s">
        <v>362</v>
      </c>
      <c r="C168" s="360">
        <v>0</v>
      </c>
      <c r="D168" s="360">
        <v>0.35</v>
      </c>
      <c r="E168" s="360">
        <v>0</v>
      </c>
      <c r="F168" s="402"/>
      <c r="G168" s="402"/>
      <c r="H168" s="177">
        <v>25.365024899999998</v>
      </c>
      <c r="I168" s="177">
        <v>17.039451899999996</v>
      </c>
      <c r="J168" s="177">
        <v>0</v>
      </c>
      <c r="K168" s="177">
        <v>0</v>
      </c>
      <c r="L168" s="177">
        <v>0</v>
      </c>
      <c r="M168" s="177">
        <v>0</v>
      </c>
      <c r="N168" s="177">
        <v>0</v>
      </c>
      <c r="O168" s="177">
        <v>0</v>
      </c>
      <c r="P168" s="177">
        <v>0</v>
      </c>
      <c r="Q168" s="177">
        <v>0</v>
      </c>
      <c r="R168" s="177">
        <v>0.35</v>
      </c>
      <c r="S168" s="177">
        <v>0</v>
      </c>
      <c r="T168" s="403">
        <v>0.35</v>
      </c>
      <c r="U168" s="403">
        <v>0</v>
      </c>
      <c r="V168" s="177">
        <v>0</v>
      </c>
      <c r="W168" s="177">
        <v>0</v>
      </c>
      <c r="X168" s="177">
        <v>0.10725781957714285</v>
      </c>
      <c r="Y168" s="177">
        <v>1.4494299942857141</v>
      </c>
      <c r="Z168" s="177">
        <v>15.48276408613714</v>
      </c>
      <c r="AA168" s="407">
        <v>17.039451899999996</v>
      </c>
      <c r="AB168" s="533"/>
      <c r="AC168" s="488"/>
      <c r="AD168" s="488"/>
      <c r="AE168" s="488"/>
      <c r="AF168" s="488"/>
      <c r="AG168" s="488"/>
      <c r="AH168" s="488"/>
      <c r="AI168" s="488"/>
      <c r="AJ168" s="488"/>
      <c r="AK168" s="488"/>
      <c r="AL168" s="488"/>
      <c r="AM168" s="488"/>
      <c r="AN168" s="488"/>
      <c r="AO168" s="488"/>
      <c r="AP168" s="488"/>
      <c r="AQ168" s="482"/>
      <c r="AR168" s="482"/>
      <c r="AS168" s="482"/>
      <c r="AT168" s="482"/>
      <c r="AU168" s="489"/>
    </row>
    <row r="169" spans="1:47" s="479" customFormat="1" ht="12.75">
      <c r="A169" s="529"/>
      <c r="B169" s="401" t="s">
        <v>363</v>
      </c>
      <c r="C169" s="360">
        <v>0</v>
      </c>
      <c r="D169" s="360">
        <v>0</v>
      </c>
      <c r="E169" s="360">
        <v>0</v>
      </c>
      <c r="F169" s="402"/>
      <c r="G169" s="402"/>
      <c r="H169" s="177">
        <v>0</v>
      </c>
      <c r="I169" s="177">
        <v>0</v>
      </c>
      <c r="J169" s="177">
        <v>0</v>
      </c>
      <c r="K169" s="177">
        <v>0</v>
      </c>
      <c r="L169" s="177">
        <v>0</v>
      </c>
      <c r="M169" s="177">
        <v>0</v>
      </c>
      <c r="N169" s="177">
        <v>0</v>
      </c>
      <c r="O169" s="177">
        <v>0</v>
      </c>
      <c r="P169" s="177">
        <v>0</v>
      </c>
      <c r="Q169" s="177">
        <v>0</v>
      </c>
      <c r="R169" s="177">
        <v>0</v>
      </c>
      <c r="S169" s="177">
        <v>0</v>
      </c>
      <c r="T169" s="403">
        <v>0</v>
      </c>
      <c r="U169" s="403">
        <v>0</v>
      </c>
      <c r="V169" s="177">
        <v>0</v>
      </c>
      <c r="W169" s="177">
        <v>0</v>
      </c>
      <c r="X169" s="177">
        <v>0</v>
      </c>
      <c r="Y169" s="177">
        <v>0</v>
      </c>
      <c r="Z169" s="177">
        <v>0</v>
      </c>
      <c r="AA169" s="407">
        <v>0</v>
      </c>
      <c r="AB169" s="533"/>
      <c r="AC169" s="488"/>
      <c r="AD169" s="488"/>
      <c r="AE169" s="488"/>
      <c r="AF169" s="488"/>
      <c r="AG169" s="488"/>
      <c r="AH169" s="488"/>
      <c r="AI169" s="488"/>
      <c r="AJ169" s="488"/>
      <c r="AK169" s="488"/>
      <c r="AL169" s="488"/>
      <c r="AM169" s="488"/>
      <c r="AN169" s="488"/>
      <c r="AO169" s="488"/>
      <c r="AP169" s="488"/>
      <c r="AQ169" s="482"/>
      <c r="AR169" s="482"/>
      <c r="AS169" s="482"/>
      <c r="AT169" s="482"/>
      <c r="AU169" s="489"/>
    </row>
    <row r="170" spans="1:47" s="479" customFormat="1" ht="12.75">
      <c r="A170" s="529"/>
      <c r="B170" s="401" t="s">
        <v>364</v>
      </c>
      <c r="C170" s="360"/>
      <c r="D170" s="360"/>
      <c r="E170" s="360"/>
      <c r="F170" s="402"/>
      <c r="G170" s="402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403">
        <v>0</v>
      </c>
      <c r="U170" s="403">
        <v>0</v>
      </c>
      <c r="V170" s="177"/>
      <c r="W170" s="177"/>
      <c r="X170" s="177"/>
      <c r="Y170" s="177"/>
      <c r="Z170" s="177"/>
      <c r="AA170" s="407">
        <v>0</v>
      </c>
      <c r="AB170" s="533"/>
      <c r="AC170" s="488"/>
      <c r="AD170" s="488"/>
      <c r="AE170" s="488"/>
      <c r="AF170" s="488"/>
      <c r="AG170" s="488"/>
      <c r="AH170" s="488"/>
      <c r="AI170" s="488"/>
      <c r="AJ170" s="488"/>
      <c r="AK170" s="488"/>
      <c r="AL170" s="488"/>
      <c r="AM170" s="488"/>
      <c r="AN170" s="488"/>
      <c r="AO170" s="488"/>
      <c r="AP170" s="488"/>
      <c r="AQ170" s="482"/>
      <c r="AR170" s="482"/>
      <c r="AS170" s="482"/>
      <c r="AT170" s="482"/>
      <c r="AU170" s="489"/>
    </row>
    <row r="171" spans="1:47" s="479" customFormat="1" ht="12.75">
      <c r="A171" s="529"/>
      <c r="B171" s="401" t="s">
        <v>365</v>
      </c>
      <c r="C171" s="360"/>
      <c r="D171" s="360"/>
      <c r="E171" s="360"/>
      <c r="F171" s="402"/>
      <c r="G171" s="402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403">
        <v>0</v>
      </c>
      <c r="U171" s="403">
        <v>0</v>
      </c>
      <c r="V171" s="177"/>
      <c r="W171" s="177"/>
      <c r="X171" s="177"/>
      <c r="Y171" s="177"/>
      <c r="Z171" s="177"/>
      <c r="AA171" s="407">
        <v>0</v>
      </c>
      <c r="AB171" s="533"/>
      <c r="AC171" s="488"/>
      <c r="AD171" s="488"/>
      <c r="AE171" s="488"/>
      <c r="AF171" s="488"/>
      <c r="AG171" s="488"/>
      <c r="AH171" s="488"/>
      <c r="AI171" s="488"/>
      <c r="AJ171" s="488"/>
      <c r="AK171" s="488"/>
      <c r="AL171" s="488"/>
      <c r="AM171" s="488"/>
      <c r="AN171" s="488"/>
      <c r="AO171" s="488"/>
      <c r="AP171" s="488"/>
      <c r="AQ171" s="482"/>
      <c r="AR171" s="482"/>
      <c r="AS171" s="482"/>
      <c r="AT171" s="482"/>
      <c r="AU171" s="489"/>
    </row>
    <row r="172" spans="1:47" s="479" customFormat="1" ht="12.75">
      <c r="A172" s="529"/>
      <c r="B172" s="401" t="s">
        <v>366</v>
      </c>
      <c r="C172" s="360"/>
      <c r="D172" s="360"/>
      <c r="E172" s="360"/>
      <c r="F172" s="402"/>
      <c r="G172" s="402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403">
        <v>0</v>
      </c>
      <c r="U172" s="403">
        <v>0</v>
      </c>
      <c r="V172" s="177"/>
      <c r="W172" s="177"/>
      <c r="X172" s="177"/>
      <c r="Y172" s="177"/>
      <c r="Z172" s="177"/>
      <c r="AA172" s="407">
        <v>0</v>
      </c>
      <c r="AB172" s="533"/>
      <c r="AC172" s="488"/>
      <c r="AD172" s="488"/>
      <c r="AE172" s="488"/>
      <c r="AF172" s="488"/>
      <c r="AG172" s="488"/>
      <c r="AH172" s="488"/>
      <c r="AI172" s="488"/>
      <c r="AJ172" s="488"/>
      <c r="AK172" s="488"/>
      <c r="AL172" s="488"/>
      <c r="AM172" s="488"/>
      <c r="AN172" s="488"/>
      <c r="AO172" s="488"/>
      <c r="AP172" s="488"/>
      <c r="AQ172" s="482"/>
      <c r="AR172" s="482"/>
      <c r="AS172" s="482"/>
      <c r="AT172" s="482"/>
      <c r="AU172" s="489"/>
    </row>
    <row r="173" spans="1:47" s="479" customFormat="1" ht="12.75">
      <c r="A173" s="529"/>
      <c r="B173" s="401" t="s">
        <v>367</v>
      </c>
      <c r="C173" s="360"/>
      <c r="D173" s="360"/>
      <c r="E173" s="360"/>
      <c r="F173" s="402"/>
      <c r="G173" s="402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403">
        <v>0</v>
      </c>
      <c r="U173" s="403">
        <v>0</v>
      </c>
      <c r="V173" s="177"/>
      <c r="W173" s="177"/>
      <c r="X173" s="177"/>
      <c r="Y173" s="177"/>
      <c r="Z173" s="177"/>
      <c r="AA173" s="407">
        <v>0</v>
      </c>
      <c r="AB173" s="533"/>
      <c r="AC173" s="488"/>
      <c r="AD173" s="488"/>
      <c r="AE173" s="488"/>
      <c r="AF173" s="488"/>
      <c r="AG173" s="488"/>
      <c r="AH173" s="488"/>
      <c r="AI173" s="488"/>
      <c r="AJ173" s="488"/>
      <c r="AK173" s="488"/>
      <c r="AL173" s="488"/>
      <c r="AM173" s="488"/>
      <c r="AN173" s="488"/>
      <c r="AO173" s="488"/>
      <c r="AP173" s="488"/>
      <c r="AQ173" s="482"/>
      <c r="AR173" s="482"/>
      <c r="AS173" s="482"/>
      <c r="AT173" s="482"/>
      <c r="AU173" s="489"/>
    </row>
    <row r="174" spans="1:47" s="479" customFormat="1" ht="12.75">
      <c r="A174" s="529"/>
      <c r="B174" s="401" t="s">
        <v>368</v>
      </c>
      <c r="C174" s="360">
        <v>0</v>
      </c>
      <c r="D174" s="360">
        <v>0.35</v>
      </c>
      <c r="E174" s="360">
        <v>0</v>
      </c>
      <c r="F174" s="402"/>
      <c r="G174" s="402"/>
      <c r="H174" s="177">
        <v>25.365024899999998</v>
      </c>
      <c r="I174" s="177">
        <v>17.039451899999996</v>
      </c>
      <c r="J174" s="177">
        <v>0</v>
      </c>
      <c r="K174" s="177">
        <v>0</v>
      </c>
      <c r="L174" s="177">
        <v>0</v>
      </c>
      <c r="M174" s="177">
        <v>0</v>
      </c>
      <c r="N174" s="177">
        <v>0</v>
      </c>
      <c r="O174" s="177">
        <v>0</v>
      </c>
      <c r="P174" s="177">
        <v>0</v>
      </c>
      <c r="Q174" s="177">
        <v>0</v>
      </c>
      <c r="R174" s="177">
        <v>0.35</v>
      </c>
      <c r="S174" s="177">
        <v>0</v>
      </c>
      <c r="T174" s="403">
        <v>0.35</v>
      </c>
      <c r="U174" s="403">
        <v>0</v>
      </c>
      <c r="V174" s="177">
        <v>0</v>
      </c>
      <c r="W174" s="177">
        <v>0</v>
      </c>
      <c r="X174" s="177">
        <v>0.10725781957714285</v>
      </c>
      <c r="Y174" s="177">
        <v>1.4494299942857141</v>
      </c>
      <c r="Z174" s="177">
        <v>15.48276408613714</v>
      </c>
      <c r="AA174" s="407">
        <v>17.039451899999996</v>
      </c>
      <c r="AB174" s="533"/>
      <c r="AC174" s="488"/>
      <c r="AD174" s="488"/>
      <c r="AE174" s="488"/>
      <c r="AF174" s="488"/>
      <c r="AG174" s="488"/>
      <c r="AH174" s="488"/>
      <c r="AI174" s="488"/>
      <c r="AJ174" s="488"/>
      <c r="AK174" s="488"/>
      <c r="AL174" s="488"/>
      <c r="AM174" s="488"/>
      <c r="AN174" s="488"/>
      <c r="AO174" s="488"/>
      <c r="AP174" s="488"/>
      <c r="AQ174" s="482"/>
      <c r="AR174" s="482"/>
      <c r="AS174" s="482"/>
      <c r="AT174" s="482"/>
      <c r="AU174" s="489"/>
    </row>
    <row r="175" spans="1:47" s="479" customFormat="1" ht="12.75">
      <c r="A175" s="529"/>
      <c r="B175" s="401" t="s">
        <v>369</v>
      </c>
      <c r="C175" s="360"/>
      <c r="D175" s="360"/>
      <c r="E175" s="360"/>
      <c r="F175" s="402"/>
      <c r="G175" s="402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403">
        <v>0</v>
      </c>
      <c r="U175" s="403">
        <v>0</v>
      </c>
      <c r="V175" s="177"/>
      <c r="W175" s="177"/>
      <c r="X175" s="177"/>
      <c r="Y175" s="177"/>
      <c r="Z175" s="177"/>
      <c r="AA175" s="407">
        <v>0</v>
      </c>
      <c r="AB175" s="533"/>
      <c r="AC175" s="488"/>
      <c r="AD175" s="488"/>
      <c r="AE175" s="488"/>
      <c r="AF175" s="488"/>
      <c r="AG175" s="488"/>
      <c r="AH175" s="488"/>
      <c r="AI175" s="488"/>
      <c r="AJ175" s="488"/>
      <c r="AK175" s="488"/>
      <c r="AL175" s="488"/>
      <c r="AM175" s="488"/>
      <c r="AN175" s="488"/>
      <c r="AO175" s="488"/>
      <c r="AP175" s="488"/>
      <c r="AQ175" s="482"/>
      <c r="AR175" s="482"/>
      <c r="AS175" s="482"/>
      <c r="AT175" s="482"/>
      <c r="AU175" s="489"/>
    </row>
    <row r="176" spans="1:47" s="479" customFormat="1" ht="12.75">
      <c r="A176" s="529"/>
      <c r="B176" s="401" t="s">
        <v>370</v>
      </c>
      <c r="C176" s="360"/>
      <c r="D176" s="360"/>
      <c r="E176" s="360"/>
      <c r="F176" s="402"/>
      <c r="G176" s="402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403">
        <v>0</v>
      </c>
      <c r="U176" s="403">
        <v>0</v>
      </c>
      <c r="V176" s="177"/>
      <c r="W176" s="177"/>
      <c r="X176" s="177"/>
      <c r="Y176" s="177"/>
      <c r="Z176" s="177"/>
      <c r="AA176" s="407">
        <v>0</v>
      </c>
      <c r="AB176" s="533"/>
      <c r="AC176" s="488"/>
      <c r="AD176" s="488"/>
      <c r="AE176" s="488"/>
      <c r="AF176" s="488"/>
      <c r="AG176" s="488"/>
      <c r="AH176" s="488"/>
      <c r="AI176" s="488"/>
      <c r="AJ176" s="488"/>
      <c r="AK176" s="488"/>
      <c r="AL176" s="488"/>
      <c r="AM176" s="488"/>
      <c r="AN176" s="488"/>
      <c r="AO176" s="488"/>
      <c r="AP176" s="488"/>
      <c r="AQ176" s="482"/>
      <c r="AR176" s="482"/>
      <c r="AS176" s="482"/>
      <c r="AT176" s="482"/>
      <c r="AU176" s="489"/>
    </row>
    <row r="177" spans="1:47" s="479" customFormat="1" ht="12.75">
      <c r="A177" s="529"/>
      <c r="B177" s="401" t="s">
        <v>371</v>
      </c>
      <c r="C177" s="360"/>
      <c r="D177" s="360">
        <v>0.35</v>
      </c>
      <c r="E177" s="360"/>
      <c r="F177" s="402"/>
      <c r="G177" s="402"/>
      <c r="H177" s="177">
        <v>25.365024899999998</v>
      </c>
      <c r="I177" s="518">
        <v>17.039451899999996</v>
      </c>
      <c r="J177" s="177"/>
      <c r="K177" s="177"/>
      <c r="L177" s="177"/>
      <c r="M177" s="177"/>
      <c r="N177" s="177"/>
      <c r="O177" s="177"/>
      <c r="P177" s="177"/>
      <c r="Q177" s="177"/>
      <c r="R177" s="177">
        <v>0.35</v>
      </c>
      <c r="S177" s="177"/>
      <c r="T177" s="403">
        <v>0.35</v>
      </c>
      <c r="U177" s="403">
        <v>0</v>
      </c>
      <c r="V177" s="177"/>
      <c r="W177" s="177"/>
      <c r="X177" s="177">
        <v>0.10725781957714285</v>
      </c>
      <c r="Y177" s="177">
        <v>1.4494299942857141</v>
      </c>
      <c r="Z177" s="177">
        <v>15.48276408613714</v>
      </c>
      <c r="AA177" s="407">
        <v>17.039451899999996</v>
      </c>
      <c r="AB177" s="533"/>
      <c r="AC177" s="488"/>
      <c r="AD177" s="488"/>
      <c r="AE177" s="488"/>
      <c r="AF177" s="488"/>
      <c r="AG177" s="488"/>
      <c r="AH177" s="488"/>
      <c r="AI177" s="488"/>
      <c r="AJ177" s="488"/>
      <c r="AK177" s="488"/>
      <c r="AL177" s="488"/>
      <c r="AM177" s="488"/>
      <c r="AN177" s="488"/>
      <c r="AO177" s="488"/>
      <c r="AP177" s="488"/>
      <c r="AQ177" s="482"/>
      <c r="AR177" s="482"/>
      <c r="AS177" s="482"/>
      <c r="AT177" s="482"/>
      <c r="AU177" s="489"/>
    </row>
    <row r="178" spans="1:47" s="479" customFormat="1" ht="12.75">
      <c r="A178" s="529"/>
      <c r="B178" s="401" t="s">
        <v>372</v>
      </c>
      <c r="C178" s="360"/>
      <c r="D178" s="360"/>
      <c r="E178" s="360"/>
      <c r="F178" s="402"/>
      <c r="G178" s="402"/>
      <c r="H178" s="177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403">
        <v>0</v>
      </c>
      <c r="U178" s="403">
        <v>0</v>
      </c>
      <c r="V178" s="177"/>
      <c r="W178" s="177"/>
      <c r="X178" s="177"/>
      <c r="Y178" s="177"/>
      <c r="Z178" s="177"/>
      <c r="AA178" s="407">
        <v>0</v>
      </c>
      <c r="AB178" s="533"/>
      <c r="AC178" s="488"/>
      <c r="AD178" s="488"/>
      <c r="AE178" s="488"/>
      <c r="AF178" s="488"/>
      <c r="AG178" s="488"/>
      <c r="AH178" s="488"/>
      <c r="AI178" s="488"/>
      <c r="AJ178" s="488"/>
      <c r="AK178" s="488"/>
      <c r="AL178" s="488"/>
      <c r="AM178" s="488"/>
      <c r="AN178" s="488"/>
      <c r="AO178" s="488"/>
      <c r="AP178" s="488"/>
      <c r="AQ178" s="482"/>
      <c r="AR178" s="482"/>
      <c r="AS178" s="482"/>
      <c r="AT178" s="482"/>
      <c r="AU178" s="489"/>
    </row>
    <row r="179" spans="1:47" s="479" customFormat="1" ht="12.75">
      <c r="A179" s="529"/>
      <c r="B179" s="401" t="s">
        <v>373</v>
      </c>
      <c r="C179" s="360">
        <v>0</v>
      </c>
      <c r="D179" s="360">
        <v>0</v>
      </c>
      <c r="E179" s="360">
        <v>12.6</v>
      </c>
      <c r="F179" s="402"/>
      <c r="G179" s="402"/>
      <c r="H179" s="177">
        <v>149.63497509999999</v>
      </c>
      <c r="I179" s="177">
        <v>140.63497509999999</v>
      </c>
      <c r="J179" s="177">
        <v>0</v>
      </c>
      <c r="K179" s="177">
        <v>0</v>
      </c>
      <c r="L179" s="177">
        <v>0</v>
      </c>
      <c r="M179" s="177">
        <v>0</v>
      </c>
      <c r="N179" s="177">
        <v>0</v>
      </c>
      <c r="O179" s="177">
        <v>0</v>
      </c>
      <c r="P179" s="177">
        <v>0</v>
      </c>
      <c r="Q179" s="177">
        <v>0</v>
      </c>
      <c r="R179" s="177">
        <v>0</v>
      </c>
      <c r="S179" s="177">
        <v>12.6</v>
      </c>
      <c r="T179" s="403">
        <v>0</v>
      </c>
      <c r="U179" s="403">
        <v>12.6</v>
      </c>
      <c r="V179" s="177">
        <v>9</v>
      </c>
      <c r="W179" s="177">
        <v>0.1</v>
      </c>
      <c r="X179" s="177">
        <v>0.63274218042285713</v>
      </c>
      <c r="Y179" s="177">
        <v>8.5505700057142846</v>
      </c>
      <c r="Z179" s="177">
        <v>131.35166291386284</v>
      </c>
      <c r="AA179" s="407">
        <v>149.63497509999999</v>
      </c>
      <c r="AB179" s="533"/>
      <c r="AC179" s="488"/>
      <c r="AD179" s="488"/>
      <c r="AE179" s="488"/>
      <c r="AF179" s="488"/>
      <c r="AG179" s="488"/>
      <c r="AH179" s="488"/>
      <c r="AI179" s="488"/>
      <c r="AJ179" s="488"/>
      <c r="AK179" s="488"/>
      <c r="AL179" s="488"/>
      <c r="AM179" s="488"/>
      <c r="AN179" s="488"/>
      <c r="AO179" s="488"/>
      <c r="AP179" s="488"/>
      <c r="AQ179" s="482"/>
      <c r="AR179" s="482"/>
      <c r="AS179" s="482"/>
      <c r="AT179" s="482"/>
      <c r="AU179" s="489"/>
    </row>
    <row r="180" spans="1:47" s="479" customFormat="1" ht="12.75">
      <c r="A180" s="529"/>
      <c r="B180" s="401" t="s">
        <v>374</v>
      </c>
      <c r="C180" s="360"/>
      <c r="D180" s="360"/>
      <c r="E180" s="360"/>
      <c r="F180" s="402"/>
      <c r="G180" s="402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403">
        <v>0</v>
      </c>
      <c r="U180" s="403">
        <v>0</v>
      </c>
      <c r="V180" s="177"/>
      <c r="W180" s="177"/>
      <c r="X180" s="177"/>
      <c r="Y180" s="177"/>
      <c r="Z180" s="177"/>
      <c r="AA180" s="407">
        <v>0</v>
      </c>
      <c r="AB180" s="533"/>
      <c r="AC180" s="488"/>
      <c r="AD180" s="488"/>
      <c r="AE180" s="488"/>
      <c r="AF180" s="488"/>
      <c r="AG180" s="488"/>
      <c r="AH180" s="488"/>
      <c r="AI180" s="488"/>
      <c r="AJ180" s="488"/>
      <c r="AK180" s="488"/>
      <c r="AL180" s="488"/>
      <c r="AM180" s="488"/>
      <c r="AN180" s="488"/>
      <c r="AO180" s="488"/>
      <c r="AP180" s="488"/>
      <c r="AQ180" s="482"/>
      <c r="AR180" s="482"/>
      <c r="AS180" s="482"/>
      <c r="AT180" s="482"/>
      <c r="AU180" s="489"/>
    </row>
    <row r="181" spans="1:47" s="479" customFormat="1" ht="12.75">
      <c r="A181" s="529"/>
      <c r="B181" s="401" t="s">
        <v>375</v>
      </c>
      <c r="C181" s="360"/>
      <c r="D181" s="360"/>
      <c r="E181" s="360">
        <v>12.6</v>
      </c>
      <c r="F181" s="402"/>
      <c r="G181" s="402"/>
      <c r="H181" s="177">
        <v>149.63497509999999</v>
      </c>
      <c r="I181" s="518">
        <v>140.63497509999999</v>
      </c>
      <c r="J181" s="177"/>
      <c r="K181" s="177"/>
      <c r="L181" s="177"/>
      <c r="M181" s="177"/>
      <c r="N181" s="177"/>
      <c r="O181" s="177"/>
      <c r="P181" s="177"/>
      <c r="Q181" s="177"/>
      <c r="R181" s="177"/>
      <c r="S181" s="177">
        <v>12.6</v>
      </c>
      <c r="T181" s="403">
        <v>0</v>
      </c>
      <c r="U181" s="403">
        <v>12.6</v>
      </c>
      <c r="V181" s="177">
        <v>9</v>
      </c>
      <c r="W181" s="177">
        <v>0.1</v>
      </c>
      <c r="X181" s="177">
        <v>0.63274218042285713</v>
      </c>
      <c r="Y181" s="177">
        <v>8.5505700057142846</v>
      </c>
      <c r="Z181" s="177">
        <v>131.35166291386284</v>
      </c>
      <c r="AA181" s="407">
        <v>149.63497509999999</v>
      </c>
      <c r="AB181" s="533"/>
      <c r="AC181" s="488"/>
      <c r="AD181" s="488"/>
      <c r="AE181" s="488"/>
      <c r="AF181" s="488"/>
      <c r="AG181" s="488"/>
      <c r="AH181" s="488"/>
      <c r="AI181" s="488"/>
      <c r="AJ181" s="488"/>
      <c r="AK181" s="488"/>
      <c r="AL181" s="488"/>
      <c r="AM181" s="488"/>
      <c r="AN181" s="488"/>
      <c r="AO181" s="488"/>
      <c r="AP181" s="488"/>
      <c r="AQ181" s="482"/>
      <c r="AR181" s="482"/>
      <c r="AS181" s="482"/>
      <c r="AT181" s="482"/>
      <c r="AU181" s="489"/>
    </row>
    <row r="182" spans="1:47" s="479" customFormat="1" ht="12.75">
      <c r="A182" s="529"/>
      <c r="B182" s="401" t="s">
        <v>376</v>
      </c>
      <c r="C182" s="360"/>
      <c r="D182" s="360"/>
      <c r="E182" s="360"/>
      <c r="F182" s="402"/>
      <c r="G182" s="402"/>
      <c r="H182" s="177"/>
      <c r="I182" s="518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403">
        <v>0</v>
      </c>
      <c r="U182" s="403">
        <v>0</v>
      </c>
      <c r="V182" s="177"/>
      <c r="W182" s="177"/>
      <c r="X182" s="177"/>
      <c r="Y182" s="177"/>
      <c r="Z182" s="177"/>
      <c r="AA182" s="407">
        <v>0</v>
      </c>
      <c r="AB182" s="533"/>
      <c r="AC182" s="488"/>
      <c r="AD182" s="488"/>
      <c r="AE182" s="488"/>
      <c r="AF182" s="488"/>
      <c r="AG182" s="488"/>
      <c r="AH182" s="488"/>
      <c r="AI182" s="488"/>
      <c r="AJ182" s="488"/>
      <c r="AK182" s="488"/>
      <c r="AL182" s="488"/>
      <c r="AM182" s="488"/>
      <c r="AN182" s="488"/>
      <c r="AO182" s="488"/>
      <c r="AP182" s="488"/>
      <c r="AQ182" s="482"/>
      <c r="AR182" s="482"/>
      <c r="AS182" s="482"/>
      <c r="AT182" s="482"/>
      <c r="AU182" s="489"/>
    </row>
    <row r="183" spans="1:47" s="479" customFormat="1" ht="12.75">
      <c r="A183" s="529"/>
      <c r="B183" s="401" t="s">
        <v>377</v>
      </c>
      <c r="C183" s="360"/>
      <c r="D183" s="360"/>
      <c r="E183" s="360"/>
      <c r="F183" s="402"/>
      <c r="G183" s="402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403">
        <v>0</v>
      </c>
      <c r="U183" s="403">
        <v>0</v>
      </c>
      <c r="V183" s="177"/>
      <c r="W183" s="177"/>
      <c r="X183" s="177"/>
      <c r="Y183" s="177"/>
      <c r="Z183" s="177"/>
      <c r="AA183" s="407">
        <v>0</v>
      </c>
      <c r="AB183" s="533"/>
      <c r="AC183" s="488"/>
      <c r="AD183" s="488"/>
      <c r="AE183" s="488"/>
      <c r="AF183" s="488"/>
      <c r="AG183" s="488"/>
      <c r="AH183" s="488"/>
      <c r="AI183" s="488"/>
      <c r="AJ183" s="488"/>
      <c r="AK183" s="488"/>
      <c r="AL183" s="488"/>
      <c r="AM183" s="488"/>
      <c r="AN183" s="488"/>
      <c r="AO183" s="488"/>
      <c r="AP183" s="488"/>
      <c r="AQ183" s="482"/>
      <c r="AR183" s="482"/>
      <c r="AS183" s="482"/>
      <c r="AT183" s="482"/>
      <c r="AU183" s="489"/>
    </row>
    <row r="184" spans="1:47" s="479" customFormat="1" ht="12.75">
      <c r="A184" s="529"/>
      <c r="B184" s="401" t="s">
        <v>67</v>
      </c>
      <c r="C184" s="360"/>
      <c r="D184" s="360"/>
      <c r="E184" s="360"/>
      <c r="F184" s="402"/>
      <c r="G184" s="402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403">
        <v>0</v>
      </c>
      <c r="U184" s="403">
        <v>0</v>
      </c>
      <c r="V184" s="177"/>
      <c r="W184" s="177"/>
      <c r="X184" s="177"/>
      <c r="Y184" s="177"/>
      <c r="Z184" s="177"/>
      <c r="AA184" s="407">
        <v>0</v>
      </c>
      <c r="AB184" s="533"/>
      <c r="AC184" s="488"/>
      <c r="AD184" s="488"/>
      <c r="AE184" s="488"/>
      <c r="AF184" s="488"/>
      <c r="AG184" s="488"/>
      <c r="AH184" s="488"/>
      <c r="AI184" s="488"/>
      <c r="AJ184" s="488"/>
      <c r="AK184" s="488"/>
      <c r="AL184" s="488"/>
      <c r="AM184" s="488"/>
      <c r="AN184" s="488"/>
      <c r="AO184" s="488"/>
      <c r="AP184" s="488"/>
      <c r="AQ184" s="482"/>
      <c r="AR184" s="482"/>
      <c r="AS184" s="482"/>
      <c r="AT184" s="482"/>
      <c r="AU184" s="489"/>
    </row>
    <row r="185" spans="1:47" s="500" customFormat="1" ht="25.5">
      <c r="A185" s="540">
        <v>6</v>
      </c>
      <c r="B185" s="397" t="s">
        <v>59</v>
      </c>
      <c r="C185" s="513" t="s">
        <v>52</v>
      </c>
      <c r="D185" s="513">
        <v>0.57999999999999996</v>
      </c>
      <c r="E185" s="513">
        <v>0</v>
      </c>
      <c r="F185" s="398">
        <v>2012</v>
      </c>
      <c r="G185" s="398">
        <v>2014</v>
      </c>
      <c r="H185" s="513">
        <v>56.533708429999997</v>
      </c>
      <c r="I185" s="513">
        <v>2.3242574499999975</v>
      </c>
      <c r="J185" s="513"/>
      <c r="K185" s="513"/>
      <c r="L185" s="513">
        <v>0.57999999999999996</v>
      </c>
      <c r="M185" s="513">
        <v>0</v>
      </c>
      <c r="N185" s="513"/>
      <c r="O185" s="513"/>
      <c r="P185" s="513"/>
      <c r="Q185" s="513"/>
      <c r="R185" s="513"/>
      <c r="S185" s="513"/>
      <c r="T185" s="584">
        <v>0.57999999999999996</v>
      </c>
      <c r="U185" s="584">
        <v>0</v>
      </c>
      <c r="V185" s="590">
        <v>49.842132380000002</v>
      </c>
      <c r="W185" s="590">
        <v>2.3242574499999948</v>
      </c>
      <c r="X185" s="590"/>
      <c r="Y185" s="590"/>
      <c r="Z185" s="590"/>
      <c r="AA185" s="587">
        <v>52.16638983</v>
      </c>
      <c r="AB185" s="490"/>
      <c r="AC185" s="515"/>
      <c r="AD185" s="537"/>
      <c r="AE185" s="537"/>
      <c r="AF185" s="515"/>
      <c r="AG185" s="515"/>
      <c r="AH185" s="515"/>
      <c r="AI185" s="515"/>
      <c r="AJ185" s="515"/>
      <c r="AK185" s="515"/>
      <c r="AL185" s="515"/>
      <c r="AM185" s="515"/>
      <c r="AN185" s="515"/>
      <c r="AO185" s="515"/>
      <c r="AP185" s="515"/>
      <c r="AQ185" s="498"/>
      <c r="AR185" s="498"/>
      <c r="AS185" s="498"/>
      <c r="AT185" s="498"/>
      <c r="AU185" s="499"/>
    </row>
    <row r="186" spans="1:47" s="479" customFormat="1" ht="12.75">
      <c r="A186" s="529"/>
      <c r="B186" s="401" t="s">
        <v>361</v>
      </c>
      <c r="C186" s="360">
        <v>0</v>
      </c>
      <c r="D186" s="360">
        <v>0.57999999999999996</v>
      </c>
      <c r="E186" s="360">
        <v>0</v>
      </c>
      <c r="F186" s="402"/>
      <c r="G186" s="402"/>
      <c r="H186" s="177">
        <v>56.533708429999997</v>
      </c>
      <c r="I186" s="177">
        <v>2.3242574499999975</v>
      </c>
      <c r="J186" s="177">
        <v>0</v>
      </c>
      <c r="K186" s="177">
        <v>0</v>
      </c>
      <c r="L186" s="177">
        <v>0.57999999999999996</v>
      </c>
      <c r="M186" s="177">
        <v>0</v>
      </c>
      <c r="N186" s="177">
        <v>0</v>
      </c>
      <c r="O186" s="177">
        <v>0</v>
      </c>
      <c r="P186" s="177">
        <v>0</v>
      </c>
      <c r="Q186" s="177">
        <v>0</v>
      </c>
      <c r="R186" s="177">
        <v>0</v>
      </c>
      <c r="S186" s="177">
        <v>0</v>
      </c>
      <c r="T186" s="403">
        <v>0.57999999999999996</v>
      </c>
      <c r="U186" s="403">
        <v>0</v>
      </c>
      <c r="V186" s="177">
        <v>49.842132380000002</v>
      </c>
      <c r="W186" s="177">
        <v>2.3242574500000002</v>
      </c>
      <c r="X186" s="177">
        <v>0</v>
      </c>
      <c r="Y186" s="177">
        <v>0</v>
      </c>
      <c r="Z186" s="177">
        <v>0</v>
      </c>
      <c r="AA186" s="407">
        <v>52.16638983</v>
      </c>
      <c r="AB186" s="533"/>
      <c r="AC186" s="488"/>
      <c r="AD186" s="488"/>
      <c r="AE186" s="488"/>
      <c r="AF186" s="488"/>
      <c r="AG186" s="488"/>
      <c r="AH186" s="488"/>
      <c r="AI186" s="488"/>
      <c r="AJ186" s="488"/>
      <c r="AK186" s="488"/>
      <c r="AL186" s="488"/>
      <c r="AM186" s="488"/>
      <c r="AN186" s="488"/>
      <c r="AO186" s="488"/>
      <c r="AP186" s="488"/>
      <c r="AQ186" s="482"/>
      <c r="AR186" s="482"/>
      <c r="AS186" s="482"/>
      <c r="AT186" s="482"/>
      <c r="AU186" s="489"/>
    </row>
    <row r="187" spans="1:47" s="479" customFormat="1" ht="12.75">
      <c r="A187" s="529"/>
      <c r="B187" s="401" t="s">
        <v>362</v>
      </c>
      <c r="C187" s="360">
        <v>0</v>
      </c>
      <c r="D187" s="360">
        <v>0.57999999999999996</v>
      </c>
      <c r="E187" s="360">
        <v>0</v>
      </c>
      <c r="F187" s="402"/>
      <c r="G187" s="402"/>
      <c r="H187" s="177">
        <v>0.46058420999999999</v>
      </c>
      <c r="I187" s="177">
        <v>0</v>
      </c>
      <c r="J187" s="177">
        <v>0</v>
      </c>
      <c r="K187" s="177">
        <v>0</v>
      </c>
      <c r="L187" s="177">
        <v>0.57999999999999996</v>
      </c>
      <c r="M187" s="177">
        <v>0</v>
      </c>
      <c r="N187" s="177">
        <v>0</v>
      </c>
      <c r="O187" s="177">
        <v>0</v>
      </c>
      <c r="P187" s="177">
        <v>0</v>
      </c>
      <c r="Q187" s="177">
        <v>0</v>
      </c>
      <c r="R187" s="177">
        <v>0</v>
      </c>
      <c r="S187" s="177">
        <v>0</v>
      </c>
      <c r="T187" s="403">
        <v>0.57999999999999996</v>
      </c>
      <c r="U187" s="403">
        <v>0</v>
      </c>
      <c r="V187" s="177">
        <v>0</v>
      </c>
      <c r="W187" s="177">
        <v>0</v>
      </c>
      <c r="X187" s="177">
        <v>0</v>
      </c>
      <c r="Y187" s="177">
        <v>0</v>
      </c>
      <c r="Z187" s="177">
        <v>0</v>
      </c>
      <c r="AA187" s="407">
        <v>0</v>
      </c>
      <c r="AB187" s="533"/>
      <c r="AC187" s="488"/>
      <c r="AD187" s="488"/>
      <c r="AE187" s="488"/>
      <c r="AF187" s="488"/>
      <c r="AG187" s="488"/>
      <c r="AH187" s="488"/>
      <c r="AI187" s="488"/>
      <c r="AJ187" s="488"/>
      <c r="AK187" s="488"/>
      <c r="AL187" s="488"/>
      <c r="AM187" s="488"/>
      <c r="AN187" s="488"/>
      <c r="AO187" s="488"/>
      <c r="AP187" s="488"/>
      <c r="AQ187" s="482"/>
      <c r="AR187" s="482"/>
      <c r="AS187" s="482"/>
      <c r="AT187" s="482"/>
      <c r="AU187" s="489"/>
    </row>
    <row r="188" spans="1:47" s="479" customFormat="1" ht="12.75">
      <c r="A188" s="529"/>
      <c r="B188" s="401" t="s">
        <v>363</v>
      </c>
      <c r="C188" s="360">
        <v>0</v>
      </c>
      <c r="D188" s="360">
        <v>0</v>
      </c>
      <c r="E188" s="360">
        <v>0</v>
      </c>
      <c r="F188" s="402"/>
      <c r="G188" s="402"/>
      <c r="H188" s="177">
        <v>0</v>
      </c>
      <c r="I188" s="177">
        <v>0</v>
      </c>
      <c r="J188" s="177">
        <v>0</v>
      </c>
      <c r="K188" s="177">
        <v>0</v>
      </c>
      <c r="L188" s="177">
        <v>0</v>
      </c>
      <c r="M188" s="177">
        <v>0</v>
      </c>
      <c r="N188" s="177">
        <v>0</v>
      </c>
      <c r="O188" s="177">
        <v>0</v>
      </c>
      <c r="P188" s="177">
        <v>0</v>
      </c>
      <c r="Q188" s="177">
        <v>0</v>
      </c>
      <c r="R188" s="177">
        <v>0</v>
      </c>
      <c r="S188" s="177">
        <v>0</v>
      </c>
      <c r="T188" s="403">
        <v>0</v>
      </c>
      <c r="U188" s="403">
        <v>0</v>
      </c>
      <c r="V188" s="177">
        <v>0</v>
      </c>
      <c r="W188" s="177">
        <v>0</v>
      </c>
      <c r="X188" s="177">
        <v>0</v>
      </c>
      <c r="Y188" s="177">
        <v>0</v>
      </c>
      <c r="Z188" s="177">
        <v>0</v>
      </c>
      <c r="AA188" s="407">
        <v>0</v>
      </c>
      <c r="AB188" s="533"/>
      <c r="AC188" s="488"/>
      <c r="AD188" s="488"/>
      <c r="AE188" s="488"/>
      <c r="AF188" s="488"/>
      <c r="AG188" s="488"/>
      <c r="AH188" s="488"/>
      <c r="AI188" s="488"/>
      <c r="AJ188" s="488"/>
      <c r="AK188" s="488"/>
      <c r="AL188" s="488"/>
      <c r="AM188" s="488"/>
      <c r="AN188" s="488"/>
      <c r="AO188" s="488"/>
      <c r="AP188" s="488"/>
      <c r="AQ188" s="482"/>
      <c r="AR188" s="482"/>
      <c r="AS188" s="482"/>
      <c r="AT188" s="482"/>
      <c r="AU188" s="489"/>
    </row>
    <row r="189" spans="1:47" s="479" customFormat="1" ht="12.75">
      <c r="A189" s="529"/>
      <c r="B189" s="401" t="s">
        <v>364</v>
      </c>
      <c r="C189" s="360"/>
      <c r="D189" s="360"/>
      <c r="E189" s="360"/>
      <c r="F189" s="402"/>
      <c r="G189" s="402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403">
        <v>0</v>
      </c>
      <c r="U189" s="403">
        <v>0</v>
      </c>
      <c r="V189" s="177"/>
      <c r="W189" s="177"/>
      <c r="X189" s="177"/>
      <c r="Y189" s="177"/>
      <c r="Z189" s="177"/>
      <c r="AA189" s="407">
        <v>0</v>
      </c>
      <c r="AB189" s="533"/>
      <c r="AC189" s="488"/>
      <c r="AD189" s="488"/>
      <c r="AE189" s="488"/>
      <c r="AF189" s="488"/>
      <c r="AG189" s="488"/>
      <c r="AH189" s="488"/>
      <c r="AI189" s="488"/>
      <c r="AJ189" s="488"/>
      <c r="AK189" s="488"/>
      <c r="AL189" s="488"/>
      <c r="AM189" s="488"/>
      <c r="AN189" s="488"/>
      <c r="AO189" s="488"/>
      <c r="AP189" s="488"/>
      <c r="AQ189" s="482"/>
      <c r="AR189" s="482"/>
      <c r="AS189" s="482"/>
      <c r="AT189" s="482"/>
      <c r="AU189" s="489"/>
    </row>
    <row r="190" spans="1:47" s="479" customFormat="1" ht="12.75">
      <c r="A190" s="529"/>
      <c r="B190" s="401" t="s">
        <v>365</v>
      </c>
      <c r="C190" s="360"/>
      <c r="D190" s="360"/>
      <c r="E190" s="360"/>
      <c r="F190" s="402"/>
      <c r="G190" s="402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403">
        <v>0</v>
      </c>
      <c r="U190" s="403">
        <v>0</v>
      </c>
      <c r="V190" s="177"/>
      <c r="W190" s="177"/>
      <c r="X190" s="177"/>
      <c r="Y190" s="177"/>
      <c r="Z190" s="177"/>
      <c r="AA190" s="407">
        <v>0</v>
      </c>
      <c r="AB190" s="533"/>
      <c r="AC190" s="488"/>
      <c r="AD190" s="488"/>
      <c r="AE190" s="488"/>
      <c r="AF190" s="488"/>
      <c r="AG190" s="488"/>
      <c r="AH190" s="488"/>
      <c r="AI190" s="488"/>
      <c r="AJ190" s="488"/>
      <c r="AK190" s="488"/>
      <c r="AL190" s="488"/>
      <c r="AM190" s="488"/>
      <c r="AN190" s="488"/>
      <c r="AO190" s="488"/>
      <c r="AP190" s="488"/>
      <c r="AQ190" s="482"/>
      <c r="AR190" s="482"/>
      <c r="AS190" s="482"/>
      <c r="AT190" s="482"/>
      <c r="AU190" s="489"/>
    </row>
    <row r="191" spans="1:47" s="479" customFormat="1" ht="12.75">
      <c r="A191" s="529"/>
      <c r="B191" s="401" t="s">
        <v>366</v>
      </c>
      <c r="C191" s="360"/>
      <c r="D191" s="360"/>
      <c r="E191" s="360"/>
      <c r="F191" s="402"/>
      <c r="G191" s="402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403">
        <v>0</v>
      </c>
      <c r="U191" s="403">
        <v>0</v>
      </c>
      <c r="V191" s="177"/>
      <c r="W191" s="177"/>
      <c r="X191" s="177"/>
      <c r="Y191" s="177"/>
      <c r="Z191" s="177"/>
      <c r="AA191" s="407">
        <v>0</v>
      </c>
      <c r="AB191" s="533"/>
      <c r="AC191" s="488"/>
      <c r="AD191" s="488"/>
      <c r="AE191" s="488"/>
      <c r="AF191" s="488"/>
      <c r="AG191" s="488"/>
      <c r="AH191" s="488"/>
      <c r="AI191" s="488"/>
      <c r="AJ191" s="488"/>
      <c r="AK191" s="488"/>
      <c r="AL191" s="488"/>
      <c r="AM191" s="488"/>
      <c r="AN191" s="488"/>
      <c r="AO191" s="488"/>
      <c r="AP191" s="488"/>
      <c r="AQ191" s="482"/>
      <c r="AR191" s="482"/>
      <c r="AS191" s="482"/>
      <c r="AT191" s="482"/>
      <c r="AU191" s="489"/>
    </row>
    <row r="192" spans="1:47" s="479" customFormat="1" ht="12.75">
      <c r="A192" s="529"/>
      <c r="B192" s="401" t="s">
        <v>367</v>
      </c>
      <c r="C192" s="360"/>
      <c r="D192" s="360"/>
      <c r="E192" s="360"/>
      <c r="F192" s="402"/>
      <c r="G192" s="402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403">
        <v>0</v>
      </c>
      <c r="U192" s="403">
        <v>0</v>
      </c>
      <c r="V192" s="177"/>
      <c r="W192" s="177"/>
      <c r="X192" s="177"/>
      <c r="Y192" s="177"/>
      <c r="Z192" s="177"/>
      <c r="AA192" s="407">
        <v>0</v>
      </c>
      <c r="AB192" s="533"/>
      <c r="AC192" s="488"/>
      <c r="AD192" s="488"/>
      <c r="AE192" s="488"/>
      <c r="AF192" s="488"/>
      <c r="AG192" s="488"/>
      <c r="AH192" s="488"/>
      <c r="AI192" s="488"/>
      <c r="AJ192" s="488"/>
      <c r="AK192" s="488"/>
      <c r="AL192" s="488"/>
      <c r="AM192" s="488"/>
      <c r="AN192" s="488"/>
      <c r="AO192" s="488"/>
      <c r="AP192" s="488"/>
      <c r="AQ192" s="482"/>
      <c r="AR192" s="482"/>
      <c r="AS192" s="482"/>
      <c r="AT192" s="482"/>
      <c r="AU192" s="489"/>
    </row>
    <row r="193" spans="1:47" s="479" customFormat="1" ht="12.75">
      <c r="A193" s="529"/>
      <c r="B193" s="401" t="s">
        <v>368</v>
      </c>
      <c r="C193" s="360">
        <v>0</v>
      </c>
      <c r="D193" s="360">
        <v>0.57999999999999996</v>
      </c>
      <c r="E193" s="360">
        <v>0</v>
      </c>
      <c r="F193" s="402"/>
      <c r="G193" s="402"/>
      <c r="H193" s="177">
        <v>0.46058420999999999</v>
      </c>
      <c r="I193" s="177">
        <v>0</v>
      </c>
      <c r="J193" s="177">
        <v>0</v>
      </c>
      <c r="K193" s="177">
        <v>0</v>
      </c>
      <c r="L193" s="177">
        <v>0.57999999999999996</v>
      </c>
      <c r="M193" s="177">
        <v>0</v>
      </c>
      <c r="N193" s="177">
        <v>0</v>
      </c>
      <c r="O193" s="177">
        <v>0</v>
      </c>
      <c r="P193" s="177">
        <v>0</v>
      </c>
      <c r="Q193" s="177">
        <v>0</v>
      </c>
      <c r="R193" s="177">
        <v>0</v>
      </c>
      <c r="S193" s="177">
        <v>0</v>
      </c>
      <c r="T193" s="403">
        <v>0.57999999999999996</v>
      </c>
      <c r="U193" s="403">
        <v>0</v>
      </c>
      <c r="V193" s="177">
        <v>0</v>
      </c>
      <c r="W193" s="177">
        <v>0</v>
      </c>
      <c r="X193" s="177">
        <v>0</v>
      </c>
      <c r="Y193" s="177">
        <v>0</v>
      </c>
      <c r="Z193" s="177">
        <v>0</v>
      </c>
      <c r="AA193" s="407">
        <v>0</v>
      </c>
      <c r="AB193" s="533"/>
      <c r="AC193" s="488"/>
      <c r="AD193" s="488"/>
      <c r="AE193" s="488"/>
      <c r="AF193" s="488"/>
      <c r="AG193" s="488"/>
      <c r="AH193" s="488"/>
      <c r="AI193" s="488"/>
      <c r="AJ193" s="488"/>
      <c r="AK193" s="488"/>
      <c r="AL193" s="488"/>
      <c r="AM193" s="488"/>
      <c r="AN193" s="488"/>
      <c r="AO193" s="488"/>
      <c r="AP193" s="488"/>
      <c r="AQ193" s="482"/>
      <c r="AR193" s="482"/>
      <c r="AS193" s="482"/>
      <c r="AT193" s="482"/>
      <c r="AU193" s="489"/>
    </row>
    <row r="194" spans="1:47" s="479" customFormat="1" ht="12.75">
      <c r="A194" s="529"/>
      <c r="B194" s="401" t="s">
        <v>369</v>
      </c>
      <c r="C194" s="360"/>
      <c r="D194" s="360"/>
      <c r="E194" s="360"/>
      <c r="F194" s="402"/>
      <c r="G194" s="402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403">
        <v>0</v>
      </c>
      <c r="U194" s="403">
        <v>0</v>
      </c>
      <c r="V194" s="177"/>
      <c r="W194" s="177"/>
      <c r="X194" s="177"/>
      <c r="Y194" s="177"/>
      <c r="Z194" s="177"/>
      <c r="AA194" s="407">
        <v>0</v>
      </c>
      <c r="AB194" s="533"/>
      <c r="AC194" s="488"/>
      <c r="AD194" s="488"/>
      <c r="AE194" s="488"/>
      <c r="AF194" s="488"/>
      <c r="AG194" s="488"/>
      <c r="AH194" s="488"/>
      <c r="AI194" s="488"/>
      <c r="AJ194" s="488"/>
      <c r="AK194" s="488"/>
      <c r="AL194" s="488"/>
      <c r="AM194" s="488"/>
      <c r="AN194" s="488"/>
      <c r="AO194" s="488"/>
      <c r="AP194" s="488"/>
      <c r="AQ194" s="482"/>
      <c r="AR194" s="482"/>
      <c r="AS194" s="482"/>
      <c r="AT194" s="482"/>
      <c r="AU194" s="489"/>
    </row>
    <row r="195" spans="1:47" s="479" customFormat="1" ht="12.75">
      <c r="A195" s="529"/>
      <c r="B195" s="401" t="s">
        <v>370</v>
      </c>
      <c r="C195" s="360"/>
      <c r="D195" s="360"/>
      <c r="E195" s="360"/>
      <c r="F195" s="402"/>
      <c r="G195" s="402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403">
        <v>0</v>
      </c>
      <c r="U195" s="403">
        <v>0</v>
      </c>
      <c r="V195" s="177"/>
      <c r="W195" s="177"/>
      <c r="X195" s="177"/>
      <c r="Y195" s="177"/>
      <c r="Z195" s="177"/>
      <c r="AA195" s="407">
        <v>0</v>
      </c>
      <c r="AB195" s="533"/>
      <c r="AC195" s="488"/>
      <c r="AD195" s="488"/>
      <c r="AE195" s="488"/>
      <c r="AF195" s="488"/>
      <c r="AG195" s="488"/>
      <c r="AH195" s="488"/>
      <c r="AI195" s="488"/>
      <c r="AJ195" s="488"/>
      <c r="AK195" s="488"/>
      <c r="AL195" s="488"/>
      <c r="AM195" s="488"/>
      <c r="AN195" s="488"/>
      <c r="AO195" s="488"/>
      <c r="AP195" s="488"/>
      <c r="AQ195" s="482"/>
      <c r="AR195" s="482"/>
      <c r="AS195" s="482"/>
      <c r="AT195" s="482"/>
      <c r="AU195" s="489"/>
    </row>
    <row r="196" spans="1:47" s="479" customFormat="1" ht="12.75">
      <c r="A196" s="529"/>
      <c r="B196" s="401" t="s">
        <v>371</v>
      </c>
      <c r="C196" s="360"/>
      <c r="D196" s="360">
        <v>0.57999999999999996</v>
      </c>
      <c r="E196" s="360"/>
      <c r="F196" s="402"/>
      <c r="G196" s="402"/>
      <c r="H196" s="177">
        <v>0.46058420999999999</v>
      </c>
      <c r="I196" s="518">
        <v>0</v>
      </c>
      <c r="J196" s="177"/>
      <c r="K196" s="177"/>
      <c r="L196" s="177">
        <v>0.57999999999999996</v>
      </c>
      <c r="M196" s="177"/>
      <c r="N196" s="177"/>
      <c r="O196" s="177"/>
      <c r="P196" s="177"/>
      <c r="Q196" s="177"/>
      <c r="R196" s="177"/>
      <c r="S196" s="177"/>
      <c r="T196" s="403">
        <v>0.57999999999999996</v>
      </c>
      <c r="U196" s="403">
        <v>0</v>
      </c>
      <c r="V196" s="177"/>
      <c r="W196" s="177"/>
      <c r="X196" s="177"/>
      <c r="Y196" s="177"/>
      <c r="Z196" s="177"/>
      <c r="AA196" s="407">
        <v>0</v>
      </c>
      <c r="AB196" s="533"/>
      <c r="AC196" s="488"/>
      <c r="AD196" s="488"/>
      <c r="AE196" s="488"/>
      <c r="AF196" s="488"/>
      <c r="AG196" s="488"/>
      <c r="AH196" s="488"/>
      <c r="AI196" s="488"/>
      <c r="AJ196" s="488"/>
      <c r="AK196" s="488"/>
      <c r="AL196" s="488"/>
      <c r="AM196" s="488"/>
      <c r="AN196" s="488"/>
      <c r="AO196" s="488"/>
      <c r="AP196" s="488"/>
      <c r="AQ196" s="482"/>
      <c r="AR196" s="482"/>
      <c r="AS196" s="482"/>
      <c r="AT196" s="482"/>
      <c r="AU196" s="489"/>
    </row>
    <row r="197" spans="1:47" s="479" customFormat="1" ht="12.75">
      <c r="A197" s="529"/>
      <c r="B197" s="401" t="s">
        <v>372</v>
      </c>
      <c r="C197" s="360"/>
      <c r="D197" s="360"/>
      <c r="E197" s="360"/>
      <c r="F197" s="402"/>
      <c r="G197" s="402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403">
        <v>0</v>
      </c>
      <c r="U197" s="403">
        <v>0</v>
      </c>
      <c r="V197" s="177"/>
      <c r="W197" s="177"/>
      <c r="X197" s="177"/>
      <c r="Y197" s="177"/>
      <c r="Z197" s="177"/>
      <c r="AA197" s="407">
        <v>0</v>
      </c>
      <c r="AB197" s="533"/>
      <c r="AC197" s="488"/>
      <c r="AD197" s="488"/>
      <c r="AE197" s="488"/>
      <c r="AF197" s="488"/>
      <c r="AG197" s="488"/>
      <c r="AH197" s="488"/>
      <c r="AI197" s="488"/>
      <c r="AJ197" s="488"/>
      <c r="AK197" s="488"/>
      <c r="AL197" s="488"/>
      <c r="AM197" s="488"/>
      <c r="AN197" s="488"/>
      <c r="AO197" s="488"/>
      <c r="AP197" s="488"/>
      <c r="AQ197" s="482"/>
      <c r="AR197" s="482"/>
      <c r="AS197" s="482"/>
      <c r="AT197" s="482"/>
      <c r="AU197" s="489"/>
    </row>
    <row r="198" spans="1:47" s="479" customFormat="1" ht="12.75">
      <c r="A198" s="529"/>
      <c r="B198" s="401" t="s">
        <v>373</v>
      </c>
      <c r="C198" s="360">
        <v>0</v>
      </c>
      <c r="D198" s="360">
        <v>0</v>
      </c>
      <c r="E198" s="360">
        <v>0</v>
      </c>
      <c r="F198" s="402"/>
      <c r="G198" s="402"/>
      <c r="H198" s="177">
        <v>56.073124219999997</v>
      </c>
      <c r="I198" s="177">
        <v>2.3242574499999975</v>
      </c>
      <c r="J198" s="177">
        <v>0</v>
      </c>
      <c r="K198" s="177">
        <v>0</v>
      </c>
      <c r="L198" s="177">
        <v>0</v>
      </c>
      <c r="M198" s="177">
        <v>0</v>
      </c>
      <c r="N198" s="177">
        <v>0</v>
      </c>
      <c r="O198" s="177">
        <v>0</v>
      </c>
      <c r="P198" s="177">
        <v>0</v>
      </c>
      <c r="Q198" s="177">
        <v>0</v>
      </c>
      <c r="R198" s="177">
        <v>0</v>
      </c>
      <c r="S198" s="177">
        <v>0</v>
      </c>
      <c r="T198" s="403">
        <v>0</v>
      </c>
      <c r="U198" s="403">
        <v>0</v>
      </c>
      <c r="V198" s="177">
        <v>49.842132380000002</v>
      </c>
      <c r="W198" s="177">
        <v>2.3242574500000002</v>
      </c>
      <c r="X198" s="177">
        <v>0</v>
      </c>
      <c r="Y198" s="177">
        <v>0</v>
      </c>
      <c r="Z198" s="177">
        <v>0</v>
      </c>
      <c r="AA198" s="407">
        <v>52.16638983</v>
      </c>
      <c r="AB198" s="533"/>
      <c r="AC198" s="488"/>
      <c r="AD198" s="488"/>
      <c r="AE198" s="488"/>
      <c r="AF198" s="488"/>
      <c r="AG198" s="488"/>
      <c r="AH198" s="488"/>
      <c r="AI198" s="488"/>
      <c r="AJ198" s="488"/>
      <c r="AK198" s="488"/>
      <c r="AL198" s="488"/>
      <c r="AM198" s="488"/>
      <c r="AN198" s="488"/>
      <c r="AO198" s="488"/>
      <c r="AP198" s="488"/>
      <c r="AQ198" s="482"/>
      <c r="AR198" s="482"/>
      <c r="AS198" s="482"/>
      <c r="AT198" s="482"/>
      <c r="AU198" s="489"/>
    </row>
    <row r="199" spans="1:47" s="479" customFormat="1" ht="12.75">
      <c r="A199" s="529"/>
      <c r="B199" s="401" t="s">
        <v>374</v>
      </c>
      <c r="C199" s="360"/>
      <c r="D199" s="360"/>
      <c r="E199" s="360"/>
      <c r="F199" s="402"/>
      <c r="G199" s="402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403">
        <v>0</v>
      </c>
      <c r="U199" s="403">
        <v>0</v>
      </c>
      <c r="V199" s="177"/>
      <c r="W199" s="177"/>
      <c r="X199" s="177"/>
      <c r="Y199" s="177"/>
      <c r="Z199" s="177"/>
      <c r="AA199" s="407">
        <v>0</v>
      </c>
      <c r="AB199" s="533"/>
      <c r="AC199" s="488"/>
      <c r="AD199" s="488"/>
      <c r="AE199" s="488"/>
      <c r="AF199" s="488"/>
      <c r="AG199" s="488"/>
      <c r="AH199" s="488"/>
      <c r="AI199" s="488"/>
      <c r="AJ199" s="488"/>
      <c r="AK199" s="488"/>
      <c r="AL199" s="488"/>
      <c r="AM199" s="488"/>
      <c r="AN199" s="488"/>
      <c r="AO199" s="488"/>
      <c r="AP199" s="488"/>
      <c r="AQ199" s="482"/>
      <c r="AR199" s="482"/>
      <c r="AS199" s="482"/>
      <c r="AT199" s="482"/>
      <c r="AU199" s="489"/>
    </row>
    <row r="200" spans="1:47" s="479" customFormat="1" ht="12.75">
      <c r="A200" s="529"/>
      <c r="B200" s="401" t="s">
        <v>375</v>
      </c>
      <c r="C200" s="360"/>
      <c r="D200" s="360"/>
      <c r="E200" s="360"/>
      <c r="F200" s="402"/>
      <c r="G200" s="402"/>
      <c r="H200" s="177">
        <v>56.073124219999997</v>
      </c>
      <c r="I200" s="518">
        <v>2.3242574499999975</v>
      </c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403">
        <v>0</v>
      </c>
      <c r="U200" s="403">
        <v>0</v>
      </c>
      <c r="V200" s="177">
        <v>49.842132380000002</v>
      </c>
      <c r="W200" s="177">
        <v>2.3242574500000002</v>
      </c>
      <c r="X200" s="177"/>
      <c r="Y200" s="177"/>
      <c r="Z200" s="177"/>
      <c r="AA200" s="407">
        <v>52.16638983</v>
      </c>
      <c r="AB200" s="533"/>
      <c r="AC200" s="488"/>
      <c r="AD200" s="488"/>
      <c r="AE200" s="488"/>
      <c r="AF200" s="488"/>
      <c r="AG200" s="488"/>
      <c r="AH200" s="488"/>
      <c r="AI200" s="488"/>
      <c r="AJ200" s="488"/>
      <c r="AK200" s="488"/>
      <c r="AL200" s="488"/>
      <c r="AM200" s="488"/>
      <c r="AN200" s="488"/>
      <c r="AO200" s="488"/>
      <c r="AP200" s="488"/>
      <c r="AQ200" s="482"/>
      <c r="AR200" s="482"/>
      <c r="AS200" s="482"/>
      <c r="AT200" s="482"/>
      <c r="AU200" s="489"/>
    </row>
    <row r="201" spans="1:47" s="479" customFormat="1" ht="12.75">
      <c r="A201" s="529"/>
      <c r="B201" s="401" t="s">
        <v>376</v>
      </c>
      <c r="C201" s="360"/>
      <c r="D201" s="360"/>
      <c r="E201" s="360"/>
      <c r="F201" s="402"/>
      <c r="G201" s="402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403">
        <v>0</v>
      </c>
      <c r="U201" s="403">
        <v>0</v>
      </c>
      <c r="V201" s="177"/>
      <c r="W201" s="177"/>
      <c r="X201" s="177"/>
      <c r="Y201" s="177"/>
      <c r="Z201" s="177"/>
      <c r="AA201" s="407">
        <v>0</v>
      </c>
      <c r="AB201" s="533"/>
      <c r="AC201" s="488"/>
      <c r="AD201" s="488"/>
      <c r="AE201" s="488"/>
      <c r="AF201" s="488"/>
      <c r="AG201" s="488"/>
      <c r="AH201" s="488"/>
      <c r="AI201" s="488"/>
      <c r="AJ201" s="488"/>
      <c r="AK201" s="488"/>
      <c r="AL201" s="488"/>
      <c r="AM201" s="488"/>
      <c r="AN201" s="488"/>
      <c r="AO201" s="488"/>
      <c r="AP201" s="488"/>
      <c r="AQ201" s="482"/>
      <c r="AR201" s="482"/>
      <c r="AS201" s="482"/>
      <c r="AT201" s="482"/>
      <c r="AU201" s="489"/>
    </row>
    <row r="202" spans="1:47" s="479" customFormat="1" ht="12.75">
      <c r="A202" s="529"/>
      <c r="B202" s="401" t="s">
        <v>377</v>
      </c>
      <c r="C202" s="360"/>
      <c r="D202" s="360"/>
      <c r="E202" s="360"/>
      <c r="F202" s="402"/>
      <c r="G202" s="402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403">
        <v>0</v>
      </c>
      <c r="U202" s="403">
        <v>0</v>
      </c>
      <c r="V202" s="177"/>
      <c r="W202" s="177"/>
      <c r="X202" s="177"/>
      <c r="Y202" s="177"/>
      <c r="Z202" s="177"/>
      <c r="AA202" s="407">
        <v>0</v>
      </c>
      <c r="AB202" s="533"/>
      <c r="AC202" s="488"/>
      <c r="AD202" s="488"/>
      <c r="AE202" s="488"/>
      <c r="AF202" s="488"/>
      <c r="AG202" s="488"/>
      <c r="AH202" s="488"/>
      <c r="AI202" s="488"/>
      <c r="AJ202" s="488"/>
      <c r="AK202" s="488"/>
      <c r="AL202" s="488"/>
      <c r="AM202" s="488"/>
      <c r="AN202" s="488"/>
      <c r="AO202" s="488"/>
      <c r="AP202" s="488"/>
      <c r="AQ202" s="482"/>
      <c r="AR202" s="482"/>
      <c r="AS202" s="482"/>
      <c r="AT202" s="482"/>
      <c r="AU202" s="489"/>
    </row>
    <row r="203" spans="1:47" s="479" customFormat="1" ht="12.75">
      <c r="A203" s="529"/>
      <c r="B203" s="401" t="s">
        <v>67</v>
      </c>
      <c r="C203" s="360"/>
      <c r="D203" s="360"/>
      <c r="E203" s="360"/>
      <c r="F203" s="402"/>
      <c r="G203" s="402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403">
        <v>0</v>
      </c>
      <c r="U203" s="403">
        <v>0</v>
      </c>
      <c r="V203" s="177"/>
      <c r="W203" s="177"/>
      <c r="X203" s="177"/>
      <c r="Y203" s="177"/>
      <c r="Z203" s="177"/>
      <c r="AA203" s="407">
        <v>0</v>
      </c>
      <c r="AB203" s="533"/>
      <c r="AC203" s="488"/>
      <c r="AD203" s="488"/>
      <c r="AE203" s="488"/>
      <c r="AF203" s="488"/>
      <c r="AG203" s="488"/>
      <c r="AH203" s="488"/>
      <c r="AI203" s="488"/>
      <c r="AJ203" s="488"/>
      <c r="AK203" s="488"/>
      <c r="AL203" s="488"/>
      <c r="AM203" s="488"/>
      <c r="AN203" s="488"/>
      <c r="AO203" s="488"/>
      <c r="AP203" s="488"/>
      <c r="AQ203" s="482"/>
      <c r="AR203" s="482"/>
      <c r="AS203" s="482"/>
      <c r="AT203" s="482"/>
      <c r="AU203" s="489"/>
    </row>
    <row r="204" spans="1:47" s="500" customFormat="1" ht="25.5">
      <c r="A204" s="540">
        <v>7</v>
      </c>
      <c r="B204" s="397" t="s">
        <v>60</v>
      </c>
      <c r="C204" s="513" t="s">
        <v>52</v>
      </c>
      <c r="D204" s="513">
        <v>14.94</v>
      </c>
      <c r="E204" s="513">
        <v>0</v>
      </c>
      <c r="F204" s="398">
        <v>2013</v>
      </c>
      <c r="G204" s="398">
        <v>2014</v>
      </c>
      <c r="H204" s="513">
        <v>10.9</v>
      </c>
      <c r="I204" s="513">
        <v>7.3772340000000005</v>
      </c>
      <c r="J204" s="513"/>
      <c r="K204" s="513"/>
      <c r="L204" s="513">
        <v>14.94</v>
      </c>
      <c r="M204" s="513">
        <v>0</v>
      </c>
      <c r="N204" s="513"/>
      <c r="O204" s="513"/>
      <c r="P204" s="513"/>
      <c r="Q204" s="513"/>
      <c r="R204" s="513"/>
      <c r="S204" s="513"/>
      <c r="T204" s="584">
        <v>14.94</v>
      </c>
      <c r="U204" s="584">
        <v>0</v>
      </c>
      <c r="V204" s="590">
        <v>3.5227659999999998</v>
      </c>
      <c r="W204" s="590">
        <v>7.3772340000000005</v>
      </c>
      <c r="X204" s="590"/>
      <c r="Y204" s="590"/>
      <c r="Z204" s="590"/>
      <c r="AA204" s="587">
        <v>10.9</v>
      </c>
      <c r="AB204" s="490"/>
      <c r="AC204" s="515"/>
      <c r="AD204" s="537"/>
      <c r="AE204" s="537"/>
      <c r="AF204" s="515"/>
      <c r="AG204" s="515"/>
      <c r="AH204" s="515"/>
      <c r="AI204" s="515"/>
      <c r="AJ204" s="515"/>
      <c r="AK204" s="515"/>
      <c r="AL204" s="515"/>
      <c r="AM204" s="515"/>
      <c r="AN204" s="515"/>
      <c r="AO204" s="515"/>
      <c r="AP204" s="515"/>
      <c r="AQ204" s="498"/>
      <c r="AR204" s="498"/>
      <c r="AS204" s="498"/>
      <c r="AT204" s="498"/>
      <c r="AU204" s="499"/>
    </row>
    <row r="205" spans="1:47" s="479" customFormat="1" ht="12.75">
      <c r="A205" s="529"/>
      <c r="B205" s="401" t="s">
        <v>361</v>
      </c>
      <c r="C205" s="360">
        <v>0</v>
      </c>
      <c r="D205" s="360">
        <v>14.94</v>
      </c>
      <c r="E205" s="360">
        <v>0</v>
      </c>
      <c r="F205" s="402"/>
      <c r="G205" s="402"/>
      <c r="H205" s="177">
        <v>10.9</v>
      </c>
      <c r="I205" s="177">
        <v>7.3772340000000005</v>
      </c>
      <c r="J205" s="177">
        <v>0</v>
      </c>
      <c r="K205" s="177">
        <v>0</v>
      </c>
      <c r="L205" s="177">
        <v>14.94</v>
      </c>
      <c r="M205" s="177">
        <v>0</v>
      </c>
      <c r="N205" s="177">
        <v>0</v>
      </c>
      <c r="O205" s="177">
        <v>0</v>
      </c>
      <c r="P205" s="177">
        <v>0</v>
      </c>
      <c r="Q205" s="177">
        <v>0</v>
      </c>
      <c r="R205" s="177">
        <v>0</v>
      </c>
      <c r="S205" s="177">
        <v>0</v>
      </c>
      <c r="T205" s="403">
        <v>14.94</v>
      </c>
      <c r="U205" s="403">
        <v>0</v>
      </c>
      <c r="V205" s="177">
        <v>3.5227659999999998</v>
      </c>
      <c r="W205" s="177">
        <v>7.3772340000000005</v>
      </c>
      <c r="X205" s="177">
        <v>0</v>
      </c>
      <c r="Y205" s="177">
        <v>0</v>
      </c>
      <c r="Z205" s="177">
        <v>0</v>
      </c>
      <c r="AA205" s="407">
        <v>10.9</v>
      </c>
      <c r="AB205" s="533"/>
      <c r="AC205" s="488"/>
      <c r="AD205" s="488"/>
      <c r="AE205" s="488"/>
      <c r="AF205" s="488"/>
      <c r="AG205" s="488"/>
      <c r="AH205" s="488"/>
      <c r="AI205" s="488"/>
      <c r="AJ205" s="488"/>
      <c r="AK205" s="488"/>
      <c r="AL205" s="488"/>
      <c r="AM205" s="488"/>
      <c r="AN205" s="488"/>
      <c r="AO205" s="488"/>
      <c r="AP205" s="488"/>
      <c r="AQ205" s="482"/>
      <c r="AR205" s="482"/>
      <c r="AS205" s="482"/>
      <c r="AT205" s="482"/>
      <c r="AU205" s="489"/>
    </row>
    <row r="206" spans="1:47" s="479" customFormat="1" ht="12.75">
      <c r="A206" s="529"/>
      <c r="B206" s="401" t="s">
        <v>362</v>
      </c>
      <c r="C206" s="360">
        <v>0</v>
      </c>
      <c r="D206" s="360">
        <v>14.94</v>
      </c>
      <c r="E206" s="360">
        <v>0</v>
      </c>
      <c r="F206" s="402"/>
      <c r="G206" s="402"/>
      <c r="H206" s="177">
        <v>10.9</v>
      </c>
      <c r="I206" s="177">
        <v>7.3772340000000005</v>
      </c>
      <c r="J206" s="177">
        <v>0</v>
      </c>
      <c r="K206" s="177">
        <v>0</v>
      </c>
      <c r="L206" s="177">
        <v>14.94</v>
      </c>
      <c r="M206" s="177">
        <v>0</v>
      </c>
      <c r="N206" s="177">
        <v>0</v>
      </c>
      <c r="O206" s="177">
        <v>0</v>
      </c>
      <c r="P206" s="177">
        <v>0</v>
      </c>
      <c r="Q206" s="177">
        <v>0</v>
      </c>
      <c r="R206" s="177">
        <v>0</v>
      </c>
      <c r="S206" s="177">
        <v>0</v>
      </c>
      <c r="T206" s="403">
        <v>14.94</v>
      </c>
      <c r="U206" s="403">
        <v>0</v>
      </c>
      <c r="V206" s="177">
        <v>3.5227659999999998</v>
      </c>
      <c r="W206" s="177">
        <v>7.3772340000000005</v>
      </c>
      <c r="X206" s="177">
        <v>0</v>
      </c>
      <c r="Y206" s="177">
        <v>0</v>
      </c>
      <c r="Z206" s="177">
        <v>0</v>
      </c>
      <c r="AA206" s="407">
        <v>10.9</v>
      </c>
      <c r="AB206" s="533"/>
      <c r="AC206" s="488"/>
      <c r="AD206" s="488"/>
      <c r="AE206" s="488"/>
      <c r="AF206" s="488"/>
      <c r="AG206" s="488"/>
      <c r="AH206" s="488"/>
      <c r="AI206" s="488"/>
      <c r="AJ206" s="488"/>
      <c r="AK206" s="488"/>
      <c r="AL206" s="488"/>
      <c r="AM206" s="488"/>
      <c r="AN206" s="488"/>
      <c r="AO206" s="488"/>
      <c r="AP206" s="488"/>
      <c r="AQ206" s="482"/>
      <c r="AR206" s="482"/>
      <c r="AS206" s="482"/>
      <c r="AT206" s="482"/>
      <c r="AU206" s="489"/>
    </row>
    <row r="207" spans="1:47" s="479" customFormat="1" ht="12.75">
      <c r="A207" s="529"/>
      <c r="B207" s="401" t="s">
        <v>363</v>
      </c>
      <c r="C207" s="360">
        <v>0</v>
      </c>
      <c r="D207" s="360">
        <v>14.94</v>
      </c>
      <c r="E207" s="360">
        <v>0</v>
      </c>
      <c r="F207" s="402"/>
      <c r="G207" s="402"/>
      <c r="H207" s="177">
        <v>10.9</v>
      </c>
      <c r="I207" s="177">
        <v>7.3772340000000005</v>
      </c>
      <c r="J207" s="177">
        <v>0</v>
      </c>
      <c r="K207" s="177">
        <v>0</v>
      </c>
      <c r="L207" s="177">
        <v>14.94</v>
      </c>
      <c r="M207" s="177">
        <v>0</v>
      </c>
      <c r="N207" s="177">
        <v>0</v>
      </c>
      <c r="O207" s="177">
        <v>0</v>
      </c>
      <c r="P207" s="177">
        <v>0</v>
      </c>
      <c r="Q207" s="177">
        <v>0</v>
      </c>
      <c r="R207" s="177">
        <v>0</v>
      </c>
      <c r="S207" s="177">
        <v>0</v>
      </c>
      <c r="T207" s="403">
        <v>14.94</v>
      </c>
      <c r="U207" s="403">
        <v>0</v>
      </c>
      <c r="V207" s="177">
        <v>3.5227659999999998</v>
      </c>
      <c r="W207" s="177">
        <v>7.3772340000000005</v>
      </c>
      <c r="X207" s="177">
        <v>0</v>
      </c>
      <c r="Y207" s="177">
        <v>0</v>
      </c>
      <c r="Z207" s="177">
        <v>0</v>
      </c>
      <c r="AA207" s="407">
        <v>10.9</v>
      </c>
      <c r="AB207" s="533"/>
      <c r="AC207" s="488"/>
      <c r="AD207" s="488"/>
      <c r="AE207" s="488"/>
      <c r="AF207" s="488"/>
      <c r="AG207" s="488"/>
      <c r="AH207" s="488"/>
      <c r="AI207" s="488"/>
      <c r="AJ207" s="488"/>
      <c r="AK207" s="488"/>
      <c r="AL207" s="488"/>
      <c r="AM207" s="488"/>
      <c r="AN207" s="488"/>
      <c r="AO207" s="488"/>
      <c r="AP207" s="488"/>
      <c r="AQ207" s="482"/>
      <c r="AR207" s="482"/>
      <c r="AS207" s="482"/>
      <c r="AT207" s="482"/>
      <c r="AU207" s="489"/>
    </row>
    <row r="208" spans="1:47" s="479" customFormat="1" ht="12.75">
      <c r="A208" s="529"/>
      <c r="B208" s="401" t="s">
        <v>364</v>
      </c>
      <c r="C208" s="360"/>
      <c r="D208" s="360"/>
      <c r="E208" s="360"/>
      <c r="F208" s="402"/>
      <c r="G208" s="402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403">
        <v>0</v>
      </c>
      <c r="U208" s="403">
        <v>0</v>
      </c>
      <c r="V208" s="177"/>
      <c r="W208" s="177"/>
      <c r="X208" s="177"/>
      <c r="Y208" s="177"/>
      <c r="Z208" s="177"/>
      <c r="AA208" s="407">
        <v>0</v>
      </c>
      <c r="AB208" s="533"/>
      <c r="AC208" s="488"/>
      <c r="AD208" s="488"/>
      <c r="AE208" s="488"/>
      <c r="AF208" s="488"/>
      <c r="AG208" s="488"/>
      <c r="AH208" s="488"/>
      <c r="AI208" s="488"/>
      <c r="AJ208" s="488"/>
      <c r="AK208" s="488"/>
      <c r="AL208" s="488"/>
      <c r="AM208" s="488"/>
      <c r="AN208" s="488"/>
      <c r="AO208" s="488"/>
      <c r="AP208" s="488"/>
      <c r="AQ208" s="482"/>
      <c r="AR208" s="482"/>
      <c r="AS208" s="482"/>
      <c r="AT208" s="482"/>
      <c r="AU208" s="489"/>
    </row>
    <row r="209" spans="1:50" s="479" customFormat="1" ht="12.75">
      <c r="A209" s="529"/>
      <c r="B209" s="401" t="s">
        <v>365</v>
      </c>
      <c r="C209" s="360"/>
      <c r="D209" s="360"/>
      <c r="E209" s="360"/>
      <c r="F209" s="402"/>
      <c r="G209" s="402"/>
      <c r="H209" s="177"/>
      <c r="I209" s="177"/>
      <c r="J209" s="177"/>
      <c r="K209" s="177"/>
      <c r="L209" s="177"/>
      <c r="M209" s="177"/>
      <c r="N209" s="177"/>
      <c r="O209" s="177"/>
      <c r="P209" s="177"/>
      <c r="Q209" s="177"/>
      <c r="R209" s="177"/>
      <c r="S209" s="177"/>
      <c r="T209" s="403">
        <v>0</v>
      </c>
      <c r="U209" s="403">
        <v>0</v>
      </c>
      <c r="V209" s="177"/>
      <c r="W209" s="177"/>
      <c r="X209" s="177"/>
      <c r="Y209" s="177"/>
      <c r="Z209" s="177"/>
      <c r="AA209" s="407">
        <v>0</v>
      </c>
      <c r="AB209" s="533"/>
      <c r="AC209" s="488"/>
      <c r="AD209" s="488"/>
      <c r="AE209" s="488"/>
      <c r="AF209" s="488"/>
      <c r="AG209" s="488"/>
      <c r="AH209" s="488"/>
      <c r="AI209" s="488"/>
      <c r="AJ209" s="488"/>
      <c r="AK209" s="488"/>
      <c r="AL209" s="488"/>
      <c r="AM209" s="488"/>
      <c r="AN209" s="488"/>
      <c r="AO209" s="488"/>
      <c r="AP209" s="488"/>
      <c r="AQ209" s="482"/>
      <c r="AR209" s="482"/>
      <c r="AS209" s="482"/>
      <c r="AT209" s="482"/>
      <c r="AU209" s="489"/>
    </row>
    <row r="210" spans="1:50" s="479" customFormat="1" ht="12.75">
      <c r="A210" s="529"/>
      <c r="B210" s="401" t="s">
        <v>366</v>
      </c>
      <c r="C210" s="360"/>
      <c r="D210" s="360">
        <v>14.94</v>
      </c>
      <c r="E210" s="360"/>
      <c r="F210" s="402"/>
      <c r="G210" s="402"/>
      <c r="H210" s="177">
        <v>10.9</v>
      </c>
      <c r="I210" s="518">
        <v>7.3772340000000005</v>
      </c>
      <c r="J210" s="177"/>
      <c r="K210" s="177"/>
      <c r="L210" s="177">
        <v>14.94</v>
      </c>
      <c r="M210" s="177"/>
      <c r="N210" s="177"/>
      <c r="O210" s="177"/>
      <c r="P210" s="177"/>
      <c r="Q210" s="177"/>
      <c r="R210" s="177"/>
      <c r="S210" s="177"/>
      <c r="T210" s="403">
        <v>14.94</v>
      </c>
      <c r="U210" s="403">
        <v>0</v>
      </c>
      <c r="V210" s="177">
        <v>3.5227659999999998</v>
      </c>
      <c r="W210" s="177">
        <v>7.3772340000000005</v>
      </c>
      <c r="X210" s="177"/>
      <c r="Y210" s="177"/>
      <c r="Z210" s="177"/>
      <c r="AA210" s="407">
        <v>10.9</v>
      </c>
      <c r="AB210" s="533"/>
      <c r="AC210" s="488"/>
      <c r="AD210" s="488"/>
      <c r="AE210" s="488"/>
      <c r="AF210" s="488"/>
      <c r="AG210" s="488"/>
      <c r="AH210" s="488"/>
      <c r="AI210" s="488"/>
      <c r="AJ210" s="488"/>
      <c r="AK210" s="488"/>
      <c r="AL210" s="488"/>
      <c r="AM210" s="488"/>
      <c r="AN210" s="488"/>
      <c r="AO210" s="488"/>
      <c r="AP210" s="488"/>
      <c r="AQ210" s="482"/>
      <c r="AR210" s="482"/>
      <c r="AS210" s="482"/>
      <c r="AT210" s="482"/>
      <c r="AU210" s="489"/>
    </row>
    <row r="211" spans="1:50" s="479" customFormat="1" ht="12.75">
      <c r="A211" s="529"/>
      <c r="B211" s="401" t="s">
        <v>367</v>
      </c>
      <c r="C211" s="360"/>
      <c r="D211" s="360"/>
      <c r="E211" s="360"/>
      <c r="F211" s="402"/>
      <c r="G211" s="402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403">
        <v>0</v>
      </c>
      <c r="U211" s="403">
        <v>0</v>
      </c>
      <c r="V211" s="177"/>
      <c r="W211" s="177"/>
      <c r="X211" s="177"/>
      <c r="Y211" s="177"/>
      <c r="Z211" s="177"/>
      <c r="AA211" s="407">
        <v>0</v>
      </c>
      <c r="AB211" s="533"/>
      <c r="AC211" s="488"/>
      <c r="AD211" s="488"/>
      <c r="AE211" s="488"/>
      <c r="AF211" s="488"/>
      <c r="AG211" s="488"/>
      <c r="AH211" s="488"/>
      <c r="AI211" s="488"/>
      <c r="AJ211" s="488"/>
      <c r="AK211" s="488"/>
      <c r="AL211" s="488"/>
      <c r="AM211" s="488"/>
      <c r="AN211" s="488"/>
      <c r="AO211" s="488"/>
      <c r="AP211" s="488"/>
      <c r="AQ211" s="482"/>
      <c r="AR211" s="482"/>
      <c r="AS211" s="482"/>
      <c r="AT211" s="482"/>
      <c r="AU211" s="489"/>
    </row>
    <row r="212" spans="1:50" s="479" customFormat="1" ht="12.75">
      <c r="A212" s="529"/>
      <c r="B212" s="401" t="s">
        <v>368</v>
      </c>
      <c r="C212" s="360">
        <v>0</v>
      </c>
      <c r="D212" s="360">
        <v>0</v>
      </c>
      <c r="E212" s="360">
        <v>0</v>
      </c>
      <c r="F212" s="402"/>
      <c r="G212" s="402"/>
      <c r="H212" s="177">
        <v>0</v>
      </c>
      <c r="I212" s="177">
        <v>0</v>
      </c>
      <c r="J212" s="177">
        <v>0</v>
      </c>
      <c r="K212" s="177">
        <v>0</v>
      </c>
      <c r="L212" s="177">
        <v>0</v>
      </c>
      <c r="M212" s="177">
        <v>0</v>
      </c>
      <c r="N212" s="177">
        <v>0</v>
      </c>
      <c r="O212" s="177">
        <v>0</v>
      </c>
      <c r="P212" s="177">
        <v>0</v>
      </c>
      <c r="Q212" s="177">
        <v>0</v>
      </c>
      <c r="R212" s="177">
        <v>0</v>
      </c>
      <c r="S212" s="177">
        <v>0</v>
      </c>
      <c r="T212" s="403">
        <v>0</v>
      </c>
      <c r="U212" s="403">
        <v>0</v>
      </c>
      <c r="V212" s="177">
        <v>0</v>
      </c>
      <c r="W212" s="177">
        <v>0</v>
      </c>
      <c r="X212" s="177">
        <v>0</v>
      </c>
      <c r="Y212" s="177">
        <v>0</v>
      </c>
      <c r="Z212" s="177">
        <v>0</v>
      </c>
      <c r="AA212" s="407">
        <v>0</v>
      </c>
      <c r="AB212" s="533"/>
      <c r="AC212" s="488"/>
      <c r="AD212" s="488"/>
      <c r="AE212" s="488"/>
      <c r="AF212" s="488"/>
      <c r="AG212" s="488"/>
      <c r="AH212" s="488"/>
      <c r="AI212" s="488"/>
      <c r="AJ212" s="488"/>
      <c r="AK212" s="488"/>
      <c r="AL212" s="488"/>
      <c r="AM212" s="488"/>
      <c r="AN212" s="488"/>
      <c r="AO212" s="488"/>
      <c r="AP212" s="488"/>
      <c r="AQ212" s="482"/>
      <c r="AR212" s="482"/>
      <c r="AS212" s="482"/>
      <c r="AT212" s="482"/>
      <c r="AU212" s="489"/>
    </row>
    <row r="213" spans="1:50" s="479" customFormat="1" ht="12.75">
      <c r="A213" s="529"/>
      <c r="B213" s="401" t="s">
        <v>369</v>
      </c>
      <c r="C213" s="360"/>
      <c r="D213" s="360"/>
      <c r="E213" s="360"/>
      <c r="F213" s="402"/>
      <c r="G213" s="402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403">
        <v>0</v>
      </c>
      <c r="U213" s="403">
        <v>0</v>
      </c>
      <c r="V213" s="177"/>
      <c r="W213" s="177"/>
      <c r="X213" s="177"/>
      <c r="Y213" s="177"/>
      <c r="Z213" s="177"/>
      <c r="AA213" s="407">
        <v>0</v>
      </c>
      <c r="AB213" s="533"/>
      <c r="AC213" s="488"/>
      <c r="AD213" s="488"/>
      <c r="AE213" s="488"/>
      <c r="AF213" s="488"/>
      <c r="AG213" s="488"/>
      <c r="AH213" s="488"/>
      <c r="AI213" s="488"/>
      <c r="AJ213" s="488"/>
      <c r="AK213" s="488"/>
      <c r="AL213" s="488"/>
      <c r="AM213" s="488"/>
      <c r="AN213" s="488"/>
      <c r="AO213" s="488"/>
      <c r="AP213" s="488"/>
      <c r="AQ213" s="482"/>
      <c r="AR213" s="482"/>
      <c r="AS213" s="482"/>
      <c r="AT213" s="482"/>
      <c r="AU213" s="489"/>
    </row>
    <row r="214" spans="1:50" s="479" customFormat="1" ht="12.75">
      <c r="A214" s="529"/>
      <c r="B214" s="401" t="s">
        <v>370</v>
      </c>
      <c r="C214" s="360"/>
      <c r="D214" s="360"/>
      <c r="E214" s="360"/>
      <c r="F214" s="402"/>
      <c r="G214" s="402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403">
        <v>0</v>
      </c>
      <c r="U214" s="403">
        <v>0</v>
      </c>
      <c r="V214" s="177"/>
      <c r="W214" s="177"/>
      <c r="X214" s="177"/>
      <c r="Y214" s="177"/>
      <c r="Z214" s="177"/>
      <c r="AA214" s="407">
        <v>0</v>
      </c>
      <c r="AB214" s="533"/>
      <c r="AC214" s="488"/>
      <c r="AD214" s="488"/>
      <c r="AE214" s="488"/>
      <c r="AF214" s="488"/>
      <c r="AG214" s="488"/>
      <c r="AH214" s="488"/>
      <c r="AI214" s="488"/>
      <c r="AJ214" s="488"/>
      <c r="AK214" s="488"/>
      <c r="AL214" s="488"/>
      <c r="AM214" s="488"/>
      <c r="AN214" s="488"/>
      <c r="AO214" s="488"/>
      <c r="AP214" s="488"/>
      <c r="AQ214" s="482"/>
      <c r="AR214" s="482"/>
      <c r="AS214" s="482"/>
      <c r="AT214" s="482"/>
      <c r="AU214" s="489"/>
    </row>
    <row r="215" spans="1:50" s="479" customFormat="1" ht="12.75">
      <c r="A215" s="529"/>
      <c r="B215" s="401" t="s">
        <v>371</v>
      </c>
      <c r="C215" s="360"/>
      <c r="D215" s="360"/>
      <c r="E215" s="360"/>
      <c r="F215" s="402"/>
      <c r="G215" s="402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403">
        <v>0</v>
      </c>
      <c r="U215" s="403">
        <v>0</v>
      </c>
      <c r="V215" s="177"/>
      <c r="W215" s="177"/>
      <c r="X215" s="177"/>
      <c r="Y215" s="177"/>
      <c r="Z215" s="177"/>
      <c r="AA215" s="407">
        <v>0</v>
      </c>
      <c r="AB215" s="533"/>
      <c r="AC215" s="488"/>
      <c r="AD215" s="488"/>
      <c r="AE215" s="488"/>
      <c r="AF215" s="488"/>
      <c r="AG215" s="488"/>
      <c r="AH215" s="488"/>
      <c r="AI215" s="488"/>
      <c r="AJ215" s="488"/>
      <c r="AK215" s="488"/>
      <c r="AL215" s="488"/>
      <c r="AM215" s="488"/>
      <c r="AN215" s="488"/>
      <c r="AO215" s="488"/>
      <c r="AP215" s="488"/>
      <c r="AQ215" s="482"/>
      <c r="AR215" s="482"/>
      <c r="AS215" s="482"/>
      <c r="AT215" s="482"/>
      <c r="AU215" s="489"/>
    </row>
    <row r="216" spans="1:50" s="479" customFormat="1" ht="12.75">
      <c r="A216" s="529"/>
      <c r="B216" s="401" t="s">
        <v>372</v>
      </c>
      <c r="C216" s="360"/>
      <c r="D216" s="360"/>
      <c r="E216" s="360"/>
      <c r="F216" s="402"/>
      <c r="G216" s="402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403">
        <v>0</v>
      </c>
      <c r="U216" s="403">
        <v>0</v>
      </c>
      <c r="V216" s="177"/>
      <c r="W216" s="177"/>
      <c r="X216" s="177"/>
      <c r="Y216" s="177"/>
      <c r="Z216" s="177"/>
      <c r="AA216" s="407">
        <v>0</v>
      </c>
      <c r="AB216" s="533"/>
      <c r="AC216" s="488"/>
      <c r="AD216" s="488"/>
      <c r="AE216" s="488"/>
      <c r="AF216" s="488"/>
      <c r="AG216" s="488"/>
      <c r="AH216" s="488"/>
      <c r="AI216" s="488"/>
      <c r="AJ216" s="488"/>
      <c r="AK216" s="488"/>
      <c r="AL216" s="488"/>
      <c r="AM216" s="488"/>
      <c r="AN216" s="488"/>
      <c r="AO216" s="488"/>
      <c r="AP216" s="488"/>
      <c r="AQ216" s="482"/>
      <c r="AR216" s="482"/>
      <c r="AS216" s="482"/>
      <c r="AT216" s="482"/>
      <c r="AU216" s="489"/>
    </row>
    <row r="217" spans="1:50" s="479" customFormat="1" ht="12.75">
      <c r="A217" s="529"/>
      <c r="B217" s="401" t="s">
        <v>373</v>
      </c>
      <c r="C217" s="360">
        <v>0</v>
      </c>
      <c r="D217" s="360">
        <v>0</v>
      </c>
      <c r="E217" s="360">
        <v>0</v>
      </c>
      <c r="F217" s="402"/>
      <c r="G217" s="402"/>
      <c r="H217" s="177">
        <v>0</v>
      </c>
      <c r="I217" s="177">
        <v>0</v>
      </c>
      <c r="J217" s="177">
        <v>0</v>
      </c>
      <c r="K217" s="177">
        <v>0</v>
      </c>
      <c r="L217" s="177">
        <v>0</v>
      </c>
      <c r="M217" s="177">
        <v>0</v>
      </c>
      <c r="N217" s="177">
        <v>0</v>
      </c>
      <c r="O217" s="177">
        <v>0</v>
      </c>
      <c r="P217" s="177">
        <v>0</v>
      </c>
      <c r="Q217" s="177">
        <v>0</v>
      </c>
      <c r="R217" s="177">
        <v>0</v>
      </c>
      <c r="S217" s="177">
        <v>0</v>
      </c>
      <c r="T217" s="403">
        <v>0</v>
      </c>
      <c r="U217" s="403">
        <v>0</v>
      </c>
      <c r="V217" s="177">
        <v>0</v>
      </c>
      <c r="W217" s="177">
        <v>0</v>
      </c>
      <c r="X217" s="177">
        <v>0</v>
      </c>
      <c r="Y217" s="177">
        <v>0</v>
      </c>
      <c r="Z217" s="177">
        <v>0</v>
      </c>
      <c r="AA217" s="407">
        <v>0</v>
      </c>
      <c r="AB217" s="533"/>
      <c r="AC217" s="488"/>
      <c r="AD217" s="488"/>
      <c r="AE217" s="488"/>
      <c r="AF217" s="488"/>
      <c r="AG217" s="488"/>
      <c r="AH217" s="488"/>
      <c r="AI217" s="488"/>
      <c r="AJ217" s="488"/>
      <c r="AK217" s="488"/>
      <c r="AL217" s="488"/>
      <c r="AM217" s="488"/>
      <c r="AN217" s="488"/>
      <c r="AO217" s="488"/>
      <c r="AP217" s="488"/>
      <c r="AQ217" s="482"/>
      <c r="AR217" s="482"/>
      <c r="AS217" s="482"/>
      <c r="AT217" s="482"/>
      <c r="AU217" s="489"/>
    </row>
    <row r="218" spans="1:50" s="479" customFormat="1" ht="12.75">
      <c r="A218" s="529"/>
      <c r="B218" s="401" t="s">
        <v>374</v>
      </c>
      <c r="C218" s="360"/>
      <c r="D218" s="360"/>
      <c r="E218" s="360"/>
      <c r="F218" s="402"/>
      <c r="G218" s="402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403">
        <v>0</v>
      </c>
      <c r="U218" s="403">
        <v>0</v>
      </c>
      <c r="V218" s="177"/>
      <c r="W218" s="177"/>
      <c r="X218" s="177"/>
      <c r="Y218" s="177"/>
      <c r="Z218" s="177"/>
      <c r="AA218" s="407">
        <v>0</v>
      </c>
      <c r="AB218" s="533"/>
      <c r="AC218" s="488"/>
      <c r="AD218" s="488"/>
      <c r="AE218" s="488"/>
      <c r="AF218" s="488"/>
      <c r="AG218" s="488"/>
      <c r="AH218" s="488"/>
      <c r="AI218" s="488"/>
      <c r="AJ218" s="488"/>
      <c r="AK218" s="488"/>
      <c r="AL218" s="488"/>
      <c r="AM218" s="488"/>
      <c r="AN218" s="488"/>
      <c r="AO218" s="488"/>
      <c r="AP218" s="488"/>
      <c r="AQ218" s="482"/>
      <c r="AR218" s="482"/>
      <c r="AS218" s="482"/>
      <c r="AT218" s="482"/>
      <c r="AU218" s="489"/>
    </row>
    <row r="219" spans="1:50" s="479" customFormat="1" ht="12.75">
      <c r="A219" s="529"/>
      <c r="B219" s="401" t="s">
        <v>375</v>
      </c>
      <c r="C219" s="360"/>
      <c r="D219" s="360"/>
      <c r="E219" s="360"/>
      <c r="F219" s="402"/>
      <c r="G219" s="402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403">
        <v>0</v>
      </c>
      <c r="U219" s="403">
        <v>0</v>
      </c>
      <c r="V219" s="177"/>
      <c r="W219" s="177"/>
      <c r="X219" s="177"/>
      <c r="Y219" s="177"/>
      <c r="Z219" s="177"/>
      <c r="AA219" s="407">
        <v>0</v>
      </c>
      <c r="AB219" s="533"/>
      <c r="AC219" s="488"/>
      <c r="AD219" s="488"/>
      <c r="AE219" s="488"/>
      <c r="AF219" s="488"/>
      <c r="AG219" s="488"/>
      <c r="AH219" s="488"/>
      <c r="AI219" s="488"/>
      <c r="AJ219" s="488"/>
      <c r="AK219" s="488"/>
      <c r="AL219" s="488"/>
      <c r="AM219" s="488"/>
      <c r="AN219" s="488"/>
      <c r="AO219" s="488"/>
      <c r="AP219" s="488"/>
      <c r="AQ219" s="482"/>
      <c r="AR219" s="482"/>
      <c r="AS219" s="482"/>
      <c r="AT219" s="482"/>
      <c r="AU219" s="489"/>
    </row>
    <row r="220" spans="1:50" s="479" customFormat="1" ht="12.75">
      <c r="A220" s="529"/>
      <c r="B220" s="401" t="s">
        <v>376</v>
      </c>
      <c r="C220" s="360"/>
      <c r="D220" s="360"/>
      <c r="E220" s="360"/>
      <c r="F220" s="402"/>
      <c r="G220" s="402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403">
        <v>0</v>
      </c>
      <c r="U220" s="403">
        <v>0</v>
      </c>
      <c r="V220" s="177"/>
      <c r="W220" s="177"/>
      <c r="X220" s="177"/>
      <c r="Y220" s="177"/>
      <c r="Z220" s="177"/>
      <c r="AA220" s="407">
        <v>0</v>
      </c>
      <c r="AB220" s="533"/>
      <c r="AC220" s="488"/>
      <c r="AD220" s="488"/>
      <c r="AE220" s="488"/>
      <c r="AF220" s="488"/>
      <c r="AG220" s="488"/>
      <c r="AH220" s="488"/>
      <c r="AI220" s="488"/>
      <c r="AJ220" s="488"/>
      <c r="AK220" s="488"/>
      <c r="AL220" s="488"/>
      <c r="AM220" s="488"/>
      <c r="AN220" s="488"/>
      <c r="AO220" s="488"/>
      <c r="AP220" s="488"/>
      <c r="AQ220" s="482"/>
      <c r="AR220" s="482"/>
      <c r="AS220" s="482"/>
      <c r="AT220" s="482"/>
      <c r="AU220" s="489"/>
    </row>
    <row r="221" spans="1:50" s="479" customFormat="1" ht="12.75">
      <c r="A221" s="529"/>
      <c r="B221" s="401" t="s">
        <v>377</v>
      </c>
      <c r="C221" s="360"/>
      <c r="D221" s="360"/>
      <c r="E221" s="360"/>
      <c r="F221" s="402"/>
      <c r="G221" s="402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403">
        <v>0</v>
      </c>
      <c r="U221" s="403">
        <v>0</v>
      </c>
      <c r="V221" s="177"/>
      <c r="W221" s="177"/>
      <c r="X221" s="177"/>
      <c r="Y221" s="177"/>
      <c r="Z221" s="177"/>
      <c r="AA221" s="407">
        <v>0</v>
      </c>
      <c r="AB221" s="533"/>
      <c r="AC221" s="488"/>
      <c r="AD221" s="488"/>
      <c r="AE221" s="488"/>
      <c r="AF221" s="488"/>
      <c r="AG221" s="488"/>
      <c r="AH221" s="488"/>
      <c r="AI221" s="488"/>
      <c r="AJ221" s="488"/>
      <c r="AK221" s="488"/>
      <c r="AL221" s="488"/>
      <c r="AM221" s="488"/>
      <c r="AN221" s="488"/>
      <c r="AO221" s="488"/>
      <c r="AP221" s="488"/>
      <c r="AQ221" s="482"/>
      <c r="AR221" s="482"/>
      <c r="AS221" s="482"/>
      <c r="AT221" s="482"/>
      <c r="AU221" s="489"/>
    </row>
    <row r="222" spans="1:50" s="479" customFormat="1" ht="12.75">
      <c r="A222" s="529"/>
      <c r="B222" s="401" t="s">
        <v>67</v>
      </c>
      <c r="C222" s="360"/>
      <c r="D222" s="360"/>
      <c r="E222" s="360"/>
      <c r="F222" s="402"/>
      <c r="G222" s="402"/>
      <c r="H222" s="177"/>
      <c r="I222" s="177"/>
      <c r="J222" s="177"/>
      <c r="K222" s="177"/>
      <c r="L222" s="177"/>
      <c r="M222" s="177"/>
      <c r="N222" s="177"/>
      <c r="O222" s="177"/>
      <c r="P222" s="177"/>
      <c r="Q222" s="177"/>
      <c r="R222" s="177"/>
      <c r="S222" s="177"/>
      <c r="T222" s="403">
        <v>0</v>
      </c>
      <c r="U222" s="403">
        <v>0</v>
      </c>
      <c r="V222" s="177"/>
      <c r="W222" s="177"/>
      <c r="X222" s="177"/>
      <c r="Y222" s="177"/>
      <c r="Z222" s="177"/>
      <c r="AA222" s="407">
        <v>0</v>
      </c>
      <c r="AB222" s="533"/>
      <c r="AC222" s="488"/>
      <c r="AD222" s="488"/>
      <c r="AE222" s="488"/>
      <c r="AF222" s="488"/>
      <c r="AG222" s="488"/>
      <c r="AH222" s="488"/>
      <c r="AI222" s="488"/>
      <c r="AJ222" s="488"/>
      <c r="AK222" s="488"/>
      <c r="AL222" s="488"/>
      <c r="AM222" s="488"/>
      <c r="AN222" s="488"/>
      <c r="AO222" s="488"/>
      <c r="AP222" s="488"/>
      <c r="AQ222" s="482"/>
      <c r="AR222" s="482"/>
      <c r="AS222" s="482"/>
      <c r="AT222" s="482"/>
      <c r="AU222" s="489"/>
    </row>
    <row r="223" spans="1:50" s="500" customFormat="1" ht="33.75" customHeight="1">
      <c r="A223" s="540">
        <v>8</v>
      </c>
      <c r="B223" s="397" t="s">
        <v>61</v>
      </c>
      <c r="C223" s="513" t="s">
        <v>52</v>
      </c>
      <c r="D223" s="513">
        <v>0</v>
      </c>
      <c r="E223" s="513">
        <v>2.14</v>
      </c>
      <c r="F223" s="398">
        <v>2013</v>
      </c>
      <c r="G223" s="398">
        <v>2014</v>
      </c>
      <c r="H223" s="513">
        <v>9.11</v>
      </c>
      <c r="I223" s="513">
        <v>9.11</v>
      </c>
      <c r="J223" s="513"/>
      <c r="K223" s="513"/>
      <c r="L223" s="513">
        <v>0</v>
      </c>
      <c r="M223" s="513">
        <v>2.14</v>
      </c>
      <c r="N223" s="513"/>
      <c r="O223" s="513"/>
      <c r="P223" s="513"/>
      <c r="Q223" s="513"/>
      <c r="R223" s="513"/>
      <c r="S223" s="513"/>
      <c r="T223" s="584">
        <v>0</v>
      </c>
      <c r="U223" s="584">
        <v>2.14</v>
      </c>
      <c r="V223" s="590"/>
      <c r="W223" s="590">
        <v>9.11</v>
      </c>
      <c r="X223" s="590"/>
      <c r="Y223" s="590"/>
      <c r="Z223" s="590"/>
      <c r="AA223" s="587">
        <v>9.11</v>
      </c>
      <c r="AB223" s="490"/>
      <c r="AC223" s="515"/>
      <c r="AD223" s="515"/>
      <c r="AE223" s="515"/>
      <c r="AF223" s="537"/>
      <c r="AG223" s="515"/>
      <c r="AH223" s="515"/>
      <c r="AI223" s="515"/>
      <c r="AJ223" s="515"/>
      <c r="AK223" s="515"/>
      <c r="AL223" s="515"/>
      <c r="AM223" s="515"/>
      <c r="AN223" s="515"/>
      <c r="AO223" s="515"/>
      <c r="AP223" s="515"/>
      <c r="AQ223" s="497"/>
      <c r="AR223" s="497"/>
      <c r="AS223" s="497"/>
      <c r="AT223" s="498"/>
      <c r="AU223" s="498"/>
      <c r="AV223" s="498"/>
      <c r="AW223" s="498"/>
      <c r="AX223" s="499"/>
    </row>
    <row r="224" spans="1:50" s="479" customFormat="1" ht="12.75">
      <c r="A224" s="529"/>
      <c r="B224" s="401" t="s">
        <v>361</v>
      </c>
      <c r="C224" s="360">
        <v>0</v>
      </c>
      <c r="D224" s="360">
        <v>0</v>
      </c>
      <c r="E224" s="360">
        <v>2.14</v>
      </c>
      <c r="F224" s="402"/>
      <c r="G224" s="402"/>
      <c r="H224" s="177">
        <v>9.11</v>
      </c>
      <c r="I224" s="177">
        <v>9.11</v>
      </c>
      <c r="J224" s="177">
        <v>0</v>
      </c>
      <c r="K224" s="177">
        <v>0</v>
      </c>
      <c r="L224" s="177">
        <v>0</v>
      </c>
      <c r="M224" s="177">
        <v>2.14</v>
      </c>
      <c r="N224" s="177">
        <v>0</v>
      </c>
      <c r="O224" s="177">
        <v>0</v>
      </c>
      <c r="P224" s="177">
        <v>0</v>
      </c>
      <c r="Q224" s="177">
        <v>0</v>
      </c>
      <c r="R224" s="177">
        <v>0</v>
      </c>
      <c r="S224" s="177">
        <v>0</v>
      </c>
      <c r="T224" s="403">
        <v>0</v>
      </c>
      <c r="U224" s="403">
        <v>2.14</v>
      </c>
      <c r="V224" s="177">
        <v>0</v>
      </c>
      <c r="W224" s="177">
        <v>9.11</v>
      </c>
      <c r="X224" s="177">
        <v>0</v>
      </c>
      <c r="Y224" s="177">
        <v>0</v>
      </c>
      <c r="Z224" s="177">
        <v>0</v>
      </c>
      <c r="AA224" s="407">
        <v>9.11</v>
      </c>
      <c r="AB224" s="533"/>
      <c r="AC224" s="488"/>
      <c r="AD224" s="488"/>
      <c r="AE224" s="488"/>
      <c r="AF224" s="488"/>
      <c r="AG224" s="488"/>
      <c r="AH224" s="488"/>
      <c r="AI224" s="488"/>
      <c r="AJ224" s="488"/>
      <c r="AK224" s="488"/>
      <c r="AL224" s="488"/>
      <c r="AM224" s="488"/>
      <c r="AN224" s="488"/>
      <c r="AO224" s="488"/>
      <c r="AP224" s="488"/>
      <c r="AQ224" s="482"/>
      <c r="AR224" s="482"/>
      <c r="AS224" s="482"/>
      <c r="AT224" s="482"/>
      <c r="AU224" s="489"/>
    </row>
    <row r="225" spans="1:47" s="479" customFormat="1" ht="12.75">
      <c r="A225" s="529"/>
      <c r="B225" s="401" t="s">
        <v>362</v>
      </c>
      <c r="C225" s="360">
        <v>0</v>
      </c>
      <c r="D225" s="360">
        <v>0</v>
      </c>
      <c r="E225" s="360">
        <v>0</v>
      </c>
      <c r="F225" s="402"/>
      <c r="G225" s="402"/>
      <c r="H225" s="177">
        <v>0</v>
      </c>
      <c r="I225" s="177">
        <v>0</v>
      </c>
      <c r="J225" s="177">
        <v>0</v>
      </c>
      <c r="K225" s="177">
        <v>0</v>
      </c>
      <c r="L225" s="177">
        <v>0</v>
      </c>
      <c r="M225" s="177">
        <v>0</v>
      </c>
      <c r="N225" s="177">
        <v>0</v>
      </c>
      <c r="O225" s="177">
        <v>0</v>
      </c>
      <c r="P225" s="177">
        <v>0</v>
      </c>
      <c r="Q225" s="177">
        <v>0</v>
      </c>
      <c r="R225" s="177">
        <v>0</v>
      </c>
      <c r="S225" s="177">
        <v>0</v>
      </c>
      <c r="T225" s="403">
        <v>0</v>
      </c>
      <c r="U225" s="403">
        <v>0</v>
      </c>
      <c r="V225" s="177">
        <v>0</v>
      </c>
      <c r="W225" s="177">
        <v>0</v>
      </c>
      <c r="X225" s="177">
        <v>0</v>
      </c>
      <c r="Y225" s="177">
        <v>0</v>
      </c>
      <c r="Z225" s="177">
        <v>0</v>
      </c>
      <c r="AA225" s="407">
        <v>0</v>
      </c>
      <c r="AB225" s="533"/>
      <c r="AC225" s="488"/>
      <c r="AD225" s="488"/>
      <c r="AE225" s="488"/>
      <c r="AF225" s="488"/>
      <c r="AG225" s="488"/>
      <c r="AH225" s="488"/>
      <c r="AI225" s="488"/>
      <c r="AJ225" s="488"/>
      <c r="AK225" s="488"/>
      <c r="AL225" s="488"/>
      <c r="AM225" s="488"/>
      <c r="AN225" s="488"/>
      <c r="AO225" s="488"/>
      <c r="AP225" s="488"/>
      <c r="AQ225" s="482"/>
      <c r="AR225" s="482"/>
      <c r="AS225" s="482"/>
      <c r="AT225" s="482"/>
      <c r="AU225" s="489"/>
    </row>
    <row r="226" spans="1:47" s="479" customFormat="1" ht="12.75">
      <c r="A226" s="529"/>
      <c r="B226" s="401" t="s">
        <v>363</v>
      </c>
      <c r="C226" s="360">
        <v>0</v>
      </c>
      <c r="D226" s="360">
        <v>0</v>
      </c>
      <c r="E226" s="360">
        <v>0</v>
      </c>
      <c r="F226" s="402"/>
      <c r="G226" s="402"/>
      <c r="H226" s="177">
        <v>0</v>
      </c>
      <c r="I226" s="177">
        <v>0</v>
      </c>
      <c r="J226" s="177">
        <v>0</v>
      </c>
      <c r="K226" s="177">
        <v>0</v>
      </c>
      <c r="L226" s="177">
        <v>0</v>
      </c>
      <c r="M226" s="177">
        <v>0</v>
      </c>
      <c r="N226" s="177">
        <v>0</v>
      </c>
      <c r="O226" s="177">
        <v>0</v>
      </c>
      <c r="P226" s="177">
        <v>0</v>
      </c>
      <c r="Q226" s="177">
        <v>0</v>
      </c>
      <c r="R226" s="177">
        <v>0</v>
      </c>
      <c r="S226" s="177">
        <v>0</v>
      </c>
      <c r="T226" s="403">
        <v>0</v>
      </c>
      <c r="U226" s="403">
        <v>0</v>
      </c>
      <c r="V226" s="177">
        <v>0</v>
      </c>
      <c r="W226" s="177">
        <v>0</v>
      </c>
      <c r="X226" s="177">
        <v>0</v>
      </c>
      <c r="Y226" s="177">
        <v>0</v>
      </c>
      <c r="Z226" s="177">
        <v>0</v>
      </c>
      <c r="AA226" s="407">
        <v>0</v>
      </c>
      <c r="AB226" s="533"/>
      <c r="AC226" s="488"/>
      <c r="AD226" s="488"/>
      <c r="AE226" s="488"/>
      <c r="AF226" s="488"/>
      <c r="AG226" s="488"/>
      <c r="AH226" s="488"/>
      <c r="AI226" s="488"/>
      <c r="AJ226" s="488"/>
      <c r="AK226" s="488"/>
      <c r="AL226" s="488"/>
      <c r="AM226" s="488"/>
      <c r="AN226" s="488"/>
      <c r="AO226" s="488"/>
      <c r="AP226" s="488"/>
      <c r="AQ226" s="482"/>
      <c r="AR226" s="482"/>
      <c r="AS226" s="482"/>
      <c r="AT226" s="482"/>
      <c r="AU226" s="489"/>
    </row>
    <row r="227" spans="1:47" s="479" customFormat="1" ht="12.75">
      <c r="A227" s="529"/>
      <c r="B227" s="401" t="s">
        <v>364</v>
      </c>
      <c r="C227" s="360"/>
      <c r="D227" s="360"/>
      <c r="E227" s="360"/>
      <c r="F227" s="402"/>
      <c r="G227" s="402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403">
        <v>0</v>
      </c>
      <c r="U227" s="403">
        <v>0</v>
      </c>
      <c r="V227" s="177"/>
      <c r="W227" s="177"/>
      <c r="X227" s="177"/>
      <c r="Y227" s="177"/>
      <c r="Z227" s="177"/>
      <c r="AA227" s="407">
        <v>0</v>
      </c>
      <c r="AB227" s="533"/>
      <c r="AC227" s="488"/>
      <c r="AD227" s="488"/>
      <c r="AE227" s="488"/>
      <c r="AF227" s="488"/>
      <c r="AG227" s="488"/>
      <c r="AH227" s="488"/>
      <c r="AI227" s="488"/>
      <c r="AJ227" s="488"/>
      <c r="AK227" s="488"/>
      <c r="AL227" s="488"/>
      <c r="AM227" s="488"/>
      <c r="AN227" s="488"/>
      <c r="AO227" s="488"/>
      <c r="AP227" s="488"/>
      <c r="AQ227" s="482"/>
      <c r="AR227" s="482"/>
      <c r="AS227" s="482"/>
      <c r="AT227" s="482"/>
      <c r="AU227" s="489"/>
    </row>
    <row r="228" spans="1:47" s="479" customFormat="1" ht="12.75">
      <c r="A228" s="529"/>
      <c r="B228" s="401" t="s">
        <v>365</v>
      </c>
      <c r="C228" s="360"/>
      <c r="D228" s="360"/>
      <c r="E228" s="360"/>
      <c r="F228" s="402"/>
      <c r="G228" s="402"/>
      <c r="H228" s="177"/>
      <c r="I228" s="177"/>
      <c r="J228" s="177"/>
      <c r="K228" s="177"/>
      <c r="L228" s="177"/>
      <c r="M228" s="177"/>
      <c r="N228" s="177"/>
      <c r="O228" s="177"/>
      <c r="P228" s="177"/>
      <c r="Q228" s="177"/>
      <c r="R228" s="177"/>
      <c r="S228" s="177"/>
      <c r="T228" s="403">
        <v>0</v>
      </c>
      <c r="U228" s="403">
        <v>0</v>
      </c>
      <c r="V228" s="177"/>
      <c r="W228" s="177"/>
      <c r="X228" s="177"/>
      <c r="Y228" s="177"/>
      <c r="Z228" s="177"/>
      <c r="AA228" s="407">
        <v>0</v>
      </c>
      <c r="AB228" s="533"/>
      <c r="AC228" s="488"/>
      <c r="AD228" s="488"/>
      <c r="AE228" s="488"/>
      <c r="AF228" s="488"/>
      <c r="AG228" s="488"/>
      <c r="AH228" s="488"/>
      <c r="AI228" s="488"/>
      <c r="AJ228" s="488"/>
      <c r="AK228" s="488"/>
      <c r="AL228" s="488"/>
      <c r="AM228" s="488"/>
      <c r="AN228" s="488"/>
      <c r="AO228" s="488"/>
      <c r="AP228" s="488"/>
      <c r="AQ228" s="482"/>
      <c r="AR228" s="482"/>
      <c r="AS228" s="482"/>
      <c r="AT228" s="482"/>
      <c r="AU228" s="489"/>
    </row>
    <row r="229" spans="1:47" s="479" customFormat="1" ht="12.75">
      <c r="A229" s="529"/>
      <c r="B229" s="401" t="s">
        <v>366</v>
      </c>
      <c r="C229" s="360"/>
      <c r="D229" s="360"/>
      <c r="E229" s="360"/>
      <c r="F229" s="402"/>
      <c r="G229" s="402"/>
      <c r="H229" s="177"/>
      <c r="I229" s="177"/>
      <c r="J229" s="177"/>
      <c r="K229" s="177"/>
      <c r="L229" s="177"/>
      <c r="M229" s="177"/>
      <c r="N229" s="177"/>
      <c r="O229" s="177"/>
      <c r="P229" s="177"/>
      <c r="Q229" s="177"/>
      <c r="R229" s="177"/>
      <c r="S229" s="177"/>
      <c r="T229" s="403">
        <v>0</v>
      </c>
      <c r="U229" s="403">
        <v>0</v>
      </c>
      <c r="V229" s="177"/>
      <c r="W229" s="177"/>
      <c r="X229" s="177"/>
      <c r="Y229" s="177"/>
      <c r="Z229" s="177"/>
      <c r="AA229" s="407">
        <v>0</v>
      </c>
      <c r="AB229" s="533"/>
      <c r="AC229" s="488"/>
      <c r="AD229" s="488"/>
      <c r="AE229" s="488"/>
      <c r="AF229" s="488"/>
      <c r="AG229" s="488"/>
      <c r="AH229" s="488"/>
      <c r="AI229" s="488"/>
      <c r="AJ229" s="488"/>
      <c r="AK229" s="488"/>
      <c r="AL229" s="488"/>
      <c r="AM229" s="488"/>
      <c r="AN229" s="488"/>
      <c r="AO229" s="488"/>
      <c r="AP229" s="488"/>
      <c r="AQ229" s="482"/>
      <c r="AR229" s="482"/>
      <c r="AS229" s="482"/>
      <c r="AT229" s="482"/>
      <c r="AU229" s="489"/>
    </row>
    <row r="230" spans="1:47" s="479" customFormat="1" ht="12.75">
      <c r="A230" s="529"/>
      <c r="B230" s="401" t="s">
        <v>367</v>
      </c>
      <c r="C230" s="360"/>
      <c r="D230" s="360"/>
      <c r="E230" s="360"/>
      <c r="F230" s="402"/>
      <c r="G230" s="402"/>
      <c r="H230" s="177"/>
      <c r="I230" s="177"/>
      <c r="J230" s="177"/>
      <c r="K230" s="177"/>
      <c r="L230" s="177"/>
      <c r="M230" s="177"/>
      <c r="N230" s="177"/>
      <c r="O230" s="177"/>
      <c r="P230" s="177"/>
      <c r="Q230" s="177"/>
      <c r="R230" s="177"/>
      <c r="S230" s="177"/>
      <c r="T230" s="403">
        <v>0</v>
      </c>
      <c r="U230" s="403">
        <v>0</v>
      </c>
      <c r="V230" s="177"/>
      <c r="W230" s="177"/>
      <c r="X230" s="177"/>
      <c r="Y230" s="177"/>
      <c r="Z230" s="177"/>
      <c r="AA230" s="407">
        <v>0</v>
      </c>
      <c r="AB230" s="533"/>
      <c r="AC230" s="488"/>
      <c r="AD230" s="488"/>
      <c r="AE230" s="488"/>
      <c r="AF230" s="488"/>
      <c r="AG230" s="488"/>
      <c r="AH230" s="488"/>
      <c r="AI230" s="488"/>
      <c r="AJ230" s="488"/>
      <c r="AK230" s="488"/>
      <c r="AL230" s="488"/>
      <c r="AM230" s="488"/>
      <c r="AN230" s="488"/>
      <c r="AO230" s="488"/>
      <c r="AP230" s="488"/>
      <c r="AQ230" s="482"/>
      <c r="AR230" s="482"/>
      <c r="AS230" s="482"/>
      <c r="AT230" s="482"/>
      <c r="AU230" s="489"/>
    </row>
    <row r="231" spans="1:47" s="479" customFormat="1" ht="12.75">
      <c r="A231" s="529"/>
      <c r="B231" s="401" t="s">
        <v>368</v>
      </c>
      <c r="C231" s="360">
        <v>0</v>
      </c>
      <c r="D231" s="360">
        <v>0</v>
      </c>
      <c r="E231" s="360">
        <v>0</v>
      </c>
      <c r="F231" s="402"/>
      <c r="G231" s="402"/>
      <c r="H231" s="177">
        <v>0</v>
      </c>
      <c r="I231" s="177">
        <v>0</v>
      </c>
      <c r="J231" s="177">
        <v>0</v>
      </c>
      <c r="K231" s="177">
        <v>0</v>
      </c>
      <c r="L231" s="177">
        <v>0</v>
      </c>
      <c r="M231" s="177">
        <v>0</v>
      </c>
      <c r="N231" s="177">
        <v>0</v>
      </c>
      <c r="O231" s="177">
        <v>0</v>
      </c>
      <c r="P231" s="177">
        <v>0</v>
      </c>
      <c r="Q231" s="177">
        <v>0</v>
      </c>
      <c r="R231" s="177">
        <v>0</v>
      </c>
      <c r="S231" s="177">
        <v>0</v>
      </c>
      <c r="T231" s="403">
        <v>0</v>
      </c>
      <c r="U231" s="403">
        <v>0</v>
      </c>
      <c r="V231" s="177">
        <v>0</v>
      </c>
      <c r="W231" s="177">
        <v>0</v>
      </c>
      <c r="X231" s="177">
        <v>0</v>
      </c>
      <c r="Y231" s="177">
        <v>0</v>
      </c>
      <c r="Z231" s="177">
        <v>0</v>
      </c>
      <c r="AA231" s="407">
        <v>0</v>
      </c>
      <c r="AB231" s="533"/>
      <c r="AC231" s="488"/>
      <c r="AD231" s="488"/>
      <c r="AE231" s="488"/>
      <c r="AF231" s="488"/>
      <c r="AG231" s="488"/>
      <c r="AH231" s="488"/>
      <c r="AI231" s="488"/>
      <c r="AJ231" s="488"/>
      <c r="AK231" s="488"/>
      <c r="AL231" s="488"/>
      <c r="AM231" s="488"/>
      <c r="AN231" s="488"/>
      <c r="AO231" s="488"/>
      <c r="AP231" s="488"/>
      <c r="AQ231" s="482"/>
      <c r="AR231" s="482"/>
      <c r="AS231" s="482"/>
      <c r="AT231" s="482"/>
      <c r="AU231" s="489"/>
    </row>
    <row r="232" spans="1:47" s="479" customFormat="1" ht="12.75">
      <c r="A232" s="529"/>
      <c r="B232" s="401" t="s">
        <v>369</v>
      </c>
      <c r="C232" s="360"/>
      <c r="D232" s="360"/>
      <c r="E232" s="360"/>
      <c r="F232" s="402"/>
      <c r="G232" s="402"/>
      <c r="H232" s="177"/>
      <c r="I232" s="177"/>
      <c r="J232" s="177"/>
      <c r="K232" s="177"/>
      <c r="L232" s="177"/>
      <c r="M232" s="177"/>
      <c r="N232" s="177"/>
      <c r="O232" s="177"/>
      <c r="P232" s="177"/>
      <c r="Q232" s="177"/>
      <c r="R232" s="177"/>
      <c r="S232" s="177"/>
      <c r="T232" s="403">
        <v>0</v>
      </c>
      <c r="U232" s="403">
        <v>0</v>
      </c>
      <c r="V232" s="177"/>
      <c r="W232" s="177"/>
      <c r="X232" s="177"/>
      <c r="Y232" s="177"/>
      <c r="Z232" s="177"/>
      <c r="AA232" s="407">
        <v>0</v>
      </c>
      <c r="AB232" s="533"/>
      <c r="AC232" s="488"/>
      <c r="AD232" s="488"/>
      <c r="AE232" s="488"/>
      <c r="AF232" s="488"/>
      <c r="AG232" s="488"/>
      <c r="AH232" s="488"/>
      <c r="AI232" s="488"/>
      <c r="AJ232" s="488"/>
      <c r="AK232" s="488"/>
      <c r="AL232" s="488"/>
      <c r="AM232" s="488"/>
      <c r="AN232" s="488"/>
      <c r="AO232" s="488"/>
      <c r="AP232" s="488"/>
      <c r="AQ232" s="482"/>
      <c r="AR232" s="482"/>
      <c r="AS232" s="482"/>
      <c r="AT232" s="482"/>
      <c r="AU232" s="489"/>
    </row>
    <row r="233" spans="1:47" s="479" customFormat="1" ht="12.75">
      <c r="A233" s="529"/>
      <c r="B233" s="401" t="s">
        <v>370</v>
      </c>
      <c r="C233" s="360"/>
      <c r="D233" s="360"/>
      <c r="E233" s="360"/>
      <c r="F233" s="402"/>
      <c r="G233" s="402"/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  <c r="R233" s="177"/>
      <c r="S233" s="177"/>
      <c r="T233" s="403">
        <v>0</v>
      </c>
      <c r="U233" s="403">
        <v>0</v>
      </c>
      <c r="V233" s="177"/>
      <c r="W233" s="177"/>
      <c r="X233" s="177"/>
      <c r="Y233" s="177"/>
      <c r="Z233" s="177"/>
      <c r="AA233" s="407">
        <v>0</v>
      </c>
      <c r="AB233" s="533"/>
      <c r="AC233" s="488"/>
      <c r="AD233" s="488"/>
      <c r="AE233" s="488"/>
      <c r="AF233" s="488"/>
      <c r="AG233" s="488"/>
      <c r="AH233" s="488"/>
      <c r="AI233" s="488"/>
      <c r="AJ233" s="488"/>
      <c r="AK233" s="488"/>
      <c r="AL233" s="488"/>
      <c r="AM233" s="488"/>
      <c r="AN233" s="488"/>
      <c r="AO233" s="488"/>
      <c r="AP233" s="488"/>
      <c r="AQ233" s="482"/>
      <c r="AR233" s="482"/>
      <c r="AS233" s="482"/>
      <c r="AT233" s="482"/>
      <c r="AU233" s="489"/>
    </row>
    <row r="234" spans="1:47" s="479" customFormat="1" ht="12.75">
      <c r="A234" s="529"/>
      <c r="B234" s="401" t="s">
        <v>371</v>
      </c>
      <c r="C234" s="360"/>
      <c r="D234" s="360"/>
      <c r="E234" s="360"/>
      <c r="F234" s="402"/>
      <c r="G234" s="402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403">
        <v>0</v>
      </c>
      <c r="U234" s="403">
        <v>0</v>
      </c>
      <c r="V234" s="177"/>
      <c r="W234" s="177"/>
      <c r="X234" s="177"/>
      <c r="Y234" s="177"/>
      <c r="Z234" s="177"/>
      <c r="AA234" s="407">
        <v>0</v>
      </c>
      <c r="AB234" s="533"/>
      <c r="AC234" s="488"/>
      <c r="AD234" s="488"/>
      <c r="AE234" s="488"/>
      <c r="AF234" s="488"/>
      <c r="AG234" s="488"/>
      <c r="AH234" s="488"/>
      <c r="AI234" s="488"/>
      <c r="AJ234" s="488"/>
      <c r="AK234" s="488"/>
      <c r="AL234" s="488"/>
      <c r="AM234" s="488"/>
      <c r="AN234" s="488"/>
      <c r="AO234" s="488"/>
      <c r="AP234" s="488"/>
      <c r="AQ234" s="482"/>
      <c r="AR234" s="482"/>
      <c r="AS234" s="482"/>
      <c r="AT234" s="482"/>
      <c r="AU234" s="489"/>
    </row>
    <row r="235" spans="1:47" s="479" customFormat="1" ht="12.75">
      <c r="A235" s="529"/>
      <c r="B235" s="401" t="s">
        <v>372</v>
      </c>
      <c r="C235" s="360"/>
      <c r="D235" s="360"/>
      <c r="E235" s="360"/>
      <c r="F235" s="402"/>
      <c r="G235" s="402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403">
        <v>0</v>
      </c>
      <c r="U235" s="403">
        <v>0</v>
      </c>
      <c r="V235" s="177"/>
      <c r="W235" s="177"/>
      <c r="X235" s="177"/>
      <c r="Y235" s="177"/>
      <c r="Z235" s="177"/>
      <c r="AA235" s="407">
        <v>0</v>
      </c>
      <c r="AB235" s="533"/>
      <c r="AC235" s="488"/>
      <c r="AD235" s="488"/>
      <c r="AE235" s="488"/>
      <c r="AF235" s="488"/>
      <c r="AG235" s="488"/>
      <c r="AH235" s="488"/>
      <c r="AI235" s="488"/>
      <c r="AJ235" s="488"/>
      <c r="AK235" s="488"/>
      <c r="AL235" s="488"/>
      <c r="AM235" s="488"/>
      <c r="AN235" s="488"/>
      <c r="AO235" s="488"/>
      <c r="AP235" s="488"/>
      <c r="AQ235" s="482"/>
      <c r="AR235" s="482"/>
      <c r="AS235" s="482"/>
      <c r="AT235" s="482"/>
      <c r="AU235" s="489"/>
    </row>
    <row r="236" spans="1:47" s="479" customFormat="1" ht="12.75">
      <c r="A236" s="529"/>
      <c r="B236" s="401" t="s">
        <v>373</v>
      </c>
      <c r="C236" s="360">
        <v>0</v>
      </c>
      <c r="D236" s="360">
        <v>0</v>
      </c>
      <c r="E236" s="360">
        <v>2.14</v>
      </c>
      <c r="F236" s="402"/>
      <c r="G236" s="402"/>
      <c r="H236" s="177">
        <v>9.11</v>
      </c>
      <c r="I236" s="177">
        <v>9.11</v>
      </c>
      <c r="J236" s="177">
        <v>0</v>
      </c>
      <c r="K236" s="177">
        <v>0</v>
      </c>
      <c r="L236" s="177">
        <v>0</v>
      </c>
      <c r="M236" s="177">
        <v>2.14</v>
      </c>
      <c r="N236" s="177">
        <v>0</v>
      </c>
      <c r="O236" s="177">
        <v>0</v>
      </c>
      <c r="P236" s="177">
        <v>0</v>
      </c>
      <c r="Q236" s="177">
        <v>0</v>
      </c>
      <c r="R236" s="177">
        <v>0</v>
      </c>
      <c r="S236" s="177">
        <v>0</v>
      </c>
      <c r="T236" s="403">
        <v>0</v>
      </c>
      <c r="U236" s="403">
        <v>2.14</v>
      </c>
      <c r="V236" s="177">
        <v>0</v>
      </c>
      <c r="W236" s="177">
        <v>9.11</v>
      </c>
      <c r="X236" s="177">
        <v>0</v>
      </c>
      <c r="Y236" s="177">
        <v>0</v>
      </c>
      <c r="Z236" s="177">
        <v>0</v>
      </c>
      <c r="AA236" s="407">
        <v>9.11</v>
      </c>
      <c r="AB236" s="533"/>
      <c r="AC236" s="488"/>
      <c r="AD236" s="488"/>
      <c r="AE236" s="488"/>
      <c r="AF236" s="488"/>
      <c r="AG236" s="488"/>
      <c r="AH236" s="488"/>
      <c r="AI236" s="488"/>
      <c r="AJ236" s="488"/>
      <c r="AK236" s="488"/>
      <c r="AL236" s="488"/>
      <c r="AM236" s="488"/>
      <c r="AN236" s="488"/>
      <c r="AO236" s="488"/>
      <c r="AP236" s="488"/>
      <c r="AQ236" s="482"/>
      <c r="AR236" s="482"/>
      <c r="AS236" s="482"/>
      <c r="AT236" s="482"/>
      <c r="AU236" s="489"/>
    </row>
    <row r="237" spans="1:47" s="479" customFormat="1" ht="12.75">
      <c r="A237" s="529"/>
      <c r="B237" s="401" t="s">
        <v>374</v>
      </c>
      <c r="C237" s="360"/>
      <c r="D237" s="360"/>
      <c r="E237" s="360"/>
      <c r="F237" s="402"/>
      <c r="G237" s="402"/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177"/>
      <c r="S237" s="177"/>
      <c r="T237" s="403">
        <v>0</v>
      </c>
      <c r="U237" s="403">
        <v>0</v>
      </c>
      <c r="V237" s="177"/>
      <c r="W237" s="177"/>
      <c r="X237" s="177"/>
      <c r="Y237" s="177"/>
      <c r="Z237" s="177"/>
      <c r="AA237" s="407">
        <v>0</v>
      </c>
      <c r="AB237" s="533"/>
      <c r="AC237" s="488"/>
      <c r="AD237" s="488"/>
      <c r="AE237" s="488"/>
      <c r="AF237" s="488"/>
      <c r="AG237" s="488"/>
      <c r="AH237" s="488"/>
      <c r="AI237" s="488"/>
      <c r="AJ237" s="488"/>
      <c r="AK237" s="488"/>
      <c r="AL237" s="488"/>
      <c r="AM237" s="488"/>
      <c r="AN237" s="488"/>
      <c r="AO237" s="488"/>
      <c r="AP237" s="488"/>
      <c r="AQ237" s="482"/>
      <c r="AR237" s="482"/>
      <c r="AS237" s="482"/>
      <c r="AT237" s="482"/>
      <c r="AU237" s="489"/>
    </row>
    <row r="238" spans="1:47" s="479" customFormat="1" ht="12.75">
      <c r="A238" s="529"/>
      <c r="B238" s="401" t="s">
        <v>375</v>
      </c>
      <c r="C238" s="360"/>
      <c r="D238" s="360"/>
      <c r="E238" s="360"/>
      <c r="F238" s="402"/>
      <c r="G238" s="402"/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  <c r="R238" s="177"/>
      <c r="S238" s="177"/>
      <c r="T238" s="403">
        <v>0</v>
      </c>
      <c r="U238" s="403">
        <v>0</v>
      </c>
      <c r="V238" s="177"/>
      <c r="W238" s="177"/>
      <c r="X238" s="177"/>
      <c r="Y238" s="177"/>
      <c r="Z238" s="177"/>
      <c r="AA238" s="407">
        <v>0</v>
      </c>
      <c r="AB238" s="533"/>
      <c r="AC238" s="488"/>
      <c r="AD238" s="488"/>
      <c r="AE238" s="488"/>
      <c r="AF238" s="488"/>
      <c r="AG238" s="488"/>
      <c r="AH238" s="488"/>
      <c r="AI238" s="488"/>
      <c r="AJ238" s="488"/>
      <c r="AK238" s="488"/>
      <c r="AL238" s="488"/>
      <c r="AM238" s="488"/>
      <c r="AN238" s="488"/>
      <c r="AO238" s="488"/>
      <c r="AP238" s="488"/>
      <c r="AQ238" s="482"/>
      <c r="AR238" s="482"/>
      <c r="AS238" s="482"/>
      <c r="AT238" s="482"/>
      <c r="AU238" s="489"/>
    </row>
    <row r="239" spans="1:47" s="479" customFormat="1" ht="12.75">
      <c r="A239" s="529"/>
      <c r="B239" s="401" t="s">
        <v>376</v>
      </c>
      <c r="C239" s="360"/>
      <c r="D239" s="360"/>
      <c r="E239" s="360">
        <v>2.14</v>
      </c>
      <c r="F239" s="402"/>
      <c r="G239" s="402"/>
      <c r="H239" s="177">
        <v>9.11</v>
      </c>
      <c r="I239" s="518">
        <v>9.11</v>
      </c>
      <c r="J239" s="177"/>
      <c r="K239" s="177"/>
      <c r="L239" s="177"/>
      <c r="M239" s="177">
        <v>2.14</v>
      </c>
      <c r="N239" s="177"/>
      <c r="O239" s="177"/>
      <c r="P239" s="177"/>
      <c r="Q239" s="177"/>
      <c r="R239" s="177"/>
      <c r="S239" s="177"/>
      <c r="T239" s="403">
        <v>0</v>
      </c>
      <c r="U239" s="403">
        <v>2.14</v>
      </c>
      <c r="V239" s="177"/>
      <c r="W239" s="177">
        <v>9.11</v>
      </c>
      <c r="X239" s="177"/>
      <c r="Y239" s="177"/>
      <c r="Z239" s="177"/>
      <c r="AA239" s="407">
        <v>9.11</v>
      </c>
      <c r="AB239" s="533"/>
      <c r="AC239" s="488"/>
      <c r="AD239" s="488"/>
      <c r="AE239" s="488"/>
      <c r="AF239" s="488"/>
      <c r="AG239" s="488"/>
      <c r="AH239" s="488"/>
      <c r="AI239" s="488"/>
      <c r="AJ239" s="488"/>
      <c r="AK239" s="488"/>
      <c r="AL239" s="488"/>
      <c r="AM239" s="488"/>
      <c r="AN239" s="488"/>
      <c r="AO239" s="488"/>
      <c r="AP239" s="488"/>
      <c r="AQ239" s="482"/>
      <c r="AR239" s="482"/>
      <c r="AS239" s="482"/>
      <c r="AT239" s="482"/>
      <c r="AU239" s="489"/>
    </row>
    <row r="240" spans="1:47" s="479" customFormat="1" ht="12.75">
      <c r="A240" s="529"/>
      <c r="B240" s="401" t="s">
        <v>377</v>
      </c>
      <c r="C240" s="360"/>
      <c r="D240" s="360"/>
      <c r="E240" s="360"/>
      <c r="F240" s="402"/>
      <c r="G240" s="402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403">
        <v>0</v>
      </c>
      <c r="U240" s="403">
        <v>0</v>
      </c>
      <c r="V240" s="177"/>
      <c r="W240" s="177"/>
      <c r="X240" s="177"/>
      <c r="Y240" s="177"/>
      <c r="Z240" s="177"/>
      <c r="AA240" s="407">
        <v>0</v>
      </c>
      <c r="AB240" s="533"/>
      <c r="AC240" s="488"/>
      <c r="AD240" s="488"/>
      <c r="AE240" s="488"/>
      <c r="AF240" s="488"/>
      <c r="AG240" s="488"/>
      <c r="AH240" s="488"/>
      <c r="AI240" s="488"/>
      <c r="AJ240" s="488"/>
      <c r="AK240" s="488"/>
      <c r="AL240" s="488"/>
      <c r="AM240" s="488"/>
      <c r="AN240" s="488"/>
      <c r="AO240" s="488"/>
      <c r="AP240" s="488"/>
      <c r="AQ240" s="482"/>
      <c r="AR240" s="482"/>
      <c r="AS240" s="482"/>
      <c r="AT240" s="482"/>
      <c r="AU240" s="489"/>
    </row>
    <row r="241" spans="1:47" s="479" customFormat="1" ht="12.75">
      <c r="A241" s="529"/>
      <c r="B241" s="401" t="s">
        <v>67</v>
      </c>
      <c r="C241" s="360"/>
      <c r="D241" s="360"/>
      <c r="E241" s="360"/>
      <c r="F241" s="402"/>
      <c r="G241" s="402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403">
        <v>0</v>
      </c>
      <c r="U241" s="403">
        <v>0</v>
      </c>
      <c r="V241" s="177"/>
      <c r="W241" s="177"/>
      <c r="X241" s="177"/>
      <c r="Y241" s="177"/>
      <c r="Z241" s="177"/>
      <c r="AA241" s="407">
        <v>0</v>
      </c>
      <c r="AB241" s="533"/>
      <c r="AC241" s="488"/>
      <c r="AD241" s="488"/>
      <c r="AE241" s="488"/>
      <c r="AF241" s="488"/>
      <c r="AG241" s="488"/>
      <c r="AH241" s="488"/>
      <c r="AI241" s="488"/>
      <c r="AJ241" s="488"/>
      <c r="AK241" s="488"/>
      <c r="AL241" s="488"/>
      <c r="AM241" s="488"/>
      <c r="AN241" s="488"/>
      <c r="AO241" s="488"/>
      <c r="AP241" s="488"/>
      <c r="AQ241" s="482"/>
      <c r="AR241" s="482"/>
      <c r="AS241" s="482"/>
      <c r="AT241" s="482"/>
      <c r="AU241" s="489"/>
    </row>
    <row r="242" spans="1:47" s="516" customFormat="1" ht="12.75">
      <c r="A242" s="510"/>
      <c r="B242" s="511" t="s">
        <v>62</v>
      </c>
      <c r="C242" s="512"/>
      <c r="D242" s="513">
        <v>15.87</v>
      </c>
      <c r="E242" s="513">
        <v>94.74</v>
      </c>
      <c r="F242" s="514"/>
      <c r="G242" s="514"/>
      <c r="H242" s="513">
        <v>480.35570842999999</v>
      </c>
      <c r="I242" s="513">
        <v>396.95581844999998</v>
      </c>
      <c r="J242" s="513">
        <v>0</v>
      </c>
      <c r="K242" s="513">
        <v>0</v>
      </c>
      <c r="L242" s="513">
        <v>15.52</v>
      </c>
      <c r="M242" s="513">
        <v>2.14</v>
      </c>
      <c r="N242" s="513">
        <v>0</v>
      </c>
      <c r="O242" s="513">
        <v>0</v>
      </c>
      <c r="P242" s="513">
        <v>0</v>
      </c>
      <c r="Q242" s="513">
        <v>0</v>
      </c>
      <c r="R242" s="513">
        <v>0.35</v>
      </c>
      <c r="S242" s="513">
        <v>92.6</v>
      </c>
      <c r="T242" s="513">
        <v>15.87</v>
      </c>
      <c r="U242" s="513">
        <v>94.74</v>
      </c>
      <c r="V242" s="513">
        <v>68.530798380000007</v>
      </c>
      <c r="W242" s="513">
        <v>18.91149145</v>
      </c>
      <c r="X242" s="513">
        <v>0.74</v>
      </c>
      <c r="Y242" s="513">
        <v>62.646100000000018</v>
      </c>
      <c r="Z242" s="513">
        <v>314.65822700000001</v>
      </c>
      <c r="AA242" s="587">
        <v>465.48661683</v>
      </c>
      <c r="AB242" s="490"/>
      <c r="AC242" s="515"/>
      <c r="AD242" s="515"/>
      <c r="AE242" s="515"/>
      <c r="AF242" s="488"/>
      <c r="AG242" s="515"/>
      <c r="AH242" s="515"/>
      <c r="AI242" s="488"/>
      <c r="AJ242" s="488"/>
      <c r="AK242" s="515"/>
      <c r="AL242" s="515"/>
      <c r="AM242" s="515"/>
      <c r="AN242" s="515"/>
      <c r="AO242" s="515"/>
      <c r="AP242" s="515"/>
      <c r="AQ242" s="515"/>
      <c r="AR242" s="515"/>
      <c r="AS242" s="515"/>
      <c r="AT242" s="515"/>
      <c r="AU242" s="489">
        <v>-12.692891599999996</v>
      </c>
    </row>
    <row r="243" spans="1:47" s="479" customFormat="1" ht="12.75">
      <c r="A243" s="534"/>
      <c r="B243" s="346" t="s">
        <v>361</v>
      </c>
      <c r="C243" s="347">
        <v>0</v>
      </c>
      <c r="D243" s="347">
        <v>15.87</v>
      </c>
      <c r="E243" s="347">
        <v>94.74</v>
      </c>
      <c r="F243" s="394"/>
      <c r="G243" s="394"/>
      <c r="H243" s="311">
        <v>480.35570842999999</v>
      </c>
      <c r="I243" s="311">
        <v>396.95581844999998</v>
      </c>
      <c r="J243" s="311">
        <v>0</v>
      </c>
      <c r="K243" s="311">
        <v>0</v>
      </c>
      <c r="L243" s="311">
        <v>15.52</v>
      </c>
      <c r="M243" s="311">
        <v>2.14</v>
      </c>
      <c r="N243" s="311">
        <v>0</v>
      </c>
      <c r="O243" s="311">
        <v>0</v>
      </c>
      <c r="P243" s="311">
        <v>0</v>
      </c>
      <c r="Q243" s="311">
        <v>0</v>
      </c>
      <c r="R243" s="311">
        <v>0.35</v>
      </c>
      <c r="S243" s="311">
        <v>92.6</v>
      </c>
      <c r="T243" s="392">
        <v>15.87</v>
      </c>
      <c r="U243" s="392">
        <v>94.74</v>
      </c>
      <c r="V243" s="311">
        <v>68.530798380000007</v>
      </c>
      <c r="W243" s="311">
        <v>18.91149145</v>
      </c>
      <c r="X243" s="311">
        <v>0.74</v>
      </c>
      <c r="Y243" s="311">
        <v>62.646100000000018</v>
      </c>
      <c r="Z243" s="311">
        <v>314.65822700000001</v>
      </c>
      <c r="AA243" s="395">
        <v>465.48661683</v>
      </c>
      <c r="AB243" s="533"/>
      <c r="AC243" s="515"/>
      <c r="AD243" s="515"/>
      <c r="AE243" s="515"/>
      <c r="AF243" s="488"/>
      <c r="AG243" s="515"/>
      <c r="AH243" s="515"/>
      <c r="AI243" s="488"/>
      <c r="AJ243" s="488"/>
      <c r="AK243" s="515"/>
      <c r="AL243" s="515"/>
      <c r="AM243" s="515"/>
      <c r="AN243" s="515"/>
      <c r="AO243" s="515"/>
      <c r="AP243" s="515"/>
      <c r="AQ243" s="487"/>
      <c r="AR243" s="487"/>
      <c r="AS243" s="487"/>
      <c r="AT243" s="487"/>
      <c r="AU243" s="489"/>
    </row>
    <row r="244" spans="1:47" s="479" customFormat="1" ht="12.75">
      <c r="A244" s="534"/>
      <c r="B244" s="346" t="s">
        <v>362</v>
      </c>
      <c r="C244" s="347">
        <v>0</v>
      </c>
      <c r="D244" s="347">
        <v>15.87</v>
      </c>
      <c r="E244" s="347">
        <v>0</v>
      </c>
      <c r="F244" s="394"/>
      <c r="G244" s="394"/>
      <c r="H244" s="311">
        <v>36.725609110000001</v>
      </c>
      <c r="I244" s="311">
        <v>24.416685899999997</v>
      </c>
      <c r="J244" s="311">
        <v>0</v>
      </c>
      <c r="K244" s="311">
        <v>0</v>
      </c>
      <c r="L244" s="311">
        <v>15.52</v>
      </c>
      <c r="M244" s="311">
        <v>0</v>
      </c>
      <c r="N244" s="311">
        <v>0</v>
      </c>
      <c r="O244" s="311">
        <v>0</v>
      </c>
      <c r="P244" s="311">
        <v>0</v>
      </c>
      <c r="Q244" s="311">
        <v>0</v>
      </c>
      <c r="R244" s="311">
        <v>0.35</v>
      </c>
      <c r="S244" s="311">
        <v>0</v>
      </c>
      <c r="T244" s="392">
        <v>15.87</v>
      </c>
      <c r="U244" s="392">
        <v>0</v>
      </c>
      <c r="V244" s="311">
        <v>3.5227659999999998</v>
      </c>
      <c r="W244" s="311">
        <v>7.3772340000000005</v>
      </c>
      <c r="X244" s="311">
        <v>0.10725781957714285</v>
      </c>
      <c r="Y244" s="311">
        <v>1.4494299942857141</v>
      </c>
      <c r="Z244" s="311">
        <v>15.48276408613714</v>
      </c>
      <c r="AA244" s="395">
        <v>27.939451899999995</v>
      </c>
      <c r="AB244" s="533"/>
      <c r="AC244" s="515"/>
      <c r="AD244" s="515"/>
      <c r="AE244" s="515"/>
      <c r="AF244" s="488"/>
      <c r="AG244" s="515"/>
      <c r="AH244" s="515"/>
      <c r="AI244" s="488"/>
      <c r="AJ244" s="488"/>
      <c r="AK244" s="515"/>
      <c r="AL244" s="515"/>
      <c r="AM244" s="515"/>
      <c r="AN244" s="515"/>
      <c r="AO244" s="515"/>
      <c r="AP244" s="515"/>
      <c r="AQ244" s="487"/>
      <c r="AR244" s="487"/>
      <c r="AS244" s="487"/>
      <c r="AT244" s="487"/>
      <c r="AU244" s="489"/>
    </row>
    <row r="245" spans="1:47" s="479" customFormat="1" ht="12.75">
      <c r="A245" s="534"/>
      <c r="B245" s="346" t="s">
        <v>363</v>
      </c>
      <c r="C245" s="347">
        <v>0</v>
      </c>
      <c r="D245" s="347">
        <v>14.94</v>
      </c>
      <c r="E245" s="347">
        <v>0</v>
      </c>
      <c r="F245" s="394"/>
      <c r="G245" s="394"/>
      <c r="H245" s="311">
        <v>10.9</v>
      </c>
      <c r="I245" s="311">
        <v>7.3772340000000005</v>
      </c>
      <c r="J245" s="311">
        <v>0</v>
      </c>
      <c r="K245" s="311">
        <v>0</v>
      </c>
      <c r="L245" s="311">
        <v>14.94</v>
      </c>
      <c r="M245" s="311">
        <v>0</v>
      </c>
      <c r="N245" s="311">
        <v>0</v>
      </c>
      <c r="O245" s="311">
        <v>0</v>
      </c>
      <c r="P245" s="311">
        <v>0</v>
      </c>
      <c r="Q245" s="311">
        <v>0</v>
      </c>
      <c r="R245" s="311">
        <v>0</v>
      </c>
      <c r="S245" s="311">
        <v>0</v>
      </c>
      <c r="T245" s="392">
        <v>14.94</v>
      </c>
      <c r="U245" s="392">
        <v>0</v>
      </c>
      <c r="V245" s="311">
        <v>3.5227659999999998</v>
      </c>
      <c r="W245" s="311">
        <v>7.3772340000000005</v>
      </c>
      <c r="X245" s="311">
        <v>0</v>
      </c>
      <c r="Y245" s="311">
        <v>0</v>
      </c>
      <c r="Z245" s="311">
        <v>0</v>
      </c>
      <c r="AA245" s="395">
        <v>10.9</v>
      </c>
      <c r="AB245" s="533"/>
      <c r="AC245" s="515"/>
      <c r="AD245" s="515"/>
      <c r="AE245" s="515"/>
      <c r="AF245" s="488"/>
      <c r="AG245" s="515"/>
      <c r="AH245" s="515"/>
      <c r="AI245" s="488"/>
      <c r="AJ245" s="488"/>
      <c r="AK245" s="515"/>
      <c r="AL245" s="515"/>
      <c r="AM245" s="515"/>
      <c r="AN245" s="515"/>
      <c r="AO245" s="515"/>
      <c r="AP245" s="515"/>
      <c r="AQ245" s="487"/>
      <c r="AR245" s="487"/>
      <c r="AS245" s="487"/>
      <c r="AT245" s="487"/>
      <c r="AU245" s="489"/>
    </row>
    <row r="246" spans="1:47" s="479" customFormat="1" ht="12.75">
      <c r="A246" s="534"/>
      <c r="B246" s="346" t="s">
        <v>364</v>
      </c>
      <c r="C246" s="347"/>
      <c r="D246" s="347">
        <v>0</v>
      </c>
      <c r="E246" s="347">
        <v>0</v>
      </c>
      <c r="F246" s="394"/>
      <c r="G246" s="394"/>
      <c r="H246" s="311">
        <v>0</v>
      </c>
      <c r="I246" s="311">
        <v>0</v>
      </c>
      <c r="J246" s="311">
        <v>0</v>
      </c>
      <c r="K246" s="311">
        <v>0</v>
      </c>
      <c r="L246" s="311">
        <v>0</v>
      </c>
      <c r="M246" s="311">
        <v>0</v>
      </c>
      <c r="N246" s="311">
        <v>0</v>
      </c>
      <c r="O246" s="311">
        <v>0</v>
      </c>
      <c r="P246" s="311">
        <v>0</v>
      </c>
      <c r="Q246" s="311">
        <v>0</v>
      </c>
      <c r="R246" s="311">
        <v>0</v>
      </c>
      <c r="S246" s="311">
        <v>0</v>
      </c>
      <c r="T246" s="392">
        <v>0</v>
      </c>
      <c r="U246" s="392">
        <v>0</v>
      </c>
      <c r="V246" s="311">
        <v>0</v>
      </c>
      <c r="W246" s="311">
        <v>0</v>
      </c>
      <c r="X246" s="311">
        <v>0</v>
      </c>
      <c r="Y246" s="311">
        <v>0</v>
      </c>
      <c r="Z246" s="311">
        <v>0</v>
      </c>
      <c r="AA246" s="395">
        <v>0</v>
      </c>
      <c r="AB246" s="533"/>
      <c r="AC246" s="515"/>
      <c r="AD246" s="515"/>
      <c r="AE246" s="515"/>
      <c r="AF246" s="488"/>
      <c r="AG246" s="515"/>
      <c r="AH246" s="515"/>
      <c r="AI246" s="488"/>
      <c r="AJ246" s="488"/>
      <c r="AK246" s="515"/>
      <c r="AL246" s="515"/>
      <c r="AM246" s="515"/>
      <c r="AN246" s="515"/>
      <c r="AO246" s="515"/>
      <c r="AP246" s="515"/>
      <c r="AQ246" s="487"/>
      <c r="AR246" s="487"/>
      <c r="AS246" s="487"/>
      <c r="AT246" s="487"/>
      <c r="AU246" s="489"/>
    </row>
    <row r="247" spans="1:47" s="479" customFormat="1" ht="12.75">
      <c r="A247" s="534"/>
      <c r="B247" s="346" t="s">
        <v>365</v>
      </c>
      <c r="C247" s="347"/>
      <c r="D247" s="347">
        <v>0</v>
      </c>
      <c r="E247" s="347">
        <v>0</v>
      </c>
      <c r="F247" s="394"/>
      <c r="G247" s="394"/>
      <c r="H247" s="311">
        <v>0</v>
      </c>
      <c r="I247" s="311">
        <v>0</v>
      </c>
      <c r="J247" s="311">
        <v>0</v>
      </c>
      <c r="K247" s="311">
        <v>0</v>
      </c>
      <c r="L247" s="311">
        <v>0</v>
      </c>
      <c r="M247" s="311">
        <v>0</v>
      </c>
      <c r="N247" s="311">
        <v>0</v>
      </c>
      <c r="O247" s="311">
        <v>0</v>
      </c>
      <c r="P247" s="311">
        <v>0</v>
      </c>
      <c r="Q247" s="311">
        <v>0</v>
      </c>
      <c r="R247" s="311">
        <v>0</v>
      </c>
      <c r="S247" s="311">
        <v>0</v>
      </c>
      <c r="T247" s="392">
        <v>0</v>
      </c>
      <c r="U247" s="392">
        <v>0</v>
      </c>
      <c r="V247" s="311">
        <v>0</v>
      </c>
      <c r="W247" s="311">
        <v>0</v>
      </c>
      <c r="X247" s="311">
        <v>0</v>
      </c>
      <c r="Y247" s="311">
        <v>0</v>
      </c>
      <c r="Z247" s="311">
        <v>0</v>
      </c>
      <c r="AA247" s="395">
        <v>0</v>
      </c>
      <c r="AB247" s="533"/>
      <c r="AC247" s="515"/>
      <c r="AD247" s="515"/>
      <c r="AE247" s="515"/>
      <c r="AF247" s="488"/>
      <c r="AG247" s="515"/>
      <c r="AH247" s="515"/>
      <c r="AI247" s="488"/>
      <c r="AJ247" s="488"/>
      <c r="AK247" s="515"/>
      <c r="AL247" s="515"/>
      <c r="AM247" s="515"/>
      <c r="AN247" s="515"/>
      <c r="AO247" s="515"/>
      <c r="AP247" s="515"/>
      <c r="AQ247" s="487"/>
      <c r="AR247" s="487"/>
      <c r="AS247" s="487"/>
      <c r="AT247" s="487"/>
      <c r="AU247" s="489"/>
    </row>
    <row r="248" spans="1:47" s="479" customFormat="1" ht="12.75">
      <c r="A248" s="534"/>
      <c r="B248" s="346" t="s">
        <v>366</v>
      </c>
      <c r="C248" s="347"/>
      <c r="D248" s="347">
        <v>14.94</v>
      </c>
      <c r="E248" s="347">
        <v>0</v>
      </c>
      <c r="F248" s="394"/>
      <c r="G248" s="394"/>
      <c r="H248" s="311">
        <v>10.9</v>
      </c>
      <c r="I248" s="311">
        <v>7.3772340000000005</v>
      </c>
      <c r="J248" s="311">
        <v>0</v>
      </c>
      <c r="K248" s="311">
        <v>0</v>
      </c>
      <c r="L248" s="311">
        <v>14.94</v>
      </c>
      <c r="M248" s="311">
        <v>0</v>
      </c>
      <c r="N248" s="311">
        <v>0</v>
      </c>
      <c r="O248" s="311">
        <v>0</v>
      </c>
      <c r="P248" s="311">
        <v>0</v>
      </c>
      <c r="Q248" s="311">
        <v>0</v>
      </c>
      <c r="R248" s="311">
        <v>0</v>
      </c>
      <c r="S248" s="311">
        <v>0</v>
      </c>
      <c r="T248" s="392">
        <v>14.94</v>
      </c>
      <c r="U248" s="392">
        <v>0</v>
      </c>
      <c r="V248" s="311">
        <v>3.5227659999999998</v>
      </c>
      <c r="W248" s="311">
        <v>7.3772340000000005</v>
      </c>
      <c r="X248" s="311">
        <v>0</v>
      </c>
      <c r="Y248" s="311">
        <v>0</v>
      </c>
      <c r="Z248" s="311">
        <v>0</v>
      </c>
      <c r="AA248" s="395">
        <v>10.9</v>
      </c>
      <c r="AB248" s="533"/>
      <c r="AC248" s="515"/>
      <c r="AD248" s="515"/>
      <c r="AE248" s="515"/>
      <c r="AF248" s="488"/>
      <c r="AG248" s="515"/>
      <c r="AH248" s="515"/>
      <c r="AI248" s="488"/>
      <c r="AJ248" s="488"/>
      <c r="AK248" s="515"/>
      <c r="AL248" s="515"/>
      <c r="AM248" s="515"/>
      <c r="AN248" s="515"/>
      <c r="AO248" s="515"/>
      <c r="AP248" s="515"/>
      <c r="AQ248" s="487"/>
      <c r="AR248" s="487"/>
      <c r="AS248" s="487"/>
      <c r="AT248" s="487"/>
      <c r="AU248" s="489"/>
    </row>
    <row r="249" spans="1:47" s="479" customFormat="1" ht="12.75">
      <c r="A249" s="534"/>
      <c r="B249" s="346" t="s">
        <v>367</v>
      </c>
      <c r="C249" s="347"/>
      <c r="D249" s="347">
        <v>0</v>
      </c>
      <c r="E249" s="347">
        <v>0</v>
      </c>
      <c r="F249" s="394"/>
      <c r="G249" s="394"/>
      <c r="H249" s="311">
        <v>0</v>
      </c>
      <c r="I249" s="311">
        <v>0</v>
      </c>
      <c r="J249" s="311">
        <v>0</v>
      </c>
      <c r="K249" s="311">
        <v>0</v>
      </c>
      <c r="L249" s="311">
        <v>0</v>
      </c>
      <c r="M249" s="311">
        <v>0</v>
      </c>
      <c r="N249" s="311">
        <v>0</v>
      </c>
      <c r="O249" s="311">
        <v>0</v>
      </c>
      <c r="P249" s="311">
        <v>0</v>
      </c>
      <c r="Q249" s="311">
        <v>0</v>
      </c>
      <c r="R249" s="311">
        <v>0</v>
      </c>
      <c r="S249" s="311">
        <v>0</v>
      </c>
      <c r="T249" s="392">
        <v>0</v>
      </c>
      <c r="U249" s="392">
        <v>0</v>
      </c>
      <c r="V249" s="311">
        <v>0</v>
      </c>
      <c r="W249" s="311">
        <v>0</v>
      </c>
      <c r="X249" s="311">
        <v>0</v>
      </c>
      <c r="Y249" s="311">
        <v>0</v>
      </c>
      <c r="Z249" s="311">
        <v>0</v>
      </c>
      <c r="AA249" s="395">
        <v>0</v>
      </c>
      <c r="AB249" s="533"/>
      <c r="AC249" s="515"/>
      <c r="AD249" s="515"/>
      <c r="AE249" s="515"/>
      <c r="AF249" s="488"/>
      <c r="AG249" s="515"/>
      <c r="AH249" s="515"/>
      <c r="AI249" s="488"/>
      <c r="AJ249" s="488"/>
      <c r="AK249" s="515"/>
      <c r="AL249" s="515"/>
      <c r="AM249" s="515"/>
      <c r="AN249" s="515"/>
      <c r="AO249" s="515"/>
      <c r="AP249" s="515"/>
      <c r="AQ249" s="487"/>
      <c r="AR249" s="487"/>
      <c r="AS249" s="487"/>
      <c r="AT249" s="487"/>
      <c r="AU249" s="489"/>
    </row>
    <row r="250" spans="1:47" s="479" customFormat="1" ht="12.75">
      <c r="A250" s="534"/>
      <c r="B250" s="346" t="s">
        <v>368</v>
      </c>
      <c r="C250" s="347">
        <v>0</v>
      </c>
      <c r="D250" s="347">
        <v>0.92999999999999994</v>
      </c>
      <c r="E250" s="347">
        <v>0</v>
      </c>
      <c r="F250" s="394"/>
      <c r="G250" s="394"/>
      <c r="H250" s="311">
        <v>25.825609109999998</v>
      </c>
      <c r="I250" s="311">
        <v>17.039451899999996</v>
      </c>
      <c r="J250" s="311">
        <v>0</v>
      </c>
      <c r="K250" s="311">
        <v>0</v>
      </c>
      <c r="L250" s="311">
        <v>0.57999999999999996</v>
      </c>
      <c r="M250" s="311">
        <v>0</v>
      </c>
      <c r="N250" s="311">
        <v>0</v>
      </c>
      <c r="O250" s="311">
        <v>0</v>
      </c>
      <c r="P250" s="311">
        <v>0</v>
      </c>
      <c r="Q250" s="311">
        <v>0</v>
      </c>
      <c r="R250" s="311">
        <v>0.35</v>
      </c>
      <c r="S250" s="311">
        <v>0</v>
      </c>
      <c r="T250" s="392">
        <v>0.92999999999999994</v>
      </c>
      <c r="U250" s="392">
        <v>0</v>
      </c>
      <c r="V250" s="311">
        <v>0</v>
      </c>
      <c r="W250" s="311">
        <v>0</v>
      </c>
      <c r="X250" s="311">
        <v>0.10725781957714285</v>
      </c>
      <c r="Y250" s="311">
        <v>1.4494299942857141</v>
      </c>
      <c r="Z250" s="311">
        <v>15.48276408613714</v>
      </c>
      <c r="AA250" s="395">
        <v>17.039451899999996</v>
      </c>
      <c r="AB250" s="533"/>
      <c r="AC250" s="515"/>
      <c r="AD250" s="515"/>
      <c r="AE250" s="515"/>
      <c r="AF250" s="488"/>
      <c r="AG250" s="515"/>
      <c r="AH250" s="515"/>
      <c r="AI250" s="488"/>
      <c r="AJ250" s="488"/>
      <c r="AK250" s="515"/>
      <c r="AL250" s="515"/>
      <c r="AM250" s="515"/>
      <c r="AN250" s="515"/>
      <c r="AO250" s="515"/>
      <c r="AP250" s="515"/>
      <c r="AQ250" s="487"/>
      <c r="AR250" s="487"/>
      <c r="AS250" s="487"/>
      <c r="AT250" s="487"/>
      <c r="AU250" s="489"/>
    </row>
    <row r="251" spans="1:47" s="479" customFormat="1" ht="12.75">
      <c r="A251" s="534"/>
      <c r="B251" s="346" t="s">
        <v>369</v>
      </c>
      <c r="C251" s="347"/>
      <c r="D251" s="347">
        <v>0</v>
      </c>
      <c r="E251" s="347">
        <v>0</v>
      </c>
      <c r="F251" s="394"/>
      <c r="G251" s="394"/>
      <c r="H251" s="311">
        <v>0</v>
      </c>
      <c r="I251" s="311">
        <v>0</v>
      </c>
      <c r="J251" s="311">
        <v>0</v>
      </c>
      <c r="K251" s="311">
        <v>0</v>
      </c>
      <c r="L251" s="311">
        <v>0</v>
      </c>
      <c r="M251" s="311">
        <v>0</v>
      </c>
      <c r="N251" s="311">
        <v>0</v>
      </c>
      <c r="O251" s="311">
        <v>0</v>
      </c>
      <c r="P251" s="311">
        <v>0</v>
      </c>
      <c r="Q251" s="311">
        <v>0</v>
      </c>
      <c r="R251" s="311">
        <v>0</v>
      </c>
      <c r="S251" s="311">
        <v>0</v>
      </c>
      <c r="T251" s="392">
        <v>0</v>
      </c>
      <c r="U251" s="392">
        <v>0</v>
      </c>
      <c r="V251" s="311">
        <v>0</v>
      </c>
      <c r="W251" s="311">
        <v>0</v>
      </c>
      <c r="X251" s="311">
        <v>0</v>
      </c>
      <c r="Y251" s="311">
        <v>0</v>
      </c>
      <c r="Z251" s="311">
        <v>0</v>
      </c>
      <c r="AA251" s="395">
        <v>0</v>
      </c>
      <c r="AB251" s="533"/>
      <c r="AC251" s="515"/>
      <c r="AD251" s="515"/>
      <c r="AE251" s="515"/>
      <c r="AF251" s="488"/>
      <c r="AG251" s="515"/>
      <c r="AH251" s="515"/>
      <c r="AI251" s="488"/>
      <c r="AJ251" s="488"/>
      <c r="AK251" s="515"/>
      <c r="AL251" s="515"/>
      <c r="AM251" s="515"/>
      <c r="AN251" s="515"/>
      <c r="AO251" s="515"/>
      <c r="AP251" s="515"/>
      <c r="AQ251" s="487"/>
      <c r="AR251" s="487"/>
      <c r="AS251" s="487"/>
      <c r="AT251" s="487"/>
      <c r="AU251" s="489"/>
    </row>
    <row r="252" spans="1:47" s="479" customFormat="1" ht="12.75">
      <c r="A252" s="534"/>
      <c r="B252" s="346" t="s">
        <v>370</v>
      </c>
      <c r="C252" s="347"/>
      <c r="D252" s="347">
        <v>0</v>
      </c>
      <c r="E252" s="347">
        <v>0</v>
      </c>
      <c r="F252" s="394"/>
      <c r="G252" s="394"/>
      <c r="H252" s="311">
        <v>0</v>
      </c>
      <c r="I252" s="311">
        <v>0</v>
      </c>
      <c r="J252" s="311">
        <v>0</v>
      </c>
      <c r="K252" s="311">
        <v>0</v>
      </c>
      <c r="L252" s="311">
        <v>0</v>
      </c>
      <c r="M252" s="311">
        <v>0</v>
      </c>
      <c r="N252" s="311">
        <v>0</v>
      </c>
      <c r="O252" s="311">
        <v>0</v>
      </c>
      <c r="P252" s="311">
        <v>0</v>
      </c>
      <c r="Q252" s="311">
        <v>0</v>
      </c>
      <c r="R252" s="311">
        <v>0</v>
      </c>
      <c r="S252" s="311">
        <v>0</v>
      </c>
      <c r="T252" s="392">
        <v>0</v>
      </c>
      <c r="U252" s="392">
        <v>0</v>
      </c>
      <c r="V252" s="311">
        <v>0</v>
      </c>
      <c r="W252" s="311">
        <v>0</v>
      </c>
      <c r="X252" s="311">
        <v>0</v>
      </c>
      <c r="Y252" s="311">
        <v>0</v>
      </c>
      <c r="Z252" s="311">
        <v>0</v>
      </c>
      <c r="AA252" s="395">
        <v>0</v>
      </c>
      <c r="AB252" s="533"/>
      <c r="AC252" s="515"/>
      <c r="AD252" s="515"/>
      <c r="AE252" s="515"/>
      <c r="AF252" s="488"/>
      <c r="AG252" s="515"/>
      <c r="AH252" s="515"/>
      <c r="AI252" s="488"/>
      <c r="AJ252" s="488"/>
      <c r="AK252" s="515"/>
      <c r="AL252" s="515"/>
      <c r="AM252" s="515"/>
      <c r="AN252" s="515"/>
      <c r="AO252" s="515"/>
      <c r="AP252" s="515"/>
      <c r="AQ252" s="487"/>
      <c r="AR252" s="487"/>
      <c r="AS252" s="487"/>
      <c r="AT252" s="487"/>
      <c r="AU252" s="489"/>
    </row>
    <row r="253" spans="1:47" s="479" customFormat="1" ht="12.75">
      <c r="A253" s="534"/>
      <c r="B253" s="346" t="s">
        <v>371</v>
      </c>
      <c r="C253" s="347"/>
      <c r="D253" s="347">
        <v>0.92999999999999994</v>
      </c>
      <c r="E253" s="347">
        <v>0</v>
      </c>
      <c r="F253" s="394"/>
      <c r="G253" s="394"/>
      <c r="H253" s="311">
        <v>25.825609109999998</v>
      </c>
      <c r="I253" s="311">
        <v>17.039451899999996</v>
      </c>
      <c r="J253" s="311">
        <v>0</v>
      </c>
      <c r="K253" s="311">
        <v>0</v>
      </c>
      <c r="L253" s="311">
        <v>0.57999999999999996</v>
      </c>
      <c r="M253" s="311">
        <v>0</v>
      </c>
      <c r="N253" s="311">
        <v>0</v>
      </c>
      <c r="O253" s="311">
        <v>0</v>
      </c>
      <c r="P253" s="311">
        <v>0</v>
      </c>
      <c r="Q253" s="311">
        <v>0</v>
      </c>
      <c r="R253" s="311">
        <v>0.35</v>
      </c>
      <c r="S253" s="311">
        <v>0</v>
      </c>
      <c r="T253" s="392">
        <v>0.92999999999999994</v>
      </c>
      <c r="U253" s="392">
        <v>0</v>
      </c>
      <c r="V253" s="311">
        <v>0</v>
      </c>
      <c r="W253" s="311">
        <v>0</v>
      </c>
      <c r="X253" s="311">
        <v>0.10725781957714285</v>
      </c>
      <c r="Y253" s="311">
        <v>1.4494299942857141</v>
      </c>
      <c r="Z253" s="311">
        <v>15.48276408613714</v>
      </c>
      <c r="AA253" s="395">
        <v>17.039451899999996</v>
      </c>
      <c r="AB253" s="533"/>
      <c r="AC253" s="515"/>
      <c r="AD253" s="515"/>
      <c r="AE253" s="515"/>
      <c r="AF253" s="488"/>
      <c r="AG253" s="515"/>
      <c r="AH253" s="515"/>
      <c r="AI253" s="488"/>
      <c r="AJ253" s="488"/>
      <c r="AK253" s="515"/>
      <c r="AL253" s="515"/>
      <c r="AM253" s="515"/>
      <c r="AN253" s="515"/>
      <c r="AO253" s="515"/>
      <c r="AP253" s="515"/>
      <c r="AQ253" s="487"/>
      <c r="AR253" s="487"/>
      <c r="AS253" s="487"/>
      <c r="AT253" s="487"/>
      <c r="AU253" s="489"/>
    </row>
    <row r="254" spans="1:47" s="479" customFormat="1" ht="12.75">
      <c r="A254" s="534"/>
      <c r="B254" s="346" t="s">
        <v>372</v>
      </c>
      <c r="C254" s="347"/>
      <c r="D254" s="347">
        <v>0</v>
      </c>
      <c r="E254" s="347">
        <v>0</v>
      </c>
      <c r="F254" s="394"/>
      <c r="G254" s="394"/>
      <c r="H254" s="311">
        <v>0</v>
      </c>
      <c r="I254" s="311">
        <v>0</v>
      </c>
      <c r="J254" s="311">
        <v>0</v>
      </c>
      <c r="K254" s="311">
        <v>0</v>
      </c>
      <c r="L254" s="311">
        <v>0</v>
      </c>
      <c r="M254" s="311">
        <v>0</v>
      </c>
      <c r="N254" s="311">
        <v>0</v>
      </c>
      <c r="O254" s="311">
        <v>0</v>
      </c>
      <c r="P254" s="311">
        <v>0</v>
      </c>
      <c r="Q254" s="311">
        <v>0</v>
      </c>
      <c r="R254" s="311">
        <v>0</v>
      </c>
      <c r="S254" s="311">
        <v>0</v>
      </c>
      <c r="T254" s="392">
        <v>0</v>
      </c>
      <c r="U254" s="392">
        <v>0</v>
      </c>
      <c r="V254" s="311">
        <v>0</v>
      </c>
      <c r="W254" s="311">
        <v>0</v>
      </c>
      <c r="X254" s="311">
        <v>0</v>
      </c>
      <c r="Y254" s="311">
        <v>0</v>
      </c>
      <c r="Z254" s="311">
        <v>0</v>
      </c>
      <c r="AA254" s="395">
        <v>0</v>
      </c>
      <c r="AB254" s="533"/>
      <c r="AC254" s="515"/>
      <c r="AD254" s="515"/>
      <c r="AE254" s="515"/>
      <c r="AF254" s="488"/>
      <c r="AG254" s="515"/>
      <c r="AH254" s="515"/>
      <c r="AI254" s="488"/>
      <c r="AJ254" s="488"/>
      <c r="AK254" s="515"/>
      <c r="AL254" s="515"/>
      <c r="AM254" s="515"/>
      <c r="AN254" s="515"/>
      <c r="AO254" s="515"/>
      <c r="AP254" s="515"/>
      <c r="AQ254" s="487"/>
      <c r="AR254" s="487"/>
      <c r="AS254" s="487"/>
      <c r="AT254" s="487"/>
      <c r="AU254" s="489"/>
    </row>
    <row r="255" spans="1:47" s="479" customFormat="1" ht="12.75">
      <c r="A255" s="534"/>
      <c r="B255" s="346" t="s">
        <v>373</v>
      </c>
      <c r="C255" s="347">
        <v>0</v>
      </c>
      <c r="D255" s="347">
        <v>0</v>
      </c>
      <c r="E255" s="347">
        <v>94.74</v>
      </c>
      <c r="F255" s="394"/>
      <c r="G255" s="394"/>
      <c r="H255" s="311">
        <v>443.63009932000006</v>
      </c>
      <c r="I255" s="311">
        <v>372.53913255000003</v>
      </c>
      <c r="J255" s="311">
        <v>0</v>
      </c>
      <c r="K255" s="311">
        <v>0</v>
      </c>
      <c r="L255" s="311">
        <v>0</v>
      </c>
      <c r="M255" s="311">
        <v>2.14</v>
      </c>
      <c r="N255" s="311">
        <v>0</v>
      </c>
      <c r="O255" s="311">
        <v>0</v>
      </c>
      <c r="P255" s="311">
        <v>0</v>
      </c>
      <c r="Q255" s="311">
        <v>0</v>
      </c>
      <c r="R255" s="311">
        <v>0</v>
      </c>
      <c r="S255" s="311">
        <v>92.6</v>
      </c>
      <c r="T255" s="392">
        <v>0</v>
      </c>
      <c r="U255" s="392">
        <v>94.74</v>
      </c>
      <c r="V255" s="311">
        <v>65.008032380000003</v>
      </c>
      <c r="W255" s="311">
        <v>11.53425745</v>
      </c>
      <c r="X255" s="311">
        <v>0.63274218042285713</v>
      </c>
      <c r="Y255" s="311">
        <v>61.196670005714303</v>
      </c>
      <c r="Z255" s="311">
        <v>299.17546291386282</v>
      </c>
      <c r="AA255" s="395">
        <v>437.54716493000006</v>
      </c>
      <c r="AB255" s="533"/>
      <c r="AC255" s="515"/>
      <c r="AD255" s="515"/>
      <c r="AE255" s="515"/>
      <c r="AF255" s="488"/>
      <c r="AG255" s="515"/>
      <c r="AH255" s="515"/>
      <c r="AI255" s="488"/>
      <c r="AJ255" s="488"/>
      <c r="AK255" s="515"/>
      <c r="AL255" s="515"/>
      <c r="AM255" s="515"/>
      <c r="AN255" s="515"/>
      <c r="AO255" s="515"/>
      <c r="AP255" s="515"/>
      <c r="AQ255" s="487"/>
      <c r="AR255" s="487"/>
      <c r="AS255" s="487"/>
      <c r="AT255" s="487"/>
      <c r="AU255" s="489"/>
    </row>
    <row r="256" spans="1:47" s="479" customFormat="1" ht="12.75">
      <c r="A256" s="534"/>
      <c r="B256" s="346" t="s">
        <v>374</v>
      </c>
      <c r="C256" s="347"/>
      <c r="D256" s="347">
        <v>0</v>
      </c>
      <c r="E256" s="347">
        <v>80</v>
      </c>
      <c r="F256" s="394"/>
      <c r="G256" s="394"/>
      <c r="H256" s="311">
        <v>228.81200000000001</v>
      </c>
      <c r="I256" s="311">
        <v>220.46990000000002</v>
      </c>
      <c r="J256" s="311">
        <v>0</v>
      </c>
      <c r="K256" s="311">
        <v>0</v>
      </c>
      <c r="L256" s="311">
        <v>0</v>
      </c>
      <c r="M256" s="311">
        <v>0</v>
      </c>
      <c r="N256" s="311">
        <v>0</v>
      </c>
      <c r="O256" s="311">
        <v>0</v>
      </c>
      <c r="P256" s="311">
        <v>0</v>
      </c>
      <c r="Q256" s="311">
        <v>0</v>
      </c>
      <c r="R256" s="311">
        <v>0</v>
      </c>
      <c r="S256" s="311">
        <v>80</v>
      </c>
      <c r="T256" s="392">
        <v>0</v>
      </c>
      <c r="U256" s="392">
        <v>80</v>
      </c>
      <c r="V256" s="311">
        <v>6.1659000000000006</v>
      </c>
      <c r="W256" s="311">
        <v>0</v>
      </c>
      <c r="X256" s="311">
        <v>0</v>
      </c>
      <c r="Y256" s="311">
        <v>52.646100000000018</v>
      </c>
      <c r="Z256" s="311">
        <v>167.82380000000001</v>
      </c>
      <c r="AA256" s="395">
        <v>226.63580000000002</v>
      </c>
      <c r="AB256" s="533"/>
      <c r="AC256" s="515"/>
      <c r="AD256" s="515"/>
      <c r="AE256" s="515"/>
      <c r="AF256" s="488"/>
      <c r="AG256" s="515"/>
      <c r="AH256" s="515"/>
      <c r="AI256" s="488"/>
      <c r="AJ256" s="488"/>
      <c r="AK256" s="515"/>
      <c r="AL256" s="515"/>
      <c r="AM256" s="515"/>
      <c r="AN256" s="515"/>
      <c r="AO256" s="515"/>
      <c r="AP256" s="515"/>
      <c r="AQ256" s="487"/>
      <c r="AR256" s="487"/>
      <c r="AS256" s="487"/>
      <c r="AT256" s="487"/>
      <c r="AU256" s="489"/>
    </row>
    <row r="257" spans="1:47" s="479" customFormat="1" ht="12.75">
      <c r="A257" s="534"/>
      <c r="B257" s="346" t="s">
        <v>375</v>
      </c>
      <c r="C257" s="347"/>
      <c r="D257" s="347">
        <v>0</v>
      </c>
      <c r="E257" s="347">
        <v>12.6</v>
      </c>
      <c r="F257" s="394"/>
      <c r="G257" s="394"/>
      <c r="H257" s="311">
        <v>205.70809931999997</v>
      </c>
      <c r="I257" s="311">
        <v>142.95923255</v>
      </c>
      <c r="J257" s="311">
        <v>0</v>
      </c>
      <c r="K257" s="311">
        <v>0</v>
      </c>
      <c r="L257" s="311">
        <v>0</v>
      </c>
      <c r="M257" s="311">
        <v>0</v>
      </c>
      <c r="N257" s="311">
        <v>0</v>
      </c>
      <c r="O257" s="311">
        <v>0</v>
      </c>
      <c r="P257" s="311">
        <v>0</v>
      </c>
      <c r="Q257" s="311">
        <v>0</v>
      </c>
      <c r="R257" s="311">
        <v>0</v>
      </c>
      <c r="S257" s="311">
        <v>12.6</v>
      </c>
      <c r="T257" s="392">
        <v>0</v>
      </c>
      <c r="U257" s="392">
        <v>12.6</v>
      </c>
      <c r="V257" s="311">
        <v>58.842132380000002</v>
      </c>
      <c r="W257" s="311">
        <v>2.4242574500000003</v>
      </c>
      <c r="X257" s="311">
        <v>0.63274218042285713</v>
      </c>
      <c r="Y257" s="311">
        <v>8.5505700057142846</v>
      </c>
      <c r="Z257" s="311">
        <v>131.35166291386284</v>
      </c>
      <c r="AA257" s="395">
        <v>201.80136492999998</v>
      </c>
      <c r="AB257" s="533"/>
      <c r="AC257" s="515"/>
      <c r="AD257" s="515"/>
      <c r="AE257" s="515"/>
      <c r="AF257" s="488"/>
      <c r="AG257" s="515"/>
      <c r="AH257" s="515"/>
      <c r="AI257" s="488"/>
      <c r="AJ257" s="488"/>
      <c r="AK257" s="515"/>
      <c r="AL257" s="515"/>
      <c r="AM257" s="515"/>
      <c r="AN257" s="515"/>
      <c r="AO257" s="515"/>
      <c r="AP257" s="515"/>
      <c r="AQ257" s="487"/>
      <c r="AR257" s="487"/>
      <c r="AS257" s="487"/>
      <c r="AT257" s="487"/>
      <c r="AU257" s="489"/>
    </row>
    <row r="258" spans="1:47" s="479" customFormat="1" ht="12.75">
      <c r="A258" s="534"/>
      <c r="B258" s="346" t="s">
        <v>376</v>
      </c>
      <c r="C258" s="347"/>
      <c r="D258" s="347">
        <v>0</v>
      </c>
      <c r="E258" s="347">
        <v>2.14</v>
      </c>
      <c r="F258" s="394"/>
      <c r="G258" s="394"/>
      <c r="H258" s="311">
        <v>9.11</v>
      </c>
      <c r="I258" s="311">
        <v>9.11</v>
      </c>
      <c r="J258" s="311">
        <v>0</v>
      </c>
      <c r="K258" s="311">
        <v>0</v>
      </c>
      <c r="L258" s="311">
        <v>0</v>
      </c>
      <c r="M258" s="311">
        <v>2.14</v>
      </c>
      <c r="N258" s="311">
        <v>0</v>
      </c>
      <c r="O258" s="311">
        <v>0</v>
      </c>
      <c r="P258" s="311">
        <v>0</v>
      </c>
      <c r="Q258" s="311">
        <v>0</v>
      </c>
      <c r="R258" s="311">
        <v>0</v>
      </c>
      <c r="S258" s="311">
        <v>0</v>
      </c>
      <c r="T258" s="392">
        <v>0</v>
      </c>
      <c r="U258" s="392">
        <v>2.14</v>
      </c>
      <c r="V258" s="311">
        <v>0</v>
      </c>
      <c r="W258" s="311">
        <v>9.11</v>
      </c>
      <c r="X258" s="311">
        <v>0</v>
      </c>
      <c r="Y258" s="311">
        <v>0</v>
      </c>
      <c r="Z258" s="311">
        <v>0</v>
      </c>
      <c r="AA258" s="395">
        <v>9.11</v>
      </c>
      <c r="AB258" s="533"/>
      <c r="AC258" s="515"/>
      <c r="AD258" s="515"/>
      <c r="AE258" s="515"/>
      <c r="AF258" s="488"/>
      <c r="AG258" s="515"/>
      <c r="AH258" s="515"/>
      <c r="AI258" s="488"/>
      <c r="AJ258" s="488"/>
      <c r="AK258" s="515"/>
      <c r="AL258" s="515"/>
      <c r="AM258" s="515"/>
      <c r="AN258" s="515"/>
      <c r="AO258" s="515"/>
      <c r="AP258" s="515"/>
      <c r="AQ258" s="487"/>
      <c r="AR258" s="487"/>
      <c r="AS258" s="487"/>
      <c r="AT258" s="487"/>
      <c r="AU258" s="489"/>
    </row>
    <row r="259" spans="1:47" s="479" customFormat="1" ht="12.75">
      <c r="A259" s="534"/>
      <c r="B259" s="346" t="s">
        <v>377</v>
      </c>
      <c r="C259" s="347"/>
      <c r="D259" s="347">
        <v>0</v>
      </c>
      <c r="E259" s="347">
        <v>0</v>
      </c>
      <c r="F259" s="394"/>
      <c r="G259" s="394"/>
      <c r="H259" s="311">
        <v>0</v>
      </c>
      <c r="I259" s="311">
        <v>0</v>
      </c>
      <c r="J259" s="311">
        <v>0</v>
      </c>
      <c r="K259" s="311">
        <v>0</v>
      </c>
      <c r="L259" s="311">
        <v>0</v>
      </c>
      <c r="M259" s="311">
        <v>0</v>
      </c>
      <c r="N259" s="311">
        <v>0</v>
      </c>
      <c r="O259" s="311">
        <v>0</v>
      </c>
      <c r="P259" s="311">
        <v>0</v>
      </c>
      <c r="Q259" s="311">
        <v>0</v>
      </c>
      <c r="R259" s="311">
        <v>0</v>
      </c>
      <c r="S259" s="311">
        <v>0</v>
      </c>
      <c r="T259" s="392">
        <v>0</v>
      </c>
      <c r="U259" s="392">
        <v>0</v>
      </c>
      <c r="V259" s="311">
        <v>0</v>
      </c>
      <c r="W259" s="311">
        <v>0</v>
      </c>
      <c r="X259" s="311">
        <v>0</v>
      </c>
      <c r="Y259" s="311">
        <v>0</v>
      </c>
      <c r="Z259" s="311">
        <v>0</v>
      </c>
      <c r="AA259" s="395">
        <v>0</v>
      </c>
      <c r="AB259" s="533"/>
      <c r="AC259" s="515"/>
      <c r="AD259" s="515"/>
      <c r="AE259" s="515"/>
      <c r="AF259" s="488"/>
      <c r="AG259" s="515"/>
      <c r="AH259" s="515"/>
      <c r="AI259" s="488"/>
      <c r="AJ259" s="488"/>
      <c r="AK259" s="515"/>
      <c r="AL259" s="515"/>
      <c r="AM259" s="515"/>
      <c r="AN259" s="515"/>
      <c r="AO259" s="515"/>
      <c r="AP259" s="515"/>
      <c r="AQ259" s="487"/>
      <c r="AR259" s="487"/>
      <c r="AS259" s="487"/>
      <c r="AT259" s="487"/>
      <c r="AU259" s="489"/>
    </row>
    <row r="260" spans="1:47" s="479" customFormat="1" ht="12.75">
      <c r="A260" s="534"/>
      <c r="B260" s="346" t="s">
        <v>67</v>
      </c>
      <c r="C260" s="347"/>
      <c r="D260" s="347">
        <v>0</v>
      </c>
      <c r="E260" s="347">
        <v>0</v>
      </c>
      <c r="F260" s="394"/>
      <c r="G260" s="394"/>
      <c r="H260" s="311">
        <v>0</v>
      </c>
      <c r="I260" s="311">
        <v>0</v>
      </c>
      <c r="J260" s="311">
        <v>0</v>
      </c>
      <c r="K260" s="311">
        <v>0</v>
      </c>
      <c r="L260" s="311">
        <v>0</v>
      </c>
      <c r="M260" s="311">
        <v>0</v>
      </c>
      <c r="N260" s="311">
        <v>0</v>
      </c>
      <c r="O260" s="311">
        <v>0</v>
      </c>
      <c r="P260" s="311">
        <v>0</v>
      </c>
      <c r="Q260" s="311">
        <v>0</v>
      </c>
      <c r="R260" s="311">
        <v>0</v>
      </c>
      <c r="S260" s="311">
        <v>0</v>
      </c>
      <c r="T260" s="392">
        <v>0</v>
      </c>
      <c r="U260" s="392">
        <v>0</v>
      </c>
      <c r="V260" s="311">
        <v>0</v>
      </c>
      <c r="W260" s="311">
        <v>0</v>
      </c>
      <c r="X260" s="311">
        <v>0</v>
      </c>
      <c r="Y260" s="311">
        <v>0</v>
      </c>
      <c r="Z260" s="311">
        <v>0</v>
      </c>
      <c r="AA260" s="395">
        <v>0</v>
      </c>
      <c r="AB260" s="533"/>
      <c r="AC260" s="515"/>
      <c r="AD260" s="515"/>
      <c r="AE260" s="515"/>
      <c r="AF260" s="488"/>
      <c r="AG260" s="515"/>
      <c r="AH260" s="515"/>
      <c r="AI260" s="488"/>
      <c r="AJ260" s="488"/>
      <c r="AK260" s="515"/>
      <c r="AL260" s="515"/>
      <c r="AM260" s="515"/>
      <c r="AN260" s="515"/>
      <c r="AO260" s="515"/>
      <c r="AP260" s="515"/>
      <c r="AQ260" s="487"/>
      <c r="AR260" s="487"/>
      <c r="AS260" s="487"/>
      <c r="AT260" s="487"/>
      <c r="AU260" s="489"/>
    </row>
    <row r="261" spans="1:47" s="496" customFormat="1" ht="20.100000000000001" customHeight="1">
      <c r="A261" s="491"/>
      <c r="B261" s="492" t="s">
        <v>63</v>
      </c>
      <c r="C261" s="493"/>
      <c r="D261" s="494"/>
      <c r="E261" s="494"/>
      <c r="F261" s="495"/>
      <c r="G261" s="495"/>
      <c r="H261" s="494"/>
      <c r="I261" s="494"/>
      <c r="J261" s="494"/>
      <c r="K261" s="494"/>
      <c r="L261" s="494"/>
      <c r="M261" s="494"/>
      <c r="N261" s="494"/>
      <c r="O261" s="494"/>
      <c r="P261" s="494"/>
      <c r="Q261" s="494"/>
      <c r="R261" s="494"/>
      <c r="S261" s="494"/>
      <c r="T261" s="588"/>
      <c r="U261" s="588"/>
      <c r="V261" s="494"/>
      <c r="W261" s="494"/>
      <c r="X261" s="494"/>
      <c r="Y261" s="494"/>
      <c r="Z261" s="494"/>
      <c r="AA261" s="589"/>
      <c r="AB261" s="490"/>
      <c r="AC261" s="515"/>
      <c r="AD261" s="515"/>
      <c r="AE261" s="515"/>
      <c r="AF261" s="515"/>
      <c r="AG261" s="515"/>
      <c r="AH261" s="515"/>
      <c r="AI261" s="515"/>
      <c r="AJ261" s="488"/>
      <c r="AK261" s="515"/>
      <c r="AL261" s="515"/>
      <c r="AM261" s="515"/>
      <c r="AN261" s="515"/>
      <c r="AO261" s="515"/>
      <c r="AP261" s="515"/>
      <c r="AU261" s="496">
        <v>0</v>
      </c>
    </row>
    <row r="262" spans="1:47" s="500" customFormat="1" ht="25.5">
      <c r="A262" s="540">
        <v>9</v>
      </c>
      <c r="B262" s="535" t="s">
        <v>64</v>
      </c>
      <c r="C262" s="513" t="s">
        <v>52</v>
      </c>
      <c r="D262" s="513">
        <v>0</v>
      </c>
      <c r="E262" s="513">
        <v>0</v>
      </c>
      <c r="F262" s="514">
        <v>2012</v>
      </c>
      <c r="G262" s="514">
        <v>2014</v>
      </c>
      <c r="H262" s="513">
        <v>16.28969918</v>
      </c>
      <c r="I262" s="513">
        <v>0</v>
      </c>
      <c r="J262" s="513"/>
      <c r="K262" s="513"/>
      <c r="L262" s="513">
        <v>0</v>
      </c>
      <c r="M262" s="513">
        <v>0</v>
      </c>
      <c r="N262" s="513"/>
      <c r="O262" s="513"/>
      <c r="P262" s="513"/>
      <c r="Q262" s="513"/>
      <c r="R262" s="513"/>
      <c r="S262" s="513"/>
      <c r="T262" s="584">
        <v>0</v>
      </c>
      <c r="U262" s="584">
        <v>0</v>
      </c>
      <c r="V262" s="590">
        <v>0.86360518999999991</v>
      </c>
      <c r="W262" s="513">
        <v>0</v>
      </c>
      <c r="X262" s="513"/>
      <c r="Y262" s="513"/>
      <c r="Z262" s="513"/>
      <c r="AA262" s="587">
        <v>0.86360518999999991</v>
      </c>
      <c r="AB262" s="531"/>
      <c r="AC262" s="515"/>
      <c r="AD262" s="515"/>
      <c r="AE262" s="515"/>
      <c r="AF262" s="515"/>
      <c r="AG262" s="515"/>
      <c r="AH262" s="515"/>
      <c r="AI262" s="515"/>
      <c r="AJ262" s="515"/>
      <c r="AK262" s="515"/>
      <c r="AL262" s="515"/>
      <c r="AM262" s="515"/>
      <c r="AN262" s="515"/>
      <c r="AO262" s="515"/>
      <c r="AP262" s="515"/>
      <c r="AQ262" s="497"/>
      <c r="AR262" s="497"/>
      <c r="AS262" s="497"/>
      <c r="AT262" s="497"/>
      <c r="AU262" s="499">
        <v>-15.42609399</v>
      </c>
    </row>
    <row r="263" spans="1:47" s="479" customFormat="1" ht="12.75">
      <c r="A263" s="534"/>
      <c r="B263" s="401" t="s">
        <v>361</v>
      </c>
      <c r="C263" s="360">
        <v>0</v>
      </c>
      <c r="D263" s="360">
        <v>0</v>
      </c>
      <c r="E263" s="360">
        <v>0</v>
      </c>
      <c r="F263" s="402"/>
      <c r="G263" s="402"/>
      <c r="H263" s="177">
        <v>16.28969918</v>
      </c>
      <c r="I263" s="177">
        <v>0</v>
      </c>
      <c r="J263" s="177">
        <v>0</v>
      </c>
      <c r="K263" s="177">
        <v>0</v>
      </c>
      <c r="L263" s="177">
        <v>0</v>
      </c>
      <c r="M263" s="177">
        <v>0</v>
      </c>
      <c r="N263" s="177">
        <v>0</v>
      </c>
      <c r="O263" s="177">
        <v>0</v>
      </c>
      <c r="P263" s="177">
        <v>0</v>
      </c>
      <c r="Q263" s="177">
        <v>0</v>
      </c>
      <c r="R263" s="177">
        <v>0</v>
      </c>
      <c r="S263" s="177">
        <v>0</v>
      </c>
      <c r="T263" s="392">
        <v>0</v>
      </c>
      <c r="U263" s="392">
        <v>0</v>
      </c>
      <c r="V263" s="177">
        <v>0.86360518999999991</v>
      </c>
      <c r="W263" s="177">
        <v>0</v>
      </c>
      <c r="X263" s="177">
        <v>0</v>
      </c>
      <c r="Y263" s="177">
        <v>0</v>
      </c>
      <c r="Z263" s="177">
        <v>0</v>
      </c>
      <c r="AA263" s="407">
        <v>0.86360518999999991</v>
      </c>
      <c r="AB263" s="533"/>
      <c r="AC263" s="515"/>
      <c r="AD263" s="515"/>
      <c r="AE263" s="515"/>
      <c r="AF263" s="488"/>
      <c r="AG263" s="515"/>
      <c r="AH263" s="515"/>
      <c r="AI263" s="488"/>
      <c r="AJ263" s="488"/>
      <c r="AK263" s="515"/>
      <c r="AL263" s="515"/>
      <c r="AM263" s="515"/>
      <c r="AN263" s="515"/>
      <c r="AO263" s="515"/>
      <c r="AP263" s="515"/>
      <c r="AQ263" s="487"/>
      <c r="AR263" s="487"/>
      <c r="AS263" s="487"/>
      <c r="AT263" s="487"/>
      <c r="AU263" s="489"/>
    </row>
    <row r="264" spans="1:47" s="479" customFormat="1" ht="12.75">
      <c r="A264" s="534"/>
      <c r="B264" s="401" t="s">
        <v>362</v>
      </c>
      <c r="C264" s="360">
        <v>0</v>
      </c>
      <c r="D264" s="360">
        <v>0</v>
      </c>
      <c r="E264" s="360">
        <v>0</v>
      </c>
      <c r="F264" s="402"/>
      <c r="G264" s="402"/>
      <c r="H264" s="177">
        <v>0</v>
      </c>
      <c r="I264" s="177">
        <v>0</v>
      </c>
      <c r="J264" s="177">
        <v>0</v>
      </c>
      <c r="K264" s="177">
        <v>0</v>
      </c>
      <c r="L264" s="177">
        <v>0</v>
      </c>
      <c r="M264" s="177">
        <v>0</v>
      </c>
      <c r="N264" s="177">
        <v>0</v>
      </c>
      <c r="O264" s="177">
        <v>0</v>
      </c>
      <c r="P264" s="177">
        <v>0</v>
      </c>
      <c r="Q264" s="177">
        <v>0</v>
      </c>
      <c r="R264" s="177">
        <v>0</v>
      </c>
      <c r="S264" s="177">
        <v>0</v>
      </c>
      <c r="T264" s="392">
        <v>0</v>
      </c>
      <c r="U264" s="392">
        <v>0</v>
      </c>
      <c r="V264" s="177">
        <v>0</v>
      </c>
      <c r="W264" s="177">
        <v>0</v>
      </c>
      <c r="X264" s="177">
        <v>0</v>
      </c>
      <c r="Y264" s="177">
        <v>0</v>
      </c>
      <c r="Z264" s="177">
        <v>0</v>
      </c>
      <c r="AA264" s="407">
        <v>0</v>
      </c>
      <c r="AB264" s="533"/>
      <c r="AC264" s="515"/>
      <c r="AD264" s="515"/>
      <c r="AE264" s="515"/>
      <c r="AF264" s="488"/>
      <c r="AG264" s="515"/>
      <c r="AH264" s="515"/>
      <c r="AI264" s="488"/>
      <c r="AJ264" s="488"/>
      <c r="AK264" s="515"/>
      <c r="AL264" s="515"/>
      <c r="AM264" s="515"/>
      <c r="AN264" s="515"/>
      <c r="AO264" s="515"/>
      <c r="AP264" s="515"/>
      <c r="AQ264" s="487"/>
      <c r="AR264" s="487"/>
      <c r="AS264" s="487"/>
      <c r="AT264" s="487"/>
      <c r="AU264" s="489"/>
    </row>
    <row r="265" spans="1:47" s="479" customFormat="1" ht="12.75">
      <c r="A265" s="534"/>
      <c r="B265" s="401" t="s">
        <v>363</v>
      </c>
      <c r="C265" s="360">
        <v>0</v>
      </c>
      <c r="D265" s="360">
        <v>0</v>
      </c>
      <c r="E265" s="360">
        <v>0</v>
      </c>
      <c r="F265" s="402"/>
      <c r="G265" s="402"/>
      <c r="H265" s="177">
        <v>0</v>
      </c>
      <c r="I265" s="177">
        <v>0</v>
      </c>
      <c r="J265" s="177">
        <v>0</v>
      </c>
      <c r="K265" s="177">
        <v>0</v>
      </c>
      <c r="L265" s="177">
        <v>0</v>
      </c>
      <c r="M265" s="177">
        <v>0</v>
      </c>
      <c r="N265" s="177">
        <v>0</v>
      </c>
      <c r="O265" s="177">
        <v>0</v>
      </c>
      <c r="P265" s="177">
        <v>0</v>
      </c>
      <c r="Q265" s="177">
        <v>0</v>
      </c>
      <c r="R265" s="177">
        <v>0</v>
      </c>
      <c r="S265" s="177">
        <v>0</v>
      </c>
      <c r="T265" s="392">
        <v>0</v>
      </c>
      <c r="U265" s="392">
        <v>0</v>
      </c>
      <c r="V265" s="177">
        <v>0</v>
      </c>
      <c r="W265" s="177">
        <v>0</v>
      </c>
      <c r="X265" s="177">
        <v>0</v>
      </c>
      <c r="Y265" s="177">
        <v>0</v>
      </c>
      <c r="Z265" s="177">
        <v>0</v>
      </c>
      <c r="AA265" s="407">
        <v>0</v>
      </c>
      <c r="AB265" s="533"/>
      <c r="AC265" s="515"/>
      <c r="AD265" s="515"/>
      <c r="AE265" s="515"/>
      <c r="AF265" s="488"/>
      <c r="AG265" s="515"/>
      <c r="AH265" s="515"/>
      <c r="AI265" s="488"/>
      <c r="AJ265" s="488"/>
      <c r="AK265" s="515"/>
      <c r="AL265" s="515"/>
      <c r="AM265" s="515"/>
      <c r="AN265" s="515"/>
      <c r="AO265" s="515"/>
      <c r="AP265" s="515"/>
      <c r="AQ265" s="487"/>
      <c r="AR265" s="487"/>
      <c r="AS265" s="487"/>
      <c r="AT265" s="487"/>
      <c r="AU265" s="489"/>
    </row>
    <row r="266" spans="1:47" s="479" customFormat="1" ht="12.75">
      <c r="A266" s="534"/>
      <c r="B266" s="401" t="s">
        <v>364</v>
      </c>
      <c r="C266" s="360"/>
      <c r="D266" s="360"/>
      <c r="E266" s="360"/>
      <c r="F266" s="402"/>
      <c r="G266" s="402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392">
        <v>0</v>
      </c>
      <c r="U266" s="392">
        <v>0</v>
      </c>
      <c r="V266" s="177"/>
      <c r="W266" s="177"/>
      <c r="X266" s="177"/>
      <c r="Y266" s="177"/>
      <c r="Z266" s="177"/>
      <c r="AA266" s="407">
        <v>0</v>
      </c>
      <c r="AB266" s="533"/>
      <c r="AC266" s="515"/>
      <c r="AD266" s="515"/>
      <c r="AE266" s="515"/>
      <c r="AF266" s="488"/>
      <c r="AG266" s="515"/>
      <c r="AH266" s="515"/>
      <c r="AI266" s="488"/>
      <c r="AJ266" s="488"/>
      <c r="AK266" s="515"/>
      <c r="AL266" s="515"/>
      <c r="AM266" s="515"/>
      <c r="AN266" s="515"/>
      <c r="AO266" s="515"/>
      <c r="AP266" s="515"/>
      <c r="AQ266" s="487"/>
      <c r="AR266" s="487"/>
      <c r="AS266" s="487"/>
      <c r="AT266" s="487"/>
      <c r="AU266" s="489"/>
    </row>
    <row r="267" spans="1:47" s="479" customFormat="1" ht="12.75">
      <c r="A267" s="534"/>
      <c r="B267" s="401" t="s">
        <v>365</v>
      </c>
      <c r="C267" s="360"/>
      <c r="D267" s="360"/>
      <c r="E267" s="360"/>
      <c r="F267" s="402"/>
      <c r="G267" s="402"/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  <c r="R267" s="177"/>
      <c r="S267" s="177"/>
      <c r="T267" s="392">
        <v>0</v>
      </c>
      <c r="U267" s="392">
        <v>0</v>
      </c>
      <c r="V267" s="177"/>
      <c r="W267" s="177"/>
      <c r="X267" s="177"/>
      <c r="Y267" s="177"/>
      <c r="Z267" s="177"/>
      <c r="AA267" s="407">
        <v>0</v>
      </c>
      <c r="AB267" s="533"/>
      <c r="AC267" s="515"/>
      <c r="AD267" s="515"/>
      <c r="AE267" s="515"/>
      <c r="AF267" s="488"/>
      <c r="AG267" s="515"/>
      <c r="AH267" s="515"/>
      <c r="AI267" s="488"/>
      <c r="AJ267" s="488"/>
      <c r="AK267" s="515"/>
      <c r="AL267" s="515"/>
      <c r="AM267" s="515"/>
      <c r="AN267" s="515"/>
      <c r="AO267" s="515"/>
      <c r="AP267" s="515"/>
      <c r="AQ267" s="487"/>
      <c r="AR267" s="487"/>
      <c r="AS267" s="487"/>
      <c r="AT267" s="487"/>
      <c r="AU267" s="489"/>
    </row>
    <row r="268" spans="1:47" s="479" customFormat="1" ht="12.75">
      <c r="A268" s="534"/>
      <c r="B268" s="401" t="s">
        <v>366</v>
      </c>
      <c r="C268" s="360"/>
      <c r="D268" s="360"/>
      <c r="E268" s="360"/>
      <c r="F268" s="402"/>
      <c r="G268" s="402"/>
      <c r="H268" s="177"/>
      <c r="I268" s="177"/>
      <c r="J268" s="177"/>
      <c r="K268" s="177"/>
      <c r="L268" s="177"/>
      <c r="M268" s="177"/>
      <c r="N268" s="177"/>
      <c r="O268" s="177"/>
      <c r="P268" s="177"/>
      <c r="Q268" s="177"/>
      <c r="R268" s="177"/>
      <c r="S268" s="177"/>
      <c r="T268" s="392">
        <v>0</v>
      </c>
      <c r="U268" s="392">
        <v>0</v>
      </c>
      <c r="V268" s="177"/>
      <c r="W268" s="177"/>
      <c r="X268" s="177"/>
      <c r="Y268" s="177"/>
      <c r="Z268" s="177"/>
      <c r="AA268" s="407">
        <v>0</v>
      </c>
      <c r="AB268" s="533"/>
      <c r="AC268" s="515"/>
      <c r="AD268" s="515"/>
      <c r="AE268" s="515"/>
      <c r="AF268" s="488"/>
      <c r="AG268" s="515"/>
      <c r="AH268" s="515"/>
      <c r="AI268" s="488"/>
      <c r="AJ268" s="488"/>
      <c r="AK268" s="515"/>
      <c r="AL268" s="515"/>
      <c r="AM268" s="515"/>
      <c r="AN268" s="515"/>
      <c r="AO268" s="515"/>
      <c r="AP268" s="515"/>
      <c r="AQ268" s="487"/>
      <c r="AR268" s="487"/>
      <c r="AS268" s="487"/>
      <c r="AT268" s="487"/>
      <c r="AU268" s="489"/>
    </row>
    <row r="269" spans="1:47" s="479" customFormat="1" ht="12.75">
      <c r="A269" s="534"/>
      <c r="B269" s="401" t="s">
        <v>367</v>
      </c>
      <c r="C269" s="360"/>
      <c r="D269" s="360"/>
      <c r="E269" s="360"/>
      <c r="F269" s="402"/>
      <c r="G269" s="402"/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  <c r="R269" s="177"/>
      <c r="S269" s="177"/>
      <c r="T269" s="392">
        <v>0</v>
      </c>
      <c r="U269" s="392">
        <v>0</v>
      </c>
      <c r="V269" s="177"/>
      <c r="W269" s="177"/>
      <c r="X269" s="177"/>
      <c r="Y269" s="177"/>
      <c r="Z269" s="177"/>
      <c r="AA269" s="407">
        <v>0</v>
      </c>
      <c r="AB269" s="533"/>
      <c r="AC269" s="515"/>
      <c r="AD269" s="515"/>
      <c r="AE269" s="515"/>
      <c r="AF269" s="488"/>
      <c r="AG269" s="515"/>
      <c r="AH269" s="515"/>
      <c r="AI269" s="488"/>
      <c r="AJ269" s="488"/>
      <c r="AK269" s="515"/>
      <c r="AL269" s="515"/>
      <c r="AM269" s="515"/>
      <c r="AN269" s="515"/>
      <c r="AO269" s="515"/>
      <c r="AP269" s="515"/>
      <c r="AQ269" s="487"/>
      <c r="AR269" s="487"/>
      <c r="AS269" s="487"/>
      <c r="AT269" s="487"/>
      <c r="AU269" s="489"/>
    </row>
    <row r="270" spans="1:47" s="479" customFormat="1" ht="12.75">
      <c r="A270" s="534"/>
      <c r="B270" s="401" t="s">
        <v>368</v>
      </c>
      <c r="C270" s="360">
        <v>0</v>
      </c>
      <c r="D270" s="360">
        <v>0</v>
      </c>
      <c r="E270" s="360">
        <v>0</v>
      </c>
      <c r="F270" s="402"/>
      <c r="G270" s="402"/>
      <c r="H270" s="177">
        <v>0</v>
      </c>
      <c r="I270" s="177">
        <v>0</v>
      </c>
      <c r="J270" s="177">
        <v>0</v>
      </c>
      <c r="K270" s="177">
        <v>0</v>
      </c>
      <c r="L270" s="177">
        <v>0</v>
      </c>
      <c r="M270" s="177">
        <v>0</v>
      </c>
      <c r="N270" s="177">
        <v>0</v>
      </c>
      <c r="O270" s="177">
        <v>0</v>
      </c>
      <c r="P270" s="177">
        <v>0</v>
      </c>
      <c r="Q270" s="177">
        <v>0</v>
      </c>
      <c r="R270" s="177">
        <v>0</v>
      </c>
      <c r="S270" s="177">
        <v>0</v>
      </c>
      <c r="T270" s="392">
        <v>0</v>
      </c>
      <c r="U270" s="392">
        <v>0</v>
      </c>
      <c r="V270" s="177">
        <v>0</v>
      </c>
      <c r="W270" s="177">
        <v>0</v>
      </c>
      <c r="X270" s="177">
        <v>0</v>
      </c>
      <c r="Y270" s="177">
        <v>0</v>
      </c>
      <c r="Z270" s="177">
        <v>0</v>
      </c>
      <c r="AA270" s="407">
        <v>0</v>
      </c>
      <c r="AB270" s="533"/>
      <c r="AC270" s="515"/>
      <c r="AD270" s="515"/>
      <c r="AE270" s="515"/>
      <c r="AF270" s="488"/>
      <c r="AG270" s="515"/>
      <c r="AH270" s="515"/>
      <c r="AI270" s="488"/>
      <c r="AJ270" s="488"/>
      <c r="AK270" s="515"/>
      <c r="AL270" s="515"/>
      <c r="AM270" s="515"/>
      <c r="AN270" s="515"/>
      <c r="AO270" s="515"/>
      <c r="AP270" s="515"/>
      <c r="AQ270" s="487"/>
      <c r="AR270" s="487"/>
      <c r="AS270" s="487"/>
      <c r="AT270" s="487"/>
      <c r="AU270" s="489"/>
    </row>
    <row r="271" spans="1:47" s="479" customFormat="1" ht="12.75">
      <c r="A271" s="534"/>
      <c r="B271" s="401" t="s">
        <v>369</v>
      </c>
      <c r="C271" s="360"/>
      <c r="D271" s="360"/>
      <c r="E271" s="360"/>
      <c r="F271" s="402"/>
      <c r="G271" s="402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392">
        <v>0</v>
      </c>
      <c r="U271" s="392">
        <v>0</v>
      </c>
      <c r="V271" s="177"/>
      <c r="W271" s="177"/>
      <c r="X271" s="177"/>
      <c r="Y271" s="177"/>
      <c r="Z271" s="177"/>
      <c r="AA271" s="407">
        <v>0</v>
      </c>
      <c r="AB271" s="533"/>
      <c r="AC271" s="515"/>
      <c r="AD271" s="515"/>
      <c r="AE271" s="515"/>
      <c r="AF271" s="488"/>
      <c r="AG271" s="515"/>
      <c r="AH271" s="515"/>
      <c r="AI271" s="488"/>
      <c r="AJ271" s="488"/>
      <c r="AK271" s="515"/>
      <c r="AL271" s="515"/>
      <c r="AM271" s="515"/>
      <c r="AN271" s="515"/>
      <c r="AO271" s="515"/>
      <c r="AP271" s="515"/>
      <c r="AQ271" s="487"/>
      <c r="AR271" s="487"/>
      <c r="AS271" s="487"/>
      <c r="AT271" s="487"/>
      <c r="AU271" s="489"/>
    </row>
    <row r="272" spans="1:47" s="479" customFormat="1" ht="12.75">
      <c r="A272" s="534"/>
      <c r="B272" s="401" t="s">
        <v>370</v>
      </c>
      <c r="C272" s="360"/>
      <c r="D272" s="360"/>
      <c r="E272" s="360"/>
      <c r="F272" s="402"/>
      <c r="G272" s="402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392">
        <v>0</v>
      </c>
      <c r="U272" s="392">
        <v>0</v>
      </c>
      <c r="V272" s="177"/>
      <c r="W272" s="177"/>
      <c r="X272" s="177"/>
      <c r="Y272" s="177"/>
      <c r="Z272" s="177"/>
      <c r="AA272" s="407">
        <v>0</v>
      </c>
      <c r="AB272" s="533"/>
      <c r="AC272" s="515"/>
      <c r="AD272" s="515"/>
      <c r="AE272" s="515"/>
      <c r="AF272" s="488"/>
      <c r="AG272" s="515"/>
      <c r="AH272" s="515"/>
      <c r="AI272" s="488"/>
      <c r="AJ272" s="488"/>
      <c r="AK272" s="515"/>
      <c r="AL272" s="515"/>
      <c r="AM272" s="515"/>
      <c r="AN272" s="515"/>
      <c r="AO272" s="515"/>
      <c r="AP272" s="515"/>
      <c r="AQ272" s="487"/>
      <c r="AR272" s="487"/>
      <c r="AS272" s="487"/>
      <c r="AT272" s="487"/>
      <c r="AU272" s="489"/>
    </row>
    <row r="273" spans="1:47" s="479" customFormat="1" ht="12.75">
      <c r="A273" s="534"/>
      <c r="B273" s="401" t="s">
        <v>371</v>
      </c>
      <c r="C273" s="360"/>
      <c r="D273" s="360"/>
      <c r="E273" s="360"/>
      <c r="F273" s="402"/>
      <c r="G273" s="402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392">
        <v>0</v>
      </c>
      <c r="U273" s="392">
        <v>0</v>
      </c>
      <c r="V273" s="177"/>
      <c r="W273" s="177"/>
      <c r="X273" s="177"/>
      <c r="Y273" s="177"/>
      <c r="Z273" s="177"/>
      <c r="AA273" s="407">
        <v>0</v>
      </c>
      <c r="AB273" s="533"/>
      <c r="AC273" s="515"/>
      <c r="AD273" s="515"/>
      <c r="AE273" s="515"/>
      <c r="AF273" s="488"/>
      <c r="AG273" s="515"/>
      <c r="AH273" s="515"/>
      <c r="AI273" s="488"/>
      <c r="AJ273" s="488"/>
      <c r="AK273" s="515"/>
      <c r="AL273" s="515"/>
      <c r="AM273" s="515"/>
      <c r="AN273" s="515"/>
      <c r="AO273" s="515"/>
      <c r="AP273" s="515"/>
      <c r="AQ273" s="487"/>
      <c r="AR273" s="487"/>
      <c r="AS273" s="487"/>
      <c r="AT273" s="487"/>
      <c r="AU273" s="489"/>
    </row>
    <row r="274" spans="1:47" s="479" customFormat="1" ht="12.75">
      <c r="A274" s="534"/>
      <c r="B274" s="401" t="s">
        <v>372</v>
      </c>
      <c r="C274" s="360"/>
      <c r="D274" s="360"/>
      <c r="E274" s="360"/>
      <c r="F274" s="402"/>
      <c r="G274" s="402"/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392">
        <v>0</v>
      </c>
      <c r="U274" s="392">
        <v>0</v>
      </c>
      <c r="V274" s="177"/>
      <c r="W274" s="177"/>
      <c r="X274" s="177"/>
      <c r="Y274" s="177"/>
      <c r="Z274" s="177"/>
      <c r="AA274" s="407">
        <v>0</v>
      </c>
      <c r="AB274" s="533"/>
      <c r="AC274" s="515"/>
      <c r="AD274" s="515"/>
      <c r="AE274" s="515"/>
      <c r="AF274" s="488"/>
      <c r="AG274" s="515"/>
      <c r="AH274" s="515"/>
      <c r="AI274" s="488"/>
      <c r="AJ274" s="488"/>
      <c r="AK274" s="515"/>
      <c r="AL274" s="515"/>
      <c r="AM274" s="515"/>
      <c r="AN274" s="515"/>
      <c r="AO274" s="515"/>
      <c r="AP274" s="515"/>
      <c r="AQ274" s="487"/>
      <c r="AR274" s="487"/>
      <c r="AS274" s="487"/>
      <c r="AT274" s="487"/>
      <c r="AU274" s="489"/>
    </row>
    <row r="275" spans="1:47" s="479" customFormat="1" ht="12.75">
      <c r="A275" s="534"/>
      <c r="B275" s="401" t="s">
        <v>373</v>
      </c>
      <c r="C275" s="360">
        <v>0</v>
      </c>
      <c r="D275" s="360">
        <v>0</v>
      </c>
      <c r="E275" s="360">
        <v>0</v>
      </c>
      <c r="F275" s="402"/>
      <c r="G275" s="402"/>
      <c r="H275" s="177">
        <v>16.28969918</v>
      </c>
      <c r="I275" s="177">
        <v>0</v>
      </c>
      <c r="J275" s="177">
        <v>0</v>
      </c>
      <c r="K275" s="177">
        <v>0</v>
      </c>
      <c r="L275" s="177">
        <v>0</v>
      </c>
      <c r="M275" s="177">
        <v>0</v>
      </c>
      <c r="N275" s="177">
        <v>0</v>
      </c>
      <c r="O275" s="177">
        <v>0</v>
      </c>
      <c r="P275" s="177">
        <v>0</v>
      </c>
      <c r="Q275" s="177">
        <v>0</v>
      </c>
      <c r="R275" s="177">
        <v>0</v>
      </c>
      <c r="S275" s="177">
        <v>0</v>
      </c>
      <c r="T275" s="392">
        <v>0</v>
      </c>
      <c r="U275" s="392">
        <v>0</v>
      </c>
      <c r="V275" s="177">
        <v>0.86360518999999991</v>
      </c>
      <c r="W275" s="177">
        <v>0</v>
      </c>
      <c r="X275" s="177">
        <v>0</v>
      </c>
      <c r="Y275" s="177">
        <v>0</v>
      </c>
      <c r="Z275" s="177">
        <v>0</v>
      </c>
      <c r="AA275" s="407">
        <v>0.86360518999999991</v>
      </c>
      <c r="AB275" s="533"/>
      <c r="AC275" s="515"/>
      <c r="AD275" s="515"/>
      <c r="AE275" s="515"/>
      <c r="AF275" s="488"/>
      <c r="AG275" s="515"/>
      <c r="AH275" s="515"/>
      <c r="AI275" s="488"/>
      <c r="AJ275" s="488"/>
      <c r="AK275" s="515"/>
      <c r="AL275" s="515"/>
      <c r="AM275" s="515"/>
      <c r="AN275" s="515"/>
      <c r="AO275" s="515"/>
      <c r="AP275" s="515"/>
      <c r="AQ275" s="487"/>
      <c r="AR275" s="487"/>
      <c r="AS275" s="487"/>
      <c r="AT275" s="487"/>
      <c r="AU275" s="489"/>
    </row>
    <row r="276" spans="1:47" s="479" customFormat="1" ht="12.75">
      <c r="A276" s="534"/>
      <c r="B276" s="401" t="s">
        <v>374</v>
      </c>
      <c r="C276" s="360"/>
      <c r="D276" s="360"/>
      <c r="E276" s="360"/>
      <c r="F276" s="402"/>
      <c r="G276" s="402"/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  <c r="R276" s="177"/>
      <c r="S276" s="177"/>
      <c r="T276" s="392">
        <v>0</v>
      </c>
      <c r="U276" s="392">
        <v>0</v>
      </c>
      <c r="V276" s="177"/>
      <c r="W276" s="177"/>
      <c r="X276" s="177"/>
      <c r="Y276" s="177"/>
      <c r="Z276" s="177"/>
      <c r="AA276" s="407">
        <v>0</v>
      </c>
      <c r="AB276" s="533"/>
      <c r="AC276" s="515"/>
      <c r="AD276" s="515"/>
      <c r="AE276" s="515"/>
      <c r="AF276" s="488"/>
      <c r="AG276" s="515"/>
      <c r="AH276" s="515"/>
      <c r="AI276" s="488"/>
      <c r="AJ276" s="488"/>
      <c r="AK276" s="515"/>
      <c r="AL276" s="515"/>
      <c r="AM276" s="515"/>
      <c r="AN276" s="515"/>
      <c r="AO276" s="515"/>
      <c r="AP276" s="515"/>
      <c r="AQ276" s="487"/>
      <c r="AR276" s="487"/>
      <c r="AS276" s="487"/>
      <c r="AT276" s="487"/>
      <c r="AU276" s="489"/>
    </row>
    <row r="277" spans="1:47" s="479" customFormat="1">
      <c r="A277" s="534"/>
      <c r="B277" s="401" t="s">
        <v>375</v>
      </c>
      <c r="C277" s="360"/>
      <c r="D277" s="360"/>
      <c r="E277" s="360"/>
      <c r="F277" s="402"/>
      <c r="G277" s="402"/>
      <c r="H277" s="177"/>
      <c r="I277" s="177"/>
      <c r="J277" s="177"/>
      <c r="K277" s="177"/>
      <c r="L277" s="177"/>
      <c r="M277" s="177"/>
      <c r="N277" s="177"/>
      <c r="O277" s="177"/>
      <c r="P277" s="177"/>
      <c r="Q277" s="177"/>
      <c r="R277" s="177"/>
      <c r="S277" s="177"/>
      <c r="T277" s="392">
        <v>0</v>
      </c>
      <c r="U277" s="392">
        <v>0</v>
      </c>
      <c r="V277" s="177"/>
      <c r="W277" s="177"/>
      <c r="X277" s="177"/>
      <c r="Y277" s="177"/>
      <c r="Z277" s="177"/>
      <c r="AA277" s="409">
        <v>0</v>
      </c>
      <c r="AB277" s="626"/>
      <c r="AC277" s="515"/>
      <c r="AD277" s="515"/>
      <c r="AE277" s="515"/>
      <c r="AF277" s="488"/>
      <c r="AG277" s="515"/>
      <c r="AH277" s="515"/>
      <c r="AI277" s="488"/>
      <c r="AJ277" s="488"/>
      <c r="AK277" s="515"/>
      <c r="AL277" s="515"/>
      <c r="AM277" s="515"/>
      <c r="AN277" s="515"/>
      <c r="AO277" s="515"/>
      <c r="AP277" s="515"/>
      <c r="AQ277" s="487"/>
      <c r="AR277" s="487"/>
      <c r="AS277" s="487"/>
      <c r="AT277" s="487"/>
      <c r="AU277" s="489"/>
    </row>
    <row r="278" spans="1:47" s="479" customFormat="1" ht="12.75">
      <c r="A278" s="534"/>
      <c r="B278" s="401" t="s">
        <v>376</v>
      </c>
      <c r="C278" s="360"/>
      <c r="D278" s="360"/>
      <c r="E278" s="360"/>
      <c r="F278" s="402"/>
      <c r="G278" s="402"/>
      <c r="H278" s="177">
        <v>16.28969918</v>
      </c>
      <c r="I278" s="177"/>
      <c r="J278" s="177"/>
      <c r="K278" s="177"/>
      <c r="L278" s="177"/>
      <c r="M278" s="177"/>
      <c r="N278" s="177"/>
      <c r="O278" s="177"/>
      <c r="P278" s="177"/>
      <c r="Q278" s="177"/>
      <c r="R278" s="177"/>
      <c r="S278" s="177"/>
      <c r="T278" s="392">
        <v>0</v>
      </c>
      <c r="U278" s="392">
        <v>0</v>
      </c>
      <c r="V278" s="177">
        <v>0.86360518999999991</v>
      </c>
      <c r="W278" s="177"/>
      <c r="X278" s="177"/>
      <c r="Y278" s="177"/>
      <c r="Z278" s="177"/>
      <c r="AA278" s="407">
        <v>0.86360518999999991</v>
      </c>
      <c r="AB278" s="533"/>
      <c r="AC278" s="515"/>
      <c r="AD278" s="515"/>
      <c r="AE278" s="515"/>
      <c r="AF278" s="488"/>
      <c r="AG278" s="515"/>
      <c r="AH278" s="515"/>
      <c r="AI278" s="488"/>
      <c r="AJ278" s="488"/>
      <c r="AK278" s="515"/>
      <c r="AL278" s="515"/>
      <c r="AM278" s="515"/>
      <c r="AN278" s="515"/>
      <c r="AO278" s="515"/>
      <c r="AP278" s="515"/>
      <c r="AQ278" s="487"/>
      <c r="AR278" s="487"/>
      <c r="AS278" s="487"/>
      <c r="AT278" s="487"/>
      <c r="AU278" s="489"/>
    </row>
    <row r="279" spans="1:47" s="479" customFormat="1" ht="12.75">
      <c r="A279" s="534"/>
      <c r="B279" s="401" t="s">
        <v>377</v>
      </c>
      <c r="C279" s="360"/>
      <c r="D279" s="360"/>
      <c r="E279" s="360"/>
      <c r="F279" s="402"/>
      <c r="G279" s="402"/>
      <c r="H279" s="177"/>
      <c r="I279" s="177"/>
      <c r="J279" s="177"/>
      <c r="K279" s="177"/>
      <c r="L279" s="177"/>
      <c r="M279" s="177"/>
      <c r="N279" s="177"/>
      <c r="O279" s="177"/>
      <c r="P279" s="177"/>
      <c r="Q279" s="177"/>
      <c r="R279" s="177"/>
      <c r="S279" s="177"/>
      <c r="T279" s="392">
        <v>0</v>
      </c>
      <c r="U279" s="392">
        <v>0</v>
      </c>
      <c r="V279" s="177"/>
      <c r="W279" s="177"/>
      <c r="X279" s="177"/>
      <c r="Y279" s="177"/>
      <c r="Z279" s="177"/>
      <c r="AA279" s="407">
        <v>0</v>
      </c>
      <c r="AB279" s="533"/>
      <c r="AC279" s="515"/>
      <c r="AD279" s="515"/>
      <c r="AE279" s="515"/>
      <c r="AF279" s="488"/>
      <c r="AG279" s="515"/>
      <c r="AH279" s="515"/>
      <c r="AI279" s="488"/>
      <c r="AJ279" s="488"/>
      <c r="AK279" s="515"/>
      <c r="AL279" s="515"/>
      <c r="AM279" s="515"/>
      <c r="AN279" s="515"/>
      <c r="AO279" s="515"/>
      <c r="AP279" s="515"/>
      <c r="AQ279" s="487"/>
      <c r="AR279" s="487"/>
      <c r="AS279" s="487"/>
      <c r="AT279" s="487"/>
      <c r="AU279" s="489"/>
    </row>
    <row r="280" spans="1:47" s="479" customFormat="1" ht="12.75">
      <c r="A280" s="534"/>
      <c r="B280" s="401" t="s">
        <v>67</v>
      </c>
      <c r="C280" s="360"/>
      <c r="D280" s="360"/>
      <c r="E280" s="360"/>
      <c r="F280" s="402"/>
      <c r="G280" s="402"/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77"/>
      <c r="S280" s="177"/>
      <c r="T280" s="392">
        <v>0</v>
      </c>
      <c r="U280" s="392">
        <v>0</v>
      </c>
      <c r="V280" s="177"/>
      <c r="W280" s="177"/>
      <c r="X280" s="177"/>
      <c r="Y280" s="177"/>
      <c r="Z280" s="177"/>
      <c r="AA280" s="407">
        <v>0</v>
      </c>
      <c r="AB280" s="533"/>
      <c r="AC280" s="515"/>
      <c r="AD280" s="515"/>
      <c r="AE280" s="515"/>
      <c r="AF280" s="488"/>
      <c r="AG280" s="515"/>
      <c r="AH280" s="515"/>
      <c r="AI280" s="488"/>
      <c r="AJ280" s="488"/>
      <c r="AK280" s="515"/>
      <c r="AL280" s="515"/>
      <c r="AM280" s="515"/>
      <c r="AN280" s="515"/>
      <c r="AO280" s="515"/>
      <c r="AP280" s="515"/>
      <c r="AQ280" s="487"/>
      <c r="AR280" s="487"/>
      <c r="AS280" s="487"/>
      <c r="AT280" s="487"/>
      <c r="AU280" s="489"/>
    </row>
    <row r="281" spans="1:47" s="516" customFormat="1" ht="12.75">
      <c r="A281" s="517"/>
      <c r="B281" s="511" t="s">
        <v>66</v>
      </c>
      <c r="C281" s="518"/>
      <c r="D281" s="513">
        <v>0</v>
      </c>
      <c r="E281" s="513">
        <v>0</v>
      </c>
      <c r="F281" s="519"/>
      <c r="G281" s="519"/>
      <c r="H281" s="311">
        <v>16.28969918</v>
      </c>
      <c r="I281" s="513">
        <v>0</v>
      </c>
      <c r="J281" s="513">
        <v>0</v>
      </c>
      <c r="K281" s="513">
        <v>0</v>
      </c>
      <c r="L281" s="513">
        <v>0</v>
      </c>
      <c r="M281" s="513">
        <v>0</v>
      </c>
      <c r="N281" s="513">
        <v>0</v>
      </c>
      <c r="O281" s="513">
        <v>0</v>
      </c>
      <c r="P281" s="513">
        <v>0</v>
      </c>
      <c r="Q281" s="513">
        <v>0</v>
      </c>
      <c r="R281" s="513">
        <v>0</v>
      </c>
      <c r="S281" s="513">
        <v>0</v>
      </c>
      <c r="T281" s="584">
        <v>0</v>
      </c>
      <c r="U281" s="584">
        <v>0</v>
      </c>
      <c r="V281" s="513">
        <v>0.86360518999999991</v>
      </c>
      <c r="W281" s="513">
        <v>0</v>
      </c>
      <c r="X281" s="513">
        <v>0</v>
      </c>
      <c r="Y281" s="513">
        <v>0</v>
      </c>
      <c r="Z281" s="513">
        <v>0</v>
      </c>
      <c r="AA281" s="587">
        <v>0.86360518999999991</v>
      </c>
      <c r="AB281" s="490"/>
      <c r="AC281" s="515"/>
      <c r="AD281" s="515"/>
      <c r="AE281" s="515"/>
      <c r="AF281" s="488"/>
      <c r="AG281" s="515"/>
      <c r="AH281" s="515"/>
      <c r="AI281" s="488"/>
      <c r="AJ281" s="488"/>
      <c r="AK281" s="515"/>
      <c r="AL281" s="515"/>
      <c r="AM281" s="515"/>
      <c r="AN281" s="515"/>
      <c r="AO281" s="515"/>
      <c r="AP281" s="515"/>
      <c r="AQ281" s="515"/>
      <c r="AR281" s="515"/>
      <c r="AS281" s="515"/>
      <c r="AT281" s="515"/>
      <c r="AU281" s="489">
        <v>-15.42609399</v>
      </c>
    </row>
    <row r="282" spans="1:47" s="479" customFormat="1" ht="12.75">
      <c r="A282" s="534"/>
      <c r="B282" s="346" t="s">
        <v>361</v>
      </c>
      <c r="C282" s="347">
        <v>0</v>
      </c>
      <c r="D282" s="347">
        <v>0</v>
      </c>
      <c r="E282" s="347">
        <v>0</v>
      </c>
      <c r="F282" s="394"/>
      <c r="G282" s="394"/>
      <c r="H282" s="311">
        <v>16.28969918</v>
      </c>
      <c r="I282" s="311">
        <v>0</v>
      </c>
      <c r="J282" s="311">
        <v>0</v>
      </c>
      <c r="K282" s="311">
        <v>0</v>
      </c>
      <c r="L282" s="311">
        <v>0</v>
      </c>
      <c r="M282" s="311">
        <v>0</v>
      </c>
      <c r="N282" s="311">
        <v>0</v>
      </c>
      <c r="O282" s="311">
        <v>0</v>
      </c>
      <c r="P282" s="311">
        <v>0</v>
      </c>
      <c r="Q282" s="311">
        <v>0</v>
      </c>
      <c r="R282" s="311">
        <v>0</v>
      </c>
      <c r="S282" s="311">
        <v>0</v>
      </c>
      <c r="T282" s="392">
        <v>0</v>
      </c>
      <c r="U282" s="392">
        <v>0</v>
      </c>
      <c r="V282" s="311">
        <v>0.86360518999999991</v>
      </c>
      <c r="W282" s="311">
        <v>0</v>
      </c>
      <c r="X282" s="311">
        <v>0</v>
      </c>
      <c r="Y282" s="311">
        <v>0</v>
      </c>
      <c r="Z282" s="311">
        <v>0</v>
      </c>
      <c r="AA282" s="395">
        <v>0.86360518999999991</v>
      </c>
      <c r="AB282" s="533"/>
      <c r="AC282" s="515"/>
      <c r="AD282" s="515"/>
      <c r="AE282" s="515"/>
      <c r="AF282" s="488"/>
      <c r="AG282" s="515"/>
      <c r="AH282" s="515"/>
      <c r="AI282" s="488"/>
      <c r="AJ282" s="488"/>
      <c r="AK282" s="515"/>
      <c r="AL282" s="515"/>
      <c r="AM282" s="515"/>
      <c r="AN282" s="515"/>
      <c r="AO282" s="515"/>
      <c r="AP282" s="515"/>
      <c r="AQ282" s="487"/>
      <c r="AR282" s="487"/>
      <c r="AS282" s="487"/>
      <c r="AT282" s="487"/>
      <c r="AU282" s="489"/>
    </row>
    <row r="283" spans="1:47" s="479" customFormat="1" ht="12.75">
      <c r="A283" s="534"/>
      <c r="B283" s="346" t="s">
        <v>362</v>
      </c>
      <c r="C283" s="347">
        <v>0</v>
      </c>
      <c r="D283" s="347">
        <v>0</v>
      </c>
      <c r="E283" s="347">
        <v>0</v>
      </c>
      <c r="F283" s="394"/>
      <c r="G283" s="394"/>
      <c r="H283" s="311">
        <v>0</v>
      </c>
      <c r="I283" s="311">
        <v>0</v>
      </c>
      <c r="J283" s="311">
        <v>0</v>
      </c>
      <c r="K283" s="311">
        <v>0</v>
      </c>
      <c r="L283" s="311">
        <v>0</v>
      </c>
      <c r="M283" s="311">
        <v>0</v>
      </c>
      <c r="N283" s="311">
        <v>0</v>
      </c>
      <c r="O283" s="311">
        <v>0</v>
      </c>
      <c r="P283" s="311">
        <v>0</v>
      </c>
      <c r="Q283" s="311">
        <v>0</v>
      </c>
      <c r="R283" s="311">
        <v>0</v>
      </c>
      <c r="S283" s="311">
        <v>0</v>
      </c>
      <c r="T283" s="392">
        <v>0</v>
      </c>
      <c r="U283" s="392">
        <v>0</v>
      </c>
      <c r="V283" s="311">
        <v>0</v>
      </c>
      <c r="W283" s="311">
        <v>0</v>
      </c>
      <c r="X283" s="311">
        <v>0</v>
      </c>
      <c r="Y283" s="311">
        <v>0</v>
      </c>
      <c r="Z283" s="311">
        <v>0</v>
      </c>
      <c r="AA283" s="395">
        <v>0</v>
      </c>
      <c r="AB283" s="533"/>
      <c r="AC283" s="515"/>
      <c r="AD283" s="515"/>
      <c r="AE283" s="515"/>
      <c r="AF283" s="488"/>
      <c r="AG283" s="515"/>
      <c r="AH283" s="515"/>
      <c r="AI283" s="488"/>
      <c r="AJ283" s="488"/>
      <c r="AK283" s="515"/>
      <c r="AL283" s="515"/>
      <c r="AM283" s="515"/>
      <c r="AN283" s="515"/>
      <c r="AO283" s="515"/>
      <c r="AP283" s="515"/>
      <c r="AQ283" s="487"/>
      <c r="AR283" s="487"/>
      <c r="AS283" s="487"/>
      <c r="AT283" s="487"/>
      <c r="AU283" s="489"/>
    </row>
    <row r="284" spans="1:47" s="479" customFormat="1" ht="12.75">
      <c r="A284" s="534"/>
      <c r="B284" s="346" t="s">
        <v>363</v>
      </c>
      <c r="C284" s="347">
        <v>0</v>
      </c>
      <c r="D284" s="347">
        <v>0</v>
      </c>
      <c r="E284" s="347">
        <v>0</v>
      </c>
      <c r="F284" s="394"/>
      <c r="G284" s="394"/>
      <c r="H284" s="311">
        <v>0</v>
      </c>
      <c r="I284" s="311">
        <v>0</v>
      </c>
      <c r="J284" s="311">
        <v>0</v>
      </c>
      <c r="K284" s="311">
        <v>0</v>
      </c>
      <c r="L284" s="311">
        <v>0</v>
      </c>
      <c r="M284" s="311">
        <v>0</v>
      </c>
      <c r="N284" s="311">
        <v>0</v>
      </c>
      <c r="O284" s="311">
        <v>0</v>
      </c>
      <c r="P284" s="311">
        <v>0</v>
      </c>
      <c r="Q284" s="311">
        <v>0</v>
      </c>
      <c r="R284" s="311">
        <v>0</v>
      </c>
      <c r="S284" s="311">
        <v>0</v>
      </c>
      <c r="T284" s="392">
        <v>0</v>
      </c>
      <c r="U284" s="392">
        <v>0</v>
      </c>
      <c r="V284" s="311">
        <v>0</v>
      </c>
      <c r="W284" s="311">
        <v>0</v>
      </c>
      <c r="X284" s="311">
        <v>0</v>
      </c>
      <c r="Y284" s="311">
        <v>0</v>
      </c>
      <c r="Z284" s="311">
        <v>0</v>
      </c>
      <c r="AA284" s="395">
        <v>0</v>
      </c>
      <c r="AB284" s="533"/>
      <c r="AC284" s="515"/>
      <c r="AD284" s="515"/>
      <c r="AE284" s="515"/>
      <c r="AF284" s="488"/>
      <c r="AG284" s="515"/>
      <c r="AH284" s="515"/>
      <c r="AI284" s="488"/>
      <c r="AJ284" s="488"/>
      <c r="AK284" s="515"/>
      <c r="AL284" s="515"/>
      <c r="AM284" s="515"/>
      <c r="AN284" s="515"/>
      <c r="AO284" s="515"/>
      <c r="AP284" s="515"/>
      <c r="AQ284" s="487"/>
      <c r="AR284" s="487"/>
      <c r="AS284" s="487"/>
      <c r="AT284" s="487"/>
      <c r="AU284" s="489"/>
    </row>
    <row r="285" spans="1:47" s="479" customFormat="1" ht="12.75">
      <c r="A285" s="534"/>
      <c r="B285" s="346" t="s">
        <v>364</v>
      </c>
      <c r="C285" s="347"/>
      <c r="D285" s="347">
        <v>0</v>
      </c>
      <c r="E285" s="347">
        <v>0</v>
      </c>
      <c r="F285" s="394"/>
      <c r="G285" s="394"/>
      <c r="H285" s="311">
        <v>0</v>
      </c>
      <c r="I285" s="311">
        <v>0</v>
      </c>
      <c r="J285" s="311">
        <v>0</v>
      </c>
      <c r="K285" s="311">
        <v>0</v>
      </c>
      <c r="L285" s="311">
        <v>0</v>
      </c>
      <c r="M285" s="311">
        <v>0</v>
      </c>
      <c r="N285" s="311">
        <v>0</v>
      </c>
      <c r="O285" s="311">
        <v>0</v>
      </c>
      <c r="P285" s="311">
        <v>0</v>
      </c>
      <c r="Q285" s="311">
        <v>0</v>
      </c>
      <c r="R285" s="311">
        <v>0</v>
      </c>
      <c r="S285" s="311">
        <v>0</v>
      </c>
      <c r="T285" s="392">
        <v>0</v>
      </c>
      <c r="U285" s="392">
        <v>0</v>
      </c>
      <c r="V285" s="311">
        <v>0</v>
      </c>
      <c r="W285" s="311">
        <v>0</v>
      </c>
      <c r="X285" s="311">
        <v>0</v>
      </c>
      <c r="Y285" s="311">
        <v>0</v>
      </c>
      <c r="Z285" s="311">
        <v>0</v>
      </c>
      <c r="AA285" s="395">
        <v>0</v>
      </c>
      <c r="AB285" s="533"/>
      <c r="AC285" s="515"/>
      <c r="AD285" s="515"/>
      <c r="AE285" s="515"/>
      <c r="AF285" s="488"/>
      <c r="AG285" s="515"/>
      <c r="AH285" s="515"/>
      <c r="AI285" s="488"/>
      <c r="AJ285" s="488"/>
      <c r="AK285" s="515"/>
      <c r="AL285" s="515"/>
      <c r="AM285" s="515"/>
      <c r="AN285" s="515"/>
      <c r="AO285" s="515"/>
      <c r="AP285" s="515"/>
      <c r="AQ285" s="487"/>
      <c r="AR285" s="487"/>
      <c r="AS285" s="487"/>
      <c r="AT285" s="487"/>
      <c r="AU285" s="489"/>
    </row>
    <row r="286" spans="1:47" s="479" customFormat="1" ht="12.75">
      <c r="A286" s="534"/>
      <c r="B286" s="346" t="s">
        <v>365</v>
      </c>
      <c r="C286" s="347"/>
      <c r="D286" s="347">
        <v>0</v>
      </c>
      <c r="E286" s="347">
        <v>0</v>
      </c>
      <c r="F286" s="394"/>
      <c r="G286" s="394"/>
      <c r="H286" s="311">
        <v>0</v>
      </c>
      <c r="I286" s="311">
        <v>0</v>
      </c>
      <c r="J286" s="311">
        <v>0</v>
      </c>
      <c r="K286" s="311">
        <v>0</v>
      </c>
      <c r="L286" s="311">
        <v>0</v>
      </c>
      <c r="M286" s="311">
        <v>0</v>
      </c>
      <c r="N286" s="311">
        <v>0</v>
      </c>
      <c r="O286" s="311">
        <v>0</v>
      </c>
      <c r="P286" s="311">
        <v>0</v>
      </c>
      <c r="Q286" s="311">
        <v>0</v>
      </c>
      <c r="R286" s="311">
        <v>0</v>
      </c>
      <c r="S286" s="311">
        <v>0</v>
      </c>
      <c r="T286" s="392">
        <v>0</v>
      </c>
      <c r="U286" s="392">
        <v>0</v>
      </c>
      <c r="V286" s="311">
        <v>0</v>
      </c>
      <c r="W286" s="311">
        <v>0</v>
      </c>
      <c r="X286" s="311">
        <v>0</v>
      </c>
      <c r="Y286" s="311">
        <v>0</v>
      </c>
      <c r="Z286" s="311">
        <v>0</v>
      </c>
      <c r="AA286" s="395">
        <v>0</v>
      </c>
      <c r="AB286" s="533"/>
      <c r="AC286" s="515"/>
      <c r="AD286" s="515"/>
      <c r="AE286" s="515"/>
      <c r="AF286" s="488"/>
      <c r="AG286" s="515"/>
      <c r="AH286" s="515"/>
      <c r="AI286" s="488"/>
      <c r="AJ286" s="488"/>
      <c r="AK286" s="515"/>
      <c r="AL286" s="515"/>
      <c r="AM286" s="515"/>
      <c r="AN286" s="515"/>
      <c r="AO286" s="515"/>
      <c r="AP286" s="515"/>
      <c r="AQ286" s="487"/>
      <c r="AR286" s="487"/>
      <c r="AS286" s="487"/>
      <c r="AT286" s="487"/>
      <c r="AU286" s="489"/>
    </row>
    <row r="287" spans="1:47" s="479" customFormat="1" ht="12.75">
      <c r="A287" s="534"/>
      <c r="B287" s="346" t="s">
        <v>366</v>
      </c>
      <c r="C287" s="347"/>
      <c r="D287" s="347">
        <v>0</v>
      </c>
      <c r="E287" s="347">
        <v>0</v>
      </c>
      <c r="F287" s="394"/>
      <c r="G287" s="394"/>
      <c r="H287" s="311">
        <v>0</v>
      </c>
      <c r="I287" s="311">
        <v>0</v>
      </c>
      <c r="J287" s="311">
        <v>0</v>
      </c>
      <c r="K287" s="311">
        <v>0</v>
      </c>
      <c r="L287" s="311">
        <v>0</v>
      </c>
      <c r="M287" s="311">
        <v>0</v>
      </c>
      <c r="N287" s="311">
        <v>0</v>
      </c>
      <c r="O287" s="311">
        <v>0</v>
      </c>
      <c r="P287" s="311">
        <v>0</v>
      </c>
      <c r="Q287" s="311">
        <v>0</v>
      </c>
      <c r="R287" s="311">
        <v>0</v>
      </c>
      <c r="S287" s="311">
        <v>0</v>
      </c>
      <c r="T287" s="392">
        <v>0</v>
      </c>
      <c r="U287" s="392">
        <v>0</v>
      </c>
      <c r="V287" s="311">
        <v>0</v>
      </c>
      <c r="W287" s="311">
        <v>0</v>
      </c>
      <c r="X287" s="311">
        <v>0</v>
      </c>
      <c r="Y287" s="311">
        <v>0</v>
      </c>
      <c r="Z287" s="311">
        <v>0</v>
      </c>
      <c r="AA287" s="395">
        <v>0</v>
      </c>
      <c r="AB287" s="533"/>
      <c r="AC287" s="515"/>
      <c r="AD287" s="515"/>
      <c r="AE287" s="515"/>
      <c r="AF287" s="488"/>
      <c r="AG287" s="515"/>
      <c r="AH287" s="515"/>
      <c r="AI287" s="488"/>
      <c r="AJ287" s="488"/>
      <c r="AK287" s="515"/>
      <c r="AL287" s="515"/>
      <c r="AM287" s="515"/>
      <c r="AN287" s="515"/>
      <c r="AO287" s="515"/>
      <c r="AP287" s="515"/>
      <c r="AQ287" s="487"/>
      <c r="AR287" s="487"/>
      <c r="AS287" s="487"/>
      <c r="AT287" s="487"/>
      <c r="AU287" s="489"/>
    </row>
    <row r="288" spans="1:47" s="479" customFormat="1" ht="12.75">
      <c r="A288" s="534"/>
      <c r="B288" s="346" t="s">
        <v>367</v>
      </c>
      <c r="C288" s="347"/>
      <c r="D288" s="347">
        <v>0</v>
      </c>
      <c r="E288" s="347">
        <v>0</v>
      </c>
      <c r="F288" s="394"/>
      <c r="G288" s="394"/>
      <c r="H288" s="311">
        <v>0</v>
      </c>
      <c r="I288" s="311">
        <v>0</v>
      </c>
      <c r="J288" s="311">
        <v>0</v>
      </c>
      <c r="K288" s="311">
        <v>0</v>
      </c>
      <c r="L288" s="311">
        <v>0</v>
      </c>
      <c r="M288" s="311">
        <v>0</v>
      </c>
      <c r="N288" s="311">
        <v>0</v>
      </c>
      <c r="O288" s="311">
        <v>0</v>
      </c>
      <c r="P288" s="311">
        <v>0</v>
      </c>
      <c r="Q288" s="311">
        <v>0</v>
      </c>
      <c r="R288" s="311">
        <v>0</v>
      </c>
      <c r="S288" s="311">
        <v>0</v>
      </c>
      <c r="T288" s="392">
        <v>0</v>
      </c>
      <c r="U288" s="392">
        <v>0</v>
      </c>
      <c r="V288" s="311">
        <v>0</v>
      </c>
      <c r="W288" s="311">
        <v>0</v>
      </c>
      <c r="X288" s="311">
        <v>0</v>
      </c>
      <c r="Y288" s="311">
        <v>0</v>
      </c>
      <c r="Z288" s="311">
        <v>0</v>
      </c>
      <c r="AA288" s="395">
        <v>0</v>
      </c>
      <c r="AB288" s="533"/>
      <c r="AC288" s="515"/>
      <c r="AD288" s="515"/>
      <c r="AE288" s="515"/>
      <c r="AF288" s="488"/>
      <c r="AG288" s="515"/>
      <c r="AH288" s="515"/>
      <c r="AI288" s="488"/>
      <c r="AJ288" s="488"/>
      <c r="AK288" s="515"/>
      <c r="AL288" s="515"/>
      <c r="AM288" s="515"/>
      <c r="AN288" s="515"/>
      <c r="AO288" s="515"/>
      <c r="AP288" s="515"/>
      <c r="AQ288" s="487"/>
      <c r="AR288" s="487"/>
      <c r="AS288" s="487"/>
      <c r="AT288" s="487"/>
      <c r="AU288" s="489"/>
    </row>
    <row r="289" spans="1:47" s="479" customFormat="1" ht="12.75">
      <c r="A289" s="534"/>
      <c r="B289" s="346" t="s">
        <v>368</v>
      </c>
      <c r="C289" s="347">
        <v>0</v>
      </c>
      <c r="D289" s="347">
        <v>0</v>
      </c>
      <c r="E289" s="347">
        <v>0</v>
      </c>
      <c r="F289" s="394"/>
      <c r="G289" s="394"/>
      <c r="H289" s="311">
        <v>0</v>
      </c>
      <c r="I289" s="311">
        <v>0</v>
      </c>
      <c r="J289" s="311">
        <v>0</v>
      </c>
      <c r="K289" s="311">
        <v>0</v>
      </c>
      <c r="L289" s="311">
        <v>0</v>
      </c>
      <c r="M289" s="311">
        <v>0</v>
      </c>
      <c r="N289" s="311">
        <v>0</v>
      </c>
      <c r="O289" s="311">
        <v>0</v>
      </c>
      <c r="P289" s="311">
        <v>0</v>
      </c>
      <c r="Q289" s="311">
        <v>0</v>
      </c>
      <c r="R289" s="311">
        <v>0</v>
      </c>
      <c r="S289" s="311">
        <v>0</v>
      </c>
      <c r="T289" s="392">
        <v>0</v>
      </c>
      <c r="U289" s="392">
        <v>0</v>
      </c>
      <c r="V289" s="311">
        <v>0</v>
      </c>
      <c r="W289" s="311">
        <v>0</v>
      </c>
      <c r="X289" s="311">
        <v>0</v>
      </c>
      <c r="Y289" s="311">
        <v>0</v>
      </c>
      <c r="Z289" s="311">
        <v>0</v>
      </c>
      <c r="AA289" s="395">
        <v>0</v>
      </c>
      <c r="AB289" s="533"/>
      <c r="AC289" s="515"/>
      <c r="AD289" s="515"/>
      <c r="AE289" s="515"/>
      <c r="AF289" s="488"/>
      <c r="AG289" s="515"/>
      <c r="AH289" s="515"/>
      <c r="AI289" s="488"/>
      <c r="AJ289" s="488"/>
      <c r="AK289" s="515"/>
      <c r="AL289" s="515"/>
      <c r="AM289" s="515"/>
      <c r="AN289" s="515"/>
      <c r="AO289" s="515"/>
      <c r="AP289" s="515"/>
      <c r="AQ289" s="487"/>
      <c r="AR289" s="487"/>
      <c r="AS289" s="487"/>
      <c r="AT289" s="487"/>
      <c r="AU289" s="489"/>
    </row>
    <row r="290" spans="1:47" s="479" customFormat="1" ht="12.75">
      <c r="A290" s="534"/>
      <c r="B290" s="346" t="s">
        <v>369</v>
      </c>
      <c r="C290" s="347"/>
      <c r="D290" s="347">
        <v>0</v>
      </c>
      <c r="E290" s="347">
        <v>0</v>
      </c>
      <c r="F290" s="394"/>
      <c r="G290" s="394"/>
      <c r="H290" s="311">
        <v>0</v>
      </c>
      <c r="I290" s="311">
        <v>0</v>
      </c>
      <c r="J290" s="311">
        <v>0</v>
      </c>
      <c r="K290" s="311">
        <v>0</v>
      </c>
      <c r="L290" s="311">
        <v>0</v>
      </c>
      <c r="M290" s="311">
        <v>0</v>
      </c>
      <c r="N290" s="311">
        <v>0</v>
      </c>
      <c r="O290" s="311">
        <v>0</v>
      </c>
      <c r="P290" s="311">
        <v>0</v>
      </c>
      <c r="Q290" s="311">
        <v>0</v>
      </c>
      <c r="R290" s="311">
        <v>0</v>
      </c>
      <c r="S290" s="311">
        <v>0</v>
      </c>
      <c r="T290" s="392">
        <v>0</v>
      </c>
      <c r="U290" s="392">
        <v>0</v>
      </c>
      <c r="V290" s="311">
        <v>0</v>
      </c>
      <c r="W290" s="311">
        <v>0</v>
      </c>
      <c r="X290" s="311">
        <v>0</v>
      </c>
      <c r="Y290" s="311">
        <v>0</v>
      </c>
      <c r="Z290" s="311">
        <v>0</v>
      </c>
      <c r="AA290" s="395">
        <v>0</v>
      </c>
      <c r="AB290" s="533"/>
      <c r="AC290" s="515"/>
      <c r="AD290" s="515"/>
      <c r="AE290" s="515"/>
      <c r="AF290" s="488"/>
      <c r="AG290" s="515"/>
      <c r="AH290" s="515"/>
      <c r="AI290" s="488"/>
      <c r="AJ290" s="488"/>
      <c r="AK290" s="515"/>
      <c r="AL290" s="515"/>
      <c r="AM290" s="515"/>
      <c r="AN290" s="515"/>
      <c r="AO290" s="515"/>
      <c r="AP290" s="515"/>
      <c r="AQ290" s="487"/>
      <c r="AR290" s="487"/>
      <c r="AS290" s="487"/>
      <c r="AT290" s="487"/>
      <c r="AU290" s="489"/>
    </row>
    <row r="291" spans="1:47" s="479" customFormat="1" ht="12.75">
      <c r="A291" s="534"/>
      <c r="B291" s="346" t="s">
        <v>370</v>
      </c>
      <c r="C291" s="347"/>
      <c r="D291" s="347">
        <v>0</v>
      </c>
      <c r="E291" s="347">
        <v>0</v>
      </c>
      <c r="F291" s="394"/>
      <c r="G291" s="394"/>
      <c r="H291" s="311">
        <v>0</v>
      </c>
      <c r="I291" s="311">
        <v>0</v>
      </c>
      <c r="J291" s="311">
        <v>0</v>
      </c>
      <c r="K291" s="311">
        <v>0</v>
      </c>
      <c r="L291" s="311">
        <v>0</v>
      </c>
      <c r="M291" s="311">
        <v>0</v>
      </c>
      <c r="N291" s="311">
        <v>0</v>
      </c>
      <c r="O291" s="311">
        <v>0</v>
      </c>
      <c r="P291" s="311">
        <v>0</v>
      </c>
      <c r="Q291" s="311">
        <v>0</v>
      </c>
      <c r="R291" s="311">
        <v>0</v>
      </c>
      <c r="S291" s="311">
        <v>0</v>
      </c>
      <c r="T291" s="392">
        <v>0</v>
      </c>
      <c r="U291" s="392">
        <v>0</v>
      </c>
      <c r="V291" s="311">
        <v>0</v>
      </c>
      <c r="W291" s="311">
        <v>0</v>
      </c>
      <c r="X291" s="311">
        <v>0</v>
      </c>
      <c r="Y291" s="311">
        <v>0</v>
      </c>
      <c r="Z291" s="311">
        <v>0</v>
      </c>
      <c r="AA291" s="395">
        <v>0</v>
      </c>
      <c r="AB291" s="533"/>
      <c r="AC291" s="515"/>
      <c r="AD291" s="515"/>
      <c r="AE291" s="515"/>
      <c r="AF291" s="488"/>
      <c r="AG291" s="515"/>
      <c r="AH291" s="515"/>
      <c r="AI291" s="488"/>
      <c r="AJ291" s="488"/>
      <c r="AK291" s="515"/>
      <c r="AL291" s="515"/>
      <c r="AM291" s="515"/>
      <c r="AN291" s="515"/>
      <c r="AO291" s="515"/>
      <c r="AP291" s="515"/>
      <c r="AQ291" s="487"/>
      <c r="AR291" s="487"/>
      <c r="AS291" s="487"/>
      <c r="AT291" s="487"/>
      <c r="AU291" s="489"/>
    </row>
    <row r="292" spans="1:47" s="479" customFormat="1" ht="12.75">
      <c r="A292" s="534"/>
      <c r="B292" s="346" t="s">
        <v>371</v>
      </c>
      <c r="C292" s="347"/>
      <c r="D292" s="347">
        <v>0</v>
      </c>
      <c r="E292" s="347">
        <v>0</v>
      </c>
      <c r="F292" s="394"/>
      <c r="G292" s="394"/>
      <c r="H292" s="311">
        <v>0</v>
      </c>
      <c r="I292" s="311">
        <v>0</v>
      </c>
      <c r="J292" s="311">
        <v>0</v>
      </c>
      <c r="K292" s="311">
        <v>0</v>
      </c>
      <c r="L292" s="311">
        <v>0</v>
      </c>
      <c r="M292" s="311">
        <v>0</v>
      </c>
      <c r="N292" s="311">
        <v>0</v>
      </c>
      <c r="O292" s="311">
        <v>0</v>
      </c>
      <c r="P292" s="311">
        <v>0</v>
      </c>
      <c r="Q292" s="311">
        <v>0</v>
      </c>
      <c r="R292" s="311">
        <v>0</v>
      </c>
      <c r="S292" s="311">
        <v>0</v>
      </c>
      <c r="T292" s="392">
        <v>0</v>
      </c>
      <c r="U292" s="392">
        <v>0</v>
      </c>
      <c r="V292" s="311">
        <v>0</v>
      </c>
      <c r="W292" s="311">
        <v>0</v>
      </c>
      <c r="X292" s="311">
        <v>0</v>
      </c>
      <c r="Y292" s="311">
        <v>0</v>
      </c>
      <c r="Z292" s="311">
        <v>0</v>
      </c>
      <c r="AA292" s="395">
        <v>0</v>
      </c>
      <c r="AB292" s="533"/>
      <c r="AC292" s="515"/>
      <c r="AD292" s="515"/>
      <c r="AE292" s="515"/>
      <c r="AF292" s="488"/>
      <c r="AG292" s="515"/>
      <c r="AH292" s="515"/>
      <c r="AI292" s="488"/>
      <c r="AJ292" s="488"/>
      <c r="AK292" s="515"/>
      <c r="AL292" s="515"/>
      <c r="AM292" s="515"/>
      <c r="AN292" s="515"/>
      <c r="AO292" s="515"/>
      <c r="AP292" s="515"/>
      <c r="AQ292" s="487"/>
      <c r="AR292" s="487"/>
      <c r="AS292" s="487"/>
      <c r="AT292" s="487"/>
      <c r="AU292" s="489"/>
    </row>
    <row r="293" spans="1:47" s="479" customFormat="1" ht="12.75">
      <c r="A293" s="534"/>
      <c r="B293" s="346" t="s">
        <v>372</v>
      </c>
      <c r="C293" s="347"/>
      <c r="D293" s="347">
        <v>0</v>
      </c>
      <c r="E293" s="347">
        <v>0</v>
      </c>
      <c r="F293" s="394"/>
      <c r="G293" s="394"/>
      <c r="H293" s="311">
        <v>0</v>
      </c>
      <c r="I293" s="311">
        <v>0</v>
      </c>
      <c r="J293" s="311">
        <v>0</v>
      </c>
      <c r="K293" s="311">
        <v>0</v>
      </c>
      <c r="L293" s="311">
        <v>0</v>
      </c>
      <c r="M293" s="311">
        <v>0</v>
      </c>
      <c r="N293" s="311">
        <v>0</v>
      </c>
      <c r="O293" s="311">
        <v>0</v>
      </c>
      <c r="P293" s="311">
        <v>0</v>
      </c>
      <c r="Q293" s="311">
        <v>0</v>
      </c>
      <c r="R293" s="311">
        <v>0</v>
      </c>
      <c r="S293" s="311">
        <v>0</v>
      </c>
      <c r="T293" s="392">
        <v>0</v>
      </c>
      <c r="U293" s="392">
        <v>0</v>
      </c>
      <c r="V293" s="311">
        <v>0</v>
      </c>
      <c r="W293" s="311">
        <v>0</v>
      </c>
      <c r="X293" s="311">
        <v>0</v>
      </c>
      <c r="Y293" s="311">
        <v>0</v>
      </c>
      <c r="Z293" s="311">
        <v>0</v>
      </c>
      <c r="AA293" s="395">
        <v>0</v>
      </c>
      <c r="AB293" s="533"/>
      <c r="AC293" s="515"/>
      <c r="AD293" s="515"/>
      <c r="AE293" s="515"/>
      <c r="AF293" s="488"/>
      <c r="AG293" s="515"/>
      <c r="AH293" s="515"/>
      <c r="AI293" s="488"/>
      <c r="AJ293" s="488"/>
      <c r="AK293" s="515"/>
      <c r="AL293" s="515"/>
      <c r="AM293" s="515"/>
      <c r="AN293" s="515"/>
      <c r="AO293" s="515"/>
      <c r="AP293" s="515"/>
      <c r="AQ293" s="487"/>
      <c r="AR293" s="487"/>
      <c r="AS293" s="487"/>
      <c r="AT293" s="487"/>
      <c r="AU293" s="489"/>
    </row>
    <row r="294" spans="1:47" s="479" customFormat="1" ht="12.75">
      <c r="A294" s="534"/>
      <c r="B294" s="346" t="s">
        <v>373</v>
      </c>
      <c r="C294" s="347">
        <v>0</v>
      </c>
      <c r="D294" s="347">
        <v>0</v>
      </c>
      <c r="E294" s="347">
        <v>0</v>
      </c>
      <c r="F294" s="394"/>
      <c r="G294" s="394"/>
      <c r="H294" s="311">
        <v>16.28969918</v>
      </c>
      <c r="I294" s="311">
        <v>0</v>
      </c>
      <c r="J294" s="311">
        <v>0</v>
      </c>
      <c r="K294" s="311">
        <v>0</v>
      </c>
      <c r="L294" s="311">
        <v>0</v>
      </c>
      <c r="M294" s="311">
        <v>0</v>
      </c>
      <c r="N294" s="311">
        <v>0</v>
      </c>
      <c r="O294" s="311">
        <v>0</v>
      </c>
      <c r="P294" s="311">
        <v>0</v>
      </c>
      <c r="Q294" s="311">
        <v>0</v>
      </c>
      <c r="R294" s="311">
        <v>0</v>
      </c>
      <c r="S294" s="311">
        <v>0</v>
      </c>
      <c r="T294" s="392">
        <v>0</v>
      </c>
      <c r="U294" s="392">
        <v>0</v>
      </c>
      <c r="V294" s="311">
        <v>0.86360518999999991</v>
      </c>
      <c r="W294" s="311">
        <v>0</v>
      </c>
      <c r="X294" s="311">
        <v>0</v>
      </c>
      <c r="Y294" s="311">
        <v>0</v>
      </c>
      <c r="Z294" s="311">
        <v>0</v>
      </c>
      <c r="AA294" s="395">
        <v>0.86360518999999991</v>
      </c>
      <c r="AB294" s="533"/>
      <c r="AC294" s="515"/>
      <c r="AD294" s="515"/>
      <c r="AE294" s="515"/>
      <c r="AF294" s="488"/>
      <c r="AG294" s="515"/>
      <c r="AH294" s="515"/>
      <c r="AI294" s="488"/>
      <c r="AJ294" s="488"/>
      <c r="AK294" s="515"/>
      <c r="AL294" s="515"/>
      <c r="AM294" s="515"/>
      <c r="AN294" s="515"/>
      <c r="AO294" s="515"/>
      <c r="AP294" s="515"/>
      <c r="AQ294" s="487"/>
      <c r="AR294" s="487"/>
      <c r="AS294" s="487"/>
      <c r="AT294" s="487"/>
      <c r="AU294" s="489"/>
    </row>
    <row r="295" spans="1:47" s="479" customFormat="1" ht="12.75">
      <c r="A295" s="534"/>
      <c r="B295" s="346" t="s">
        <v>374</v>
      </c>
      <c r="C295" s="347"/>
      <c r="D295" s="347">
        <v>0</v>
      </c>
      <c r="E295" s="347">
        <v>0</v>
      </c>
      <c r="F295" s="394"/>
      <c r="G295" s="394"/>
      <c r="H295" s="311">
        <v>0</v>
      </c>
      <c r="I295" s="311">
        <v>0</v>
      </c>
      <c r="J295" s="311">
        <v>0</v>
      </c>
      <c r="K295" s="311">
        <v>0</v>
      </c>
      <c r="L295" s="311">
        <v>0</v>
      </c>
      <c r="M295" s="311">
        <v>0</v>
      </c>
      <c r="N295" s="311">
        <v>0</v>
      </c>
      <c r="O295" s="311">
        <v>0</v>
      </c>
      <c r="P295" s="311">
        <v>0</v>
      </c>
      <c r="Q295" s="311">
        <v>0</v>
      </c>
      <c r="R295" s="311">
        <v>0</v>
      </c>
      <c r="S295" s="311">
        <v>0</v>
      </c>
      <c r="T295" s="392">
        <v>0</v>
      </c>
      <c r="U295" s="392">
        <v>0</v>
      </c>
      <c r="V295" s="311">
        <v>0</v>
      </c>
      <c r="W295" s="311">
        <v>0</v>
      </c>
      <c r="X295" s="311">
        <v>0</v>
      </c>
      <c r="Y295" s="311">
        <v>0</v>
      </c>
      <c r="Z295" s="311">
        <v>0</v>
      </c>
      <c r="AA295" s="395">
        <v>0</v>
      </c>
      <c r="AB295" s="533"/>
      <c r="AC295" s="515"/>
      <c r="AD295" s="515"/>
      <c r="AE295" s="515"/>
      <c r="AF295" s="488"/>
      <c r="AG295" s="515"/>
      <c r="AH295" s="515"/>
      <c r="AI295" s="488"/>
      <c r="AJ295" s="488"/>
      <c r="AK295" s="515"/>
      <c r="AL295" s="515"/>
      <c r="AM295" s="515"/>
      <c r="AN295" s="515"/>
      <c r="AO295" s="515"/>
      <c r="AP295" s="515"/>
      <c r="AQ295" s="487"/>
      <c r="AR295" s="487"/>
      <c r="AS295" s="487"/>
      <c r="AT295" s="487"/>
      <c r="AU295" s="489"/>
    </row>
    <row r="296" spans="1:47" s="479" customFormat="1" ht="12.75">
      <c r="A296" s="534"/>
      <c r="B296" s="346" t="s">
        <v>375</v>
      </c>
      <c r="C296" s="347"/>
      <c r="D296" s="347">
        <v>0</v>
      </c>
      <c r="E296" s="347">
        <v>0</v>
      </c>
      <c r="F296" s="394"/>
      <c r="G296" s="394"/>
      <c r="H296" s="311">
        <v>0</v>
      </c>
      <c r="I296" s="311">
        <v>0</v>
      </c>
      <c r="J296" s="311">
        <v>0</v>
      </c>
      <c r="K296" s="311">
        <v>0</v>
      </c>
      <c r="L296" s="311">
        <v>0</v>
      </c>
      <c r="M296" s="311">
        <v>0</v>
      </c>
      <c r="N296" s="311">
        <v>0</v>
      </c>
      <c r="O296" s="311">
        <v>0</v>
      </c>
      <c r="P296" s="311">
        <v>0</v>
      </c>
      <c r="Q296" s="311">
        <v>0</v>
      </c>
      <c r="R296" s="311">
        <v>0</v>
      </c>
      <c r="S296" s="311">
        <v>0</v>
      </c>
      <c r="T296" s="392">
        <v>0</v>
      </c>
      <c r="U296" s="392">
        <v>0</v>
      </c>
      <c r="V296" s="311">
        <v>0</v>
      </c>
      <c r="W296" s="311">
        <v>0</v>
      </c>
      <c r="X296" s="311">
        <v>0</v>
      </c>
      <c r="Y296" s="311">
        <v>0</v>
      </c>
      <c r="Z296" s="311">
        <v>0</v>
      </c>
      <c r="AA296" s="395">
        <v>0</v>
      </c>
      <c r="AB296" s="533"/>
      <c r="AC296" s="515"/>
      <c r="AD296" s="515"/>
      <c r="AE296" s="515"/>
      <c r="AF296" s="488"/>
      <c r="AG296" s="515"/>
      <c r="AH296" s="515"/>
      <c r="AI296" s="488"/>
      <c r="AJ296" s="488"/>
      <c r="AK296" s="515"/>
      <c r="AL296" s="515"/>
      <c r="AM296" s="515"/>
      <c r="AN296" s="515"/>
      <c r="AO296" s="515"/>
      <c r="AP296" s="515"/>
      <c r="AQ296" s="487"/>
      <c r="AR296" s="487"/>
      <c r="AS296" s="487"/>
      <c r="AT296" s="487"/>
      <c r="AU296" s="489"/>
    </row>
    <row r="297" spans="1:47" s="479" customFormat="1" ht="12.75">
      <c r="A297" s="534"/>
      <c r="B297" s="346" t="s">
        <v>376</v>
      </c>
      <c r="C297" s="347"/>
      <c r="D297" s="347">
        <v>0</v>
      </c>
      <c r="E297" s="347">
        <v>0</v>
      </c>
      <c r="F297" s="394"/>
      <c r="G297" s="394"/>
      <c r="H297" s="311">
        <v>16.28969918</v>
      </c>
      <c r="I297" s="311">
        <v>0</v>
      </c>
      <c r="J297" s="311">
        <v>0</v>
      </c>
      <c r="K297" s="311">
        <v>0</v>
      </c>
      <c r="L297" s="311">
        <v>0</v>
      </c>
      <c r="M297" s="311">
        <v>0</v>
      </c>
      <c r="N297" s="311">
        <v>0</v>
      </c>
      <c r="O297" s="311">
        <v>0</v>
      </c>
      <c r="P297" s="311">
        <v>0</v>
      </c>
      <c r="Q297" s="311">
        <v>0</v>
      </c>
      <c r="R297" s="311">
        <v>0</v>
      </c>
      <c r="S297" s="311">
        <v>0</v>
      </c>
      <c r="T297" s="392">
        <v>0</v>
      </c>
      <c r="U297" s="392">
        <v>0</v>
      </c>
      <c r="V297" s="311">
        <v>0.86360518999999991</v>
      </c>
      <c r="W297" s="311">
        <v>0</v>
      </c>
      <c r="X297" s="311">
        <v>0</v>
      </c>
      <c r="Y297" s="311">
        <v>0</v>
      </c>
      <c r="Z297" s="311">
        <v>0</v>
      </c>
      <c r="AA297" s="395">
        <v>0.86360518999999991</v>
      </c>
      <c r="AB297" s="533"/>
      <c r="AC297" s="515"/>
      <c r="AD297" s="515"/>
      <c r="AE297" s="515"/>
      <c r="AF297" s="488"/>
      <c r="AG297" s="515"/>
      <c r="AH297" s="515"/>
      <c r="AI297" s="488"/>
      <c r="AJ297" s="488"/>
      <c r="AK297" s="515"/>
      <c r="AL297" s="515"/>
      <c r="AM297" s="515"/>
      <c r="AN297" s="515"/>
      <c r="AO297" s="515"/>
      <c r="AP297" s="515"/>
      <c r="AQ297" s="487"/>
      <c r="AR297" s="487"/>
      <c r="AS297" s="487"/>
      <c r="AT297" s="487"/>
      <c r="AU297" s="489"/>
    </row>
    <row r="298" spans="1:47" s="479" customFormat="1" ht="12.75">
      <c r="A298" s="534"/>
      <c r="B298" s="346" t="s">
        <v>377</v>
      </c>
      <c r="C298" s="347"/>
      <c r="D298" s="347">
        <v>0</v>
      </c>
      <c r="E298" s="347">
        <v>0</v>
      </c>
      <c r="F298" s="394"/>
      <c r="G298" s="394"/>
      <c r="H298" s="311">
        <v>0</v>
      </c>
      <c r="I298" s="311">
        <v>0</v>
      </c>
      <c r="J298" s="311">
        <v>0</v>
      </c>
      <c r="K298" s="311">
        <v>0</v>
      </c>
      <c r="L298" s="311">
        <v>0</v>
      </c>
      <c r="M298" s="311">
        <v>0</v>
      </c>
      <c r="N298" s="311">
        <v>0</v>
      </c>
      <c r="O298" s="311">
        <v>0</v>
      </c>
      <c r="P298" s="311">
        <v>0</v>
      </c>
      <c r="Q298" s="311">
        <v>0</v>
      </c>
      <c r="R298" s="311">
        <v>0</v>
      </c>
      <c r="S298" s="311">
        <v>0</v>
      </c>
      <c r="T298" s="392">
        <v>0</v>
      </c>
      <c r="U298" s="392">
        <v>0</v>
      </c>
      <c r="V298" s="311">
        <v>0</v>
      </c>
      <c r="W298" s="311">
        <v>0</v>
      </c>
      <c r="X298" s="311">
        <v>0</v>
      </c>
      <c r="Y298" s="311">
        <v>0</v>
      </c>
      <c r="Z298" s="311">
        <v>0</v>
      </c>
      <c r="AA298" s="395">
        <v>0</v>
      </c>
      <c r="AB298" s="533"/>
      <c r="AC298" s="515"/>
      <c r="AD298" s="515"/>
      <c r="AE298" s="515"/>
      <c r="AF298" s="488"/>
      <c r="AG298" s="515"/>
      <c r="AH298" s="515"/>
      <c r="AI298" s="488"/>
      <c r="AJ298" s="488"/>
      <c r="AK298" s="515"/>
      <c r="AL298" s="515"/>
      <c r="AM298" s="515"/>
      <c r="AN298" s="515"/>
      <c r="AO298" s="515"/>
      <c r="AP298" s="515"/>
      <c r="AQ298" s="487"/>
      <c r="AR298" s="487"/>
      <c r="AS298" s="487"/>
      <c r="AT298" s="487"/>
      <c r="AU298" s="489"/>
    </row>
    <row r="299" spans="1:47" s="479" customFormat="1" ht="12.75">
      <c r="A299" s="534"/>
      <c r="B299" s="346" t="s">
        <v>67</v>
      </c>
      <c r="C299" s="347"/>
      <c r="D299" s="347">
        <v>0</v>
      </c>
      <c r="E299" s="347">
        <v>0</v>
      </c>
      <c r="F299" s="394"/>
      <c r="G299" s="394"/>
      <c r="H299" s="311">
        <v>0</v>
      </c>
      <c r="I299" s="311">
        <v>0</v>
      </c>
      <c r="J299" s="311">
        <v>0</v>
      </c>
      <c r="K299" s="311">
        <v>0</v>
      </c>
      <c r="L299" s="311">
        <v>0</v>
      </c>
      <c r="M299" s="311">
        <v>0</v>
      </c>
      <c r="N299" s="311">
        <v>0</v>
      </c>
      <c r="O299" s="311">
        <v>0</v>
      </c>
      <c r="P299" s="311">
        <v>0</v>
      </c>
      <c r="Q299" s="311">
        <v>0</v>
      </c>
      <c r="R299" s="311">
        <v>0</v>
      </c>
      <c r="S299" s="311">
        <v>0</v>
      </c>
      <c r="T299" s="392">
        <v>0</v>
      </c>
      <c r="U299" s="392">
        <v>0</v>
      </c>
      <c r="V299" s="311">
        <v>0</v>
      </c>
      <c r="W299" s="311">
        <v>0</v>
      </c>
      <c r="X299" s="311">
        <v>0</v>
      </c>
      <c r="Y299" s="311">
        <v>0</v>
      </c>
      <c r="Z299" s="311">
        <v>0</v>
      </c>
      <c r="AA299" s="395">
        <v>0</v>
      </c>
      <c r="AB299" s="533"/>
      <c r="AC299" s="515"/>
      <c r="AD299" s="515"/>
      <c r="AE299" s="515"/>
      <c r="AF299" s="488"/>
      <c r="AG299" s="515"/>
      <c r="AH299" s="515"/>
      <c r="AI299" s="488"/>
      <c r="AJ299" s="488"/>
      <c r="AK299" s="515"/>
      <c r="AL299" s="515"/>
      <c r="AM299" s="515"/>
      <c r="AN299" s="515"/>
      <c r="AO299" s="515"/>
      <c r="AP299" s="515"/>
      <c r="AQ299" s="487"/>
      <c r="AR299" s="487"/>
      <c r="AS299" s="487"/>
      <c r="AT299" s="487"/>
      <c r="AU299" s="489"/>
    </row>
    <row r="300" spans="1:47" s="496" customFormat="1" ht="20.100000000000001" customHeight="1">
      <c r="A300" s="491"/>
      <c r="B300" s="492" t="s">
        <v>232</v>
      </c>
      <c r="C300" s="493"/>
      <c r="D300" s="494"/>
      <c r="E300" s="494"/>
      <c r="F300" s="495"/>
      <c r="G300" s="495"/>
      <c r="H300" s="494"/>
      <c r="I300" s="494"/>
      <c r="J300" s="494"/>
      <c r="K300" s="494"/>
      <c r="L300" s="494"/>
      <c r="M300" s="494"/>
      <c r="N300" s="494"/>
      <c r="O300" s="494"/>
      <c r="P300" s="494"/>
      <c r="Q300" s="494"/>
      <c r="R300" s="494"/>
      <c r="S300" s="494"/>
      <c r="T300" s="588"/>
      <c r="U300" s="588"/>
      <c r="V300" s="494"/>
      <c r="W300" s="494"/>
      <c r="X300" s="494"/>
      <c r="Y300" s="494"/>
      <c r="Z300" s="494"/>
      <c r="AA300" s="589"/>
      <c r="AB300" s="490"/>
      <c r="AC300" s="515"/>
      <c r="AD300" s="515"/>
      <c r="AE300" s="515"/>
      <c r="AF300" s="515"/>
      <c r="AG300" s="515"/>
      <c r="AH300" s="515"/>
      <c r="AI300" s="515"/>
      <c r="AJ300" s="488"/>
      <c r="AK300" s="515"/>
      <c r="AL300" s="515"/>
      <c r="AM300" s="515"/>
      <c r="AN300" s="515"/>
      <c r="AO300" s="515"/>
      <c r="AP300" s="515"/>
    </row>
    <row r="301" spans="1:47" s="500" customFormat="1" ht="25.5" customHeight="1">
      <c r="A301" s="542">
        <v>10</v>
      </c>
      <c r="B301" s="535" t="s">
        <v>234</v>
      </c>
      <c r="C301" s="513" t="s">
        <v>52</v>
      </c>
      <c r="D301" s="513">
        <v>0</v>
      </c>
      <c r="E301" s="513">
        <v>0</v>
      </c>
      <c r="F301" s="514">
        <v>2014</v>
      </c>
      <c r="G301" s="398">
        <v>2015</v>
      </c>
      <c r="H301" s="513">
        <v>3</v>
      </c>
      <c r="I301" s="513">
        <v>3</v>
      </c>
      <c r="J301" s="513"/>
      <c r="K301" s="513"/>
      <c r="L301" s="513">
        <v>0</v>
      </c>
      <c r="M301" s="513">
        <v>0</v>
      </c>
      <c r="N301" s="513"/>
      <c r="O301" s="513"/>
      <c r="P301" s="513"/>
      <c r="Q301" s="513"/>
      <c r="R301" s="513"/>
      <c r="S301" s="513"/>
      <c r="T301" s="584">
        <v>0</v>
      </c>
      <c r="U301" s="584">
        <v>0</v>
      </c>
      <c r="V301" s="590">
        <v>0</v>
      </c>
      <c r="W301" s="513">
        <v>3</v>
      </c>
      <c r="X301" s="513">
        <v>0</v>
      </c>
      <c r="Y301" s="513"/>
      <c r="Z301" s="513"/>
      <c r="AA301" s="587">
        <v>3</v>
      </c>
      <c r="AB301" s="531"/>
      <c r="AC301" s="515"/>
      <c r="AD301" s="515"/>
      <c r="AE301" s="515"/>
      <c r="AF301" s="515"/>
      <c r="AG301" s="515"/>
      <c r="AH301" s="515"/>
      <c r="AI301" s="515"/>
      <c r="AJ301" s="515"/>
      <c r="AK301" s="515"/>
      <c r="AL301" s="515"/>
      <c r="AM301" s="515"/>
      <c r="AN301" s="515"/>
      <c r="AO301" s="515"/>
      <c r="AP301" s="515"/>
      <c r="AQ301" s="497"/>
      <c r="AR301" s="497"/>
      <c r="AS301" s="497"/>
      <c r="AT301" s="497"/>
      <c r="AU301" s="499"/>
    </row>
    <row r="302" spans="1:47" s="479" customFormat="1" ht="12.75">
      <c r="A302" s="529"/>
      <c r="B302" s="401" t="s">
        <v>361</v>
      </c>
      <c r="C302" s="360">
        <v>0</v>
      </c>
      <c r="D302" s="360">
        <v>0</v>
      </c>
      <c r="E302" s="360">
        <v>0</v>
      </c>
      <c r="F302" s="402"/>
      <c r="G302" s="402"/>
      <c r="H302" s="177">
        <v>3</v>
      </c>
      <c r="I302" s="177">
        <v>3</v>
      </c>
      <c r="J302" s="177">
        <v>0</v>
      </c>
      <c r="K302" s="177">
        <v>0</v>
      </c>
      <c r="L302" s="177">
        <v>0</v>
      </c>
      <c r="M302" s="177">
        <v>0</v>
      </c>
      <c r="N302" s="177">
        <v>0</v>
      </c>
      <c r="O302" s="177">
        <v>0</v>
      </c>
      <c r="P302" s="177">
        <v>0</v>
      </c>
      <c r="Q302" s="177">
        <v>0</v>
      </c>
      <c r="R302" s="177">
        <v>0</v>
      </c>
      <c r="S302" s="177">
        <v>0</v>
      </c>
      <c r="T302" s="403">
        <v>0</v>
      </c>
      <c r="U302" s="403">
        <v>0</v>
      </c>
      <c r="V302" s="177">
        <v>0</v>
      </c>
      <c r="W302" s="177">
        <v>3</v>
      </c>
      <c r="X302" s="177">
        <v>0</v>
      </c>
      <c r="Y302" s="177">
        <v>0</v>
      </c>
      <c r="Z302" s="177">
        <v>0</v>
      </c>
      <c r="AA302" s="407">
        <v>3</v>
      </c>
      <c r="AB302" s="533"/>
      <c r="AC302" s="488"/>
      <c r="AD302" s="488"/>
      <c r="AE302" s="488"/>
      <c r="AF302" s="488"/>
      <c r="AG302" s="488"/>
      <c r="AH302" s="488"/>
      <c r="AI302" s="488"/>
      <c r="AJ302" s="488"/>
      <c r="AK302" s="488"/>
      <c r="AL302" s="488"/>
      <c r="AM302" s="488"/>
      <c r="AN302" s="488"/>
      <c r="AO302" s="488"/>
      <c r="AP302" s="488"/>
      <c r="AQ302" s="482"/>
      <c r="AR302" s="482"/>
      <c r="AS302" s="482"/>
      <c r="AT302" s="482"/>
      <c r="AU302" s="489"/>
    </row>
    <row r="303" spans="1:47" s="479" customFormat="1" ht="12.75">
      <c r="A303" s="529"/>
      <c r="B303" s="401" t="s">
        <v>362</v>
      </c>
      <c r="C303" s="360">
        <v>0</v>
      </c>
      <c r="D303" s="360">
        <v>0</v>
      </c>
      <c r="E303" s="360">
        <v>0</v>
      </c>
      <c r="F303" s="402"/>
      <c r="G303" s="402"/>
      <c r="H303" s="177">
        <v>0</v>
      </c>
      <c r="I303" s="177">
        <v>0</v>
      </c>
      <c r="J303" s="177">
        <v>0</v>
      </c>
      <c r="K303" s="177">
        <v>0</v>
      </c>
      <c r="L303" s="177">
        <v>0</v>
      </c>
      <c r="M303" s="177">
        <v>0</v>
      </c>
      <c r="N303" s="177">
        <v>0</v>
      </c>
      <c r="O303" s="177">
        <v>0</v>
      </c>
      <c r="P303" s="177">
        <v>0</v>
      </c>
      <c r="Q303" s="177">
        <v>0</v>
      </c>
      <c r="R303" s="177">
        <v>0</v>
      </c>
      <c r="S303" s="177">
        <v>0</v>
      </c>
      <c r="T303" s="403">
        <v>0</v>
      </c>
      <c r="U303" s="403">
        <v>0</v>
      </c>
      <c r="V303" s="177">
        <v>0</v>
      </c>
      <c r="W303" s="177">
        <v>0</v>
      </c>
      <c r="X303" s="177">
        <v>0</v>
      </c>
      <c r="Y303" s="177">
        <v>0</v>
      </c>
      <c r="Z303" s="177">
        <v>0</v>
      </c>
      <c r="AA303" s="407">
        <v>0</v>
      </c>
      <c r="AB303" s="533"/>
      <c r="AC303" s="488"/>
      <c r="AD303" s="488"/>
      <c r="AE303" s="488"/>
      <c r="AF303" s="488"/>
      <c r="AG303" s="488"/>
      <c r="AH303" s="488"/>
      <c r="AI303" s="488"/>
      <c r="AJ303" s="488"/>
      <c r="AK303" s="488"/>
      <c r="AL303" s="488"/>
      <c r="AM303" s="488"/>
      <c r="AN303" s="488"/>
      <c r="AO303" s="488"/>
      <c r="AP303" s="488"/>
      <c r="AQ303" s="482"/>
      <c r="AR303" s="482"/>
      <c r="AS303" s="482"/>
      <c r="AT303" s="482"/>
      <c r="AU303" s="489"/>
    </row>
    <row r="304" spans="1:47" s="479" customFormat="1" ht="12.75">
      <c r="A304" s="529"/>
      <c r="B304" s="401" t="s">
        <v>363</v>
      </c>
      <c r="C304" s="360">
        <v>0</v>
      </c>
      <c r="D304" s="360">
        <v>0</v>
      </c>
      <c r="E304" s="360">
        <v>0</v>
      </c>
      <c r="F304" s="402"/>
      <c r="G304" s="402"/>
      <c r="H304" s="177">
        <v>0</v>
      </c>
      <c r="I304" s="177">
        <v>0</v>
      </c>
      <c r="J304" s="177">
        <v>0</v>
      </c>
      <c r="K304" s="177">
        <v>0</v>
      </c>
      <c r="L304" s="177">
        <v>0</v>
      </c>
      <c r="M304" s="177">
        <v>0</v>
      </c>
      <c r="N304" s="177">
        <v>0</v>
      </c>
      <c r="O304" s="177">
        <v>0</v>
      </c>
      <c r="P304" s="177">
        <v>0</v>
      </c>
      <c r="Q304" s="177">
        <v>0</v>
      </c>
      <c r="R304" s="177">
        <v>0</v>
      </c>
      <c r="S304" s="177">
        <v>0</v>
      </c>
      <c r="T304" s="403">
        <v>0</v>
      </c>
      <c r="U304" s="403">
        <v>0</v>
      </c>
      <c r="V304" s="177">
        <v>0</v>
      </c>
      <c r="W304" s="177">
        <v>0</v>
      </c>
      <c r="X304" s="177">
        <v>0</v>
      </c>
      <c r="Y304" s="177">
        <v>0</v>
      </c>
      <c r="Z304" s="177">
        <v>0</v>
      </c>
      <c r="AA304" s="407">
        <v>0</v>
      </c>
      <c r="AB304" s="533"/>
      <c r="AC304" s="488"/>
      <c r="AD304" s="488"/>
      <c r="AE304" s="488"/>
      <c r="AF304" s="488"/>
      <c r="AG304" s="488"/>
      <c r="AH304" s="488"/>
      <c r="AI304" s="488"/>
      <c r="AJ304" s="488"/>
      <c r="AK304" s="488"/>
      <c r="AL304" s="488"/>
      <c r="AM304" s="488"/>
      <c r="AN304" s="488"/>
      <c r="AO304" s="488"/>
      <c r="AP304" s="488"/>
      <c r="AQ304" s="482"/>
      <c r="AR304" s="482"/>
      <c r="AS304" s="482"/>
      <c r="AT304" s="482"/>
      <c r="AU304" s="489"/>
    </row>
    <row r="305" spans="1:47" s="479" customFormat="1" ht="12.75">
      <c r="A305" s="529"/>
      <c r="B305" s="401" t="s">
        <v>364</v>
      </c>
      <c r="C305" s="360"/>
      <c r="D305" s="360"/>
      <c r="E305" s="360"/>
      <c r="F305" s="402"/>
      <c r="G305" s="402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403">
        <v>0</v>
      </c>
      <c r="U305" s="403">
        <v>0</v>
      </c>
      <c r="V305" s="177"/>
      <c r="W305" s="177"/>
      <c r="X305" s="177"/>
      <c r="Y305" s="177"/>
      <c r="Z305" s="177"/>
      <c r="AA305" s="407">
        <v>0</v>
      </c>
      <c r="AB305" s="533"/>
      <c r="AC305" s="488"/>
      <c r="AD305" s="488"/>
      <c r="AE305" s="488"/>
      <c r="AF305" s="488"/>
      <c r="AG305" s="488"/>
      <c r="AH305" s="488"/>
      <c r="AI305" s="488"/>
      <c r="AJ305" s="488"/>
      <c r="AK305" s="488"/>
      <c r="AL305" s="488"/>
      <c r="AM305" s="488"/>
      <c r="AN305" s="488"/>
      <c r="AO305" s="488"/>
      <c r="AP305" s="488"/>
      <c r="AQ305" s="482"/>
      <c r="AR305" s="482"/>
      <c r="AS305" s="482"/>
      <c r="AT305" s="482"/>
      <c r="AU305" s="489"/>
    </row>
    <row r="306" spans="1:47" s="479" customFormat="1" ht="12.75">
      <c r="A306" s="529"/>
      <c r="B306" s="401" t="s">
        <v>365</v>
      </c>
      <c r="C306" s="360"/>
      <c r="D306" s="360"/>
      <c r="E306" s="360"/>
      <c r="F306" s="402"/>
      <c r="G306" s="402"/>
      <c r="H306" s="177"/>
      <c r="I306" s="177"/>
      <c r="J306" s="177"/>
      <c r="K306" s="177"/>
      <c r="L306" s="177"/>
      <c r="M306" s="177"/>
      <c r="N306" s="177"/>
      <c r="O306" s="177"/>
      <c r="P306" s="177"/>
      <c r="Q306" s="177"/>
      <c r="R306" s="177"/>
      <c r="S306" s="177"/>
      <c r="T306" s="403">
        <v>0</v>
      </c>
      <c r="U306" s="403">
        <v>0</v>
      </c>
      <c r="V306" s="177"/>
      <c r="W306" s="177"/>
      <c r="X306" s="177"/>
      <c r="Y306" s="177"/>
      <c r="Z306" s="177"/>
      <c r="AA306" s="407">
        <v>0</v>
      </c>
      <c r="AB306" s="533"/>
      <c r="AC306" s="488"/>
      <c r="AD306" s="488"/>
      <c r="AE306" s="488"/>
      <c r="AF306" s="488"/>
      <c r="AG306" s="488"/>
      <c r="AH306" s="488"/>
      <c r="AI306" s="488"/>
      <c r="AJ306" s="488"/>
      <c r="AK306" s="488"/>
      <c r="AL306" s="488"/>
      <c r="AM306" s="488"/>
      <c r="AN306" s="488"/>
      <c r="AO306" s="488"/>
      <c r="AP306" s="488"/>
      <c r="AQ306" s="482"/>
      <c r="AR306" s="482"/>
      <c r="AS306" s="482"/>
      <c r="AT306" s="482"/>
      <c r="AU306" s="489"/>
    </row>
    <row r="307" spans="1:47" s="479" customFormat="1" ht="12.75">
      <c r="A307" s="529"/>
      <c r="B307" s="401" t="s">
        <v>366</v>
      </c>
      <c r="C307" s="360"/>
      <c r="D307" s="360"/>
      <c r="E307" s="360"/>
      <c r="F307" s="402"/>
      <c r="G307" s="402"/>
      <c r="H307" s="177"/>
      <c r="I307" s="177"/>
      <c r="J307" s="177"/>
      <c r="K307" s="177"/>
      <c r="L307" s="177"/>
      <c r="M307" s="177"/>
      <c r="N307" s="177"/>
      <c r="O307" s="177"/>
      <c r="P307" s="177"/>
      <c r="Q307" s="177"/>
      <c r="R307" s="177"/>
      <c r="S307" s="177"/>
      <c r="T307" s="403">
        <v>0</v>
      </c>
      <c r="U307" s="403">
        <v>0</v>
      </c>
      <c r="V307" s="177"/>
      <c r="W307" s="177"/>
      <c r="X307" s="177"/>
      <c r="Y307" s="177"/>
      <c r="Z307" s="177"/>
      <c r="AA307" s="407">
        <v>0</v>
      </c>
      <c r="AB307" s="533"/>
      <c r="AC307" s="488"/>
      <c r="AD307" s="488"/>
      <c r="AE307" s="488"/>
      <c r="AF307" s="488"/>
      <c r="AG307" s="488"/>
      <c r="AH307" s="488"/>
      <c r="AI307" s="488"/>
      <c r="AJ307" s="488"/>
      <c r="AK307" s="488"/>
      <c r="AL307" s="488"/>
      <c r="AM307" s="488"/>
      <c r="AN307" s="488"/>
      <c r="AO307" s="488"/>
      <c r="AP307" s="488"/>
      <c r="AQ307" s="482"/>
      <c r="AR307" s="482"/>
      <c r="AS307" s="482"/>
      <c r="AT307" s="482"/>
      <c r="AU307" s="489"/>
    </row>
    <row r="308" spans="1:47" s="479" customFormat="1" ht="12.75">
      <c r="A308" s="529"/>
      <c r="B308" s="401" t="s">
        <v>367</v>
      </c>
      <c r="C308" s="360"/>
      <c r="D308" s="360"/>
      <c r="E308" s="360"/>
      <c r="F308" s="402"/>
      <c r="G308" s="402"/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403">
        <v>0</v>
      </c>
      <c r="U308" s="403">
        <v>0</v>
      </c>
      <c r="V308" s="177"/>
      <c r="W308" s="177"/>
      <c r="X308" s="177"/>
      <c r="Y308" s="177"/>
      <c r="Z308" s="177"/>
      <c r="AA308" s="407">
        <v>0</v>
      </c>
      <c r="AB308" s="533"/>
      <c r="AC308" s="488"/>
      <c r="AD308" s="488"/>
      <c r="AE308" s="488"/>
      <c r="AF308" s="488"/>
      <c r="AG308" s="488"/>
      <c r="AH308" s="488"/>
      <c r="AI308" s="488"/>
      <c r="AJ308" s="488"/>
      <c r="AK308" s="488"/>
      <c r="AL308" s="488"/>
      <c r="AM308" s="488"/>
      <c r="AN308" s="488"/>
      <c r="AO308" s="488"/>
      <c r="AP308" s="488"/>
      <c r="AQ308" s="482"/>
      <c r="AR308" s="482"/>
      <c r="AS308" s="482"/>
      <c r="AT308" s="482"/>
      <c r="AU308" s="489"/>
    </row>
    <row r="309" spans="1:47" s="479" customFormat="1" ht="12.75">
      <c r="A309" s="529"/>
      <c r="B309" s="401" t="s">
        <v>368</v>
      </c>
      <c r="C309" s="360">
        <v>0</v>
      </c>
      <c r="D309" s="360">
        <v>0</v>
      </c>
      <c r="E309" s="360">
        <v>0</v>
      </c>
      <c r="F309" s="402"/>
      <c r="G309" s="402"/>
      <c r="H309" s="177">
        <v>0</v>
      </c>
      <c r="I309" s="177">
        <v>0</v>
      </c>
      <c r="J309" s="177">
        <v>0</v>
      </c>
      <c r="K309" s="177">
        <v>0</v>
      </c>
      <c r="L309" s="177">
        <v>0</v>
      </c>
      <c r="M309" s="177">
        <v>0</v>
      </c>
      <c r="N309" s="177">
        <v>0</v>
      </c>
      <c r="O309" s="177">
        <v>0</v>
      </c>
      <c r="P309" s="177">
        <v>0</v>
      </c>
      <c r="Q309" s="177">
        <v>0</v>
      </c>
      <c r="R309" s="177">
        <v>0</v>
      </c>
      <c r="S309" s="177">
        <v>0</v>
      </c>
      <c r="T309" s="403">
        <v>0</v>
      </c>
      <c r="U309" s="403">
        <v>0</v>
      </c>
      <c r="V309" s="177">
        <v>0</v>
      </c>
      <c r="W309" s="177">
        <v>0</v>
      </c>
      <c r="X309" s="177">
        <v>0</v>
      </c>
      <c r="Y309" s="177">
        <v>0</v>
      </c>
      <c r="Z309" s="177">
        <v>0</v>
      </c>
      <c r="AA309" s="407">
        <v>0</v>
      </c>
      <c r="AB309" s="533"/>
      <c r="AC309" s="488"/>
      <c r="AD309" s="488"/>
      <c r="AE309" s="488"/>
      <c r="AF309" s="488"/>
      <c r="AG309" s="488"/>
      <c r="AH309" s="488"/>
      <c r="AI309" s="488"/>
      <c r="AJ309" s="488"/>
      <c r="AK309" s="488"/>
      <c r="AL309" s="488"/>
      <c r="AM309" s="488"/>
      <c r="AN309" s="488"/>
      <c r="AO309" s="488"/>
      <c r="AP309" s="488"/>
      <c r="AQ309" s="482"/>
      <c r="AR309" s="482"/>
      <c r="AS309" s="482"/>
      <c r="AT309" s="482"/>
      <c r="AU309" s="489"/>
    </row>
    <row r="310" spans="1:47" s="479" customFormat="1" ht="12.75">
      <c r="A310" s="529"/>
      <c r="B310" s="401" t="s">
        <v>369</v>
      </c>
      <c r="C310" s="360"/>
      <c r="D310" s="360"/>
      <c r="E310" s="360"/>
      <c r="F310" s="402"/>
      <c r="G310" s="402"/>
      <c r="H310" s="177"/>
      <c r="I310" s="177"/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403">
        <v>0</v>
      </c>
      <c r="U310" s="403">
        <v>0</v>
      </c>
      <c r="V310" s="177"/>
      <c r="W310" s="177"/>
      <c r="X310" s="177"/>
      <c r="Y310" s="177"/>
      <c r="Z310" s="177"/>
      <c r="AA310" s="407">
        <v>0</v>
      </c>
      <c r="AB310" s="533"/>
      <c r="AC310" s="488"/>
      <c r="AD310" s="488"/>
      <c r="AE310" s="488"/>
      <c r="AF310" s="488"/>
      <c r="AG310" s="488"/>
      <c r="AH310" s="488"/>
      <c r="AI310" s="488"/>
      <c r="AJ310" s="488"/>
      <c r="AK310" s="488"/>
      <c r="AL310" s="488"/>
      <c r="AM310" s="488"/>
      <c r="AN310" s="488"/>
      <c r="AO310" s="488"/>
      <c r="AP310" s="488"/>
      <c r="AQ310" s="482"/>
      <c r="AR310" s="482"/>
      <c r="AS310" s="482"/>
      <c r="AT310" s="482"/>
      <c r="AU310" s="489"/>
    </row>
    <row r="311" spans="1:47" s="479" customFormat="1" ht="12.75">
      <c r="A311" s="529"/>
      <c r="B311" s="401" t="s">
        <v>370</v>
      </c>
      <c r="C311" s="360"/>
      <c r="D311" s="360"/>
      <c r="E311" s="360"/>
      <c r="F311" s="402"/>
      <c r="G311" s="402"/>
      <c r="H311" s="177"/>
      <c r="I311" s="177"/>
      <c r="J311" s="177"/>
      <c r="K311" s="177"/>
      <c r="L311" s="177"/>
      <c r="M311" s="177"/>
      <c r="N311" s="177"/>
      <c r="O311" s="177"/>
      <c r="P311" s="177"/>
      <c r="Q311" s="177"/>
      <c r="R311" s="177"/>
      <c r="S311" s="177"/>
      <c r="T311" s="403">
        <v>0</v>
      </c>
      <c r="U311" s="403">
        <v>0</v>
      </c>
      <c r="V311" s="177"/>
      <c r="W311" s="177"/>
      <c r="X311" s="177"/>
      <c r="Y311" s="177"/>
      <c r="Z311" s="177"/>
      <c r="AA311" s="407">
        <v>0</v>
      </c>
      <c r="AB311" s="533"/>
      <c r="AC311" s="488"/>
      <c r="AD311" s="488"/>
      <c r="AE311" s="488"/>
      <c r="AF311" s="488"/>
      <c r="AG311" s="488"/>
      <c r="AH311" s="488"/>
      <c r="AI311" s="488"/>
      <c r="AJ311" s="488"/>
      <c r="AK311" s="488"/>
      <c r="AL311" s="488"/>
      <c r="AM311" s="488"/>
      <c r="AN311" s="488"/>
      <c r="AO311" s="488"/>
      <c r="AP311" s="488"/>
      <c r="AQ311" s="482"/>
      <c r="AR311" s="482"/>
      <c r="AS311" s="482"/>
      <c r="AT311" s="482"/>
      <c r="AU311" s="489"/>
    </row>
    <row r="312" spans="1:47" s="479" customFormat="1" ht="12.75">
      <c r="A312" s="529"/>
      <c r="B312" s="401" t="s">
        <v>371</v>
      </c>
      <c r="C312" s="360"/>
      <c r="D312" s="360"/>
      <c r="E312" s="360"/>
      <c r="F312" s="402"/>
      <c r="G312" s="402"/>
      <c r="H312" s="177"/>
      <c r="I312" s="177"/>
      <c r="J312" s="177"/>
      <c r="K312" s="177"/>
      <c r="L312" s="177"/>
      <c r="M312" s="177"/>
      <c r="N312" s="177"/>
      <c r="O312" s="177"/>
      <c r="P312" s="177"/>
      <c r="Q312" s="177"/>
      <c r="R312" s="177"/>
      <c r="S312" s="177"/>
      <c r="T312" s="403">
        <v>0</v>
      </c>
      <c r="U312" s="403">
        <v>0</v>
      </c>
      <c r="V312" s="177"/>
      <c r="W312" s="177"/>
      <c r="X312" s="177"/>
      <c r="Y312" s="177"/>
      <c r="Z312" s="177"/>
      <c r="AA312" s="407">
        <v>0</v>
      </c>
      <c r="AB312" s="533"/>
      <c r="AC312" s="488"/>
      <c r="AD312" s="488"/>
      <c r="AE312" s="488"/>
      <c r="AF312" s="488"/>
      <c r="AG312" s="488"/>
      <c r="AH312" s="488"/>
      <c r="AI312" s="488"/>
      <c r="AJ312" s="488"/>
      <c r="AK312" s="488"/>
      <c r="AL312" s="488"/>
      <c r="AM312" s="488"/>
      <c r="AN312" s="488"/>
      <c r="AO312" s="488"/>
      <c r="AP312" s="488"/>
      <c r="AQ312" s="482"/>
      <c r="AR312" s="482"/>
      <c r="AS312" s="482"/>
      <c r="AT312" s="482"/>
      <c r="AU312" s="489"/>
    </row>
    <row r="313" spans="1:47" s="479" customFormat="1" ht="12.75">
      <c r="A313" s="529"/>
      <c r="B313" s="401" t="s">
        <v>372</v>
      </c>
      <c r="C313" s="360"/>
      <c r="D313" s="360"/>
      <c r="E313" s="360"/>
      <c r="F313" s="402"/>
      <c r="G313" s="402"/>
      <c r="H313" s="177"/>
      <c r="I313" s="177"/>
      <c r="J313" s="177"/>
      <c r="K313" s="177"/>
      <c r="L313" s="177"/>
      <c r="M313" s="177"/>
      <c r="N313" s="177"/>
      <c r="O313" s="177"/>
      <c r="P313" s="177"/>
      <c r="Q313" s="177"/>
      <c r="R313" s="177"/>
      <c r="S313" s="177"/>
      <c r="T313" s="403">
        <v>0</v>
      </c>
      <c r="U313" s="403">
        <v>0</v>
      </c>
      <c r="V313" s="177"/>
      <c r="W313" s="177"/>
      <c r="X313" s="177"/>
      <c r="Y313" s="177"/>
      <c r="Z313" s="177"/>
      <c r="AA313" s="407">
        <v>0</v>
      </c>
      <c r="AB313" s="533"/>
      <c r="AC313" s="488"/>
      <c r="AD313" s="488"/>
      <c r="AE313" s="488"/>
      <c r="AF313" s="488"/>
      <c r="AG313" s="488"/>
      <c r="AH313" s="488"/>
      <c r="AI313" s="488"/>
      <c r="AJ313" s="488"/>
      <c r="AK313" s="488"/>
      <c r="AL313" s="488"/>
      <c r="AM313" s="488"/>
      <c r="AN313" s="488"/>
      <c r="AO313" s="488"/>
      <c r="AP313" s="488"/>
      <c r="AQ313" s="482"/>
      <c r="AR313" s="482"/>
      <c r="AS313" s="482"/>
      <c r="AT313" s="482"/>
      <c r="AU313" s="489"/>
    </row>
    <row r="314" spans="1:47" s="479" customFormat="1" ht="12.75">
      <c r="A314" s="529"/>
      <c r="B314" s="401" t="s">
        <v>373</v>
      </c>
      <c r="C314" s="360">
        <v>0</v>
      </c>
      <c r="D314" s="360">
        <v>0</v>
      </c>
      <c r="E314" s="360">
        <v>0</v>
      </c>
      <c r="F314" s="402"/>
      <c r="G314" s="402"/>
      <c r="H314" s="177">
        <v>3</v>
      </c>
      <c r="I314" s="177">
        <v>3</v>
      </c>
      <c r="J314" s="177">
        <v>0</v>
      </c>
      <c r="K314" s="177">
        <v>0</v>
      </c>
      <c r="L314" s="177">
        <v>0</v>
      </c>
      <c r="M314" s="177">
        <v>0</v>
      </c>
      <c r="N314" s="177">
        <v>0</v>
      </c>
      <c r="O314" s="177">
        <v>0</v>
      </c>
      <c r="P314" s="177">
        <v>0</v>
      </c>
      <c r="Q314" s="177">
        <v>0</v>
      </c>
      <c r="R314" s="177">
        <v>0</v>
      </c>
      <c r="S314" s="177">
        <v>0</v>
      </c>
      <c r="T314" s="403">
        <v>0</v>
      </c>
      <c r="U314" s="403">
        <v>0</v>
      </c>
      <c r="V314" s="177">
        <v>0</v>
      </c>
      <c r="W314" s="177">
        <v>3</v>
      </c>
      <c r="X314" s="177">
        <v>0</v>
      </c>
      <c r="Y314" s="177">
        <v>0</v>
      </c>
      <c r="Z314" s="177">
        <v>0</v>
      </c>
      <c r="AA314" s="407">
        <v>3</v>
      </c>
      <c r="AB314" s="533"/>
      <c r="AC314" s="488"/>
      <c r="AD314" s="488"/>
      <c r="AE314" s="488"/>
      <c r="AF314" s="488"/>
      <c r="AG314" s="488"/>
      <c r="AH314" s="488"/>
      <c r="AI314" s="488"/>
      <c r="AJ314" s="488"/>
      <c r="AK314" s="488"/>
      <c r="AL314" s="488"/>
      <c r="AM314" s="488"/>
      <c r="AN314" s="488"/>
      <c r="AO314" s="488"/>
      <c r="AP314" s="488"/>
      <c r="AQ314" s="482"/>
      <c r="AR314" s="482"/>
      <c r="AS314" s="482"/>
      <c r="AT314" s="482"/>
      <c r="AU314" s="489"/>
    </row>
    <row r="315" spans="1:47" s="479" customFormat="1" ht="12.75">
      <c r="A315" s="529"/>
      <c r="B315" s="401" t="s">
        <v>374</v>
      </c>
      <c r="C315" s="360"/>
      <c r="D315" s="360"/>
      <c r="E315" s="360"/>
      <c r="F315" s="402"/>
      <c r="G315" s="402"/>
      <c r="H315" s="177">
        <v>3</v>
      </c>
      <c r="I315" s="518">
        <v>3</v>
      </c>
      <c r="J315" s="177"/>
      <c r="K315" s="177"/>
      <c r="L315" s="177"/>
      <c r="M315" s="177"/>
      <c r="N315" s="177"/>
      <c r="O315" s="177"/>
      <c r="P315" s="177"/>
      <c r="Q315" s="177"/>
      <c r="R315" s="177"/>
      <c r="S315" s="177"/>
      <c r="T315" s="403">
        <v>0</v>
      </c>
      <c r="U315" s="403">
        <v>0</v>
      </c>
      <c r="V315" s="177"/>
      <c r="W315" s="177">
        <v>3</v>
      </c>
      <c r="X315" s="177"/>
      <c r="Y315" s="177"/>
      <c r="Z315" s="177"/>
      <c r="AA315" s="407">
        <v>3</v>
      </c>
      <c r="AB315" s="533"/>
      <c r="AC315" s="488"/>
      <c r="AD315" s="488"/>
      <c r="AE315" s="488"/>
      <c r="AF315" s="488"/>
      <c r="AG315" s="488"/>
      <c r="AH315" s="488"/>
      <c r="AI315" s="488"/>
      <c r="AJ315" s="488"/>
      <c r="AK315" s="488"/>
      <c r="AL315" s="488"/>
      <c r="AM315" s="488"/>
      <c r="AN315" s="488"/>
      <c r="AO315" s="488"/>
      <c r="AP315" s="488"/>
      <c r="AQ315" s="482"/>
      <c r="AR315" s="482"/>
      <c r="AS315" s="482"/>
      <c r="AT315" s="482"/>
      <c r="AU315" s="489"/>
    </row>
    <row r="316" spans="1:47" s="479" customFormat="1" ht="12.75">
      <c r="A316" s="529"/>
      <c r="B316" s="401" t="s">
        <v>375</v>
      </c>
      <c r="C316" s="360"/>
      <c r="D316" s="360"/>
      <c r="E316" s="360"/>
      <c r="F316" s="402"/>
      <c r="G316" s="402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403">
        <v>0</v>
      </c>
      <c r="U316" s="403">
        <v>0</v>
      </c>
      <c r="V316" s="177"/>
      <c r="W316" s="177"/>
      <c r="X316" s="177"/>
      <c r="Y316" s="177"/>
      <c r="Z316" s="177"/>
      <c r="AA316" s="407">
        <v>0</v>
      </c>
      <c r="AB316" s="533"/>
      <c r="AC316" s="488"/>
      <c r="AD316" s="488"/>
      <c r="AE316" s="488"/>
      <c r="AF316" s="488"/>
      <c r="AG316" s="488"/>
      <c r="AH316" s="488"/>
      <c r="AI316" s="488"/>
      <c r="AJ316" s="488"/>
      <c r="AK316" s="488"/>
      <c r="AL316" s="488"/>
      <c r="AM316" s="488"/>
      <c r="AN316" s="488"/>
      <c r="AO316" s="488"/>
      <c r="AP316" s="488"/>
      <c r="AQ316" s="482"/>
      <c r="AR316" s="482"/>
      <c r="AS316" s="482"/>
      <c r="AT316" s="482"/>
      <c r="AU316" s="489"/>
    </row>
    <row r="317" spans="1:47" s="479" customFormat="1" ht="12.75">
      <c r="A317" s="529"/>
      <c r="B317" s="401" t="s">
        <v>376</v>
      </c>
      <c r="C317" s="360"/>
      <c r="D317" s="360"/>
      <c r="E317" s="360"/>
      <c r="F317" s="402"/>
      <c r="G317" s="402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403">
        <v>0</v>
      </c>
      <c r="U317" s="403">
        <v>0</v>
      </c>
      <c r="V317" s="177"/>
      <c r="W317" s="177"/>
      <c r="X317" s="177"/>
      <c r="Y317" s="177"/>
      <c r="Z317" s="177"/>
      <c r="AA317" s="407">
        <v>0</v>
      </c>
      <c r="AB317" s="533"/>
      <c r="AC317" s="488"/>
      <c r="AD317" s="488"/>
      <c r="AE317" s="488"/>
      <c r="AF317" s="488"/>
      <c r="AG317" s="488"/>
      <c r="AH317" s="488"/>
      <c r="AI317" s="488"/>
      <c r="AJ317" s="488"/>
      <c r="AK317" s="488"/>
      <c r="AL317" s="488"/>
      <c r="AM317" s="488"/>
      <c r="AN317" s="488"/>
      <c r="AO317" s="488"/>
      <c r="AP317" s="488"/>
      <c r="AQ317" s="482"/>
      <c r="AR317" s="482"/>
      <c r="AS317" s="482"/>
      <c r="AT317" s="482"/>
      <c r="AU317" s="489"/>
    </row>
    <row r="318" spans="1:47" s="479" customFormat="1" ht="12.75">
      <c r="A318" s="529"/>
      <c r="B318" s="401" t="s">
        <v>377</v>
      </c>
      <c r="C318" s="360"/>
      <c r="D318" s="360"/>
      <c r="E318" s="360"/>
      <c r="F318" s="402"/>
      <c r="G318" s="402"/>
      <c r="H318" s="177"/>
      <c r="I318" s="177"/>
      <c r="J318" s="177"/>
      <c r="K318" s="177"/>
      <c r="L318" s="177"/>
      <c r="M318" s="177"/>
      <c r="N318" s="177"/>
      <c r="O318" s="177"/>
      <c r="P318" s="177"/>
      <c r="Q318" s="177"/>
      <c r="R318" s="177"/>
      <c r="S318" s="177"/>
      <c r="T318" s="403">
        <v>0</v>
      </c>
      <c r="U318" s="403">
        <v>0</v>
      </c>
      <c r="V318" s="177"/>
      <c r="W318" s="177"/>
      <c r="X318" s="177"/>
      <c r="Y318" s="177"/>
      <c r="Z318" s="177"/>
      <c r="AA318" s="407">
        <v>0</v>
      </c>
      <c r="AB318" s="533"/>
      <c r="AC318" s="488"/>
      <c r="AD318" s="488"/>
      <c r="AE318" s="488"/>
      <c r="AF318" s="488"/>
      <c r="AG318" s="488"/>
      <c r="AH318" s="488"/>
      <c r="AI318" s="488"/>
      <c r="AJ318" s="488"/>
      <c r="AK318" s="488"/>
      <c r="AL318" s="488"/>
      <c r="AM318" s="488"/>
      <c r="AN318" s="488"/>
      <c r="AO318" s="488"/>
      <c r="AP318" s="488"/>
      <c r="AQ318" s="482"/>
      <c r="AR318" s="482"/>
      <c r="AS318" s="482"/>
      <c r="AT318" s="482"/>
      <c r="AU318" s="489"/>
    </row>
    <row r="319" spans="1:47" s="479" customFormat="1" ht="12.75">
      <c r="A319" s="529"/>
      <c r="B319" s="401" t="s">
        <v>67</v>
      </c>
      <c r="C319" s="360"/>
      <c r="D319" s="360"/>
      <c r="E319" s="360"/>
      <c r="F319" s="402"/>
      <c r="G319" s="402"/>
      <c r="H319" s="177"/>
      <c r="I319" s="177"/>
      <c r="J319" s="177"/>
      <c r="K319" s="177"/>
      <c r="L319" s="177"/>
      <c r="M319" s="177"/>
      <c r="N319" s="177"/>
      <c r="O319" s="177"/>
      <c r="P319" s="177"/>
      <c r="Q319" s="177"/>
      <c r="R319" s="177"/>
      <c r="S319" s="177"/>
      <c r="T319" s="403">
        <v>0</v>
      </c>
      <c r="U319" s="403">
        <v>0</v>
      </c>
      <c r="V319" s="177"/>
      <c r="W319" s="177"/>
      <c r="X319" s="177"/>
      <c r="Y319" s="177"/>
      <c r="Z319" s="177"/>
      <c r="AA319" s="407">
        <v>0</v>
      </c>
      <c r="AB319" s="533"/>
      <c r="AC319" s="488"/>
      <c r="AD319" s="488"/>
      <c r="AE319" s="488"/>
      <c r="AF319" s="488"/>
      <c r="AG319" s="488"/>
      <c r="AH319" s="488"/>
      <c r="AI319" s="488"/>
      <c r="AJ319" s="488"/>
      <c r="AK319" s="488"/>
      <c r="AL319" s="488"/>
      <c r="AM319" s="488"/>
      <c r="AN319" s="488"/>
      <c r="AO319" s="488"/>
      <c r="AP319" s="488"/>
      <c r="AQ319" s="482"/>
      <c r="AR319" s="482"/>
      <c r="AS319" s="482"/>
      <c r="AT319" s="482"/>
      <c r="AU319" s="489"/>
    </row>
    <row r="320" spans="1:47" s="516" customFormat="1" ht="12.75">
      <c r="A320" s="517"/>
      <c r="B320" s="520" t="s">
        <v>233</v>
      </c>
      <c r="C320" s="518"/>
      <c r="D320" s="513">
        <v>0</v>
      </c>
      <c r="E320" s="513">
        <v>0</v>
      </c>
      <c r="F320" s="519"/>
      <c r="G320" s="519"/>
      <c r="H320" s="311">
        <v>3</v>
      </c>
      <c r="I320" s="513">
        <v>3</v>
      </c>
      <c r="J320" s="513">
        <v>0</v>
      </c>
      <c r="K320" s="513">
        <v>0</v>
      </c>
      <c r="L320" s="513">
        <v>0</v>
      </c>
      <c r="M320" s="513">
        <v>0</v>
      </c>
      <c r="N320" s="513">
        <v>0</v>
      </c>
      <c r="O320" s="513">
        <v>0</v>
      </c>
      <c r="P320" s="513">
        <v>0</v>
      </c>
      <c r="Q320" s="513">
        <v>0</v>
      </c>
      <c r="R320" s="513">
        <v>0</v>
      </c>
      <c r="S320" s="513">
        <v>0</v>
      </c>
      <c r="T320" s="584">
        <v>0</v>
      </c>
      <c r="U320" s="584">
        <v>0</v>
      </c>
      <c r="V320" s="513"/>
      <c r="W320" s="513">
        <v>3</v>
      </c>
      <c r="X320" s="513">
        <v>0</v>
      </c>
      <c r="Y320" s="513">
        <v>0</v>
      </c>
      <c r="Z320" s="513">
        <v>0</v>
      </c>
      <c r="AA320" s="587">
        <v>3</v>
      </c>
      <c r="AB320" s="490"/>
      <c r="AC320" s="515"/>
      <c r="AD320" s="515"/>
      <c r="AE320" s="515"/>
      <c r="AF320" s="488"/>
      <c r="AG320" s="515"/>
      <c r="AH320" s="515"/>
      <c r="AI320" s="488"/>
      <c r="AJ320" s="488"/>
      <c r="AK320" s="515"/>
      <c r="AL320" s="515"/>
      <c r="AM320" s="515"/>
      <c r="AN320" s="515"/>
      <c r="AO320" s="515"/>
      <c r="AP320" s="515"/>
      <c r="AQ320" s="515"/>
      <c r="AR320" s="515"/>
      <c r="AS320" s="515"/>
      <c r="AT320" s="515"/>
      <c r="AU320" s="489"/>
    </row>
    <row r="321" spans="1:47" s="479" customFormat="1" ht="12.75">
      <c r="A321" s="534"/>
      <c r="B321" s="346" t="s">
        <v>361</v>
      </c>
      <c r="C321" s="347">
        <v>0</v>
      </c>
      <c r="D321" s="347">
        <v>0</v>
      </c>
      <c r="E321" s="347">
        <v>0</v>
      </c>
      <c r="F321" s="394"/>
      <c r="G321" s="394"/>
      <c r="H321" s="311">
        <v>3</v>
      </c>
      <c r="I321" s="311">
        <v>3</v>
      </c>
      <c r="J321" s="311">
        <v>0</v>
      </c>
      <c r="K321" s="311">
        <v>0</v>
      </c>
      <c r="L321" s="311">
        <v>0</v>
      </c>
      <c r="M321" s="311">
        <v>0</v>
      </c>
      <c r="N321" s="311">
        <v>0</v>
      </c>
      <c r="O321" s="311">
        <v>0</v>
      </c>
      <c r="P321" s="311">
        <v>0</v>
      </c>
      <c r="Q321" s="311">
        <v>0</v>
      </c>
      <c r="R321" s="311">
        <v>0</v>
      </c>
      <c r="S321" s="311">
        <v>0</v>
      </c>
      <c r="T321" s="392">
        <v>0</v>
      </c>
      <c r="U321" s="392">
        <v>0</v>
      </c>
      <c r="V321" s="311">
        <v>0</v>
      </c>
      <c r="W321" s="311">
        <v>3</v>
      </c>
      <c r="X321" s="311">
        <v>0</v>
      </c>
      <c r="Y321" s="311">
        <v>0</v>
      </c>
      <c r="Z321" s="311">
        <v>0</v>
      </c>
      <c r="AA321" s="395">
        <v>3</v>
      </c>
      <c r="AB321" s="533"/>
      <c r="AC321" s="515"/>
      <c r="AD321" s="515"/>
      <c r="AE321" s="515"/>
      <c r="AF321" s="488"/>
      <c r="AG321" s="515"/>
      <c r="AH321" s="515"/>
      <c r="AI321" s="488"/>
      <c r="AJ321" s="488"/>
      <c r="AK321" s="515"/>
      <c r="AL321" s="515"/>
      <c r="AM321" s="515"/>
      <c r="AN321" s="515"/>
      <c r="AO321" s="515"/>
      <c r="AP321" s="515"/>
      <c r="AQ321" s="487"/>
      <c r="AR321" s="487"/>
      <c r="AS321" s="487"/>
      <c r="AT321" s="487"/>
      <c r="AU321" s="489"/>
    </row>
    <row r="322" spans="1:47" s="479" customFormat="1" ht="12.75">
      <c r="A322" s="534"/>
      <c r="B322" s="346" t="s">
        <v>362</v>
      </c>
      <c r="C322" s="347">
        <v>0</v>
      </c>
      <c r="D322" s="347">
        <v>0</v>
      </c>
      <c r="E322" s="347">
        <v>0</v>
      </c>
      <c r="F322" s="394"/>
      <c r="G322" s="394"/>
      <c r="H322" s="311">
        <v>0</v>
      </c>
      <c r="I322" s="311">
        <v>0</v>
      </c>
      <c r="J322" s="311">
        <v>0</v>
      </c>
      <c r="K322" s="311">
        <v>0</v>
      </c>
      <c r="L322" s="311">
        <v>0</v>
      </c>
      <c r="M322" s="311">
        <v>0</v>
      </c>
      <c r="N322" s="311">
        <v>0</v>
      </c>
      <c r="O322" s="311">
        <v>0</v>
      </c>
      <c r="P322" s="311">
        <v>0</v>
      </c>
      <c r="Q322" s="311">
        <v>0</v>
      </c>
      <c r="R322" s="311">
        <v>0</v>
      </c>
      <c r="S322" s="311">
        <v>0</v>
      </c>
      <c r="T322" s="392">
        <v>0</v>
      </c>
      <c r="U322" s="392">
        <v>0</v>
      </c>
      <c r="V322" s="311">
        <v>0</v>
      </c>
      <c r="W322" s="311">
        <v>0</v>
      </c>
      <c r="X322" s="311">
        <v>0</v>
      </c>
      <c r="Y322" s="311">
        <v>0</v>
      </c>
      <c r="Z322" s="311">
        <v>0</v>
      </c>
      <c r="AA322" s="395">
        <v>0</v>
      </c>
      <c r="AB322" s="533"/>
      <c r="AC322" s="515"/>
      <c r="AD322" s="515"/>
      <c r="AE322" s="515"/>
      <c r="AF322" s="488"/>
      <c r="AG322" s="515"/>
      <c r="AH322" s="515"/>
      <c r="AI322" s="488"/>
      <c r="AJ322" s="488"/>
      <c r="AK322" s="515"/>
      <c r="AL322" s="515"/>
      <c r="AM322" s="515"/>
      <c r="AN322" s="515"/>
      <c r="AO322" s="515"/>
      <c r="AP322" s="515"/>
      <c r="AQ322" s="487"/>
      <c r="AR322" s="487"/>
      <c r="AS322" s="487"/>
      <c r="AT322" s="487"/>
      <c r="AU322" s="489"/>
    </row>
    <row r="323" spans="1:47" s="479" customFormat="1" ht="12.75">
      <c r="A323" s="534"/>
      <c r="B323" s="346" t="s">
        <v>363</v>
      </c>
      <c r="C323" s="347">
        <v>0</v>
      </c>
      <c r="D323" s="347">
        <v>0</v>
      </c>
      <c r="E323" s="347">
        <v>0</v>
      </c>
      <c r="F323" s="394"/>
      <c r="G323" s="394"/>
      <c r="H323" s="311">
        <v>0</v>
      </c>
      <c r="I323" s="311">
        <v>0</v>
      </c>
      <c r="J323" s="311">
        <v>0</v>
      </c>
      <c r="K323" s="311">
        <v>0</v>
      </c>
      <c r="L323" s="311">
        <v>0</v>
      </c>
      <c r="M323" s="311">
        <v>0</v>
      </c>
      <c r="N323" s="311">
        <v>0</v>
      </c>
      <c r="O323" s="311">
        <v>0</v>
      </c>
      <c r="P323" s="311">
        <v>0</v>
      </c>
      <c r="Q323" s="311">
        <v>0</v>
      </c>
      <c r="R323" s="311">
        <v>0</v>
      </c>
      <c r="S323" s="311">
        <v>0</v>
      </c>
      <c r="T323" s="392">
        <v>0</v>
      </c>
      <c r="U323" s="392">
        <v>0</v>
      </c>
      <c r="V323" s="311">
        <v>0</v>
      </c>
      <c r="W323" s="311">
        <v>0</v>
      </c>
      <c r="X323" s="311">
        <v>0</v>
      </c>
      <c r="Y323" s="311">
        <v>0</v>
      </c>
      <c r="Z323" s="311">
        <v>0</v>
      </c>
      <c r="AA323" s="395">
        <v>0</v>
      </c>
      <c r="AB323" s="533"/>
      <c r="AC323" s="515"/>
      <c r="AD323" s="515"/>
      <c r="AE323" s="515"/>
      <c r="AF323" s="488"/>
      <c r="AG323" s="515"/>
      <c r="AH323" s="515"/>
      <c r="AI323" s="488"/>
      <c r="AJ323" s="488"/>
      <c r="AK323" s="515"/>
      <c r="AL323" s="515"/>
      <c r="AM323" s="515"/>
      <c r="AN323" s="515"/>
      <c r="AO323" s="515"/>
      <c r="AP323" s="515"/>
      <c r="AQ323" s="487"/>
      <c r="AR323" s="487"/>
      <c r="AS323" s="487"/>
      <c r="AT323" s="487"/>
      <c r="AU323" s="489"/>
    </row>
    <row r="324" spans="1:47" s="479" customFormat="1" ht="12.75">
      <c r="A324" s="534"/>
      <c r="B324" s="346" t="s">
        <v>364</v>
      </c>
      <c r="C324" s="347"/>
      <c r="D324" s="347">
        <v>0</v>
      </c>
      <c r="E324" s="347">
        <v>0</v>
      </c>
      <c r="F324" s="394"/>
      <c r="G324" s="394"/>
      <c r="H324" s="311">
        <v>0</v>
      </c>
      <c r="I324" s="311">
        <v>0</v>
      </c>
      <c r="J324" s="311">
        <v>0</v>
      </c>
      <c r="K324" s="311">
        <v>0</v>
      </c>
      <c r="L324" s="311">
        <v>0</v>
      </c>
      <c r="M324" s="311">
        <v>0</v>
      </c>
      <c r="N324" s="311">
        <v>0</v>
      </c>
      <c r="O324" s="311">
        <v>0</v>
      </c>
      <c r="P324" s="311">
        <v>0</v>
      </c>
      <c r="Q324" s="311">
        <v>0</v>
      </c>
      <c r="R324" s="311">
        <v>0</v>
      </c>
      <c r="S324" s="311">
        <v>0</v>
      </c>
      <c r="T324" s="392">
        <v>0</v>
      </c>
      <c r="U324" s="392">
        <v>0</v>
      </c>
      <c r="V324" s="311">
        <v>0</v>
      </c>
      <c r="W324" s="311">
        <v>0</v>
      </c>
      <c r="X324" s="311">
        <v>0</v>
      </c>
      <c r="Y324" s="311">
        <v>0</v>
      </c>
      <c r="Z324" s="311">
        <v>0</v>
      </c>
      <c r="AA324" s="395">
        <v>0</v>
      </c>
      <c r="AB324" s="533"/>
      <c r="AC324" s="515"/>
      <c r="AD324" s="515"/>
      <c r="AE324" s="515"/>
      <c r="AF324" s="488"/>
      <c r="AG324" s="515"/>
      <c r="AH324" s="515"/>
      <c r="AI324" s="488"/>
      <c r="AJ324" s="488"/>
      <c r="AK324" s="515"/>
      <c r="AL324" s="515"/>
      <c r="AM324" s="515"/>
      <c r="AN324" s="515"/>
      <c r="AO324" s="515"/>
      <c r="AP324" s="515"/>
      <c r="AQ324" s="487"/>
      <c r="AR324" s="487"/>
      <c r="AS324" s="487"/>
      <c r="AT324" s="487"/>
      <c r="AU324" s="489"/>
    </row>
    <row r="325" spans="1:47" s="479" customFormat="1" ht="12.75">
      <c r="A325" s="534"/>
      <c r="B325" s="346" t="s">
        <v>365</v>
      </c>
      <c r="C325" s="347"/>
      <c r="D325" s="347">
        <v>0</v>
      </c>
      <c r="E325" s="347">
        <v>0</v>
      </c>
      <c r="F325" s="394"/>
      <c r="G325" s="394"/>
      <c r="H325" s="311">
        <v>0</v>
      </c>
      <c r="I325" s="311">
        <v>0</v>
      </c>
      <c r="J325" s="311">
        <v>0</v>
      </c>
      <c r="K325" s="311">
        <v>0</v>
      </c>
      <c r="L325" s="311">
        <v>0</v>
      </c>
      <c r="M325" s="311">
        <v>0</v>
      </c>
      <c r="N325" s="311">
        <v>0</v>
      </c>
      <c r="O325" s="311">
        <v>0</v>
      </c>
      <c r="P325" s="311">
        <v>0</v>
      </c>
      <c r="Q325" s="311">
        <v>0</v>
      </c>
      <c r="R325" s="311">
        <v>0</v>
      </c>
      <c r="S325" s="311">
        <v>0</v>
      </c>
      <c r="T325" s="392">
        <v>0</v>
      </c>
      <c r="U325" s="392">
        <v>0</v>
      </c>
      <c r="V325" s="311">
        <v>0</v>
      </c>
      <c r="W325" s="311">
        <v>0</v>
      </c>
      <c r="X325" s="311">
        <v>0</v>
      </c>
      <c r="Y325" s="311">
        <v>0</v>
      </c>
      <c r="Z325" s="311">
        <v>0</v>
      </c>
      <c r="AA325" s="395">
        <v>0</v>
      </c>
      <c r="AB325" s="533"/>
      <c r="AC325" s="515"/>
      <c r="AD325" s="515"/>
      <c r="AE325" s="515"/>
      <c r="AF325" s="488"/>
      <c r="AG325" s="515"/>
      <c r="AH325" s="515"/>
      <c r="AI325" s="488"/>
      <c r="AJ325" s="488"/>
      <c r="AK325" s="515"/>
      <c r="AL325" s="515"/>
      <c r="AM325" s="515"/>
      <c r="AN325" s="515"/>
      <c r="AO325" s="515"/>
      <c r="AP325" s="515"/>
      <c r="AQ325" s="487"/>
      <c r="AR325" s="487"/>
      <c r="AS325" s="487"/>
      <c r="AT325" s="487"/>
      <c r="AU325" s="489"/>
    </row>
    <row r="326" spans="1:47" s="479" customFormat="1" ht="12.75">
      <c r="A326" s="534"/>
      <c r="B326" s="346" t="s">
        <v>366</v>
      </c>
      <c r="C326" s="347"/>
      <c r="D326" s="347">
        <v>0</v>
      </c>
      <c r="E326" s="347">
        <v>0</v>
      </c>
      <c r="F326" s="394"/>
      <c r="G326" s="394"/>
      <c r="H326" s="311">
        <v>0</v>
      </c>
      <c r="I326" s="311">
        <v>0</v>
      </c>
      <c r="J326" s="311">
        <v>0</v>
      </c>
      <c r="K326" s="311">
        <v>0</v>
      </c>
      <c r="L326" s="311">
        <v>0</v>
      </c>
      <c r="M326" s="311">
        <v>0</v>
      </c>
      <c r="N326" s="311">
        <v>0</v>
      </c>
      <c r="O326" s="311">
        <v>0</v>
      </c>
      <c r="P326" s="311">
        <v>0</v>
      </c>
      <c r="Q326" s="311">
        <v>0</v>
      </c>
      <c r="R326" s="311">
        <v>0</v>
      </c>
      <c r="S326" s="311">
        <v>0</v>
      </c>
      <c r="T326" s="392">
        <v>0</v>
      </c>
      <c r="U326" s="392">
        <v>0</v>
      </c>
      <c r="V326" s="311">
        <v>0</v>
      </c>
      <c r="W326" s="311">
        <v>0</v>
      </c>
      <c r="X326" s="311">
        <v>0</v>
      </c>
      <c r="Y326" s="311">
        <v>0</v>
      </c>
      <c r="Z326" s="311">
        <v>0</v>
      </c>
      <c r="AA326" s="395">
        <v>0</v>
      </c>
      <c r="AB326" s="533"/>
      <c r="AC326" s="515"/>
      <c r="AD326" s="515"/>
      <c r="AE326" s="515"/>
      <c r="AF326" s="488"/>
      <c r="AG326" s="515"/>
      <c r="AH326" s="515"/>
      <c r="AI326" s="488"/>
      <c r="AJ326" s="488"/>
      <c r="AK326" s="515"/>
      <c r="AL326" s="515"/>
      <c r="AM326" s="515"/>
      <c r="AN326" s="515"/>
      <c r="AO326" s="515"/>
      <c r="AP326" s="515"/>
      <c r="AQ326" s="487"/>
      <c r="AR326" s="487"/>
      <c r="AS326" s="487"/>
      <c r="AT326" s="487"/>
      <c r="AU326" s="489"/>
    </row>
    <row r="327" spans="1:47" s="479" customFormat="1" ht="12.75">
      <c r="A327" s="534"/>
      <c r="B327" s="346" t="s">
        <v>367</v>
      </c>
      <c r="C327" s="347"/>
      <c r="D327" s="347">
        <v>0</v>
      </c>
      <c r="E327" s="347">
        <v>0</v>
      </c>
      <c r="F327" s="394"/>
      <c r="G327" s="394"/>
      <c r="H327" s="311">
        <v>0</v>
      </c>
      <c r="I327" s="311">
        <v>0</v>
      </c>
      <c r="J327" s="311">
        <v>0</v>
      </c>
      <c r="K327" s="311">
        <v>0</v>
      </c>
      <c r="L327" s="311">
        <v>0</v>
      </c>
      <c r="M327" s="311">
        <v>0</v>
      </c>
      <c r="N327" s="311">
        <v>0</v>
      </c>
      <c r="O327" s="311">
        <v>0</v>
      </c>
      <c r="P327" s="311">
        <v>0</v>
      </c>
      <c r="Q327" s="311">
        <v>0</v>
      </c>
      <c r="R327" s="311">
        <v>0</v>
      </c>
      <c r="S327" s="311">
        <v>0</v>
      </c>
      <c r="T327" s="392">
        <v>0</v>
      </c>
      <c r="U327" s="392">
        <v>0</v>
      </c>
      <c r="V327" s="311">
        <v>0</v>
      </c>
      <c r="W327" s="311">
        <v>0</v>
      </c>
      <c r="X327" s="311">
        <v>0</v>
      </c>
      <c r="Y327" s="311">
        <v>0</v>
      </c>
      <c r="Z327" s="311">
        <v>0</v>
      </c>
      <c r="AA327" s="395">
        <v>0</v>
      </c>
      <c r="AB327" s="533"/>
      <c r="AC327" s="515"/>
      <c r="AD327" s="515"/>
      <c r="AE327" s="515"/>
      <c r="AF327" s="488"/>
      <c r="AG327" s="515"/>
      <c r="AH327" s="515"/>
      <c r="AI327" s="488"/>
      <c r="AJ327" s="488"/>
      <c r="AK327" s="515"/>
      <c r="AL327" s="515"/>
      <c r="AM327" s="515"/>
      <c r="AN327" s="515"/>
      <c r="AO327" s="515"/>
      <c r="AP327" s="515"/>
      <c r="AQ327" s="487"/>
      <c r="AR327" s="487"/>
      <c r="AS327" s="487"/>
      <c r="AT327" s="487"/>
      <c r="AU327" s="489"/>
    </row>
    <row r="328" spans="1:47" s="479" customFormat="1" ht="12.75">
      <c r="A328" s="534"/>
      <c r="B328" s="346" t="s">
        <v>368</v>
      </c>
      <c r="C328" s="347">
        <v>0</v>
      </c>
      <c r="D328" s="347">
        <v>0</v>
      </c>
      <c r="E328" s="347">
        <v>0</v>
      </c>
      <c r="F328" s="394"/>
      <c r="G328" s="394"/>
      <c r="H328" s="311">
        <v>0</v>
      </c>
      <c r="I328" s="311">
        <v>0</v>
      </c>
      <c r="J328" s="311">
        <v>0</v>
      </c>
      <c r="K328" s="311">
        <v>0</v>
      </c>
      <c r="L328" s="311">
        <v>0</v>
      </c>
      <c r="M328" s="311">
        <v>0</v>
      </c>
      <c r="N328" s="311">
        <v>0</v>
      </c>
      <c r="O328" s="311">
        <v>0</v>
      </c>
      <c r="P328" s="311">
        <v>0</v>
      </c>
      <c r="Q328" s="311">
        <v>0</v>
      </c>
      <c r="R328" s="311">
        <v>0</v>
      </c>
      <c r="S328" s="311">
        <v>0</v>
      </c>
      <c r="T328" s="392">
        <v>0</v>
      </c>
      <c r="U328" s="392">
        <v>0</v>
      </c>
      <c r="V328" s="311">
        <v>0</v>
      </c>
      <c r="W328" s="311">
        <v>0</v>
      </c>
      <c r="X328" s="311">
        <v>0</v>
      </c>
      <c r="Y328" s="311">
        <v>0</v>
      </c>
      <c r="Z328" s="311">
        <v>0</v>
      </c>
      <c r="AA328" s="395">
        <v>0</v>
      </c>
      <c r="AB328" s="533"/>
      <c r="AC328" s="515"/>
      <c r="AD328" s="515"/>
      <c r="AE328" s="515"/>
      <c r="AF328" s="488"/>
      <c r="AG328" s="515"/>
      <c r="AH328" s="515"/>
      <c r="AI328" s="488"/>
      <c r="AJ328" s="488"/>
      <c r="AK328" s="515"/>
      <c r="AL328" s="515"/>
      <c r="AM328" s="515"/>
      <c r="AN328" s="515"/>
      <c r="AO328" s="515"/>
      <c r="AP328" s="515"/>
      <c r="AQ328" s="487"/>
      <c r="AR328" s="487"/>
      <c r="AS328" s="487"/>
      <c r="AT328" s="487"/>
      <c r="AU328" s="489"/>
    </row>
    <row r="329" spans="1:47" s="479" customFormat="1" ht="12.75">
      <c r="A329" s="534"/>
      <c r="B329" s="346" t="s">
        <v>369</v>
      </c>
      <c r="C329" s="347"/>
      <c r="D329" s="347">
        <v>0</v>
      </c>
      <c r="E329" s="347">
        <v>0</v>
      </c>
      <c r="F329" s="394"/>
      <c r="G329" s="394"/>
      <c r="H329" s="311">
        <v>0</v>
      </c>
      <c r="I329" s="311">
        <v>0</v>
      </c>
      <c r="J329" s="311">
        <v>0</v>
      </c>
      <c r="K329" s="311">
        <v>0</v>
      </c>
      <c r="L329" s="311">
        <v>0</v>
      </c>
      <c r="M329" s="311">
        <v>0</v>
      </c>
      <c r="N329" s="311">
        <v>0</v>
      </c>
      <c r="O329" s="311">
        <v>0</v>
      </c>
      <c r="P329" s="311">
        <v>0</v>
      </c>
      <c r="Q329" s="311">
        <v>0</v>
      </c>
      <c r="R329" s="311">
        <v>0</v>
      </c>
      <c r="S329" s="311">
        <v>0</v>
      </c>
      <c r="T329" s="392">
        <v>0</v>
      </c>
      <c r="U329" s="392">
        <v>0</v>
      </c>
      <c r="V329" s="311">
        <v>0</v>
      </c>
      <c r="W329" s="311">
        <v>0</v>
      </c>
      <c r="X329" s="311">
        <v>0</v>
      </c>
      <c r="Y329" s="311">
        <v>0</v>
      </c>
      <c r="Z329" s="311">
        <v>0</v>
      </c>
      <c r="AA329" s="395">
        <v>0</v>
      </c>
      <c r="AB329" s="533"/>
      <c r="AC329" s="515"/>
      <c r="AD329" s="515"/>
      <c r="AE329" s="515"/>
      <c r="AF329" s="488"/>
      <c r="AG329" s="515"/>
      <c r="AH329" s="515"/>
      <c r="AI329" s="488"/>
      <c r="AJ329" s="488"/>
      <c r="AK329" s="515"/>
      <c r="AL329" s="515"/>
      <c r="AM329" s="515"/>
      <c r="AN329" s="515"/>
      <c r="AO329" s="515"/>
      <c r="AP329" s="515"/>
      <c r="AQ329" s="487"/>
      <c r="AR329" s="487"/>
      <c r="AS329" s="487"/>
      <c r="AT329" s="487"/>
      <c r="AU329" s="489"/>
    </row>
    <row r="330" spans="1:47" s="479" customFormat="1" ht="12.75">
      <c r="A330" s="534"/>
      <c r="B330" s="346" t="s">
        <v>370</v>
      </c>
      <c r="C330" s="347"/>
      <c r="D330" s="347">
        <v>0</v>
      </c>
      <c r="E330" s="347">
        <v>0</v>
      </c>
      <c r="F330" s="394"/>
      <c r="G330" s="394"/>
      <c r="H330" s="311">
        <v>0</v>
      </c>
      <c r="I330" s="311">
        <v>0</v>
      </c>
      <c r="J330" s="311">
        <v>0</v>
      </c>
      <c r="K330" s="311">
        <v>0</v>
      </c>
      <c r="L330" s="311">
        <v>0</v>
      </c>
      <c r="M330" s="311">
        <v>0</v>
      </c>
      <c r="N330" s="311">
        <v>0</v>
      </c>
      <c r="O330" s="311">
        <v>0</v>
      </c>
      <c r="P330" s="311">
        <v>0</v>
      </c>
      <c r="Q330" s="311">
        <v>0</v>
      </c>
      <c r="R330" s="311">
        <v>0</v>
      </c>
      <c r="S330" s="311">
        <v>0</v>
      </c>
      <c r="T330" s="392">
        <v>0</v>
      </c>
      <c r="U330" s="392">
        <v>0</v>
      </c>
      <c r="V330" s="311">
        <v>0</v>
      </c>
      <c r="W330" s="311">
        <v>0</v>
      </c>
      <c r="X330" s="311">
        <v>0</v>
      </c>
      <c r="Y330" s="311">
        <v>0</v>
      </c>
      <c r="Z330" s="311">
        <v>0</v>
      </c>
      <c r="AA330" s="395">
        <v>0</v>
      </c>
      <c r="AB330" s="533"/>
      <c r="AC330" s="515"/>
      <c r="AD330" s="515"/>
      <c r="AE330" s="515"/>
      <c r="AF330" s="488"/>
      <c r="AG330" s="515"/>
      <c r="AH330" s="515"/>
      <c r="AI330" s="488"/>
      <c r="AJ330" s="488"/>
      <c r="AK330" s="515"/>
      <c r="AL330" s="515"/>
      <c r="AM330" s="515"/>
      <c r="AN330" s="515"/>
      <c r="AO330" s="515"/>
      <c r="AP330" s="515"/>
      <c r="AQ330" s="487"/>
      <c r="AR330" s="487"/>
      <c r="AS330" s="487"/>
      <c r="AT330" s="487"/>
      <c r="AU330" s="489"/>
    </row>
    <row r="331" spans="1:47" s="479" customFormat="1" ht="12.75">
      <c r="A331" s="534"/>
      <c r="B331" s="346" t="s">
        <v>371</v>
      </c>
      <c r="C331" s="347"/>
      <c r="D331" s="347">
        <v>0</v>
      </c>
      <c r="E331" s="347">
        <v>0</v>
      </c>
      <c r="F331" s="394"/>
      <c r="G331" s="394"/>
      <c r="H331" s="311">
        <v>0</v>
      </c>
      <c r="I331" s="311">
        <v>0</v>
      </c>
      <c r="J331" s="311">
        <v>0</v>
      </c>
      <c r="K331" s="311">
        <v>0</v>
      </c>
      <c r="L331" s="311">
        <v>0</v>
      </c>
      <c r="M331" s="311">
        <v>0</v>
      </c>
      <c r="N331" s="311">
        <v>0</v>
      </c>
      <c r="O331" s="311">
        <v>0</v>
      </c>
      <c r="P331" s="311">
        <v>0</v>
      </c>
      <c r="Q331" s="311">
        <v>0</v>
      </c>
      <c r="R331" s="311">
        <v>0</v>
      </c>
      <c r="S331" s="311">
        <v>0</v>
      </c>
      <c r="T331" s="392">
        <v>0</v>
      </c>
      <c r="U331" s="392">
        <v>0</v>
      </c>
      <c r="V331" s="311">
        <v>0</v>
      </c>
      <c r="W331" s="311">
        <v>0</v>
      </c>
      <c r="X331" s="311">
        <v>0</v>
      </c>
      <c r="Y331" s="311">
        <v>0</v>
      </c>
      <c r="Z331" s="311">
        <v>0</v>
      </c>
      <c r="AA331" s="395">
        <v>0</v>
      </c>
      <c r="AB331" s="533"/>
      <c r="AC331" s="515"/>
      <c r="AD331" s="515"/>
      <c r="AE331" s="515"/>
      <c r="AF331" s="488"/>
      <c r="AG331" s="515"/>
      <c r="AH331" s="515"/>
      <c r="AI331" s="488"/>
      <c r="AJ331" s="488"/>
      <c r="AK331" s="515"/>
      <c r="AL331" s="515"/>
      <c r="AM331" s="515"/>
      <c r="AN331" s="515"/>
      <c r="AO331" s="515"/>
      <c r="AP331" s="515"/>
      <c r="AQ331" s="487"/>
      <c r="AR331" s="487"/>
      <c r="AS331" s="487"/>
      <c r="AT331" s="487"/>
      <c r="AU331" s="489"/>
    </row>
    <row r="332" spans="1:47" s="479" customFormat="1" ht="12.75">
      <c r="A332" s="534"/>
      <c r="B332" s="346" t="s">
        <v>372</v>
      </c>
      <c r="C332" s="347"/>
      <c r="D332" s="347">
        <v>0</v>
      </c>
      <c r="E332" s="347">
        <v>0</v>
      </c>
      <c r="F332" s="394"/>
      <c r="G332" s="394"/>
      <c r="H332" s="311">
        <v>0</v>
      </c>
      <c r="I332" s="311">
        <v>0</v>
      </c>
      <c r="J332" s="311">
        <v>0</v>
      </c>
      <c r="K332" s="311">
        <v>0</v>
      </c>
      <c r="L332" s="311">
        <v>0</v>
      </c>
      <c r="M332" s="311">
        <v>0</v>
      </c>
      <c r="N332" s="311">
        <v>0</v>
      </c>
      <c r="O332" s="311">
        <v>0</v>
      </c>
      <c r="P332" s="311">
        <v>0</v>
      </c>
      <c r="Q332" s="311">
        <v>0</v>
      </c>
      <c r="R332" s="311">
        <v>0</v>
      </c>
      <c r="S332" s="311">
        <v>0</v>
      </c>
      <c r="T332" s="392">
        <v>0</v>
      </c>
      <c r="U332" s="392">
        <v>0</v>
      </c>
      <c r="V332" s="311">
        <v>0</v>
      </c>
      <c r="W332" s="311">
        <v>0</v>
      </c>
      <c r="X332" s="311">
        <v>0</v>
      </c>
      <c r="Y332" s="311">
        <v>0</v>
      </c>
      <c r="Z332" s="311">
        <v>0</v>
      </c>
      <c r="AA332" s="395">
        <v>0</v>
      </c>
      <c r="AB332" s="533"/>
      <c r="AC332" s="515"/>
      <c r="AD332" s="515"/>
      <c r="AE332" s="515"/>
      <c r="AF332" s="488"/>
      <c r="AG332" s="515"/>
      <c r="AH332" s="515"/>
      <c r="AI332" s="488"/>
      <c r="AJ332" s="488"/>
      <c r="AK332" s="515"/>
      <c r="AL332" s="515"/>
      <c r="AM332" s="515"/>
      <c r="AN332" s="515"/>
      <c r="AO332" s="515"/>
      <c r="AP332" s="515"/>
      <c r="AQ332" s="487"/>
      <c r="AR332" s="487"/>
      <c r="AS332" s="487"/>
      <c r="AT332" s="487"/>
      <c r="AU332" s="489"/>
    </row>
    <row r="333" spans="1:47" s="479" customFormat="1" ht="12.75">
      <c r="A333" s="534"/>
      <c r="B333" s="346" t="s">
        <v>373</v>
      </c>
      <c r="C333" s="347">
        <v>0</v>
      </c>
      <c r="D333" s="347">
        <v>0</v>
      </c>
      <c r="E333" s="347">
        <v>0</v>
      </c>
      <c r="F333" s="394"/>
      <c r="G333" s="394"/>
      <c r="H333" s="311">
        <v>3</v>
      </c>
      <c r="I333" s="311">
        <v>3</v>
      </c>
      <c r="J333" s="311">
        <v>0</v>
      </c>
      <c r="K333" s="311">
        <v>0</v>
      </c>
      <c r="L333" s="311">
        <v>0</v>
      </c>
      <c r="M333" s="311">
        <v>0</v>
      </c>
      <c r="N333" s="311">
        <v>0</v>
      </c>
      <c r="O333" s="311">
        <v>0</v>
      </c>
      <c r="P333" s="311">
        <v>0</v>
      </c>
      <c r="Q333" s="311">
        <v>0</v>
      </c>
      <c r="R333" s="311">
        <v>0</v>
      </c>
      <c r="S333" s="311">
        <v>0</v>
      </c>
      <c r="T333" s="392">
        <v>0</v>
      </c>
      <c r="U333" s="392">
        <v>0</v>
      </c>
      <c r="V333" s="311">
        <v>0</v>
      </c>
      <c r="W333" s="311">
        <v>3</v>
      </c>
      <c r="X333" s="311">
        <v>0</v>
      </c>
      <c r="Y333" s="311">
        <v>0</v>
      </c>
      <c r="Z333" s="311">
        <v>0</v>
      </c>
      <c r="AA333" s="395">
        <v>3</v>
      </c>
      <c r="AB333" s="533"/>
      <c r="AC333" s="515"/>
      <c r="AD333" s="515"/>
      <c r="AE333" s="515"/>
      <c r="AF333" s="488"/>
      <c r="AG333" s="515"/>
      <c r="AH333" s="515"/>
      <c r="AI333" s="488"/>
      <c r="AJ333" s="488"/>
      <c r="AK333" s="515"/>
      <c r="AL333" s="515"/>
      <c r="AM333" s="515"/>
      <c r="AN333" s="515"/>
      <c r="AO333" s="515"/>
      <c r="AP333" s="515"/>
      <c r="AQ333" s="487"/>
      <c r="AR333" s="487"/>
      <c r="AS333" s="487"/>
      <c r="AT333" s="487"/>
      <c r="AU333" s="489"/>
    </row>
    <row r="334" spans="1:47" s="479" customFormat="1" ht="12.75">
      <c r="A334" s="534"/>
      <c r="B334" s="346" t="s">
        <v>374</v>
      </c>
      <c r="C334" s="347"/>
      <c r="D334" s="347">
        <v>0</v>
      </c>
      <c r="E334" s="347">
        <v>0</v>
      </c>
      <c r="F334" s="394"/>
      <c r="G334" s="394"/>
      <c r="H334" s="311">
        <v>3</v>
      </c>
      <c r="I334" s="311">
        <v>3</v>
      </c>
      <c r="J334" s="311">
        <v>0</v>
      </c>
      <c r="K334" s="311">
        <v>0</v>
      </c>
      <c r="L334" s="311">
        <v>0</v>
      </c>
      <c r="M334" s="311">
        <v>0</v>
      </c>
      <c r="N334" s="311">
        <v>0</v>
      </c>
      <c r="O334" s="311">
        <v>0</v>
      </c>
      <c r="P334" s="311">
        <v>0</v>
      </c>
      <c r="Q334" s="311">
        <v>0</v>
      </c>
      <c r="R334" s="311">
        <v>0</v>
      </c>
      <c r="S334" s="311">
        <v>0</v>
      </c>
      <c r="T334" s="392">
        <v>0</v>
      </c>
      <c r="U334" s="392">
        <v>0</v>
      </c>
      <c r="V334" s="311">
        <v>0</v>
      </c>
      <c r="W334" s="311">
        <v>3</v>
      </c>
      <c r="X334" s="311">
        <v>0</v>
      </c>
      <c r="Y334" s="311">
        <v>0</v>
      </c>
      <c r="Z334" s="311">
        <v>0</v>
      </c>
      <c r="AA334" s="395">
        <v>3</v>
      </c>
      <c r="AB334" s="533"/>
      <c r="AC334" s="515"/>
      <c r="AD334" s="515"/>
      <c r="AE334" s="515"/>
      <c r="AF334" s="488"/>
      <c r="AG334" s="515"/>
      <c r="AH334" s="515"/>
      <c r="AI334" s="488"/>
      <c r="AJ334" s="488"/>
      <c r="AK334" s="515"/>
      <c r="AL334" s="515"/>
      <c r="AM334" s="515"/>
      <c r="AN334" s="515"/>
      <c r="AO334" s="515"/>
      <c r="AP334" s="515"/>
      <c r="AQ334" s="487"/>
      <c r="AR334" s="487"/>
      <c r="AS334" s="487"/>
      <c r="AT334" s="487"/>
      <c r="AU334" s="489"/>
    </row>
    <row r="335" spans="1:47" s="479" customFormat="1" ht="12.75">
      <c r="A335" s="534"/>
      <c r="B335" s="346" t="s">
        <v>375</v>
      </c>
      <c r="C335" s="347"/>
      <c r="D335" s="347">
        <v>0</v>
      </c>
      <c r="E335" s="347">
        <v>0</v>
      </c>
      <c r="F335" s="394"/>
      <c r="G335" s="394"/>
      <c r="H335" s="311">
        <v>0</v>
      </c>
      <c r="I335" s="311">
        <v>0</v>
      </c>
      <c r="J335" s="311">
        <v>0</v>
      </c>
      <c r="K335" s="311">
        <v>0</v>
      </c>
      <c r="L335" s="311">
        <v>0</v>
      </c>
      <c r="M335" s="311">
        <v>0</v>
      </c>
      <c r="N335" s="311">
        <v>0</v>
      </c>
      <c r="O335" s="311">
        <v>0</v>
      </c>
      <c r="P335" s="311">
        <v>0</v>
      </c>
      <c r="Q335" s="311">
        <v>0</v>
      </c>
      <c r="R335" s="311">
        <v>0</v>
      </c>
      <c r="S335" s="311">
        <v>0</v>
      </c>
      <c r="T335" s="392">
        <v>0</v>
      </c>
      <c r="U335" s="392">
        <v>0</v>
      </c>
      <c r="V335" s="311">
        <v>0</v>
      </c>
      <c r="W335" s="311">
        <v>0</v>
      </c>
      <c r="X335" s="311">
        <v>0</v>
      </c>
      <c r="Y335" s="311">
        <v>0</v>
      </c>
      <c r="Z335" s="311">
        <v>0</v>
      </c>
      <c r="AA335" s="395">
        <v>0</v>
      </c>
      <c r="AB335" s="533"/>
      <c r="AC335" s="515"/>
      <c r="AD335" s="515"/>
      <c r="AE335" s="515"/>
      <c r="AF335" s="488"/>
      <c r="AG335" s="515"/>
      <c r="AH335" s="515"/>
      <c r="AI335" s="488"/>
      <c r="AJ335" s="488"/>
      <c r="AK335" s="515"/>
      <c r="AL335" s="515"/>
      <c r="AM335" s="515"/>
      <c r="AN335" s="515"/>
      <c r="AO335" s="515"/>
      <c r="AP335" s="515"/>
      <c r="AQ335" s="487"/>
      <c r="AR335" s="487"/>
      <c r="AS335" s="487"/>
      <c r="AT335" s="487"/>
      <c r="AU335" s="489"/>
    </row>
    <row r="336" spans="1:47" s="479" customFormat="1" ht="12.75">
      <c r="A336" s="534"/>
      <c r="B336" s="346" t="s">
        <v>376</v>
      </c>
      <c r="C336" s="347"/>
      <c r="D336" s="347">
        <v>0</v>
      </c>
      <c r="E336" s="347">
        <v>0</v>
      </c>
      <c r="F336" s="394"/>
      <c r="G336" s="394"/>
      <c r="H336" s="311">
        <v>0</v>
      </c>
      <c r="I336" s="311">
        <v>0</v>
      </c>
      <c r="J336" s="311">
        <v>0</v>
      </c>
      <c r="K336" s="311">
        <v>0</v>
      </c>
      <c r="L336" s="311">
        <v>0</v>
      </c>
      <c r="M336" s="311">
        <v>0</v>
      </c>
      <c r="N336" s="311">
        <v>0</v>
      </c>
      <c r="O336" s="311">
        <v>0</v>
      </c>
      <c r="P336" s="311">
        <v>0</v>
      </c>
      <c r="Q336" s="311">
        <v>0</v>
      </c>
      <c r="R336" s="311">
        <v>0</v>
      </c>
      <c r="S336" s="311">
        <v>0</v>
      </c>
      <c r="T336" s="392">
        <v>0</v>
      </c>
      <c r="U336" s="392">
        <v>0</v>
      </c>
      <c r="V336" s="311">
        <v>0</v>
      </c>
      <c r="W336" s="311">
        <v>0</v>
      </c>
      <c r="X336" s="311">
        <v>0</v>
      </c>
      <c r="Y336" s="311">
        <v>0</v>
      </c>
      <c r="Z336" s="311">
        <v>0</v>
      </c>
      <c r="AA336" s="395">
        <v>0</v>
      </c>
      <c r="AB336" s="533"/>
      <c r="AC336" s="515"/>
      <c r="AD336" s="515"/>
      <c r="AE336" s="515"/>
      <c r="AF336" s="488"/>
      <c r="AG336" s="515"/>
      <c r="AH336" s="515"/>
      <c r="AI336" s="488"/>
      <c r="AJ336" s="488"/>
      <c r="AK336" s="515"/>
      <c r="AL336" s="515"/>
      <c r="AM336" s="515"/>
      <c r="AN336" s="515"/>
      <c r="AO336" s="515"/>
      <c r="AP336" s="515"/>
      <c r="AQ336" s="487"/>
      <c r="AR336" s="487"/>
      <c r="AS336" s="487"/>
      <c r="AT336" s="487"/>
      <c r="AU336" s="489"/>
    </row>
    <row r="337" spans="1:47" s="479" customFormat="1" ht="12.75">
      <c r="A337" s="534"/>
      <c r="B337" s="346" t="s">
        <v>377</v>
      </c>
      <c r="C337" s="347"/>
      <c r="D337" s="347">
        <v>0</v>
      </c>
      <c r="E337" s="347">
        <v>0</v>
      </c>
      <c r="F337" s="394"/>
      <c r="G337" s="394"/>
      <c r="H337" s="311">
        <v>0</v>
      </c>
      <c r="I337" s="311">
        <v>0</v>
      </c>
      <c r="J337" s="311">
        <v>0</v>
      </c>
      <c r="K337" s="311">
        <v>0</v>
      </c>
      <c r="L337" s="311">
        <v>0</v>
      </c>
      <c r="M337" s="311">
        <v>0</v>
      </c>
      <c r="N337" s="311">
        <v>0</v>
      </c>
      <c r="O337" s="311">
        <v>0</v>
      </c>
      <c r="P337" s="311">
        <v>0</v>
      </c>
      <c r="Q337" s="311">
        <v>0</v>
      </c>
      <c r="R337" s="311">
        <v>0</v>
      </c>
      <c r="S337" s="311">
        <v>0</v>
      </c>
      <c r="T337" s="392">
        <v>0</v>
      </c>
      <c r="U337" s="392">
        <v>0</v>
      </c>
      <c r="V337" s="311">
        <v>0</v>
      </c>
      <c r="W337" s="311">
        <v>0</v>
      </c>
      <c r="X337" s="311">
        <v>0</v>
      </c>
      <c r="Y337" s="311">
        <v>0</v>
      </c>
      <c r="Z337" s="311">
        <v>0</v>
      </c>
      <c r="AA337" s="395">
        <v>0</v>
      </c>
      <c r="AB337" s="533"/>
      <c r="AC337" s="515"/>
      <c r="AD337" s="515"/>
      <c r="AE337" s="515"/>
      <c r="AF337" s="488"/>
      <c r="AG337" s="515"/>
      <c r="AH337" s="515"/>
      <c r="AI337" s="488"/>
      <c r="AJ337" s="488"/>
      <c r="AK337" s="515"/>
      <c r="AL337" s="515"/>
      <c r="AM337" s="515"/>
      <c r="AN337" s="515"/>
      <c r="AO337" s="515"/>
      <c r="AP337" s="515"/>
      <c r="AQ337" s="487"/>
      <c r="AR337" s="487"/>
      <c r="AS337" s="487"/>
      <c r="AT337" s="487"/>
      <c r="AU337" s="489"/>
    </row>
    <row r="338" spans="1:47" s="479" customFormat="1" ht="12.75">
      <c r="A338" s="534"/>
      <c r="B338" s="346" t="s">
        <v>67</v>
      </c>
      <c r="C338" s="347"/>
      <c r="D338" s="347">
        <v>0</v>
      </c>
      <c r="E338" s="347">
        <v>0</v>
      </c>
      <c r="F338" s="394"/>
      <c r="G338" s="394"/>
      <c r="H338" s="311">
        <v>0</v>
      </c>
      <c r="I338" s="311">
        <v>0</v>
      </c>
      <c r="J338" s="311">
        <v>0</v>
      </c>
      <c r="K338" s="311">
        <v>0</v>
      </c>
      <c r="L338" s="311">
        <v>0</v>
      </c>
      <c r="M338" s="311">
        <v>0</v>
      </c>
      <c r="N338" s="311">
        <v>0</v>
      </c>
      <c r="O338" s="311">
        <v>0</v>
      </c>
      <c r="P338" s="311">
        <v>0</v>
      </c>
      <c r="Q338" s="311">
        <v>0</v>
      </c>
      <c r="R338" s="311">
        <v>0</v>
      </c>
      <c r="S338" s="311">
        <v>0</v>
      </c>
      <c r="T338" s="392">
        <v>0</v>
      </c>
      <c r="U338" s="392">
        <v>0</v>
      </c>
      <c r="V338" s="311">
        <v>0</v>
      </c>
      <c r="W338" s="311">
        <v>0</v>
      </c>
      <c r="X338" s="311">
        <v>0</v>
      </c>
      <c r="Y338" s="311">
        <v>0</v>
      </c>
      <c r="Z338" s="311">
        <v>0</v>
      </c>
      <c r="AA338" s="395">
        <v>0</v>
      </c>
      <c r="AB338" s="533"/>
      <c r="AC338" s="515"/>
      <c r="AD338" s="515"/>
      <c r="AE338" s="515"/>
      <c r="AF338" s="488"/>
      <c r="AG338" s="515"/>
      <c r="AH338" s="515"/>
      <c r="AI338" s="488"/>
      <c r="AJ338" s="488"/>
      <c r="AK338" s="515"/>
      <c r="AL338" s="515"/>
      <c r="AM338" s="515"/>
      <c r="AN338" s="515"/>
      <c r="AO338" s="515"/>
      <c r="AP338" s="515"/>
      <c r="AQ338" s="487"/>
      <c r="AR338" s="487"/>
      <c r="AS338" s="487"/>
      <c r="AT338" s="487"/>
      <c r="AU338" s="489"/>
    </row>
    <row r="339" spans="1:47" s="496" customFormat="1" ht="20.100000000000001" customHeight="1">
      <c r="A339" s="491"/>
      <c r="B339" s="492" t="s">
        <v>67</v>
      </c>
      <c r="C339" s="493"/>
      <c r="D339" s="494"/>
      <c r="E339" s="494"/>
      <c r="F339" s="495"/>
      <c r="G339" s="495"/>
      <c r="H339" s="494"/>
      <c r="I339" s="494"/>
      <c r="J339" s="494"/>
      <c r="K339" s="494"/>
      <c r="L339" s="494"/>
      <c r="M339" s="494"/>
      <c r="N339" s="494"/>
      <c r="O339" s="494"/>
      <c r="P339" s="494"/>
      <c r="Q339" s="494"/>
      <c r="R339" s="494"/>
      <c r="S339" s="494"/>
      <c r="T339" s="588"/>
      <c r="U339" s="588"/>
      <c r="V339" s="494"/>
      <c r="W339" s="494"/>
      <c r="X339" s="494"/>
      <c r="Y339" s="494"/>
      <c r="Z339" s="494"/>
      <c r="AA339" s="589"/>
      <c r="AB339" s="490"/>
      <c r="AC339" s="515"/>
      <c r="AD339" s="515"/>
      <c r="AE339" s="515"/>
      <c r="AF339" s="515"/>
      <c r="AG339" s="515"/>
      <c r="AH339" s="515"/>
      <c r="AI339" s="515"/>
      <c r="AJ339" s="488"/>
      <c r="AK339" s="515"/>
      <c r="AL339" s="515"/>
      <c r="AM339" s="515"/>
      <c r="AN339" s="515"/>
      <c r="AO339" s="515"/>
      <c r="AP339" s="515"/>
    </row>
    <row r="340" spans="1:47" s="500" customFormat="1" ht="25.5" customHeight="1">
      <c r="A340" s="542">
        <v>11</v>
      </c>
      <c r="B340" s="397" t="s">
        <v>68</v>
      </c>
      <c r="C340" s="513" t="s">
        <v>52</v>
      </c>
      <c r="D340" s="513">
        <v>0</v>
      </c>
      <c r="E340" s="513">
        <v>0</v>
      </c>
      <c r="F340" s="398">
        <v>2013</v>
      </c>
      <c r="G340" s="398">
        <v>2017</v>
      </c>
      <c r="H340" s="513">
        <v>6.6170997299999996</v>
      </c>
      <c r="I340" s="513">
        <v>6</v>
      </c>
      <c r="J340" s="513"/>
      <c r="K340" s="513"/>
      <c r="L340" s="513"/>
      <c r="M340" s="513"/>
      <c r="N340" s="513"/>
      <c r="O340" s="513"/>
      <c r="P340" s="513"/>
      <c r="Q340" s="513"/>
      <c r="R340" s="513">
        <v>0</v>
      </c>
      <c r="S340" s="513">
        <v>0</v>
      </c>
      <c r="T340" s="584">
        <v>0</v>
      </c>
      <c r="U340" s="584">
        <v>0</v>
      </c>
      <c r="V340" s="590">
        <v>0.61709972999999996</v>
      </c>
      <c r="W340" s="590">
        <v>0</v>
      </c>
      <c r="X340" s="590">
        <v>2</v>
      </c>
      <c r="Y340" s="590">
        <v>2</v>
      </c>
      <c r="Z340" s="590">
        <v>2</v>
      </c>
      <c r="AA340" s="587">
        <v>6.6170997299999996</v>
      </c>
      <c r="AB340" s="531"/>
      <c r="AC340" s="515"/>
      <c r="AD340" s="537"/>
      <c r="AE340" s="537"/>
      <c r="AF340" s="515"/>
      <c r="AG340" s="515"/>
      <c r="AH340" s="515"/>
      <c r="AI340" s="515"/>
      <c r="AJ340" s="515"/>
      <c r="AK340" s="515"/>
      <c r="AL340" s="515"/>
      <c r="AM340" s="515"/>
      <c r="AN340" s="515"/>
      <c r="AO340" s="515"/>
      <c r="AP340" s="515"/>
      <c r="AQ340" s="498"/>
      <c r="AR340" s="498"/>
      <c r="AS340" s="498"/>
      <c r="AT340" s="498"/>
      <c r="AU340" s="499"/>
    </row>
    <row r="341" spans="1:47" s="479" customFormat="1" ht="12.75">
      <c r="A341" s="534"/>
      <c r="B341" s="401" t="s">
        <v>361</v>
      </c>
      <c r="C341" s="360">
        <v>0</v>
      </c>
      <c r="D341" s="360">
        <v>0</v>
      </c>
      <c r="E341" s="360">
        <v>0</v>
      </c>
      <c r="F341" s="402"/>
      <c r="G341" s="402"/>
      <c r="H341" s="177">
        <v>6.6170997299999996</v>
      </c>
      <c r="I341" s="177">
        <v>6</v>
      </c>
      <c r="J341" s="177">
        <v>0</v>
      </c>
      <c r="K341" s="177">
        <v>0</v>
      </c>
      <c r="L341" s="177">
        <v>0</v>
      </c>
      <c r="M341" s="177">
        <v>0</v>
      </c>
      <c r="N341" s="177">
        <v>0</v>
      </c>
      <c r="O341" s="177">
        <v>0</v>
      </c>
      <c r="P341" s="177">
        <v>0</v>
      </c>
      <c r="Q341" s="177">
        <v>0</v>
      </c>
      <c r="R341" s="177">
        <v>0</v>
      </c>
      <c r="S341" s="177">
        <v>0</v>
      </c>
      <c r="T341" s="392">
        <v>0</v>
      </c>
      <c r="U341" s="392">
        <v>0</v>
      </c>
      <c r="V341" s="177">
        <v>0.61709972999999996</v>
      </c>
      <c r="W341" s="177">
        <v>0</v>
      </c>
      <c r="X341" s="177">
        <v>2</v>
      </c>
      <c r="Y341" s="177">
        <v>2</v>
      </c>
      <c r="Z341" s="177">
        <v>2</v>
      </c>
      <c r="AA341" s="407">
        <v>6.6170997299999996</v>
      </c>
      <c r="AB341" s="533"/>
      <c r="AC341" s="515"/>
      <c r="AD341" s="515"/>
      <c r="AE341" s="515"/>
      <c r="AF341" s="488"/>
      <c r="AG341" s="515"/>
      <c r="AH341" s="515"/>
      <c r="AI341" s="488"/>
      <c r="AJ341" s="488"/>
      <c r="AK341" s="515"/>
      <c r="AL341" s="515"/>
      <c r="AM341" s="515"/>
      <c r="AN341" s="515"/>
      <c r="AO341" s="515"/>
      <c r="AP341" s="515"/>
      <c r="AQ341" s="487"/>
      <c r="AR341" s="487"/>
      <c r="AS341" s="487"/>
      <c r="AT341" s="487"/>
      <c r="AU341" s="489"/>
    </row>
    <row r="342" spans="1:47" s="479" customFormat="1" ht="12.75">
      <c r="A342" s="534"/>
      <c r="B342" s="401" t="s">
        <v>362</v>
      </c>
      <c r="C342" s="360">
        <v>0</v>
      </c>
      <c r="D342" s="360">
        <v>0</v>
      </c>
      <c r="E342" s="360">
        <v>0</v>
      </c>
      <c r="F342" s="402"/>
      <c r="G342" s="402"/>
      <c r="H342" s="177">
        <v>0</v>
      </c>
      <c r="I342" s="177">
        <v>0</v>
      </c>
      <c r="J342" s="177">
        <v>0</v>
      </c>
      <c r="K342" s="177">
        <v>0</v>
      </c>
      <c r="L342" s="177">
        <v>0</v>
      </c>
      <c r="M342" s="177">
        <v>0</v>
      </c>
      <c r="N342" s="177">
        <v>0</v>
      </c>
      <c r="O342" s="177">
        <v>0</v>
      </c>
      <c r="P342" s="177">
        <v>0</v>
      </c>
      <c r="Q342" s="177">
        <v>0</v>
      </c>
      <c r="R342" s="177">
        <v>0</v>
      </c>
      <c r="S342" s="177">
        <v>0</v>
      </c>
      <c r="T342" s="392">
        <v>0</v>
      </c>
      <c r="U342" s="392">
        <v>0</v>
      </c>
      <c r="V342" s="177">
        <v>0</v>
      </c>
      <c r="W342" s="177">
        <v>0</v>
      </c>
      <c r="X342" s="177">
        <v>0</v>
      </c>
      <c r="Y342" s="177">
        <v>0</v>
      </c>
      <c r="Z342" s="177">
        <v>0</v>
      </c>
      <c r="AA342" s="407">
        <v>0</v>
      </c>
      <c r="AB342" s="533"/>
      <c r="AC342" s="515"/>
      <c r="AD342" s="515"/>
      <c r="AE342" s="515"/>
      <c r="AF342" s="488"/>
      <c r="AG342" s="515"/>
      <c r="AH342" s="515"/>
      <c r="AI342" s="488"/>
      <c r="AJ342" s="488"/>
      <c r="AK342" s="515"/>
      <c r="AL342" s="515"/>
      <c r="AM342" s="515"/>
      <c r="AN342" s="515"/>
      <c r="AO342" s="515"/>
      <c r="AP342" s="515"/>
      <c r="AQ342" s="487"/>
      <c r="AR342" s="487"/>
      <c r="AS342" s="487"/>
      <c r="AT342" s="487"/>
      <c r="AU342" s="489"/>
    </row>
    <row r="343" spans="1:47" s="479" customFormat="1" ht="12.75">
      <c r="A343" s="534"/>
      <c r="B343" s="401" t="s">
        <v>363</v>
      </c>
      <c r="C343" s="360">
        <v>0</v>
      </c>
      <c r="D343" s="360">
        <v>0</v>
      </c>
      <c r="E343" s="360">
        <v>0</v>
      </c>
      <c r="F343" s="402"/>
      <c r="G343" s="402"/>
      <c r="H343" s="177">
        <v>0</v>
      </c>
      <c r="I343" s="177">
        <v>0</v>
      </c>
      <c r="J343" s="177">
        <v>0</v>
      </c>
      <c r="K343" s="177">
        <v>0</v>
      </c>
      <c r="L343" s="177">
        <v>0</v>
      </c>
      <c r="M343" s="177">
        <v>0</v>
      </c>
      <c r="N343" s="177">
        <v>0</v>
      </c>
      <c r="O343" s="177">
        <v>0</v>
      </c>
      <c r="P343" s="177">
        <v>0</v>
      </c>
      <c r="Q343" s="177">
        <v>0</v>
      </c>
      <c r="R343" s="177">
        <v>0</v>
      </c>
      <c r="S343" s="177">
        <v>0</v>
      </c>
      <c r="T343" s="392">
        <v>0</v>
      </c>
      <c r="U343" s="392">
        <v>0</v>
      </c>
      <c r="V343" s="177">
        <v>0</v>
      </c>
      <c r="W343" s="177">
        <v>0</v>
      </c>
      <c r="X343" s="177">
        <v>0</v>
      </c>
      <c r="Y343" s="177">
        <v>0</v>
      </c>
      <c r="Z343" s="177">
        <v>0</v>
      </c>
      <c r="AA343" s="407">
        <v>0</v>
      </c>
      <c r="AB343" s="533"/>
      <c r="AC343" s="515"/>
      <c r="AD343" s="515"/>
      <c r="AE343" s="515"/>
      <c r="AF343" s="488"/>
      <c r="AG343" s="515"/>
      <c r="AH343" s="515"/>
      <c r="AI343" s="488"/>
      <c r="AJ343" s="488"/>
      <c r="AK343" s="515"/>
      <c r="AL343" s="515"/>
      <c r="AM343" s="515"/>
      <c r="AN343" s="515"/>
      <c r="AO343" s="515"/>
      <c r="AP343" s="515"/>
      <c r="AQ343" s="487"/>
      <c r="AR343" s="487"/>
      <c r="AS343" s="487"/>
      <c r="AT343" s="487"/>
      <c r="AU343" s="489"/>
    </row>
    <row r="344" spans="1:47" s="479" customFormat="1" ht="12.75">
      <c r="A344" s="534"/>
      <c r="B344" s="401" t="s">
        <v>364</v>
      </c>
      <c r="C344" s="360"/>
      <c r="D344" s="360"/>
      <c r="E344" s="360"/>
      <c r="F344" s="402"/>
      <c r="G344" s="402"/>
      <c r="H344" s="177"/>
      <c r="I344" s="177"/>
      <c r="J344" s="177"/>
      <c r="K344" s="177"/>
      <c r="L344" s="177"/>
      <c r="M344" s="177"/>
      <c r="N344" s="177"/>
      <c r="O344" s="177"/>
      <c r="P344" s="177"/>
      <c r="Q344" s="177"/>
      <c r="R344" s="177"/>
      <c r="S344" s="177"/>
      <c r="T344" s="392">
        <v>0</v>
      </c>
      <c r="U344" s="392">
        <v>0</v>
      </c>
      <c r="V344" s="177"/>
      <c r="W344" s="177"/>
      <c r="X344" s="177"/>
      <c r="Y344" s="177"/>
      <c r="Z344" s="177"/>
      <c r="AA344" s="407">
        <v>0</v>
      </c>
      <c r="AB344" s="533"/>
      <c r="AC344" s="515"/>
      <c r="AD344" s="515"/>
      <c r="AE344" s="515"/>
      <c r="AF344" s="488"/>
      <c r="AG344" s="515"/>
      <c r="AH344" s="515"/>
      <c r="AI344" s="488"/>
      <c r="AJ344" s="488"/>
      <c r="AK344" s="515"/>
      <c r="AL344" s="515"/>
      <c r="AM344" s="515"/>
      <c r="AN344" s="515"/>
      <c r="AO344" s="515"/>
      <c r="AP344" s="515"/>
      <c r="AQ344" s="487"/>
      <c r="AR344" s="487"/>
      <c r="AS344" s="487"/>
      <c r="AT344" s="487"/>
      <c r="AU344" s="489"/>
    </row>
    <row r="345" spans="1:47" s="479" customFormat="1" ht="12.75">
      <c r="A345" s="534"/>
      <c r="B345" s="401" t="s">
        <v>365</v>
      </c>
      <c r="C345" s="360"/>
      <c r="D345" s="360"/>
      <c r="E345" s="360"/>
      <c r="F345" s="402"/>
      <c r="G345" s="402"/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177"/>
      <c r="T345" s="392">
        <v>0</v>
      </c>
      <c r="U345" s="392">
        <v>0</v>
      </c>
      <c r="V345" s="177"/>
      <c r="W345" s="177"/>
      <c r="X345" s="177"/>
      <c r="Y345" s="177"/>
      <c r="Z345" s="177"/>
      <c r="AA345" s="407">
        <v>0</v>
      </c>
      <c r="AB345" s="533"/>
      <c r="AC345" s="515"/>
      <c r="AD345" s="515"/>
      <c r="AE345" s="515"/>
      <c r="AF345" s="488"/>
      <c r="AG345" s="515"/>
      <c r="AH345" s="515"/>
      <c r="AI345" s="488"/>
      <c r="AJ345" s="488"/>
      <c r="AK345" s="515"/>
      <c r="AL345" s="515"/>
      <c r="AM345" s="515"/>
      <c r="AN345" s="515"/>
      <c r="AO345" s="515"/>
      <c r="AP345" s="515"/>
      <c r="AQ345" s="487"/>
      <c r="AR345" s="487"/>
      <c r="AS345" s="487"/>
      <c r="AT345" s="487"/>
      <c r="AU345" s="489"/>
    </row>
    <row r="346" spans="1:47" s="479" customFormat="1" ht="12.75">
      <c r="A346" s="534"/>
      <c r="B346" s="401" t="s">
        <v>366</v>
      </c>
      <c r="C346" s="360"/>
      <c r="D346" s="360"/>
      <c r="E346" s="360"/>
      <c r="F346" s="402"/>
      <c r="G346" s="402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392">
        <v>0</v>
      </c>
      <c r="U346" s="392">
        <v>0</v>
      </c>
      <c r="V346" s="177"/>
      <c r="W346" s="177"/>
      <c r="X346" s="177"/>
      <c r="Y346" s="177"/>
      <c r="Z346" s="177"/>
      <c r="AA346" s="407">
        <v>0</v>
      </c>
      <c r="AB346" s="533"/>
      <c r="AC346" s="515"/>
      <c r="AD346" s="515"/>
      <c r="AE346" s="515"/>
      <c r="AF346" s="488"/>
      <c r="AG346" s="515"/>
      <c r="AH346" s="515"/>
      <c r="AI346" s="488"/>
      <c r="AJ346" s="488"/>
      <c r="AK346" s="515"/>
      <c r="AL346" s="515"/>
      <c r="AM346" s="515"/>
      <c r="AN346" s="515"/>
      <c r="AO346" s="515"/>
      <c r="AP346" s="515"/>
      <c r="AQ346" s="487"/>
      <c r="AR346" s="487"/>
      <c r="AS346" s="487"/>
      <c r="AT346" s="487"/>
      <c r="AU346" s="489"/>
    </row>
    <row r="347" spans="1:47" s="479" customFormat="1" ht="12.75">
      <c r="A347" s="534"/>
      <c r="B347" s="401" t="s">
        <v>367</v>
      </c>
      <c r="C347" s="360"/>
      <c r="D347" s="360"/>
      <c r="E347" s="360"/>
      <c r="F347" s="402"/>
      <c r="G347" s="402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392">
        <v>0</v>
      </c>
      <c r="U347" s="392">
        <v>0</v>
      </c>
      <c r="V347" s="177"/>
      <c r="W347" s="177"/>
      <c r="X347" s="177"/>
      <c r="Y347" s="177"/>
      <c r="Z347" s="177"/>
      <c r="AA347" s="407">
        <v>0</v>
      </c>
      <c r="AB347" s="533"/>
      <c r="AC347" s="515"/>
      <c r="AD347" s="515"/>
      <c r="AE347" s="515"/>
      <c r="AF347" s="488"/>
      <c r="AG347" s="515"/>
      <c r="AH347" s="515"/>
      <c r="AI347" s="488"/>
      <c r="AJ347" s="488"/>
      <c r="AK347" s="515"/>
      <c r="AL347" s="515"/>
      <c r="AM347" s="515"/>
      <c r="AN347" s="515"/>
      <c r="AO347" s="515"/>
      <c r="AP347" s="515"/>
      <c r="AQ347" s="487"/>
      <c r="AR347" s="487"/>
      <c r="AS347" s="487"/>
      <c r="AT347" s="487"/>
      <c r="AU347" s="489"/>
    </row>
    <row r="348" spans="1:47" s="479" customFormat="1" ht="12.75">
      <c r="A348" s="534"/>
      <c r="B348" s="401" t="s">
        <v>368</v>
      </c>
      <c r="C348" s="360">
        <v>0</v>
      </c>
      <c r="D348" s="360">
        <v>0</v>
      </c>
      <c r="E348" s="360">
        <v>0</v>
      </c>
      <c r="F348" s="402"/>
      <c r="G348" s="402"/>
      <c r="H348" s="177">
        <v>0</v>
      </c>
      <c r="I348" s="177">
        <v>0</v>
      </c>
      <c r="J348" s="177">
        <v>0</v>
      </c>
      <c r="K348" s="177">
        <v>0</v>
      </c>
      <c r="L348" s="177">
        <v>0</v>
      </c>
      <c r="M348" s="177">
        <v>0</v>
      </c>
      <c r="N348" s="177">
        <v>0</v>
      </c>
      <c r="O348" s="177">
        <v>0</v>
      </c>
      <c r="P348" s="177">
        <v>0</v>
      </c>
      <c r="Q348" s="177">
        <v>0</v>
      </c>
      <c r="R348" s="177">
        <v>0</v>
      </c>
      <c r="S348" s="177">
        <v>0</v>
      </c>
      <c r="T348" s="392">
        <v>0</v>
      </c>
      <c r="U348" s="392">
        <v>0</v>
      </c>
      <c r="V348" s="177">
        <v>0</v>
      </c>
      <c r="W348" s="177">
        <v>0</v>
      </c>
      <c r="X348" s="177">
        <v>0</v>
      </c>
      <c r="Y348" s="177">
        <v>0</v>
      </c>
      <c r="Z348" s="177">
        <v>0</v>
      </c>
      <c r="AA348" s="407">
        <v>0</v>
      </c>
      <c r="AB348" s="533"/>
      <c r="AC348" s="515"/>
      <c r="AD348" s="515"/>
      <c r="AE348" s="515"/>
      <c r="AF348" s="488"/>
      <c r="AG348" s="515"/>
      <c r="AH348" s="515"/>
      <c r="AI348" s="488"/>
      <c r="AJ348" s="488"/>
      <c r="AK348" s="515"/>
      <c r="AL348" s="515"/>
      <c r="AM348" s="515"/>
      <c r="AN348" s="515"/>
      <c r="AO348" s="515"/>
      <c r="AP348" s="515"/>
      <c r="AQ348" s="487"/>
      <c r="AR348" s="487"/>
      <c r="AS348" s="487"/>
      <c r="AT348" s="487"/>
      <c r="AU348" s="489"/>
    </row>
    <row r="349" spans="1:47" s="479" customFormat="1" ht="12.75">
      <c r="A349" s="534"/>
      <c r="B349" s="401" t="s">
        <v>369</v>
      </c>
      <c r="C349" s="360"/>
      <c r="D349" s="360"/>
      <c r="E349" s="360"/>
      <c r="F349" s="402"/>
      <c r="G349" s="402"/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177"/>
      <c r="T349" s="392">
        <v>0</v>
      </c>
      <c r="U349" s="392">
        <v>0</v>
      </c>
      <c r="V349" s="177"/>
      <c r="W349" s="177"/>
      <c r="X349" s="177"/>
      <c r="Y349" s="177"/>
      <c r="Z349" s="177"/>
      <c r="AA349" s="407">
        <v>0</v>
      </c>
      <c r="AB349" s="533"/>
      <c r="AC349" s="515"/>
      <c r="AD349" s="515"/>
      <c r="AE349" s="515"/>
      <c r="AF349" s="488"/>
      <c r="AG349" s="515"/>
      <c r="AH349" s="515"/>
      <c r="AI349" s="488"/>
      <c r="AJ349" s="488"/>
      <c r="AK349" s="515"/>
      <c r="AL349" s="515"/>
      <c r="AM349" s="515"/>
      <c r="AN349" s="515"/>
      <c r="AO349" s="515"/>
      <c r="AP349" s="515"/>
      <c r="AQ349" s="487"/>
      <c r="AR349" s="487"/>
      <c r="AS349" s="487"/>
      <c r="AT349" s="487"/>
      <c r="AU349" s="489"/>
    </row>
    <row r="350" spans="1:47" s="479" customFormat="1" ht="12.75">
      <c r="A350" s="534"/>
      <c r="B350" s="401" t="s">
        <v>370</v>
      </c>
      <c r="C350" s="360"/>
      <c r="D350" s="360"/>
      <c r="E350" s="360"/>
      <c r="F350" s="402"/>
      <c r="G350" s="402"/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177"/>
      <c r="T350" s="392">
        <v>0</v>
      </c>
      <c r="U350" s="392">
        <v>0</v>
      </c>
      <c r="V350" s="177"/>
      <c r="W350" s="177"/>
      <c r="X350" s="177"/>
      <c r="Y350" s="177"/>
      <c r="Z350" s="177"/>
      <c r="AA350" s="407">
        <v>0</v>
      </c>
      <c r="AB350" s="533"/>
      <c r="AC350" s="515"/>
      <c r="AD350" s="515"/>
      <c r="AE350" s="515"/>
      <c r="AF350" s="488"/>
      <c r="AG350" s="515"/>
      <c r="AH350" s="515"/>
      <c r="AI350" s="488"/>
      <c r="AJ350" s="488"/>
      <c r="AK350" s="515"/>
      <c r="AL350" s="515"/>
      <c r="AM350" s="515"/>
      <c r="AN350" s="515"/>
      <c r="AO350" s="515"/>
      <c r="AP350" s="515"/>
      <c r="AQ350" s="487"/>
      <c r="AR350" s="487"/>
      <c r="AS350" s="487"/>
      <c r="AT350" s="487"/>
      <c r="AU350" s="489"/>
    </row>
    <row r="351" spans="1:47" s="479" customFormat="1" ht="12.75">
      <c r="A351" s="534"/>
      <c r="B351" s="401" t="s">
        <v>371</v>
      </c>
      <c r="C351" s="360"/>
      <c r="D351" s="360"/>
      <c r="E351" s="360"/>
      <c r="F351" s="402"/>
      <c r="G351" s="402"/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177"/>
      <c r="T351" s="392">
        <v>0</v>
      </c>
      <c r="U351" s="392">
        <v>0</v>
      </c>
      <c r="V351" s="177"/>
      <c r="W351" s="177"/>
      <c r="X351" s="177"/>
      <c r="Y351" s="177"/>
      <c r="Z351" s="177"/>
      <c r="AA351" s="407">
        <v>0</v>
      </c>
      <c r="AB351" s="533"/>
      <c r="AC351" s="515"/>
      <c r="AD351" s="515"/>
      <c r="AE351" s="515"/>
      <c r="AF351" s="488"/>
      <c r="AG351" s="515"/>
      <c r="AH351" s="515"/>
      <c r="AI351" s="488"/>
      <c r="AJ351" s="488"/>
      <c r="AK351" s="515"/>
      <c r="AL351" s="515"/>
      <c r="AM351" s="515"/>
      <c r="AN351" s="515"/>
      <c r="AO351" s="515"/>
      <c r="AP351" s="515"/>
      <c r="AQ351" s="487"/>
      <c r="AR351" s="487"/>
      <c r="AS351" s="487"/>
      <c r="AT351" s="487"/>
      <c r="AU351" s="489"/>
    </row>
    <row r="352" spans="1:47" s="479" customFormat="1" ht="12.75">
      <c r="A352" s="534"/>
      <c r="B352" s="401" t="s">
        <v>372</v>
      </c>
      <c r="C352" s="360"/>
      <c r="D352" s="360"/>
      <c r="E352" s="360"/>
      <c r="F352" s="402"/>
      <c r="G352" s="402"/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177"/>
      <c r="T352" s="392">
        <v>0</v>
      </c>
      <c r="U352" s="392">
        <v>0</v>
      </c>
      <c r="V352" s="177"/>
      <c r="W352" s="177"/>
      <c r="X352" s="177"/>
      <c r="Y352" s="177"/>
      <c r="Z352" s="177"/>
      <c r="AA352" s="407">
        <v>0</v>
      </c>
      <c r="AB352" s="533"/>
      <c r="AC352" s="515"/>
      <c r="AD352" s="515"/>
      <c r="AE352" s="515"/>
      <c r="AF352" s="488"/>
      <c r="AG352" s="515"/>
      <c r="AH352" s="515"/>
      <c r="AI352" s="488"/>
      <c r="AJ352" s="488"/>
      <c r="AK352" s="515"/>
      <c r="AL352" s="515"/>
      <c r="AM352" s="515"/>
      <c r="AN352" s="515"/>
      <c r="AO352" s="515"/>
      <c r="AP352" s="515"/>
      <c r="AQ352" s="487"/>
      <c r="AR352" s="487"/>
      <c r="AS352" s="487"/>
      <c r="AT352" s="487"/>
      <c r="AU352" s="489"/>
    </row>
    <row r="353" spans="1:47" s="479" customFormat="1" ht="12.75">
      <c r="A353" s="534"/>
      <c r="B353" s="401" t="s">
        <v>373</v>
      </c>
      <c r="C353" s="360">
        <v>0</v>
      </c>
      <c r="D353" s="360">
        <v>0</v>
      </c>
      <c r="E353" s="360">
        <v>0</v>
      </c>
      <c r="F353" s="402"/>
      <c r="G353" s="402"/>
      <c r="H353" s="177">
        <v>0</v>
      </c>
      <c r="I353" s="177">
        <v>0</v>
      </c>
      <c r="J353" s="177">
        <v>0</v>
      </c>
      <c r="K353" s="177">
        <v>0</v>
      </c>
      <c r="L353" s="177">
        <v>0</v>
      </c>
      <c r="M353" s="177">
        <v>0</v>
      </c>
      <c r="N353" s="177">
        <v>0</v>
      </c>
      <c r="O353" s="177">
        <v>0</v>
      </c>
      <c r="P353" s="177">
        <v>0</v>
      </c>
      <c r="Q353" s="177">
        <v>0</v>
      </c>
      <c r="R353" s="177">
        <v>0</v>
      </c>
      <c r="S353" s="177">
        <v>0</v>
      </c>
      <c r="T353" s="392">
        <v>0</v>
      </c>
      <c r="U353" s="392">
        <v>0</v>
      </c>
      <c r="V353" s="177">
        <v>0</v>
      </c>
      <c r="W353" s="177">
        <v>0</v>
      </c>
      <c r="X353" s="177">
        <v>0</v>
      </c>
      <c r="Y353" s="177">
        <v>0</v>
      </c>
      <c r="Z353" s="177">
        <v>0</v>
      </c>
      <c r="AA353" s="407">
        <v>0</v>
      </c>
      <c r="AB353" s="533"/>
      <c r="AC353" s="515"/>
      <c r="AD353" s="515"/>
      <c r="AE353" s="515"/>
      <c r="AF353" s="488"/>
      <c r="AG353" s="515"/>
      <c r="AH353" s="515"/>
      <c r="AI353" s="488"/>
      <c r="AJ353" s="488"/>
      <c r="AK353" s="515"/>
      <c r="AL353" s="515"/>
      <c r="AM353" s="515"/>
      <c r="AN353" s="515"/>
      <c r="AO353" s="515"/>
      <c r="AP353" s="515"/>
      <c r="AQ353" s="487"/>
      <c r="AR353" s="487"/>
      <c r="AS353" s="487"/>
      <c r="AT353" s="487"/>
      <c r="AU353" s="489"/>
    </row>
    <row r="354" spans="1:47" s="479" customFormat="1" ht="12.75">
      <c r="A354" s="534"/>
      <c r="B354" s="401" t="s">
        <v>374</v>
      </c>
      <c r="C354" s="360"/>
      <c r="D354" s="360"/>
      <c r="E354" s="360"/>
      <c r="F354" s="402"/>
      <c r="G354" s="402"/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177"/>
      <c r="T354" s="392">
        <v>0</v>
      </c>
      <c r="U354" s="392">
        <v>0</v>
      </c>
      <c r="V354" s="177"/>
      <c r="W354" s="177"/>
      <c r="X354" s="177"/>
      <c r="Y354" s="177"/>
      <c r="Z354" s="177"/>
      <c r="AA354" s="407">
        <v>0</v>
      </c>
      <c r="AB354" s="533"/>
      <c r="AC354" s="515"/>
      <c r="AD354" s="515"/>
      <c r="AE354" s="515"/>
      <c r="AF354" s="488"/>
      <c r="AG354" s="515"/>
      <c r="AH354" s="515"/>
      <c r="AI354" s="488"/>
      <c r="AJ354" s="488"/>
      <c r="AK354" s="515"/>
      <c r="AL354" s="515"/>
      <c r="AM354" s="515"/>
      <c r="AN354" s="515"/>
      <c r="AO354" s="515"/>
      <c r="AP354" s="515"/>
      <c r="AQ354" s="487"/>
      <c r="AR354" s="487"/>
      <c r="AS354" s="487"/>
      <c r="AT354" s="487"/>
      <c r="AU354" s="489"/>
    </row>
    <row r="355" spans="1:47" s="479" customFormat="1" ht="12.75">
      <c r="A355" s="534"/>
      <c r="B355" s="401" t="s">
        <v>375</v>
      </c>
      <c r="C355" s="360"/>
      <c r="D355" s="360"/>
      <c r="E355" s="360"/>
      <c r="F355" s="402"/>
      <c r="G355" s="402"/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177"/>
      <c r="T355" s="392">
        <v>0</v>
      </c>
      <c r="U355" s="392">
        <v>0</v>
      </c>
      <c r="V355" s="177"/>
      <c r="W355" s="177"/>
      <c r="X355" s="177"/>
      <c r="Y355" s="177"/>
      <c r="Z355" s="177"/>
      <c r="AA355" s="407">
        <v>0</v>
      </c>
      <c r="AB355" s="533"/>
      <c r="AC355" s="515"/>
      <c r="AD355" s="515"/>
      <c r="AE355" s="515"/>
      <c r="AF355" s="488"/>
      <c r="AG355" s="515"/>
      <c r="AH355" s="515"/>
      <c r="AI355" s="488"/>
      <c r="AJ355" s="488"/>
      <c r="AK355" s="515"/>
      <c r="AL355" s="515"/>
      <c r="AM355" s="515"/>
      <c r="AN355" s="515"/>
      <c r="AO355" s="515"/>
      <c r="AP355" s="515"/>
      <c r="AQ355" s="487"/>
      <c r="AR355" s="487"/>
      <c r="AS355" s="487"/>
      <c r="AT355" s="487"/>
      <c r="AU355" s="489"/>
    </row>
    <row r="356" spans="1:47" s="479" customFormat="1" ht="12.75">
      <c r="A356" s="534"/>
      <c r="B356" s="401" t="s">
        <v>376</v>
      </c>
      <c r="C356" s="360"/>
      <c r="D356" s="360"/>
      <c r="E356" s="360"/>
      <c r="F356" s="402"/>
      <c r="G356" s="402"/>
      <c r="H356" s="177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177"/>
      <c r="T356" s="392">
        <v>0</v>
      </c>
      <c r="U356" s="392">
        <v>0</v>
      </c>
      <c r="V356" s="177"/>
      <c r="W356" s="177"/>
      <c r="X356" s="177"/>
      <c r="Y356" s="177"/>
      <c r="Z356" s="177"/>
      <c r="AA356" s="407">
        <v>0</v>
      </c>
      <c r="AB356" s="533"/>
      <c r="AC356" s="515"/>
      <c r="AD356" s="515"/>
      <c r="AE356" s="515"/>
      <c r="AF356" s="488"/>
      <c r="AG356" s="515"/>
      <c r="AH356" s="515"/>
      <c r="AI356" s="488"/>
      <c r="AJ356" s="488"/>
      <c r="AK356" s="515"/>
      <c r="AL356" s="515"/>
      <c r="AM356" s="515"/>
      <c r="AN356" s="515"/>
      <c r="AO356" s="515"/>
      <c r="AP356" s="515"/>
      <c r="AQ356" s="487"/>
      <c r="AR356" s="487"/>
      <c r="AS356" s="487"/>
      <c r="AT356" s="487"/>
      <c r="AU356" s="489"/>
    </row>
    <row r="357" spans="1:47" s="479" customFormat="1" ht="12.75">
      <c r="A357" s="534"/>
      <c r="B357" s="401" t="s">
        <v>377</v>
      </c>
      <c r="C357" s="360"/>
      <c r="D357" s="360"/>
      <c r="E357" s="360"/>
      <c r="F357" s="402"/>
      <c r="G357" s="402"/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177"/>
      <c r="T357" s="392">
        <v>0</v>
      </c>
      <c r="U357" s="392">
        <v>0</v>
      </c>
      <c r="V357" s="177"/>
      <c r="W357" s="177"/>
      <c r="X357" s="177"/>
      <c r="Y357" s="177"/>
      <c r="Z357" s="177"/>
      <c r="AA357" s="407">
        <v>0</v>
      </c>
      <c r="AB357" s="533"/>
      <c r="AC357" s="515"/>
      <c r="AD357" s="515"/>
      <c r="AE357" s="515"/>
      <c r="AF357" s="488"/>
      <c r="AG357" s="515"/>
      <c r="AH357" s="515"/>
      <c r="AI357" s="488"/>
      <c r="AJ357" s="488"/>
      <c r="AK357" s="515"/>
      <c r="AL357" s="515"/>
      <c r="AM357" s="515"/>
      <c r="AN357" s="515"/>
      <c r="AO357" s="515"/>
      <c r="AP357" s="515"/>
      <c r="AQ357" s="487"/>
      <c r="AR357" s="487"/>
      <c r="AS357" s="487"/>
      <c r="AT357" s="487"/>
      <c r="AU357" s="489"/>
    </row>
    <row r="358" spans="1:47" s="479" customFormat="1" ht="12.75">
      <c r="A358" s="534"/>
      <c r="B358" s="401" t="s">
        <v>67</v>
      </c>
      <c r="C358" s="360"/>
      <c r="D358" s="360"/>
      <c r="E358" s="360"/>
      <c r="F358" s="402"/>
      <c r="G358" s="402"/>
      <c r="H358" s="177">
        <v>6.6170997299999996</v>
      </c>
      <c r="I358" s="518">
        <v>6</v>
      </c>
      <c r="J358" s="177"/>
      <c r="K358" s="177"/>
      <c r="L358" s="177"/>
      <c r="M358" s="177"/>
      <c r="N358" s="177"/>
      <c r="O358" s="177"/>
      <c r="P358" s="177"/>
      <c r="Q358" s="177"/>
      <c r="R358" s="177"/>
      <c r="S358" s="177"/>
      <c r="T358" s="392">
        <v>0</v>
      </c>
      <c r="U358" s="392">
        <v>0</v>
      </c>
      <c r="V358" s="177">
        <v>0.61709972999999996</v>
      </c>
      <c r="W358" s="177"/>
      <c r="X358" s="177">
        <v>2</v>
      </c>
      <c r="Y358" s="177">
        <v>2</v>
      </c>
      <c r="Z358" s="177">
        <v>2</v>
      </c>
      <c r="AA358" s="407">
        <v>6.6170997299999996</v>
      </c>
      <c r="AB358" s="533"/>
      <c r="AC358" s="515"/>
      <c r="AD358" s="515"/>
      <c r="AE358" s="515"/>
      <c r="AF358" s="488"/>
      <c r="AG358" s="515"/>
      <c r="AH358" s="515"/>
      <c r="AI358" s="488"/>
      <c r="AJ358" s="488"/>
      <c r="AK358" s="515"/>
      <c r="AL358" s="515"/>
      <c r="AM358" s="515"/>
      <c r="AN358" s="515"/>
      <c r="AO358" s="515"/>
      <c r="AP358" s="515"/>
      <c r="AQ358" s="487"/>
      <c r="AR358" s="487"/>
      <c r="AS358" s="487"/>
      <c r="AT358" s="487"/>
      <c r="AU358" s="489"/>
    </row>
    <row r="359" spans="1:47" s="500" customFormat="1" ht="38.25">
      <c r="A359" s="540">
        <v>12</v>
      </c>
      <c r="B359" s="397" t="s">
        <v>69</v>
      </c>
      <c r="C359" s="513" t="s">
        <v>52</v>
      </c>
      <c r="D359" s="513">
        <v>9.6900000000000013</v>
      </c>
      <c r="E359" s="513">
        <v>3.75</v>
      </c>
      <c r="F359" s="398">
        <v>2013</v>
      </c>
      <c r="G359" s="398">
        <v>2017</v>
      </c>
      <c r="H359" s="513">
        <v>33</v>
      </c>
      <c r="I359" s="513">
        <v>33</v>
      </c>
      <c r="J359" s="513">
        <v>0</v>
      </c>
      <c r="K359" s="513">
        <v>0</v>
      </c>
      <c r="L359" s="513">
        <v>0.71</v>
      </c>
      <c r="M359" s="513">
        <v>0.79</v>
      </c>
      <c r="N359" s="513">
        <v>0.53</v>
      </c>
      <c r="O359" s="513">
        <v>0</v>
      </c>
      <c r="P359" s="513">
        <v>4.09</v>
      </c>
      <c r="Q359" s="513">
        <v>1</v>
      </c>
      <c r="R359" s="513">
        <v>4.3600000000000003</v>
      </c>
      <c r="S359" s="513">
        <v>1.96</v>
      </c>
      <c r="T359" s="584">
        <v>9.6900000000000013</v>
      </c>
      <c r="U359" s="584">
        <v>3.75</v>
      </c>
      <c r="V359" s="590"/>
      <c r="W359" s="590">
        <v>4</v>
      </c>
      <c r="X359" s="590">
        <v>1</v>
      </c>
      <c r="Y359" s="590">
        <v>12</v>
      </c>
      <c r="Z359" s="590">
        <v>16</v>
      </c>
      <c r="AA359" s="587">
        <v>33</v>
      </c>
      <c r="AB359" s="531"/>
      <c r="AC359" s="515"/>
      <c r="AD359" s="537"/>
      <c r="AE359" s="537"/>
      <c r="AF359" s="515"/>
      <c r="AG359" s="515"/>
      <c r="AH359" s="515"/>
      <c r="AI359" s="515"/>
      <c r="AJ359" s="515"/>
      <c r="AK359" s="515"/>
      <c r="AL359" s="515"/>
      <c r="AM359" s="515"/>
      <c r="AN359" s="515"/>
      <c r="AO359" s="515"/>
      <c r="AP359" s="515"/>
      <c r="AQ359" s="498"/>
      <c r="AR359" s="498"/>
      <c r="AS359" s="498"/>
      <c r="AT359" s="498"/>
      <c r="AU359" s="499"/>
    </row>
    <row r="360" spans="1:47" s="479" customFormat="1" ht="12.75">
      <c r="A360" s="529"/>
      <c r="B360" s="401" t="s">
        <v>361</v>
      </c>
      <c r="C360" s="360">
        <v>0</v>
      </c>
      <c r="D360" s="360">
        <v>9.6900000000000013</v>
      </c>
      <c r="E360" s="360">
        <v>3.75</v>
      </c>
      <c r="F360" s="402"/>
      <c r="G360" s="402"/>
      <c r="H360" s="177">
        <v>33</v>
      </c>
      <c r="I360" s="177">
        <v>33</v>
      </c>
      <c r="J360" s="177">
        <v>0</v>
      </c>
      <c r="K360" s="177">
        <v>0</v>
      </c>
      <c r="L360" s="177">
        <v>0.71</v>
      </c>
      <c r="M360" s="177">
        <v>0.79</v>
      </c>
      <c r="N360" s="177">
        <v>0.53</v>
      </c>
      <c r="O360" s="177">
        <v>0</v>
      </c>
      <c r="P360" s="177">
        <v>4.09</v>
      </c>
      <c r="Q360" s="177">
        <v>1</v>
      </c>
      <c r="R360" s="177">
        <v>4.3600000000000003</v>
      </c>
      <c r="S360" s="177">
        <v>1.96</v>
      </c>
      <c r="T360" s="403">
        <v>9.6900000000000013</v>
      </c>
      <c r="U360" s="403">
        <v>3.75</v>
      </c>
      <c r="V360" s="177">
        <v>0</v>
      </c>
      <c r="W360" s="177">
        <v>4</v>
      </c>
      <c r="X360" s="177">
        <v>1</v>
      </c>
      <c r="Y360" s="177">
        <v>12</v>
      </c>
      <c r="Z360" s="177">
        <v>15.999999996000001</v>
      </c>
      <c r="AA360" s="407">
        <v>32.999999996</v>
      </c>
      <c r="AB360" s="533"/>
      <c r="AC360" s="488"/>
      <c r="AD360" s="488"/>
      <c r="AE360" s="488"/>
      <c r="AF360" s="488"/>
      <c r="AG360" s="488"/>
      <c r="AH360" s="488"/>
      <c r="AI360" s="488"/>
      <c r="AJ360" s="488"/>
      <c r="AK360" s="488"/>
      <c r="AL360" s="488"/>
      <c r="AM360" s="488"/>
      <c r="AN360" s="488"/>
      <c r="AO360" s="488"/>
      <c r="AP360" s="488"/>
      <c r="AQ360" s="482"/>
      <c r="AR360" s="482"/>
      <c r="AS360" s="482"/>
      <c r="AT360" s="482"/>
      <c r="AU360" s="489"/>
    </row>
    <row r="361" spans="1:47" s="479" customFormat="1" ht="12.75">
      <c r="A361" s="529"/>
      <c r="B361" s="401" t="s">
        <v>362</v>
      </c>
      <c r="C361" s="360">
        <v>0</v>
      </c>
      <c r="D361" s="360">
        <v>9.6900000000000013</v>
      </c>
      <c r="E361" s="360">
        <v>0</v>
      </c>
      <c r="F361" s="402"/>
      <c r="G361" s="402"/>
      <c r="H361" s="177">
        <v>20.407133630000001</v>
      </c>
      <c r="I361" s="177">
        <v>20.407133630000001</v>
      </c>
      <c r="J361" s="177">
        <v>0</v>
      </c>
      <c r="K361" s="177">
        <v>0</v>
      </c>
      <c r="L361" s="177">
        <v>0.71</v>
      </c>
      <c r="M361" s="177">
        <v>0</v>
      </c>
      <c r="N361" s="177">
        <v>0.53</v>
      </c>
      <c r="O361" s="177">
        <v>0</v>
      </c>
      <c r="P361" s="177">
        <v>4.09</v>
      </c>
      <c r="Q361" s="177">
        <v>0</v>
      </c>
      <c r="R361" s="177">
        <v>4.3600000000000003</v>
      </c>
      <c r="S361" s="177">
        <v>0</v>
      </c>
      <c r="T361" s="403">
        <v>9.6900000000000013</v>
      </c>
      <c r="U361" s="403">
        <v>0</v>
      </c>
      <c r="V361" s="177">
        <v>0</v>
      </c>
      <c r="W361" s="177">
        <v>1.3161415599999999</v>
      </c>
      <c r="X361" s="177">
        <v>1</v>
      </c>
      <c r="Y361" s="177">
        <v>8.7604647100000008</v>
      </c>
      <c r="Z361" s="177">
        <v>9.3305273600000014</v>
      </c>
      <c r="AA361" s="407">
        <v>20.407133630000004</v>
      </c>
      <c r="AB361" s="533"/>
      <c r="AC361" s="488"/>
      <c r="AD361" s="488"/>
      <c r="AE361" s="488"/>
      <c r="AF361" s="488"/>
      <c r="AG361" s="488"/>
      <c r="AH361" s="488"/>
      <c r="AI361" s="488"/>
      <c r="AJ361" s="488"/>
      <c r="AK361" s="488"/>
      <c r="AL361" s="488"/>
      <c r="AM361" s="488"/>
      <c r="AN361" s="488"/>
      <c r="AO361" s="488"/>
      <c r="AP361" s="488"/>
      <c r="AQ361" s="482"/>
      <c r="AR361" s="482"/>
      <c r="AS361" s="482"/>
      <c r="AT361" s="482"/>
      <c r="AU361" s="489"/>
    </row>
    <row r="362" spans="1:47" s="523" customFormat="1" ht="12.75">
      <c r="A362" s="529"/>
      <c r="B362" s="401" t="s">
        <v>363</v>
      </c>
      <c r="C362" s="360">
        <v>0</v>
      </c>
      <c r="D362" s="360">
        <v>6.8800000000000008</v>
      </c>
      <c r="E362" s="360">
        <v>0</v>
      </c>
      <c r="F362" s="402"/>
      <c r="G362" s="402"/>
      <c r="H362" s="177">
        <v>14.022637400000001</v>
      </c>
      <c r="I362" s="177">
        <v>14.022637400000001</v>
      </c>
      <c r="J362" s="177">
        <v>0</v>
      </c>
      <c r="K362" s="177">
        <v>0</v>
      </c>
      <c r="L362" s="177">
        <v>0.59</v>
      </c>
      <c r="M362" s="177">
        <v>0</v>
      </c>
      <c r="N362" s="177">
        <v>0.53</v>
      </c>
      <c r="O362" s="177">
        <v>0</v>
      </c>
      <c r="P362" s="177">
        <v>2.62</v>
      </c>
      <c r="Q362" s="177">
        <v>0</v>
      </c>
      <c r="R362" s="177">
        <v>3.14</v>
      </c>
      <c r="S362" s="177">
        <v>0</v>
      </c>
      <c r="T362" s="403">
        <v>6.8800000000000008</v>
      </c>
      <c r="U362" s="403">
        <v>0</v>
      </c>
      <c r="V362" s="177">
        <v>0</v>
      </c>
      <c r="W362" s="177">
        <v>1.10377715</v>
      </c>
      <c r="X362" s="177">
        <v>1</v>
      </c>
      <c r="Y362" s="177">
        <v>5.2866317900000004</v>
      </c>
      <c r="Z362" s="177">
        <v>6.6322284600000003</v>
      </c>
      <c r="AA362" s="407">
        <v>14.022637400000001</v>
      </c>
      <c r="AB362" s="533"/>
      <c r="AC362" s="488"/>
      <c r="AD362" s="488"/>
      <c r="AE362" s="488"/>
      <c r="AF362" s="488"/>
      <c r="AG362" s="488"/>
      <c r="AH362" s="488"/>
      <c r="AI362" s="488"/>
      <c r="AJ362" s="488"/>
      <c r="AK362" s="488"/>
      <c r="AL362" s="488"/>
      <c r="AM362" s="488"/>
      <c r="AN362" s="488"/>
      <c r="AO362" s="488"/>
      <c r="AP362" s="488"/>
      <c r="AQ362" s="521"/>
      <c r="AR362" s="521"/>
      <c r="AS362" s="521"/>
      <c r="AT362" s="521"/>
      <c r="AU362" s="522"/>
    </row>
    <row r="363" spans="1:47" s="479" customFormat="1" ht="12.75">
      <c r="A363" s="529"/>
      <c r="B363" s="401" t="s">
        <v>364</v>
      </c>
      <c r="C363" s="360"/>
      <c r="D363" s="360"/>
      <c r="E363" s="360"/>
      <c r="F363" s="402"/>
      <c r="G363" s="402"/>
      <c r="H363" s="177"/>
      <c r="I363" s="177"/>
      <c r="J363" s="177"/>
      <c r="K363" s="177"/>
      <c r="L363" s="177"/>
      <c r="M363" s="177"/>
      <c r="N363" s="177"/>
      <c r="O363" s="177"/>
      <c r="P363" s="177"/>
      <c r="Q363" s="177"/>
      <c r="R363" s="177"/>
      <c r="S363" s="177"/>
      <c r="T363" s="403">
        <v>0</v>
      </c>
      <c r="U363" s="403">
        <v>0</v>
      </c>
      <c r="V363" s="177"/>
      <c r="W363" s="177"/>
      <c r="X363" s="177"/>
      <c r="Y363" s="177"/>
      <c r="Z363" s="177"/>
      <c r="AA363" s="407">
        <v>0</v>
      </c>
      <c r="AB363" s="533"/>
      <c r="AC363" s="488"/>
      <c r="AD363" s="488"/>
      <c r="AE363" s="488"/>
      <c r="AF363" s="488"/>
      <c r="AG363" s="488"/>
      <c r="AH363" s="488"/>
      <c r="AI363" s="488"/>
      <c r="AJ363" s="488"/>
      <c r="AK363" s="488"/>
      <c r="AL363" s="488"/>
      <c r="AM363" s="488"/>
      <c r="AN363" s="488"/>
      <c r="AO363" s="488"/>
      <c r="AP363" s="488"/>
      <c r="AQ363" s="482"/>
      <c r="AR363" s="482"/>
      <c r="AS363" s="482"/>
      <c r="AT363" s="482"/>
      <c r="AU363" s="489"/>
    </row>
    <row r="364" spans="1:47" s="479" customFormat="1" ht="12.75">
      <c r="A364" s="529"/>
      <c r="B364" s="401" t="s">
        <v>365</v>
      </c>
      <c r="C364" s="360"/>
      <c r="D364" s="360"/>
      <c r="E364" s="360"/>
      <c r="F364" s="402"/>
      <c r="G364" s="402"/>
      <c r="H364" s="177"/>
      <c r="I364" s="177"/>
      <c r="J364" s="177"/>
      <c r="K364" s="177"/>
      <c r="L364" s="177"/>
      <c r="M364" s="177"/>
      <c r="N364" s="177"/>
      <c r="O364" s="177"/>
      <c r="P364" s="177"/>
      <c r="Q364" s="177"/>
      <c r="R364" s="177"/>
      <c r="S364" s="177"/>
      <c r="T364" s="403">
        <v>0</v>
      </c>
      <c r="U364" s="403">
        <v>0</v>
      </c>
      <c r="V364" s="177"/>
      <c r="W364" s="177"/>
      <c r="X364" s="177"/>
      <c r="Y364" s="177"/>
      <c r="Z364" s="177"/>
      <c r="AA364" s="407">
        <v>0</v>
      </c>
      <c r="AB364" s="533"/>
      <c r="AC364" s="488"/>
      <c r="AD364" s="488"/>
      <c r="AE364" s="488"/>
      <c r="AF364" s="488"/>
      <c r="AG364" s="488"/>
      <c r="AH364" s="488"/>
      <c r="AI364" s="488"/>
      <c r="AJ364" s="488"/>
      <c r="AK364" s="488"/>
      <c r="AL364" s="488"/>
      <c r="AM364" s="488"/>
      <c r="AN364" s="488"/>
      <c r="AO364" s="488"/>
      <c r="AP364" s="488"/>
      <c r="AQ364" s="482"/>
      <c r="AR364" s="482"/>
      <c r="AS364" s="482"/>
      <c r="AT364" s="482"/>
      <c r="AU364" s="489"/>
    </row>
    <row r="365" spans="1:47" s="479" customFormat="1" ht="12.75">
      <c r="A365" s="529"/>
      <c r="B365" s="401" t="s">
        <v>366</v>
      </c>
      <c r="C365" s="360"/>
      <c r="D365" s="360">
        <v>2.06</v>
      </c>
      <c r="E365" s="360"/>
      <c r="F365" s="402"/>
      <c r="G365" s="402"/>
      <c r="H365" s="177">
        <v>4.9910757400000003</v>
      </c>
      <c r="I365" s="518">
        <v>4.9910757400000003</v>
      </c>
      <c r="J365" s="177"/>
      <c r="K365" s="177"/>
      <c r="L365" s="177"/>
      <c r="M365" s="177"/>
      <c r="N365" s="177"/>
      <c r="O365" s="177"/>
      <c r="P365" s="177">
        <v>0.71</v>
      </c>
      <c r="Q365" s="177"/>
      <c r="R365" s="177">
        <v>1.35</v>
      </c>
      <c r="S365" s="177"/>
      <c r="T365" s="403">
        <v>2.06</v>
      </c>
      <c r="U365" s="403">
        <v>0</v>
      </c>
      <c r="V365" s="177"/>
      <c r="W365" s="177"/>
      <c r="X365" s="177"/>
      <c r="Y365" s="177">
        <v>1.7135455900000001</v>
      </c>
      <c r="Z365" s="177">
        <v>3.27753015</v>
      </c>
      <c r="AA365" s="407">
        <v>4.9910757400000003</v>
      </c>
      <c r="AB365" s="533"/>
      <c r="AC365" s="488"/>
      <c r="AD365" s="488"/>
      <c r="AE365" s="488"/>
      <c r="AF365" s="488"/>
      <c r="AG365" s="488"/>
      <c r="AH365" s="488"/>
      <c r="AI365" s="488"/>
      <c r="AJ365" s="488"/>
      <c r="AK365" s="488"/>
      <c r="AL365" s="488"/>
      <c r="AM365" s="488"/>
      <c r="AN365" s="488"/>
      <c r="AO365" s="488"/>
      <c r="AP365" s="488"/>
      <c r="AQ365" s="482"/>
      <c r="AR365" s="482"/>
      <c r="AS365" s="482"/>
      <c r="AT365" s="482"/>
      <c r="AU365" s="489"/>
    </row>
    <row r="366" spans="1:47" s="479" customFormat="1" ht="12.75">
      <c r="A366" s="529"/>
      <c r="B366" s="401" t="s">
        <v>367</v>
      </c>
      <c r="C366" s="360"/>
      <c r="D366" s="360">
        <v>4.82</v>
      </c>
      <c r="E366" s="360"/>
      <c r="F366" s="402"/>
      <c r="G366" s="402"/>
      <c r="H366" s="177">
        <v>9.0315616599999995</v>
      </c>
      <c r="I366" s="518">
        <v>9.0315616599999995</v>
      </c>
      <c r="J366" s="177"/>
      <c r="K366" s="177"/>
      <c r="L366" s="177">
        <v>0.59</v>
      </c>
      <c r="M366" s="177"/>
      <c r="N366" s="177">
        <v>0.53</v>
      </c>
      <c r="O366" s="177"/>
      <c r="P366" s="177">
        <v>1.91</v>
      </c>
      <c r="Q366" s="177"/>
      <c r="R366" s="177">
        <v>1.79</v>
      </c>
      <c r="S366" s="177"/>
      <c r="T366" s="403">
        <v>4.82</v>
      </c>
      <c r="U366" s="403">
        <v>0</v>
      </c>
      <c r="V366" s="177"/>
      <c r="W366" s="177">
        <v>1.10377715</v>
      </c>
      <c r="X366" s="177">
        <v>1</v>
      </c>
      <c r="Y366" s="177">
        <v>3.5730862000000001</v>
      </c>
      <c r="Z366" s="177">
        <v>3.3546983099999999</v>
      </c>
      <c r="AA366" s="407">
        <v>9.0315616599999995</v>
      </c>
      <c r="AB366" s="533"/>
      <c r="AC366" s="488"/>
      <c r="AD366" s="488"/>
      <c r="AE366" s="488"/>
      <c r="AF366" s="488"/>
      <c r="AG366" s="488"/>
      <c r="AH366" s="488"/>
      <c r="AI366" s="488"/>
      <c r="AJ366" s="488"/>
      <c r="AK366" s="488"/>
      <c r="AL366" s="488"/>
      <c r="AM366" s="488"/>
      <c r="AN366" s="488"/>
      <c r="AO366" s="488"/>
      <c r="AP366" s="488"/>
      <c r="AQ366" s="482"/>
      <c r="AR366" s="482"/>
      <c r="AS366" s="482"/>
      <c r="AT366" s="482"/>
      <c r="AU366" s="489"/>
    </row>
    <row r="367" spans="1:47" s="523" customFormat="1" ht="12.75">
      <c r="A367" s="529"/>
      <c r="B367" s="401" t="s">
        <v>368</v>
      </c>
      <c r="C367" s="360">
        <v>0</v>
      </c>
      <c r="D367" s="360">
        <v>2.81</v>
      </c>
      <c r="E367" s="360">
        <v>0</v>
      </c>
      <c r="F367" s="402"/>
      <c r="G367" s="402"/>
      <c r="H367" s="177">
        <v>6.3844962299999999</v>
      </c>
      <c r="I367" s="177">
        <v>6.3844962299999999</v>
      </c>
      <c r="J367" s="177">
        <v>0</v>
      </c>
      <c r="K367" s="177">
        <v>0</v>
      </c>
      <c r="L367" s="177">
        <v>0.12</v>
      </c>
      <c r="M367" s="177">
        <v>0</v>
      </c>
      <c r="N367" s="177">
        <v>0</v>
      </c>
      <c r="O367" s="177">
        <v>0</v>
      </c>
      <c r="P367" s="177">
        <v>1.47</v>
      </c>
      <c r="Q367" s="177">
        <v>0</v>
      </c>
      <c r="R367" s="177">
        <v>1.22</v>
      </c>
      <c r="S367" s="177">
        <v>0</v>
      </c>
      <c r="T367" s="403">
        <v>2.8099999999999996</v>
      </c>
      <c r="U367" s="403">
        <v>0</v>
      </c>
      <c r="V367" s="177">
        <v>0</v>
      </c>
      <c r="W367" s="177">
        <v>0.21236441</v>
      </c>
      <c r="X367" s="177">
        <v>0</v>
      </c>
      <c r="Y367" s="177">
        <v>3.47383292</v>
      </c>
      <c r="Z367" s="177">
        <v>2.6982989000000002</v>
      </c>
      <c r="AA367" s="407">
        <v>6.3844962299999999</v>
      </c>
      <c r="AB367" s="533"/>
      <c r="AC367" s="488"/>
      <c r="AD367" s="488"/>
      <c r="AE367" s="488"/>
      <c r="AF367" s="488"/>
      <c r="AG367" s="488"/>
      <c r="AH367" s="488"/>
      <c r="AI367" s="488"/>
      <c r="AJ367" s="488"/>
      <c r="AK367" s="488"/>
      <c r="AL367" s="488"/>
      <c r="AM367" s="488"/>
      <c r="AN367" s="488"/>
      <c r="AO367" s="488"/>
      <c r="AP367" s="488"/>
      <c r="AQ367" s="521"/>
      <c r="AR367" s="521"/>
      <c r="AS367" s="521"/>
      <c r="AT367" s="521"/>
      <c r="AU367" s="522"/>
    </row>
    <row r="368" spans="1:47" s="479" customFormat="1" ht="12.75">
      <c r="A368" s="529"/>
      <c r="B368" s="401" t="s">
        <v>369</v>
      </c>
      <c r="C368" s="360"/>
      <c r="D368" s="360"/>
      <c r="E368" s="360"/>
      <c r="F368" s="402"/>
      <c r="G368" s="402"/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  <c r="R368" s="177"/>
      <c r="S368" s="177"/>
      <c r="T368" s="403">
        <v>0</v>
      </c>
      <c r="U368" s="403">
        <v>0</v>
      </c>
      <c r="V368" s="177"/>
      <c r="W368" s="177"/>
      <c r="X368" s="177"/>
      <c r="Y368" s="177"/>
      <c r="Z368" s="177"/>
      <c r="AA368" s="407">
        <v>0</v>
      </c>
      <c r="AB368" s="533"/>
      <c r="AC368" s="488"/>
      <c r="AD368" s="488"/>
      <c r="AE368" s="488"/>
      <c r="AF368" s="488"/>
      <c r="AG368" s="488"/>
      <c r="AH368" s="488"/>
      <c r="AI368" s="488"/>
      <c r="AJ368" s="488"/>
      <c r="AK368" s="488"/>
      <c r="AL368" s="488"/>
      <c r="AM368" s="488"/>
      <c r="AN368" s="488"/>
      <c r="AO368" s="488"/>
      <c r="AP368" s="488"/>
      <c r="AQ368" s="482"/>
      <c r="AR368" s="482"/>
      <c r="AS368" s="482"/>
      <c r="AT368" s="482"/>
      <c r="AU368" s="489"/>
    </row>
    <row r="369" spans="1:47" s="479" customFormat="1" ht="12.75">
      <c r="A369" s="529"/>
      <c r="B369" s="401" t="s">
        <v>370</v>
      </c>
      <c r="C369" s="360"/>
      <c r="D369" s="360"/>
      <c r="E369" s="360"/>
      <c r="F369" s="402"/>
      <c r="G369" s="402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403">
        <v>0</v>
      </c>
      <c r="U369" s="403">
        <v>0</v>
      </c>
      <c r="V369" s="177"/>
      <c r="W369" s="177"/>
      <c r="X369" s="177"/>
      <c r="Y369" s="177"/>
      <c r="Z369" s="177"/>
      <c r="AA369" s="407">
        <v>0</v>
      </c>
      <c r="AB369" s="533"/>
      <c r="AC369" s="488"/>
      <c r="AD369" s="488"/>
      <c r="AE369" s="488"/>
      <c r="AF369" s="488"/>
      <c r="AG369" s="488"/>
      <c r="AH369" s="488"/>
      <c r="AI369" s="488"/>
      <c r="AJ369" s="488"/>
      <c r="AK369" s="488"/>
      <c r="AL369" s="488"/>
      <c r="AM369" s="488"/>
      <c r="AN369" s="488"/>
      <c r="AO369" s="488"/>
      <c r="AP369" s="488"/>
      <c r="AQ369" s="482"/>
      <c r="AR369" s="482"/>
      <c r="AS369" s="482"/>
      <c r="AT369" s="482"/>
      <c r="AU369" s="489"/>
    </row>
    <row r="370" spans="1:47" s="479" customFormat="1" ht="12.75">
      <c r="A370" s="529"/>
      <c r="B370" s="401" t="s">
        <v>371</v>
      </c>
      <c r="C370" s="360"/>
      <c r="D370" s="360">
        <v>0.91999999999999993</v>
      </c>
      <c r="E370" s="360"/>
      <c r="F370" s="402"/>
      <c r="G370" s="402"/>
      <c r="H370" s="177">
        <v>3.0397567799999998</v>
      </c>
      <c r="I370" s="518">
        <v>3.0397567799999998</v>
      </c>
      <c r="J370" s="177"/>
      <c r="K370" s="177"/>
      <c r="L370" s="177"/>
      <c r="M370" s="177"/>
      <c r="N370" s="177"/>
      <c r="O370" s="177"/>
      <c r="P370" s="177">
        <v>0.56999999999999995</v>
      </c>
      <c r="Q370" s="177"/>
      <c r="R370" s="177">
        <v>0.35</v>
      </c>
      <c r="S370" s="177"/>
      <c r="T370" s="403">
        <v>0.91999999999999993</v>
      </c>
      <c r="U370" s="403">
        <v>0</v>
      </c>
      <c r="V370" s="177"/>
      <c r="W370" s="177"/>
      <c r="X370" s="177"/>
      <c r="Y370" s="177">
        <v>1.88109985</v>
      </c>
      <c r="Z370" s="177">
        <v>1.15865693</v>
      </c>
      <c r="AA370" s="407">
        <v>3.0397567800000003</v>
      </c>
      <c r="AB370" s="533"/>
      <c r="AC370" s="488"/>
      <c r="AD370" s="488"/>
      <c r="AE370" s="488"/>
      <c r="AF370" s="488"/>
      <c r="AG370" s="488"/>
      <c r="AH370" s="488"/>
      <c r="AI370" s="488"/>
      <c r="AJ370" s="488"/>
      <c r="AK370" s="488"/>
      <c r="AL370" s="488"/>
      <c r="AM370" s="488"/>
      <c r="AN370" s="488"/>
      <c r="AO370" s="488"/>
      <c r="AP370" s="488"/>
      <c r="AQ370" s="482"/>
      <c r="AR370" s="482"/>
      <c r="AS370" s="482"/>
      <c r="AT370" s="482"/>
      <c r="AU370" s="489"/>
    </row>
    <row r="371" spans="1:47" s="479" customFormat="1" ht="12.75">
      <c r="A371" s="529"/>
      <c r="B371" s="401" t="s">
        <v>372</v>
      </c>
      <c r="C371" s="360"/>
      <c r="D371" s="360">
        <v>1.8900000000000001</v>
      </c>
      <c r="E371" s="360"/>
      <c r="F371" s="402"/>
      <c r="G371" s="402"/>
      <c r="H371" s="177">
        <v>3.3447394500000001</v>
      </c>
      <c r="I371" s="518">
        <v>3.3447394500000001</v>
      </c>
      <c r="J371" s="177"/>
      <c r="K371" s="177"/>
      <c r="L371" s="177">
        <v>0.12</v>
      </c>
      <c r="M371" s="177"/>
      <c r="N371" s="177"/>
      <c r="O371" s="177"/>
      <c r="P371" s="177">
        <v>0.9</v>
      </c>
      <c r="Q371" s="177"/>
      <c r="R371" s="177">
        <v>0.87</v>
      </c>
      <c r="S371" s="177"/>
      <c r="T371" s="403">
        <v>1.8900000000000001</v>
      </c>
      <c r="U371" s="403">
        <v>0</v>
      </c>
      <c r="V371" s="177"/>
      <c r="W371" s="177">
        <v>0.21236441</v>
      </c>
      <c r="X371" s="177"/>
      <c r="Y371" s="177">
        <v>1.59273307</v>
      </c>
      <c r="Z371" s="177">
        <v>1.5396419699999999</v>
      </c>
      <c r="AA371" s="407">
        <v>3.3447394499999996</v>
      </c>
      <c r="AB371" s="533"/>
      <c r="AC371" s="488"/>
      <c r="AD371" s="488"/>
      <c r="AE371" s="488"/>
      <c r="AF371" s="488"/>
      <c r="AG371" s="488"/>
      <c r="AH371" s="488"/>
      <c r="AI371" s="488"/>
      <c r="AJ371" s="488"/>
      <c r="AK371" s="488"/>
      <c r="AL371" s="488"/>
      <c r="AM371" s="488"/>
      <c r="AN371" s="488"/>
      <c r="AO371" s="488"/>
      <c r="AP371" s="488"/>
      <c r="AQ371" s="482"/>
      <c r="AR371" s="482"/>
      <c r="AS371" s="482"/>
      <c r="AT371" s="482"/>
      <c r="AU371" s="489"/>
    </row>
    <row r="372" spans="1:47" s="523" customFormat="1" ht="12.75">
      <c r="A372" s="529"/>
      <c r="B372" s="401" t="s">
        <v>373</v>
      </c>
      <c r="C372" s="360">
        <v>0</v>
      </c>
      <c r="D372" s="360">
        <v>0</v>
      </c>
      <c r="E372" s="360">
        <v>3.75</v>
      </c>
      <c r="F372" s="402"/>
      <c r="G372" s="402"/>
      <c r="H372" s="177">
        <v>12.592866369999999</v>
      </c>
      <c r="I372" s="177">
        <v>12.592866369999999</v>
      </c>
      <c r="J372" s="177">
        <v>0</v>
      </c>
      <c r="K372" s="177">
        <v>0</v>
      </c>
      <c r="L372" s="177">
        <v>0</v>
      </c>
      <c r="M372" s="177">
        <v>0.79</v>
      </c>
      <c r="N372" s="177">
        <v>0</v>
      </c>
      <c r="O372" s="177">
        <v>0</v>
      </c>
      <c r="P372" s="177">
        <v>0</v>
      </c>
      <c r="Q372" s="177">
        <v>1</v>
      </c>
      <c r="R372" s="177">
        <v>0</v>
      </c>
      <c r="S372" s="177">
        <v>1.96</v>
      </c>
      <c r="T372" s="403">
        <v>0</v>
      </c>
      <c r="U372" s="403">
        <v>3.75</v>
      </c>
      <c r="V372" s="177">
        <v>0</v>
      </c>
      <c r="W372" s="177">
        <v>2.6838584399999998</v>
      </c>
      <c r="X372" s="177">
        <v>0</v>
      </c>
      <c r="Y372" s="177">
        <v>3.2395352900000001</v>
      </c>
      <c r="Z372" s="177">
        <v>6.6694726360000001</v>
      </c>
      <c r="AA372" s="407">
        <v>12.592866365999999</v>
      </c>
      <c r="AB372" s="533"/>
      <c r="AC372" s="488"/>
      <c r="AD372" s="488"/>
      <c r="AE372" s="488"/>
      <c r="AF372" s="488"/>
      <c r="AG372" s="488"/>
      <c r="AH372" s="488"/>
      <c r="AI372" s="488"/>
      <c r="AJ372" s="488"/>
      <c r="AK372" s="488"/>
      <c r="AL372" s="488"/>
      <c r="AM372" s="488"/>
      <c r="AN372" s="488"/>
      <c r="AO372" s="488"/>
      <c r="AP372" s="488"/>
      <c r="AQ372" s="521"/>
      <c r="AR372" s="521"/>
      <c r="AS372" s="521"/>
      <c r="AT372" s="521"/>
      <c r="AU372" s="522"/>
    </row>
    <row r="373" spans="1:47" s="479" customFormat="1" ht="12.75">
      <c r="A373" s="529"/>
      <c r="B373" s="401" t="s">
        <v>374</v>
      </c>
      <c r="C373" s="360"/>
      <c r="D373" s="360"/>
      <c r="E373" s="360"/>
      <c r="F373" s="402"/>
      <c r="G373" s="402"/>
      <c r="H373" s="177"/>
      <c r="I373" s="177"/>
      <c r="J373" s="177"/>
      <c r="K373" s="177"/>
      <c r="L373" s="177"/>
      <c r="M373" s="177"/>
      <c r="N373" s="177"/>
      <c r="O373" s="177"/>
      <c r="P373" s="177"/>
      <c r="Q373" s="177"/>
      <c r="R373" s="177"/>
      <c r="S373" s="177"/>
      <c r="T373" s="403">
        <v>0</v>
      </c>
      <c r="U373" s="403">
        <v>0</v>
      </c>
      <c r="V373" s="177"/>
      <c r="W373" s="177"/>
      <c r="X373" s="177"/>
      <c r="Y373" s="177"/>
      <c r="Z373" s="177"/>
      <c r="AA373" s="407">
        <v>0</v>
      </c>
      <c r="AB373" s="533"/>
      <c r="AC373" s="488"/>
      <c r="AD373" s="488"/>
      <c r="AE373" s="488"/>
      <c r="AF373" s="488"/>
      <c r="AG373" s="488"/>
      <c r="AH373" s="488"/>
      <c r="AI373" s="488"/>
      <c r="AJ373" s="488"/>
      <c r="AK373" s="488"/>
      <c r="AL373" s="488"/>
      <c r="AM373" s="488"/>
      <c r="AN373" s="488"/>
      <c r="AO373" s="488"/>
      <c r="AP373" s="488"/>
      <c r="AQ373" s="482"/>
      <c r="AR373" s="482"/>
      <c r="AS373" s="482"/>
      <c r="AT373" s="482"/>
      <c r="AU373" s="489"/>
    </row>
    <row r="374" spans="1:47" s="479" customFormat="1" ht="12.75">
      <c r="A374" s="529"/>
      <c r="B374" s="401" t="s">
        <v>375</v>
      </c>
      <c r="C374" s="360"/>
      <c r="D374" s="360"/>
      <c r="E374" s="360"/>
      <c r="F374" s="402"/>
      <c r="G374" s="402"/>
      <c r="H374" s="177"/>
      <c r="I374" s="518">
        <v>0</v>
      </c>
      <c r="J374" s="177"/>
      <c r="K374" s="177"/>
      <c r="L374" s="177"/>
      <c r="M374" s="177"/>
      <c r="N374" s="177"/>
      <c r="O374" s="177"/>
      <c r="P374" s="177"/>
      <c r="Q374" s="177">
        <v>1</v>
      </c>
      <c r="R374" s="177"/>
      <c r="S374" s="177">
        <v>1</v>
      </c>
      <c r="T374" s="403">
        <v>0</v>
      </c>
      <c r="U374" s="403">
        <v>2</v>
      </c>
      <c r="V374" s="177"/>
      <c r="W374" s="177"/>
      <c r="X374" s="177"/>
      <c r="Y374" s="177"/>
      <c r="Z374" s="177"/>
      <c r="AA374" s="407">
        <v>0</v>
      </c>
      <c r="AB374" s="533"/>
      <c r="AC374" s="488"/>
      <c r="AD374" s="488"/>
      <c r="AE374" s="488"/>
      <c r="AF374" s="488"/>
      <c r="AG374" s="488"/>
      <c r="AH374" s="488"/>
      <c r="AI374" s="488"/>
      <c r="AJ374" s="488"/>
      <c r="AK374" s="488"/>
      <c r="AL374" s="488"/>
      <c r="AM374" s="488"/>
      <c r="AN374" s="488"/>
      <c r="AO374" s="488"/>
      <c r="AP374" s="488"/>
      <c r="AQ374" s="482"/>
      <c r="AR374" s="482"/>
      <c r="AS374" s="482"/>
      <c r="AT374" s="482"/>
      <c r="AU374" s="489"/>
    </row>
    <row r="375" spans="1:47" s="479" customFormat="1" ht="12.75">
      <c r="A375" s="529"/>
      <c r="B375" s="401" t="s">
        <v>376</v>
      </c>
      <c r="C375" s="360"/>
      <c r="D375" s="360"/>
      <c r="E375" s="360">
        <v>3.75</v>
      </c>
      <c r="F375" s="402"/>
      <c r="G375" s="402"/>
      <c r="H375" s="177">
        <v>12.592866369999999</v>
      </c>
      <c r="I375" s="518">
        <v>12.592866369999999</v>
      </c>
      <c r="J375" s="177"/>
      <c r="K375" s="177"/>
      <c r="L375" s="177"/>
      <c r="M375" s="177">
        <v>0.79</v>
      </c>
      <c r="N375" s="177"/>
      <c r="O375" s="177"/>
      <c r="P375" s="177"/>
      <c r="Q375" s="177"/>
      <c r="R375" s="177"/>
      <c r="S375" s="177">
        <v>0.96000000000000008</v>
      </c>
      <c r="T375" s="403">
        <v>0</v>
      </c>
      <c r="U375" s="403">
        <v>1.75</v>
      </c>
      <c r="V375" s="177"/>
      <c r="W375" s="177">
        <v>2.6838584399999998</v>
      </c>
      <c r="X375" s="177"/>
      <c r="Y375" s="177">
        <v>3.2395352900000001</v>
      </c>
      <c r="Z375" s="177">
        <v>6.6694726360000001</v>
      </c>
      <c r="AA375" s="407">
        <v>12.592866365999999</v>
      </c>
      <c r="AB375" s="533"/>
      <c r="AC375" s="488"/>
      <c r="AD375" s="488"/>
      <c r="AE375" s="488"/>
      <c r="AF375" s="488"/>
      <c r="AG375" s="488"/>
      <c r="AH375" s="488"/>
      <c r="AI375" s="488"/>
      <c r="AJ375" s="488"/>
      <c r="AK375" s="488"/>
      <c r="AL375" s="488"/>
      <c r="AM375" s="488"/>
      <c r="AN375" s="488"/>
      <c r="AO375" s="488"/>
      <c r="AP375" s="488"/>
      <c r="AQ375" s="482"/>
      <c r="AR375" s="482"/>
      <c r="AS375" s="482"/>
      <c r="AT375" s="482"/>
      <c r="AU375" s="489"/>
    </row>
    <row r="376" spans="1:47" s="479" customFormat="1" ht="12.75">
      <c r="A376" s="529"/>
      <c r="B376" s="401" t="s">
        <v>377</v>
      </c>
      <c r="C376" s="360"/>
      <c r="D376" s="360"/>
      <c r="E376" s="360"/>
      <c r="F376" s="402"/>
      <c r="G376" s="402"/>
      <c r="H376" s="177"/>
      <c r="I376" s="177"/>
      <c r="J376" s="177"/>
      <c r="K376" s="177"/>
      <c r="L376" s="177"/>
      <c r="M376" s="177"/>
      <c r="N376" s="177"/>
      <c r="O376" s="177"/>
      <c r="P376" s="177"/>
      <c r="Q376" s="177"/>
      <c r="R376" s="177"/>
      <c r="S376" s="177"/>
      <c r="T376" s="403">
        <v>0</v>
      </c>
      <c r="U376" s="403">
        <v>0</v>
      </c>
      <c r="V376" s="177"/>
      <c r="W376" s="177"/>
      <c r="X376" s="177"/>
      <c r="Y376" s="177"/>
      <c r="Z376" s="177"/>
      <c r="AA376" s="407">
        <v>0</v>
      </c>
      <c r="AB376" s="533"/>
      <c r="AC376" s="488"/>
      <c r="AD376" s="488"/>
      <c r="AE376" s="488"/>
      <c r="AF376" s="488"/>
      <c r="AG376" s="488"/>
      <c r="AH376" s="488"/>
      <c r="AI376" s="488"/>
      <c r="AJ376" s="488"/>
      <c r="AK376" s="488"/>
      <c r="AL376" s="488"/>
      <c r="AM376" s="488"/>
      <c r="AN376" s="488"/>
      <c r="AO376" s="488"/>
      <c r="AP376" s="488"/>
      <c r="AQ376" s="482"/>
      <c r="AR376" s="482"/>
      <c r="AS376" s="482"/>
      <c r="AT376" s="482"/>
      <c r="AU376" s="489"/>
    </row>
    <row r="377" spans="1:47" s="479" customFormat="1" ht="12.75">
      <c r="A377" s="529"/>
      <c r="B377" s="401" t="s">
        <v>67</v>
      </c>
      <c r="C377" s="360"/>
      <c r="D377" s="360"/>
      <c r="E377" s="360"/>
      <c r="F377" s="402"/>
      <c r="G377" s="402"/>
      <c r="H377" s="177"/>
      <c r="I377" s="177"/>
      <c r="J377" s="177"/>
      <c r="K377" s="177"/>
      <c r="L377" s="177"/>
      <c r="M377" s="177"/>
      <c r="N377" s="177"/>
      <c r="O377" s="177"/>
      <c r="P377" s="177"/>
      <c r="Q377" s="177"/>
      <c r="R377" s="177"/>
      <c r="S377" s="177"/>
      <c r="T377" s="403">
        <v>0</v>
      </c>
      <c r="U377" s="403">
        <v>0</v>
      </c>
      <c r="V377" s="177"/>
      <c r="W377" s="177">
        <v>0</v>
      </c>
      <c r="X377" s="177"/>
      <c r="Y377" s="177"/>
      <c r="Z377" s="177"/>
      <c r="AA377" s="407">
        <v>0</v>
      </c>
      <c r="AB377" s="533"/>
      <c r="AC377" s="488"/>
      <c r="AD377" s="488"/>
      <c r="AE377" s="488"/>
      <c r="AF377" s="488"/>
      <c r="AG377" s="488"/>
      <c r="AH377" s="488"/>
      <c r="AI377" s="488"/>
      <c r="AJ377" s="488"/>
      <c r="AK377" s="488"/>
      <c r="AL377" s="488"/>
      <c r="AM377" s="488"/>
      <c r="AN377" s="488"/>
      <c r="AO377" s="488"/>
      <c r="AP377" s="488"/>
      <c r="AQ377" s="482"/>
      <c r="AR377" s="482"/>
      <c r="AS377" s="482"/>
      <c r="AT377" s="482"/>
      <c r="AU377" s="489"/>
    </row>
    <row r="378" spans="1:47" s="516" customFormat="1" ht="12.75">
      <c r="A378" s="517"/>
      <c r="B378" s="511" t="s">
        <v>70</v>
      </c>
      <c r="C378" s="518"/>
      <c r="D378" s="513">
        <v>9.6900000000000013</v>
      </c>
      <c r="E378" s="513">
        <v>3.75</v>
      </c>
      <c r="F378" s="514"/>
      <c r="G378" s="514"/>
      <c r="H378" s="311">
        <v>39.61709973</v>
      </c>
      <c r="I378" s="513">
        <v>39</v>
      </c>
      <c r="J378" s="513">
        <v>0</v>
      </c>
      <c r="K378" s="513">
        <v>0</v>
      </c>
      <c r="L378" s="513">
        <v>0.71</v>
      </c>
      <c r="M378" s="513">
        <v>0.79</v>
      </c>
      <c r="N378" s="513">
        <v>0.53</v>
      </c>
      <c r="O378" s="513">
        <v>0</v>
      </c>
      <c r="P378" s="513">
        <v>4.09</v>
      </c>
      <c r="Q378" s="513">
        <v>1</v>
      </c>
      <c r="R378" s="513">
        <v>4.3600000000000003</v>
      </c>
      <c r="S378" s="513">
        <v>1.96</v>
      </c>
      <c r="T378" s="584">
        <v>9.6900000000000013</v>
      </c>
      <c r="U378" s="584">
        <v>3.75</v>
      </c>
      <c r="V378" s="513">
        <v>0.61709972999999996</v>
      </c>
      <c r="W378" s="513">
        <v>4</v>
      </c>
      <c r="X378" s="513">
        <v>3</v>
      </c>
      <c r="Y378" s="513">
        <v>14</v>
      </c>
      <c r="Z378" s="513">
        <v>17.999999996</v>
      </c>
      <c r="AA378" s="587">
        <v>39.617099725999999</v>
      </c>
      <c r="AB378" s="490"/>
      <c r="AC378" s="515"/>
      <c r="AD378" s="515"/>
      <c r="AE378" s="515"/>
      <c r="AF378" s="488"/>
      <c r="AG378" s="515"/>
      <c r="AH378" s="515"/>
      <c r="AI378" s="488"/>
      <c r="AJ378" s="488"/>
      <c r="AK378" s="515"/>
      <c r="AL378" s="515"/>
      <c r="AM378" s="515"/>
      <c r="AN378" s="515"/>
      <c r="AO378" s="515"/>
      <c r="AP378" s="515"/>
      <c r="AQ378" s="515"/>
      <c r="AR378" s="515"/>
      <c r="AS378" s="515"/>
      <c r="AT378" s="515"/>
      <c r="AU378" s="489"/>
    </row>
    <row r="379" spans="1:47" s="479" customFormat="1" ht="12.75">
      <c r="A379" s="534"/>
      <c r="B379" s="346" t="s">
        <v>361</v>
      </c>
      <c r="C379" s="347">
        <v>0</v>
      </c>
      <c r="D379" s="347">
        <v>9.6900000000000013</v>
      </c>
      <c r="E379" s="347">
        <v>3.75</v>
      </c>
      <c r="F379" s="394"/>
      <c r="G379" s="394"/>
      <c r="H379" s="311">
        <v>39.61709973</v>
      </c>
      <c r="I379" s="311">
        <v>39</v>
      </c>
      <c r="J379" s="311">
        <v>0</v>
      </c>
      <c r="K379" s="311">
        <v>0</v>
      </c>
      <c r="L379" s="311">
        <v>0.71</v>
      </c>
      <c r="M379" s="311">
        <v>0.79</v>
      </c>
      <c r="N379" s="311">
        <v>0.53</v>
      </c>
      <c r="O379" s="311">
        <v>0</v>
      </c>
      <c r="P379" s="311">
        <v>4.09</v>
      </c>
      <c r="Q379" s="311">
        <v>1</v>
      </c>
      <c r="R379" s="311">
        <v>4.3600000000000003</v>
      </c>
      <c r="S379" s="311">
        <v>1.96</v>
      </c>
      <c r="T379" s="392">
        <v>9.6900000000000013</v>
      </c>
      <c r="U379" s="392">
        <v>3.75</v>
      </c>
      <c r="V379" s="311">
        <v>0.61709972999999996</v>
      </c>
      <c r="W379" s="311">
        <v>4</v>
      </c>
      <c r="X379" s="311">
        <v>3</v>
      </c>
      <c r="Y379" s="311">
        <v>14</v>
      </c>
      <c r="Z379" s="311">
        <v>17.999999996</v>
      </c>
      <c r="AA379" s="395">
        <v>39.617099725999999</v>
      </c>
      <c r="AB379" s="533"/>
      <c r="AC379" s="515"/>
      <c r="AD379" s="515"/>
      <c r="AE379" s="515"/>
      <c r="AF379" s="488"/>
      <c r="AG379" s="515"/>
      <c r="AH379" s="515"/>
      <c r="AI379" s="488"/>
      <c r="AJ379" s="488"/>
      <c r="AK379" s="515"/>
      <c r="AL379" s="515"/>
      <c r="AM379" s="515"/>
      <c r="AN379" s="515"/>
      <c r="AO379" s="515"/>
      <c r="AP379" s="515"/>
      <c r="AQ379" s="487"/>
      <c r="AR379" s="487"/>
      <c r="AS379" s="487"/>
      <c r="AT379" s="487"/>
      <c r="AU379" s="489"/>
    </row>
    <row r="380" spans="1:47" s="479" customFormat="1" ht="12.75">
      <c r="A380" s="534"/>
      <c r="B380" s="346" t="s">
        <v>362</v>
      </c>
      <c r="C380" s="347">
        <v>0</v>
      </c>
      <c r="D380" s="347">
        <v>9.6900000000000013</v>
      </c>
      <c r="E380" s="347">
        <v>0</v>
      </c>
      <c r="F380" s="394"/>
      <c r="G380" s="394"/>
      <c r="H380" s="311">
        <v>20.407133630000001</v>
      </c>
      <c r="I380" s="311">
        <v>20.407133630000001</v>
      </c>
      <c r="J380" s="311">
        <v>0</v>
      </c>
      <c r="K380" s="311">
        <v>0</v>
      </c>
      <c r="L380" s="311">
        <v>0.71</v>
      </c>
      <c r="M380" s="311">
        <v>0</v>
      </c>
      <c r="N380" s="311">
        <v>0.53</v>
      </c>
      <c r="O380" s="311">
        <v>0</v>
      </c>
      <c r="P380" s="311">
        <v>4.09</v>
      </c>
      <c r="Q380" s="311">
        <v>0</v>
      </c>
      <c r="R380" s="311">
        <v>4.3600000000000003</v>
      </c>
      <c r="S380" s="311">
        <v>0</v>
      </c>
      <c r="T380" s="392">
        <v>9.6900000000000013</v>
      </c>
      <c r="U380" s="392">
        <v>0</v>
      </c>
      <c r="V380" s="311">
        <v>0</v>
      </c>
      <c r="W380" s="311">
        <v>1.3161415599999999</v>
      </c>
      <c r="X380" s="311">
        <v>1</v>
      </c>
      <c r="Y380" s="311">
        <v>8.7604647100000008</v>
      </c>
      <c r="Z380" s="311">
        <v>9.3305273600000014</v>
      </c>
      <c r="AA380" s="395">
        <v>20.407133630000004</v>
      </c>
      <c r="AB380" s="533"/>
      <c r="AC380" s="515"/>
      <c r="AD380" s="515"/>
      <c r="AE380" s="515"/>
      <c r="AF380" s="488"/>
      <c r="AG380" s="515"/>
      <c r="AH380" s="515"/>
      <c r="AI380" s="488"/>
      <c r="AJ380" s="488"/>
      <c r="AK380" s="515"/>
      <c r="AL380" s="515"/>
      <c r="AM380" s="515"/>
      <c r="AN380" s="515"/>
      <c r="AO380" s="515"/>
      <c r="AP380" s="515"/>
      <c r="AQ380" s="487"/>
      <c r="AR380" s="487"/>
      <c r="AS380" s="487"/>
      <c r="AT380" s="487"/>
      <c r="AU380" s="489"/>
    </row>
    <row r="381" spans="1:47" s="479" customFormat="1" ht="12.75">
      <c r="A381" s="534"/>
      <c r="B381" s="346" t="s">
        <v>363</v>
      </c>
      <c r="C381" s="347">
        <v>0</v>
      </c>
      <c r="D381" s="347">
        <v>6.8800000000000008</v>
      </c>
      <c r="E381" s="347">
        <v>0</v>
      </c>
      <c r="F381" s="394"/>
      <c r="G381" s="394"/>
      <c r="H381" s="311">
        <v>14.022637400000001</v>
      </c>
      <c r="I381" s="311">
        <v>14.022637400000001</v>
      </c>
      <c r="J381" s="311">
        <v>0</v>
      </c>
      <c r="K381" s="311">
        <v>0</v>
      </c>
      <c r="L381" s="311">
        <v>0.59</v>
      </c>
      <c r="M381" s="311">
        <v>0</v>
      </c>
      <c r="N381" s="311">
        <v>0.53</v>
      </c>
      <c r="O381" s="311">
        <v>0</v>
      </c>
      <c r="P381" s="311">
        <v>2.62</v>
      </c>
      <c r="Q381" s="311">
        <v>0</v>
      </c>
      <c r="R381" s="311">
        <v>3.14</v>
      </c>
      <c r="S381" s="311">
        <v>0</v>
      </c>
      <c r="T381" s="392">
        <v>6.8800000000000008</v>
      </c>
      <c r="U381" s="392">
        <v>0</v>
      </c>
      <c r="V381" s="311">
        <v>0</v>
      </c>
      <c r="W381" s="311">
        <v>1.10377715</v>
      </c>
      <c r="X381" s="311">
        <v>1</v>
      </c>
      <c r="Y381" s="311">
        <v>5.2866317900000004</v>
      </c>
      <c r="Z381" s="311">
        <v>6.6322284600000003</v>
      </c>
      <c r="AA381" s="395">
        <v>14.022637400000001</v>
      </c>
      <c r="AB381" s="533"/>
      <c r="AC381" s="515"/>
      <c r="AD381" s="515"/>
      <c r="AE381" s="515"/>
      <c r="AF381" s="488"/>
      <c r="AG381" s="515"/>
      <c r="AH381" s="515"/>
      <c r="AI381" s="488"/>
      <c r="AJ381" s="488"/>
      <c r="AK381" s="515"/>
      <c r="AL381" s="515"/>
      <c r="AM381" s="515"/>
      <c r="AN381" s="515"/>
      <c r="AO381" s="515"/>
      <c r="AP381" s="515"/>
      <c r="AQ381" s="487"/>
      <c r="AR381" s="487"/>
      <c r="AS381" s="487"/>
      <c r="AT381" s="487"/>
      <c r="AU381" s="489"/>
    </row>
    <row r="382" spans="1:47" s="479" customFormat="1" ht="12.75">
      <c r="A382" s="534"/>
      <c r="B382" s="346" t="s">
        <v>364</v>
      </c>
      <c r="C382" s="347"/>
      <c r="D382" s="347">
        <v>0</v>
      </c>
      <c r="E382" s="347">
        <v>0</v>
      </c>
      <c r="F382" s="394"/>
      <c r="G382" s="394"/>
      <c r="H382" s="311">
        <v>0</v>
      </c>
      <c r="I382" s="311">
        <v>0</v>
      </c>
      <c r="J382" s="311">
        <v>0</v>
      </c>
      <c r="K382" s="311">
        <v>0</v>
      </c>
      <c r="L382" s="311">
        <v>0</v>
      </c>
      <c r="M382" s="311">
        <v>0</v>
      </c>
      <c r="N382" s="311">
        <v>0</v>
      </c>
      <c r="O382" s="311">
        <v>0</v>
      </c>
      <c r="P382" s="311">
        <v>0</v>
      </c>
      <c r="Q382" s="311">
        <v>0</v>
      </c>
      <c r="R382" s="311">
        <v>0</v>
      </c>
      <c r="S382" s="311">
        <v>0</v>
      </c>
      <c r="T382" s="392">
        <v>0</v>
      </c>
      <c r="U382" s="392">
        <v>0</v>
      </c>
      <c r="V382" s="311">
        <v>0</v>
      </c>
      <c r="W382" s="311">
        <v>0</v>
      </c>
      <c r="X382" s="311">
        <v>0</v>
      </c>
      <c r="Y382" s="311">
        <v>0</v>
      </c>
      <c r="Z382" s="311">
        <v>0</v>
      </c>
      <c r="AA382" s="395">
        <v>0</v>
      </c>
      <c r="AB382" s="533"/>
      <c r="AC382" s="515"/>
      <c r="AD382" s="515"/>
      <c r="AE382" s="515"/>
      <c r="AF382" s="488"/>
      <c r="AG382" s="515"/>
      <c r="AH382" s="515"/>
      <c r="AI382" s="488"/>
      <c r="AJ382" s="488"/>
      <c r="AK382" s="515"/>
      <c r="AL382" s="515"/>
      <c r="AM382" s="515"/>
      <c r="AN382" s="515"/>
      <c r="AO382" s="515"/>
      <c r="AP382" s="515"/>
      <c r="AQ382" s="487"/>
      <c r="AR382" s="487"/>
      <c r="AS382" s="487"/>
      <c r="AT382" s="487"/>
      <c r="AU382" s="489"/>
    </row>
    <row r="383" spans="1:47" s="479" customFormat="1" ht="12.75">
      <c r="A383" s="534"/>
      <c r="B383" s="346" t="s">
        <v>365</v>
      </c>
      <c r="C383" s="347"/>
      <c r="D383" s="347">
        <v>0</v>
      </c>
      <c r="E383" s="347">
        <v>0</v>
      </c>
      <c r="F383" s="394"/>
      <c r="G383" s="394"/>
      <c r="H383" s="311">
        <v>0</v>
      </c>
      <c r="I383" s="311">
        <v>0</v>
      </c>
      <c r="J383" s="311">
        <v>0</v>
      </c>
      <c r="K383" s="311">
        <v>0</v>
      </c>
      <c r="L383" s="311">
        <v>0</v>
      </c>
      <c r="M383" s="311">
        <v>0</v>
      </c>
      <c r="N383" s="311">
        <v>0</v>
      </c>
      <c r="O383" s="311">
        <v>0</v>
      </c>
      <c r="P383" s="311">
        <v>0</v>
      </c>
      <c r="Q383" s="311">
        <v>0</v>
      </c>
      <c r="R383" s="311">
        <v>0</v>
      </c>
      <c r="S383" s="311">
        <v>0</v>
      </c>
      <c r="T383" s="392">
        <v>0</v>
      </c>
      <c r="U383" s="392">
        <v>0</v>
      </c>
      <c r="V383" s="311">
        <v>0</v>
      </c>
      <c r="W383" s="311">
        <v>0</v>
      </c>
      <c r="X383" s="311">
        <v>0</v>
      </c>
      <c r="Y383" s="311">
        <v>0</v>
      </c>
      <c r="Z383" s="311">
        <v>0</v>
      </c>
      <c r="AA383" s="395">
        <v>0</v>
      </c>
      <c r="AB383" s="533"/>
      <c r="AC383" s="515"/>
      <c r="AD383" s="515"/>
      <c r="AE383" s="515"/>
      <c r="AF383" s="488"/>
      <c r="AG383" s="515"/>
      <c r="AH383" s="515"/>
      <c r="AI383" s="488"/>
      <c r="AJ383" s="488"/>
      <c r="AK383" s="515"/>
      <c r="AL383" s="515"/>
      <c r="AM383" s="515"/>
      <c r="AN383" s="515"/>
      <c r="AO383" s="515"/>
      <c r="AP383" s="515"/>
      <c r="AQ383" s="487"/>
      <c r="AR383" s="487"/>
      <c r="AS383" s="487"/>
      <c r="AT383" s="487"/>
      <c r="AU383" s="489"/>
    </row>
    <row r="384" spans="1:47" s="479" customFormat="1" ht="12.75">
      <c r="A384" s="534"/>
      <c r="B384" s="346" t="s">
        <v>366</v>
      </c>
      <c r="C384" s="347"/>
      <c r="D384" s="347">
        <v>2.06</v>
      </c>
      <c r="E384" s="347">
        <v>0</v>
      </c>
      <c r="F384" s="394"/>
      <c r="G384" s="394"/>
      <c r="H384" s="311">
        <v>4.9910757400000003</v>
      </c>
      <c r="I384" s="311">
        <v>4.9910757400000003</v>
      </c>
      <c r="J384" s="311">
        <v>0</v>
      </c>
      <c r="K384" s="311">
        <v>0</v>
      </c>
      <c r="L384" s="311">
        <v>0</v>
      </c>
      <c r="M384" s="311">
        <v>0</v>
      </c>
      <c r="N384" s="311">
        <v>0</v>
      </c>
      <c r="O384" s="311">
        <v>0</v>
      </c>
      <c r="P384" s="311">
        <v>0.71</v>
      </c>
      <c r="Q384" s="311">
        <v>0</v>
      </c>
      <c r="R384" s="311">
        <v>1.35</v>
      </c>
      <c r="S384" s="311">
        <v>0</v>
      </c>
      <c r="T384" s="392">
        <v>2.06</v>
      </c>
      <c r="U384" s="392">
        <v>0</v>
      </c>
      <c r="V384" s="311">
        <v>0</v>
      </c>
      <c r="W384" s="311">
        <v>0</v>
      </c>
      <c r="X384" s="311">
        <v>0</v>
      </c>
      <c r="Y384" s="311">
        <v>1.7135455900000001</v>
      </c>
      <c r="Z384" s="311">
        <v>3.27753015</v>
      </c>
      <c r="AA384" s="395">
        <v>4.9910757400000003</v>
      </c>
      <c r="AB384" s="533"/>
      <c r="AC384" s="515"/>
      <c r="AD384" s="515"/>
      <c r="AE384" s="515"/>
      <c r="AF384" s="488"/>
      <c r="AG384" s="515"/>
      <c r="AH384" s="515"/>
      <c r="AI384" s="488"/>
      <c r="AJ384" s="488"/>
      <c r="AK384" s="515"/>
      <c r="AL384" s="515"/>
      <c r="AM384" s="515"/>
      <c r="AN384" s="515"/>
      <c r="AO384" s="515"/>
      <c r="AP384" s="515"/>
      <c r="AQ384" s="487"/>
      <c r="AR384" s="487"/>
      <c r="AS384" s="487"/>
      <c r="AT384" s="487"/>
      <c r="AU384" s="489"/>
    </row>
    <row r="385" spans="1:47" s="479" customFormat="1" ht="12.75">
      <c r="A385" s="534"/>
      <c r="B385" s="346" t="s">
        <v>367</v>
      </c>
      <c r="C385" s="347"/>
      <c r="D385" s="347">
        <v>4.82</v>
      </c>
      <c r="E385" s="347">
        <v>0</v>
      </c>
      <c r="F385" s="394"/>
      <c r="G385" s="394"/>
      <c r="H385" s="311">
        <v>9.0315616599999995</v>
      </c>
      <c r="I385" s="311">
        <v>9.0315616599999995</v>
      </c>
      <c r="J385" s="311">
        <v>0</v>
      </c>
      <c r="K385" s="311">
        <v>0</v>
      </c>
      <c r="L385" s="311">
        <v>0.59</v>
      </c>
      <c r="M385" s="311">
        <v>0</v>
      </c>
      <c r="N385" s="311">
        <v>0.53</v>
      </c>
      <c r="O385" s="311">
        <v>0</v>
      </c>
      <c r="P385" s="311">
        <v>1.91</v>
      </c>
      <c r="Q385" s="311">
        <v>0</v>
      </c>
      <c r="R385" s="311">
        <v>1.79</v>
      </c>
      <c r="S385" s="311">
        <v>0</v>
      </c>
      <c r="T385" s="392">
        <v>4.82</v>
      </c>
      <c r="U385" s="392">
        <v>0</v>
      </c>
      <c r="V385" s="311">
        <v>0</v>
      </c>
      <c r="W385" s="311">
        <v>1.10377715</v>
      </c>
      <c r="X385" s="311">
        <v>1</v>
      </c>
      <c r="Y385" s="311">
        <v>3.5730862000000001</v>
      </c>
      <c r="Z385" s="311">
        <v>3.3546983099999999</v>
      </c>
      <c r="AA385" s="395">
        <v>9.0315616599999995</v>
      </c>
      <c r="AB385" s="533"/>
      <c r="AC385" s="515"/>
      <c r="AD385" s="515"/>
      <c r="AE385" s="515"/>
      <c r="AF385" s="488"/>
      <c r="AG385" s="515"/>
      <c r="AH385" s="515"/>
      <c r="AI385" s="488"/>
      <c r="AJ385" s="488"/>
      <c r="AK385" s="515"/>
      <c r="AL385" s="515"/>
      <c r="AM385" s="515"/>
      <c r="AN385" s="515"/>
      <c r="AO385" s="515"/>
      <c r="AP385" s="515"/>
      <c r="AQ385" s="487"/>
      <c r="AR385" s="487"/>
      <c r="AS385" s="487"/>
      <c r="AT385" s="487"/>
      <c r="AU385" s="489"/>
    </row>
    <row r="386" spans="1:47" s="479" customFormat="1" ht="12.75">
      <c r="A386" s="534"/>
      <c r="B386" s="346" t="s">
        <v>368</v>
      </c>
      <c r="C386" s="347">
        <v>0</v>
      </c>
      <c r="D386" s="347">
        <v>2.81</v>
      </c>
      <c r="E386" s="347">
        <v>0</v>
      </c>
      <c r="F386" s="394"/>
      <c r="G386" s="394"/>
      <c r="H386" s="311">
        <v>6.3844962299999999</v>
      </c>
      <c r="I386" s="311">
        <v>6.3844962299999999</v>
      </c>
      <c r="J386" s="311">
        <v>0</v>
      </c>
      <c r="K386" s="311">
        <v>0</v>
      </c>
      <c r="L386" s="311">
        <v>0.12</v>
      </c>
      <c r="M386" s="311">
        <v>0</v>
      </c>
      <c r="N386" s="311">
        <v>0</v>
      </c>
      <c r="O386" s="311">
        <v>0</v>
      </c>
      <c r="P386" s="311">
        <v>1.47</v>
      </c>
      <c r="Q386" s="311">
        <v>0</v>
      </c>
      <c r="R386" s="311">
        <v>1.22</v>
      </c>
      <c r="S386" s="311">
        <v>0</v>
      </c>
      <c r="T386" s="392">
        <v>2.8099999999999996</v>
      </c>
      <c r="U386" s="392">
        <v>0</v>
      </c>
      <c r="V386" s="311">
        <v>0</v>
      </c>
      <c r="W386" s="311">
        <v>0.21236441</v>
      </c>
      <c r="X386" s="311">
        <v>0</v>
      </c>
      <c r="Y386" s="311">
        <v>3.47383292</v>
      </c>
      <c r="Z386" s="311">
        <v>2.6982989000000002</v>
      </c>
      <c r="AA386" s="395">
        <v>6.3844962299999999</v>
      </c>
      <c r="AB386" s="533"/>
      <c r="AC386" s="515"/>
      <c r="AD386" s="515"/>
      <c r="AE386" s="515"/>
      <c r="AF386" s="488"/>
      <c r="AG386" s="515"/>
      <c r="AH386" s="515"/>
      <c r="AI386" s="488"/>
      <c r="AJ386" s="488"/>
      <c r="AK386" s="515"/>
      <c r="AL386" s="515"/>
      <c r="AM386" s="515"/>
      <c r="AN386" s="515"/>
      <c r="AO386" s="515"/>
      <c r="AP386" s="515"/>
      <c r="AQ386" s="487"/>
      <c r="AR386" s="487"/>
      <c r="AS386" s="487"/>
      <c r="AT386" s="487"/>
      <c r="AU386" s="489"/>
    </row>
    <row r="387" spans="1:47" s="479" customFormat="1" ht="12.75">
      <c r="A387" s="534"/>
      <c r="B387" s="346" t="s">
        <v>369</v>
      </c>
      <c r="C387" s="347"/>
      <c r="D387" s="347">
        <v>0</v>
      </c>
      <c r="E387" s="347">
        <v>0</v>
      </c>
      <c r="F387" s="394"/>
      <c r="G387" s="394"/>
      <c r="H387" s="311">
        <v>0</v>
      </c>
      <c r="I387" s="311">
        <v>0</v>
      </c>
      <c r="J387" s="311">
        <v>0</v>
      </c>
      <c r="K387" s="311">
        <v>0</v>
      </c>
      <c r="L387" s="311">
        <v>0</v>
      </c>
      <c r="M387" s="311">
        <v>0</v>
      </c>
      <c r="N387" s="311">
        <v>0</v>
      </c>
      <c r="O387" s="311">
        <v>0</v>
      </c>
      <c r="P387" s="311">
        <v>0</v>
      </c>
      <c r="Q387" s="311">
        <v>0</v>
      </c>
      <c r="R387" s="311">
        <v>0</v>
      </c>
      <c r="S387" s="311">
        <v>0</v>
      </c>
      <c r="T387" s="392">
        <v>0</v>
      </c>
      <c r="U387" s="392">
        <v>0</v>
      </c>
      <c r="V387" s="311">
        <v>0</v>
      </c>
      <c r="W387" s="311">
        <v>0</v>
      </c>
      <c r="X387" s="311">
        <v>0</v>
      </c>
      <c r="Y387" s="311">
        <v>0</v>
      </c>
      <c r="Z387" s="311">
        <v>0</v>
      </c>
      <c r="AA387" s="395">
        <v>0</v>
      </c>
      <c r="AB387" s="533"/>
      <c r="AC387" s="515"/>
      <c r="AD387" s="515"/>
      <c r="AE387" s="515"/>
      <c r="AF387" s="488"/>
      <c r="AG387" s="515"/>
      <c r="AH387" s="515"/>
      <c r="AI387" s="488"/>
      <c r="AJ387" s="488"/>
      <c r="AK387" s="515"/>
      <c r="AL387" s="515"/>
      <c r="AM387" s="515"/>
      <c r="AN387" s="515"/>
      <c r="AO387" s="515"/>
      <c r="AP387" s="515"/>
      <c r="AQ387" s="487"/>
      <c r="AR387" s="487"/>
      <c r="AS387" s="487"/>
      <c r="AT387" s="487"/>
      <c r="AU387" s="489"/>
    </row>
    <row r="388" spans="1:47" s="479" customFormat="1" ht="12.75">
      <c r="A388" s="534"/>
      <c r="B388" s="346" t="s">
        <v>370</v>
      </c>
      <c r="C388" s="347"/>
      <c r="D388" s="347">
        <v>0</v>
      </c>
      <c r="E388" s="347">
        <v>0</v>
      </c>
      <c r="F388" s="394"/>
      <c r="G388" s="394"/>
      <c r="H388" s="311">
        <v>0</v>
      </c>
      <c r="I388" s="311">
        <v>0</v>
      </c>
      <c r="J388" s="311">
        <v>0</v>
      </c>
      <c r="K388" s="311">
        <v>0</v>
      </c>
      <c r="L388" s="311">
        <v>0</v>
      </c>
      <c r="M388" s="311">
        <v>0</v>
      </c>
      <c r="N388" s="311">
        <v>0</v>
      </c>
      <c r="O388" s="311">
        <v>0</v>
      </c>
      <c r="P388" s="311">
        <v>0</v>
      </c>
      <c r="Q388" s="311">
        <v>0</v>
      </c>
      <c r="R388" s="311">
        <v>0</v>
      </c>
      <c r="S388" s="311">
        <v>0</v>
      </c>
      <c r="T388" s="392">
        <v>0</v>
      </c>
      <c r="U388" s="392">
        <v>0</v>
      </c>
      <c r="V388" s="311">
        <v>0</v>
      </c>
      <c r="W388" s="311">
        <v>0</v>
      </c>
      <c r="X388" s="311">
        <v>0</v>
      </c>
      <c r="Y388" s="311">
        <v>0</v>
      </c>
      <c r="Z388" s="311">
        <v>0</v>
      </c>
      <c r="AA388" s="395">
        <v>0</v>
      </c>
      <c r="AB388" s="533"/>
      <c r="AC388" s="515"/>
      <c r="AD388" s="515"/>
      <c r="AE388" s="515"/>
      <c r="AF388" s="488"/>
      <c r="AG388" s="515"/>
      <c r="AH388" s="515"/>
      <c r="AI388" s="488"/>
      <c r="AJ388" s="488"/>
      <c r="AK388" s="515"/>
      <c r="AL388" s="515"/>
      <c r="AM388" s="515"/>
      <c r="AN388" s="515"/>
      <c r="AO388" s="515"/>
      <c r="AP388" s="515"/>
      <c r="AQ388" s="487"/>
      <c r="AR388" s="487"/>
      <c r="AS388" s="487"/>
      <c r="AT388" s="487"/>
      <c r="AU388" s="489"/>
    </row>
    <row r="389" spans="1:47" s="479" customFormat="1" ht="12.75">
      <c r="A389" s="534"/>
      <c r="B389" s="346" t="s">
        <v>371</v>
      </c>
      <c r="C389" s="347"/>
      <c r="D389" s="347">
        <v>0.91999999999999993</v>
      </c>
      <c r="E389" s="347">
        <v>0</v>
      </c>
      <c r="F389" s="394"/>
      <c r="G389" s="394"/>
      <c r="H389" s="311">
        <v>3.0397567799999998</v>
      </c>
      <c r="I389" s="311">
        <v>3.0397567799999998</v>
      </c>
      <c r="J389" s="311">
        <v>0</v>
      </c>
      <c r="K389" s="311">
        <v>0</v>
      </c>
      <c r="L389" s="311">
        <v>0</v>
      </c>
      <c r="M389" s="311">
        <v>0</v>
      </c>
      <c r="N389" s="311">
        <v>0</v>
      </c>
      <c r="O389" s="311">
        <v>0</v>
      </c>
      <c r="P389" s="311">
        <v>0.56999999999999995</v>
      </c>
      <c r="Q389" s="311">
        <v>0</v>
      </c>
      <c r="R389" s="311">
        <v>0.35</v>
      </c>
      <c r="S389" s="311">
        <v>0</v>
      </c>
      <c r="T389" s="392">
        <v>0.91999999999999993</v>
      </c>
      <c r="U389" s="392">
        <v>0</v>
      </c>
      <c r="V389" s="311">
        <v>0</v>
      </c>
      <c r="W389" s="311">
        <v>0</v>
      </c>
      <c r="X389" s="311">
        <v>0</v>
      </c>
      <c r="Y389" s="311">
        <v>1.88109985</v>
      </c>
      <c r="Z389" s="311">
        <v>1.15865693</v>
      </c>
      <c r="AA389" s="395">
        <v>3.0397567800000003</v>
      </c>
      <c r="AB389" s="533"/>
      <c r="AC389" s="515"/>
      <c r="AD389" s="515"/>
      <c r="AE389" s="515"/>
      <c r="AF389" s="488"/>
      <c r="AG389" s="515"/>
      <c r="AH389" s="515"/>
      <c r="AI389" s="488"/>
      <c r="AJ389" s="488"/>
      <c r="AK389" s="515"/>
      <c r="AL389" s="515"/>
      <c r="AM389" s="515"/>
      <c r="AN389" s="515"/>
      <c r="AO389" s="515"/>
      <c r="AP389" s="515"/>
      <c r="AQ389" s="487"/>
      <c r="AR389" s="487"/>
      <c r="AS389" s="487"/>
      <c r="AT389" s="487"/>
      <c r="AU389" s="489"/>
    </row>
    <row r="390" spans="1:47" s="479" customFormat="1" ht="12.75">
      <c r="A390" s="534"/>
      <c r="B390" s="346" t="s">
        <v>372</v>
      </c>
      <c r="C390" s="347"/>
      <c r="D390" s="347">
        <v>1.8900000000000001</v>
      </c>
      <c r="E390" s="347">
        <v>0</v>
      </c>
      <c r="F390" s="394"/>
      <c r="G390" s="394"/>
      <c r="H390" s="311">
        <v>3.3447394500000001</v>
      </c>
      <c r="I390" s="311">
        <v>3.3447394500000001</v>
      </c>
      <c r="J390" s="311">
        <v>0</v>
      </c>
      <c r="K390" s="311">
        <v>0</v>
      </c>
      <c r="L390" s="311">
        <v>0.12</v>
      </c>
      <c r="M390" s="311">
        <v>0</v>
      </c>
      <c r="N390" s="311">
        <v>0</v>
      </c>
      <c r="O390" s="311">
        <v>0</v>
      </c>
      <c r="P390" s="311">
        <v>0.9</v>
      </c>
      <c r="Q390" s="311">
        <v>0</v>
      </c>
      <c r="R390" s="311">
        <v>0.87</v>
      </c>
      <c r="S390" s="311">
        <v>0</v>
      </c>
      <c r="T390" s="392">
        <v>1.8900000000000001</v>
      </c>
      <c r="U390" s="392">
        <v>0</v>
      </c>
      <c r="V390" s="311">
        <v>0</v>
      </c>
      <c r="W390" s="311">
        <v>0.21236441</v>
      </c>
      <c r="X390" s="311">
        <v>0</v>
      </c>
      <c r="Y390" s="311">
        <v>1.59273307</v>
      </c>
      <c r="Z390" s="311">
        <v>1.5396419699999999</v>
      </c>
      <c r="AA390" s="395">
        <v>3.3447394499999996</v>
      </c>
      <c r="AB390" s="533"/>
      <c r="AC390" s="515"/>
      <c r="AD390" s="515"/>
      <c r="AE390" s="515"/>
      <c r="AF390" s="488"/>
      <c r="AG390" s="515"/>
      <c r="AH390" s="515"/>
      <c r="AI390" s="488"/>
      <c r="AJ390" s="488"/>
      <c r="AK390" s="515"/>
      <c r="AL390" s="515"/>
      <c r="AM390" s="515"/>
      <c r="AN390" s="515"/>
      <c r="AO390" s="515"/>
      <c r="AP390" s="515"/>
      <c r="AQ390" s="487"/>
      <c r="AR390" s="487"/>
      <c r="AS390" s="487"/>
      <c r="AT390" s="487"/>
      <c r="AU390" s="489"/>
    </row>
    <row r="391" spans="1:47" s="479" customFormat="1" ht="12.75">
      <c r="A391" s="534"/>
      <c r="B391" s="346" t="s">
        <v>373</v>
      </c>
      <c r="C391" s="347">
        <v>0</v>
      </c>
      <c r="D391" s="347">
        <v>0</v>
      </c>
      <c r="E391" s="347">
        <v>3.75</v>
      </c>
      <c r="F391" s="394"/>
      <c r="G391" s="394"/>
      <c r="H391" s="311">
        <v>12.592866369999999</v>
      </c>
      <c r="I391" s="311">
        <v>12.592866369999999</v>
      </c>
      <c r="J391" s="311">
        <v>0</v>
      </c>
      <c r="K391" s="311">
        <v>0</v>
      </c>
      <c r="L391" s="311">
        <v>0</v>
      </c>
      <c r="M391" s="311">
        <v>0.79</v>
      </c>
      <c r="N391" s="311">
        <v>0</v>
      </c>
      <c r="O391" s="311">
        <v>0</v>
      </c>
      <c r="P391" s="311">
        <v>0</v>
      </c>
      <c r="Q391" s="311">
        <v>1</v>
      </c>
      <c r="R391" s="311">
        <v>0</v>
      </c>
      <c r="S391" s="311">
        <v>1.96</v>
      </c>
      <c r="T391" s="392">
        <v>0</v>
      </c>
      <c r="U391" s="392">
        <v>3.75</v>
      </c>
      <c r="V391" s="311">
        <v>0</v>
      </c>
      <c r="W391" s="311">
        <v>2.6838584399999998</v>
      </c>
      <c r="X391" s="311">
        <v>0</v>
      </c>
      <c r="Y391" s="311">
        <v>3.2395352900000001</v>
      </c>
      <c r="Z391" s="311">
        <v>6.6694726360000001</v>
      </c>
      <c r="AA391" s="395">
        <v>12.592866365999999</v>
      </c>
      <c r="AB391" s="533"/>
      <c r="AC391" s="515"/>
      <c r="AD391" s="515"/>
      <c r="AE391" s="515"/>
      <c r="AF391" s="488"/>
      <c r="AG391" s="515"/>
      <c r="AH391" s="515"/>
      <c r="AI391" s="488"/>
      <c r="AJ391" s="488"/>
      <c r="AK391" s="515"/>
      <c r="AL391" s="515"/>
      <c r="AM391" s="515"/>
      <c r="AN391" s="515"/>
      <c r="AO391" s="515"/>
      <c r="AP391" s="515"/>
      <c r="AQ391" s="487"/>
      <c r="AR391" s="487"/>
      <c r="AS391" s="487"/>
      <c r="AT391" s="487"/>
      <c r="AU391" s="489"/>
    </row>
    <row r="392" spans="1:47" s="479" customFormat="1" ht="12.75">
      <c r="A392" s="534"/>
      <c r="B392" s="346" t="s">
        <v>374</v>
      </c>
      <c r="C392" s="347"/>
      <c r="D392" s="347">
        <v>0</v>
      </c>
      <c r="E392" s="347">
        <v>0</v>
      </c>
      <c r="F392" s="394"/>
      <c r="G392" s="394"/>
      <c r="H392" s="311">
        <v>0</v>
      </c>
      <c r="I392" s="311">
        <v>0</v>
      </c>
      <c r="J392" s="311">
        <v>0</v>
      </c>
      <c r="K392" s="311">
        <v>0</v>
      </c>
      <c r="L392" s="311">
        <v>0</v>
      </c>
      <c r="M392" s="311">
        <v>0</v>
      </c>
      <c r="N392" s="311">
        <v>0</v>
      </c>
      <c r="O392" s="311">
        <v>0</v>
      </c>
      <c r="P392" s="311">
        <v>0</v>
      </c>
      <c r="Q392" s="311">
        <v>0</v>
      </c>
      <c r="R392" s="311">
        <v>0</v>
      </c>
      <c r="S392" s="311">
        <v>0</v>
      </c>
      <c r="T392" s="392">
        <v>0</v>
      </c>
      <c r="U392" s="392">
        <v>0</v>
      </c>
      <c r="V392" s="311">
        <v>0</v>
      </c>
      <c r="W392" s="311">
        <v>0</v>
      </c>
      <c r="X392" s="311">
        <v>0</v>
      </c>
      <c r="Y392" s="311">
        <v>0</v>
      </c>
      <c r="Z392" s="311">
        <v>0</v>
      </c>
      <c r="AA392" s="395">
        <v>0</v>
      </c>
      <c r="AB392" s="533"/>
      <c r="AC392" s="515"/>
      <c r="AD392" s="515"/>
      <c r="AE392" s="515"/>
      <c r="AF392" s="488"/>
      <c r="AG392" s="515"/>
      <c r="AH392" s="515"/>
      <c r="AI392" s="488"/>
      <c r="AJ392" s="488"/>
      <c r="AK392" s="515"/>
      <c r="AL392" s="515"/>
      <c r="AM392" s="515"/>
      <c r="AN392" s="515"/>
      <c r="AO392" s="515"/>
      <c r="AP392" s="515"/>
      <c r="AQ392" s="487"/>
      <c r="AR392" s="487"/>
      <c r="AS392" s="487"/>
      <c r="AT392" s="487"/>
      <c r="AU392" s="489"/>
    </row>
    <row r="393" spans="1:47" s="479" customFormat="1" ht="12.75">
      <c r="A393" s="534"/>
      <c r="B393" s="346" t="s">
        <v>375</v>
      </c>
      <c r="C393" s="347"/>
      <c r="D393" s="347">
        <v>0</v>
      </c>
      <c r="E393" s="347">
        <v>0</v>
      </c>
      <c r="F393" s="394"/>
      <c r="G393" s="394"/>
      <c r="H393" s="311">
        <v>0</v>
      </c>
      <c r="I393" s="311">
        <v>0</v>
      </c>
      <c r="J393" s="311">
        <v>0</v>
      </c>
      <c r="K393" s="311">
        <v>0</v>
      </c>
      <c r="L393" s="311">
        <v>0</v>
      </c>
      <c r="M393" s="311">
        <v>0</v>
      </c>
      <c r="N393" s="311">
        <v>0</v>
      </c>
      <c r="O393" s="311">
        <v>0</v>
      </c>
      <c r="P393" s="311">
        <v>0</v>
      </c>
      <c r="Q393" s="311">
        <v>1</v>
      </c>
      <c r="R393" s="311">
        <v>0</v>
      </c>
      <c r="S393" s="311">
        <v>1</v>
      </c>
      <c r="T393" s="392">
        <v>0</v>
      </c>
      <c r="U393" s="392">
        <v>2</v>
      </c>
      <c r="V393" s="311">
        <v>0</v>
      </c>
      <c r="W393" s="311">
        <v>0</v>
      </c>
      <c r="X393" s="311">
        <v>0</v>
      </c>
      <c r="Y393" s="311">
        <v>0</v>
      </c>
      <c r="Z393" s="311">
        <v>0</v>
      </c>
      <c r="AA393" s="395">
        <v>0</v>
      </c>
      <c r="AB393" s="533"/>
      <c r="AC393" s="515"/>
      <c r="AD393" s="515"/>
      <c r="AE393" s="515"/>
      <c r="AF393" s="488"/>
      <c r="AG393" s="515"/>
      <c r="AH393" s="515"/>
      <c r="AI393" s="488"/>
      <c r="AJ393" s="488"/>
      <c r="AK393" s="515"/>
      <c r="AL393" s="515"/>
      <c r="AM393" s="515"/>
      <c r="AN393" s="515"/>
      <c r="AO393" s="515"/>
      <c r="AP393" s="515"/>
      <c r="AQ393" s="487"/>
      <c r="AR393" s="487"/>
      <c r="AS393" s="487"/>
      <c r="AT393" s="487"/>
      <c r="AU393" s="489"/>
    </row>
    <row r="394" spans="1:47" s="479" customFormat="1" ht="12.75">
      <c r="A394" s="534"/>
      <c r="B394" s="346" t="s">
        <v>376</v>
      </c>
      <c r="C394" s="347"/>
      <c r="D394" s="347">
        <v>0</v>
      </c>
      <c r="E394" s="347">
        <v>3.75</v>
      </c>
      <c r="F394" s="394"/>
      <c r="G394" s="394"/>
      <c r="H394" s="311">
        <v>12.592866369999999</v>
      </c>
      <c r="I394" s="311">
        <v>12.592866369999999</v>
      </c>
      <c r="J394" s="311">
        <v>0</v>
      </c>
      <c r="K394" s="311">
        <v>0</v>
      </c>
      <c r="L394" s="311">
        <v>0</v>
      </c>
      <c r="M394" s="311">
        <v>0.79</v>
      </c>
      <c r="N394" s="311">
        <v>0</v>
      </c>
      <c r="O394" s="311">
        <v>0</v>
      </c>
      <c r="P394" s="311">
        <v>0</v>
      </c>
      <c r="Q394" s="311">
        <v>0</v>
      </c>
      <c r="R394" s="311">
        <v>0</v>
      </c>
      <c r="S394" s="311">
        <v>0.96000000000000008</v>
      </c>
      <c r="T394" s="392">
        <v>0</v>
      </c>
      <c r="U394" s="392">
        <v>1.75</v>
      </c>
      <c r="V394" s="311">
        <v>0</v>
      </c>
      <c r="W394" s="311">
        <v>2.6838584399999998</v>
      </c>
      <c r="X394" s="311">
        <v>0</v>
      </c>
      <c r="Y394" s="311">
        <v>3.2395352900000001</v>
      </c>
      <c r="Z394" s="311">
        <v>6.6694726360000001</v>
      </c>
      <c r="AA394" s="395">
        <v>12.592866365999999</v>
      </c>
      <c r="AB394" s="533"/>
      <c r="AC394" s="515"/>
      <c r="AD394" s="515"/>
      <c r="AE394" s="515"/>
      <c r="AF394" s="488"/>
      <c r="AG394" s="515"/>
      <c r="AH394" s="515"/>
      <c r="AI394" s="488"/>
      <c r="AJ394" s="488"/>
      <c r="AK394" s="515"/>
      <c r="AL394" s="515"/>
      <c r="AM394" s="515"/>
      <c r="AN394" s="515"/>
      <c r="AO394" s="515"/>
      <c r="AP394" s="515"/>
      <c r="AQ394" s="487"/>
      <c r="AR394" s="487"/>
      <c r="AS394" s="487"/>
      <c r="AT394" s="487"/>
      <c r="AU394" s="489"/>
    </row>
    <row r="395" spans="1:47" s="479" customFormat="1" ht="12.75">
      <c r="A395" s="534"/>
      <c r="B395" s="346" t="s">
        <v>377</v>
      </c>
      <c r="C395" s="347"/>
      <c r="D395" s="347">
        <v>0</v>
      </c>
      <c r="E395" s="347">
        <v>0</v>
      </c>
      <c r="F395" s="394"/>
      <c r="G395" s="394"/>
      <c r="H395" s="311">
        <v>0</v>
      </c>
      <c r="I395" s="311">
        <v>0</v>
      </c>
      <c r="J395" s="311">
        <v>0</v>
      </c>
      <c r="K395" s="311">
        <v>0</v>
      </c>
      <c r="L395" s="311">
        <v>0</v>
      </c>
      <c r="M395" s="311">
        <v>0</v>
      </c>
      <c r="N395" s="311">
        <v>0</v>
      </c>
      <c r="O395" s="311">
        <v>0</v>
      </c>
      <c r="P395" s="311">
        <v>0</v>
      </c>
      <c r="Q395" s="311">
        <v>0</v>
      </c>
      <c r="R395" s="311">
        <v>0</v>
      </c>
      <c r="S395" s="311">
        <v>0</v>
      </c>
      <c r="T395" s="392">
        <v>0</v>
      </c>
      <c r="U395" s="392">
        <v>0</v>
      </c>
      <c r="V395" s="311">
        <v>0</v>
      </c>
      <c r="W395" s="311">
        <v>0</v>
      </c>
      <c r="X395" s="311">
        <v>0</v>
      </c>
      <c r="Y395" s="311">
        <v>0</v>
      </c>
      <c r="Z395" s="311">
        <v>0</v>
      </c>
      <c r="AA395" s="395">
        <v>0</v>
      </c>
      <c r="AB395" s="533"/>
      <c r="AC395" s="515"/>
      <c r="AD395" s="515"/>
      <c r="AE395" s="515"/>
      <c r="AF395" s="488"/>
      <c r="AG395" s="515"/>
      <c r="AH395" s="515"/>
      <c r="AI395" s="488"/>
      <c r="AJ395" s="488"/>
      <c r="AK395" s="515"/>
      <c r="AL395" s="515"/>
      <c r="AM395" s="515"/>
      <c r="AN395" s="515"/>
      <c r="AO395" s="515"/>
      <c r="AP395" s="515"/>
      <c r="AQ395" s="487"/>
      <c r="AR395" s="487"/>
      <c r="AS395" s="487"/>
      <c r="AT395" s="487"/>
      <c r="AU395" s="489"/>
    </row>
    <row r="396" spans="1:47" s="479" customFormat="1" ht="12.75">
      <c r="A396" s="534"/>
      <c r="B396" s="346" t="s">
        <v>67</v>
      </c>
      <c r="C396" s="347"/>
      <c r="D396" s="347">
        <v>0</v>
      </c>
      <c r="E396" s="347">
        <v>0</v>
      </c>
      <c r="F396" s="394"/>
      <c r="G396" s="394"/>
      <c r="H396" s="311">
        <v>6.6170997299999996</v>
      </c>
      <c r="I396" s="311">
        <v>6</v>
      </c>
      <c r="J396" s="311">
        <v>0</v>
      </c>
      <c r="K396" s="311">
        <v>0</v>
      </c>
      <c r="L396" s="311">
        <v>0</v>
      </c>
      <c r="M396" s="311">
        <v>0</v>
      </c>
      <c r="N396" s="311">
        <v>0</v>
      </c>
      <c r="O396" s="311">
        <v>0</v>
      </c>
      <c r="P396" s="311">
        <v>0</v>
      </c>
      <c r="Q396" s="311">
        <v>0</v>
      </c>
      <c r="R396" s="311">
        <v>0</v>
      </c>
      <c r="S396" s="311">
        <v>0</v>
      </c>
      <c r="T396" s="392">
        <v>0</v>
      </c>
      <c r="U396" s="392">
        <v>0</v>
      </c>
      <c r="V396" s="311">
        <v>0.61709972999999996</v>
      </c>
      <c r="W396" s="311">
        <v>0</v>
      </c>
      <c r="X396" s="311">
        <v>2</v>
      </c>
      <c r="Y396" s="311">
        <v>2</v>
      </c>
      <c r="Z396" s="311">
        <v>2</v>
      </c>
      <c r="AA396" s="395">
        <v>6.6170997299999996</v>
      </c>
      <c r="AB396" s="533"/>
      <c r="AC396" s="515"/>
      <c r="AD396" s="515"/>
      <c r="AE396" s="515"/>
      <c r="AF396" s="488"/>
      <c r="AG396" s="515"/>
      <c r="AH396" s="515"/>
      <c r="AI396" s="488"/>
      <c r="AJ396" s="488"/>
      <c r="AK396" s="515"/>
      <c r="AL396" s="515"/>
      <c r="AM396" s="515"/>
      <c r="AN396" s="515"/>
      <c r="AO396" s="515"/>
      <c r="AP396" s="515"/>
      <c r="AQ396" s="487"/>
      <c r="AR396" s="487"/>
      <c r="AS396" s="487"/>
      <c r="AT396" s="487"/>
      <c r="AU396" s="489"/>
    </row>
    <row r="397" spans="1:47" s="516" customFormat="1" ht="25.5">
      <c r="A397" s="524" t="s">
        <v>71</v>
      </c>
      <c r="B397" s="525" t="s">
        <v>72</v>
      </c>
      <c r="C397" s="512"/>
      <c r="D397" s="513">
        <v>0</v>
      </c>
      <c r="E397" s="513">
        <v>0</v>
      </c>
      <c r="F397" s="514"/>
      <c r="G397" s="514"/>
      <c r="H397" s="513"/>
      <c r="I397" s="513">
        <v>0</v>
      </c>
      <c r="J397" s="513">
        <v>0</v>
      </c>
      <c r="K397" s="513">
        <v>0</v>
      </c>
      <c r="L397" s="513">
        <v>0</v>
      </c>
      <c r="M397" s="513">
        <v>0</v>
      </c>
      <c r="N397" s="513"/>
      <c r="O397" s="513"/>
      <c r="P397" s="513"/>
      <c r="Q397" s="513"/>
      <c r="R397" s="513"/>
      <c r="S397" s="513"/>
      <c r="T397" s="584">
        <v>0</v>
      </c>
      <c r="U397" s="584">
        <v>0</v>
      </c>
      <c r="V397" s="513"/>
      <c r="W397" s="513">
        <v>0</v>
      </c>
      <c r="X397" s="513">
        <v>0</v>
      </c>
      <c r="Y397" s="513">
        <v>0</v>
      </c>
      <c r="Z397" s="513">
        <v>0</v>
      </c>
      <c r="AA397" s="587">
        <v>0</v>
      </c>
      <c r="AB397" s="490"/>
      <c r="AC397" s="515"/>
      <c r="AD397" s="515"/>
      <c r="AE397" s="515"/>
      <c r="AF397" s="488"/>
      <c r="AG397" s="515"/>
      <c r="AH397" s="515"/>
      <c r="AI397" s="488"/>
      <c r="AJ397" s="488"/>
      <c r="AK397" s="515"/>
      <c r="AL397" s="515"/>
      <c r="AM397" s="515"/>
      <c r="AN397" s="515"/>
      <c r="AO397" s="515"/>
      <c r="AP397" s="515"/>
      <c r="AQ397" s="515"/>
      <c r="AR397" s="515"/>
      <c r="AS397" s="515"/>
      <c r="AT397" s="515"/>
      <c r="AU397" s="489">
        <v>0</v>
      </c>
    </row>
    <row r="398" spans="1:47" s="479" customFormat="1" ht="12.75">
      <c r="A398" s="534"/>
      <c r="B398" s="346" t="s">
        <v>361</v>
      </c>
      <c r="C398" s="347">
        <v>0</v>
      </c>
      <c r="D398" s="347">
        <v>0</v>
      </c>
      <c r="E398" s="347">
        <v>0</v>
      </c>
      <c r="F398" s="394"/>
      <c r="G398" s="394"/>
      <c r="H398" s="311">
        <v>0</v>
      </c>
      <c r="I398" s="311">
        <v>0</v>
      </c>
      <c r="J398" s="311">
        <v>0</v>
      </c>
      <c r="K398" s="311">
        <v>0</v>
      </c>
      <c r="L398" s="311">
        <v>0</v>
      </c>
      <c r="M398" s="311">
        <v>0</v>
      </c>
      <c r="N398" s="311">
        <v>0</v>
      </c>
      <c r="O398" s="311">
        <v>0</v>
      </c>
      <c r="P398" s="311">
        <v>0</v>
      </c>
      <c r="Q398" s="311">
        <v>0</v>
      </c>
      <c r="R398" s="311">
        <v>0</v>
      </c>
      <c r="S398" s="311">
        <v>0</v>
      </c>
      <c r="T398" s="392">
        <v>0</v>
      </c>
      <c r="U398" s="392">
        <v>0</v>
      </c>
      <c r="V398" s="311">
        <v>0</v>
      </c>
      <c r="W398" s="311">
        <v>0</v>
      </c>
      <c r="X398" s="311">
        <v>0</v>
      </c>
      <c r="Y398" s="311">
        <v>0</v>
      </c>
      <c r="Z398" s="311">
        <v>0</v>
      </c>
      <c r="AA398" s="395">
        <v>0</v>
      </c>
      <c r="AB398" s="533"/>
      <c r="AC398" s="515"/>
      <c r="AD398" s="515"/>
      <c r="AE398" s="515"/>
      <c r="AF398" s="488"/>
      <c r="AG398" s="515"/>
      <c r="AH398" s="515"/>
      <c r="AI398" s="488"/>
      <c r="AJ398" s="488"/>
      <c r="AK398" s="515"/>
      <c r="AL398" s="515"/>
      <c r="AM398" s="515"/>
      <c r="AN398" s="515"/>
      <c r="AO398" s="515"/>
      <c r="AP398" s="515"/>
      <c r="AQ398" s="487"/>
      <c r="AR398" s="487"/>
      <c r="AS398" s="487"/>
      <c r="AT398" s="487"/>
      <c r="AU398" s="489"/>
    </row>
    <row r="399" spans="1:47" s="479" customFormat="1" ht="12.75">
      <c r="A399" s="534"/>
      <c r="B399" s="346" t="s">
        <v>362</v>
      </c>
      <c r="C399" s="347">
        <v>0</v>
      </c>
      <c r="D399" s="347">
        <v>0</v>
      </c>
      <c r="E399" s="347">
        <v>0</v>
      </c>
      <c r="F399" s="394"/>
      <c r="G399" s="394"/>
      <c r="H399" s="311">
        <v>0</v>
      </c>
      <c r="I399" s="311">
        <v>0</v>
      </c>
      <c r="J399" s="311">
        <v>0</v>
      </c>
      <c r="K399" s="311">
        <v>0</v>
      </c>
      <c r="L399" s="311">
        <v>0</v>
      </c>
      <c r="M399" s="311">
        <v>0</v>
      </c>
      <c r="N399" s="311">
        <v>0</v>
      </c>
      <c r="O399" s="311">
        <v>0</v>
      </c>
      <c r="P399" s="311">
        <v>0</v>
      </c>
      <c r="Q399" s="311">
        <v>0</v>
      </c>
      <c r="R399" s="311">
        <v>0</v>
      </c>
      <c r="S399" s="311">
        <v>0</v>
      </c>
      <c r="T399" s="392">
        <v>0</v>
      </c>
      <c r="U399" s="392">
        <v>0</v>
      </c>
      <c r="V399" s="311">
        <v>0</v>
      </c>
      <c r="W399" s="311">
        <v>0</v>
      </c>
      <c r="X399" s="311">
        <v>0</v>
      </c>
      <c r="Y399" s="311">
        <v>0</v>
      </c>
      <c r="Z399" s="311">
        <v>0</v>
      </c>
      <c r="AA399" s="395">
        <v>0</v>
      </c>
      <c r="AB399" s="533"/>
      <c r="AC399" s="515"/>
      <c r="AD399" s="515"/>
      <c r="AE399" s="515"/>
      <c r="AF399" s="488"/>
      <c r="AG399" s="515"/>
      <c r="AH399" s="515"/>
      <c r="AI399" s="488"/>
      <c r="AJ399" s="488"/>
      <c r="AK399" s="515"/>
      <c r="AL399" s="515"/>
      <c r="AM399" s="515"/>
      <c r="AN399" s="515"/>
      <c r="AO399" s="515"/>
      <c r="AP399" s="515"/>
      <c r="AQ399" s="487"/>
      <c r="AR399" s="487"/>
      <c r="AS399" s="487"/>
      <c r="AT399" s="487"/>
      <c r="AU399" s="489"/>
    </row>
    <row r="400" spans="1:47" s="479" customFormat="1" ht="12.75">
      <c r="A400" s="534"/>
      <c r="B400" s="346" t="s">
        <v>363</v>
      </c>
      <c r="C400" s="347">
        <v>0</v>
      </c>
      <c r="D400" s="347">
        <v>0</v>
      </c>
      <c r="E400" s="347">
        <v>0</v>
      </c>
      <c r="F400" s="394"/>
      <c r="G400" s="394"/>
      <c r="H400" s="311">
        <v>0</v>
      </c>
      <c r="I400" s="311">
        <v>0</v>
      </c>
      <c r="J400" s="311">
        <v>0</v>
      </c>
      <c r="K400" s="311">
        <v>0</v>
      </c>
      <c r="L400" s="311">
        <v>0</v>
      </c>
      <c r="M400" s="311">
        <v>0</v>
      </c>
      <c r="N400" s="311">
        <v>0</v>
      </c>
      <c r="O400" s="311">
        <v>0</v>
      </c>
      <c r="P400" s="311">
        <v>0</v>
      </c>
      <c r="Q400" s="311">
        <v>0</v>
      </c>
      <c r="R400" s="311">
        <v>0</v>
      </c>
      <c r="S400" s="311">
        <v>0</v>
      </c>
      <c r="T400" s="392">
        <v>0</v>
      </c>
      <c r="U400" s="392">
        <v>0</v>
      </c>
      <c r="V400" s="311">
        <v>0</v>
      </c>
      <c r="W400" s="311">
        <v>0</v>
      </c>
      <c r="X400" s="311">
        <v>0</v>
      </c>
      <c r="Y400" s="311">
        <v>0</v>
      </c>
      <c r="Z400" s="311">
        <v>0</v>
      </c>
      <c r="AA400" s="395">
        <v>0</v>
      </c>
      <c r="AB400" s="533"/>
      <c r="AC400" s="515"/>
      <c r="AD400" s="515"/>
      <c r="AE400" s="515"/>
      <c r="AF400" s="488"/>
      <c r="AG400" s="515"/>
      <c r="AH400" s="515"/>
      <c r="AI400" s="488"/>
      <c r="AJ400" s="488"/>
      <c r="AK400" s="515"/>
      <c r="AL400" s="515"/>
      <c r="AM400" s="515"/>
      <c r="AN400" s="515"/>
      <c r="AO400" s="515"/>
      <c r="AP400" s="515"/>
      <c r="AQ400" s="487"/>
      <c r="AR400" s="487"/>
      <c r="AS400" s="487"/>
      <c r="AT400" s="487"/>
      <c r="AU400" s="489"/>
    </row>
    <row r="401" spans="1:47" s="479" customFormat="1" ht="12.75">
      <c r="A401" s="534"/>
      <c r="B401" s="346" t="s">
        <v>364</v>
      </c>
      <c r="C401" s="347"/>
      <c r="D401" s="347"/>
      <c r="E401" s="347"/>
      <c r="F401" s="394"/>
      <c r="G401" s="394"/>
      <c r="H401" s="311"/>
      <c r="I401" s="311"/>
      <c r="J401" s="311"/>
      <c r="K401" s="311"/>
      <c r="L401" s="311"/>
      <c r="M401" s="311"/>
      <c r="N401" s="311"/>
      <c r="O401" s="311"/>
      <c r="P401" s="311"/>
      <c r="Q401" s="311"/>
      <c r="R401" s="311"/>
      <c r="S401" s="311"/>
      <c r="T401" s="392">
        <v>0</v>
      </c>
      <c r="U401" s="392">
        <v>0</v>
      </c>
      <c r="V401" s="311"/>
      <c r="W401" s="311"/>
      <c r="X401" s="311"/>
      <c r="Y401" s="311"/>
      <c r="Z401" s="311"/>
      <c r="AA401" s="395"/>
      <c r="AB401" s="533"/>
      <c r="AC401" s="515"/>
      <c r="AD401" s="515"/>
      <c r="AE401" s="515"/>
      <c r="AF401" s="488"/>
      <c r="AG401" s="515"/>
      <c r="AH401" s="515"/>
      <c r="AI401" s="488"/>
      <c r="AJ401" s="488"/>
      <c r="AK401" s="515"/>
      <c r="AL401" s="515"/>
      <c r="AM401" s="515"/>
      <c r="AN401" s="515"/>
      <c r="AO401" s="515"/>
      <c r="AP401" s="515"/>
      <c r="AQ401" s="487"/>
      <c r="AR401" s="487"/>
      <c r="AS401" s="487"/>
      <c r="AT401" s="487"/>
      <c r="AU401" s="489"/>
    </row>
    <row r="402" spans="1:47" s="479" customFormat="1" ht="12.75">
      <c r="A402" s="534"/>
      <c r="B402" s="346" t="s">
        <v>365</v>
      </c>
      <c r="C402" s="347"/>
      <c r="D402" s="347"/>
      <c r="E402" s="347"/>
      <c r="F402" s="394"/>
      <c r="G402" s="394"/>
      <c r="H402" s="311"/>
      <c r="I402" s="311"/>
      <c r="J402" s="311"/>
      <c r="K402" s="311"/>
      <c r="L402" s="311"/>
      <c r="M402" s="311"/>
      <c r="N402" s="311"/>
      <c r="O402" s="311"/>
      <c r="P402" s="311"/>
      <c r="Q402" s="311"/>
      <c r="R402" s="311"/>
      <c r="S402" s="311"/>
      <c r="T402" s="392">
        <v>0</v>
      </c>
      <c r="U402" s="392">
        <v>0</v>
      </c>
      <c r="V402" s="311"/>
      <c r="W402" s="311"/>
      <c r="X402" s="311"/>
      <c r="Y402" s="311"/>
      <c r="Z402" s="311"/>
      <c r="AA402" s="395"/>
      <c r="AB402" s="533"/>
      <c r="AC402" s="515"/>
      <c r="AD402" s="515"/>
      <c r="AE402" s="515"/>
      <c r="AF402" s="488"/>
      <c r="AG402" s="515"/>
      <c r="AH402" s="515"/>
      <c r="AI402" s="488"/>
      <c r="AJ402" s="488"/>
      <c r="AK402" s="515"/>
      <c r="AL402" s="515"/>
      <c r="AM402" s="515"/>
      <c r="AN402" s="515"/>
      <c r="AO402" s="515"/>
      <c r="AP402" s="515"/>
      <c r="AQ402" s="487"/>
      <c r="AR402" s="487"/>
      <c r="AS402" s="487"/>
      <c r="AT402" s="487"/>
      <c r="AU402" s="489"/>
    </row>
    <row r="403" spans="1:47" s="479" customFormat="1" ht="12.75">
      <c r="A403" s="534"/>
      <c r="B403" s="346" t="s">
        <v>366</v>
      </c>
      <c r="C403" s="347"/>
      <c r="D403" s="347"/>
      <c r="E403" s="347"/>
      <c r="F403" s="394"/>
      <c r="G403" s="394"/>
      <c r="H403" s="311"/>
      <c r="I403" s="311"/>
      <c r="J403" s="311"/>
      <c r="K403" s="311"/>
      <c r="L403" s="311"/>
      <c r="M403" s="311"/>
      <c r="N403" s="311"/>
      <c r="O403" s="311"/>
      <c r="P403" s="311"/>
      <c r="Q403" s="311"/>
      <c r="R403" s="311"/>
      <c r="S403" s="311"/>
      <c r="T403" s="392">
        <v>0</v>
      </c>
      <c r="U403" s="392">
        <v>0</v>
      </c>
      <c r="V403" s="311"/>
      <c r="W403" s="311"/>
      <c r="X403" s="311"/>
      <c r="Y403" s="311"/>
      <c r="Z403" s="311"/>
      <c r="AA403" s="395"/>
      <c r="AB403" s="533"/>
      <c r="AC403" s="515"/>
      <c r="AD403" s="515"/>
      <c r="AE403" s="515"/>
      <c r="AF403" s="488"/>
      <c r="AG403" s="515"/>
      <c r="AH403" s="515"/>
      <c r="AI403" s="488"/>
      <c r="AJ403" s="488"/>
      <c r="AK403" s="515"/>
      <c r="AL403" s="515"/>
      <c r="AM403" s="515"/>
      <c r="AN403" s="515"/>
      <c r="AO403" s="515"/>
      <c r="AP403" s="515"/>
      <c r="AQ403" s="487"/>
      <c r="AR403" s="487"/>
      <c r="AS403" s="487"/>
      <c r="AT403" s="487"/>
      <c r="AU403" s="489"/>
    </row>
    <row r="404" spans="1:47" s="479" customFormat="1" ht="12.75">
      <c r="A404" s="534"/>
      <c r="B404" s="346" t="s">
        <v>367</v>
      </c>
      <c r="C404" s="347"/>
      <c r="D404" s="347"/>
      <c r="E404" s="347"/>
      <c r="F404" s="394"/>
      <c r="G404" s="394"/>
      <c r="H404" s="311"/>
      <c r="I404" s="311"/>
      <c r="J404" s="311"/>
      <c r="K404" s="311"/>
      <c r="L404" s="311"/>
      <c r="M404" s="311"/>
      <c r="N404" s="311"/>
      <c r="O404" s="311"/>
      <c r="P404" s="311"/>
      <c r="Q404" s="311"/>
      <c r="R404" s="311"/>
      <c r="S404" s="311"/>
      <c r="T404" s="392">
        <v>0</v>
      </c>
      <c r="U404" s="392">
        <v>0</v>
      </c>
      <c r="V404" s="311"/>
      <c r="W404" s="311"/>
      <c r="X404" s="311"/>
      <c r="Y404" s="311"/>
      <c r="Z404" s="311"/>
      <c r="AA404" s="395"/>
      <c r="AB404" s="533"/>
      <c r="AC404" s="515"/>
      <c r="AD404" s="515"/>
      <c r="AE404" s="515"/>
      <c r="AF404" s="488"/>
      <c r="AG404" s="515"/>
      <c r="AH404" s="515"/>
      <c r="AI404" s="488"/>
      <c r="AJ404" s="488"/>
      <c r="AK404" s="515"/>
      <c r="AL404" s="515"/>
      <c r="AM404" s="515"/>
      <c r="AN404" s="515"/>
      <c r="AO404" s="515"/>
      <c r="AP404" s="515"/>
      <c r="AQ404" s="487"/>
      <c r="AR404" s="487"/>
      <c r="AS404" s="487"/>
      <c r="AT404" s="487"/>
      <c r="AU404" s="489"/>
    </row>
    <row r="405" spans="1:47" s="479" customFormat="1" ht="12.75">
      <c r="A405" s="534"/>
      <c r="B405" s="346" t="s">
        <v>368</v>
      </c>
      <c r="C405" s="347">
        <v>0</v>
      </c>
      <c r="D405" s="347">
        <v>0</v>
      </c>
      <c r="E405" s="347">
        <v>0</v>
      </c>
      <c r="F405" s="394"/>
      <c r="G405" s="394"/>
      <c r="H405" s="311">
        <v>0</v>
      </c>
      <c r="I405" s="311">
        <v>0</v>
      </c>
      <c r="J405" s="311">
        <v>0</v>
      </c>
      <c r="K405" s="311">
        <v>0</v>
      </c>
      <c r="L405" s="311">
        <v>0</v>
      </c>
      <c r="M405" s="311">
        <v>0</v>
      </c>
      <c r="N405" s="311">
        <v>0</v>
      </c>
      <c r="O405" s="311">
        <v>0</v>
      </c>
      <c r="P405" s="311">
        <v>0</v>
      </c>
      <c r="Q405" s="311">
        <v>0</v>
      </c>
      <c r="R405" s="311">
        <v>0</v>
      </c>
      <c r="S405" s="311">
        <v>0</v>
      </c>
      <c r="T405" s="392">
        <v>0</v>
      </c>
      <c r="U405" s="392">
        <v>0</v>
      </c>
      <c r="V405" s="311">
        <v>0</v>
      </c>
      <c r="W405" s="311">
        <v>0</v>
      </c>
      <c r="X405" s="311">
        <v>0</v>
      </c>
      <c r="Y405" s="311">
        <v>0</v>
      </c>
      <c r="Z405" s="311">
        <v>0</v>
      </c>
      <c r="AA405" s="395">
        <v>0</v>
      </c>
      <c r="AB405" s="533"/>
      <c r="AC405" s="515"/>
      <c r="AD405" s="515"/>
      <c r="AE405" s="515"/>
      <c r="AF405" s="488"/>
      <c r="AG405" s="515"/>
      <c r="AH405" s="515"/>
      <c r="AI405" s="488"/>
      <c r="AJ405" s="488"/>
      <c r="AK405" s="515"/>
      <c r="AL405" s="515"/>
      <c r="AM405" s="515"/>
      <c r="AN405" s="515"/>
      <c r="AO405" s="515"/>
      <c r="AP405" s="515"/>
      <c r="AQ405" s="487"/>
      <c r="AR405" s="487"/>
      <c r="AS405" s="487"/>
      <c r="AT405" s="487"/>
      <c r="AU405" s="489"/>
    </row>
    <row r="406" spans="1:47" s="479" customFormat="1" ht="12.75">
      <c r="A406" s="534"/>
      <c r="B406" s="346" t="s">
        <v>369</v>
      </c>
      <c r="C406" s="347"/>
      <c r="D406" s="347"/>
      <c r="E406" s="347"/>
      <c r="F406" s="394"/>
      <c r="G406" s="394"/>
      <c r="H406" s="311"/>
      <c r="I406" s="311"/>
      <c r="J406" s="311"/>
      <c r="K406" s="311"/>
      <c r="L406" s="311"/>
      <c r="M406" s="311"/>
      <c r="N406" s="311"/>
      <c r="O406" s="311"/>
      <c r="P406" s="311"/>
      <c r="Q406" s="311"/>
      <c r="R406" s="311"/>
      <c r="S406" s="311"/>
      <c r="T406" s="392">
        <v>0</v>
      </c>
      <c r="U406" s="392">
        <v>0</v>
      </c>
      <c r="V406" s="311"/>
      <c r="W406" s="311"/>
      <c r="X406" s="311"/>
      <c r="Y406" s="311"/>
      <c r="Z406" s="311"/>
      <c r="AA406" s="395"/>
      <c r="AB406" s="533"/>
      <c r="AC406" s="515"/>
      <c r="AD406" s="515"/>
      <c r="AE406" s="515"/>
      <c r="AF406" s="488"/>
      <c r="AG406" s="515"/>
      <c r="AH406" s="515"/>
      <c r="AI406" s="488"/>
      <c r="AJ406" s="488"/>
      <c r="AK406" s="515"/>
      <c r="AL406" s="515"/>
      <c r="AM406" s="515"/>
      <c r="AN406" s="515"/>
      <c r="AO406" s="515"/>
      <c r="AP406" s="515"/>
      <c r="AQ406" s="487"/>
      <c r="AR406" s="487"/>
      <c r="AS406" s="487"/>
      <c r="AT406" s="487"/>
      <c r="AU406" s="489"/>
    </row>
    <row r="407" spans="1:47" s="479" customFormat="1" ht="12.75">
      <c r="A407" s="534"/>
      <c r="B407" s="346" t="s">
        <v>370</v>
      </c>
      <c r="C407" s="347"/>
      <c r="D407" s="347"/>
      <c r="E407" s="347"/>
      <c r="F407" s="394"/>
      <c r="G407" s="394"/>
      <c r="H407" s="311"/>
      <c r="I407" s="311"/>
      <c r="J407" s="311"/>
      <c r="K407" s="311"/>
      <c r="L407" s="311"/>
      <c r="M407" s="311"/>
      <c r="N407" s="311"/>
      <c r="O407" s="311"/>
      <c r="P407" s="311"/>
      <c r="Q407" s="311"/>
      <c r="R407" s="311"/>
      <c r="S407" s="311"/>
      <c r="T407" s="392">
        <v>0</v>
      </c>
      <c r="U407" s="392">
        <v>0</v>
      </c>
      <c r="V407" s="311"/>
      <c r="W407" s="311"/>
      <c r="X407" s="311"/>
      <c r="Y407" s="311"/>
      <c r="Z407" s="311"/>
      <c r="AA407" s="395"/>
      <c r="AB407" s="533"/>
      <c r="AC407" s="515"/>
      <c r="AD407" s="515"/>
      <c r="AE407" s="515"/>
      <c r="AF407" s="488"/>
      <c r="AG407" s="515"/>
      <c r="AH407" s="515"/>
      <c r="AI407" s="488"/>
      <c r="AJ407" s="488"/>
      <c r="AK407" s="515"/>
      <c r="AL407" s="515"/>
      <c r="AM407" s="515"/>
      <c r="AN407" s="515"/>
      <c r="AO407" s="515"/>
      <c r="AP407" s="515"/>
      <c r="AQ407" s="487"/>
      <c r="AR407" s="487"/>
      <c r="AS407" s="487"/>
      <c r="AT407" s="487"/>
      <c r="AU407" s="489"/>
    </row>
    <row r="408" spans="1:47" s="479" customFormat="1" ht="12.75">
      <c r="A408" s="534"/>
      <c r="B408" s="346" t="s">
        <v>371</v>
      </c>
      <c r="C408" s="347"/>
      <c r="D408" s="347"/>
      <c r="E408" s="347"/>
      <c r="F408" s="394"/>
      <c r="G408" s="394"/>
      <c r="H408" s="311"/>
      <c r="I408" s="311"/>
      <c r="J408" s="311"/>
      <c r="K408" s="311"/>
      <c r="L408" s="311"/>
      <c r="M408" s="311"/>
      <c r="N408" s="311"/>
      <c r="O408" s="311"/>
      <c r="P408" s="311"/>
      <c r="Q408" s="311"/>
      <c r="R408" s="311"/>
      <c r="S408" s="311"/>
      <c r="T408" s="392">
        <v>0</v>
      </c>
      <c r="U408" s="392">
        <v>0</v>
      </c>
      <c r="V408" s="311"/>
      <c r="W408" s="311"/>
      <c r="X408" s="311"/>
      <c r="Y408" s="311"/>
      <c r="Z408" s="311"/>
      <c r="AA408" s="395"/>
      <c r="AB408" s="533"/>
      <c r="AC408" s="515"/>
      <c r="AD408" s="515"/>
      <c r="AE408" s="515"/>
      <c r="AF408" s="488"/>
      <c r="AG408" s="515"/>
      <c r="AH408" s="515"/>
      <c r="AI408" s="488"/>
      <c r="AJ408" s="488"/>
      <c r="AK408" s="515"/>
      <c r="AL408" s="515"/>
      <c r="AM408" s="515"/>
      <c r="AN408" s="515"/>
      <c r="AO408" s="515"/>
      <c r="AP408" s="515"/>
      <c r="AQ408" s="487"/>
      <c r="AR408" s="487"/>
      <c r="AS408" s="487"/>
      <c r="AT408" s="487"/>
      <c r="AU408" s="489"/>
    </row>
    <row r="409" spans="1:47" s="479" customFormat="1" ht="12.75">
      <c r="A409" s="534"/>
      <c r="B409" s="346" t="s">
        <v>372</v>
      </c>
      <c r="C409" s="347"/>
      <c r="D409" s="347"/>
      <c r="E409" s="347"/>
      <c r="F409" s="394"/>
      <c r="G409" s="394"/>
      <c r="H409" s="311"/>
      <c r="I409" s="311"/>
      <c r="J409" s="311"/>
      <c r="K409" s="311"/>
      <c r="L409" s="311"/>
      <c r="M409" s="311"/>
      <c r="N409" s="311"/>
      <c r="O409" s="311"/>
      <c r="P409" s="311"/>
      <c r="Q409" s="311"/>
      <c r="R409" s="311"/>
      <c r="S409" s="311"/>
      <c r="T409" s="392">
        <v>0</v>
      </c>
      <c r="U409" s="392">
        <v>0</v>
      </c>
      <c r="V409" s="311"/>
      <c r="W409" s="311"/>
      <c r="X409" s="311"/>
      <c r="Y409" s="311"/>
      <c r="Z409" s="311"/>
      <c r="AA409" s="395"/>
      <c r="AB409" s="533"/>
      <c r="AC409" s="515"/>
      <c r="AD409" s="515"/>
      <c r="AE409" s="515"/>
      <c r="AF409" s="488"/>
      <c r="AG409" s="515"/>
      <c r="AH409" s="515"/>
      <c r="AI409" s="488"/>
      <c r="AJ409" s="488"/>
      <c r="AK409" s="515"/>
      <c r="AL409" s="515"/>
      <c r="AM409" s="515"/>
      <c r="AN409" s="515"/>
      <c r="AO409" s="515"/>
      <c r="AP409" s="515"/>
      <c r="AQ409" s="487"/>
      <c r="AR409" s="487"/>
      <c r="AS409" s="487"/>
      <c r="AT409" s="487"/>
      <c r="AU409" s="489"/>
    </row>
    <row r="410" spans="1:47" s="479" customFormat="1" ht="12.75">
      <c r="A410" s="534"/>
      <c r="B410" s="346" t="s">
        <v>373</v>
      </c>
      <c r="C410" s="347">
        <v>0</v>
      </c>
      <c r="D410" s="347">
        <v>0</v>
      </c>
      <c r="E410" s="347">
        <v>0</v>
      </c>
      <c r="F410" s="394"/>
      <c r="G410" s="394"/>
      <c r="H410" s="311">
        <v>0</v>
      </c>
      <c r="I410" s="311">
        <v>0</v>
      </c>
      <c r="J410" s="311">
        <v>0</v>
      </c>
      <c r="K410" s="311">
        <v>0</v>
      </c>
      <c r="L410" s="311">
        <v>0</v>
      </c>
      <c r="M410" s="311">
        <v>0</v>
      </c>
      <c r="N410" s="311">
        <v>0</v>
      </c>
      <c r="O410" s="311">
        <v>0</v>
      </c>
      <c r="P410" s="311">
        <v>0</v>
      </c>
      <c r="Q410" s="311">
        <v>0</v>
      </c>
      <c r="R410" s="311">
        <v>0</v>
      </c>
      <c r="S410" s="311">
        <v>0</v>
      </c>
      <c r="T410" s="392">
        <v>0</v>
      </c>
      <c r="U410" s="392">
        <v>0</v>
      </c>
      <c r="V410" s="311">
        <v>0</v>
      </c>
      <c r="W410" s="311">
        <v>0</v>
      </c>
      <c r="X410" s="311">
        <v>0</v>
      </c>
      <c r="Y410" s="311">
        <v>0</v>
      </c>
      <c r="Z410" s="311">
        <v>0</v>
      </c>
      <c r="AA410" s="395">
        <v>0</v>
      </c>
      <c r="AB410" s="533"/>
      <c r="AC410" s="515"/>
      <c r="AD410" s="515"/>
      <c r="AE410" s="515"/>
      <c r="AF410" s="488"/>
      <c r="AG410" s="515"/>
      <c r="AH410" s="515"/>
      <c r="AI410" s="488"/>
      <c r="AJ410" s="488"/>
      <c r="AK410" s="515"/>
      <c r="AL410" s="515"/>
      <c r="AM410" s="515"/>
      <c r="AN410" s="515"/>
      <c r="AO410" s="515"/>
      <c r="AP410" s="515"/>
      <c r="AQ410" s="487"/>
      <c r="AR410" s="487"/>
      <c r="AS410" s="487"/>
      <c r="AT410" s="487"/>
      <c r="AU410" s="489"/>
    </row>
    <row r="411" spans="1:47" s="479" customFormat="1" ht="12.75">
      <c r="A411" s="534"/>
      <c r="B411" s="346" t="s">
        <v>374</v>
      </c>
      <c r="C411" s="347"/>
      <c r="D411" s="347"/>
      <c r="E411" s="347"/>
      <c r="F411" s="394"/>
      <c r="G411" s="394"/>
      <c r="H411" s="311"/>
      <c r="I411" s="311"/>
      <c r="J411" s="311"/>
      <c r="K411" s="311"/>
      <c r="L411" s="311"/>
      <c r="M411" s="311"/>
      <c r="N411" s="311"/>
      <c r="O411" s="311"/>
      <c r="P411" s="311"/>
      <c r="Q411" s="311"/>
      <c r="R411" s="311"/>
      <c r="S411" s="311"/>
      <c r="T411" s="392">
        <v>0</v>
      </c>
      <c r="U411" s="392">
        <v>0</v>
      </c>
      <c r="V411" s="311"/>
      <c r="W411" s="311"/>
      <c r="X411" s="311"/>
      <c r="Y411" s="311"/>
      <c r="Z411" s="311"/>
      <c r="AA411" s="395"/>
      <c r="AB411" s="533"/>
      <c r="AC411" s="515"/>
      <c r="AD411" s="515"/>
      <c r="AE411" s="515"/>
      <c r="AF411" s="488"/>
      <c r="AG411" s="515"/>
      <c r="AH411" s="515"/>
      <c r="AI411" s="488"/>
      <c r="AJ411" s="488"/>
      <c r="AK411" s="515"/>
      <c r="AL411" s="515"/>
      <c r="AM411" s="515"/>
      <c r="AN411" s="515"/>
      <c r="AO411" s="515"/>
      <c r="AP411" s="515"/>
      <c r="AQ411" s="487"/>
      <c r="AR411" s="487"/>
      <c r="AS411" s="487"/>
      <c r="AT411" s="487"/>
      <c r="AU411" s="489"/>
    </row>
    <row r="412" spans="1:47" s="479" customFormat="1" ht="12.75">
      <c r="A412" s="534"/>
      <c r="B412" s="346" t="s">
        <v>375</v>
      </c>
      <c r="C412" s="347"/>
      <c r="D412" s="347"/>
      <c r="E412" s="347"/>
      <c r="F412" s="394"/>
      <c r="G412" s="394"/>
      <c r="H412" s="311"/>
      <c r="I412" s="311"/>
      <c r="J412" s="311"/>
      <c r="K412" s="311"/>
      <c r="L412" s="311"/>
      <c r="M412" s="311"/>
      <c r="N412" s="311"/>
      <c r="O412" s="311"/>
      <c r="P412" s="311"/>
      <c r="Q412" s="311"/>
      <c r="R412" s="311"/>
      <c r="S412" s="311"/>
      <c r="T412" s="392">
        <v>0</v>
      </c>
      <c r="U412" s="392">
        <v>0</v>
      </c>
      <c r="V412" s="311"/>
      <c r="W412" s="311"/>
      <c r="X412" s="311"/>
      <c r="Y412" s="311"/>
      <c r="Z412" s="311"/>
      <c r="AA412" s="395"/>
      <c r="AB412" s="533"/>
      <c r="AC412" s="515"/>
      <c r="AD412" s="515"/>
      <c r="AE412" s="515"/>
      <c r="AF412" s="488"/>
      <c r="AG412" s="515"/>
      <c r="AH412" s="515"/>
      <c r="AI412" s="488"/>
      <c r="AJ412" s="488"/>
      <c r="AK412" s="515"/>
      <c r="AL412" s="515"/>
      <c r="AM412" s="515"/>
      <c r="AN412" s="515"/>
      <c r="AO412" s="515"/>
      <c r="AP412" s="515"/>
      <c r="AQ412" s="487"/>
      <c r="AR412" s="487"/>
      <c r="AS412" s="487"/>
      <c r="AT412" s="487"/>
      <c r="AU412" s="489"/>
    </row>
    <row r="413" spans="1:47" s="479" customFormat="1" ht="12.75">
      <c r="A413" s="534"/>
      <c r="B413" s="346" t="s">
        <v>376</v>
      </c>
      <c r="C413" s="347"/>
      <c r="D413" s="347"/>
      <c r="E413" s="347"/>
      <c r="F413" s="394"/>
      <c r="G413" s="394"/>
      <c r="H413" s="311"/>
      <c r="I413" s="311"/>
      <c r="J413" s="311"/>
      <c r="K413" s="311"/>
      <c r="L413" s="311"/>
      <c r="M413" s="311"/>
      <c r="N413" s="311"/>
      <c r="O413" s="311"/>
      <c r="P413" s="311"/>
      <c r="Q413" s="311"/>
      <c r="R413" s="311"/>
      <c r="S413" s="311"/>
      <c r="T413" s="392">
        <v>0</v>
      </c>
      <c r="U413" s="392">
        <v>0</v>
      </c>
      <c r="V413" s="311"/>
      <c r="W413" s="311"/>
      <c r="X413" s="311"/>
      <c r="Y413" s="311"/>
      <c r="Z413" s="311"/>
      <c r="AA413" s="395"/>
      <c r="AB413" s="533"/>
      <c r="AC413" s="515"/>
      <c r="AD413" s="515"/>
      <c r="AE413" s="515"/>
      <c r="AF413" s="488"/>
      <c r="AG413" s="515"/>
      <c r="AH413" s="515"/>
      <c r="AI413" s="488"/>
      <c r="AJ413" s="488"/>
      <c r="AK413" s="515"/>
      <c r="AL413" s="515"/>
      <c r="AM413" s="515"/>
      <c r="AN413" s="515"/>
      <c r="AO413" s="515"/>
      <c r="AP413" s="515"/>
      <c r="AQ413" s="487"/>
      <c r="AR413" s="487"/>
      <c r="AS413" s="487"/>
      <c r="AT413" s="487"/>
      <c r="AU413" s="489"/>
    </row>
    <row r="414" spans="1:47" s="479" customFormat="1" ht="12.75">
      <c r="A414" s="534"/>
      <c r="B414" s="346" t="s">
        <v>377</v>
      </c>
      <c r="C414" s="347"/>
      <c r="D414" s="347"/>
      <c r="E414" s="347"/>
      <c r="F414" s="394"/>
      <c r="G414" s="394"/>
      <c r="H414" s="311"/>
      <c r="I414" s="311"/>
      <c r="J414" s="311"/>
      <c r="K414" s="311"/>
      <c r="L414" s="311"/>
      <c r="M414" s="311"/>
      <c r="N414" s="311"/>
      <c r="O414" s="311"/>
      <c r="P414" s="311"/>
      <c r="Q414" s="311"/>
      <c r="R414" s="311"/>
      <c r="S414" s="311"/>
      <c r="T414" s="392">
        <v>0</v>
      </c>
      <c r="U414" s="392">
        <v>0</v>
      </c>
      <c r="V414" s="311"/>
      <c r="W414" s="311"/>
      <c r="X414" s="311"/>
      <c r="Y414" s="311"/>
      <c r="Z414" s="311"/>
      <c r="AA414" s="395"/>
      <c r="AB414" s="533"/>
      <c r="AC414" s="515"/>
      <c r="AD414" s="515"/>
      <c r="AE414" s="515"/>
      <c r="AF414" s="488"/>
      <c r="AG414" s="515"/>
      <c r="AH414" s="515"/>
      <c r="AI414" s="488"/>
      <c r="AJ414" s="488"/>
      <c r="AK414" s="515"/>
      <c r="AL414" s="515"/>
      <c r="AM414" s="515"/>
      <c r="AN414" s="515"/>
      <c r="AO414" s="515"/>
      <c r="AP414" s="515"/>
      <c r="AQ414" s="487"/>
      <c r="AR414" s="487"/>
      <c r="AS414" s="487"/>
      <c r="AT414" s="487"/>
      <c r="AU414" s="489"/>
    </row>
    <row r="415" spans="1:47" s="479" customFormat="1" ht="12.75">
      <c r="A415" s="534"/>
      <c r="B415" s="346" t="s">
        <v>67</v>
      </c>
      <c r="C415" s="347"/>
      <c r="D415" s="347"/>
      <c r="E415" s="347"/>
      <c r="F415" s="394"/>
      <c r="G415" s="394"/>
      <c r="H415" s="311"/>
      <c r="I415" s="311"/>
      <c r="J415" s="311"/>
      <c r="K415" s="311"/>
      <c r="L415" s="311"/>
      <c r="M415" s="311"/>
      <c r="N415" s="311"/>
      <c r="O415" s="311"/>
      <c r="P415" s="311"/>
      <c r="Q415" s="311"/>
      <c r="R415" s="311"/>
      <c r="S415" s="311"/>
      <c r="T415" s="392">
        <v>0</v>
      </c>
      <c r="U415" s="392">
        <v>0</v>
      </c>
      <c r="V415" s="311"/>
      <c r="W415" s="311"/>
      <c r="X415" s="311"/>
      <c r="Y415" s="311"/>
      <c r="Z415" s="311"/>
      <c r="AA415" s="395"/>
      <c r="AB415" s="533"/>
      <c r="AC415" s="515"/>
      <c r="AD415" s="515"/>
      <c r="AE415" s="515"/>
      <c r="AF415" s="488"/>
      <c r="AG415" s="515"/>
      <c r="AH415" s="515"/>
      <c r="AI415" s="488"/>
      <c r="AJ415" s="488"/>
      <c r="AK415" s="515"/>
      <c r="AL415" s="515"/>
      <c r="AM415" s="515"/>
      <c r="AN415" s="515"/>
      <c r="AO415" s="515"/>
      <c r="AP415" s="515"/>
      <c r="AQ415" s="487"/>
      <c r="AR415" s="487"/>
      <c r="AS415" s="487"/>
      <c r="AT415" s="487"/>
      <c r="AU415" s="489"/>
    </row>
    <row r="416" spans="1:47" s="516" customFormat="1" ht="12.75">
      <c r="A416" s="524" t="s">
        <v>73</v>
      </c>
      <c r="B416" s="525" t="s">
        <v>74</v>
      </c>
      <c r="C416" s="512"/>
      <c r="D416" s="513">
        <v>0</v>
      </c>
      <c r="E416" s="513">
        <v>0</v>
      </c>
      <c r="F416" s="514"/>
      <c r="G416" s="514"/>
      <c r="H416" s="311">
        <v>311.32775386428568</v>
      </c>
      <c r="I416" s="513">
        <v>310.05275399999999</v>
      </c>
      <c r="J416" s="513">
        <v>0</v>
      </c>
      <c r="K416" s="513">
        <v>0</v>
      </c>
      <c r="L416" s="513">
        <v>0</v>
      </c>
      <c r="M416" s="513">
        <v>0</v>
      </c>
      <c r="N416" s="513">
        <v>0</v>
      </c>
      <c r="O416" s="513">
        <v>0</v>
      </c>
      <c r="P416" s="513">
        <v>0</v>
      </c>
      <c r="Q416" s="513">
        <v>0</v>
      </c>
      <c r="R416" s="513">
        <v>0</v>
      </c>
      <c r="S416" s="513">
        <v>0</v>
      </c>
      <c r="T416" s="584">
        <v>0</v>
      </c>
      <c r="U416" s="584">
        <v>0</v>
      </c>
      <c r="V416" s="513"/>
      <c r="W416" s="513">
        <v>53.713641039999999</v>
      </c>
      <c r="X416" s="513">
        <v>13.819112964285694</v>
      </c>
      <c r="Y416" s="513">
        <v>12</v>
      </c>
      <c r="Z416" s="513">
        <v>230.52</v>
      </c>
      <c r="AA416" s="587">
        <v>310.0527540042857</v>
      </c>
      <c r="AB416" s="490"/>
      <c r="AC416" s="515"/>
      <c r="AD416" s="515"/>
      <c r="AE416" s="515"/>
      <c r="AF416" s="488"/>
      <c r="AG416" s="515"/>
      <c r="AH416" s="515"/>
      <c r="AI416" s="488"/>
      <c r="AJ416" s="488"/>
      <c r="AK416" s="515"/>
      <c r="AL416" s="515"/>
      <c r="AM416" s="515"/>
      <c r="AN416" s="515"/>
      <c r="AO416" s="515"/>
      <c r="AP416" s="515"/>
      <c r="AQ416" s="515"/>
      <c r="AR416" s="515"/>
      <c r="AS416" s="515"/>
      <c r="AT416" s="515"/>
      <c r="AU416" s="489">
        <v>-1.2749998599999799</v>
      </c>
    </row>
    <row r="417" spans="1:47" s="479" customFormat="1" ht="12.75">
      <c r="A417" s="534"/>
      <c r="B417" s="346" t="s">
        <v>361</v>
      </c>
      <c r="C417" s="347">
        <v>0</v>
      </c>
      <c r="D417" s="347">
        <v>0</v>
      </c>
      <c r="E417" s="347">
        <v>0</v>
      </c>
      <c r="F417" s="394"/>
      <c r="G417" s="394"/>
      <c r="H417" s="311">
        <v>311.32775386000003</v>
      </c>
      <c r="I417" s="311">
        <v>310.05275399999999</v>
      </c>
      <c r="J417" s="311">
        <v>0</v>
      </c>
      <c r="K417" s="311">
        <v>0</v>
      </c>
      <c r="L417" s="311">
        <v>0</v>
      </c>
      <c r="M417" s="311">
        <v>0</v>
      </c>
      <c r="N417" s="311">
        <v>0</v>
      </c>
      <c r="O417" s="311">
        <v>0</v>
      </c>
      <c r="P417" s="311">
        <v>0</v>
      </c>
      <c r="Q417" s="311">
        <v>0</v>
      </c>
      <c r="R417" s="311">
        <v>0</v>
      </c>
      <c r="S417" s="311">
        <v>0</v>
      </c>
      <c r="T417" s="392">
        <v>0</v>
      </c>
      <c r="U417" s="392">
        <v>0</v>
      </c>
      <c r="V417" s="311">
        <v>0</v>
      </c>
      <c r="W417" s="311">
        <v>53.713641039999999</v>
      </c>
      <c r="X417" s="311">
        <v>13.819112964285694</v>
      </c>
      <c r="Y417" s="311">
        <v>12</v>
      </c>
      <c r="Z417" s="311">
        <v>230.52</v>
      </c>
      <c r="AA417" s="395">
        <v>310.0527540042857</v>
      </c>
      <c r="AB417" s="533"/>
      <c r="AC417" s="515"/>
      <c r="AD417" s="515"/>
      <c r="AE417" s="515"/>
      <c r="AF417" s="488"/>
      <c r="AG417" s="515"/>
      <c r="AH417" s="515"/>
      <c r="AI417" s="488"/>
      <c r="AJ417" s="488"/>
      <c r="AK417" s="515"/>
      <c r="AL417" s="515"/>
      <c r="AM417" s="515"/>
      <c r="AN417" s="515"/>
      <c r="AO417" s="515"/>
      <c r="AP417" s="515"/>
      <c r="AQ417" s="487"/>
      <c r="AR417" s="487"/>
      <c r="AS417" s="487"/>
      <c r="AT417" s="487"/>
      <c r="AU417" s="489"/>
    </row>
    <row r="418" spans="1:47" s="479" customFormat="1" ht="12.75">
      <c r="A418" s="534"/>
      <c r="B418" s="346" t="s">
        <v>362</v>
      </c>
      <c r="C418" s="347">
        <v>0</v>
      </c>
      <c r="D418" s="347">
        <v>0</v>
      </c>
      <c r="E418" s="347">
        <v>0</v>
      </c>
      <c r="F418" s="394"/>
      <c r="G418" s="394"/>
      <c r="H418" s="311">
        <v>0</v>
      </c>
      <c r="I418" s="311">
        <v>0</v>
      </c>
      <c r="J418" s="311">
        <v>0</v>
      </c>
      <c r="K418" s="311">
        <v>0</v>
      </c>
      <c r="L418" s="311">
        <v>0</v>
      </c>
      <c r="M418" s="311">
        <v>0</v>
      </c>
      <c r="N418" s="311">
        <v>0</v>
      </c>
      <c r="O418" s="311">
        <v>0</v>
      </c>
      <c r="P418" s="311">
        <v>0</v>
      </c>
      <c r="Q418" s="311">
        <v>0</v>
      </c>
      <c r="R418" s="311">
        <v>0</v>
      </c>
      <c r="S418" s="311">
        <v>0</v>
      </c>
      <c r="T418" s="392">
        <v>0</v>
      </c>
      <c r="U418" s="392">
        <v>0</v>
      </c>
      <c r="V418" s="311">
        <v>0</v>
      </c>
      <c r="W418" s="311">
        <v>0</v>
      </c>
      <c r="X418" s="311">
        <v>0</v>
      </c>
      <c r="Y418" s="311">
        <v>0</v>
      </c>
      <c r="Z418" s="311">
        <v>0</v>
      </c>
      <c r="AA418" s="395">
        <v>0</v>
      </c>
      <c r="AB418" s="533"/>
      <c r="AC418" s="515"/>
      <c r="AD418" s="515"/>
      <c r="AE418" s="515"/>
      <c r="AF418" s="488"/>
      <c r="AG418" s="515"/>
      <c r="AH418" s="515"/>
      <c r="AI418" s="488"/>
      <c r="AJ418" s="488"/>
      <c r="AK418" s="515"/>
      <c r="AL418" s="515"/>
      <c r="AM418" s="515"/>
      <c r="AN418" s="515"/>
      <c r="AO418" s="515"/>
      <c r="AP418" s="515"/>
      <c r="AQ418" s="487"/>
      <c r="AR418" s="487"/>
      <c r="AS418" s="487"/>
      <c r="AT418" s="487"/>
      <c r="AU418" s="489"/>
    </row>
    <row r="419" spans="1:47" s="479" customFormat="1" ht="12.75">
      <c r="A419" s="534"/>
      <c r="B419" s="346" t="s">
        <v>363</v>
      </c>
      <c r="C419" s="347">
        <v>0</v>
      </c>
      <c r="D419" s="347">
        <v>0</v>
      </c>
      <c r="E419" s="347">
        <v>0</v>
      </c>
      <c r="F419" s="394"/>
      <c r="G419" s="394"/>
      <c r="H419" s="311">
        <v>0</v>
      </c>
      <c r="I419" s="311">
        <v>0</v>
      </c>
      <c r="J419" s="311">
        <v>0</v>
      </c>
      <c r="K419" s="311">
        <v>0</v>
      </c>
      <c r="L419" s="311">
        <v>0</v>
      </c>
      <c r="M419" s="311">
        <v>0</v>
      </c>
      <c r="N419" s="311">
        <v>0</v>
      </c>
      <c r="O419" s="311">
        <v>0</v>
      </c>
      <c r="P419" s="311">
        <v>0</v>
      </c>
      <c r="Q419" s="311">
        <v>0</v>
      </c>
      <c r="R419" s="311">
        <v>0</v>
      </c>
      <c r="S419" s="311">
        <v>0</v>
      </c>
      <c r="T419" s="392">
        <v>0</v>
      </c>
      <c r="U419" s="392">
        <v>0</v>
      </c>
      <c r="V419" s="311">
        <v>0</v>
      </c>
      <c r="W419" s="311">
        <v>0</v>
      </c>
      <c r="X419" s="311">
        <v>0</v>
      </c>
      <c r="Y419" s="311">
        <v>0</v>
      </c>
      <c r="Z419" s="311">
        <v>0</v>
      </c>
      <c r="AA419" s="395">
        <v>0</v>
      </c>
      <c r="AB419" s="533"/>
      <c r="AC419" s="515"/>
      <c r="AD419" s="515"/>
      <c r="AE419" s="515"/>
      <c r="AF419" s="488"/>
      <c r="AG419" s="515"/>
      <c r="AH419" s="515"/>
      <c r="AI419" s="488"/>
      <c r="AJ419" s="488"/>
      <c r="AK419" s="515"/>
      <c r="AL419" s="515"/>
      <c r="AM419" s="515"/>
      <c r="AN419" s="515"/>
      <c r="AO419" s="515"/>
      <c r="AP419" s="515"/>
      <c r="AQ419" s="487"/>
      <c r="AR419" s="487"/>
      <c r="AS419" s="487"/>
      <c r="AT419" s="487"/>
      <c r="AU419" s="489"/>
    </row>
    <row r="420" spans="1:47" s="479" customFormat="1" ht="12.75">
      <c r="A420" s="534"/>
      <c r="B420" s="346" t="s">
        <v>364</v>
      </c>
      <c r="C420" s="347"/>
      <c r="D420" s="347">
        <v>0</v>
      </c>
      <c r="E420" s="347">
        <v>0</v>
      </c>
      <c r="F420" s="394"/>
      <c r="G420" s="394"/>
      <c r="H420" s="311">
        <v>0</v>
      </c>
      <c r="I420" s="311">
        <v>0</v>
      </c>
      <c r="J420" s="311">
        <v>0</v>
      </c>
      <c r="K420" s="311">
        <v>0</v>
      </c>
      <c r="L420" s="311">
        <v>0</v>
      </c>
      <c r="M420" s="311">
        <v>0</v>
      </c>
      <c r="N420" s="311">
        <v>0</v>
      </c>
      <c r="O420" s="311">
        <v>0</v>
      </c>
      <c r="P420" s="311">
        <v>0</v>
      </c>
      <c r="Q420" s="311">
        <v>0</v>
      </c>
      <c r="R420" s="311">
        <v>0</v>
      </c>
      <c r="S420" s="311">
        <v>0</v>
      </c>
      <c r="T420" s="392">
        <v>0</v>
      </c>
      <c r="U420" s="392">
        <v>0</v>
      </c>
      <c r="V420" s="311">
        <v>0</v>
      </c>
      <c r="W420" s="311">
        <v>0</v>
      </c>
      <c r="X420" s="311">
        <v>0</v>
      </c>
      <c r="Y420" s="311">
        <v>0</v>
      </c>
      <c r="Z420" s="311">
        <v>0</v>
      </c>
      <c r="AA420" s="395">
        <v>0</v>
      </c>
      <c r="AB420" s="533"/>
      <c r="AC420" s="515"/>
      <c r="AD420" s="515"/>
      <c r="AE420" s="515"/>
      <c r="AF420" s="488"/>
      <c r="AG420" s="515"/>
      <c r="AH420" s="515"/>
      <c r="AI420" s="488"/>
      <c r="AJ420" s="488"/>
      <c r="AK420" s="515"/>
      <c r="AL420" s="515"/>
      <c r="AM420" s="515"/>
      <c r="AN420" s="515"/>
      <c r="AO420" s="515"/>
      <c r="AP420" s="515"/>
      <c r="AQ420" s="487"/>
      <c r="AR420" s="487"/>
      <c r="AS420" s="487"/>
      <c r="AT420" s="487"/>
      <c r="AU420" s="489"/>
    </row>
    <row r="421" spans="1:47" s="479" customFormat="1" ht="12.75">
      <c r="A421" s="534"/>
      <c r="B421" s="346" t="s">
        <v>365</v>
      </c>
      <c r="C421" s="347"/>
      <c r="D421" s="347">
        <v>0</v>
      </c>
      <c r="E421" s="347">
        <v>0</v>
      </c>
      <c r="F421" s="394"/>
      <c r="G421" s="394"/>
      <c r="H421" s="311">
        <v>0</v>
      </c>
      <c r="I421" s="311">
        <v>0</v>
      </c>
      <c r="J421" s="311">
        <v>0</v>
      </c>
      <c r="K421" s="311">
        <v>0</v>
      </c>
      <c r="L421" s="311">
        <v>0</v>
      </c>
      <c r="M421" s="311">
        <v>0</v>
      </c>
      <c r="N421" s="311">
        <v>0</v>
      </c>
      <c r="O421" s="311">
        <v>0</v>
      </c>
      <c r="P421" s="311">
        <v>0</v>
      </c>
      <c r="Q421" s="311">
        <v>0</v>
      </c>
      <c r="R421" s="311">
        <v>0</v>
      </c>
      <c r="S421" s="311">
        <v>0</v>
      </c>
      <c r="T421" s="392">
        <v>0</v>
      </c>
      <c r="U421" s="392">
        <v>0</v>
      </c>
      <c r="V421" s="311">
        <v>0</v>
      </c>
      <c r="W421" s="311">
        <v>0</v>
      </c>
      <c r="X421" s="311">
        <v>0</v>
      </c>
      <c r="Y421" s="311">
        <v>0</v>
      </c>
      <c r="Z421" s="311">
        <v>0</v>
      </c>
      <c r="AA421" s="395">
        <v>0</v>
      </c>
      <c r="AB421" s="533"/>
      <c r="AC421" s="515"/>
      <c r="AD421" s="515"/>
      <c r="AE421" s="515"/>
      <c r="AF421" s="488"/>
      <c r="AG421" s="515"/>
      <c r="AH421" s="515"/>
      <c r="AI421" s="488"/>
      <c r="AJ421" s="488"/>
      <c r="AK421" s="515"/>
      <c r="AL421" s="515"/>
      <c r="AM421" s="515"/>
      <c r="AN421" s="515"/>
      <c r="AO421" s="515"/>
      <c r="AP421" s="515"/>
      <c r="AQ421" s="487"/>
      <c r="AR421" s="487"/>
      <c r="AS421" s="487"/>
      <c r="AT421" s="487"/>
      <c r="AU421" s="489"/>
    </row>
    <row r="422" spans="1:47" s="479" customFormat="1" ht="12.75">
      <c r="A422" s="534"/>
      <c r="B422" s="346" t="s">
        <v>366</v>
      </c>
      <c r="C422" s="347"/>
      <c r="D422" s="347">
        <v>0</v>
      </c>
      <c r="E422" s="347">
        <v>0</v>
      </c>
      <c r="F422" s="394"/>
      <c r="G422" s="394"/>
      <c r="H422" s="311">
        <v>0</v>
      </c>
      <c r="I422" s="311">
        <v>0</v>
      </c>
      <c r="J422" s="311">
        <v>0</v>
      </c>
      <c r="K422" s="311">
        <v>0</v>
      </c>
      <c r="L422" s="311">
        <v>0</v>
      </c>
      <c r="M422" s="311">
        <v>0</v>
      </c>
      <c r="N422" s="311">
        <v>0</v>
      </c>
      <c r="O422" s="311">
        <v>0</v>
      </c>
      <c r="P422" s="311">
        <v>0</v>
      </c>
      <c r="Q422" s="311">
        <v>0</v>
      </c>
      <c r="R422" s="311">
        <v>0</v>
      </c>
      <c r="S422" s="311">
        <v>0</v>
      </c>
      <c r="T422" s="392">
        <v>0</v>
      </c>
      <c r="U422" s="392">
        <v>0</v>
      </c>
      <c r="V422" s="311">
        <v>0</v>
      </c>
      <c r="W422" s="311">
        <v>0</v>
      </c>
      <c r="X422" s="311">
        <v>0</v>
      </c>
      <c r="Y422" s="311">
        <v>0</v>
      </c>
      <c r="Z422" s="311">
        <v>0</v>
      </c>
      <c r="AA422" s="395">
        <v>0</v>
      </c>
      <c r="AB422" s="533"/>
      <c r="AC422" s="515"/>
      <c r="AD422" s="515"/>
      <c r="AE422" s="515"/>
      <c r="AF422" s="488"/>
      <c r="AG422" s="515"/>
      <c r="AH422" s="515"/>
      <c r="AI422" s="488"/>
      <c r="AJ422" s="488"/>
      <c r="AK422" s="515"/>
      <c r="AL422" s="515"/>
      <c r="AM422" s="515"/>
      <c r="AN422" s="515"/>
      <c r="AO422" s="515"/>
      <c r="AP422" s="515"/>
      <c r="AQ422" s="487"/>
      <c r="AR422" s="487"/>
      <c r="AS422" s="487"/>
      <c r="AT422" s="487"/>
      <c r="AU422" s="489"/>
    </row>
    <row r="423" spans="1:47" s="479" customFormat="1" ht="12.75">
      <c r="A423" s="534"/>
      <c r="B423" s="346" t="s">
        <v>367</v>
      </c>
      <c r="C423" s="347"/>
      <c r="D423" s="347">
        <v>0</v>
      </c>
      <c r="E423" s="347">
        <v>0</v>
      </c>
      <c r="F423" s="394"/>
      <c r="G423" s="394"/>
      <c r="H423" s="311">
        <v>0</v>
      </c>
      <c r="I423" s="311">
        <v>0</v>
      </c>
      <c r="J423" s="311">
        <v>0</v>
      </c>
      <c r="K423" s="311">
        <v>0</v>
      </c>
      <c r="L423" s="311">
        <v>0</v>
      </c>
      <c r="M423" s="311">
        <v>0</v>
      </c>
      <c r="N423" s="311">
        <v>0</v>
      </c>
      <c r="O423" s="311">
        <v>0</v>
      </c>
      <c r="P423" s="311">
        <v>0</v>
      </c>
      <c r="Q423" s="311">
        <v>0</v>
      </c>
      <c r="R423" s="311">
        <v>0</v>
      </c>
      <c r="S423" s="311">
        <v>0</v>
      </c>
      <c r="T423" s="392">
        <v>0</v>
      </c>
      <c r="U423" s="392">
        <v>0</v>
      </c>
      <c r="V423" s="311">
        <v>0</v>
      </c>
      <c r="W423" s="311">
        <v>0</v>
      </c>
      <c r="X423" s="311">
        <v>0</v>
      </c>
      <c r="Y423" s="311">
        <v>0</v>
      </c>
      <c r="Z423" s="311">
        <v>0</v>
      </c>
      <c r="AA423" s="395">
        <v>0</v>
      </c>
      <c r="AB423" s="533"/>
      <c r="AC423" s="515"/>
      <c r="AD423" s="515"/>
      <c r="AE423" s="515"/>
      <c r="AF423" s="488"/>
      <c r="AG423" s="515"/>
      <c r="AH423" s="515"/>
      <c r="AI423" s="488"/>
      <c r="AJ423" s="488"/>
      <c r="AK423" s="515"/>
      <c r="AL423" s="515"/>
      <c r="AM423" s="515"/>
      <c r="AN423" s="515"/>
      <c r="AO423" s="515"/>
      <c r="AP423" s="515"/>
      <c r="AQ423" s="487"/>
      <c r="AR423" s="487"/>
      <c r="AS423" s="487"/>
      <c r="AT423" s="487"/>
      <c r="AU423" s="489"/>
    </row>
    <row r="424" spans="1:47" s="479" customFormat="1" ht="12.75">
      <c r="A424" s="534"/>
      <c r="B424" s="346" t="s">
        <v>368</v>
      </c>
      <c r="C424" s="347">
        <v>0</v>
      </c>
      <c r="D424" s="347">
        <v>0</v>
      </c>
      <c r="E424" s="347">
        <v>0</v>
      </c>
      <c r="F424" s="394"/>
      <c r="G424" s="394"/>
      <c r="H424" s="311">
        <v>0</v>
      </c>
      <c r="I424" s="311">
        <v>0</v>
      </c>
      <c r="J424" s="311">
        <v>0</v>
      </c>
      <c r="K424" s="311">
        <v>0</v>
      </c>
      <c r="L424" s="311">
        <v>0</v>
      </c>
      <c r="M424" s="311">
        <v>0</v>
      </c>
      <c r="N424" s="311">
        <v>0</v>
      </c>
      <c r="O424" s="311">
        <v>0</v>
      </c>
      <c r="P424" s="311">
        <v>0</v>
      </c>
      <c r="Q424" s="311">
        <v>0</v>
      </c>
      <c r="R424" s="311">
        <v>0</v>
      </c>
      <c r="S424" s="311">
        <v>0</v>
      </c>
      <c r="T424" s="392">
        <v>0</v>
      </c>
      <c r="U424" s="392">
        <v>0</v>
      </c>
      <c r="V424" s="311">
        <v>0</v>
      </c>
      <c r="W424" s="311">
        <v>0</v>
      </c>
      <c r="X424" s="311">
        <v>0</v>
      </c>
      <c r="Y424" s="311">
        <v>0</v>
      </c>
      <c r="Z424" s="311">
        <v>0</v>
      </c>
      <c r="AA424" s="395">
        <v>0</v>
      </c>
      <c r="AB424" s="533"/>
      <c r="AC424" s="515"/>
      <c r="AD424" s="515"/>
      <c r="AE424" s="515"/>
      <c r="AF424" s="488"/>
      <c r="AG424" s="515"/>
      <c r="AH424" s="515"/>
      <c r="AI424" s="488"/>
      <c r="AJ424" s="488"/>
      <c r="AK424" s="515"/>
      <c r="AL424" s="515"/>
      <c r="AM424" s="515"/>
      <c r="AN424" s="515"/>
      <c r="AO424" s="515"/>
      <c r="AP424" s="515"/>
      <c r="AQ424" s="487"/>
      <c r="AR424" s="487"/>
      <c r="AS424" s="487"/>
      <c r="AT424" s="487"/>
      <c r="AU424" s="489"/>
    </row>
    <row r="425" spans="1:47" s="479" customFormat="1" ht="12.75">
      <c r="A425" s="534"/>
      <c r="B425" s="346" t="s">
        <v>369</v>
      </c>
      <c r="C425" s="347"/>
      <c r="D425" s="347">
        <v>0</v>
      </c>
      <c r="E425" s="347">
        <v>0</v>
      </c>
      <c r="F425" s="394"/>
      <c r="G425" s="394"/>
      <c r="H425" s="311">
        <v>0</v>
      </c>
      <c r="I425" s="311">
        <v>0</v>
      </c>
      <c r="J425" s="311">
        <v>0</v>
      </c>
      <c r="K425" s="311">
        <v>0</v>
      </c>
      <c r="L425" s="311">
        <v>0</v>
      </c>
      <c r="M425" s="311">
        <v>0</v>
      </c>
      <c r="N425" s="311">
        <v>0</v>
      </c>
      <c r="O425" s="311">
        <v>0</v>
      </c>
      <c r="P425" s="311">
        <v>0</v>
      </c>
      <c r="Q425" s="311">
        <v>0</v>
      </c>
      <c r="R425" s="311">
        <v>0</v>
      </c>
      <c r="S425" s="311">
        <v>0</v>
      </c>
      <c r="T425" s="392">
        <v>0</v>
      </c>
      <c r="U425" s="392">
        <v>0</v>
      </c>
      <c r="V425" s="311">
        <v>0</v>
      </c>
      <c r="W425" s="311">
        <v>0</v>
      </c>
      <c r="X425" s="311">
        <v>0</v>
      </c>
      <c r="Y425" s="311">
        <v>0</v>
      </c>
      <c r="Z425" s="311">
        <v>0</v>
      </c>
      <c r="AA425" s="395">
        <v>0</v>
      </c>
      <c r="AB425" s="533"/>
      <c r="AC425" s="515"/>
      <c r="AD425" s="515"/>
      <c r="AE425" s="515"/>
      <c r="AF425" s="488"/>
      <c r="AG425" s="515"/>
      <c r="AH425" s="515"/>
      <c r="AI425" s="488"/>
      <c r="AJ425" s="488"/>
      <c r="AK425" s="515"/>
      <c r="AL425" s="515"/>
      <c r="AM425" s="515"/>
      <c r="AN425" s="515"/>
      <c r="AO425" s="515"/>
      <c r="AP425" s="515"/>
      <c r="AQ425" s="487"/>
      <c r="AR425" s="487"/>
      <c r="AS425" s="487"/>
      <c r="AT425" s="487"/>
      <c r="AU425" s="489"/>
    </row>
    <row r="426" spans="1:47" s="479" customFormat="1" ht="12.75">
      <c r="A426" s="534"/>
      <c r="B426" s="346" t="s">
        <v>370</v>
      </c>
      <c r="C426" s="347"/>
      <c r="D426" s="347">
        <v>0</v>
      </c>
      <c r="E426" s="347">
        <v>0</v>
      </c>
      <c r="F426" s="394"/>
      <c r="G426" s="394"/>
      <c r="H426" s="311">
        <v>0</v>
      </c>
      <c r="I426" s="311">
        <v>0</v>
      </c>
      <c r="J426" s="311">
        <v>0</v>
      </c>
      <c r="K426" s="311">
        <v>0</v>
      </c>
      <c r="L426" s="311">
        <v>0</v>
      </c>
      <c r="M426" s="311">
        <v>0</v>
      </c>
      <c r="N426" s="311">
        <v>0</v>
      </c>
      <c r="O426" s="311">
        <v>0</v>
      </c>
      <c r="P426" s="311">
        <v>0</v>
      </c>
      <c r="Q426" s="311">
        <v>0</v>
      </c>
      <c r="R426" s="311">
        <v>0</v>
      </c>
      <c r="S426" s="311">
        <v>0</v>
      </c>
      <c r="T426" s="392">
        <v>0</v>
      </c>
      <c r="U426" s="392">
        <v>0</v>
      </c>
      <c r="V426" s="311">
        <v>0</v>
      </c>
      <c r="W426" s="311">
        <v>0</v>
      </c>
      <c r="X426" s="311">
        <v>0</v>
      </c>
      <c r="Y426" s="311">
        <v>0</v>
      </c>
      <c r="Z426" s="311">
        <v>0</v>
      </c>
      <c r="AA426" s="395">
        <v>0</v>
      </c>
      <c r="AB426" s="533"/>
      <c r="AC426" s="515"/>
      <c r="AD426" s="515"/>
      <c r="AE426" s="515"/>
      <c r="AF426" s="488"/>
      <c r="AG426" s="515"/>
      <c r="AH426" s="515"/>
      <c r="AI426" s="488"/>
      <c r="AJ426" s="488"/>
      <c r="AK426" s="515"/>
      <c r="AL426" s="515"/>
      <c r="AM426" s="515"/>
      <c r="AN426" s="515"/>
      <c r="AO426" s="515"/>
      <c r="AP426" s="515"/>
      <c r="AQ426" s="487"/>
      <c r="AR426" s="487"/>
      <c r="AS426" s="487"/>
      <c r="AT426" s="487"/>
      <c r="AU426" s="489"/>
    </row>
    <row r="427" spans="1:47" s="479" customFormat="1" ht="12.75">
      <c r="A427" s="534"/>
      <c r="B427" s="346" t="s">
        <v>371</v>
      </c>
      <c r="C427" s="347"/>
      <c r="D427" s="347">
        <v>0</v>
      </c>
      <c r="E427" s="347">
        <v>0</v>
      </c>
      <c r="F427" s="394"/>
      <c r="G427" s="394"/>
      <c r="H427" s="311">
        <v>0</v>
      </c>
      <c r="I427" s="311">
        <v>0</v>
      </c>
      <c r="J427" s="311">
        <v>0</v>
      </c>
      <c r="K427" s="311">
        <v>0</v>
      </c>
      <c r="L427" s="311">
        <v>0</v>
      </c>
      <c r="M427" s="311">
        <v>0</v>
      </c>
      <c r="N427" s="311">
        <v>0</v>
      </c>
      <c r="O427" s="311">
        <v>0</v>
      </c>
      <c r="P427" s="311">
        <v>0</v>
      </c>
      <c r="Q427" s="311">
        <v>0</v>
      </c>
      <c r="R427" s="311">
        <v>0</v>
      </c>
      <c r="S427" s="311">
        <v>0</v>
      </c>
      <c r="T427" s="392">
        <v>0</v>
      </c>
      <c r="U427" s="392">
        <v>0</v>
      </c>
      <c r="V427" s="311">
        <v>0</v>
      </c>
      <c r="W427" s="311">
        <v>0</v>
      </c>
      <c r="X427" s="311">
        <v>0</v>
      </c>
      <c r="Y427" s="311">
        <v>0</v>
      </c>
      <c r="Z427" s="311">
        <v>0</v>
      </c>
      <c r="AA427" s="395">
        <v>0</v>
      </c>
      <c r="AB427" s="533"/>
      <c r="AC427" s="515"/>
      <c r="AD427" s="515"/>
      <c r="AE427" s="515"/>
      <c r="AF427" s="488"/>
      <c r="AG427" s="515"/>
      <c r="AH427" s="515"/>
      <c r="AI427" s="488"/>
      <c r="AJ427" s="488"/>
      <c r="AK427" s="515"/>
      <c r="AL427" s="515"/>
      <c r="AM427" s="515"/>
      <c r="AN427" s="515"/>
      <c r="AO427" s="515"/>
      <c r="AP427" s="515"/>
      <c r="AQ427" s="487"/>
      <c r="AR427" s="487"/>
      <c r="AS427" s="487"/>
      <c r="AT427" s="487"/>
      <c r="AU427" s="489"/>
    </row>
    <row r="428" spans="1:47" s="479" customFormat="1" ht="12.75">
      <c r="A428" s="534"/>
      <c r="B428" s="346" t="s">
        <v>372</v>
      </c>
      <c r="C428" s="347"/>
      <c r="D428" s="347">
        <v>0</v>
      </c>
      <c r="E428" s="347">
        <v>0</v>
      </c>
      <c r="F428" s="394"/>
      <c r="G428" s="394"/>
      <c r="H428" s="311">
        <v>0</v>
      </c>
      <c r="I428" s="311">
        <v>0</v>
      </c>
      <c r="J428" s="311">
        <v>0</v>
      </c>
      <c r="K428" s="311">
        <v>0</v>
      </c>
      <c r="L428" s="311">
        <v>0</v>
      </c>
      <c r="M428" s="311">
        <v>0</v>
      </c>
      <c r="N428" s="311">
        <v>0</v>
      </c>
      <c r="O428" s="311">
        <v>0</v>
      </c>
      <c r="P428" s="311">
        <v>0</v>
      </c>
      <c r="Q428" s="311">
        <v>0</v>
      </c>
      <c r="R428" s="311">
        <v>0</v>
      </c>
      <c r="S428" s="311">
        <v>0</v>
      </c>
      <c r="T428" s="392">
        <v>0</v>
      </c>
      <c r="U428" s="392">
        <v>0</v>
      </c>
      <c r="V428" s="311">
        <v>0</v>
      </c>
      <c r="W428" s="311">
        <v>0</v>
      </c>
      <c r="X428" s="311">
        <v>0</v>
      </c>
      <c r="Y428" s="311">
        <v>0</v>
      </c>
      <c r="Z428" s="311">
        <v>0</v>
      </c>
      <c r="AA428" s="395">
        <v>0</v>
      </c>
      <c r="AB428" s="533"/>
      <c r="AC428" s="515"/>
      <c r="AD428" s="515"/>
      <c r="AE428" s="515"/>
      <c r="AF428" s="488"/>
      <c r="AG428" s="515"/>
      <c r="AH428" s="515"/>
      <c r="AI428" s="488"/>
      <c r="AJ428" s="488"/>
      <c r="AK428" s="515"/>
      <c r="AL428" s="515"/>
      <c r="AM428" s="515"/>
      <c r="AN428" s="515"/>
      <c r="AO428" s="515"/>
      <c r="AP428" s="515"/>
      <c r="AQ428" s="487"/>
      <c r="AR428" s="487"/>
      <c r="AS428" s="487"/>
      <c r="AT428" s="487"/>
      <c r="AU428" s="489"/>
    </row>
    <row r="429" spans="1:47" s="479" customFormat="1" ht="12.75">
      <c r="A429" s="534"/>
      <c r="B429" s="346" t="s">
        <v>373</v>
      </c>
      <c r="C429" s="347">
        <v>0</v>
      </c>
      <c r="D429" s="347">
        <v>0</v>
      </c>
      <c r="E429" s="347">
        <v>0</v>
      </c>
      <c r="F429" s="394"/>
      <c r="G429" s="394"/>
      <c r="H429" s="311">
        <v>68.807753860000005</v>
      </c>
      <c r="I429" s="311">
        <v>67.532753999999997</v>
      </c>
      <c r="J429" s="311">
        <v>0</v>
      </c>
      <c r="K429" s="311">
        <v>0</v>
      </c>
      <c r="L429" s="311">
        <v>0</v>
      </c>
      <c r="M429" s="311">
        <v>0</v>
      </c>
      <c r="N429" s="311">
        <v>0</v>
      </c>
      <c r="O429" s="311">
        <v>0</v>
      </c>
      <c r="P429" s="311">
        <v>0</v>
      </c>
      <c r="Q429" s="311">
        <v>0</v>
      </c>
      <c r="R429" s="311">
        <v>0</v>
      </c>
      <c r="S429" s="311">
        <v>0</v>
      </c>
      <c r="T429" s="392">
        <v>0</v>
      </c>
      <c r="U429" s="392">
        <v>0</v>
      </c>
      <c r="V429" s="311">
        <v>0</v>
      </c>
      <c r="W429" s="311">
        <v>0</v>
      </c>
      <c r="X429" s="311">
        <v>0</v>
      </c>
      <c r="Y429" s="311">
        <v>0</v>
      </c>
      <c r="Z429" s="311">
        <v>0</v>
      </c>
      <c r="AA429" s="395">
        <v>0</v>
      </c>
      <c r="AB429" s="533"/>
      <c r="AC429" s="515"/>
      <c r="AD429" s="515"/>
      <c r="AE429" s="515"/>
      <c r="AF429" s="488"/>
      <c r="AG429" s="515"/>
      <c r="AH429" s="515"/>
      <c r="AI429" s="488"/>
      <c r="AJ429" s="488"/>
      <c r="AK429" s="515"/>
      <c r="AL429" s="515"/>
      <c r="AM429" s="515"/>
      <c r="AN429" s="515"/>
      <c r="AO429" s="515"/>
      <c r="AP429" s="515"/>
      <c r="AQ429" s="487"/>
      <c r="AR429" s="487"/>
      <c r="AS429" s="487"/>
      <c r="AT429" s="487"/>
      <c r="AU429" s="489"/>
    </row>
    <row r="430" spans="1:47" s="479" customFormat="1" ht="12.75">
      <c r="A430" s="534"/>
      <c r="B430" s="346" t="s">
        <v>374</v>
      </c>
      <c r="C430" s="347"/>
      <c r="D430" s="347">
        <v>0</v>
      </c>
      <c r="E430" s="347">
        <v>0</v>
      </c>
      <c r="F430" s="394"/>
      <c r="G430" s="394"/>
      <c r="H430" s="311">
        <v>49.572212100000002</v>
      </c>
      <c r="I430" s="311">
        <v>48.9797121</v>
      </c>
      <c r="J430" s="311">
        <v>0</v>
      </c>
      <c r="K430" s="311">
        <v>0</v>
      </c>
      <c r="L430" s="311">
        <v>0</v>
      </c>
      <c r="M430" s="311">
        <v>0</v>
      </c>
      <c r="N430" s="311">
        <v>0</v>
      </c>
      <c r="O430" s="311">
        <v>0</v>
      </c>
      <c r="P430" s="311">
        <v>0</v>
      </c>
      <c r="Q430" s="311">
        <v>0</v>
      </c>
      <c r="R430" s="311">
        <v>0</v>
      </c>
      <c r="S430" s="311">
        <v>0</v>
      </c>
      <c r="T430" s="392">
        <v>0</v>
      </c>
      <c r="U430" s="392">
        <v>0</v>
      </c>
      <c r="V430" s="311">
        <v>0</v>
      </c>
      <c r="W430" s="311">
        <v>0</v>
      </c>
      <c r="X430" s="311">
        <v>0</v>
      </c>
      <c r="Y430" s="311">
        <v>0</v>
      </c>
      <c r="Z430" s="311">
        <v>0</v>
      </c>
      <c r="AA430" s="395">
        <v>0</v>
      </c>
      <c r="AB430" s="533"/>
      <c r="AC430" s="515"/>
      <c r="AD430" s="515"/>
      <c r="AE430" s="515"/>
      <c r="AF430" s="488"/>
      <c r="AG430" s="515"/>
      <c r="AH430" s="515"/>
      <c r="AI430" s="488"/>
      <c r="AJ430" s="488"/>
      <c r="AK430" s="515"/>
      <c r="AL430" s="515"/>
      <c r="AM430" s="515"/>
      <c r="AN430" s="515"/>
      <c r="AO430" s="515"/>
      <c r="AP430" s="515"/>
      <c r="AQ430" s="487"/>
      <c r="AR430" s="487"/>
      <c r="AS430" s="487"/>
      <c r="AT430" s="487"/>
      <c r="AU430" s="489"/>
    </row>
    <row r="431" spans="1:47" s="479" customFormat="1" ht="12.75">
      <c r="A431" s="534"/>
      <c r="B431" s="346" t="s">
        <v>375</v>
      </c>
      <c r="C431" s="347"/>
      <c r="D431" s="347">
        <v>0</v>
      </c>
      <c r="E431" s="347">
        <v>0</v>
      </c>
      <c r="F431" s="394"/>
      <c r="G431" s="394"/>
      <c r="H431" s="311">
        <v>19.23554176</v>
      </c>
      <c r="I431" s="311">
        <v>18.5530419</v>
      </c>
      <c r="J431" s="311">
        <v>0</v>
      </c>
      <c r="K431" s="311">
        <v>0</v>
      </c>
      <c r="L431" s="311">
        <v>0</v>
      </c>
      <c r="M431" s="311">
        <v>0</v>
      </c>
      <c r="N431" s="311">
        <v>0</v>
      </c>
      <c r="O431" s="311">
        <v>0</v>
      </c>
      <c r="P431" s="311">
        <v>0</v>
      </c>
      <c r="Q431" s="311">
        <v>0</v>
      </c>
      <c r="R431" s="311">
        <v>0</v>
      </c>
      <c r="S431" s="311">
        <v>0</v>
      </c>
      <c r="T431" s="392">
        <v>0</v>
      </c>
      <c r="U431" s="392">
        <v>0</v>
      </c>
      <c r="V431" s="311">
        <v>0</v>
      </c>
      <c r="W431" s="311">
        <v>0</v>
      </c>
      <c r="X431" s="311">
        <v>0</v>
      </c>
      <c r="Y431" s="311">
        <v>0</v>
      </c>
      <c r="Z431" s="311">
        <v>0</v>
      </c>
      <c r="AA431" s="395">
        <v>0</v>
      </c>
      <c r="AB431" s="533"/>
      <c r="AC431" s="515"/>
      <c r="AD431" s="515"/>
      <c r="AE431" s="515"/>
      <c r="AF431" s="488"/>
      <c r="AG431" s="515"/>
      <c r="AH431" s="515"/>
      <c r="AI431" s="488"/>
      <c r="AJ431" s="488"/>
      <c r="AK431" s="515"/>
      <c r="AL431" s="515"/>
      <c r="AM431" s="515"/>
      <c r="AN431" s="515"/>
      <c r="AO431" s="515"/>
      <c r="AP431" s="515"/>
      <c r="AQ431" s="487"/>
      <c r="AR431" s="487"/>
      <c r="AS431" s="487"/>
      <c r="AT431" s="487"/>
      <c r="AU431" s="489"/>
    </row>
    <row r="432" spans="1:47" s="479" customFormat="1" ht="12.75">
      <c r="A432" s="534"/>
      <c r="B432" s="346" t="s">
        <v>376</v>
      </c>
      <c r="C432" s="347"/>
      <c r="D432" s="347">
        <v>0</v>
      </c>
      <c r="E432" s="347">
        <v>0</v>
      </c>
      <c r="F432" s="394"/>
      <c r="G432" s="394"/>
      <c r="H432" s="311">
        <v>0</v>
      </c>
      <c r="I432" s="311">
        <v>0</v>
      </c>
      <c r="J432" s="311">
        <v>0</v>
      </c>
      <c r="K432" s="311">
        <v>0</v>
      </c>
      <c r="L432" s="311">
        <v>0</v>
      </c>
      <c r="M432" s="311">
        <v>0</v>
      </c>
      <c r="N432" s="311">
        <v>0</v>
      </c>
      <c r="O432" s="311">
        <v>0</v>
      </c>
      <c r="P432" s="311">
        <v>0</v>
      </c>
      <c r="Q432" s="311">
        <v>0</v>
      </c>
      <c r="R432" s="311">
        <v>0</v>
      </c>
      <c r="S432" s="311">
        <v>0</v>
      </c>
      <c r="T432" s="392">
        <v>0</v>
      </c>
      <c r="U432" s="392">
        <v>0</v>
      </c>
      <c r="V432" s="311">
        <v>0</v>
      </c>
      <c r="W432" s="311">
        <v>0</v>
      </c>
      <c r="X432" s="311">
        <v>0</v>
      </c>
      <c r="Y432" s="311">
        <v>0</v>
      </c>
      <c r="Z432" s="311">
        <v>0</v>
      </c>
      <c r="AA432" s="395">
        <v>0</v>
      </c>
      <c r="AB432" s="533"/>
      <c r="AC432" s="515"/>
      <c r="AD432" s="515"/>
      <c r="AE432" s="515"/>
      <c r="AF432" s="488"/>
      <c r="AG432" s="515"/>
      <c r="AH432" s="515"/>
      <c r="AI432" s="488"/>
      <c r="AJ432" s="488"/>
      <c r="AK432" s="515"/>
      <c r="AL432" s="515"/>
      <c r="AM432" s="515"/>
      <c r="AN432" s="515"/>
      <c r="AO432" s="515"/>
      <c r="AP432" s="515"/>
      <c r="AQ432" s="487"/>
      <c r="AR432" s="487"/>
      <c r="AS432" s="487"/>
      <c r="AT432" s="487"/>
      <c r="AU432" s="489"/>
    </row>
    <row r="433" spans="1:47" s="479" customFormat="1" ht="12.75">
      <c r="A433" s="534"/>
      <c r="B433" s="346" t="s">
        <v>377</v>
      </c>
      <c r="C433" s="347"/>
      <c r="D433" s="347">
        <v>0</v>
      </c>
      <c r="E433" s="347">
        <v>0</v>
      </c>
      <c r="F433" s="394"/>
      <c r="G433" s="394"/>
      <c r="H433" s="311">
        <v>0</v>
      </c>
      <c r="I433" s="311">
        <v>0</v>
      </c>
      <c r="J433" s="311">
        <v>0</v>
      </c>
      <c r="K433" s="311">
        <v>0</v>
      </c>
      <c r="L433" s="311">
        <v>0</v>
      </c>
      <c r="M433" s="311">
        <v>0</v>
      </c>
      <c r="N433" s="311">
        <v>0</v>
      </c>
      <c r="O433" s="311">
        <v>0</v>
      </c>
      <c r="P433" s="311">
        <v>0</v>
      </c>
      <c r="Q433" s="311">
        <v>0</v>
      </c>
      <c r="R433" s="311">
        <v>0</v>
      </c>
      <c r="S433" s="311">
        <v>0</v>
      </c>
      <c r="T433" s="392">
        <v>0</v>
      </c>
      <c r="U433" s="392">
        <v>0</v>
      </c>
      <c r="V433" s="311">
        <v>0</v>
      </c>
      <c r="W433" s="311">
        <v>0</v>
      </c>
      <c r="X433" s="311">
        <v>0</v>
      </c>
      <c r="Y433" s="311">
        <v>0</v>
      </c>
      <c r="Z433" s="311">
        <v>0</v>
      </c>
      <c r="AA433" s="395">
        <v>0</v>
      </c>
      <c r="AB433" s="533"/>
      <c r="AC433" s="515"/>
      <c r="AD433" s="515"/>
      <c r="AE433" s="515"/>
      <c r="AF433" s="488"/>
      <c r="AG433" s="515"/>
      <c r="AH433" s="515"/>
      <c r="AI433" s="488"/>
      <c r="AJ433" s="488"/>
      <c r="AK433" s="515"/>
      <c r="AL433" s="515"/>
      <c r="AM433" s="515"/>
      <c r="AN433" s="515"/>
      <c r="AO433" s="515"/>
      <c r="AP433" s="515"/>
      <c r="AQ433" s="487"/>
      <c r="AR433" s="487"/>
      <c r="AS433" s="487"/>
      <c r="AT433" s="487"/>
      <c r="AU433" s="489"/>
    </row>
    <row r="434" spans="1:47" s="479" customFormat="1" ht="12.75">
      <c r="A434" s="534"/>
      <c r="B434" s="346" t="s">
        <v>67</v>
      </c>
      <c r="C434" s="347"/>
      <c r="D434" s="347">
        <v>0</v>
      </c>
      <c r="E434" s="347">
        <v>0</v>
      </c>
      <c r="F434" s="394"/>
      <c r="G434" s="394"/>
      <c r="H434" s="311">
        <v>242.52</v>
      </c>
      <c r="I434" s="311">
        <v>242.52</v>
      </c>
      <c r="J434" s="311">
        <v>0</v>
      </c>
      <c r="K434" s="311">
        <v>0</v>
      </c>
      <c r="L434" s="311">
        <v>0</v>
      </c>
      <c r="M434" s="311">
        <v>0</v>
      </c>
      <c r="N434" s="311">
        <v>0</v>
      </c>
      <c r="O434" s="311">
        <v>0</v>
      </c>
      <c r="P434" s="311">
        <v>0</v>
      </c>
      <c r="Q434" s="311">
        <v>0</v>
      </c>
      <c r="R434" s="311">
        <v>0</v>
      </c>
      <c r="S434" s="311">
        <v>0</v>
      </c>
      <c r="T434" s="392">
        <v>0</v>
      </c>
      <c r="U434" s="392">
        <v>0</v>
      </c>
      <c r="V434" s="311">
        <v>0</v>
      </c>
      <c r="W434" s="311">
        <v>53.713641039999999</v>
      </c>
      <c r="X434" s="311">
        <v>13.819112964285694</v>
      </c>
      <c r="Y434" s="311">
        <v>12</v>
      </c>
      <c r="Z434" s="311">
        <v>230.52</v>
      </c>
      <c r="AA434" s="395">
        <v>310.0527540042857</v>
      </c>
      <c r="AB434" s="533"/>
      <c r="AC434" s="515"/>
      <c r="AD434" s="515"/>
      <c r="AE434" s="515"/>
      <c r="AF434" s="488"/>
      <c r="AG434" s="515"/>
      <c r="AH434" s="515"/>
      <c r="AI434" s="488"/>
      <c r="AJ434" s="488"/>
      <c r="AK434" s="515"/>
      <c r="AL434" s="515"/>
      <c r="AM434" s="515"/>
      <c r="AN434" s="515"/>
      <c r="AO434" s="515"/>
      <c r="AP434" s="515"/>
      <c r="AQ434" s="487"/>
      <c r="AR434" s="487"/>
      <c r="AS434" s="487"/>
      <c r="AT434" s="487"/>
      <c r="AU434" s="489"/>
    </row>
    <row r="435" spans="1:47" s="500" customFormat="1" ht="51">
      <c r="A435" s="542">
        <v>13</v>
      </c>
      <c r="B435" s="544" t="s">
        <v>75</v>
      </c>
      <c r="C435" s="513" t="s">
        <v>52</v>
      </c>
      <c r="D435" s="513">
        <v>0</v>
      </c>
      <c r="E435" s="513">
        <v>0</v>
      </c>
      <c r="F435" s="398">
        <v>2016</v>
      </c>
      <c r="G435" s="398">
        <v>2017</v>
      </c>
      <c r="H435" s="513">
        <v>242.52</v>
      </c>
      <c r="I435" s="513">
        <v>242.52</v>
      </c>
      <c r="J435" s="513"/>
      <c r="K435" s="513"/>
      <c r="L435" s="513"/>
      <c r="M435" s="513"/>
      <c r="N435" s="513">
        <v>0</v>
      </c>
      <c r="O435" s="513">
        <v>0</v>
      </c>
      <c r="P435" s="513"/>
      <c r="Q435" s="513"/>
      <c r="R435" s="513">
        <v>0</v>
      </c>
      <c r="S435" s="513">
        <v>0</v>
      </c>
      <c r="T435" s="584">
        <v>0</v>
      </c>
      <c r="U435" s="584">
        <v>0</v>
      </c>
      <c r="V435" s="590"/>
      <c r="W435" s="513">
        <v>0</v>
      </c>
      <c r="X435" s="513"/>
      <c r="Y435" s="513">
        <v>12</v>
      </c>
      <c r="Z435" s="513">
        <v>230.52</v>
      </c>
      <c r="AA435" s="587">
        <v>242.52</v>
      </c>
      <c r="AB435" s="490"/>
      <c r="AC435" s="515"/>
      <c r="AD435" s="537"/>
      <c r="AE435" s="537"/>
      <c r="AF435" s="515"/>
      <c r="AG435" s="515"/>
      <c r="AH435" s="515"/>
      <c r="AI435" s="515"/>
      <c r="AJ435" s="515"/>
      <c r="AK435" s="515"/>
      <c r="AL435" s="515"/>
      <c r="AM435" s="515"/>
      <c r="AN435" s="515"/>
      <c r="AO435" s="515"/>
      <c r="AP435" s="515"/>
      <c r="AQ435" s="498"/>
      <c r="AR435" s="498"/>
      <c r="AS435" s="498"/>
      <c r="AT435" s="498"/>
      <c r="AU435" s="499"/>
    </row>
    <row r="436" spans="1:47" s="479" customFormat="1" ht="12.75">
      <c r="A436" s="534"/>
      <c r="B436" s="401" t="s">
        <v>361</v>
      </c>
      <c r="C436" s="360">
        <v>0</v>
      </c>
      <c r="D436" s="360">
        <v>0</v>
      </c>
      <c r="E436" s="360">
        <v>0</v>
      </c>
      <c r="F436" s="402"/>
      <c r="G436" s="402"/>
      <c r="H436" s="177">
        <v>242.52</v>
      </c>
      <c r="I436" s="177">
        <v>242.52</v>
      </c>
      <c r="J436" s="177">
        <v>0</v>
      </c>
      <c r="K436" s="177">
        <v>0</v>
      </c>
      <c r="L436" s="177">
        <v>0</v>
      </c>
      <c r="M436" s="177">
        <v>0</v>
      </c>
      <c r="N436" s="177">
        <v>0</v>
      </c>
      <c r="O436" s="177">
        <v>0</v>
      </c>
      <c r="P436" s="177">
        <v>0</v>
      </c>
      <c r="Q436" s="177">
        <v>0</v>
      </c>
      <c r="R436" s="177">
        <v>0</v>
      </c>
      <c r="S436" s="177">
        <v>0</v>
      </c>
      <c r="T436" s="392">
        <v>0</v>
      </c>
      <c r="U436" s="392">
        <v>0</v>
      </c>
      <c r="V436" s="177">
        <v>0</v>
      </c>
      <c r="W436" s="177">
        <v>0</v>
      </c>
      <c r="X436" s="177">
        <v>0</v>
      </c>
      <c r="Y436" s="177">
        <v>12</v>
      </c>
      <c r="Z436" s="177">
        <v>230.52</v>
      </c>
      <c r="AA436" s="407">
        <v>242.52</v>
      </c>
      <c r="AB436" s="533"/>
      <c r="AC436" s="515"/>
      <c r="AD436" s="515"/>
      <c r="AE436" s="515"/>
      <c r="AF436" s="488"/>
      <c r="AG436" s="515"/>
      <c r="AH436" s="515"/>
      <c r="AI436" s="488"/>
      <c r="AJ436" s="488"/>
      <c r="AK436" s="515"/>
      <c r="AL436" s="515"/>
      <c r="AM436" s="515"/>
      <c r="AN436" s="515"/>
      <c r="AO436" s="515"/>
      <c r="AP436" s="515"/>
      <c r="AQ436" s="487"/>
      <c r="AR436" s="487"/>
      <c r="AS436" s="487"/>
      <c r="AT436" s="487"/>
      <c r="AU436" s="489"/>
    </row>
    <row r="437" spans="1:47" s="479" customFormat="1" ht="12.75">
      <c r="A437" s="534"/>
      <c r="B437" s="401" t="s">
        <v>362</v>
      </c>
      <c r="C437" s="360">
        <v>0</v>
      </c>
      <c r="D437" s="360">
        <v>0</v>
      </c>
      <c r="E437" s="360">
        <v>0</v>
      </c>
      <c r="F437" s="402"/>
      <c r="G437" s="402"/>
      <c r="H437" s="177">
        <v>0</v>
      </c>
      <c r="I437" s="177">
        <v>0</v>
      </c>
      <c r="J437" s="177">
        <v>0</v>
      </c>
      <c r="K437" s="177">
        <v>0</v>
      </c>
      <c r="L437" s="177">
        <v>0</v>
      </c>
      <c r="M437" s="177">
        <v>0</v>
      </c>
      <c r="N437" s="177">
        <v>0</v>
      </c>
      <c r="O437" s="177">
        <v>0</v>
      </c>
      <c r="P437" s="177">
        <v>0</v>
      </c>
      <c r="Q437" s="177">
        <v>0</v>
      </c>
      <c r="R437" s="177">
        <v>0</v>
      </c>
      <c r="S437" s="177">
        <v>0</v>
      </c>
      <c r="T437" s="392">
        <v>0</v>
      </c>
      <c r="U437" s="392">
        <v>0</v>
      </c>
      <c r="V437" s="177">
        <v>0</v>
      </c>
      <c r="W437" s="177">
        <v>0</v>
      </c>
      <c r="X437" s="177">
        <v>0</v>
      </c>
      <c r="Y437" s="177">
        <v>0</v>
      </c>
      <c r="Z437" s="177">
        <v>0</v>
      </c>
      <c r="AA437" s="407">
        <v>0</v>
      </c>
      <c r="AB437" s="533"/>
      <c r="AC437" s="515"/>
      <c r="AD437" s="515"/>
      <c r="AE437" s="515"/>
      <c r="AF437" s="488"/>
      <c r="AG437" s="515"/>
      <c r="AH437" s="515"/>
      <c r="AI437" s="488"/>
      <c r="AJ437" s="488"/>
      <c r="AK437" s="515"/>
      <c r="AL437" s="515"/>
      <c r="AM437" s="515"/>
      <c r="AN437" s="515"/>
      <c r="AO437" s="515"/>
      <c r="AP437" s="515"/>
      <c r="AQ437" s="487"/>
      <c r="AR437" s="487"/>
      <c r="AS437" s="487"/>
      <c r="AT437" s="487"/>
      <c r="AU437" s="489"/>
    </row>
    <row r="438" spans="1:47" s="479" customFormat="1" ht="12.75">
      <c r="A438" s="534"/>
      <c r="B438" s="401" t="s">
        <v>363</v>
      </c>
      <c r="C438" s="360">
        <v>0</v>
      </c>
      <c r="D438" s="360">
        <v>0</v>
      </c>
      <c r="E438" s="360">
        <v>0</v>
      </c>
      <c r="F438" s="402"/>
      <c r="G438" s="402"/>
      <c r="H438" s="177">
        <v>0</v>
      </c>
      <c r="I438" s="177">
        <v>0</v>
      </c>
      <c r="J438" s="177">
        <v>0</v>
      </c>
      <c r="K438" s="177">
        <v>0</v>
      </c>
      <c r="L438" s="177">
        <v>0</v>
      </c>
      <c r="M438" s="177">
        <v>0</v>
      </c>
      <c r="N438" s="177">
        <v>0</v>
      </c>
      <c r="O438" s="177">
        <v>0</v>
      </c>
      <c r="P438" s="177">
        <v>0</v>
      </c>
      <c r="Q438" s="177">
        <v>0</v>
      </c>
      <c r="R438" s="177">
        <v>0</v>
      </c>
      <c r="S438" s="177">
        <v>0</v>
      </c>
      <c r="T438" s="392">
        <v>0</v>
      </c>
      <c r="U438" s="392">
        <v>0</v>
      </c>
      <c r="V438" s="177">
        <v>0</v>
      </c>
      <c r="W438" s="177">
        <v>0</v>
      </c>
      <c r="X438" s="177">
        <v>0</v>
      </c>
      <c r="Y438" s="177">
        <v>0</v>
      </c>
      <c r="Z438" s="177">
        <v>0</v>
      </c>
      <c r="AA438" s="407">
        <v>0</v>
      </c>
      <c r="AB438" s="533"/>
      <c r="AC438" s="515"/>
      <c r="AD438" s="515"/>
      <c r="AE438" s="515"/>
      <c r="AF438" s="488"/>
      <c r="AG438" s="515"/>
      <c r="AH438" s="515"/>
      <c r="AI438" s="488"/>
      <c r="AJ438" s="488"/>
      <c r="AK438" s="515"/>
      <c r="AL438" s="515"/>
      <c r="AM438" s="515"/>
      <c r="AN438" s="515"/>
      <c r="AO438" s="515"/>
      <c r="AP438" s="515"/>
      <c r="AQ438" s="487"/>
      <c r="AR438" s="487"/>
      <c r="AS438" s="487"/>
      <c r="AT438" s="487"/>
      <c r="AU438" s="489"/>
    </row>
    <row r="439" spans="1:47" s="479" customFormat="1" ht="12.75">
      <c r="A439" s="534"/>
      <c r="B439" s="401" t="s">
        <v>364</v>
      </c>
      <c r="C439" s="360"/>
      <c r="D439" s="360"/>
      <c r="E439" s="360"/>
      <c r="F439" s="402"/>
      <c r="G439" s="402"/>
      <c r="H439" s="177"/>
      <c r="I439" s="177"/>
      <c r="J439" s="177"/>
      <c r="K439" s="177"/>
      <c r="L439" s="177"/>
      <c r="M439" s="177"/>
      <c r="N439" s="177"/>
      <c r="O439" s="177"/>
      <c r="P439" s="177"/>
      <c r="Q439" s="177"/>
      <c r="R439" s="177"/>
      <c r="S439" s="177"/>
      <c r="T439" s="392">
        <v>0</v>
      </c>
      <c r="U439" s="392">
        <v>0</v>
      </c>
      <c r="V439" s="177"/>
      <c r="W439" s="177"/>
      <c r="X439" s="177"/>
      <c r="Y439" s="177"/>
      <c r="Z439" s="177"/>
      <c r="AA439" s="407">
        <v>0</v>
      </c>
      <c r="AB439" s="533"/>
      <c r="AC439" s="515"/>
      <c r="AD439" s="515"/>
      <c r="AE439" s="515"/>
      <c r="AF439" s="488"/>
      <c r="AG439" s="515"/>
      <c r="AH439" s="515"/>
      <c r="AI439" s="488"/>
      <c r="AJ439" s="488"/>
      <c r="AK439" s="515"/>
      <c r="AL439" s="515"/>
      <c r="AM439" s="515"/>
      <c r="AN439" s="515"/>
      <c r="AO439" s="515"/>
      <c r="AP439" s="515"/>
      <c r="AQ439" s="487"/>
      <c r="AR439" s="487"/>
      <c r="AS439" s="487"/>
      <c r="AT439" s="487"/>
      <c r="AU439" s="489"/>
    </row>
    <row r="440" spans="1:47" s="479" customFormat="1" ht="12.75">
      <c r="A440" s="534"/>
      <c r="B440" s="401" t="s">
        <v>365</v>
      </c>
      <c r="C440" s="360"/>
      <c r="D440" s="360"/>
      <c r="E440" s="360"/>
      <c r="F440" s="402"/>
      <c r="G440" s="402"/>
      <c r="H440" s="177"/>
      <c r="I440" s="177"/>
      <c r="J440" s="177"/>
      <c r="K440" s="177"/>
      <c r="L440" s="177"/>
      <c r="M440" s="177"/>
      <c r="N440" s="177"/>
      <c r="O440" s="177"/>
      <c r="P440" s="177"/>
      <c r="Q440" s="177"/>
      <c r="R440" s="177"/>
      <c r="S440" s="177"/>
      <c r="T440" s="392">
        <v>0</v>
      </c>
      <c r="U440" s="392">
        <v>0</v>
      </c>
      <c r="V440" s="177"/>
      <c r="W440" s="177"/>
      <c r="X440" s="177"/>
      <c r="Y440" s="177"/>
      <c r="Z440" s="177"/>
      <c r="AA440" s="407">
        <v>0</v>
      </c>
      <c r="AB440" s="533"/>
      <c r="AC440" s="515"/>
      <c r="AD440" s="515"/>
      <c r="AE440" s="515"/>
      <c r="AF440" s="488"/>
      <c r="AG440" s="515"/>
      <c r="AH440" s="515"/>
      <c r="AI440" s="488"/>
      <c r="AJ440" s="488"/>
      <c r="AK440" s="515"/>
      <c r="AL440" s="515"/>
      <c r="AM440" s="515"/>
      <c r="AN440" s="515"/>
      <c r="AO440" s="515"/>
      <c r="AP440" s="515"/>
      <c r="AQ440" s="487"/>
      <c r="AR440" s="487"/>
      <c r="AS440" s="487"/>
      <c r="AT440" s="487"/>
      <c r="AU440" s="489"/>
    </row>
    <row r="441" spans="1:47" s="479" customFormat="1" ht="12.75">
      <c r="A441" s="534"/>
      <c r="B441" s="401" t="s">
        <v>366</v>
      </c>
      <c r="C441" s="360"/>
      <c r="D441" s="360"/>
      <c r="E441" s="360"/>
      <c r="F441" s="402"/>
      <c r="G441" s="402"/>
      <c r="H441" s="177"/>
      <c r="I441" s="177"/>
      <c r="J441" s="177"/>
      <c r="K441" s="177"/>
      <c r="L441" s="177"/>
      <c r="M441" s="177"/>
      <c r="N441" s="177"/>
      <c r="O441" s="177"/>
      <c r="P441" s="177"/>
      <c r="Q441" s="177"/>
      <c r="R441" s="177"/>
      <c r="S441" s="177"/>
      <c r="T441" s="392">
        <v>0</v>
      </c>
      <c r="U441" s="392">
        <v>0</v>
      </c>
      <c r="V441" s="177"/>
      <c r="W441" s="177"/>
      <c r="X441" s="177"/>
      <c r="Y441" s="177"/>
      <c r="Z441" s="177"/>
      <c r="AA441" s="407">
        <v>0</v>
      </c>
      <c r="AB441" s="533"/>
      <c r="AC441" s="515"/>
      <c r="AD441" s="515"/>
      <c r="AE441" s="515"/>
      <c r="AF441" s="488"/>
      <c r="AG441" s="515"/>
      <c r="AH441" s="515"/>
      <c r="AI441" s="488"/>
      <c r="AJ441" s="488"/>
      <c r="AK441" s="515"/>
      <c r="AL441" s="515"/>
      <c r="AM441" s="515"/>
      <c r="AN441" s="515"/>
      <c r="AO441" s="515"/>
      <c r="AP441" s="515"/>
      <c r="AQ441" s="487"/>
      <c r="AR441" s="487"/>
      <c r="AS441" s="487"/>
      <c r="AT441" s="487"/>
      <c r="AU441" s="489"/>
    </row>
    <row r="442" spans="1:47" s="479" customFormat="1" ht="12.75">
      <c r="A442" s="534"/>
      <c r="B442" s="401" t="s">
        <v>367</v>
      </c>
      <c r="C442" s="360"/>
      <c r="D442" s="360"/>
      <c r="E442" s="360"/>
      <c r="F442" s="402"/>
      <c r="G442" s="402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392">
        <v>0</v>
      </c>
      <c r="U442" s="392">
        <v>0</v>
      </c>
      <c r="V442" s="177"/>
      <c r="W442" s="177"/>
      <c r="X442" s="177"/>
      <c r="Y442" s="177"/>
      <c r="Z442" s="177"/>
      <c r="AA442" s="407">
        <v>0</v>
      </c>
      <c r="AB442" s="533"/>
      <c r="AC442" s="515"/>
      <c r="AD442" s="515"/>
      <c r="AE442" s="515"/>
      <c r="AF442" s="488"/>
      <c r="AG442" s="515"/>
      <c r="AH442" s="515"/>
      <c r="AI442" s="488"/>
      <c r="AJ442" s="488"/>
      <c r="AK442" s="515"/>
      <c r="AL442" s="515"/>
      <c r="AM442" s="515"/>
      <c r="AN442" s="515"/>
      <c r="AO442" s="515"/>
      <c r="AP442" s="515"/>
      <c r="AQ442" s="487"/>
      <c r="AR442" s="487"/>
      <c r="AS442" s="487"/>
      <c r="AT442" s="487"/>
      <c r="AU442" s="489"/>
    </row>
    <row r="443" spans="1:47" s="479" customFormat="1" ht="12.75">
      <c r="A443" s="534"/>
      <c r="B443" s="401" t="s">
        <v>368</v>
      </c>
      <c r="C443" s="360">
        <v>0</v>
      </c>
      <c r="D443" s="360">
        <v>0</v>
      </c>
      <c r="E443" s="360">
        <v>0</v>
      </c>
      <c r="F443" s="402"/>
      <c r="G443" s="402"/>
      <c r="H443" s="177">
        <v>0</v>
      </c>
      <c r="I443" s="177">
        <v>0</v>
      </c>
      <c r="J443" s="177">
        <v>0</v>
      </c>
      <c r="K443" s="177">
        <v>0</v>
      </c>
      <c r="L443" s="177">
        <v>0</v>
      </c>
      <c r="M443" s="177">
        <v>0</v>
      </c>
      <c r="N443" s="177">
        <v>0</v>
      </c>
      <c r="O443" s="177">
        <v>0</v>
      </c>
      <c r="P443" s="177">
        <v>0</v>
      </c>
      <c r="Q443" s="177">
        <v>0</v>
      </c>
      <c r="R443" s="177">
        <v>0</v>
      </c>
      <c r="S443" s="177">
        <v>0</v>
      </c>
      <c r="T443" s="392">
        <v>0</v>
      </c>
      <c r="U443" s="392">
        <v>0</v>
      </c>
      <c r="V443" s="177">
        <v>0</v>
      </c>
      <c r="W443" s="177">
        <v>0</v>
      </c>
      <c r="X443" s="177">
        <v>0</v>
      </c>
      <c r="Y443" s="177">
        <v>0</v>
      </c>
      <c r="Z443" s="177">
        <v>0</v>
      </c>
      <c r="AA443" s="407">
        <v>0</v>
      </c>
      <c r="AB443" s="533"/>
      <c r="AC443" s="515"/>
      <c r="AD443" s="515"/>
      <c r="AE443" s="515"/>
      <c r="AF443" s="488"/>
      <c r="AG443" s="515"/>
      <c r="AH443" s="515"/>
      <c r="AI443" s="488"/>
      <c r="AJ443" s="488"/>
      <c r="AK443" s="515"/>
      <c r="AL443" s="515"/>
      <c r="AM443" s="515"/>
      <c r="AN443" s="515"/>
      <c r="AO443" s="515"/>
      <c r="AP443" s="515"/>
      <c r="AQ443" s="487"/>
      <c r="AR443" s="487"/>
      <c r="AS443" s="487"/>
      <c r="AT443" s="487"/>
      <c r="AU443" s="489"/>
    </row>
    <row r="444" spans="1:47" s="479" customFormat="1" ht="12.75">
      <c r="A444" s="534"/>
      <c r="B444" s="401" t="s">
        <v>369</v>
      </c>
      <c r="C444" s="360"/>
      <c r="D444" s="360"/>
      <c r="E444" s="360"/>
      <c r="F444" s="402"/>
      <c r="G444" s="402"/>
      <c r="H444" s="177"/>
      <c r="I444" s="177"/>
      <c r="J444" s="177"/>
      <c r="K444" s="177"/>
      <c r="L444" s="177"/>
      <c r="M444" s="177"/>
      <c r="N444" s="177"/>
      <c r="O444" s="177"/>
      <c r="P444" s="177"/>
      <c r="Q444" s="177"/>
      <c r="R444" s="177"/>
      <c r="S444" s="177"/>
      <c r="T444" s="392">
        <v>0</v>
      </c>
      <c r="U444" s="392">
        <v>0</v>
      </c>
      <c r="V444" s="177"/>
      <c r="W444" s="177"/>
      <c r="X444" s="177"/>
      <c r="Y444" s="177"/>
      <c r="Z444" s="177"/>
      <c r="AA444" s="407">
        <v>0</v>
      </c>
      <c r="AB444" s="533"/>
      <c r="AC444" s="515"/>
      <c r="AD444" s="515"/>
      <c r="AE444" s="515"/>
      <c r="AF444" s="488"/>
      <c r="AG444" s="515"/>
      <c r="AH444" s="515"/>
      <c r="AI444" s="488"/>
      <c r="AJ444" s="488"/>
      <c r="AK444" s="515"/>
      <c r="AL444" s="515"/>
      <c r="AM444" s="515"/>
      <c r="AN444" s="515"/>
      <c r="AO444" s="515"/>
      <c r="AP444" s="515"/>
      <c r="AQ444" s="487"/>
      <c r="AR444" s="487"/>
      <c r="AS444" s="487"/>
      <c r="AT444" s="487"/>
      <c r="AU444" s="489"/>
    </row>
    <row r="445" spans="1:47" s="479" customFormat="1" ht="12.75">
      <c r="A445" s="534"/>
      <c r="B445" s="401" t="s">
        <v>370</v>
      </c>
      <c r="C445" s="360"/>
      <c r="D445" s="360"/>
      <c r="E445" s="360"/>
      <c r="F445" s="402"/>
      <c r="G445" s="402"/>
      <c r="H445" s="177"/>
      <c r="I445" s="177"/>
      <c r="J445" s="177"/>
      <c r="K445" s="177"/>
      <c r="L445" s="177"/>
      <c r="M445" s="177"/>
      <c r="N445" s="177"/>
      <c r="O445" s="177"/>
      <c r="P445" s="177"/>
      <c r="Q445" s="177"/>
      <c r="R445" s="177"/>
      <c r="S445" s="177"/>
      <c r="T445" s="392">
        <v>0</v>
      </c>
      <c r="U445" s="392">
        <v>0</v>
      </c>
      <c r="V445" s="177"/>
      <c r="W445" s="177"/>
      <c r="X445" s="177"/>
      <c r="Y445" s="177"/>
      <c r="Z445" s="177"/>
      <c r="AA445" s="407">
        <v>0</v>
      </c>
      <c r="AB445" s="533"/>
      <c r="AC445" s="515"/>
      <c r="AD445" s="515"/>
      <c r="AE445" s="515"/>
      <c r="AF445" s="488"/>
      <c r="AG445" s="515"/>
      <c r="AH445" s="515"/>
      <c r="AI445" s="488"/>
      <c r="AJ445" s="488"/>
      <c r="AK445" s="515"/>
      <c r="AL445" s="515"/>
      <c r="AM445" s="515"/>
      <c r="AN445" s="515"/>
      <c r="AO445" s="515"/>
      <c r="AP445" s="515"/>
      <c r="AQ445" s="487"/>
      <c r="AR445" s="487"/>
      <c r="AS445" s="487"/>
      <c r="AT445" s="487"/>
      <c r="AU445" s="489"/>
    </row>
    <row r="446" spans="1:47" s="479" customFormat="1" ht="12.75">
      <c r="A446" s="534"/>
      <c r="B446" s="401" t="s">
        <v>371</v>
      </c>
      <c r="C446" s="360"/>
      <c r="D446" s="360"/>
      <c r="E446" s="360"/>
      <c r="F446" s="402"/>
      <c r="G446" s="402"/>
      <c r="H446" s="177"/>
      <c r="I446" s="177"/>
      <c r="J446" s="177"/>
      <c r="K446" s="177"/>
      <c r="L446" s="177"/>
      <c r="M446" s="177"/>
      <c r="N446" s="177"/>
      <c r="O446" s="177"/>
      <c r="P446" s="177"/>
      <c r="Q446" s="177"/>
      <c r="R446" s="177"/>
      <c r="S446" s="177"/>
      <c r="T446" s="392">
        <v>0</v>
      </c>
      <c r="U446" s="392">
        <v>0</v>
      </c>
      <c r="V446" s="177"/>
      <c r="W446" s="177"/>
      <c r="X446" s="177"/>
      <c r="Y446" s="177"/>
      <c r="Z446" s="177"/>
      <c r="AA446" s="407">
        <v>0</v>
      </c>
      <c r="AB446" s="533"/>
      <c r="AC446" s="515"/>
      <c r="AD446" s="515"/>
      <c r="AE446" s="515"/>
      <c r="AF446" s="488"/>
      <c r="AG446" s="515"/>
      <c r="AH446" s="515"/>
      <c r="AI446" s="488"/>
      <c r="AJ446" s="488"/>
      <c r="AK446" s="515"/>
      <c r="AL446" s="515"/>
      <c r="AM446" s="515"/>
      <c r="AN446" s="515"/>
      <c r="AO446" s="515"/>
      <c r="AP446" s="515"/>
      <c r="AQ446" s="487"/>
      <c r="AR446" s="487"/>
      <c r="AS446" s="487"/>
      <c r="AT446" s="487"/>
      <c r="AU446" s="489"/>
    </row>
    <row r="447" spans="1:47" s="479" customFormat="1" ht="12.75">
      <c r="A447" s="534"/>
      <c r="B447" s="401" t="s">
        <v>372</v>
      </c>
      <c r="C447" s="360"/>
      <c r="D447" s="360"/>
      <c r="E447" s="360"/>
      <c r="F447" s="402"/>
      <c r="G447" s="402"/>
      <c r="H447" s="177"/>
      <c r="I447" s="177"/>
      <c r="J447" s="177"/>
      <c r="K447" s="177"/>
      <c r="L447" s="177"/>
      <c r="M447" s="177"/>
      <c r="N447" s="177"/>
      <c r="O447" s="177"/>
      <c r="P447" s="177"/>
      <c r="Q447" s="177"/>
      <c r="R447" s="177"/>
      <c r="S447" s="177"/>
      <c r="T447" s="392">
        <v>0</v>
      </c>
      <c r="U447" s="392">
        <v>0</v>
      </c>
      <c r="V447" s="177"/>
      <c r="W447" s="177"/>
      <c r="X447" s="177"/>
      <c r="Y447" s="177"/>
      <c r="Z447" s="177"/>
      <c r="AA447" s="407">
        <v>0</v>
      </c>
      <c r="AB447" s="533"/>
      <c r="AC447" s="515"/>
      <c r="AD447" s="515"/>
      <c r="AE447" s="515"/>
      <c r="AF447" s="488"/>
      <c r="AG447" s="515"/>
      <c r="AH447" s="515"/>
      <c r="AI447" s="488"/>
      <c r="AJ447" s="488"/>
      <c r="AK447" s="515"/>
      <c r="AL447" s="515"/>
      <c r="AM447" s="515"/>
      <c r="AN447" s="515"/>
      <c r="AO447" s="515"/>
      <c r="AP447" s="515"/>
      <c r="AQ447" s="487"/>
      <c r="AR447" s="487"/>
      <c r="AS447" s="487"/>
      <c r="AT447" s="487"/>
      <c r="AU447" s="489"/>
    </row>
    <row r="448" spans="1:47" s="479" customFormat="1" ht="12.75">
      <c r="A448" s="534"/>
      <c r="B448" s="401" t="s">
        <v>373</v>
      </c>
      <c r="C448" s="360">
        <v>0</v>
      </c>
      <c r="D448" s="360">
        <v>0</v>
      </c>
      <c r="E448" s="360">
        <v>0</v>
      </c>
      <c r="F448" s="402"/>
      <c r="G448" s="402"/>
      <c r="H448" s="177">
        <v>0</v>
      </c>
      <c r="I448" s="177">
        <v>0</v>
      </c>
      <c r="J448" s="177">
        <v>0</v>
      </c>
      <c r="K448" s="177">
        <v>0</v>
      </c>
      <c r="L448" s="177">
        <v>0</v>
      </c>
      <c r="M448" s="177">
        <v>0</v>
      </c>
      <c r="N448" s="177">
        <v>0</v>
      </c>
      <c r="O448" s="177">
        <v>0</v>
      </c>
      <c r="P448" s="177">
        <v>0</v>
      </c>
      <c r="Q448" s="177">
        <v>0</v>
      </c>
      <c r="R448" s="177">
        <v>0</v>
      </c>
      <c r="S448" s="177">
        <v>0</v>
      </c>
      <c r="T448" s="392">
        <v>0</v>
      </c>
      <c r="U448" s="392">
        <v>0</v>
      </c>
      <c r="V448" s="177">
        <v>0</v>
      </c>
      <c r="W448" s="177">
        <v>0</v>
      </c>
      <c r="X448" s="177">
        <v>0</v>
      </c>
      <c r="Y448" s="177">
        <v>0</v>
      </c>
      <c r="Z448" s="177">
        <v>0</v>
      </c>
      <c r="AA448" s="407">
        <v>0</v>
      </c>
      <c r="AB448" s="533"/>
      <c r="AC448" s="515"/>
      <c r="AD448" s="515"/>
      <c r="AE448" s="515"/>
      <c r="AF448" s="488"/>
      <c r="AG448" s="515"/>
      <c r="AH448" s="515"/>
      <c r="AI448" s="488"/>
      <c r="AJ448" s="488"/>
      <c r="AK448" s="515"/>
      <c r="AL448" s="515"/>
      <c r="AM448" s="515"/>
      <c r="AN448" s="515"/>
      <c r="AO448" s="515"/>
      <c r="AP448" s="515"/>
      <c r="AQ448" s="487"/>
      <c r="AR448" s="487"/>
      <c r="AS448" s="487"/>
      <c r="AT448" s="487"/>
      <c r="AU448" s="489"/>
    </row>
    <row r="449" spans="1:47" s="479" customFormat="1" ht="12.75">
      <c r="A449" s="534"/>
      <c r="B449" s="401" t="s">
        <v>374</v>
      </c>
      <c r="C449" s="360"/>
      <c r="D449" s="360"/>
      <c r="E449" s="360"/>
      <c r="F449" s="402"/>
      <c r="G449" s="402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392">
        <v>0</v>
      </c>
      <c r="U449" s="392">
        <v>0</v>
      </c>
      <c r="V449" s="177"/>
      <c r="W449" s="177"/>
      <c r="X449" s="177"/>
      <c r="Y449" s="177"/>
      <c r="Z449" s="177"/>
      <c r="AA449" s="407">
        <v>0</v>
      </c>
      <c r="AB449" s="533"/>
      <c r="AC449" s="515"/>
      <c r="AD449" s="515"/>
      <c r="AE449" s="515"/>
      <c r="AF449" s="488"/>
      <c r="AG449" s="515"/>
      <c r="AH449" s="515"/>
      <c r="AI449" s="488"/>
      <c r="AJ449" s="488"/>
      <c r="AK449" s="515"/>
      <c r="AL449" s="515"/>
      <c r="AM449" s="515"/>
      <c r="AN449" s="515"/>
      <c r="AO449" s="515"/>
      <c r="AP449" s="515"/>
      <c r="AQ449" s="487"/>
      <c r="AR449" s="487"/>
      <c r="AS449" s="487"/>
      <c r="AT449" s="487"/>
      <c r="AU449" s="489"/>
    </row>
    <row r="450" spans="1:47" s="479" customFormat="1" ht="12.75">
      <c r="A450" s="534"/>
      <c r="B450" s="401" t="s">
        <v>375</v>
      </c>
      <c r="C450" s="360"/>
      <c r="D450" s="360"/>
      <c r="E450" s="360"/>
      <c r="F450" s="402"/>
      <c r="G450" s="402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392">
        <v>0</v>
      </c>
      <c r="U450" s="392">
        <v>0</v>
      </c>
      <c r="V450" s="177"/>
      <c r="W450" s="177"/>
      <c r="X450" s="177"/>
      <c r="Y450" s="177"/>
      <c r="Z450" s="177"/>
      <c r="AA450" s="407">
        <v>0</v>
      </c>
      <c r="AB450" s="533"/>
      <c r="AC450" s="515"/>
      <c r="AD450" s="515"/>
      <c r="AE450" s="515"/>
      <c r="AF450" s="488"/>
      <c r="AG450" s="515"/>
      <c r="AH450" s="515"/>
      <c r="AI450" s="488"/>
      <c r="AJ450" s="488"/>
      <c r="AK450" s="515"/>
      <c r="AL450" s="515"/>
      <c r="AM450" s="515"/>
      <c r="AN450" s="515"/>
      <c r="AO450" s="515"/>
      <c r="AP450" s="515"/>
      <c r="AQ450" s="487"/>
      <c r="AR450" s="487"/>
      <c r="AS450" s="487"/>
      <c r="AT450" s="487"/>
      <c r="AU450" s="489"/>
    </row>
    <row r="451" spans="1:47" s="479" customFormat="1" ht="12.75">
      <c r="A451" s="534"/>
      <c r="B451" s="401" t="s">
        <v>376</v>
      </c>
      <c r="C451" s="360"/>
      <c r="D451" s="360"/>
      <c r="E451" s="360"/>
      <c r="F451" s="402"/>
      <c r="G451" s="402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392">
        <v>0</v>
      </c>
      <c r="U451" s="392">
        <v>0</v>
      </c>
      <c r="V451" s="177"/>
      <c r="W451" s="177"/>
      <c r="X451" s="177"/>
      <c r="Y451" s="177"/>
      <c r="Z451" s="177"/>
      <c r="AA451" s="407">
        <v>0</v>
      </c>
      <c r="AB451" s="533"/>
      <c r="AC451" s="515"/>
      <c r="AD451" s="515"/>
      <c r="AE451" s="515"/>
      <c r="AF451" s="488"/>
      <c r="AG451" s="515"/>
      <c r="AH451" s="515"/>
      <c r="AI451" s="488"/>
      <c r="AJ451" s="488"/>
      <c r="AK451" s="515"/>
      <c r="AL451" s="515"/>
      <c r="AM451" s="515"/>
      <c r="AN451" s="515"/>
      <c r="AO451" s="515"/>
      <c r="AP451" s="515"/>
      <c r="AQ451" s="487"/>
      <c r="AR451" s="487"/>
      <c r="AS451" s="487"/>
      <c r="AT451" s="487"/>
      <c r="AU451" s="489"/>
    </row>
    <row r="452" spans="1:47" s="479" customFormat="1" ht="12.75">
      <c r="A452" s="534"/>
      <c r="B452" s="401" t="s">
        <v>377</v>
      </c>
      <c r="C452" s="360"/>
      <c r="D452" s="360"/>
      <c r="E452" s="360"/>
      <c r="F452" s="402"/>
      <c r="G452" s="402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392">
        <v>0</v>
      </c>
      <c r="U452" s="392">
        <v>0</v>
      </c>
      <c r="V452" s="177"/>
      <c r="W452" s="177"/>
      <c r="X452" s="177"/>
      <c r="Y452" s="177"/>
      <c r="Z452" s="177"/>
      <c r="AA452" s="407">
        <v>0</v>
      </c>
      <c r="AB452" s="533"/>
      <c r="AC452" s="515"/>
      <c r="AD452" s="515"/>
      <c r="AE452" s="515"/>
      <c r="AF452" s="488"/>
      <c r="AG452" s="515"/>
      <c r="AH452" s="515"/>
      <c r="AI452" s="488"/>
      <c r="AJ452" s="488"/>
      <c r="AK452" s="515"/>
      <c r="AL452" s="515"/>
      <c r="AM452" s="515"/>
      <c r="AN452" s="515"/>
      <c r="AO452" s="515"/>
      <c r="AP452" s="515"/>
      <c r="AQ452" s="487"/>
      <c r="AR452" s="487"/>
      <c r="AS452" s="487"/>
      <c r="AT452" s="487"/>
      <c r="AU452" s="489"/>
    </row>
    <row r="453" spans="1:47" s="479" customFormat="1" ht="12.75">
      <c r="A453" s="534"/>
      <c r="B453" s="401" t="s">
        <v>67</v>
      </c>
      <c r="C453" s="360"/>
      <c r="D453" s="360"/>
      <c r="E453" s="360"/>
      <c r="F453" s="402"/>
      <c r="G453" s="402"/>
      <c r="H453" s="177">
        <v>242.52</v>
      </c>
      <c r="I453" s="518">
        <v>242.52</v>
      </c>
      <c r="J453" s="177"/>
      <c r="K453" s="177"/>
      <c r="L453" s="177"/>
      <c r="M453" s="177"/>
      <c r="N453" s="177"/>
      <c r="O453" s="177"/>
      <c r="P453" s="177"/>
      <c r="Q453" s="177"/>
      <c r="R453" s="177"/>
      <c r="S453" s="177"/>
      <c r="T453" s="392">
        <v>0</v>
      </c>
      <c r="U453" s="392">
        <v>0</v>
      </c>
      <c r="V453" s="177"/>
      <c r="W453" s="177"/>
      <c r="X453" s="177"/>
      <c r="Y453" s="177">
        <v>12</v>
      </c>
      <c r="Z453" s="177">
        <v>230.52</v>
      </c>
      <c r="AA453" s="407">
        <v>242.52</v>
      </c>
      <c r="AB453" s="533"/>
      <c r="AC453" s="515"/>
      <c r="AD453" s="515"/>
      <c r="AE453" s="515"/>
      <c r="AF453" s="488"/>
      <c r="AG453" s="515"/>
      <c r="AH453" s="515"/>
      <c r="AI453" s="488"/>
      <c r="AJ453" s="488"/>
      <c r="AK453" s="515"/>
      <c r="AL453" s="515"/>
      <c r="AM453" s="515"/>
      <c r="AN453" s="515"/>
      <c r="AO453" s="515"/>
      <c r="AP453" s="515"/>
      <c r="AQ453" s="487"/>
      <c r="AR453" s="487"/>
      <c r="AS453" s="487"/>
      <c r="AT453" s="487"/>
      <c r="AU453" s="489"/>
    </row>
    <row r="454" spans="1:47" s="500" customFormat="1" ht="25.5">
      <c r="A454" s="542">
        <v>14</v>
      </c>
      <c r="B454" s="544" t="s">
        <v>76</v>
      </c>
      <c r="C454" s="513" t="s">
        <v>52</v>
      </c>
      <c r="D454" s="513">
        <v>0</v>
      </c>
      <c r="E454" s="513">
        <v>0</v>
      </c>
      <c r="F454" s="398">
        <v>2012</v>
      </c>
      <c r="G454" s="398">
        <v>2015</v>
      </c>
      <c r="H454" s="513">
        <v>68.807753864285687</v>
      </c>
      <c r="I454" s="513">
        <v>67.532754004285692</v>
      </c>
      <c r="J454" s="513"/>
      <c r="K454" s="513"/>
      <c r="L454" s="513">
        <v>0</v>
      </c>
      <c r="M454" s="513">
        <v>0</v>
      </c>
      <c r="N454" s="513"/>
      <c r="O454" s="513"/>
      <c r="P454" s="513"/>
      <c r="Q454" s="513"/>
      <c r="R454" s="513"/>
      <c r="S454" s="513"/>
      <c r="T454" s="584">
        <v>0</v>
      </c>
      <c r="U454" s="584">
        <v>0</v>
      </c>
      <c r="V454" s="590"/>
      <c r="W454" s="513">
        <v>53.713641039999999</v>
      </c>
      <c r="X454" s="513">
        <v>13.819112964285694</v>
      </c>
      <c r="Y454" s="513"/>
      <c r="Z454" s="513"/>
      <c r="AA454" s="587">
        <v>67.532754004285692</v>
      </c>
      <c r="AB454" s="490"/>
      <c r="AC454" s="515"/>
      <c r="AD454" s="537"/>
      <c r="AE454" s="537"/>
      <c r="AF454" s="515"/>
      <c r="AG454" s="515"/>
      <c r="AH454" s="515"/>
      <c r="AI454" s="515"/>
      <c r="AJ454" s="515"/>
      <c r="AK454" s="515"/>
      <c r="AL454" s="515"/>
      <c r="AM454" s="515"/>
      <c r="AN454" s="515"/>
      <c r="AO454" s="515"/>
      <c r="AP454" s="515"/>
      <c r="AQ454" s="498"/>
      <c r="AR454" s="498"/>
      <c r="AS454" s="498"/>
      <c r="AT454" s="498"/>
      <c r="AU454" s="499"/>
    </row>
    <row r="455" spans="1:47" s="479" customFormat="1" ht="12.75">
      <c r="A455" s="534"/>
      <c r="B455" s="401" t="s">
        <v>361</v>
      </c>
      <c r="C455" s="360">
        <v>0</v>
      </c>
      <c r="D455" s="360">
        <v>0</v>
      </c>
      <c r="E455" s="360">
        <v>0</v>
      </c>
      <c r="F455" s="402"/>
      <c r="G455" s="402"/>
      <c r="H455" s="177">
        <v>68.807753860000005</v>
      </c>
      <c r="I455" s="177">
        <v>67.532753999999997</v>
      </c>
      <c r="J455" s="177">
        <v>0</v>
      </c>
      <c r="K455" s="177">
        <v>0</v>
      </c>
      <c r="L455" s="177">
        <v>0</v>
      </c>
      <c r="M455" s="177">
        <v>0</v>
      </c>
      <c r="N455" s="177">
        <v>0</v>
      </c>
      <c r="O455" s="177">
        <v>0</v>
      </c>
      <c r="P455" s="177">
        <v>0</v>
      </c>
      <c r="Q455" s="177">
        <v>0</v>
      </c>
      <c r="R455" s="177">
        <v>0</v>
      </c>
      <c r="S455" s="177">
        <v>0</v>
      </c>
      <c r="T455" s="392">
        <v>0</v>
      </c>
      <c r="U455" s="392">
        <v>0</v>
      </c>
      <c r="V455" s="177">
        <v>0</v>
      </c>
      <c r="W455" s="177">
        <v>53.713641039999999</v>
      </c>
      <c r="X455" s="177">
        <v>13.819112964285694</v>
      </c>
      <c r="Y455" s="177">
        <v>0</v>
      </c>
      <c r="Z455" s="177">
        <v>0</v>
      </c>
      <c r="AA455" s="407">
        <v>67.532754004285692</v>
      </c>
      <c r="AB455" s="533"/>
      <c r="AC455" s="515"/>
      <c r="AD455" s="515"/>
      <c r="AE455" s="515"/>
      <c r="AF455" s="488"/>
      <c r="AG455" s="515"/>
      <c r="AH455" s="515"/>
      <c r="AI455" s="488"/>
      <c r="AJ455" s="488"/>
      <c r="AK455" s="515"/>
      <c r="AL455" s="515"/>
      <c r="AM455" s="515"/>
      <c r="AN455" s="515"/>
      <c r="AO455" s="515"/>
      <c r="AP455" s="515"/>
      <c r="AQ455" s="487"/>
      <c r="AR455" s="487"/>
      <c r="AS455" s="487"/>
      <c r="AT455" s="487"/>
      <c r="AU455" s="489"/>
    </row>
    <row r="456" spans="1:47" s="479" customFormat="1" ht="12.75">
      <c r="A456" s="534"/>
      <c r="B456" s="401" t="s">
        <v>362</v>
      </c>
      <c r="C456" s="360">
        <v>0</v>
      </c>
      <c r="D456" s="360">
        <v>0</v>
      </c>
      <c r="E456" s="360">
        <v>0</v>
      </c>
      <c r="F456" s="402"/>
      <c r="G456" s="402"/>
      <c r="H456" s="177">
        <v>0</v>
      </c>
      <c r="I456" s="177">
        <v>0</v>
      </c>
      <c r="J456" s="177">
        <v>0</v>
      </c>
      <c r="K456" s="177">
        <v>0</v>
      </c>
      <c r="L456" s="177">
        <v>0</v>
      </c>
      <c r="M456" s="177">
        <v>0</v>
      </c>
      <c r="N456" s="177">
        <v>0</v>
      </c>
      <c r="O456" s="177">
        <v>0</v>
      </c>
      <c r="P456" s="177">
        <v>0</v>
      </c>
      <c r="Q456" s="177">
        <v>0</v>
      </c>
      <c r="R456" s="177">
        <v>0</v>
      </c>
      <c r="S456" s="177">
        <v>0</v>
      </c>
      <c r="T456" s="392">
        <v>0</v>
      </c>
      <c r="U456" s="392">
        <v>0</v>
      </c>
      <c r="V456" s="177">
        <v>0</v>
      </c>
      <c r="W456" s="177">
        <v>0</v>
      </c>
      <c r="X456" s="177">
        <v>0</v>
      </c>
      <c r="Y456" s="177">
        <v>0</v>
      </c>
      <c r="Z456" s="177">
        <v>0</v>
      </c>
      <c r="AA456" s="407">
        <v>0</v>
      </c>
      <c r="AB456" s="533"/>
      <c r="AC456" s="515"/>
      <c r="AD456" s="515"/>
      <c r="AE456" s="515"/>
      <c r="AF456" s="488"/>
      <c r="AG456" s="515"/>
      <c r="AH456" s="515"/>
      <c r="AI456" s="488"/>
      <c r="AJ456" s="488"/>
      <c r="AK456" s="515"/>
      <c r="AL456" s="515"/>
      <c r="AM456" s="515"/>
      <c r="AN456" s="515"/>
      <c r="AO456" s="515"/>
      <c r="AP456" s="515"/>
      <c r="AQ456" s="487"/>
      <c r="AR456" s="487"/>
      <c r="AS456" s="487"/>
      <c r="AT456" s="487"/>
      <c r="AU456" s="489"/>
    </row>
    <row r="457" spans="1:47" s="479" customFormat="1" ht="12.75">
      <c r="A457" s="534"/>
      <c r="B457" s="401" t="s">
        <v>363</v>
      </c>
      <c r="C457" s="360">
        <v>0</v>
      </c>
      <c r="D457" s="360">
        <v>0</v>
      </c>
      <c r="E457" s="360">
        <v>0</v>
      </c>
      <c r="F457" s="402"/>
      <c r="G457" s="402"/>
      <c r="H457" s="177">
        <v>0</v>
      </c>
      <c r="I457" s="177">
        <v>0</v>
      </c>
      <c r="J457" s="177">
        <v>0</v>
      </c>
      <c r="K457" s="177">
        <v>0</v>
      </c>
      <c r="L457" s="177">
        <v>0</v>
      </c>
      <c r="M457" s="177">
        <v>0</v>
      </c>
      <c r="N457" s="177">
        <v>0</v>
      </c>
      <c r="O457" s="177">
        <v>0</v>
      </c>
      <c r="P457" s="177">
        <v>0</v>
      </c>
      <c r="Q457" s="177">
        <v>0</v>
      </c>
      <c r="R457" s="177">
        <v>0</v>
      </c>
      <c r="S457" s="177">
        <v>0</v>
      </c>
      <c r="T457" s="392">
        <v>0</v>
      </c>
      <c r="U457" s="392">
        <v>0</v>
      </c>
      <c r="V457" s="177">
        <v>0</v>
      </c>
      <c r="W457" s="177">
        <v>0</v>
      </c>
      <c r="X457" s="177">
        <v>0</v>
      </c>
      <c r="Y457" s="177">
        <v>0</v>
      </c>
      <c r="Z457" s="177">
        <v>0</v>
      </c>
      <c r="AA457" s="407">
        <v>0</v>
      </c>
      <c r="AB457" s="533"/>
      <c r="AC457" s="515"/>
      <c r="AD457" s="515"/>
      <c r="AE457" s="515"/>
      <c r="AF457" s="488"/>
      <c r="AG457" s="515"/>
      <c r="AH457" s="515"/>
      <c r="AI457" s="488"/>
      <c r="AJ457" s="488"/>
      <c r="AK457" s="515"/>
      <c r="AL457" s="515"/>
      <c r="AM457" s="515"/>
      <c r="AN457" s="515"/>
      <c r="AO457" s="515"/>
      <c r="AP457" s="515"/>
      <c r="AQ457" s="487"/>
      <c r="AR457" s="487"/>
      <c r="AS457" s="487"/>
      <c r="AT457" s="487"/>
      <c r="AU457" s="489"/>
    </row>
    <row r="458" spans="1:47" s="479" customFormat="1" ht="12.75">
      <c r="A458" s="534"/>
      <c r="B458" s="401" t="s">
        <v>364</v>
      </c>
      <c r="C458" s="360"/>
      <c r="D458" s="360"/>
      <c r="E458" s="360"/>
      <c r="F458" s="402"/>
      <c r="G458" s="402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392">
        <v>0</v>
      </c>
      <c r="U458" s="392">
        <v>0</v>
      </c>
      <c r="V458" s="177"/>
      <c r="W458" s="177"/>
      <c r="X458" s="177"/>
      <c r="Y458" s="177"/>
      <c r="Z458" s="177"/>
      <c r="AA458" s="407">
        <v>0</v>
      </c>
      <c r="AB458" s="533"/>
      <c r="AC458" s="515"/>
      <c r="AD458" s="515"/>
      <c r="AE458" s="515"/>
      <c r="AF458" s="488"/>
      <c r="AG458" s="515"/>
      <c r="AH458" s="515"/>
      <c r="AI458" s="488"/>
      <c r="AJ458" s="488"/>
      <c r="AK458" s="515"/>
      <c r="AL458" s="515"/>
      <c r="AM458" s="515"/>
      <c r="AN458" s="515"/>
      <c r="AO458" s="515"/>
      <c r="AP458" s="515"/>
      <c r="AQ458" s="487"/>
      <c r="AR458" s="487"/>
      <c r="AS458" s="487"/>
      <c r="AT458" s="487"/>
      <c r="AU458" s="489"/>
    </row>
    <row r="459" spans="1:47" s="479" customFormat="1" ht="12.75">
      <c r="A459" s="534"/>
      <c r="B459" s="401" t="s">
        <v>365</v>
      </c>
      <c r="C459" s="360"/>
      <c r="D459" s="360"/>
      <c r="E459" s="360"/>
      <c r="F459" s="402"/>
      <c r="G459" s="402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392">
        <v>0</v>
      </c>
      <c r="U459" s="392">
        <v>0</v>
      </c>
      <c r="V459" s="177"/>
      <c r="W459" s="177"/>
      <c r="X459" s="177"/>
      <c r="Y459" s="177"/>
      <c r="Z459" s="177"/>
      <c r="AA459" s="407">
        <v>0</v>
      </c>
      <c r="AB459" s="533"/>
      <c r="AC459" s="515"/>
      <c r="AD459" s="515"/>
      <c r="AE459" s="515"/>
      <c r="AF459" s="488"/>
      <c r="AG459" s="515"/>
      <c r="AH459" s="515"/>
      <c r="AI459" s="488"/>
      <c r="AJ459" s="488"/>
      <c r="AK459" s="515"/>
      <c r="AL459" s="515"/>
      <c r="AM459" s="515"/>
      <c r="AN459" s="515"/>
      <c r="AO459" s="515"/>
      <c r="AP459" s="515"/>
      <c r="AQ459" s="487"/>
      <c r="AR459" s="487"/>
      <c r="AS459" s="487"/>
      <c r="AT459" s="487"/>
      <c r="AU459" s="489"/>
    </row>
    <row r="460" spans="1:47" s="479" customFormat="1" ht="12.75">
      <c r="A460" s="534"/>
      <c r="B460" s="401" t="s">
        <v>366</v>
      </c>
      <c r="C460" s="360"/>
      <c r="D460" s="360"/>
      <c r="E460" s="360"/>
      <c r="F460" s="402"/>
      <c r="G460" s="402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392">
        <v>0</v>
      </c>
      <c r="U460" s="392">
        <v>0</v>
      </c>
      <c r="V460" s="177"/>
      <c r="W460" s="177"/>
      <c r="X460" s="177"/>
      <c r="Y460" s="177"/>
      <c r="Z460" s="177"/>
      <c r="AA460" s="407">
        <v>0</v>
      </c>
      <c r="AB460" s="533"/>
      <c r="AC460" s="515"/>
      <c r="AD460" s="515"/>
      <c r="AE460" s="515"/>
      <c r="AF460" s="488"/>
      <c r="AG460" s="515"/>
      <c r="AH460" s="515"/>
      <c r="AI460" s="488"/>
      <c r="AJ460" s="488"/>
      <c r="AK460" s="515"/>
      <c r="AL460" s="515"/>
      <c r="AM460" s="515"/>
      <c r="AN460" s="515"/>
      <c r="AO460" s="515"/>
      <c r="AP460" s="515"/>
      <c r="AQ460" s="487"/>
      <c r="AR460" s="487"/>
      <c r="AS460" s="487"/>
      <c r="AT460" s="487"/>
      <c r="AU460" s="489"/>
    </row>
    <row r="461" spans="1:47" s="479" customFormat="1" ht="12.75">
      <c r="A461" s="534"/>
      <c r="B461" s="401" t="s">
        <v>367</v>
      </c>
      <c r="C461" s="360"/>
      <c r="D461" s="360"/>
      <c r="E461" s="360"/>
      <c r="F461" s="402"/>
      <c r="G461" s="402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392">
        <v>0</v>
      </c>
      <c r="U461" s="392">
        <v>0</v>
      </c>
      <c r="V461" s="177"/>
      <c r="W461" s="177"/>
      <c r="X461" s="177"/>
      <c r="Y461" s="177"/>
      <c r="Z461" s="177"/>
      <c r="AA461" s="407">
        <v>0</v>
      </c>
      <c r="AB461" s="533"/>
      <c r="AC461" s="515"/>
      <c r="AD461" s="515"/>
      <c r="AE461" s="515"/>
      <c r="AF461" s="488"/>
      <c r="AG461" s="515"/>
      <c r="AH461" s="515"/>
      <c r="AI461" s="488"/>
      <c r="AJ461" s="488"/>
      <c r="AK461" s="515"/>
      <c r="AL461" s="515"/>
      <c r="AM461" s="515"/>
      <c r="AN461" s="515"/>
      <c r="AO461" s="515"/>
      <c r="AP461" s="515"/>
      <c r="AQ461" s="487"/>
      <c r="AR461" s="487"/>
      <c r="AS461" s="487"/>
      <c r="AT461" s="487"/>
      <c r="AU461" s="489"/>
    </row>
    <row r="462" spans="1:47" s="479" customFormat="1" ht="12.75">
      <c r="A462" s="534"/>
      <c r="B462" s="401" t="s">
        <v>368</v>
      </c>
      <c r="C462" s="360">
        <v>0</v>
      </c>
      <c r="D462" s="360">
        <v>0</v>
      </c>
      <c r="E462" s="360">
        <v>0</v>
      </c>
      <c r="F462" s="402"/>
      <c r="G462" s="402"/>
      <c r="H462" s="177">
        <v>0</v>
      </c>
      <c r="I462" s="177">
        <v>0</v>
      </c>
      <c r="J462" s="177">
        <v>0</v>
      </c>
      <c r="K462" s="177">
        <v>0</v>
      </c>
      <c r="L462" s="177">
        <v>0</v>
      </c>
      <c r="M462" s="177">
        <v>0</v>
      </c>
      <c r="N462" s="177">
        <v>0</v>
      </c>
      <c r="O462" s="177">
        <v>0</v>
      </c>
      <c r="P462" s="177">
        <v>0</v>
      </c>
      <c r="Q462" s="177">
        <v>0</v>
      </c>
      <c r="R462" s="177">
        <v>0</v>
      </c>
      <c r="S462" s="177">
        <v>0</v>
      </c>
      <c r="T462" s="392">
        <v>0</v>
      </c>
      <c r="U462" s="392">
        <v>0</v>
      </c>
      <c r="V462" s="177">
        <v>0</v>
      </c>
      <c r="W462" s="177">
        <v>0</v>
      </c>
      <c r="X462" s="177">
        <v>0</v>
      </c>
      <c r="Y462" s="177">
        <v>0</v>
      </c>
      <c r="Z462" s="177">
        <v>0</v>
      </c>
      <c r="AA462" s="407">
        <v>0</v>
      </c>
      <c r="AB462" s="533"/>
      <c r="AC462" s="515"/>
      <c r="AD462" s="515"/>
      <c r="AE462" s="515"/>
      <c r="AF462" s="488"/>
      <c r="AG462" s="515"/>
      <c r="AH462" s="515"/>
      <c r="AI462" s="488"/>
      <c r="AJ462" s="488"/>
      <c r="AK462" s="515"/>
      <c r="AL462" s="515"/>
      <c r="AM462" s="515"/>
      <c r="AN462" s="515"/>
      <c r="AO462" s="515"/>
      <c r="AP462" s="515"/>
      <c r="AQ462" s="487"/>
      <c r="AR462" s="487"/>
      <c r="AS462" s="487"/>
      <c r="AT462" s="487"/>
      <c r="AU462" s="489"/>
    </row>
    <row r="463" spans="1:47" s="479" customFormat="1" ht="12.75">
      <c r="A463" s="534"/>
      <c r="B463" s="401" t="s">
        <v>369</v>
      </c>
      <c r="C463" s="360"/>
      <c r="D463" s="360"/>
      <c r="E463" s="360"/>
      <c r="F463" s="402"/>
      <c r="G463" s="402"/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392">
        <v>0</v>
      </c>
      <c r="U463" s="392">
        <v>0</v>
      </c>
      <c r="V463" s="177"/>
      <c r="W463" s="177"/>
      <c r="X463" s="177"/>
      <c r="Y463" s="177"/>
      <c r="Z463" s="177"/>
      <c r="AA463" s="407">
        <v>0</v>
      </c>
      <c r="AB463" s="533"/>
      <c r="AC463" s="515"/>
      <c r="AD463" s="515"/>
      <c r="AE463" s="515"/>
      <c r="AF463" s="488"/>
      <c r="AG463" s="515"/>
      <c r="AH463" s="515"/>
      <c r="AI463" s="488"/>
      <c r="AJ463" s="488"/>
      <c r="AK463" s="515"/>
      <c r="AL463" s="515"/>
      <c r="AM463" s="515"/>
      <c r="AN463" s="515"/>
      <c r="AO463" s="515"/>
      <c r="AP463" s="515"/>
      <c r="AQ463" s="487"/>
      <c r="AR463" s="487"/>
      <c r="AS463" s="487"/>
      <c r="AT463" s="487"/>
      <c r="AU463" s="489"/>
    </row>
    <row r="464" spans="1:47" s="479" customFormat="1" ht="12.75">
      <c r="A464" s="534"/>
      <c r="B464" s="401" t="s">
        <v>370</v>
      </c>
      <c r="C464" s="360"/>
      <c r="D464" s="360"/>
      <c r="E464" s="360"/>
      <c r="F464" s="402"/>
      <c r="G464" s="402"/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392">
        <v>0</v>
      </c>
      <c r="U464" s="392">
        <v>0</v>
      </c>
      <c r="V464" s="177"/>
      <c r="W464" s="177"/>
      <c r="X464" s="177"/>
      <c r="Y464" s="177"/>
      <c r="Z464" s="177"/>
      <c r="AA464" s="407">
        <v>0</v>
      </c>
      <c r="AB464" s="533"/>
      <c r="AC464" s="515"/>
      <c r="AD464" s="515"/>
      <c r="AE464" s="515"/>
      <c r="AF464" s="488"/>
      <c r="AG464" s="515"/>
      <c r="AH464" s="515"/>
      <c r="AI464" s="488"/>
      <c r="AJ464" s="488"/>
      <c r="AK464" s="515"/>
      <c r="AL464" s="515"/>
      <c r="AM464" s="515"/>
      <c r="AN464" s="515"/>
      <c r="AO464" s="515"/>
      <c r="AP464" s="515"/>
      <c r="AQ464" s="487"/>
      <c r="AR464" s="487"/>
      <c r="AS464" s="487"/>
      <c r="AT464" s="487"/>
      <c r="AU464" s="489"/>
    </row>
    <row r="465" spans="1:47" s="479" customFormat="1" ht="12.75">
      <c r="A465" s="534"/>
      <c r="B465" s="401" t="s">
        <v>371</v>
      </c>
      <c r="C465" s="360"/>
      <c r="D465" s="360"/>
      <c r="E465" s="360"/>
      <c r="F465" s="402"/>
      <c r="G465" s="402"/>
      <c r="H465" s="177"/>
      <c r="I465" s="177"/>
      <c r="J465" s="177"/>
      <c r="K465" s="177"/>
      <c r="L465" s="177"/>
      <c r="M465" s="177"/>
      <c r="N465" s="177"/>
      <c r="O465" s="177"/>
      <c r="P465" s="177"/>
      <c r="Q465" s="177"/>
      <c r="R465" s="177"/>
      <c r="S465" s="177"/>
      <c r="T465" s="392">
        <v>0</v>
      </c>
      <c r="U465" s="392">
        <v>0</v>
      </c>
      <c r="V465" s="177"/>
      <c r="W465" s="177"/>
      <c r="X465" s="177"/>
      <c r="Y465" s="177"/>
      <c r="Z465" s="177"/>
      <c r="AA465" s="407">
        <v>0</v>
      </c>
      <c r="AB465" s="533"/>
      <c r="AC465" s="515"/>
      <c r="AD465" s="515"/>
      <c r="AE465" s="515"/>
      <c r="AF465" s="488"/>
      <c r="AG465" s="515"/>
      <c r="AH465" s="515"/>
      <c r="AI465" s="488"/>
      <c r="AJ465" s="488"/>
      <c r="AK465" s="515"/>
      <c r="AL465" s="515"/>
      <c r="AM465" s="515"/>
      <c r="AN465" s="515"/>
      <c r="AO465" s="515"/>
      <c r="AP465" s="515"/>
      <c r="AQ465" s="487"/>
      <c r="AR465" s="487"/>
      <c r="AS465" s="487"/>
      <c r="AT465" s="487"/>
      <c r="AU465" s="489"/>
    </row>
    <row r="466" spans="1:47" s="479" customFormat="1" ht="12.75">
      <c r="A466" s="534"/>
      <c r="B466" s="401" t="s">
        <v>372</v>
      </c>
      <c r="C466" s="360"/>
      <c r="D466" s="360"/>
      <c r="E466" s="360"/>
      <c r="F466" s="402"/>
      <c r="G466" s="402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392">
        <v>0</v>
      </c>
      <c r="U466" s="392">
        <v>0</v>
      </c>
      <c r="V466" s="177"/>
      <c r="W466" s="177"/>
      <c r="X466" s="177"/>
      <c r="Y466" s="177"/>
      <c r="Z466" s="177"/>
      <c r="AA466" s="407">
        <v>0</v>
      </c>
      <c r="AB466" s="533"/>
      <c r="AC466" s="515"/>
      <c r="AD466" s="515"/>
      <c r="AE466" s="515"/>
      <c r="AF466" s="488"/>
      <c r="AG466" s="515"/>
      <c r="AH466" s="515"/>
      <c r="AI466" s="488"/>
      <c r="AJ466" s="488"/>
      <c r="AK466" s="515"/>
      <c r="AL466" s="515"/>
      <c r="AM466" s="515"/>
      <c r="AN466" s="515"/>
      <c r="AO466" s="515"/>
      <c r="AP466" s="515"/>
      <c r="AQ466" s="487"/>
      <c r="AR466" s="487"/>
      <c r="AS466" s="487"/>
      <c r="AT466" s="487"/>
      <c r="AU466" s="489"/>
    </row>
    <row r="467" spans="1:47" s="479" customFormat="1" ht="12.75">
      <c r="A467" s="534"/>
      <c r="B467" s="401" t="s">
        <v>373</v>
      </c>
      <c r="C467" s="360">
        <v>0</v>
      </c>
      <c r="D467" s="360">
        <v>0</v>
      </c>
      <c r="E467" s="360">
        <v>0</v>
      </c>
      <c r="F467" s="402"/>
      <c r="G467" s="402"/>
      <c r="H467" s="177">
        <v>68.807753860000005</v>
      </c>
      <c r="I467" s="177">
        <v>67.532753999999997</v>
      </c>
      <c r="J467" s="177">
        <v>0</v>
      </c>
      <c r="K467" s="177">
        <v>0</v>
      </c>
      <c r="L467" s="177">
        <v>0</v>
      </c>
      <c r="M467" s="177">
        <v>0</v>
      </c>
      <c r="N467" s="177">
        <v>0</v>
      </c>
      <c r="O467" s="177">
        <v>0</v>
      </c>
      <c r="P467" s="177">
        <v>0</v>
      </c>
      <c r="Q467" s="177">
        <v>0</v>
      </c>
      <c r="R467" s="177">
        <v>0</v>
      </c>
      <c r="S467" s="177">
        <v>0</v>
      </c>
      <c r="T467" s="392">
        <v>0</v>
      </c>
      <c r="U467" s="392">
        <v>0</v>
      </c>
      <c r="V467" s="177">
        <v>0</v>
      </c>
      <c r="W467" s="177">
        <v>0</v>
      </c>
      <c r="X467" s="177">
        <v>0</v>
      </c>
      <c r="Y467" s="177">
        <v>0</v>
      </c>
      <c r="Z467" s="177">
        <v>0</v>
      </c>
      <c r="AA467" s="407">
        <v>0</v>
      </c>
      <c r="AB467" s="533"/>
      <c r="AC467" s="515"/>
      <c r="AD467" s="515"/>
      <c r="AE467" s="515"/>
      <c r="AF467" s="488"/>
      <c r="AG467" s="515"/>
      <c r="AH467" s="515"/>
      <c r="AI467" s="488"/>
      <c r="AJ467" s="488"/>
      <c r="AK467" s="515"/>
      <c r="AL467" s="515"/>
      <c r="AM467" s="515"/>
      <c r="AN467" s="515"/>
      <c r="AO467" s="515"/>
      <c r="AP467" s="515"/>
      <c r="AQ467" s="487"/>
      <c r="AR467" s="487"/>
      <c r="AS467" s="487"/>
      <c r="AT467" s="487"/>
      <c r="AU467" s="489"/>
    </row>
    <row r="468" spans="1:47" s="479" customFormat="1" ht="12.75">
      <c r="A468" s="534"/>
      <c r="B468" s="401" t="s">
        <v>374</v>
      </c>
      <c r="C468" s="360"/>
      <c r="D468" s="360"/>
      <c r="E468" s="360"/>
      <c r="F468" s="402"/>
      <c r="G468" s="402"/>
      <c r="H468" s="177">
        <v>49.572212100000002</v>
      </c>
      <c r="I468" s="177">
        <v>48.9797121</v>
      </c>
      <c r="J468" s="177"/>
      <c r="K468" s="177"/>
      <c r="L468" s="177"/>
      <c r="M468" s="177"/>
      <c r="N468" s="177"/>
      <c r="O468" s="177"/>
      <c r="P468" s="177"/>
      <c r="Q468" s="177"/>
      <c r="R468" s="177"/>
      <c r="S468" s="177"/>
      <c r="T468" s="392">
        <v>0</v>
      </c>
      <c r="U468" s="392">
        <v>0</v>
      </c>
      <c r="V468" s="177"/>
      <c r="W468" s="177"/>
      <c r="X468" s="177"/>
      <c r="Y468" s="177"/>
      <c r="Z468" s="177"/>
      <c r="AA468" s="407">
        <v>0</v>
      </c>
      <c r="AB468" s="533"/>
      <c r="AC468" s="515"/>
      <c r="AD468" s="515"/>
      <c r="AE468" s="515"/>
      <c r="AF468" s="488"/>
      <c r="AG468" s="515"/>
      <c r="AH468" s="515"/>
      <c r="AI468" s="488"/>
      <c r="AJ468" s="488"/>
      <c r="AK468" s="515"/>
      <c r="AL468" s="515"/>
      <c r="AM468" s="515"/>
      <c r="AN468" s="515"/>
      <c r="AO468" s="515"/>
      <c r="AP468" s="515"/>
      <c r="AQ468" s="487"/>
      <c r="AR468" s="487"/>
      <c r="AS468" s="487"/>
      <c r="AT468" s="487"/>
      <c r="AU468" s="489"/>
    </row>
    <row r="469" spans="1:47" s="479" customFormat="1" ht="12.75">
      <c r="A469" s="534"/>
      <c r="B469" s="401" t="s">
        <v>375</v>
      </c>
      <c r="C469" s="360"/>
      <c r="D469" s="360"/>
      <c r="E469" s="360"/>
      <c r="F469" s="402"/>
      <c r="G469" s="402"/>
      <c r="H469" s="177">
        <v>19.23554176</v>
      </c>
      <c r="I469" s="177">
        <v>18.5530419</v>
      </c>
      <c r="J469" s="177"/>
      <c r="K469" s="177"/>
      <c r="L469" s="177"/>
      <c r="M469" s="177"/>
      <c r="N469" s="177"/>
      <c r="O469" s="177"/>
      <c r="P469" s="177"/>
      <c r="Q469" s="177"/>
      <c r="R469" s="177"/>
      <c r="S469" s="177"/>
      <c r="T469" s="392">
        <v>0</v>
      </c>
      <c r="U469" s="392">
        <v>0</v>
      </c>
      <c r="V469" s="177"/>
      <c r="W469" s="177"/>
      <c r="X469" s="177"/>
      <c r="Y469" s="177"/>
      <c r="Z469" s="177"/>
      <c r="AA469" s="407">
        <v>0</v>
      </c>
      <c r="AB469" s="533"/>
      <c r="AC469" s="515"/>
      <c r="AD469" s="515"/>
      <c r="AE469" s="515"/>
      <c r="AF469" s="488"/>
      <c r="AG469" s="515"/>
      <c r="AH469" s="515"/>
      <c r="AI469" s="488"/>
      <c r="AJ469" s="488"/>
      <c r="AK469" s="515"/>
      <c r="AL469" s="515"/>
      <c r="AM469" s="515"/>
      <c r="AN469" s="515"/>
      <c r="AO469" s="515"/>
      <c r="AP469" s="515"/>
      <c r="AQ469" s="487"/>
      <c r="AR469" s="487"/>
      <c r="AS469" s="487"/>
      <c r="AT469" s="487"/>
      <c r="AU469" s="489"/>
    </row>
    <row r="470" spans="1:47" s="479" customFormat="1" ht="12.75">
      <c r="A470" s="534"/>
      <c r="B470" s="401" t="s">
        <v>376</v>
      </c>
      <c r="C470" s="360"/>
      <c r="D470" s="360"/>
      <c r="E470" s="360"/>
      <c r="F470" s="402"/>
      <c r="G470" s="402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392">
        <v>0</v>
      </c>
      <c r="U470" s="392">
        <v>0</v>
      </c>
      <c r="V470" s="177"/>
      <c r="W470" s="177"/>
      <c r="X470" s="177"/>
      <c r="Y470" s="177"/>
      <c r="Z470" s="177"/>
      <c r="AA470" s="407">
        <v>0</v>
      </c>
      <c r="AB470" s="533"/>
      <c r="AC470" s="515"/>
      <c r="AD470" s="515"/>
      <c r="AE470" s="515"/>
      <c r="AF470" s="488"/>
      <c r="AG470" s="515"/>
      <c r="AH470" s="515"/>
      <c r="AI470" s="488"/>
      <c r="AJ470" s="488"/>
      <c r="AK470" s="515"/>
      <c r="AL470" s="515"/>
      <c r="AM470" s="515"/>
      <c r="AN470" s="515"/>
      <c r="AO470" s="515"/>
      <c r="AP470" s="515"/>
      <c r="AQ470" s="487"/>
      <c r="AR470" s="487"/>
      <c r="AS470" s="487"/>
      <c r="AT470" s="487"/>
      <c r="AU470" s="489"/>
    </row>
    <row r="471" spans="1:47" s="479" customFormat="1" ht="12.75">
      <c r="A471" s="534"/>
      <c r="B471" s="401" t="s">
        <v>377</v>
      </c>
      <c r="C471" s="360"/>
      <c r="D471" s="360"/>
      <c r="E471" s="360"/>
      <c r="F471" s="402"/>
      <c r="G471" s="402"/>
      <c r="H471" s="177"/>
      <c r="I471" s="177"/>
      <c r="J471" s="177"/>
      <c r="K471" s="177"/>
      <c r="L471" s="177"/>
      <c r="M471" s="177"/>
      <c r="N471" s="177"/>
      <c r="O471" s="177"/>
      <c r="P471" s="177"/>
      <c r="Q471" s="177"/>
      <c r="R471" s="177"/>
      <c r="S471" s="177"/>
      <c r="T471" s="392">
        <v>0</v>
      </c>
      <c r="U471" s="392">
        <v>0</v>
      </c>
      <c r="V471" s="177"/>
      <c r="W471" s="177"/>
      <c r="X471" s="177"/>
      <c r="Y471" s="177"/>
      <c r="Z471" s="177"/>
      <c r="AA471" s="407">
        <v>0</v>
      </c>
      <c r="AB471" s="533"/>
      <c r="AC471" s="515"/>
      <c r="AD471" s="515"/>
      <c r="AE471" s="515"/>
      <c r="AF471" s="488"/>
      <c r="AG471" s="515"/>
      <c r="AH471" s="515"/>
      <c r="AI471" s="488"/>
      <c r="AJ471" s="488"/>
      <c r="AK471" s="515"/>
      <c r="AL471" s="515"/>
      <c r="AM471" s="515"/>
      <c r="AN471" s="515"/>
      <c r="AO471" s="515"/>
      <c r="AP471" s="515"/>
      <c r="AQ471" s="487"/>
      <c r="AR471" s="487"/>
      <c r="AS471" s="487"/>
      <c r="AT471" s="487"/>
      <c r="AU471" s="489"/>
    </row>
    <row r="472" spans="1:47" s="479" customFormat="1" ht="12.75">
      <c r="A472" s="534"/>
      <c r="B472" s="401" t="s">
        <v>67</v>
      </c>
      <c r="C472" s="360"/>
      <c r="D472" s="360"/>
      <c r="E472" s="360"/>
      <c r="F472" s="402"/>
      <c r="G472" s="402"/>
      <c r="H472" s="177"/>
      <c r="I472" s="518"/>
      <c r="J472" s="177"/>
      <c r="K472" s="177"/>
      <c r="L472" s="177"/>
      <c r="M472" s="177"/>
      <c r="N472" s="177"/>
      <c r="O472" s="177"/>
      <c r="P472" s="177"/>
      <c r="Q472" s="177"/>
      <c r="R472" s="177"/>
      <c r="S472" s="177"/>
      <c r="T472" s="392">
        <v>0</v>
      </c>
      <c r="U472" s="392">
        <v>0</v>
      </c>
      <c r="V472" s="177"/>
      <c r="W472" s="177">
        <v>53.713641039999999</v>
      </c>
      <c r="X472" s="177">
        <v>13.819112964285694</v>
      </c>
      <c r="Y472" s="177"/>
      <c r="Z472" s="177"/>
      <c r="AA472" s="407">
        <v>67.532754004285692</v>
      </c>
      <c r="AB472" s="533"/>
      <c r="AC472" s="515"/>
      <c r="AD472" s="515"/>
      <c r="AE472" s="515"/>
      <c r="AF472" s="488"/>
      <c r="AG472" s="515"/>
      <c r="AH472" s="515"/>
      <c r="AI472" s="488"/>
      <c r="AJ472" s="488"/>
      <c r="AK472" s="515"/>
      <c r="AL472" s="515"/>
      <c r="AM472" s="515"/>
      <c r="AN472" s="515"/>
      <c r="AO472" s="515"/>
      <c r="AP472" s="515"/>
      <c r="AQ472" s="487"/>
      <c r="AR472" s="487"/>
      <c r="AS472" s="487"/>
      <c r="AT472" s="487"/>
      <c r="AU472" s="489"/>
    </row>
    <row r="473" spans="1:47" s="516" customFormat="1" ht="25.5">
      <c r="A473" s="524" t="s">
        <v>77</v>
      </c>
      <c r="B473" s="525" t="s">
        <v>78</v>
      </c>
      <c r="C473" s="512"/>
      <c r="D473" s="513">
        <v>0</v>
      </c>
      <c r="E473" s="513">
        <v>0</v>
      </c>
      <c r="F473" s="519"/>
      <c r="G473" s="519"/>
      <c r="H473" s="513"/>
      <c r="I473" s="513">
        <v>0</v>
      </c>
      <c r="J473" s="513">
        <v>0</v>
      </c>
      <c r="K473" s="513">
        <v>0</v>
      </c>
      <c r="L473" s="513">
        <v>0</v>
      </c>
      <c r="M473" s="513">
        <v>0</v>
      </c>
      <c r="N473" s="513"/>
      <c r="O473" s="513"/>
      <c r="P473" s="513"/>
      <c r="Q473" s="513"/>
      <c r="R473" s="513"/>
      <c r="S473" s="513"/>
      <c r="T473" s="584">
        <v>0</v>
      </c>
      <c r="U473" s="584">
        <v>0</v>
      </c>
      <c r="V473" s="513"/>
      <c r="W473" s="513">
        <v>0</v>
      </c>
      <c r="X473" s="513">
        <v>0</v>
      </c>
      <c r="Y473" s="513">
        <v>0</v>
      </c>
      <c r="Z473" s="513">
        <v>0</v>
      </c>
      <c r="AA473" s="587">
        <v>0</v>
      </c>
      <c r="AB473" s="490"/>
      <c r="AC473" s="515"/>
      <c r="AD473" s="515"/>
      <c r="AE473" s="515"/>
      <c r="AF473" s="488"/>
      <c r="AG473" s="515"/>
      <c r="AH473" s="515"/>
      <c r="AI473" s="488"/>
      <c r="AJ473" s="488"/>
      <c r="AK473" s="515"/>
      <c r="AL473" s="515"/>
      <c r="AM473" s="515"/>
      <c r="AN473" s="515"/>
      <c r="AO473" s="515"/>
      <c r="AP473" s="515"/>
      <c r="AQ473" s="515"/>
      <c r="AR473" s="515"/>
      <c r="AS473" s="515"/>
      <c r="AT473" s="515"/>
      <c r="AU473" s="489">
        <v>0</v>
      </c>
    </row>
    <row r="474" spans="1:47" s="479" customFormat="1" ht="12.75">
      <c r="A474" s="534"/>
      <c r="B474" s="346" t="s">
        <v>361</v>
      </c>
      <c r="C474" s="347">
        <v>0</v>
      </c>
      <c r="D474" s="347">
        <v>0</v>
      </c>
      <c r="E474" s="347">
        <v>0</v>
      </c>
      <c r="F474" s="394"/>
      <c r="G474" s="394"/>
      <c r="H474" s="311">
        <v>0</v>
      </c>
      <c r="I474" s="311">
        <v>0</v>
      </c>
      <c r="J474" s="311">
        <v>0</v>
      </c>
      <c r="K474" s="311">
        <v>0</v>
      </c>
      <c r="L474" s="311">
        <v>0</v>
      </c>
      <c r="M474" s="311">
        <v>0</v>
      </c>
      <c r="N474" s="311">
        <v>0</v>
      </c>
      <c r="O474" s="311">
        <v>0</v>
      </c>
      <c r="P474" s="311">
        <v>0</v>
      </c>
      <c r="Q474" s="311">
        <v>0</v>
      </c>
      <c r="R474" s="311">
        <v>0</v>
      </c>
      <c r="S474" s="311">
        <v>0</v>
      </c>
      <c r="T474" s="392">
        <v>0</v>
      </c>
      <c r="U474" s="392">
        <v>0</v>
      </c>
      <c r="V474" s="311">
        <v>0</v>
      </c>
      <c r="W474" s="311">
        <v>0</v>
      </c>
      <c r="X474" s="311">
        <v>0</v>
      </c>
      <c r="Y474" s="311">
        <v>0</v>
      </c>
      <c r="Z474" s="311">
        <v>0</v>
      </c>
      <c r="AA474" s="395">
        <v>0</v>
      </c>
      <c r="AB474" s="533"/>
      <c r="AC474" s="515"/>
      <c r="AD474" s="515"/>
      <c r="AE474" s="515"/>
      <c r="AF474" s="488"/>
      <c r="AG474" s="515"/>
      <c r="AH474" s="515"/>
      <c r="AI474" s="488"/>
      <c r="AJ474" s="488"/>
      <c r="AK474" s="515"/>
      <c r="AL474" s="515"/>
      <c r="AM474" s="515"/>
      <c r="AN474" s="515"/>
      <c r="AO474" s="515"/>
      <c r="AP474" s="515"/>
      <c r="AQ474" s="487"/>
      <c r="AR474" s="487"/>
      <c r="AS474" s="487"/>
      <c r="AT474" s="487"/>
      <c r="AU474" s="489"/>
    </row>
    <row r="475" spans="1:47" s="479" customFormat="1" ht="12.75">
      <c r="A475" s="534"/>
      <c r="B475" s="346" t="s">
        <v>362</v>
      </c>
      <c r="C475" s="347">
        <v>0</v>
      </c>
      <c r="D475" s="347">
        <v>0</v>
      </c>
      <c r="E475" s="347">
        <v>0</v>
      </c>
      <c r="F475" s="394"/>
      <c r="G475" s="394"/>
      <c r="H475" s="311">
        <v>0</v>
      </c>
      <c r="I475" s="311">
        <v>0</v>
      </c>
      <c r="J475" s="311">
        <v>0</v>
      </c>
      <c r="K475" s="311">
        <v>0</v>
      </c>
      <c r="L475" s="311">
        <v>0</v>
      </c>
      <c r="M475" s="311">
        <v>0</v>
      </c>
      <c r="N475" s="311">
        <v>0</v>
      </c>
      <c r="O475" s="311">
        <v>0</v>
      </c>
      <c r="P475" s="311">
        <v>0</v>
      </c>
      <c r="Q475" s="311">
        <v>0</v>
      </c>
      <c r="R475" s="311">
        <v>0</v>
      </c>
      <c r="S475" s="311">
        <v>0</v>
      </c>
      <c r="T475" s="392">
        <v>0</v>
      </c>
      <c r="U475" s="392">
        <v>0</v>
      </c>
      <c r="V475" s="311">
        <v>0</v>
      </c>
      <c r="W475" s="311">
        <v>0</v>
      </c>
      <c r="X475" s="311">
        <v>0</v>
      </c>
      <c r="Y475" s="311">
        <v>0</v>
      </c>
      <c r="Z475" s="311">
        <v>0</v>
      </c>
      <c r="AA475" s="395">
        <v>0</v>
      </c>
      <c r="AB475" s="533"/>
      <c r="AC475" s="515"/>
      <c r="AD475" s="515"/>
      <c r="AE475" s="515"/>
      <c r="AF475" s="488"/>
      <c r="AG475" s="515"/>
      <c r="AH475" s="515"/>
      <c r="AI475" s="488"/>
      <c r="AJ475" s="488"/>
      <c r="AK475" s="515"/>
      <c r="AL475" s="515"/>
      <c r="AM475" s="515"/>
      <c r="AN475" s="515"/>
      <c r="AO475" s="515"/>
      <c r="AP475" s="515"/>
      <c r="AQ475" s="487"/>
      <c r="AR475" s="487"/>
      <c r="AS475" s="487"/>
      <c r="AT475" s="487"/>
      <c r="AU475" s="489"/>
    </row>
    <row r="476" spans="1:47" s="479" customFormat="1" ht="12.75">
      <c r="A476" s="534"/>
      <c r="B476" s="346" t="s">
        <v>363</v>
      </c>
      <c r="C476" s="347">
        <v>0</v>
      </c>
      <c r="D476" s="347">
        <v>0</v>
      </c>
      <c r="E476" s="347">
        <v>0</v>
      </c>
      <c r="F476" s="394"/>
      <c r="G476" s="394"/>
      <c r="H476" s="311">
        <v>0</v>
      </c>
      <c r="I476" s="311">
        <v>0</v>
      </c>
      <c r="J476" s="311">
        <v>0</v>
      </c>
      <c r="K476" s="311">
        <v>0</v>
      </c>
      <c r="L476" s="311">
        <v>0</v>
      </c>
      <c r="M476" s="311">
        <v>0</v>
      </c>
      <c r="N476" s="311">
        <v>0</v>
      </c>
      <c r="O476" s="311">
        <v>0</v>
      </c>
      <c r="P476" s="311">
        <v>0</v>
      </c>
      <c r="Q476" s="311">
        <v>0</v>
      </c>
      <c r="R476" s="311">
        <v>0</v>
      </c>
      <c r="S476" s="311">
        <v>0</v>
      </c>
      <c r="T476" s="392">
        <v>0</v>
      </c>
      <c r="U476" s="392">
        <v>0</v>
      </c>
      <c r="V476" s="311">
        <v>0</v>
      </c>
      <c r="W476" s="311">
        <v>0</v>
      </c>
      <c r="X476" s="311">
        <v>0</v>
      </c>
      <c r="Y476" s="311">
        <v>0</v>
      </c>
      <c r="Z476" s="311">
        <v>0</v>
      </c>
      <c r="AA476" s="395">
        <v>0</v>
      </c>
      <c r="AB476" s="533"/>
      <c r="AC476" s="515"/>
      <c r="AD476" s="515"/>
      <c r="AE476" s="515"/>
      <c r="AF476" s="488"/>
      <c r="AG476" s="515"/>
      <c r="AH476" s="515"/>
      <c r="AI476" s="488"/>
      <c r="AJ476" s="488"/>
      <c r="AK476" s="515"/>
      <c r="AL476" s="515"/>
      <c r="AM476" s="515"/>
      <c r="AN476" s="515"/>
      <c r="AO476" s="515"/>
      <c r="AP476" s="515"/>
      <c r="AQ476" s="487"/>
      <c r="AR476" s="487"/>
      <c r="AS476" s="487"/>
      <c r="AT476" s="487"/>
      <c r="AU476" s="489"/>
    </row>
    <row r="477" spans="1:47" s="479" customFormat="1" ht="12.75">
      <c r="A477" s="534"/>
      <c r="B477" s="346" t="s">
        <v>364</v>
      </c>
      <c r="C477" s="347"/>
      <c r="D477" s="347"/>
      <c r="E477" s="347"/>
      <c r="F477" s="394"/>
      <c r="G477" s="394"/>
      <c r="H477" s="311"/>
      <c r="I477" s="311"/>
      <c r="J477" s="311"/>
      <c r="K477" s="311"/>
      <c r="L477" s="311"/>
      <c r="M477" s="311"/>
      <c r="N477" s="311"/>
      <c r="O477" s="311"/>
      <c r="P477" s="311"/>
      <c r="Q477" s="311"/>
      <c r="R477" s="311"/>
      <c r="S477" s="311"/>
      <c r="T477" s="392">
        <v>0</v>
      </c>
      <c r="U477" s="392">
        <v>0</v>
      </c>
      <c r="V477" s="311"/>
      <c r="W477" s="311"/>
      <c r="X477" s="311"/>
      <c r="Y477" s="311"/>
      <c r="Z477" s="311"/>
      <c r="AA477" s="395"/>
      <c r="AB477" s="533"/>
      <c r="AC477" s="515"/>
      <c r="AD477" s="515"/>
      <c r="AE477" s="515"/>
      <c r="AF477" s="488"/>
      <c r="AG477" s="515"/>
      <c r="AH477" s="515"/>
      <c r="AI477" s="488"/>
      <c r="AJ477" s="488"/>
      <c r="AK477" s="515"/>
      <c r="AL477" s="515"/>
      <c r="AM477" s="515"/>
      <c r="AN477" s="515"/>
      <c r="AO477" s="515"/>
      <c r="AP477" s="515"/>
      <c r="AQ477" s="487"/>
      <c r="AR477" s="487"/>
      <c r="AS477" s="487"/>
      <c r="AT477" s="487"/>
      <c r="AU477" s="489"/>
    </row>
    <row r="478" spans="1:47" s="479" customFormat="1" ht="12.75">
      <c r="A478" s="534"/>
      <c r="B478" s="346" t="s">
        <v>365</v>
      </c>
      <c r="C478" s="347"/>
      <c r="D478" s="347"/>
      <c r="E478" s="347"/>
      <c r="F478" s="394"/>
      <c r="G478" s="394"/>
      <c r="H478" s="311"/>
      <c r="I478" s="311"/>
      <c r="J478" s="311"/>
      <c r="K478" s="311"/>
      <c r="L478" s="311"/>
      <c r="M478" s="311"/>
      <c r="N478" s="311"/>
      <c r="O478" s="311"/>
      <c r="P478" s="311"/>
      <c r="Q478" s="311"/>
      <c r="R478" s="311"/>
      <c r="S478" s="311"/>
      <c r="T478" s="392">
        <v>0</v>
      </c>
      <c r="U478" s="392">
        <v>0</v>
      </c>
      <c r="V478" s="311"/>
      <c r="W478" s="311"/>
      <c r="X478" s="311"/>
      <c r="Y478" s="311"/>
      <c r="Z478" s="311"/>
      <c r="AA478" s="395"/>
      <c r="AB478" s="533"/>
      <c r="AC478" s="515"/>
      <c r="AD478" s="515"/>
      <c r="AE478" s="515"/>
      <c r="AF478" s="488"/>
      <c r="AG478" s="515"/>
      <c r="AH478" s="515"/>
      <c r="AI478" s="488"/>
      <c r="AJ478" s="488"/>
      <c r="AK478" s="515"/>
      <c r="AL478" s="515"/>
      <c r="AM478" s="515"/>
      <c r="AN478" s="515"/>
      <c r="AO478" s="515"/>
      <c r="AP478" s="515"/>
      <c r="AQ478" s="487"/>
      <c r="AR478" s="487"/>
      <c r="AS478" s="487"/>
      <c r="AT478" s="487"/>
      <c r="AU478" s="489"/>
    </row>
    <row r="479" spans="1:47" s="479" customFormat="1" ht="12.75">
      <c r="A479" s="534"/>
      <c r="B479" s="346" t="s">
        <v>366</v>
      </c>
      <c r="C479" s="347"/>
      <c r="D479" s="347"/>
      <c r="E479" s="347"/>
      <c r="F479" s="394"/>
      <c r="G479" s="394"/>
      <c r="H479" s="311"/>
      <c r="I479" s="311"/>
      <c r="J479" s="311"/>
      <c r="K479" s="311"/>
      <c r="L479" s="311"/>
      <c r="M479" s="311"/>
      <c r="N479" s="311"/>
      <c r="O479" s="311"/>
      <c r="P479" s="311"/>
      <c r="Q479" s="311"/>
      <c r="R479" s="311"/>
      <c r="S479" s="311"/>
      <c r="T479" s="392">
        <v>0</v>
      </c>
      <c r="U479" s="392">
        <v>0</v>
      </c>
      <c r="V479" s="311"/>
      <c r="W479" s="311"/>
      <c r="X479" s="311"/>
      <c r="Y479" s="311"/>
      <c r="Z479" s="311"/>
      <c r="AA479" s="395"/>
      <c r="AB479" s="533"/>
      <c r="AC479" s="515"/>
      <c r="AD479" s="515"/>
      <c r="AE479" s="515"/>
      <c r="AF479" s="488"/>
      <c r="AG479" s="515"/>
      <c r="AH479" s="515"/>
      <c r="AI479" s="488"/>
      <c r="AJ479" s="488"/>
      <c r="AK479" s="515"/>
      <c r="AL479" s="515"/>
      <c r="AM479" s="515"/>
      <c r="AN479" s="515"/>
      <c r="AO479" s="515"/>
      <c r="AP479" s="515"/>
      <c r="AQ479" s="487"/>
      <c r="AR479" s="487"/>
      <c r="AS479" s="487"/>
      <c r="AT479" s="487"/>
      <c r="AU479" s="489"/>
    </row>
    <row r="480" spans="1:47" s="479" customFormat="1" ht="12.75">
      <c r="A480" s="534"/>
      <c r="B480" s="346" t="s">
        <v>367</v>
      </c>
      <c r="C480" s="347"/>
      <c r="D480" s="347"/>
      <c r="E480" s="347"/>
      <c r="F480" s="394"/>
      <c r="G480" s="394"/>
      <c r="H480" s="311"/>
      <c r="I480" s="311"/>
      <c r="J480" s="311"/>
      <c r="K480" s="311"/>
      <c r="L480" s="311"/>
      <c r="M480" s="311"/>
      <c r="N480" s="311"/>
      <c r="O480" s="311"/>
      <c r="P480" s="311"/>
      <c r="Q480" s="311"/>
      <c r="R480" s="311"/>
      <c r="S480" s="311"/>
      <c r="T480" s="392">
        <v>0</v>
      </c>
      <c r="U480" s="392">
        <v>0</v>
      </c>
      <c r="V480" s="311"/>
      <c r="W480" s="311"/>
      <c r="X480" s="311"/>
      <c r="Y480" s="311"/>
      <c r="Z480" s="311"/>
      <c r="AA480" s="395"/>
      <c r="AB480" s="533"/>
      <c r="AC480" s="515"/>
      <c r="AD480" s="515"/>
      <c r="AE480" s="515"/>
      <c r="AF480" s="488"/>
      <c r="AG480" s="515"/>
      <c r="AH480" s="515"/>
      <c r="AI480" s="488"/>
      <c r="AJ480" s="488"/>
      <c r="AK480" s="515"/>
      <c r="AL480" s="515"/>
      <c r="AM480" s="515"/>
      <c r="AN480" s="515"/>
      <c r="AO480" s="515"/>
      <c r="AP480" s="515"/>
      <c r="AQ480" s="487"/>
      <c r="AR480" s="487"/>
      <c r="AS480" s="487"/>
      <c r="AT480" s="487"/>
      <c r="AU480" s="489"/>
    </row>
    <row r="481" spans="1:47" s="479" customFormat="1" ht="12.75">
      <c r="A481" s="534"/>
      <c r="B481" s="346" t="s">
        <v>368</v>
      </c>
      <c r="C481" s="347">
        <v>0</v>
      </c>
      <c r="D481" s="347">
        <v>0</v>
      </c>
      <c r="E481" s="347">
        <v>0</v>
      </c>
      <c r="F481" s="394"/>
      <c r="G481" s="394"/>
      <c r="H481" s="311">
        <v>0</v>
      </c>
      <c r="I481" s="311">
        <v>0</v>
      </c>
      <c r="J481" s="311">
        <v>0</v>
      </c>
      <c r="K481" s="311">
        <v>0</v>
      </c>
      <c r="L481" s="311">
        <v>0</v>
      </c>
      <c r="M481" s="311">
        <v>0</v>
      </c>
      <c r="N481" s="311">
        <v>0</v>
      </c>
      <c r="O481" s="311">
        <v>0</v>
      </c>
      <c r="P481" s="311">
        <v>0</v>
      </c>
      <c r="Q481" s="311">
        <v>0</v>
      </c>
      <c r="R481" s="311">
        <v>0</v>
      </c>
      <c r="S481" s="311">
        <v>0</v>
      </c>
      <c r="T481" s="392">
        <v>0</v>
      </c>
      <c r="U481" s="392">
        <v>0</v>
      </c>
      <c r="V481" s="311">
        <v>0</v>
      </c>
      <c r="W481" s="311">
        <v>0</v>
      </c>
      <c r="X481" s="311">
        <v>0</v>
      </c>
      <c r="Y481" s="311">
        <v>0</v>
      </c>
      <c r="Z481" s="311">
        <v>0</v>
      </c>
      <c r="AA481" s="395">
        <v>0</v>
      </c>
      <c r="AB481" s="533"/>
      <c r="AC481" s="515"/>
      <c r="AD481" s="515"/>
      <c r="AE481" s="515"/>
      <c r="AF481" s="488"/>
      <c r="AG481" s="515"/>
      <c r="AH481" s="515"/>
      <c r="AI481" s="488"/>
      <c r="AJ481" s="488"/>
      <c r="AK481" s="515"/>
      <c r="AL481" s="515"/>
      <c r="AM481" s="515"/>
      <c r="AN481" s="515"/>
      <c r="AO481" s="515"/>
      <c r="AP481" s="515"/>
      <c r="AQ481" s="487"/>
      <c r="AR481" s="487"/>
      <c r="AS481" s="487"/>
      <c r="AT481" s="487"/>
      <c r="AU481" s="489"/>
    </row>
    <row r="482" spans="1:47" s="479" customFormat="1" ht="12.75">
      <c r="A482" s="534"/>
      <c r="B482" s="346" t="s">
        <v>369</v>
      </c>
      <c r="C482" s="347"/>
      <c r="D482" s="347"/>
      <c r="E482" s="347"/>
      <c r="F482" s="394"/>
      <c r="G482" s="394"/>
      <c r="H482" s="311"/>
      <c r="I482" s="311"/>
      <c r="J482" s="311"/>
      <c r="K482" s="311"/>
      <c r="L482" s="311"/>
      <c r="M482" s="311"/>
      <c r="N482" s="311"/>
      <c r="O482" s="311"/>
      <c r="P482" s="311"/>
      <c r="Q482" s="311"/>
      <c r="R482" s="311"/>
      <c r="S482" s="311"/>
      <c r="T482" s="392">
        <v>0</v>
      </c>
      <c r="U482" s="392">
        <v>0</v>
      </c>
      <c r="V482" s="311"/>
      <c r="W482" s="311"/>
      <c r="X482" s="311"/>
      <c r="Y482" s="311"/>
      <c r="Z482" s="311"/>
      <c r="AA482" s="395"/>
      <c r="AB482" s="533"/>
      <c r="AC482" s="515"/>
      <c r="AD482" s="515"/>
      <c r="AE482" s="515"/>
      <c r="AF482" s="488"/>
      <c r="AG482" s="515"/>
      <c r="AH482" s="515"/>
      <c r="AI482" s="488"/>
      <c r="AJ482" s="488"/>
      <c r="AK482" s="515"/>
      <c r="AL482" s="515"/>
      <c r="AM482" s="515"/>
      <c r="AN482" s="515"/>
      <c r="AO482" s="515"/>
      <c r="AP482" s="515"/>
      <c r="AQ482" s="487"/>
      <c r="AR482" s="487"/>
      <c r="AS482" s="487"/>
      <c r="AT482" s="487"/>
      <c r="AU482" s="489"/>
    </row>
    <row r="483" spans="1:47" s="479" customFormat="1" ht="12.75">
      <c r="A483" s="534"/>
      <c r="B483" s="346" t="s">
        <v>370</v>
      </c>
      <c r="C483" s="347"/>
      <c r="D483" s="347"/>
      <c r="E483" s="347"/>
      <c r="F483" s="394"/>
      <c r="G483" s="394"/>
      <c r="H483" s="311"/>
      <c r="I483" s="311"/>
      <c r="J483" s="311"/>
      <c r="K483" s="311"/>
      <c r="L483" s="311"/>
      <c r="M483" s="311"/>
      <c r="N483" s="311"/>
      <c r="O483" s="311"/>
      <c r="P483" s="311"/>
      <c r="Q483" s="311"/>
      <c r="R483" s="311"/>
      <c r="S483" s="311"/>
      <c r="T483" s="392">
        <v>0</v>
      </c>
      <c r="U483" s="392">
        <v>0</v>
      </c>
      <c r="V483" s="311"/>
      <c r="W483" s="311"/>
      <c r="X483" s="311"/>
      <c r="Y483" s="311"/>
      <c r="Z483" s="311"/>
      <c r="AA483" s="395"/>
      <c r="AB483" s="533"/>
      <c r="AC483" s="515"/>
      <c r="AD483" s="515"/>
      <c r="AE483" s="515"/>
      <c r="AF483" s="488"/>
      <c r="AG483" s="515"/>
      <c r="AH483" s="515"/>
      <c r="AI483" s="488"/>
      <c r="AJ483" s="488"/>
      <c r="AK483" s="515"/>
      <c r="AL483" s="515"/>
      <c r="AM483" s="515"/>
      <c r="AN483" s="515"/>
      <c r="AO483" s="515"/>
      <c r="AP483" s="515"/>
      <c r="AQ483" s="487"/>
      <c r="AR483" s="487"/>
      <c r="AS483" s="487"/>
      <c r="AT483" s="487"/>
      <c r="AU483" s="489"/>
    </row>
    <row r="484" spans="1:47" s="479" customFormat="1" ht="12.75">
      <c r="A484" s="534"/>
      <c r="B484" s="346" t="s">
        <v>371</v>
      </c>
      <c r="C484" s="347"/>
      <c r="D484" s="347"/>
      <c r="E484" s="347"/>
      <c r="F484" s="394"/>
      <c r="G484" s="394"/>
      <c r="H484" s="311"/>
      <c r="I484" s="311"/>
      <c r="J484" s="311"/>
      <c r="K484" s="311"/>
      <c r="L484" s="311"/>
      <c r="M484" s="311"/>
      <c r="N484" s="311"/>
      <c r="O484" s="311"/>
      <c r="P484" s="311"/>
      <c r="Q484" s="311"/>
      <c r="R484" s="311"/>
      <c r="S484" s="311"/>
      <c r="T484" s="392">
        <v>0</v>
      </c>
      <c r="U484" s="392">
        <v>0</v>
      </c>
      <c r="V484" s="311"/>
      <c r="W484" s="311"/>
      <c r="X484" s="311"/>
      <c r="Y484" s="311"/>
      <c r="Z484" s="311"/>
      <c r="AA484" s="395"/>
      <c r="AB484" s="533"/>
      <c r="AC484" s="515"/>
      <c r="AD484" s="515"/>
      <c r="AE484" s="515"/>
      <c r="AF484" s="488"/>
      <c r="AG484" s="515"/>
      <c r="AH484" s="515"/>
      <c r="AI484" s="488"/>
      <c r="AJ484" s="488"/>
      <c r="AK484" s="515"/>
      <c r="AL484" s="515"/>
      <c r="AM484" s="515"/>
      <c r="AN484" s="515"/>
      <c r="AO484" s="515"/>
      <c r="AP484" s="515"/>
      <c r="AQ484" s="487"/>
      <c r="AR484" s="487"/>
      <c r="AS484" s="487"/>
      <c r="AT484" s="487"/>
      <c r="AU484" s="489"/>
    </row>
    <row r="485" spans="1:47" s="479" customFormat="1" ht="12.75">
      <c r="A485" s="534"/>
      <c r="B485" s="346" t="s">
        <v>372</v>
      </c>
      <c r="C485" s="347"/>
      <c r="D485" s="347"/>
      <c r="E485" s="347"/>
      <c r="F485" s="394"/>
      <c r="G485" s="394"/>
      <c r="H485" s="311"/>
      <c r="I485" s="311"/>
      <c r="J485" s="311"/>
      <c r="K485" s="311"/>
      <c r="L485" s="311"/>
      <c r="M485" s="311"/>
      <c r="N485" s="311"/>
      <c r="O485" s="311"/>
      <c r="P485" s="311"/>
      <c r="Q485" s="311"/>
      <c r="R485" s="311"/>
      <c r="S485" s="311"/>
      <c r="T485" s="392">
        <v>0</v>
      </c>
      <c r="U485" s="392">
        <v>0</v>
      </c>
      <c r="V485" s="311"/>
      <c r="W485" s="311"/>
      <c r="X485" s="311"/>
      <c r="Y485" s="311"/>
      <c r="Z485" s="311"/>
      <c r="AA485" s="395"/>
      <c r="AB485" s="533"/>
      <c r="AC485" s="515"/>
      <c r="AD485" s="515"/>
      <c r="AE485" s="515"/>
      <c r="AF485" s="488"/>
      <c r="AG485" s="515"/>
      <c r="AH485" s="515"/>
      <c r="AI485" s="488"/>
      <c r="AJ485" s="488"/>
      <c r="AK485" s="515"/>
      <c r="AL485" s="515"/>
      <c r="AM485" s="515"/>
      <c r="AN485" s="515"/>
      <c r="AO485" s="515"/>
      <c r="AP485" s="515"/>
      <c r="AQ485" s="487"/>
      <c r="AR485" s="487"/>
      <c r="AS485" s="487"/>
      <c r="AT485" s="487"/>
      <c r="AU485" s="489"/>
    </row>
    <row r="486" spans="1:47" s="479" customFormat="1" ht="12.75">
      <c r="A486" s="534"/>
      <c r="B486" s="346" t="s">
        <v>373</v>
      </c>
      <c r="C486" s="347">
        <v>0</v>
      </c>
      <c r="D486" s="347">
        <v>0</v>
      </c>
      <c r="E486" s="347">
        <v>0</v>
      </c>
      <c r="F486" s="394"/>
      <c r="G486" s="394"/>
      <c r="H486" s="311">
        <v>0</v>
      </c>
      <c r="I486" s="311">
        <v>0</v>
      </c>
      <c r="J486" s="311">
        <v>0</v>
      </c>
      <c r="K486" s="311">
        <v>0</v>
      </c>
      <c r="L486" s="311">
        <v>0</v>
      </c>
      <c r="M486" s="311">
        <v>0</v>
      </c>
      <c r="N486" s="311">
        <v>0</v>
      </c>
      <c r="O486" s="311">
        <v>0</v>
      </c>
      <c r="P486" s="311">
        <v>0</v>
      </c>
      <c r="Q486" s="311">
        <v>0</v>
      </c>
      <c r="R486" s="311">
        <v>0</v>
      </c>
      <c r="S486" s="311">
        <v>0</v>
      </c>
      <c r="T486" s="392">
        <v>0</v>
      </c>
      <c r="U486" s="392">
        <v>0</v>
      </c>
      <c r="V486" s="311">
        <v>0</v>
      </c>
      <c r="W486" s="311">
        <v>0</v>
      </c>
      <c r="X486" s="311">
        <v>0</v>
      </c>
      <c r="Y486" s="311">
        <v>0</v>
      </c>
      <c r="Z486" s="311">
        <v>0</v>
      </c>
      <c r="AA486" s="395">
        <v>0</v>
      </c>
      <c r="AB486" s="533"/>
      <c r="AC486" s="515"/>
      <c r="AD486" s="515"/>
      <c r="AE486" s="515"/>
      <c r="AF486" s="488"/>
      <c r="AG486" s="515"/>
      <c r="AH486" s="515"/>
      <c r="AI486" s="488"/>
      <c r="AJ486" s="488"/>
      <c r="AK486" s="515"/>
      <c r="AL486" s="515"/>
      <c r="AM486" s="515"/>
      <c r="AN486" s="515"/>
      <c r="AO486" s="515"/>
      <c r="AP486" s="515"/>
      <c r="AQ486" s="487"/>
      <c r="AR486" s="487"/>
      <c r="AS486" s="487"/>
      <c r="AT486" s="487"/>
      <c r="AU486" s="489"/>
    </row>
    <row r="487" spans="1:47" s="479" customFormat="1" ht="12.75">
      <c r="A487" s="534"/>
      <c r="B487" s="346" t="s">
        <v>374</v>
      </c>
      <c r="C487" s="347"/>
      <c r="D487" s="347"/>
      <c r="E487" s="347"/>
      <c r="F487" s="394"/>
      <c r="G487" s="394"/>
      <c r="H487" s="311"/>
      <c r="I487" s="311"/>
      <c r="J487" s="311"/>
      <c r="K487" s="311"/>
      <c r="L487" s="311"/>
      <c r="M487" s="311"/>
      <c r="N487" s="311"/>
      <c r="O487" s="311"/>
      <c r="P487" s="311"/>
      <c r="Q487" s="311"/>
      <c r="R487" s="311"/>
      <c r="S487" s="311"/>
      <c r="T487" s="392">
        <v>0</v>
      </c>
      <c r="U487" s="392">
        <v>0</v>
      </c>
      <c r="V487" s="311"/>
      <c r="W487" s="311"/>
      <c r="X487" s="311"/>
      <c r="Y487" s="311"/>
      <c r="Z487" s="311"/>
      <c r="AA487" s="395"/>
      <c r="AB487" s="533"/>
      <c r="AC487" s="515"/>
      <c r="AD487" s="515"/>
      <c r="AE487" s="515"/>
      <c r="AF487" s="488"/>
      <c r="AG487" s="515"/>
      <c r="AH487" s="515"/>
      <c r="AI487" s="488"/>
      <c r="AJ487" s="488"/>
      <c r="AK487" s="515"/>
      <c r="AL487" s="515"/>
      <c r="AM487" s="515"/>
      <c r="AN487" s="515"/>
      <c r="AO487" s="515"/>
      <c r="AP487" s="515"/>
      <c r="AQ487" s="487"/>
      <c r="AR487" s="487"/>
      <c r="AS487" s="487"/>
      <c r="AT487" s="487"/>
      <c r="AU487" s="489"/>
    </row>
    <row r="488" spans="1:47" s="479" customFormat="1" ht="12.75">
      <c r="A488" s="534"/>
      <c r="B488" s="346" t="s">
        <v>375</v>
      </c>
      <c r="C488" s="347"/>
      <c r="D488" s="347"/>
      <c r="E488" s="347"/>
      <c r="F488" s="394"/>
      <c r="G488" s="394"/>
      <c r="H488" s="311"/>
      <c r="I488" s="311"/>
      <c r="J488" s="311"/>
      <c r="K488" s="311"/>
      <c r="L488" s="311"/>
      <c r="M488" s="311"/>
      <c r="N488" s="311"/>
      <c r="O488" s="311"/>
      <c r="P488" s="311"/>
      <c r="Q488" s="311"/>
      <c r="R488" s="311"/>
      <c r="S488" s="311"/>
      <c r="T488" s="392">
        <v>0</v>
      </c>
      <c r="U488" s="392">
        <v>0</v>
      </c>
      <c r="V488" s="311"/>
      <c r="W488" s="311"/>
      <c r="X488" s="311"/>
      <c r="Y488" s="311"/>
      <c r="Z488" s="311"/>
      <c r="AA488" s="395"/>
      <c r="AB488" s="533"/>
      <c r="AC488" s="515"/>
      <c r="AD488" s="515"/>
      <c r="AE488" s="515"/>
      <c r="AF488" s="488"/>
      <c r="AG488" s="515"/>
      <c r="AH488" s="515"/>
      <c r="AI488" s="488"/>
      <c r="AJ488" s="488"/>
      <c r="AK488" s="515"/>
      <c r="AL488" s="515"/>
      <c r="AM488" s="515"/>
      <c r="AN488" s="515"/>
      <c r="AO488" s="515"/>
      <c r="AP488" s="515"/>
      <c r="AQ488" s="487"/>
      <c r="AR488" s="487"/>
      <c r="AS488" s="487"/>
      <c r="AT488" s="487"/>
      <c r="AU488" s="489"/>
    </row>
    <row r="489" spans="1:47" s="479" customFormat="1" ht="12.75">
      <c r="A489" s="534"/>
      <c r="B489" s="346" t="s">
        <v>376</v>
      </c>
      <c r="C489" s="347"/>
      <c r="D489" s="347"/>
      <c r="E489" s="347"/>
      <c r="F489" s="394"/>
      <c r="G489" s="394"/>
      <c r="H489" s="311"/>
      <c r="I489" s="311"/>
      <c r="J489" s="311"/>
      <c r="K489" s="311"/>
      <c r="L489" s="311"/>
      <c r="M489" s="311"/>
      <c r="N489" s="311"/>
      <c r="O489" s="311"/>
      <c r="P489" s="311"/>
      <c r="Q489" s="311"/>
      <c r="R489" s="311"/>
      <c r="S489" s="311"/>
      <c r="T489" s="392">
        <v>0</v>
      </c>
      <c r="U489" s="392">
        <v>0</v>
      </c>
      <c r="V489" s="311"/>
      <c r="W489" s="311"/>
      <c r="X489" s="311"/>
      <c r="Y489" s="311"/>
      <c r="Z489" s="311"/>
      <c r="AA489" s="395"/>
      <c r="AB489" s="533"/>
      <c r="AC489" s="515"/>
      <c r="AD489" s="515"/>
      <c r="AE489" s="515"/>
      <c r="AF489" s="488"/>
      <c r="AG489" s="515"/>
      <c r="AH489" s="515"/>
      <c r="AI489" s="488"/>
      <c r="AJ489" s="488"/>
      <c r="AK489" s="515"/>
      <c r="AL489" s="515"/>
      <c r="AM489" s="515"/>
      <c r="AN489" s="515"/>
      <c r="AO489" s="515"/>
      <c r="AP489" s="515"/>
      <c r="AQ489" s="487"/>
      <c r="AR489" s="487"/>
      <c r="AS489" s="487"/>
      <c r="AT489" s="487"/>
      <c r="AU489" s="489"/>
    </row>
    <row r="490" spans="1:47" s="479" customFormat="1" ht="12.75">
      <c r="A490" s="534"/>
      <c r="B490" s="346" t="s">
        <v>377</v>
      </c>
      <c r="C490" s="347"/>
      <c r="D490" s="347"/>
      <c r="E490" s="347"/>
      <c r="F490" s="394"/>
      <c r="G490" s="394"/>
      <c r="H490" s="311"/>
      <c r="I490" s="311"/>
      <c r="J490" s="311"/>
      <c r="K490" s="311"/>
      <c r="L490" s="311"/>
      <c r="M490" s="311"/>
      <c r="N490" s="311"/>
      <c r="O490" s="311"/>
      <c r="P490" s="311"/>
      <c r="Q490" s="311"/>
      <c r="R490" s="311"/>
      <c r="S490" s="311"/>
      <c r="T490" s="392">
        <v>0</v>
      </c>
      <c r="U490" s="392">
        <v>0</v>
      </c>
      <c r="V490" s="311"/>
      <c r="W490" s="311"/>
      <c r="X490" s="311"/>
      <c r="Y490" s="311"/>
      <c r="Z490" s="311"/>
      <c r="AA490" s="395"/>
      <c r="AB490" s="533"/>
      <c r="AC490" s="515"/>
      <c r="AD490" s="515"/>
      <c r="AE490" s="515"/>
      <c r="AF490" s="488"/>
      <c r="AG490" s="515"/>
      <c r="AH490" s="515"/>
      <c r="AI490" s="488"/>
      <c r="AJ490" s="488"/>
      <c r="AK490" s="515"/>
      <c r="AL490" s="515"/>
      <c r="AM490" s="515"/>
      <c r="AN490" s="515"/>
      <c r="AO490" s="515"/>
      <c r="AP490" s="515"/>
      <c r="AQ490" s="487"/>
      <c r="AR490" s="487"/>
      <c r="AS490" s="487"/>
      <c r="AT490" s="487"/>
      <c r="AU490" s="489"/>
    </row>
    <row r="491" spans="1:47" s="479" customFormat="1" ht="12.75">
      <c r="A491" s="534"/>
      <c r="B491" s="346" t="s">
        <v>67</v>
      </c>
      <c r="C491" s="347"/>
      <c r="D491" s="347"/>
      <c r="E491" s="347"/>
      <c r="F491" s="394"/>
      <c r="G491" s="394"/>
      <c r="H491" s="311"/>
      <c r="I491" s="311"/>
      <c r="J491" s="311"/>
      <c r="K491" s="311"/>
      <c r="L491" s="311"/>
      <c r="M491" s="311"/>
      <c r="N491" s="311"/>
      <c r="O491" s="311"/>
      <c r="P491" s="311"/>
      <c r="Q491" s="311"/>
      <c r="R491" s="311"/>
      <c r="S491" s="311"/>
      <c r="T491" s="392">
        <v>0</v>
      </c>
      <c r="U491" s="392">
        <v>0</v>
      </c>
      <c r="V491" s="311"/>
      <c r="W491" s="311"/>
      <c r="X491" s="311"/>
      <c r="Y491" s="311"/>
      <c r="Z491" s="311"/>
      <c r="AA491" s="395"/>
      <c r="AB491" s="533"/>
      <c r="AC491" s="515"/>
      <c r="AD491" s="515"/>
      <c r="AE491" s="515"/>
      <c r="AF491" s="488"/>
      <c r="AG491" s="515"/>
      <c r="AH491" s="515"/>
      <c r="AI491" s="488"/>
      <c r="AJ491" s="488"/>
      <c r="AK491" s="515"/>
      <c r="AL491" s="515"/>
      <c r="AM491" s="515"/>
      <c r="AN491" s="515"/>
      <c r="AO491" s="515"/>
      <c r="AP491" s="515"/>
      <c r="AQ491" s="487"/>
      <c r="AR491" s="487"/>
      <c r="AS491" s="487"/>
      <c r="AT491" s="487"/>
      <c r="AU491" s="489"/>
    </row>
    <row r="492" spans="1:47" s="516" customFormat="1" ht="12.75">
      <c r="A492" s="524" t="s">
        <v>79</v>
      </c>
      <c r="B492" s="512" t="s">
        <v>80</v>
      </c>
      <c r="C492" s="512"/>
      <c r="D492" s="513">
        <v>1764.5690999999999</v>
      </c>
      <c r="E492" s="513">
        <v>270.2</v>
      </c>
      <c r="F492" s="514"/>
      <c r="G492" s="514"/>
      <c r="H492" s="311">
        <v>9721.7758806151141</v>
      </c>
      <c r="I492" s="513">
        <v>5857.2506099696939</v>
      </c>
      <c r="J492" s="513">
        <v>17.357000000000003</v>
      </c>
      <c r="K492" s="513">
        <v>12.1</v>
      </c>
      <c r="L492" s="513">
        <v>303.93470000000002</v>
      </c>
      <c r="M492" s="513">
        <v>38.380000000000003</v>
      </c>
      <c r="N492" s="513">
        <v>439.80539999999996</v>
      </c>
      <c r="O492" s="513">
        <v>82.19</v>
      </c>
      <c r="P492" s="513">
        <v>244.30500000000001</v>
      </c>
      <c r="Q492" s="513">
        <v>34.6</v>
      </c>
      <c r="R492" s="513">
        <v>643.95000000000005</v>
      </c>
      <c r="S492" s="513">
        <v>95.210000000000008</v>
      </c>
      <c r="T492" s="584">
        <v>1649.3521000000001</v>
      </c>
      <c r="U492" s="584">
        <v>262.48</v>
      </c>
      <c r="V492" s="513">
        <v>2937.5982569639996</v>
      </c>
      <c r="W492" s="513">
        <v>1746.3097325839776</v>
      </c>
      <c r="X492" s="311">
        <v>1423.1536411557142</v>
      </c>
      <c r="Y492" s="311">
        <v>900.50207054999998</v>
      </c>
      <c r="Z492" s="311">
        <v>1278.0162229999999</v>
      </c>
      <c r="AA492" s="587">
        <v>8285.5799242536923</v>
      </c>
      <c r="AB492" s="490"/>
      <c r="AC492" s="515"/>
      <c r="AD492" s="515"/>
      <c r="AE492" s="515"/>
      <c r="AF492" s="488"/>
      <c r="AG492" s="515"/>
      <c r="AH492" s="515"/>
      <c r="AI492" s="488"/>
      <c r="AJ492" s="488"/>
      <c r="AK492" s="515"/>
      <c r="AL492" s="515"/>
      <c r="AM492" s="515"/>
      <c r="AN492" s="515"/>
      <c r="AO492" s="515"/>
      <c r="AP492" s="515"/>
      <c r="AQ492" s="515"/>
      <c r="AR492" s="515"/>
      <c r="AS492" s="515"/>
      <c r="AT492" s="515"/>
      <c r="AU492" s="489">
        <v>-489.05614005999814</v>
      </c>
    </row>
    <row r="493" spans="1:47" s="479" customFormat="1" ht="12.75">
      <c r="A493" s="534"/>
      <c r="B493" s="346" t="s">
        <v>361</v>
      </c>
      <c r="C493" s="347">
        <v>0</v>
      </c>
      <c r="D493" s="347">
        <v>1764.5690999999999</v>
      </c>
      <c r="E493" s="347">
        <v>270.2</v>
      </c>
      <c r="F493" s="394"/>
      <c r="G493" s="394"/>
      <c r="H493" s="311">
        <v>9721.7758806151141</v>
      </c>
      <c r="I493" s="311">
        <v>5857.2506099696939</v>
      </c>
      <c r="J493" s="311">
        <v>17.357000000000003</v>
      </c>
      <c r="K493" s="311">
        <v>12.1</v>
      </c>
      <c r="L493" s="311">
        <v>303.93470000000002</v>
      </c>
      <c r="M493" s="311">
        <v>38.380000000000003</v>
      </c>
      <c r="N493" s="311">
        <v>439.80539999999996</v>
      </c>
      <c r="O493" s="311">
        <v>82.19</v>
      </c>
      <c r="P493" s="311">
        <v>244.30500000000001</v>
      </c>
      <c r="Q493" s="311">
        <v>34.6</v>
      </c>
      <c r="R493" s="311">
        <v>643.95000000000005</v>
      </c>
      <c r="S493" s="311">
        <v>95.210000000000008</v>
      </c>
      <c r="T493" s="392">
        <v>1649.3521000000001</v>
      </c>
      <c r="U493" s="392">
        <v>262.48</v>
      </c>
      <c r="V493" s="311">
        <v>2937.5982569639996</v>
      </c>
      <c r="W493" s="311">
        <v>1746.3097325839776</v>
      </c>
      <c r="X493" s="311">
        <v>1423.1536411557142</v>
      </c>
      <c r="Y493" s="311">
        <v>900.50207054999998</v>
      </c>
      <c r="Z493" s="311">
        <v>1278.0162229999999</v>
      </c>
      <c r="AA493" s="395">
        <v>8285.5799242536923</v>
      </c>
      <c r="AB493" s="533"/>
      <c r="AC493" s="515"/>
      <c r="AD493" s="515"/>
      <c r="AE493" s="515"/>
      <c r="AF493" s="488"/>
      <c r="AG493" s="515"/>
      <c r="AH493" s="515"/>
      <c r="AI493" s="488"/>
      <c r="AJ493" s="488"/>
      <c r="AK493" s="515"/>
      <c r="AL493" s="515"/>
      <c r="AM493" s="515"/>
      <c r="AN493" s="515"/>
      <c r="AO493" s="515"/>
      <c r="AP493" s="515"/>
      <c r="AQ493" s="487"/>
      <c r="AR493" s="487"/>
      <c r="AS493" s="487"/>
      <c r="AT493" s="487"/>
      <c r="AU493" s="489"/>
    </row>
    <row r="494" spans="1:47" s="479" customFormat="1" ht="12.75">
      <c r="A494" s="534"/>
      <c r="B494" s="346" t="s">
        <v>362</v>
      </c>
      <c r="C494" s="347">
        <v>0</v>
      </c>
      <c r="D494" s="347">
        <v>1764.5690999999999</v>
      </c>
      <c r="E494" s="347">
        <v>0</v>
      </c>
      <c r="F494" s="394"/>
      <c r="G494" s="394"/>
      <c r="H494" s="311">
        <v>5955.4107213692332</v>
      </c>
      <c r="I494" s="311">
        <v>3770.7399530280341</v>
      </c>
      <c r="J494" s="311">
        <v>17.357000000000003</v>
      </c>
      <c r="K494" s="311">
        <v>0</v>
      </c>
      <c r="L494" s="311">
        <v>303.05470000000003</v>
      </c>
      <c r="M494" s="311">
        <v>0</v>
      </c>
      <c r="N494" s="311">
        <v>439.80539999999996</v>
      </c>
      <c r="O494" s="311">
        <v>0</v>
      </c>
      <c r="P494" s="311">
        <v>244.30500000000001</v>
      </c>
      <c r="Q494" s="311">
        <v>0</v>
      </c>
      <c r="R494" s="311">
        <v>643.95000000000005</v>
      </c>
      <c r="S494" s="311">
        <v>0</v>
      </c>
      <c r="T494" s="392">
        <v>1648.4721000000002</v>
      </c>
      <c r="U494" s="392">
        <v>0</v>
      </c>
      <c r="V494" s="311">
        <v>1708.6689486057749</v>
      </c>
      <c r="W494" s="311">
        <v>826.6988068114714</v>
      </c>
      <c r="X494" s="311">
        <v>922.98925817863255</v>
      </c>
      <c r="Y494" s="311">
        <v>689.50700218999998</v>
      </c>
      <c r="Z494" s="311">
        <v>909.46124248000001</v>
      </c>
      <c r="AA494" s="395">
        <v>5057.3252582658797</v>
      </c>
      <c r="AB494" s="533"/>
      <c r="AC494" s="515"/>
      <c r="AD494" s="515"/>
      <c r="AE494" s="515"/>
      <c r="AF494" s="488"/>
      <c r="AG494" s="515"/>
      <c r="AH494" s="515"/>
      <c r="AI494" s="488"/>
      <c r="AJ494" s="488"/>
      <c r="AK494" s="515"/>
      <c r="AL494" s="515"/>
      <c r="AM494" s="515"/>
      <c r="AN494" s="515"/>
      <c r="AO494" s="515"/>
      <c r="AP494" s="515"/>
      <c r="AQ494" s="487"/>
      <c r="AR494" s="487"/>
      <c r="AS494" s="487"/>
      <c r="AT494" s="487"/>
      <c r="AU494" s="489"/>
    </row>
    <row r="495" spans="1:47" s="479" customFormat="1" ht="12.75">
      <c r="A495" s="534"/>
      <c r="B495" s="346" t="s">
        <v>363</v>
      </c>
      <c r="C495" s="347">
        <v>0</v>
      </c>
      <c r="D495" s="347">
        <v>1569.2445</v>
      </c>
      <c r="E495" s="347">
        <v>0</v>
      </c>
      <c r="F495" s="394"/>
      <c r="G495" s="394"/>
      <c r="H495" s="311">
        <v>4923.9966157765084</v>
      </c>
      <c r="I495" s="311">
        <v>3160.3219086051768</v>
      </c>
      <c r="J495" s="311">
        <v>13.359</v>
      </c>
      <c r="K495" s="311">
        <v>0</v>
      </c>
      <c r="L495" s="311">
        <v>260.54660000000001</v>
      </c>
      <c r="M495" s="311">
        <v>0</v>
      </c>
      <c r="N495" s="311">
        <v>406.80099999999999</v>
      </c>
      <c r="O495" s="311">
        <v>0</v>
      </c>
      <c r="P495" s="311">
        <v>191.47899999999998</v>
      </c>
      <c r="Q495" s="311">
        <v>0</v>
      </c>
      <c r="R495" s="311">
        <v>581.97500000000002</v>
      </c>
      <c r="S495" s="311">
        <v>0</v>
      </c>
      <c r="T495" s="392">
        <v>1454.1606000000002</v>
      </c>
      <c r="U495" s="392">
        <v>0</v>
      </c>
      <c r="V495" s="311">
        <v>1346.1398084602481</v>
      </c>
      <c r="W495" s="311">
        <v>727.87638365559837</v>
      </c>
      <c r="X495" s="311">
        <v>801.47344791659373</v>
      </c>
      <c r="Y495" s="311">
        <v>577.98008312999991</v>
      </c>
      <c r="Z495" s="311">
        <v>630.90835055000002</v>
      </c>
      <c r="AA495" s="395">
        <v>4084.3780737124403</v>
      </c>
      <c r="AB495" s="533"/>
      <c r="AC495" s="515"/>
      <c r="AD495" s="515"/>
      <c r="AE495" s="515"/>
      <c r="AF495" s="488"/>
      <c r="AG495" s="515"/>
      <c r="AH495" s="515"/>
      <c r="AI495" s="488"/>
      <c r="AJ495" s="488"/>
      <c r="AK495" s="515"/>
      <c r="AL495" s="515"/>
      <c r="AM495" s="515"/>
      <c r="AN495" s="515"/>
      <c r="AO495" s="515"/>
      <c r="AP495" s="515"/>
      <c r="AQ495" s="487"/>
      <c r="AR495" s="487"/>
      <c r="AS495" s="487"/>
      <c r="AT495" s="487"/>
      <c r="AU495" s="489"/>
    </row>
    <row r="496" spans="1:47" s="479" customFormat="1" ht="12.75">
      <c r="A496" s="534"/>
      <c r="B496" s="346" t="s">
        <v>364</v>
      </c>
      <c r="C496" s="347"/>
      <c r="D496" s="347">
        <v>0</v>
      </c>
      <c r="E496" s="347">
        <v>0</v>
      </c>
      <c r="F496" s="394"/>
      <c r="G496" s="394"/>
      <c r="H496" s="311">
        <v>0</v>
      </c>
      <c r="I496" s="311">
        <v>0</v>
      </c>
      <c r="J496" s="311">
        <v>0</v>
      </c>
      <c r="K496" s="311">
        <v>0</v>
      </c>
      <c r="L496" s="311">
        <v>0</v>
      </c>
      <c r="M496" s="311">
        <v>0</v>
      </c>
      <c r="N496" s="311">
        <v>0</v>
      </c>
      <c r="O496" s="311">
        <v>0</v>
      </c>
      <c r="P496" s="311">
        <v>0</v>
      </c>
      <c r="Q496" s="311">
        <v>0</v>
      </c>
      <c r="R496" s="311">
        <v>0</v>
      </c>
      <c r="S496" s="311">
        <v>0</v>
      </c>
      <c r="T496" s="392">
        <v>0</v>
      </c>
      <c r="U496" s="392">
        <v>0</v>
      </c>
      <c r="V496" s="311">
        <v>0</v>
      </c>
      <c r="W496" s="311">
        <v>0</v>
      </c>
      <c r="X496" s="311">
        <v>0</v>
      </c>
      <c r="Y496" s="311">
        <v>0</v>
      </c>
      <c r="Z496" s="311">
        <v>0</v>
      </c>
      <c r="AA496" s="395">
        <v>0</v>
      </c>
      <c r="AB496" s="533"/>
      <c r="AC496" s="515"/>
      <c r="AD496" s="515"/>
      <c r="AE496" s="515"/>
      <c r="AF496" s="488"/>
      <c r="AG496" s="515"/>
      <c r="AH496" s="515"/>
      <c r="AI496" s="488"/>
      <c r="AJ496" s="488"/>
      <c r="AK496" s="515"/>
      <c r="AL496" s="515"/>
      <c r="AM496" s="515"/>
      <c r="AN496" s="515"/>
      <c r="AO496" s="515"/>
      <c r="AP496" s="515"/>
      <c r="AQ496" s="487"/>
      <c r="AR496" s="487"/>
      <c r="AS496" s="487"/>
      <c r="AT496" s="487"/>
      <c r="AU496" s="489"/>
    </row>
    <row r="497" spans="1:47" s="479" customFormat="1" ht="12.75">
      <c r="A497" s="534"/>
      <c r="B497" s="346" t="s">
        <v>365</v>
      </c>
      <c r="C497" s="347"/>
      <c r="D497" s="347">
        <v>87</v>
      </c>
      <c r="E497" s="347">
        <v>0</v>
      </c>
      <c r="F497" s="394"/>
      <c r="G497" s="394"/>
      <c r="H497" s="311">
        <v>675.27353581</v>
      </c>
      <c r="I497" s="311">
        <v>624.64597565999998</v>
      </c>
      <c r="J497" s="311">
        <v>0</v>
      </c>
      <c r="K497" s="311">
        <v>0</v>
      </c>
      <c r="L497" s="311">
        <v>0</v>
      </c>
      <c r="M497" s="311">
        <v>0</v>
      </c>
      <c r="N497" s="311">
        <v>0</v>
      </c>
      <c r="O497" s="311">
        <v>0</v>
      </c>
      <c r="P497" s="311">
        <v>0</v>
      </c>
      <c r="Q497" s="311">
        <v>0</v>
      </c>
      <c r="R497" s="311">
        <v>6</v>
      </c>
      <c r="S497" s="311">
        <v>0</v>
      </c>
      <c r="T497" s="392">
        <v>6</v>
      </c>
      <c r="U497" s="392">
        <v>0</v>
      </c>
      <c r="V497" s="311">
        <v>3.8220000000000001</v>
      </c>
      <c r="W497" s="311">
        <v>5.3483137699999999</v>
      </c>
      <c r="X497" s="311">
        <v>0.35325718</v>
      </c>
      <c r="Y497" s="311">
        <v>105.47912183</v>
      </c>
      <c r="Z497" s="311">
        <v>91.38614389</v>
      </c>
      <c r="AA497" s="395">
        <v>206.38883666999999</v>
      </c>
      <c r="AB497" s="533"/>
      <c r="AC497" s="515"/>
      <c r="AD497" s="515"/>
      <c r="AE497" s="515"/>
      <c r="AF497" s="488"/>
      <c r="AG497" s="515"/>
      <c r="AH497" s="515"/>
      <c r="AI497" s="488"/>
      <c r="AJ497" s="488"/>
      <c r="AK497" s="515"/>
      <c r="AL497" s="515"/>
      <c r="AM497" s="515"/>
      <c r="AN497" s="515"/>
      <c r="AO497" s="515"/>
      <c r="AP497" s="515"/>
      <c r="AQ497" s="487"/>
      <c r="AR497" s="487"/>
      <c r="AS497" s="487"/>
      <c r="AT497" s="487"/>
      <c r="AU497" s="489"/>
    </row>
    <row r="498" spans="1:47" s="479" customFormat="1" ht="12.75">
      <c r="A498" s="534"/>
      <c r="B498" s="346" t="s">
        <v>366</v>
      </c>
      <c r="C498" s="347"/>
      <c r="D498" s="347">
        <v>665.32960000000003</v>
      </c>
      <c r="E498" s="347">
        <v>0</v>
      </c>
      <c r="F498" s="394"/>
      <c r="G498" s="394"/>
      <c r="H498" s="311">
        <v>2758.297321859623</v>
      </c>
      <c r="I498" s="311">
        <v>1532.9252888024628</v>
      </c>
      <c r="J498" s="311">
        <v>5.2459999999999996</v>
      </c>
      <c r="K498" s="311">
        <v>0</v>
      </c>
      <c r="L498" s="311">
        <v>164.65360000000001</v>
      </c>
      <c r="M498" s="311">
        <v>0</v>
      </c>
      <c r="N498" s="311">
        <v>230.84100000000001</v>
      </c>
      <c r="O498" s="311">
        <v>0</v>
      </c>
      <c r="P498" s="311">
        <v>142.89699999999999</v>
      </c>
      <c r="Q498" s="311">
        <v>0</v>
      </c>
      <c r="R498" s="311">
        <v>92.265000000000001</v>
      </c>
      <c r="S498" s="311">
        <v>0</v>
      </c>
      <c r="T498" s="392">
        <v>635.90260000000001</v>
      </c>
      <c r="U498" s="392">
        <v>0</v>
      </c>
      <c r="V498" s="311">
        <v>1026.989142962851</v>
      </c>
      <c r="W498" s="311">
        <v>614.95851175207804</v>
      </c>
      <c r="X498" s="311">
        <v>520.62651701545815</v>
      </c>
      <c r="Y498" s="311">
        <v>205.21449482999998</v>
      </c>
      <c r="Z498" s="311">
        <v>192.12863097000002</v>
      </c>
      <c r="AA498" s="395">
        <v>2559.9172975303868</v>
      </c>
      <c r="AB498" s="533"/>
      <c r="AC498" s="515"/>
      <c r="AD498" s="515"/>
      <c r="AE498" s="515"/>
      <c r="AF498" s="488"/>
      <c r="AG498" s="515"/>
      <c r="AH498" s="515"/>
      <c r="AI498" s="488"/>
      <c r="AJ498" s="488"/>
      <c r="AK498" s="515"/>
      <c r="AL498" s="515"/>
      <c r="AM498" s="515"/>
      <c r="AN498" s="515"/>
      <c r="AO498" s="515"/>
      <c r="AP498" s="515"/>
      <c r="AQ498" s="487"/>
      <c r="AR498" s="487"/>
      <c r="AS498" s="487"/>
      <c r="AT498" s="487"/>
      <c r="AU498" s="489"/>
    </row>
    <row r="499" spans="1:47" s="479" customFormat="1" ht="12.75">
      <c r="A499" s="534"/>
      <c r="B499" s="346" t="s">
        <v>367</v>
      </c>
      <c r="C499" s="347"/>
      <c r="D499" s="347">
        <v>816.91489999999988</v>
      </c>
      <c r="E499" s="347">
        <v>0</v>
      </c>
      <c r="F499" s="394"/>
      <c r="G499" s="394"/>
      <c r="H499" s="311">
        <v>1490.4257581068857</v>
      </c>
      <c r="I499" s="311">
        <v>1002.750644142714</v>
      </c>
      <c r="J499" s="311">
        <v>8.1129999999999995</v>
      </c>
      <c r="K499" s="311">
        <v>0</v>
      </c>
      <c r="L499" s="311">
        <v>95.893000000000015</v>
      </c>
      <c r="M499" s="311">
        <v>0</v>
      </c>
      <c r="N499" s="311">
        <v>175.96</v>
      </c>
      <c r="O499" s="311">
        <v>0</v>
      </c>
      <c r="P499" s="311">
        <v>48.581999999999994</v>
      </c>
      <c r="Q499" s="311">
        <v>0</v>
      </c>
      <c r="R499" s="311">
        <v>483.71</v>
      </c>
      <c r="S499" s="311">
        <v>0</v>
      </c>
      <c r="T499" s="392">
        <v>812.25800000000004</v>
      </c>
      <c r="U499" s="392">
        <v>0</v>
      </c>
      <c r="V499" s="311">
        <v>315.32866549739748</v>
      </c>
      <c r="W499" s="311">
        <v>107.56955813352039</v>
      </c>
      <c r="X499" s="311">
        <v>280.49367372113539</v>
      </c>
      <c r="Y499" s="311">
        <v>267.28646647000005</v>
      </c>
      <c r="Z499" s="311">
        <v>347.39357569000003</v>
      </c>
      <c r="AA499" s="395">
        <v>1318.0719395120534</v>
      </c>
      <c r="AB499" s="533"/>
      <c r="AC499" s="515"/>
      <c r="AD499" s="515"/>
      <c r="AE499" s="515"/>
      <c r="AF499" s="488"/>
      <c r="AG499" s="515"/>
      <c r="AH499" s="515"/>
      <c r="AI499" s="488"/>
      <c r="AJ499" s="488"/>
      <c r="AK499" s="515"/>
      <c r="AL499" s="515"/>
      <c r="AM499" s="515"/>
      <c r="AN499" s="515"/>
      <c r="AO499" s="515"/>
      <c r="AP499" s="515"/>
      <c r="AQ499" s="487"/>
      <c r="AR499" s="487"/>
      <c r="AS499" s="487"/>
      <c r="AT499" s="487"/>
      <c r="AU499" s="489"/>
    </row>
    <row r="500" spans="1:47" s="479" customFormat="1" ht="12.75">
      <c r="A500" s="534"/>
      <c r="B500" s="346" t="s">
        <v>368</v>
      </c>
      <c r="C500" s="347">
        <v>0</v>
      </c>
      <c r="D500" s="347">
        <v>195.3246</v>
      </c>
      <c r="E500" s="347">
        <v>0</v>
      </c>
      <c r="F500" s="394"/>
      <c r="G500" s="394"/>
      <c r="H500" s="311">
        <v>1031.4141055927253</v>
      </c>
      <c r="I500" s="311">
        <v>610.41804442285741</v>
      </c>
      <c r="J500" s="311">
        <v>3.9979999999999998</v>
      </c>
      <c r="K500" s="311">
        <v>0</v>
      </c>
      <c r="L500" s="311">
        <v>42.508100000000006</v>
      </c>
      <c r="M500" s="311">
        <v>0</v>
      </c>
      <c r="N500" s="311">
        <v>33.004400000000004</v>
      </c>
      <c r="O500" s="311">
        <v>0</v>
      </c>
      <c r="P500" s="311">
        <v>52.826000000000001</v>
      </c>
      <c r="Q500" s="311">
        <v>0</v>
      </c>
      <c r="R500" s="311">
        <v>61.974999999999994</v>
      </c>
      <c r="S500" s="311">
        <v>0</v>
      </c>
      <c r="T500" s="392">
        <v>194.3115</v>
      </c>
      <c r="U500" s="392">
        <v>0</v>
      </c>
      <c r="V500" s="311">
        <v>362.52914014552681</v>
      </c>
      <c r="W500" s="311">
        <v>98.822423155873082</v>
      </c>
      <c r="X500" s="311">
        <v>121.5158102620388</v>
      </c>
      <c r="Y500" s="311">
        <v>111.52691906</v>
      </c>
      <c r="Z500" s="311">
        <v>278.55289193000004</v>
      </c>
      <c r="AA500" s="395">
        <v>972.94718455343866</v>
      </c>
      <c r="AB500" s="533"/>
      <c r="AC500" s="515"/>
      <c r="AD500" s="515"/>
      <c r="AE500" s="515"/>
      <c r="AF500" s="488"/>
      <c r="AG500" s="515"/>
      <c r="AH500" s="515"/>
      <c r="AI500" s="488"/>
      <c r="AJ500" s="488"/>
      <c r="AK500" s="515"/>
      <c r="AL500" s="515"/>
      <c r="AM500" s="515"/>
      <c r="AN500" s="515"/>
      <c r="AO500" s="515"/>
      <c r="AP500" s="515"/>
      <c r="AQ500" s="487"/>
      <c r="AR500" s="487"/>
      <c r="AS500" s="487"/>
      <c r="AT500" s="487"/>
      <c r="AU500" s="489"/>
    </row>
    <row r="501" spans="1:47" s="479" customFormat="1" ht="12.75">
      <c r="A501" s="534"/>
      <c r="B501" s="346" t="s">
        <v>369</v>
      </c>
      <c r="C501" s="347"/>
      <c r="D501" s="347">
        <v>0</v>
      </c>
      <c r="E501" s="347">
        <v>0</v>
      </c>
      <c r="F501" s="394"/>
      <c r="G501" s="394"/>
      <c r="H501" s="311">
        <v>0</v>
      </c>
      <c r="I501" s="311">
        <v>0</v>
      </c>
      <c r="J501" s="311">
        <v>0</v>
      </c>
      <c r="K501" s="311">
        <v>0</v>
      </c>
      <c r="L501" s="311">
        <v>0</v>
      </c>
      <c r="M501" s="311">
        <v>0</v>
      </c>
      <c r="N501" s="311">
        <v>0</v>
      </c>
      <c r="O501" s="311">
        <v>0</v>
      </c>
      <c r="P501" s="311">
        <v>0</v>
      </c>
      <c r="Q501" s="311">
        <v>0</v>
      </c>
      <c r="R501" s="311">
        <v>0</v>
      </c>
      <c r="S501" s="311">
        <v>0</v>
      </c>
      <c r="T501" s="392">
        <v>0</v>
      </c>
      <c r="U501" s="392">
        <v>0</v>
      </c>
      <c r="V501" s="311">
        <v>0</v>
      </c>
      <c r="W501" s="311">
        <v>0</v>
      </c>
      <c r="X501" s="311">
        <v>0</v>
      </c>
      <c r="Y501" s="311">
        <v>0</v>
      </c>
      <c r="Z501" s="311">
        <v>0</v>
      </c>
      <c r="AA501" s="395">
        <v>0</v>
      </c>
      <c r="AB501" s="533"/>
      <c r="AC501" s="515"/>
      <c r="AD501" s="515"/>
      <c r="AE501" s="515"/>
      <c r="AF501" s="488"/>
      <c r="AG501" s="515"/>
      <c r="AH501" s="515"/>
      <c r="AI501" s="488"/>
      <c r="AJ501" s="488"/>
      <c r="AK501" s="515"/>
      <c r="AL501" s="515"/>
      <c r="AM501" s="515"/>
      <c r="AN501" s="515"/>
      <c r="AO501" s="515"/>
      <c r="AP501" s="515"/>
      <c r="AQ501" s="487"/>
      <c r="AR501" s="487"/>
      <c r="AS501" s="487"/>
      <c r="AT501" s="487"/>
      <c r="AU501" s="489"/>
    </row>
    <row r="502" spans="1:47" s="479" customFormat="1" ht="12.75">
      <c r="A502" s="534"/>
      <c r="B502" s="346" t="s">
        <v>370</v>
      </c>
      <c r="C502" s="347"/>
      <c r="D502" s="347">
        <v>9.8000000000000004E-2</v>
      </c>
      <c r="E502" s="347">
        <v>0</v>
      </c>
      <c r="F502" s="394"/>
      <c r="G502" s="394"/>
      <c r="H502" s="311">
        <v>0</v>
      </c>
      <c r="I502" s="311">
        <v>0</v>
      </c>
      <c r="J502" s="311">
        <v>0</v>
      </c>
      <c r="K502" s="311">
        <v>0</v>
      </c>
      <c r="L502" s="311">
        <v>9.8000000000000004E-2</v>
      </c>
      <c r="M502" s="311">
        <v>0</v>
      </c>
      <c r="N502" s="311">
        <v>0</v>
      </c>
      <c r="O502" s="311">
        <v>0</v>
      </c>
      <c r="P502" s="311">
        <v>0</v>
      </c>
      <c r="Q502" s="311">
        <v>0</v>
      </c>
      <c r="R502" s="311">
        <v>0</v>
      </c>
      <c r="S502" s="311">
        <v>0</v>
      </c>
      <c r="T502" s="392">
        <v>9.8000000000000004E-2</v>
      </c>
      <c r="U502" s="392">
        <v>0</v>
      </c>
      <c r="V502" s="311">
        <v>0</v>
      </c>
      <c r="W502" s="311">
        <v>0</v>
      </c>
      <c r="X502" s="311">
        <v>0</v>
      </c>
      <c r="Y502" s="311">
        <v>0</v>
      </c>
      <c r="Z502" s="311">
        <v>0</v>
      </c>
      <c r="AA502" s="395">
        <v>0</v>
      </c>
      <c r="AB502" s="533"/>
      <c r="AC502" s="515"/>
      <c r="AD502" s="515"/>
      <c r="AE502" s="515"/>
      <c r="AF502" s="488"/>
      <c r="AG502" s="515"/>
      <c r="AH502" s="515"/>
      <c r="AI502" s="488"/>
      <c r="AJ502" s="488"/>
      <c r="AK502" s="515"/>
      <c r="AL502" s="515"/>
      <c r="AM502" s="515"/>
      <c r="AN502" s="515"/>
      <c r="AO502" s="515"/>
      <c r="AP502" s="515"/>
      <c r="AQ502" s="487"/>
      <c r="AR502" s="487"/>
      <c r="AS502" s="487"/>
      <c r="AT502" s="487"/>
      <c r="AU502" s="489"/>
    </row>
    <row r="503" spans="1:47" s="479" customFormat="1" ht="12.75">
      <c r="A503" s="534"/>
      <c r="B503" s="346" t="s">
        <v>371</v>
      </c>
      <c r="C503" s="347"/>
      <c r="D503" s="347">
        <v>154.26949999999999</v>
      </c>
      <c r="E503" s="347">
        <v>0</v>
      </c>
      <c r="F503" s="394"/>
      <c r="G503" s="394"/>
      <c r="H503" s="311">
        <v>782.49990074342963</v>
      </c>
      <c r="I503" s="311">
        <v>504.62430370302633</v>
      </c>
      <c r="J503" s="311">
        <v>3.44</v>
      </c>
      <c r="K503" s="311">
        <v>0</v>
      </c>
      <c r="L503" s="311">
        <v>29.36</v>
      </c>
      <c r="M503" s="311">
        <v>0</v>
      </c>
      <c r="N503" s="311">
        <v>22.830400000000001</v>
      </c>
      <c r="O503" s="311">
        <v>0</v>
      </c>
      <c r="P503" s="311">
        <v>46.396000000000001</v>
      </c>
      <c r="Q503" s="311">
        <v>0</v>
      </c>
      <c r="R503" s="311">
        <v>51.23</v>
      </c>
      <c r="S503" s="311">
        <v>0</v>
      </c>
      <c r="T503" s="392">
        <v>153.25639999999999</v>
      </c>
      <c r="U503" s="392">
        <v>0</v>
      </c>
      <c r="V503" s="311">
        <v>232.11125026779203</v>
      </c>
      <c r="W503" s="311">
        <v>69.62344792433386</v>
      </c>
      <c r="X503" s="311">
        <v>93.148142953746884</v>
      </c>
      <c r="Y503" s="311">
        <v>86.789102729999996</v>
      </c>
      <c r="Z503" s="311">
        <v>255.06361007999999</v>
      </c>
      <c r="AA503" s="395">
        <v>736.73555395587277</v>
      </c>
      <c r="AB503" s="533"/>
      <c r="AC503" s="515"/>
      <c r="AD503" s="515"/>
      <c r="AE503" s="515"/>
      <c r="AF503" s="488"/>
      <c r="AG503" s="515"/>
      <c r="AH503" s="515"/>
      <c r="AI503" s="488"/>
      <c r="AJ503" s="488"/>
      <c r="AK503" s="515"/>
      <c r="AL503" s="515"/>
      <c r="AM503" s="515"/>
      <c r="AN503" s="515"/>
      <c r="AO503" s="515"/>
      <c r="AP503" s="515"/>
      <c r="AQ503" s="487"/>
      <c r="AR503" s="487"/>
      <c r="AS503" s="487"/>
      <c r="AT503" s="487"/>
      <c r="AU503" s="489"/>
    </row>
    <row r="504" spans="1:47" s="479" customFormat="1" ht="12.75">
      <c r="A504" s="534"/>
      <c r="B504" s="346" t="s">
        <v>372</v>
      </c>
      <c r="C504" s="347"/>
      <c r="D504" s="347">
        <v>40.957100000000004</v>
      </c>
      <c r="E504" s="347">
        <v>0</v>
      </c>
      <c r="F504" s="394"/>
      <c r="G504" s="394"/>
      <c r="H504" s="311">
        <v>248.91420484929546</v>
      </c>
      <c r="I504" s="311">
        <v>105.79374071983116</v>
      </c>
      <c r="J504" s="311">
        <v>0.55800000000000005</v>
      </c>
      <c r="K504" s="311">
        <v>0</v>
      </c>
      <c r="L504" s="311">
        <v>13.050099999999999</v>
      </c>
      <c r="M504" s="311">
        <v>0</v>
      </c>
      <c r="N504" s="311">
        <v>10.174000000000001</v>
      </c>
      <c r="O504" s="311">
        <v>0</v>
      </c>
      <c r="P504" s="311">
        <v>6.4300000000000006</v>
      </c>
      <c r="Q504" s="311">
        <v>0</v>
      </c>
      <c r="R504" s="311">
        <v>10.745000000000001</v>
      </c>
      <c r="S504" s="311">
        <v>0</v>
      </c>
      <c r="T504" s="392">
        <v>40.957099999999997</v>
      </c>
      <c r="U504" s="392">
        <v>0</v>
      </c>
      <c r="V504" s="311">
        <v>130.41788987773478</v>
      </c>
      <c r="W504" s="311">
        <v>29.198975231539233</v>
      </c>
      <c r="X504" s="311">
        <v>28.367667308291928</v>
      </c>
      <c r="Y504" s="311">
        <v>24.737816330000001</v>
      </c>
      <c r="Z504" s="311">
        <v>23.489281850000001</v>
      </c>
      <c r="AA504" s="395">
        <v>236.21163059756594</v>
      </c>
      <c r="AB504" s="533"/>
      <c r="AC504" s="515"/>
      <c r="AD504" s="515"/>
      <c r="AE504" s="515"/>
      <c r="AF504" s="488"/>
      <c r="AG504" s="515"/>
      <c r="AH504" s="515"/>
      <c r="AI504" s="488"/>
      <c r="AJ504" s="488"/>
      <c r="AK504" s="515"/>
      <c r="AL504" s="515"/>
      <c r="AM504" s="515"/>
      <c r="AN504" s="515"/>
      <c r="AO504" s="515"/>
      <c r="AP504" s="515"/>
      <c r="AQ504" s="487"/>
      <c r="AR504" s="487"/>
      <c r="AS504" s="487"/>
      <c r="AT504" s="487"/>
      <c r="AU504" s="489"/>
    </row>
    <row r="505" spans="1:47" s="479" customFormat="1" ht="12.75">
      <c r="A505" s="534"/>
      <c r="B505" s="346" t="s">
        <v>373</v>
      </c>
      <c r="C505" s="347">
        <v>0</v>
      </c>
      <c r="D505" s="347">
        <v>0</v>
      </c>
      <c r="E505" s="347">
        <v>270.2</v>
      </c>
      <c r="F505" s="394"/>
      <c r="G505" s="394"/>
      <c r="H505" s="311">
        <v>2638.1190223674621</v>
      </c>
      <c r="I505" s="311">
        <v>1464.3235895169068</v>
      </c>
      <c r="J505" s="311">
        <v>0</v>
      </c>
      <c r="K505" s="311">
        <v>12.1</v>
      </c>
      <c r="L505" s="311">
        <v>0.88</v>
      </c>
      <c r="M505" s="311">
        <v>38.380000000000003</v>
      </c>
      <c r="N505" s="311">
        <v>0</v>
      </c>
      <c r="O505" s="311">
        <v>82.19</v>
      </c>
      <c r="P505" s="311">
        <v>0</v>
      </c>
      <c r="Q505" s="311">
        <v>34.6</v>
      </c>
      <c r="R505" s="311">
        <v>0</v>
      </c>
      <c r="S505" s="311">
        <v>95.210000000000008</v>
      </c>
      <c r="T505" s="392">
        <v>0.88</v>
      </c>
      <c r="U505" s="392">
        <v>262.48</v>
      </c>
      <c r="V505" s="311">
        <v>893.59940602015899</v>
      </c>
      <c r="W505" s="311">
        <v>479.90205483804834</v>
      </c>
      <c r="X505" s="311">
        <v>376.71347532136753</v>
      </c>
      <c r="Y505" s="311">
        <v>203.81612168000001</v>
      </c>
      <c r="Z505" s="311">
        <v>316.70213396000003</v>
      </c>
      <c r="AA505" s="395">
        <v>2270.733191819575</v>
      </c>
      <c r="AB505" s="533"/>
      <c r="AC505" s="515"/>
      <c r="AD505" s="515"/>
      <c r="AE505" s="515"/>
      <c r="AF505" s="488"/>
      <c r="AG505" s="515"/>
      <c r="AH505" s="515"/>
      <c r="AI505" s="488"/>
      <c r="AJ505" s="488"/>
      <c r="AK505" s="515"/>
      <c r="AL505" s="515"/>
      <c r="AM505" s="515"/>
      <c r="AN505" s="515"/>
      <c r="AO505" s="515"/>
      <c r="AP505" s="515"/>
      <c r="AQ505" s="487"/>
      <c r="AR505" s="487"/>
      <c r="AS505" s="487"/>
      <c r="AT505" s="487"/>
      <c r="AU505" s="489"/>
    </row>
    <row r="506" spans="1:47" s="479" customFormat="1" ht="12.75">
      <c r="A506" s="534"/>
      <c r="B506" s="346" t="s">
        <v>374</v>
      </c>
      <c r="C506" s="347"/>
      <c r="D506" s="347">
        <v>0</v>
      </c>
      <c r="E506" s="347">
        <v>0</v>
      </c>
      <c r="F506" s="394"/>
      <c r="G506" s="394"/>
      <c r="H506" s="311">
        <v>0</v>
      </c>
      <c r="I506" s="311">
        <v>0</v>
      </c>
      <c r="J506" s="311">
        <v>0</v>
      </c>
      <c r="K506" s="311">
        <v>0</v>
      </c>
      <c r="L506" s="311">
        <v>0</v>
      </c>
      <c r="M506" s="311">
        <v>0</v>
      </c>
      <c r="N506" s="311">
        <v>0</v>
      </c>
      <c r="O506" s="311">
        <v>0</v>
      </c>
      <c r="P506" s="311">
        <v>0</v>
      </c>
      <c r="Q506" s="311">
        <v>0</v>
      </c>
      <c r="R506" s="311">
        <v>0</v>
      </c>
      <c r="S506" s="311">
        <v>0</v>
      </c>
      <c r="T506" s="392">
        <v>0</v>
      </c>
      <c r="U506" s="392">
        <v>0</v>
      </c>
      <c r="V506" s="311">
        <v>0</v>
      </c>
      <c r="W506" s="311">
        <v>0</v>
      </c>
      <c r="X506" s="311">
        <v>0</v>
      </c>
      <c r="Y506" s="311">
        <v>0</v>
      </c>
      <c r="Z506" s="311">
        <v>0</v>
      </c>
      <c r="AA506" s="395">
        <v>0</v>
      </c>
      <c r="AB506" s="533"/>
      <c r="AC506" s="515"/>
      <c r="AD506" s="515"/>
      <c r="AE506" s="515"/>
      <c r="AF506" s="488"/>
      <c r="AG506" s="515"/>
      <c r="AH506" s="515"/>
      <c r="AI506" s="488"/>
      <c r="AJ506" s="488"/>
      <c r="AK506" s="515"/>
      <c r="AL506" s="515"/>
      <c r="AM506" s="515"/>
      <c r="AN506" s="515"/>
      <c r="AO506" s="515"/>
      <c r="AP506" s="515"/>
      <c r="AQ506" s="487"/>
      <c r="AR506" s="487"/>
      <c r="AS506" s="487"/>
      <c r="AT506" s="487"/>
      <c r="AU506" s="489"/>
    </row>
    <row r="507" spans="1:47" s="479" customFormat="1" ht="12.75">
      <c r="A507" s="534"/>
      <c r="B507" s="346" t="s">
        <v>375</v>
      </c>
      <c r="C507" s="347"/>
      <c r="D507" s="347">
        <v>0</v>
      </c>
      <c r="E507" s="347">
        <v>5</v>
      </c>
      <c r="F507" s="394"/>
      <c r="G507" s="394"/>
      <c r="H507" s="311">
        <v>159.07458398</v>
      </c>
      <c r="I507" s="311">
        <v>155.38191594</v>
      </c>
      <c r="J507" s="311">
        <v>0</v>
      </c>
      <c r="K507" s="311">
        <v>0</v>
      </c>
      <c r="L507" s="311">
        <v>0</v>
      </c>
      <c r="M507" s="311">
        <v>0</v>
      </c>
      <c r="N507" s="311">
        <v>0</v>
      </c>
      <c r="O507" s="311">
        <v>0</v>
      </c>
      <c r="P507" s="311">
        <v>0</v>
      </c>
      <c r="Q507" s="311">
        <v>0</v>
      </c>
      <c r="R507" s="311">
        <v>0</v>
      </c>
      <c r="S507" s="311">
        <v>5</v>
      </c>
      <c r="T507" s="392">
        <v>0</v>
      </c>
      <c r="U507" s="392">
        <v>5</v>
      </c>
      <c r="V507" s="311">
        <v>2.548</v>
      </c>
      <c r="W507" s="311">
        <v>2.22168623</v>
      </c>
      <c r="X507" s="311">
        <v>0.14674282</v>
      </c>
      <c r="Y507" s="311">
        <v>27.86193548</v>
      </c>
      <c r="Z507" s="311">
        <v>37.961747709999997</v>
      </c>
      <c r="AA507" s="395">
        <v>70.740112240000002</v>
      </c>
      <c r="AB507" s="533"/>
      <c r="AC507" s="515"/>
      <c r="AD507" s="515"/>
      <c r="AE507" s="515"/>
      <c r="AF507" s="488"/>
      <c r="AG507" s="515"/>
      <c r="AH507" s="515"/>
      <c r="AI507" s="488"/>
      <c r="AJ507" s="488"/>
      <c r="AK507" s="515"/>
      <c r="AL507" s="515"/>
      <c r="AM507" s="515"/>
      <c r="AN507" s="515"/>
      <c r="AO507" s="515"/>
      <c r="AP507" s="515"/>
      <c r="AQ507" s="487"/>
      <c r="AR507" s="487"/>
      <c r="AS507" s="487"/>
      <c r="AT507" s="487"/>
      <c r="AU507" s="489"/>
    </row>
    <row r="508" spans="1:47" s="479" customFormat="1" ht="12.75">
      <c r="A508" s="534"/>
      <c r="B508" s="346" t="s">
        <v>376</v>
      </c>
      <c r="C508" s="347"/>
      <c r="D508" s="347">
        <v>0</v>
      </c>
      <c r="E508" s="347">
        <v>265.2</v>
      </c>
      <c r="F508" s="394"/>
      <c r="G508" s="394"/>
      <c r="H508" s="311">
        <v>2479.0444383874628</v>
      </c>
      <c r="I508" s="311">
        <v>1308.9416735769069</v>
      </c>
      <c r="J508" s="311">
        <v>0</v>
      </c>
      <c r="K508" s="311">
        <v>12.1</v>
      </c>
      <c r="L508" s="311">
        <v>0.88</v>
      </c>
      <c r="M508" s="311">
        <v>38.380000000000003</v>
      </c>
      <c r="N508" s="311">
        <v>0</v>
      </c>
      <c r="O508" s="311">
        <v>82.19</v>
      </c>
      <c r="P508" s="311">
        <v>0</v>
      </c>
      <c r="Q508" s="311">
        <v>34.6</v>
      </c>
      <c r="R508" s="311">
        <v>0</v>
      </c>
      <c r="S508" s="311">
        <v>90.210000000000008</v>
      </c>
      <c r="T508" s="392">
        <v>0.88</v>
      </c>
      <c r="U508" s="392">
        <v>257.48</v>
      </c>
      <c r="V508" s="311">
        <v>891.05140602015899</v>
      </c>
      <c r="W508" s="311">
        <v>477.6803686080483</v>
      </c>
      <c r="X508" s="311">
        <v>376.56673250136748</v>
      </c>
      <c r="Y508" s="311">
        <v>175.95418620000001</v>
      </c>
      <c r="Z508" s="311">
        <v>278.74038625000003</v>
      </c>
      <c r="AA508" s="395">
        <v>2199.9930795795749</v>
      </c>
      <c r="AB508" s="533"/>
      <c r="AC508" s="515"/>
      <c r="AD508" s="515"/>
      <c r="AE508" s="515"/>
      <c r="AF508" s="488"/>
      <c r="AG508" s="515"/>
      <c r="AH508" s="515"/>
      <c r="AI508" s="488"/>
      <c r="AJ508" s="488"/>
      <c r="AK508" s="515"/>
      <c r="AL508" s="515"/>
      <c r="AM508" s="515"/>
      <c r="AN508" s="515"/>
      <c r="AO508" s="515"/>
      <c r="AP508" s="515"/>
      <c r="AQ508" s="487"/>
      <c r="AR508" s="487"/>
      <c r="AS508" s="487"/>
      <c r="AT508" s="487"/>
      <c r="AU508" s="489"/>
    </row>
    <row r="509" spans="1:47" s="479" customFormat="1" ht="12.75">
      <c r="A509" s="534"/>
      <c r="B509" s="346" t="s">
        <v>377</v>
      </c>
      <c r="C509" s="347"/>
      <c r="D509" s="347">
        <v>0</v>
      </c>
      <c r="E509" s="347">
        <v>0</v>
      </c>
      <c r="F509" s="394"/>
      <c r="G509" s="394"/>
      <c r="H509" s="311">
        <v>0</v>
      </c>
      <c r="I509" s="311">
        <v>0</v>
      </c>
      <c r="J509" s="311">
        <v>0</v>
      </c>
      <c r="K509" s="311">
        <v>0</v>
      </c>
      <c r="L509" s="311">
        <v>0</v>
      </c>
      <c r="M509" s="311">
        <v>0</v>
      </c>
      <c r="N509" s="311">
        <v>0</v>
      </c>
      <c r="O509" s="311">
        <v>0</v>
      </c>
      <c r="P509" s="311">
        <v>0</v>
      </c>
      <c r="Q509" s="311">
        <v>0</v>
      </c>
      <c r="R509" s="311">
        <v>0</v>
      </c>
      <c r="S509" s="311">
        <v>0</v>
      </c>
      <c r="T509" s="392">
        <v>0</v>
      </c>
      <c r="U509" s="392">
        <v>0</v>
      </c>
      <c r="V509" s="311">
        <v>0</v>
      </c>
      <c r="W509" s="311">
        <v>0</v>
      </c>
      <c r="X509" s="311">
        <v>0</v>
      </c>
      <c r="Y509" s="311">
        <v>0</v>
      </c>
      <c r="Z509" s="311">
        <v>0</v>
      </c>
      <c r="AA509" s="395">
        <v>0</v>
      </c>
      <c r="AB509" s="533"/>
      <c r="AC509" s="515"/>
      <c r="AD509" s="515"/>
      <c r="AE509" s="515"/>
      <c r="AF509" s="488"/>
      <c r="AG509" s="515"/>
      <c r="AH509" s="515"/>
      <c r="AI509" s="488"/>
      <c r="AJ509" s="488"/>
      <c r="AK509" s="515"/>
      <c r="AL509" s="515"/>
      <c r="AM509" s="515"/>
      <c r="AN509" s="515"/>
      <c r="AO509" s="515"/>
      <c r="AP509" s="515"/>
      <c r="AQ509" s="487"/>
      <c r="AR509" s="487"/>
      <c r="AS509" s="487"/>
      <c r="AT509" s="487"/>
      <c r="AU509" s="489"/>
    </row>
    <row r="510" spans="1:47" s="479" customFormat="1" ht="12.75">
      <c r="A510" s="534"/>
      <c r="B510" s="346" t="s">
        <v>67</v>
      </c>
      <c r="C510" s="347"/>
      <c r="D510" s="347">
        <v>0</v>
      </c>
      <c r="E510" s="347">
        <v>0</v>
      </c>
      <c r="F510" s="394"/>
      <c r="G510" s="394"/>
      <c r="H510" s="311">
        <v>1128.2461368784188</v>
      </c>
      <c r="I510" s="311">
        <v>622.18706742475138</v>
      </c>
      <c r="J510" s="311">
        <v>0</v>
      </c>
      <c r="K510" s="311">
        <v>0</v>
      </c>
      <c r="L510" s="311">
        <v>0</v>
      </c>
      <c r="M510" s="311">
        <v>0</v>
      </c>
      <c r="N510" s="311">
        <v>0</v>
      </c>
      <c r="O510" s="311">
        <v>0</v>
      </c>
      <c r="P510" s="311">
        <v>0</v>
      </c>
      <c r="Q510" s="311">
        <v>0</v>
      </c>
      <c r="R510" s="311">
        <v>0</v>
      </c>
      <c r="S510" s="311">
        <v>0</v>
      </c>
      <c r="T510" s="392">
        <v>0</v>
      </c>
      <c r="U510" s="392">
        <v>0</v>
      </c>
      <c r="V510" s="311">
        <v>335.32990233806549</v>
      </c>
      <c r="W510" s="311">
        <v>439.70887093445822</v>
      </c>
      <c r="X510" s="311">
        <v>123.4509076557143</v>
      </c>
      <c r="Y510" s="311">
        <v>7.1789466800000001</v>
      </c>
      <c r="Z510" s="311">
        <v>51.852846560000003</v>
      </c>
      <c r="AA510" s="395">
        <v>957.521474168238</v>
      </c>
      <c r="AB510" s="533"/>
      <c r="AC510" s="515"/>
      <c r="AD510" s="515"/>
      <c r="AE510" s="515"/>
      <c r="AF510" s="488"/>
      <c r="AG510" s="515"/>
      <c r="AH510" s="515"/>
      <c r="AI510" s="488"/>
      <c r="AJ510" s="488"/>
      <c r="AK510" s="515"/>
      <c r="AL510" s="515"/>
      <c r="AM510" s="515"/>
      <c r="AN510" s="515"/>
      <c r="AO510" s="515"/>
      <c r="AP510" s="515"/>
      <c r="AQ510" s="487"/>
      <c r="AR510" s="487"/>
      <c r="AS510" s="487"/>
      <c r="AT510" s="487"/>
      <c r="AU510" s="489"/>
    </row>
    <row r="511" spans="1:47" s="516" customFormat="1" ht="25.5">
      <c r="A511" s="524" t="s">
        <v>81</v>
      </c>
      <c r="B511" s="525" t="s">
        <v>48</v>
      </c>
      <c r="C511" s="512"/>
      <c r="D511" s="513">
        <v>1764.5690999999999</v>
      </c>
      <c r="E511" s="513">
        <v>270.2</v>
      </c>
      <c r="F511" s="514"/>
      <c r="G511" s="514"/>
      <c r="H511" s="513">
        <v>9721.7758806151141</v>
      </c>
      <c r="I511" s="513">
        <v>5857.2506099696939</v>
      </c>
      <c r="J511" s="513">
        <v>17.357000000000003</v>
      </c>
      <c r="K511" s="513">
        <v>12.1</v>
      </c>
      <c r="L511" s="513">
        <v>303.93470000000002</v>
      </c>
      <c r="M511" s="513">
        <v>38.380000000000003</v>
      </c>
      <c r="N511" s="513">
        <v>439.80539999999996</v>
      </c>
      <c r="O511" s="513">
        <v>82.19</v>
      </c>
      <c r="P511" s="513">
        <v>244.30500000000001</v>
      </c>
      <c r="Q511" s="513">
        <v>34.6</v>
      </c>
      <c r="R511" s="513">
        <v>643.95000000000005</v>
      </c>
      <c r="S511" s="513">
        <v>95.210000000000008</v>
      </c>
      <c r="T511" s="584">
        <v>1649.3521000000001</v>
      </c>
      <c r="U511" s="584">
        <v>262.48</v>
      </c>
      <c r="V511" s="513">
        <v>2937.5982569639996</v>
      </c>
      <c r="W511" s="513">
        <v>1746.3097325839776</v>
      </c>
      <c r="X511" s="513">
        <v>1423.1536411557142</v>
      </c>
      <c r="Y511" s="513">
        <v>900.50207054999998</v>
      </c>
      <c r="Z511" s="513">
        <v>1278.0162229999999</v>
      </c>
      <c r="AA511" s="587">
        <v>8285.5799242536923</v>
      </c>
      <c r="AB511" s="490"/>
      <c r="AC511" s="515"/>
      <c r="AD511" s="515"/>
      <c r="AE511" s="515"/>
      <c r="AF511" s="488"/>
      <c r="AG511" s="515"/>
      <c r="AH511" s="515"/>
      <c r="AI511" s="488"/>
      <c r="AJ511" s="488"/>
      <c r="AK511" s="515"/>
      <c r="AL511" s="515"/>
      <c r="AM511" s="515"/>
      <c r="AN511" s="515"/>
      <c r="AO511" s="515"/>
      <c r="AP511" s="515"/>
      <c r="AQ511" s="515"/>
      <c r="AR511" s="515"/>
      <c r="AS511" s="515"/>
      <c r="AT511" s="515"/>
      <c r="AU511" s="489">
        <v>-489.05614005999814</v>
      </c>
    </row>
    <row r="512" spans="1:47" s="479" customFormat="1" ht="12.75">
      <c r="A512" s="534"/>
      <c r="B512" s="346" t="s">
        <v>361</v>
      </c>
      <c r="C512" s="347">
        <v>0</v>
      </c>
      <c r="D512" s="347">
        <v>1764.5690999999999</v>
      </c>
      <c r="E512" s="347">
        <v>270.2</v>
      </c>
      <c r="F512" s="394"/>
      <c r="G512" s="394"/>
      <c r="H512" s="311">
        <v>9721.7758806151141</v>
      </c>
      <c r="I512" s="311">
        <v>5857.2506099696939</v>
      </c>
      <c r="J512" s="311">
        <v>17.357000000000003</v>
      </c>
      <c r="K512" s="311">
        <v>12.1</v>
      </c>
      <c r="L512" s="311">
        <v>303.93470000000002</v>
      </c>
      <c r="M512" s="311">
        <v>38.380000000000003</v>
      </c>
      <c r="N512" s="311">
        <v>439.80539999999996</v>
      </c>
      <c r="O512" s="311">
        <v>82.19</v>
      </c>
      <c r="P512" s="311">
        <v>244.30500000000001</v>
      </c>
      <c r="Q512" s="311">
        <v>34.6</v>
      </c>
      <c r="R512" s="311">
        <v>643.95000000000005</v>
      </c>
      <c r="S512" s="311">
        <v>95.210000000000008</v>
      </c>
      <c r="T512" s="392">
        <v>1649.3521000000001</v>
      </c>
      <c r="U512" s="392">
        <v>262.48</v>
      </c>
      <c r="V512" s="311">
        <v>2937.5982569639996</v>
      </c>
      <c r="W512" s="311">
        <v>1746.3097325839776</v>
      </c>
      <c r="X512" s="311">
        <v>1423.1536411557142</v>
      </c>
      <c r="Y512" s="311">
        <v>900.50207054999998</v>
      </c>
      <c r="Z512" s="311">
        <v>1278.0162229999999</v>
      </c>
      <c r="AA512" s="395">
        <v>8285.5799242536923</v>
      </c>
      <c r="AB512" s="533"/>
      <c r="AC512" s="515"/>
      <c r="AD512" s="515"/>
      <c r="AE512" s="515"/>
      <c r="AF512" s="488"/>
      <c r="AG512" s="515"/>
      <c r="AH512" s="515"/>
      <c r="AI512" s="488"/>
      <c r="AJ512" s="488"/>
      <c r="AK512" s="515"/>
      <c r="AL512" s="515"/>
      <c r="AM512" s="515"/>
      <c r="AN512" s="515"/>
      <c r="AO512" s="515"/>
      <c r="AP512" s="515"/>
      <c r="AQ512" s="487"/>
      <c r="AR512" s="487"/>
      <c r="AS512" s="487"/>
      <c r="AT512" s="487"/>
      <c r="AU512" s="489"/>
    </row>
    <row r="513" spans="1:47" s="479" customFormat="1" ht="12.75">
      <c r="A513" s="534"/>
      <c r="B513" s="346" t="s">
        <v>362</v>
      </c>
      <c r="C513" s="347">
        <v>0</v>
      </c>
      <c r="D513" s="347">
        <v>1764.5690999999999</v>
      </c>
      <c r="E513" s="347">
        <v>0</v>
      </c>
      <c r="F513" s="394"/>
      <c r="G513" s="394"/>
      <c r="H513" s="311">
        <v>5955.4107213692332</v>
      </c>
      <c r="I513" s="311">
        <v>3770.7399530280341</v>
      </c>
      <c r="J513" s="311">
        <v>17.357000000000003</v>
      </c>
      <c r="K513" s="311">
        <v>0</v>
      </c>
      <c r="L513" s="311">
        <v>303.05470000000003</v>
      </c>
      <c r="M513" s="311">
        <v>0</v>
      </c>
      <c r="N513" s="311">
        <v>439.80539999999996</v>
      </c>
      <c r="O513" s="311">
        <v>0</v>
      </c>
      <c r="P513" s="311">
        <v>244.30500000000001</v>
      </c>
      <c r="Q513" s="311">
        <v>0</v>
      </c>
      <c r="R513" s="311">
        <v>643.95000000000005</v>
      </c>
      <c r="S513" s="311">
        <v>0</v>
      </c>
      <c r="T513" s="392">
        <v>1648.4721000000002</v>
      </c>
      <c r="U513" s="392">
        <v>0</v>
      </c>
      <c r="V513" s="311">
        <v>1708.6689486057749</v>
      </c>
      <c r="W513" s="311">
        <v>826.6988068114714</v>
      </c>
      <c r="X513" s="311">
        <v>922.98925817863255</v>
      </c>
      <c r="Y513" s="311">
        <v>689.50700218999998</v>
      </c>
      <c r="Z513" s="311">
        <v>909.46124248000001</v>
      </c>
      <c r="AA513" s="395">
        <v>5057.3252582658797</v>
      </c>
      <c r="AB513" s="533"/>
      <c r="AC513" s="515"/>
      <c r="AD513" s="515"/>
      <c r="AE513" s="515"/>
      <c r="AF513" s="488"/>
      <c r="AG513" s="515"/>
      <c r="AH513" s="515"/>
      <c r="AI513" s="488"/>
      <c r="AJ513" s="488"/>
      <c r="AK513" s="515"/>
      <c r="AL513" s="515"/>
      <c r="AM513" s="515"/>
      <c r="AN513" s="515"/>
      <c r="AO513" s="515"/>
      <c r="AP513" s="515"/>
      <c r="AQ513" s="487"/>
      <c r="AR513" s="487"/>
      <c r="AS513" s="487"/>
      <c r="AT513" s="487"/>
      <c r="AU513" s="489"/>
    </row>
    <row r="514" spans="1:47" s="479" customFormat="1" ht="12.75">
      <c r="A514" s="534"/>
      <c r="B514" s="346" t="s">
        <v>363</v>
      </c>
      <c r="C514" s="347">
        <v>0</v>
      </c>
      <c r="D514" s="347">
        <v>1569.2445</v>
      </c>
      <c r="E514" s="347">
        <v>0</v>
      </c>
      <c r="F514" s="394"/>
      <c r="G514" s="394"/>
      <c r="H514" s="311">
        <v>4923.9966157765084</v>
      </c>
      <c r="I514" s="311">
        <v>3160.3219086051768</v>
      </c>
      <c r="J514" s="311">
        <v>13.359</v>
      </c>
      <c r="K514" s="311">
        <v>0</v>
      </c>
      <c r="L514" s="311">
        <v>260.54660000000001</v>
      </c>
      <c r="M514" s="311">
        <v>0</v>
      </c>
      <c r="N514" s="311">
        <v>406.80099999999999</v>
      </c>
      <c r="O514" s="311">
        <v>0</v>
      </c>
      <c r="P514" s="311">
        <v>191.47899999999998</v>
      </c>
      <c r="Q514" s="311">
        <v>0</v>
      </c>
      <c r="R514" s="311">
        <v>581.97500000000002</v>
      </c>
      <c r="S514" s="311">
        <v>0</v>
      </c>
      <c r="T514" s="392">
        <v>1454.1606000000002</v>
      </c>
      <c r="U514" s="392">
        <v>0</v>
      </c>
      <c r="V514" s="311">
        <v>1346.1398084602481</v>
      </c>
      <c r="W514" s="311">
        <v>727.87638365559837</v>
      </c>
      <c r="X514" s="311">
        <v>801.47344791659373</v>
      </c>
      <c r="Y514" s="311">
        <v>577.98008312999991</v>
      </c>
      <c r="Z514" s="311">
        <v>630.90835055000002</v>
      </c>
      <c r="AA514" s="395">
        <v>4084.3780737124403</v>
      </c>
      <c r="AB514" s="533"/>
      <c r="AC514" s="515"/>
      <c r="AD514" s="515"/>
      <c r="AE514" s="515"/>
      <c r="AF514" s="488"/>
      <c r="AG514" s="515"/>
      <c r="AH514" s="515"/>
      <c r="AI514" s="488"/>
      <c r="AJ514" s="488"/>
      <c r="AK514" s="515"/>
      <c r="AL514" s="515"/>
      <c r="AM514" s="515"/>
      <c r="AN514" s="515"/>
      <c r="AO514" s="515"/>
      <c r="AP514" s="515"/>
      <c r="AQ514" s="487"/>
      <c r="AR514" s="487"/>
      <c r="AS514" s="487"/>
      <c r="AT514" s="487"/>
      <c r="AU514" s="489"/>
    </row>
    <row r="515" spans="1:47" s="479" customFormat="1" ht="12.75">
      <c r="A515" s="534"/>
      <c r="B515" s="346" t="s">
        <v>364</v>
      </c>
      <c r="C515" s="347"/>
      <c r="D515" s="347">
        <v>0</v>
      </c>
      <c r="E515" s="347">
        <v>0</v>
      </c>
      <c r="F515" s="394"/>
      <c r="G515" s="394"/>
      <c r="H515" s="311">
        <v>0</v>
      </c>
      <c r="I515" s="311">
        <v>0</v>
      </c>
      <c r="J515" s="311">
        <v>0</v>
      </c>
      <c r="K515" s="311">
        <v>0</v>
      </c>
      <c r="L515" s="311">
        <v>0</v>
      </c>
      <c r="M515" s="311">
        <v>0</v>
      </c>
      <c r="N515" s="311">
        <v>0</v>
      </c>
      <c r="O515" s="311">
        <v>0</v>
      </c>
      <c r="P515" s="311">
        <v>0</v>
      </c>
      <c r="Q515" s="311">
        <v>0</v>
      </c>
      <c r="R515" s="311">
        <v>0</v>
      </c>
      <c r="S515" s="311">
        <v>0</v>
      </c>
      <c r="T515" s="392">
        <v>0</v>
      </c>
      <c r="U515" s="392">
        <v>0</v>
      </c>
      <c r="V515" s="311">
        <v>0</v>
      </c>
      <c r="W515" s="311">
        <v>0</v>
      </c>
      <c r="X515" s="311">
        <v>0</v>
      </c>
      <c r="Y515" s="311">
        <v>0</v>
      </c>
      <c r="Z515" s="311">
        <v>0</v>
      </c>
      <c r="AA515" s="395">
        <v>0</v>
      </c>
      <c r="AB515" s="533"/>
      <c r="AC515" s="515"/>
      <c r="AD515" s="515"/>
      <c r="AE515" s="515"/>
      <c r="AF515" s="488"/>
      <c r="AG515" s="515"/>
      <c r="AH515" s="515"/>
      <c r="AI515" s="488"/>
      <c r="AJ515" s="488"/>
      <c r="AK515" s="515"/>
      <c r="AL515" s="515"/>
      <c r="AM515" s="515"/>
      <c r="AN515" s="515"/>
      <c r="AO515" s="515"/>
      <c r="AP515" s="515"/>
      <c r="AQ515" s="487"/>
      <c r="AR515" s="487"/>
      <c r="AS515" s="487"/>
      <c r="AT515" s="487"/>
      <c r="AU515" s="489"/>
    </row>
    <row r="516" spans="1:47" s="479" customFormat="1" ht="12.75">
      <c r="A516" s="534"/>
      <c r="B516" s="346" t="s">
        <v>365</v>
      </c>
      <c r="C516" s="347"/>
      <c r="D516" s="347">
        <v>87</v>
      </c>
      <c r="E516" s="347">
        <v>0</v>
      </c>
      <c r="F516" s="394"/>
      <c r="G516" s="394"/>
      <c r="H516" s="311">
        <v>675.27353581</v>
      </c>
      <c r="I516" s="311">
        <v>624.64597565999998</v>
      </c>
      <c r="J516" s="311">
        <v>0</v>
      </c>
      <c r="K516" s="311">
        <v>0</v>
      </c>
      <c r="L516" s="311">
        <v>0</v>
      </c>
      <c r="M516" s="311">
        <v>0</v>
      </c>
      <c r="N516" s="311">
        <v>0</v>
      </c>
      <c r="O516" s="311">
        <v>0</v>
      </c>
      <c r="P516" s="311">
        <v>0</v>
      </c>
      <c r="Q516" s="311">
        <v>0</v>
      </c>
      <c r="R516" s="311">
        <v>6</v>
      </c>
      <c r="S516" s="311">
        <v>0</v>
      </c>
      <c r="T516" s="392">
        <v>6</v>
      </c>
      <c r="U516" s="392">
        <v>0</v>
      </c>
      <c r="V516" s="311">
        <v>3.8220000000000001</v>
      </c>
      <c r="W516" s="311">
        <v>5.3483137699999999</v>
      </c>
      <c r="X516" s="311">
        <v>0.35325718</v>
      </c>
      <c r="Y516" s="311">
        <v>105.47912183</v>
      </c>
      <c r="Z516" s="311">
        <v>91.38614389</v>
      </c>
      <c r="AA516" s="395">
        <v>206.38883666999999</v>
      </c>
      <c r="AB516" s="533"/>
      <c r="AC516" s="515"/>
      <c r="AD516" s="515"/>
      <c r="AE516" s="515"/>
      <c r="AF516" s="488"/>
      <c r="AG516" s="515"/>
      <c r="AH516" s="515"/>
      <c r="AI516" s="488"/>
      <c r="AJ516" s="488"/>
      <c r="AK516" s="515"/>
      <c r="AL516" s="515"/>
      <c r="AM516" s="515"/>
      <c r="AN516" s="515"/>
      <c r="AO516" s="515"/>
      <c r="AP516" s="515"/>
      <c r="AQ516" s="487"/>
      <c r="AR516" s="487"/>
      <c r="AS516" s="487"/>
      <c r="AT516" s="487"/>
      <c r="AU516" s="489"/>
    </row>
    <row r="517" spans="1:47" s="479" customFormat="1" ht="12.75">
      <c r="A517" s="534"/>
      <c r="B517" s="346" t="s">
        <v>366</v>
      </c>
      <c r="C517" s="347"/>
      <c r="D517" s="347">
        <v>665.32960000000003</v>
      </c>
      <c r="E517" s="347">
        <v>0</v>
      </c>
      <c r="F517" s="394"/>
      <c r="G517" s="394"/>
      <c r="H517" s="311">
        <v>2758.297321859623</v>
      </c>
      <c r="I517" s="311">
        <v>1532.9252888024628</v>
      </c>
      <c r="J517" s="311">
        <v>5.2459999999999996</v>
      </c>
      <c r="K517" s="311">
        <v>0</v>
      </c>
      <c r="L517" s="311">
        <v>164.65360000000001</v>
      </c>
      <c r="M517" s="311">
        <v>0</v>
      </c>
      <c r="N517" s="311">
        <v>230.84100000000001</v>
      </c>
      <c r="O517" s="311">
        <v>0</v>
      </c>
      <c r="P517" s="311">
        <v>142.89699999999999</v>
      </c>
      <c r="Q517" s="311">
        <v>0</v>
      </c>
      <c r="R517" s="311">
        <v>92.265000000000001</v>
      </c>
      <c r="S517" s="311">
        <v>0</v>
      </c>
      <c r="T517" s="392">
        <v>635.90260000000001</v>
      </c>
      <c r="U517" s="392">
        <v>0</v>
      </c>
      <c r="V517" s="311">
        <v>1026.989142962851</v>
      </c>
      <c r="W517" s="311">
        <v>614.95851175207804</v>
      </c>
      <c r="X517" s="311">
        <v>520.62651701545815</v>
      </c>
      <c r="Y517" s="311">
        <v>205.21449482999998</v>
      </c>
      <c r="Z517" s="311">
        <v>192.12863097000002</v>
      </c>
      <c r="AA517" s="395">
        <v>2559.9172975303868</v>
      </c>
      <c r="AB517" s="533"/>
      <c r="AC517" s="515"/>
      <c r="AD517" s="515"/>
      <c r="AE517" s="515"/>
      <c r="AF517" s="488"/>
      <c r="AG517" s="515"/>
      <c r="AH517" s="515"/>
      <c r="AI517" s="488"/>
      <c r="AJ517" s="488"/>
      <c r="AK517" s="515"/>
      <c r="AL517" s="515"/>
      <c r="AM517" s="515"/>
      <c r="AN517" s="515"/>
      <c r="AO517" s="515"/>
      <c r="AP517" s="515"/>
      <c r="AQ517" s="487"/>
      <c r="AR517" s="487"/>
      <c r="AS517" s="487"/>
      <c r="AT517" s="487"/>
      <c r="AU517" s="489"/>
    </row>
    <row r="518" spans="1:47" s="479" customFormat="1" ht="12.75">
      <c r="A518" s="534"/>
      <c r="B518" s="346" t="s">
        <v>367</v>
      </c>
      <c r="C518" s="347"/>
      <c r="D518" s="347">
        <v>816.91489999999988</v>
      </c>
      <c r="E518" s="347">
        <v>0</v>
      </c>
      <c r="F518" s="394"/>
      <c r="G518" s="394"/>
      <c r="H518" s="311">
        <v>1490.4257581068857</v>
      </c>
      <c r="I518" s="311">
        <v>1002.750644142714</v>
      </c>
      <c r="J518" s="311">
        <v>8.1129999999999995</v>
      </c>
      <c r="K518" s="311">
        <v>0</v>
      </c>
      <c r="L518" s="311">
        <v>95.893000000000015</v>
      </c>
      <c r="M518" s="311">
        <v>0</v>
      </c>
      <c r="N518" s="311">
        <v>175.96</v>
      </c>
      <c r="O518" s="311">
        <v>0</v>
      </c>
      <c r="P518" s="311">
        <v>48.581999999999994</v>
      </c>
      <c r="Q518" s="311">
        <v>0</v>
      </c>
      <c r="R518" s="311">
        <v>483.71</v>
      </c>
      <c r="S518" s="311">
        <v>0</v>
      </c>
      <c r="T518" s="392">
        <v>812.25800000000004</v>
      </c>
      <c r="U518" s="392">
        <v>0</v>
      </c>
      <c r="V518" s="311">
        <v>315.32866549739748</v>
      </c>
      <c r="W518" s="311">
        <v>107.56955813352039</v>
      </c>
      <c r="X518" s="311">
        <v>280.49367372113539</v>
      </c>
      <c r="Y518" s="311">
        <v>267.28646647000005</v>
      </c>
      <c r="Z518" s="311">
        <v>347.39357569000003</v>
      </c>
      <c r="AA518" s="395">
        <v>1318.0719395120534</v>
      </c>
      <c r="AB518" s="533"/>
      <c r="AC518" s="515"/>
      <c r="AD518" s="515"/>
      <c r="AE518" s="515"/>
      <c r="AF518" s="488"/>
      <c r="AG518" s="515"/>
      <c r="AH518" s="515"/>
      <c r="AI518" s="488"/>
      <c r="AJ518" s="488"/>
      <c r="AK518" s="515"/>
      <c r="AL518" s="515"/>
      <c r="AM518" s="515"/>
      <c r="AN518" s="515"/>
      <c r="AO518" s="515"/>
      <c r="AP518" s="515"/>
      <c r="AQ518" s="487"/>
      <c r="AR518" s="487"/>
      <c r="AS518" s="487"/>
      <c r="AT518" s="487"/>
      <c r="AU518" s="489"/>
    </row>
    <row r="519" spans="1:47" s="479" customFormat="1" ht="12.75">
      <c r="A519" s="534"/>
      <c r="B519" s="346" t="s">
        <v>368</v>
      </c>
      <c r="C519" s="347">
        <v>0</v>
      </c>
      <c r="D519" s="347">
        <v>195.3246</v>
      </c>
      <c r="E519" s="347">
        <v>0</v>
      </c>
      <c r="F519" s="394"/>
      <c r="G519" s="394"/>
      <c r="H519" s="311">
        <v>1031.4141055927253</v>
      </c>
      <c r="I519" s="311">
        <v>610.41804442285741</v>
      </c>
      <c r="J519" s="311">
        <v>3.9979999999999998</v>
      </c>
      <c r="K519" s="311">
        <v>0</v>
      </c>
      <c r="L519" s="311">
        <v>42.508100000000006</v>
      </c>
      <c r="M519" s="311">
        <v>0</v>
      </c>
      <c r="N519" s="311">
        <v>33.004400000000004</v>
      </c>
      <c r="O519" s="311">
        <v>0</v>
      </c>
      <c r="P519" s="311">
        <v>52.826000000000001</v>
      </c>
      <c r="Q519" s="311">
        <v>0</v>
      </c>
      <c r="R519" s="311">
        <v>61.974999999999994</v>
      </c>
      <c r="S519" s="311">
        <v>0</v>
      </c>
      <c r="T519" s="392">
        <v>194.3115</v>
      </c>
      <c r="U519" s="392">
        <v>0</v>
      </c>
      <c r="V519" s="311">
        <v>362.52914014552681</v>
      </c>
      <c r="W519" s="311">
        <v>98.822423155873082</v>
      </c>
      <c r="X519" s="311">
        <v>121.5158102620388</v>
      </c>
      <c r="Y519" s="311">
        <v>111.52691906</v>
      </c>
      <c r="Z519" s="311">
        <v>278.55289193000004</v>
      </c>
      <c r="AA519" s="395">
        <v>972.94718455343866</v>
      </c>
      <c r="AB519" s="533"/>
      <c r="AC519" s="515"/>
      <c r="AD519" s="515"/>
      <c r="AE519" s="515"/>
      <c r="AF519" s="488"/>
      <c r="AG519" s="515"/>
      <c r="AH519" s="515"/>
      <c r="AI519" s="488"/>
      <c r="AJ519" s="488"/>
      <c r="AK519" s="515"/>
      <c r="AL519" s="515"/>
      <c r="AM519" s="515"/>
      <c r="AN519" s="515"/>
      <c r="AO519" s="515"/>
      <c r="AP519" s="515"/>
      <c r="AQ519" s="487"/>
      <c r="AR519" s="487"/>
      <c r="AS519" s="487"/>
      <c r="AT519" s="487"/>
      <c r="AU519" s="489"/>
    </row>
    <row r="520" spans="1:47" s="479" customFormat="1" ht="12.75">
      <c r="A520" s="534"/>
      <c r="B520" s="346" t="s">
        <v>369</v>
      </c>
      <c r="C520" s="347"/>
      <c r="D520" s="347">
        <v>0</v>
      </c>
      <c r="E520" s="347">
        <v>0</v>
      </c>
      <c r="F520" s="394"/>
      <c r="G520" s="394"/>
      <c r="H520" s="311">
        <v>0</v>
      </c>
      <c r="I520" s="311">
        <v>0</v>
      </c>
      <c r="J520" s="311">
        <v>0</v>
      </c>
      <c r="K520" s="311">
        <v>0</v>
      </c>
      <c r="L520" s="311">
        <v>0</v>
      </c>
      <c r="M520" s="311">
        <v>0</v>
      </c>
      <c r="N520" s="311">
        <v>0</v>
      </c>
      <c r="O520" s="311">
        <v>0</v>
      </c>
      <c r="P520" s="311">
        <v>0</v>
      </c>
      <c r="Q520" s="311">
        <v>0</v>
      </c>
      <c r="R520" s="311">
        <v>0</v>
      </c>
      <c r="S520" s="311">
        <v>0</v>
      </c>
      <c r="T520" s="392">
        <v>0</v>
      </c>
      <c r="U520" s="392">
        <v>0</v>
      </c>
      <c r="V520" s="311">
        <v>0</v>
      </c>
      <c r="W520" s="311">
        <v>0</v>
      </c>
      <c r="X520" s="311">
        <v>0</v>
      </c>
      <c r="Y520" s="311">
        <v>0</v>
      </c>
      <c r="Z520" s="311">
        <v>0</v>
      </c>
      <c r="AA520" s="395">
        <v>0</v>
      </c>
      <c r="AB520" s="533"/>
      <c r="AC520" s="515"/>
      <c r="AD520" s="515"/>
      <c r="AE520" s="515"/>
      <c r="AF520" s="488"/>
      <c r="AG520" s="515"/>
      <c r="AH520" s="515"/>
      <c r="AI520" s="488"/>
      <c r="AJ520" s="488"/>
      <c r="AK520" s="515"/>
      <c r="AL520" s="515"/>
      <c r="AM520" s="515"/>
      <c r="AN520" s="515"/>
      <c r="AO520" s="515"/>
      <c r="AP520" s="515"/>
      <c r="AQ520" s="487"/>
      <c r="AR520" s="487"/>
      <c r="AS520" s="487"/>
      <c r="AT520" s="487"/>
      <c r="AU520" s="489"/>
    </row>
    <row r="521" spans="1:47" s="479" customFormat="1" ht="12.75">
      <c r="A521" s="534"/>
      <c r="B521" s="346" t="s">
        <v>370</v>
      </c>
      <c r="C521" s="347"/>
      <c r="D521" s="347">
        <v>9.8000000000000004E-2</v>
      </c>
      <c r="E521" s="347">
        <v>0</v>
      </c>
      <c r="F521" s="394"/>
      <c r="G521" s="394"/>
      <c r="H521" s="311">
        <v>0</v>
      </c>
      <c r="I521" s="311">
        <v>0</v>
      </c>
      <c r="J521" s="311">
        <v>0</v>
      </c>
      <c r="K521" s="311">
        <v>0</v>
      </c>
      <c r="L521" s="311">
        <v>9.8000000000000004E-2</v>
      </c>
      <c r="M521" s="311">
        <v>0</v>
      </c>
      <c r="N521" s="311">
        <v>0</v>
      </c>
      <c r="O521" s="311">
        <v>0</v>
      </c>
      <c r="P521" s="311">
        <v>0</v>
      </c>
      <c r="Q521" s="311">
        <v>0</v>
      </c>
      <c r="R521" s="311">
        <v>0</v>
      </c>
      <c r="S521" s="311">
        <v>0</v>
      </c>
      <c r="T521" s="392">
        <v>9.8000000000000004E-2</v>
      </c>
      <c r="U521" s="392">
        <v>0</v>
      </c>
      <c r="V521" s="311">
        <v>0</v>
      </c>
      <c r="W521" s="311">
        <v>0</v>
      </c>
      <c r="X521" s="311">
        <v>0</v>
      </c>
      <c r="Y521" s="311">
        <v>0</v>
      </c>
      <c r="Z521" s="311">
        <v>0</v>
      </c>
      <c r="AA521" s="395">
        <v>0</v>
      </c>
      <c r="AB521" s="533"/>
      <c r="AC521" s="515"/>
      <c r="AD521" s="515"/>
      <c r="AE521" s="515"/>
      <c r="AF521" s="488"/>
      <c r="AG521" s="515"/>
      <c r="AH521" s="515"/>
      <c r="AI521" s="488"/>
      <c r="AJ521" s="488"/>
      <c r="AK521" s="515"/>
      <c r="AL521" s="515"/>
      <c r="AM521" s="515"/>
      <c r="AN521" s="515"/>
      <c r="AO521" s="515"/>
      <c r="AP521" s="515"/>
      <c r="AQ521" s="487"/>
      <c r="AR521" s="487"/>
      <c r="AS521" s="487"/>
      <c r="AT521" s="487"/>
      <c r="AU521" s="489"/>
    </row>
    <row r="522" spans="1:47" s="479" customFormat="1" ht="12.75">
      <c r="A522" s="534"/>
      <c r="B522" s="346" t="s">
        <v>371</v>
      </c>
      <c r="C522" s="347"/>
      <c r="D522" s="347">
        <v>154.26949999999999</v>
      </c>
      <c r="E522" s="347">
        <v>0</v>
      </c>
      <c r="F522" s="394"/>
      <c r="G522" s="394"/>
      <c r="H522" s="311">
        <v>782.49990074342963</v>
      </c>
      <c r="I522" s="311">
        <v>504.62430370302633</v>
      </c>
      <c r="J522" s="311">
        <v>3.44</v>
      </c>
      <c r="K522" s="311">
        <v>0</v>
      </c>
      <c r="L522" s="311">
        <v>29.36</v>
      </c>
      <c r="M522" s="311">
        <v>0</v>
      </c>
      <c r="N522" s="311">
        <v>22.830400000000001</v>
      </c>
      <c r="O522" s="311">
        <v>0</v>
      </c>
      <c r="P522" s="311">
        <v>46.396000000000001</v>
      </c>
      <c r="Q522" s="311">
        <v>0</v>
      </c>
      <c r="R522" s="311">
        <v>51.23</v>
      </c>
      <c r="S522" s="311">
        <v>0</v>
      </c>
      <c r="T522" s="392">
        <v>153.25639999999999</v>
      </c>
      <c r="U522" s="392">
        <v>0</v>
      </c>
      <c r="V522" s="311">
        <v>232.11125026779203</v>
      </c>
      <c r="W522" s="311">
        <v>69.62344792433386</v>
      </c>
      <c r="X522" s="311">
        <v>93.148142953746884</v>
      </c>
      <c r="Y522" s="311">
        <v>86.789102729999996</v>
      </c>
      <c r="Z522" s="311">
        <v>255.06361007999999</v>
      </c>
      <c r="AA522" s="395">
        <v>736.73555395587277</v>
      </c>
      <c r="AB522" s="533"/>
      <c r="AC522" s="515"/>
      <c r="AD522" s="515"/>
      <c r="AE522" s="515"/>
      <c r="AF522" s="488"/>
      <c r="AG522" s="515"/>
      <c r="AH522" s="515"/>
      <c r="AI522" s="488"/>
      <c r="AJ522" s="488"/>
      <c r="AK522" s="515"/>
      <c r="AL522" s="515"/>
      <c r="AM522" s="515"/>
      <c r="AN522" s="515"/>
      <c r="AO522" s="515"/>
      <c r="AP522" s="515"/>
      <c r="AQ522" s="487"/>
      <c r="AR522" s="487"/>
      <c r="AS522" s="487"/>
      <c r="AT522" s="487"/>
      <c r="AU522" s="489"/>
    </row>
    <row r="523" spans="1:47" s="479" customFormat="1" ht="12.75">
      <c r="A523" s="534"/>
      <c r="B523" s="346" t="s">
        <v>372</v>
      </c>
      <c r="C523" s="347"/>
      <c r="D523" s="347">
        <v>40.957100000000004</v>
      </c>
      <c r="E523" s="347">
        <v>0</v>
      </c>
      <c r="F523" s="394"/>
      <c r="G523" s="394"/>
      <c r="H523" s="311">
        <v>248.91420484929546</v>
      </c>
      <c r="I523" s="311">
        <v>105.79374071983116</v>
      </c>
      <c r="J523" s="311">
        <v>0.55800000000000005</v>
      </c>
      <c r="K523" s="311">
        <v>0</v>
      </c>
      <c r="L523" s="311">
        <v>13.050099999999999</v>
      </c>
      <c r="M523" s="311">
        <v>0</v>
      </c>
      <c r="N523" s="311">
        <v>10.174000000000001</v>
      </c>
      <c r="O523" s="311">
        <v>0</v>
      </c>
      <c r="P523" s="311">
        <v>6.4300000000000006</v>
      </c>
      <c r="Q523" s="311">
        <v>0</v>
      </c>
      <c r="R523" s="311">
        <v>10.745000000000001</v>
      </c>
      <c r="S523" s="311">
        <v>0</v>
      </c>
      <c r="T523" s="392">
        <v>40.957099999999997</v>
      </c>
      <c r="U523" s="392">
        <v>0</v>
      </c>
      <c r="V523" s="311">
        <v>130.41788987773478</v>
      </c>
      <c r="W523" s="311">
        <v>29.198975231539233</v>
      </c>
      <c r="X523" s="311">
        <v>28.367667308291928</v>
      </c>
      <c r="Y523" s="311">
        <v>24.737816330000001</v>
      </c>
      <c r="Z523" s="311">
        <v>23.489281850000001</v>
      </c>
      <c r="AA523" s="395">
        <v>236.21163059756594</v>
      </c>
      <c r="AB523" s="533"/>
      <c r="AC523" s="515"/>
      <c r="AD523" s="515"/>
      <c r="AE523" s="515"/>
      <c r="AF523" s="488"/>
      <c r="AG523" s="515"/>
      <c r="AH523" s="515"/>
      <c r="AI523" s="488"/>
      <c r="AJ523" s="488"/>
      <c r="AK523" s="515"/>
      <c r="AL523" s="515"/>
      <c r="AM523" s="515"/>
      <c r="AN523" s="515"/>
      <c r="AO523" s="515"/>
      <c r="AP523" s="515"/>
      <c r="AQ523" s="487"/>
      <c r="AR523" s="487"/>
      <c r="AS523" s="487"/>
      <c r="AT523" s="487"/>
      <c r="AU523" s="489"/>
    </row>
    <row r="524" spans="1:47" s="479" customFormat="1" ht="12.75">
      <c r="A524" s="534"/>
      <c r="B524" s="346" t="s">
        <v>373</v>
      </c>
      <c r="C524" s="347">
        <v>0</v>
      </c>
      <c r="D524" s="347">
        <v>0</v>
      </c>
      <c r="E524" s="347">
        <v>270.2</v>
      </c>
      <c r="F524" s="394"/>
      <c r="G524" s="394"/>
      <c r="H524" s="311">
        <v>2638.1190223674621</v>
      </c>
      <c r="I524" s="311">
        <v>1464.3235895169068</v>
      </c>
      <c r="J524" s="311">
        <v>0</v>
      </c>
      <c r="K524" s="311">
        <v>12.1</v>
      </c>
      <c r="L524" s="311">
        <v>0.88</v>
      </c>
      <c r="M524" s="311">
        <v>38.380000000000003</v>
      </c>
      <c r="N524" s="311">
        <v>0</v>
      </c>
      <c r="O524" s="311">
        <v>82.19</v>
      </c>
      <c r="P524" s="311">
        <v>0</v>
      </c>
      <c r="Q524" s="311">
        <v>34.6</v>
      </c>
      <c r="R524" s="311">
        <v>0</v>
      </c>
      <c r="S524" s="311">
        <v>95.210000000000008</v>
      </c>
      <c r="T524" s="392">
        <v>0.88</v>
      </c>
      <c r="U524" s="392">
        <v>262.48</v>
      </c>
      <c r="V524" s="311">
        <v>893.59940602015899</v>
      </c>
      <c r="W524" s="311">
        <v>479.90205483804834</v>
      </c>
      <c r="X524" s="311">
        <v>376.71347532136753</v>
      </c>
      <c r="Y524" s="311">
        <v>203.81612168000001</v>
      </c>
      <c r="Z524" s="311">
        <v>316.70213396000003</v>
      </c>
      <c r="AA524" s="395">
        <v>2270.733191819575</v>
      </c>
      <c r="AB524" s="533"/>
      <c r="AC524" s="515"/>
      <c r="AD524" s="515"/>
      <c r="AE524" s="515"/>
      <c r="AF524" s="488"/>
      <c r="AG524" s="515"/>
      <c r="AH524" s="515"/>
      <c r="AI524" s="488"/>
      <c r="AJ524" s="488"/>
      <c r="AK524" s="515"/>
      <c r="AL524" s="515"/>
      <c r="AM524" s="515"/>
      <c r="AN524" s="515"/>
      <c r="AO524" s="515"/>
      <c r="AP524" s="515"/>
      <c r="AQ524" s="487"/>
      <c r="AR524" s="487"/>
      <c r="AS524" s="487"/>
      <c r="AT524" s="487"/>
      <c r="AU524" s="489"/>
    </row>
    <row r="525" spans="1:47" s="479" customFormat="1" ht="12.75">
      <c r="A525" s="534"/>
      <c r="B525" s="346" t="s">
        <v>374</v>
      </c>
      <c r="C525" s="347"/>
      <c r="D525" s="347">
        <v>0</v>
      </c>
      <c r="E525" s="347">
        <v>0</v>
      </c>
      <c r="F525" s="394"/>
      <c r="G525" s="394"/>
      <c r="H525" s="311">
        <v>0</v>
      </c>
      <c r="I525" s="311">
        <v>0</v>
      </c>
      <c r="J525" s="311">
        <v>0</v>
      </c>
      <c r="K525" s="311">
        <v>0</v>
      </c>
      <c r="L525" s="311">
        <v>0</v>
      </c>
      <c r="M525" s="311">
        <v>0</v>
      </c>
      <c r="N525" s="311">
        <v>0</v>
      </c>
      <c r="O525" s="311">
        <v>0</v>
      </c>
      <c r="P525" s="311">
        <v>0</v>
      </c>
      <c r="Q525" s="311">
        <v>0</v>
      </c>
      <c r="R525" s="311">
        <v>0</v>
      </c>
      <c r="S525" s="311">
        <v>0</v>
      </c>
      <c r="T525" s="392">
        <v>0</v>
      </c>
      <c r="U525" s="392">
        <v>0</v>
      </c>
      <c r="V525" s="311">
        <v>0</v>
      </c>
      <c r="W525" s="311">
        <v>0</v>
      </c>
      <c r="X525" s="311">
        <v>0</v>
      </c>
      <c r="Y525" s="311">
        <v>0</v>
      </c>
      <c r="Z525" s="311">
        <v>0</v>
      </c>
      <c r="AA525" s="395">
        <v>0</v>
      </c>
      <c r="AB525" s="533"/>
      <c r="AC525" s="515"/>
      <c r="AD525" s="515"/>
      <c r="AE525" s="515"/>
      <c r="AF525" s="488"/>
      <c r="AG525" s="515"/>
      <c r="AH525" s="515"/>
      <c r="AI525" s="488"/>
      <c r="AJ525" s="488"/>
      <c r="AK525" s="515"/>
      <c r="AL525" s="515"/>
      <c r="AM525" s="515"/>
      <c r="AN525" s="515"/>
      <c r="AO525" s="515"/>
      <c r="AP525" s="515"/>
      <c r="AQ525" s="487"/>
      <c r="AR525" s="487"/>
      <c r="AS525" s="487"/>
      <c r="AT525" s="487"/>
      <c r="AU525" s="489"/>
    </row>
    <row r="526" spans="1:47" s="479" customFormat="1" ht="12.75">
      <c r="A526" s="534"/>
      <c r="B526" s="346" t="s">
        <v>375</v>
      </c>
      <c r="C526" s="347"/>
      <c r="D526" s="347">
        <v>0</v>
      </c>
      <c r="E526" s="347">
        <v>5</v>
      </c>
      <c r="F526" s="394"/>
      <c r="G526" s="394"/>
      <c r="H526" s="311">
        <v>159.07458398</v>
      </c>
      <c r="I526" s="311">
        <v>155.38191594</v>
      </c>
      <c r="J526" s="311">
        <v>0</v>
      </c>
      <c r="K526" s="311">
        <v>0</v>
      </c>
      <c r="L526" s="311">
        <v>0</v>
      </c>
      <c r="M526" s="311">
        <v>0</v>
      </c>
      <c r="N526" s="311">
        <v>0</v>
      </c>
      <c r="O526" s="311">
        <v>0</v>
      </c>
      <c r="P526" s="311">
        <v>0</v>
      </c>
      <c r="Q526" s="311">
        <v>0</v>
      </c>
      <c r="R526" s="311">
        <v>0</v>
      </c>
      <c r="S526" s="311">
        <v>5</v>
      </c>
      <c r="T526" s="392">
        <v>0</v>
      </c>
      <c r="U526" s="392">
        <v>5</v>
      </c>
      <c r="V526" s="311">
        <v>2.548</v>
      </c>
      <c r="W526" s="311">
        <v>2.22168623</v>
      </c>
      <c r="X526" s="311">
        <v>0.14674282</v>
      </c>
      <c r="Y526" s="311">
        <v>27.86193548</v>
      </c>
      <c r="Z526" s="311">
        <v>37.961747709999997</v>
      </c>
      <c r="AA526" s="395">
        <v>70.740112240000002</v>
      </c>
      <c r="AB526" s="533"/>
      <c r="AC526" s="515"/>
      <c r="AD526" s="515"/>
      <c r="AE526" s="515"/>
      <c r="AF526" s="488"/>
      <c r="AG526" s="515"/>
      <c r="AH526" s="515"/>
      <c r="AI526" s="488"/>
      <c r="AJ526" s="488"/>
      <c r="AK526" s="515"/>
      <c r="AL526" s="515"/>
      <c r="AM526" s="515"/>
      <c r="AN526" s="515"/>
      <c r="AO526" s="515"/>
      <c r="AP526" s="515"/>
      <c r="AQ526" s="487"/>
      <c r="AR526" s="487"/>
      <c r="AS526" s="487"/>
      <c r="AT526" s="487"/>
      <c r="AU526" s="489"/>
    </row>
    <row r="527" spans="1:47" s="479" customFormat="1" ht="12.75">
      <c r="A527" s="534"/>
      <c r="B527" s="346" t="s">
        <v>376</v>
      </c>
      <c r="C527" s="347"/>
      <c r="D527" s="347">
        <v>0</v>
      </c>
      <c r="E527" s="347">
        <v>265.2</v>
      </c>
      <c r="F527" s="394"/>
      <c r="G527" s="394"/>
      <c r="H527" s="311">
        <v>2479.0444383874628</v>
      </c>
      <c r="I527" s="311">
        <v>1308.9416735769069</v>
      </c>
      <c r="J527" s="311">
        <v>0</v>
      </c>
      <c r="K527" s="311">
        <v>12.1</v>
      </c>
      <c r="L527" s="311">
        <v>0.88</v>
      </c>
      <c r="M527" s="311">
        <v>38.380000000000003</v>
      </c>
      <c r="N527" s="311">
        <v>0</v>
      </c>
      <c r="O527" s="311">
        <v>82.19</v>
      </c>
      <c r="P527" s="311">
        <v>0</v>
      </c>
      <c r="Q527" s="311">
        <v>34.6</v>
      </c>
      <c r="R527" s="311">
        <v>0</v>
      </c>
      <c r="S527" s="311">
        <v>90.210000000000008</v>
      </c>
      <c r="T527" s="392">
        <v>0.88</v>
      </c>
      <c r="U527" s="392">
        <v>257.48</v>
      </c>
      <c r="V527" s="311">
        <v>891.05140602015899</v>
      </c>
      <c r="W527" s="311">
        <v>477.6803686080483</v>
      </c>
      <c r="X527" s="311">
        <v>376.56673250136748</v>
      </c>
      <c r="Y527" s="311">
        <v>175.95418620000001</v>
      </c>
      <c r="Z527" s="311">
        <v>278.74038625000003</v>
      </c>
      <c r="AA527" s="395">
        <v>2199.9930795795749</v>
      </c>
      <c r="AB527" s="533"/>
      <c r="AC527" s="515"/>
      <c r="AD527" s="515"/>
      <c r="AE527" s="515"/>
      <c r="AF527" s="488"/>
      <c r="AG527" s="515"/>
      <c r="AH527" s="515"/>
      <c r="AI527" s="488"/>
      <c r="AJ527" s="488"/>
      <c r="AK527" s="515"/>
      <c r="AL527" s="515"/>
      <c r="AM527" s="515"/>
      <c r="AN527" s="515"/>
      <c r="AO527" s="515"/>
      <c r="AP527" s="515"/>
      <c r="AQ527" s="487"/>
      <c r="AR527" s="487"/>
      <c r="AS527" s="487"/>
      <c r="AT527" s="487"/>
      <c r="AU527" s="489"/>
    </row>
    <row r="528" spans="1:47" s="479" customFormat="1" ht="12.75">
      <c r="A528" s="534"/>
      <c r="B528" s="346" t="s">
        <v>377</v>
      </c>
      <c r="C528" s="347"/>
      <c r="D528" s="347">
        <v>0</v>
      </c>
      <c r="E528" s="347">
        <v>0</v>
      </c>
      <c r="F528" s="394"/>
      <c r="G528" s="394"/>
      <c r="H528" s="311">
        <v>0</v>
      </c>
      <c r="I528" s="311">
        <v>0</v>
      </c>
      <c r="J528" s="311">
        <v>0</v>
      </c>
      <c r="K528" s="311">
        <v>0</v>
      </c>
      <c r="L528" s="311">
        <v>0</v>
      </c>
      <c r="M528" s="311">
        <v>0</v>
      </c>
      <c r="N528" s="311">
        <v>0</v>
      </c>
      <c r="O528" s="311">
        <v>0</v>
      </c>
      <c r="P528" s="311">
        <v>0</v>
      </c>
      <c r="Q528" s="311">
        <v>0</v>
      </c>
      <c r="R528" s="311">
        <v>0</v>
      </c>
      <c r="S528" s="311">
        <v>0</v>
      </c>
      <c r="T528" s="392">
        <v>0</v>
      </c>
      <c r="U528" s="392">
        <v>0</v>
      </c>
      <c r="V528" s="311">
        <v>0</v>
      </c>
      <c r="W528" s="311">
        <v>0</v>
      </c>
      <c r="X528" s="311">
        <v>0</v>
      </c>
      <c r="Y528" s="311">
        <v>0</v>
      </c>
      <c r="Z528" s="311">
        <v>0</v>
      </c>
      <c r="AA528" s="395">
        <v>0</v>
      </c>
      <c r="AB528" s="533"/>
      <c r="AC528" s="515"/>
      <c r="AD528" s="515"/>
      <c r="AE528" s="515"/>
      <c r="AF528" s="488"/>
      <c r="AG528" s="515"/>
      <c r="AH528" s="515"/>
      <c r="AI528" s="488"/>
      <c r="AJ528" s="488"/>
      <c r="AK528" s="515"/>
      <c r="AL528" s="515"/>
      <c r="AM528" s="515"/>
      <c r="AN528" s="515"/>
      <c r="AO528" s="515"/>
      <c r="AP528" s="515"/>
      <c r="AQ528" s="487"/>
      <c r="AR528" s="487"/>
      <c r="AS528" s="487"/>
      <c r="AT528" s="487"/>
      <c r="AU528" s="489"/>
    </row>
    <row r="529" spans="1:47" s="479" customFormat="1" ht="12.75">
      <c r="A529" s="486"/>
      <c r="B529" s="309" t="s">
        <v>67</v>
      </c>
      <c r="C529" s="310"/>
      <c r="D529" s="310">
        <v>0</v>
      </c>
      <c r="E529" s="310">
        <v>0</v>
      </c>
      <c r="F529" s="414"/>
      <c r="G529" s="414"/>
      <c r="H529" s="313">
        <v>1128.2461368784188</v>
      </c>
      <c r="I529" s="313">
        <v>622.18706742475138</v>
      </c>
      <c r="J529" s="313">
        <v>0</v>
      </c>
      <c r="K529" s="313">
        <v>0</v>
      </c>
      <c r="L529" s="313">
        <v>0</v>
      </c>
      <c r="M529" s="313">
        <v>0</v>
      </c>
      <c r="N529" s="313">
        <v>0</v>
      </c>
      <c r="O529" s="313">
        <v>0</v>
      </c>
      <c r="P529" s="313">
        <v>0</v>
      </c>
      <c r="Q529" s="313">
        <v>0</v>
      </c>
      <c r="R529" s="313">
        <v>0</v>
      </c>
      <c r="S529" s="313">
        <v>0</v>
      </c>
      <c r="T529" s="415">
        <v>0</v>
      </c>
      <c r="U529" s="415">
        <v>0</v>
      </c>
      <c r="V529" s="311">
        <v>335.32990233806549</v>
      </c>
      <c r="W529" s="311">
        <v>439.70887093445822</v>
      </c>
      <c r="X529" s="311">
        <v>123.4509076557143</v>
      </c>
      <c r="Y529" s="311">
        <v>7.1789466800000001</v>
      </c>
      <c r="Z529" s="311">
        <v>51.852846560000003</v>
      </c>
      <c r="AA529" s="395">
        <v>957.521474168238</v>
      </c>
      <c r="AB529" s="533"/>
      <c r="AC529" s="515"/>
      <c r="AD529" s="515"/>
      <c r="AE529" s="515"/>
      <c r="AF529" s="488"/>
      <c r="AG529" s="515"/>
      <c r="AH529" s="515"/>
      <c r="AI529" s="488"/>
      <c r="AJ529" s="488"/>
      <c r="AK529" s="515"/>
      <c r="AL529" s="515"/>
      <c r="AM529" s="515"/>
      <c r="AN529" s="515"/>
      <c r="AO529" s="515"/>
      <c r="AP529" s="515"/>
      <c r="AQ529" s="487"/>
      <c r="AR529" s="487"/>
      <c r="AS529" s="487"/>
      <c r="AT529" s="487"/>
      <c r="AU529" s="489"/>
    </row>
    <row r="530" spans="1:47" s="496" customFormat="1" ht="20.100000000000001" customHeight="1">
      <c r="A530" s="491"/>
      <c r="B530" s="492" t="s">
        <v>49</v>
      </c>
      <c r="C530" s="493"/>
      <c r="D530" s="494"/>
      <c r="E530" s="494"/>
      <c r="F530" s="495"/>
      <c r="G530" s="495"/>
      <c r="H530" s="494"/>
      <c r="I530" s="494"/>
      <c r="J530" s="494"/>
      <c r="K530" s="494"/>
      <c r="L530" s="494"/>
      <c r="M530" s="494"/>
      <c r="N530" s="494"/>
      <c r="O530" s="494"/>
      <c r="P530" s="494"/>
      <c r="Q530" s="494"/>
      <c r="R530" s="494"/>
      <c r="S530" s="494"/>
      <c r="T530" s="588"/>
      <c r="U530" s="588"/>
      <c r="V530" s="494"/>
      <c r="W530" s="494"/>
      <c r="X530" s="494"/>
      <c r="Y530" s="494"/>
      <c r="Z530" s="494"/>
      <c r="AA530" s="589"/>
      <c r="AB530" s="490"/>
      <c r="AC530" s="515"/>
      <c r="AD530" s="515"/>
      <c r="AE530" s="515"/>
      <c r="AF530" s="515"/>
      <c r="AG530" s="515"/>
      <c r="AH530" s="515"/>
      <c r="AI530" s="515"/>
      <c r="AJ530" s="488"/>
      <c r="AK530" s="515"/>
      <c r="AL530" s="515"/>
      <c r="AM530" s="515"/>
      <c r="AN530" s="515"/>
      <c r="AO530" s="515"/>
      <c r="AP530" s="515"/>
    </row>
    <row r="531" spans="1:47" s="528" customFormat="1" ht="51">
      <c r="A531" s="542">
        <v>15</v>
      </c>
      <c r="B531" s="526" t="s">
        <v>84</v>
      </c>
      <c r="C531" s="513" t="s">
        <v>52</v>
      </c>
      <c r="D531" s="513">
        <v>4</v>
      </c>
      <c r="E531" s="513">
        <v>8.82</v>
      </c>
      <c r="F531" s="514">
        <v>2015</v>
      </c>
      <c r="G531" s="514">
        <v>2017</v>
      </c>
      <c r="H531" s="513">
        <v>80</v>
      </c>
      <c r="I531" s="513">
        <v>80</v>
      </c>
      <c r="J531" s="513"/>
      <c r="K531" s="513"/>
      <c r="L531" s="513"/>
      <c r="M531" s="513"/>
      <c r="N531" s="513"/>
      <c r="O531" s="513"/>
      <c r="P531" s="513"/>
      <c r="Q531" s="513"/>
      <c r="R531" s="513">
        <v>4</v>
      </c>
      <c r="S531" s="513">
        <v>8.82</v>
      </c>
      <c r="T531" s="584">
        <v>4</v>
      </c>
      <c r="U531" s="584">
        <v>8.82</v>
      </c>
      <c r="V531" s="590"/>
      <c r="W531" s="513"/>
      <c r="X531" s="513">
        <v>3</v>
      </c>
      <c r="Y531" s="513">
        <v>15</v>
      </c>
      <c r="Z531" s="513">
        <v>62</v>
      </c>
      <c r="AA531" s="587">
        <v>80</v>
      </c>
      <c r="AB531" s="531"/>
      <c r="AC531" s="515"/>
      <c r="AD531" s="515"/>
      <c r="AE531" s="515"/>
      <c r="AF531" s="515"/>
      <c r="AG531" s="515"/>
      <c r="AH531" s="515"/>
      <c r="AI531" s="515"/>
      <c r="AJ531" s="515"/>
      <c r="AK531" s="515"/>
      <c r="AL531" s="515"/>
      <c r="AM531" s="515"/>
      <c r="AN531" s="515"/>
      <c r="AO531" s="515"/>
      <c r="AP531" s="515"/>
      <c r="AQ531" s="515"/>
      <c r="AR531" s="515"/>
      <c r="AS531" s="515"/>
      <c r="AT531" s="515"/>
      <c r="AU531" s="527">
        <v>0</v>
      </c>
    </row>
    <row r="532" spans="1:47" s="479" customFormat="1" ht="12.75">
      <c r="A532" s="534"/>
      <c r="B532" s="401" t="s">
        <v>361</v>
      </c>
      <c r="C532" s="360">
        <v>0</v>
      </c>
      <c r="D532" s="360">
        <v>4</v>
      </c>
      <c r="E532" s="360">
        <v>8.82</v>
      </c>
      <c r="F532" s="402"/>
      <c r="G532" s="402"/>
      <c r="H532" s="177">
        <v>80</v>
      </c>
      <c r="I532" s="177">
        <v>80</v>
      </c>
      <c r="J532" s="177">
        <v>0</v>
      </c>
      <c r="K532" s="177">
        <v>0</v>
      </c>
      <c r="L532" s="177">
        <v>0</v>
      </c>
      <c r="M532" s="177">
        <v>0</v>
      </c>
      <c r="N532" s="177">
        <v>0</v>
      </c>
      <c r="O532" s="177">
        <v>0</v>
      </c>
      <c r="P532" s="177">
        <v>0</v>
      </c>
      <c r="Q532" s="177">
        <v>0</v>
      </c>
      <c r="R532" s="177">
        <v>4</v>
      </c>
      <c r="S532" s="177">
        <v>8.82</v>
      </c>
      <c r="T532" s="403">
        <v>4</v>
      </c>
      <c r="U532" s="403">
        <v>8.82</v>
      </c>
      <c r="V532" s="177">
        <v>0</v>
      </c>
      <c r="W532" s="177">
        <v>0</v>
      </c>
      <c r="X532" s="177">
        <v>3</v>
      </c>
      <c r="Y532" s="177">
        <v>15</v>
      </c>
      <c r="Z532" s="177">
        <v>62</v>
      </c>
      <c r="AA532" s="407">
        <v>80</v>
      </c>
      <c r="AB532" s="533"/>
      <c r="AC532" s="515"/>
      <c r="AD532" s="515"/>
      <c r="AE532" s="515"/>
      <c r="AF532" s="488"/>
      <c r="AG532" s="515"/>
      <c r="AH532" s="515"/>
      <c r="AI532" s="488"/>
      <c r="AJ532" s="488"/>
      <c r="AK532" s="515"/>
      <c r="AL532" s="515"/>
      <c r="AM532" s="515"/>
      <c r="AN532" s="515"/>
      <c r="AO532" s="515"/>
      <c r="AP532" s="515"/>
      <c r="AQ532" s="487"/>
      <c r="AR532" s="487"/>
      <c r="AS532" s="487"/>
      <c r="AT532" s="487"/>
      <c r="AU532" s="489"/>
    </row>
    <row r="533" spans="1:47" s="479" customFormat="1" ht="12.75">
      <c r="A533" s="534"/>
      <c r="B533" s="401" t="s">
        <v>362</v>
      </c>
      <c r="C533" s="360">
        <v>0</v>
      </c>
      <c r="D533" s="360">
        <v>4</v>
      </c>
      <c r="E533" s="360">
        <v>0</v>
      </c>
      <c r="F533" s="402"/>
      <c r="G533" s="402"/>
      <c r="H533" s="177">
        <v>6.8599999999999994</v>
      </c>
      <c r="I533" s="177">
        <v>6.8599999999999994</v>
      </c>
      <c r="J533" s="177">
        <v>0</v>
      </c>
      <c r="K533" s="177">
        <v>0</v>
      </c>
      <c r="L533" s="177">
        <v>0</v>
      </c>
      <c r="M533" s="177">
        <v>0</v>
      </c>
      <c r="N533" s="177">
        <v>0</v>
      </c>
      <c r="O533" s="177">
        <v>0</v>
      </c>
      <c r="P533" s="177">
        <v>0</v>
      </c>
      <c r="Q533" s="177">
        <v>0</v>
      </c>
      <c r="R533" s="177">
        <v>4</v>
      </c>
      <c r="S533" s="177">
        <v>0</v>
      </c>
      <c r="T533" s="403">
        <v>4</v>
      </c>
      <c r="U533" s="403">
        <v>0</v>
      </c>
      <c r="V533" s="177">
        <v>0</v>
      </c>
      <c r="W533" s="177">
        <v>0</v>
      </c>
      <c r="X533" s="177">
        <v>0.25724999999999998</v>
      </c>
      <c r="Y533" s="177">
        <v>1.2862499999999999</v>
      </c>
      <c r="Z533" s="177">
        <v>5.3164999999999996</v>
      </c>
      <c r="AA533" s="407">
        <v>6.8599999999999994</v>
      </c>
      <c r="AB533" s="533"/>
      <c r="AC533" s="515"/>
      <c r="AD533" s="515"/>
      <c r="AE533" s="515"/>
      <c r="AF533" s="488"/>
      <c r="AG533" s="515"/>
      <c r="AH533" s="515"/>
      <c r="AI533" s="488"/>
      <c r="AJ533" s="488"/>
      <c r="AK533" s="515"/>
      <c r="AL533" s="515"/>
      <c r="AM533" s="515"/>
      <c r="AN533" s="515"/>
      <c r="AO533" s="515"/>
      <c r="AP533" s="515"/>
      <c r="AQ533" s="487"/>
      <c r="AR533" s="487"/>
      <c r="AS533" s="487"/>
      <c r="AT533" s="487"/>
      <c r="AU533" s="489"/>
    </row>
    <row r="534" spans="1:47" s="523" customFormat="1" ht="12.75">
      <c r="A534" s="534"/>
      <c r="B534" s="401" t="s">
        <v>363</v>
      </c>
      <c r="C534" s="360">
        <v>0</v>
      </c>
      <c r="D534" s="360">
        <v>3.4</v>
      </c>
      <c r="E534" s="360">
        <v>0</v>
      </c>
      <c r="F534" s="402"/>
      <c r="G534" s="402"/>
      <c r="H534" s="177">
        <v>5.84</v>
      </c>
      <c r="I534" s="177">
        <v>5.84</v>
      </c>
      <c r="J534" s="177">
        <v>0</v>
      </c>
      <c r="K534" s="177">
        <v>0</v>
      </c>
      <c r="L534" s="177">
        <v>0</v>
      </c>
      <c r="M534" s="177">
        <v>0</v>
      </c>
      <c r="N534" s="177">
        <v>0</v>
      </c>
      <c r="O534" s="177">
        <v>0</v>
      </c>
      <c r="P534" s="177">
        <v>0</v>
      </c>
      <c r="Q534" s="177">
        <v>0</v>
      </c>
      <c r="R534" s="177">
        <v>3.4</v>
      </c>
      <c r="S534" s="177">
        <v>0</v>
      </c>
      <c r="T534" s="403">
        <v>3.4</v>
      </c>
      <c r="U534" s="403">
        <v>0</v>
      </c>
      <c r="V534" s="177">
        <v>0</v>
      </c>
      <c r="W534" s="177">
        <v>0</v>
      </c>
      <c r="X534" s="177">
        <v>0.219</v>
      </c>
      <c r="Y534" s="177">
        <v>1.095</v>
      </c>
      <c r="Z534" s="177">
        <v>4.5259999999999998</v>
      </c>
      <c r="AA534" s="407">
        <v>5.84</v>
      </c>
      <c r="AB534" s="533"/>
      <c r="AC534" s="515"/>
      <c r="AD534" s="515"/>
      <c r="AE534" s="515"/>
      <c r="AF534" s="488"/>
      <c r="AG534" s="515"/>
      <c r="AH534" s="515"/>
      <c r="AI534" s="488"/>
      <c r="AJ534" s="488"/>
      <c r="AK534" s="515"/>
      <c r="AL534" s="515"/>
      <c r="AM534" s="515"/>
      <c r="AN534" s="515"/>
      <c r="AO534" s="515"/>
      <c r="AP534" s="515"/>
      <c r="AQ534" s="497"/>
      <c r="AR534" s="497"/>
      <c r="AS534" s="497"/>
      <c r="AT534" s="497"/>
      <c r="AU534" s="522"/>
    </row>
    <row r="535" spans="1:47" s="479" customFormat="1" ht="12.75">
      <c r="A535" s="534"/>
      <c r="B535" s="401" t="s">
        <v>364</v>
      </c>
      <c r="C535" s="360"/>
      <c r="D535" s="360"/>
      <c r="E535" s="360"/>
      <c r="F535" s="402"/>
      <c r="G535" s="402"/>
      <c r="H535" s="177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177"/>
      <c r="T535" s="403">
        <v>0</v>
      </c>
      <c r="U535" s="403">
        <v>0</v>
      </c>
      <c r="V535" s="177"/>
      <c r="W535" s="177"/>
      <c r="X535" s="177"/>
      <c r="Y535" s="177"/>
      <c r="Z535" s="177"/>
      <c r="AA535" s="407">
        <v>0</v>
      </c>
      <c r="AB535" s="533"/>
      <c r="AC535" s="515"/>
      <c r="AD535" s="515"/>
      <c r="AE535" s="515"/>
      <c r="AF535" s="488"/>
      <c r="AG535" s="515"/>
      <c r="AH535" s="515"/>
      <c r="AI535" s="488"/>
      <c r="AJ535" s="488"/>
      <c r="AK535" s="515"/>
      <c r="AL535" s="515"/>
      <c r="AM535" s="515"/>
      <c r="AN535" s="515"/>
      <c r="AO535" s="515"/>
      <c r="AP535" s="515"/>
      <c r="AQ535" s="487"/>
      <c r="AR535" s="487"/>
      <c r="AS535" s="487"/>
      <c r="AT535" s="487"/>
      <c r="AU535" s="489"/>
    </row>
    <row r="536" spans="1:47" s="479" customFormat="1" ht="12.75">
      <c r="A536" s="534"/>
      <c r="B536" s="401" t="s">
        <v>365</v>
      </c>
      <c r="C536" s="360"/>
      <c r="D536" s="360"/>
      <c r="E536" s="360"/>
      <c r="F536" s="402"/>
      <c r="G536" s="402"/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177"/>
      <c r="T536" s="403">
        <v>0</v>
      </c>
      <c r="U536" s="403">
        <v>0</v>
      </c>
      <c r="V536" s="177"/>
      <c r="W536" s="177"/>
      <c r="X536" s="177"/>
      <c r="Y536" s="177"/>
      <c r="Z536" s="177"/>
      <c r="AA536" s="407">
        <v>0</v>
      </c>
      <c r="AB536" s="533"/>
      <c r="AC536" s="515"/>
      <c r="AD536" s="515"/>
      <c r="AE536" s="515"/>
      <c r="AF536" s="488"/>
      <c r="AG536" s="515"/>
      <c r="AH536" s="515"/>
      <c r="AI536" s="488"/>
      <c r="AJ536" s="488"/>
      <c r="AK536" s="515"/>
      <c r="AL536" s="515"/>
      <c r="AM536" s="515"/>
      <c r="AN536" s="515"/>
      <c r="AO536" s="515"/>
      <c r="AP536" s="515"/>
      <c r="AQ536" s="487"/>
      <c r="AR536" s="487"/>
      <c r="AS536" s="487"/>
      <c r="AT536" s="487"/>
      <c r="AU536" s="489"/>
    </row>
    <row r="537" spans="1:47" s="479" customFormat="1" ht="12.75">
      <c r="A537" s="534"/>
      <c r="B537" s="401" t="s">
        <v>366</v>
      </c>
      <c r="C537" s="360"/>
      <c r="D537" s="360">
        <v>0.57999999999999996</v>
      </c>
      <c r="E537" s="360"/>
      <c r="F537" s="402"/>
      <c r="G537" s="402"/>
      <c r="H537" s="403">
        <v>1.23</v>
      </c>
      <c r="I537" s="518">
        <v>1.23</v>
      </c>
      <c r="J537" s="177"/>
      <c r="K537" s="177"/>
      <c r="L537" s="177"/>
      <c r="M537" s="177"/>
      <c r="N537" s="177"/>
      <c r="O537" s="177"/>
      <c r="P537" s="177"/>
      <c r="Q537" s="177"/>
      <c r="R537" s="177">
        <v>0.57999999999999996</v>
      </c>
      <c r="S537" s="177"/>
      <c r="T537" s="403">
        <v>0.57999999999999996</v>
      </c>
      <c r="U537" s="403">
        <v>0</v>
      </c>
      <c r="V537" s="177"/>
      <c r="W537" s="177"/>
      <c r="X537" s="177">
        <v>4.6124999999999999E-2</v>
      </c>
      <c r="Y537" s="177">
        <v>0.230625</v>
      </c>
      <c r="Z537" s="177">
        <v>0.95325000000000004</v>
      </c>
      <c r="AA537" s="407">
        <v>1.23</v>
      </c>
      <c r="AB537" s="533"/>
      <c r="AC537" s="515"/>
      <c r="AD537" s="515"/>
      <c r="AE537" s="515"/>
      <c r="AF537" s="488"/>
      <c r="AG537" s="515"/>
      <c r="AH537" s="515"/>
      <c r="AI537" s="488"/>
      <c r="AJ537" s="488"/>
      <c r="AK537" s="515"/>
      <c r="AL537" s="515"/>
      <c r="AM537" s="515"/>
      <c r="AN537" s="515"/>
      <c r="AO537" s="515"/>
      <c r="AP537" s="515"/>
      <c r="AQ537" s="487"/>
      <c r="AR537" s="487"/>
      <c r="AS537" s="487"/>
      <c r="AT537" s="487"/>
      <c r="AU537" s="489"/>
    </row>
    <row r="538" spans="1:47" s="479" customFormat="1" ht="12.75">
      <c r="A538" s="534"/>
      <c r="B538" s="401" t="s">
        <v>367</v>
      </c>
      <c r="C538" s="360"/>
      <c r="D538" s="360">
        <v>2.82</v>
      </c>
      <c r="E538" s="360"/>
      <c r="F538" s="402"/>
      <c r="G538" s="402"/>
      <c r="H538" s="403">
        <v>4.6100000000000003</v>
      </c>
      <c r="I538" s="518">
        <v>4.6100000000000003</v>
      </c>
      <c r="J538" s="177"/>
      <c r="K538" s="177"/>
      <c r="L538" s="177"/>
      <c r="M538" s="177"/>
      <c r="N538" s="177"/>
      <c r="O538" s="177"/>
      <c r="P538" s="177"/>
      <c r="Q538" s="177"/>
      <c r="R538" s="177">
        <v>2.82</v>
      </c>
      <c r="S538" s="177"/>
      <c r="T538" s="403">
        <v>2.82</v>
      </c>
      <c r="U538" s="403">
        <v>0</v>
      </c>
      <c r="V538" s="177"/>
      <c r="W538" s="177"/>
      <c r="X538" s="177">
        <v>0.172875</v>
      </c>
      <c r="Y538" s="177">
        <v>0.864375</v>
      </c>
      <c r="Z538" s="177">
        <v>3.5727500000000001</v>
      </c>
      <c r="AA538" s="407">
        <v>4.6100000000000003</v>
      </c>
      <c r="AB538" s="533"/>
      <c r="AC538" s="515"/>
      <c r="AD538" s="515"/>
      <c r="AE538" s="515"/>
      <c r="AF538" s="488"/>
      <c r="AG538" s="515"/>
      <c r="AH538" s="515"/>
      <c r="AI538" s="488"/>
      <c r="AJ538" s="488"/>
      <c r="AK538" s="515"/>
      <c r="AL538" s="515"/>
      <c r="AM538" s="515"/>
      <c r="AN538" s="515"/>
      <c r="AO538" s="515"/>
      <c r="AP538" s="515"/>
      <c r="AQ538" s="487"/>
      <c r="AR538" s="487"/>
      <c r="AS538" s="487"/>
      <c r="AT538" s="487"/>
      <c r="AU538" s="489"/>
    </row>
    <row r="539" spans="1:47" s="523" customFormat="1" ht="12.75">
      <c r="A539" s="534"/>
      <c r="B539" s="401" t="s">
        <v>368</v>
      </c>
      <c r="C539" s="360">
        <v>0</v>
      </c>
      <c r="D539" s="360">
        <v>0.60000000000000009</v>
      </c>
      <c r="E539" s="360">
        <v>0</v>
      </c>
      <c r="F539" s="402"/>
      <c r="G539" s="402"/>
      <c r="H539" s="177">
        <v>1.02</v>
      </c>
      <c r="I539" s="177">
        <v>1.02</v>
      </c>
      <c r="J539" s="177">
        <v>0</v>
      </c>
      <c r="K539" s="177">
        <v>0</v>
      </c>
      <c r="L539" s="177">
        <v>0</v>
      </c>
      <c r="M539" s="177">
        <v>0</v>
      </c>
      <c r="N539" s="177">
        <v>0</v>
      </c>
      <c r="O539" s="177">
        <v>0</v>
      </c>
      <c r="P539" s="177">
        <v>0</v>
      </c>
      <c r="Q539" s="177">
        <v>0</v>
      </c>
      <c r="R539" s="177">
        <v>0.60000000000000009</v>
      </c>
      <c r="S539" s="177">
        <v>0</v>
      </c>
      <c r="T539" s="403">
        <v>0.60000000000000009</v>
      </c>
      <c r="U539" s="403">
        <v>0</v>
      </c>
      <c r="V539" s="177">
        <v>0</v>
      </c>
      <c r="W539" s="177">
        <v>0</v>
      </c>
      <c r="X539" s="177">
        <v>3.8249999999999999E-2</v>
      </c>
      <c r="Y539" s="177">
        <v>0.19125</v>
      </c>
      <c r="Z539" s="177">
        <v>0.79049999999999998</v>
      </c>
      <c r="AA539" s="407">
        <v>1.02</v>
      </c>
      <c r="AB539" s="533"/>
      <c r="AC539" s="515"/>
      <c r="AD539" s="515"/>
      <c r="AE539" s="515"/>
      <c r="AF539" s="488"/>
      <c r="AG539" s="515"/>
      <c r="AH539" s="515"/>
      <c r="AI539" s="488"/>
      <c r="AJ539" s="488"/>
      <c r="AK539" s="515"/>
      <c r="AL539" s="515"/>
      <c r="AM539" s="515"/>
      <c r="AN539" s="515"/>
      <c r="AO539" s="515"/>
      <c r="AP539" s="515"/>
      <c r="AQ539" s="497"/>
      <c r="AR539" s="497"/>
      <c r="AS539" s="497"/>
      <c r="AT539" s="497"/>
      <c r="AU539" s="522"/>
    </row>
    <row r="540" spans="1:47" s="479" customFormat="1" ht="12.75">
      <c r="A540" s="534"/>
      <c r="B540" s="401" t="s">
        <v>369</v>
      </c>
      <c r="C540" s="360"/>
      <c r="D540" s="360"/>
      <c r="E540" s="360"/>
      <c r="F540" s="402"/>
      <c r="G540" s="402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403">
        <v>0</v>
      </c>
      <c r="U540" s="403">
        <v>0</v>
      </c>
      <c r="V540" s="177"/>
      <c r="W540" s="177"/>
      <c r="X540" s="177"/>
      <c r="Y540" s="177"/>
      <c r="Z540" s="177"/>
      <c r="AA540" s="407">
        <v>0</v>
      </c>
      <c r="AB540" s="533"/>
      <c r="AC540" s="515"/>
      <c r="AD540" s="515"/>
      <c r="AE540" s="515"/>
      <c r="AF540" s="488"/>
      <c r="AG540" s="515"/>
      <c r="AH540" s="515"/>
      <c r="AI540" s="488"/>
      <c r="AJ540" s="488"/>
      <c r="AK540" s="515"/>
      <c r="AL540" s="515"/>
      <c r="AM540" s="515"/>
      <c r="AN540" s="515"/>
      <c r="AO540" s="515"/>
      <c r="AP540" s="515"/>
      <c r="AQ540" s="487"/>
      <c r="AR540" s="487"/>
      <c r="AS540" s="487"/>
      <c r="AT540" s="487"/>
      <c r="AU540" s="489"/>
    </row>
    <row r="541" spans="1:47" s="479" customFormat="1" ht="12.75">
      <c r="A541" s="534"/>
      <c r="B541" s="401" t="s">
        <v>370</v>
      </c>
      <c r="C541" s="360"/>
      <c r="D541" s="360"/>
      <c r="E541" s="360"/>
      <c r="F541" s="402"/>
      <c r="G541" s="402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403">
        <v>0</v>
      </c>
      <c r="U541" s="403">
        <v>0</v>
      </c>
      <c r="V541" s="177"/>
      <c r="W541" s="177"/>
      <c r="X541" s="177"/>
      <c r="Y541" s="177"/>
      <c r="Z541" s="177"/>
      <c r="AA541" s="407">
        <v>0</v>
      </c>
      <c r="AB541" s="533"/>
      <c r="AC541" s="515"/>
      <c r="AD541" s="515"/>
      <c r="AE541" s="515"/>
      <c r="AF541" s="488"/>
      <c r="AG541" s="515"/>
      <c r="AH541" s="515"/>
      <c r="AI541" s="488"/>
      <c r="AJ541" s="488"/>
      <c r="AK541" s="515"/>
      <c r="AL541" s="515"/>
      <c r="AM541" s="515"/>
      <c r="AN541" s="515"/>
      <c r="AO541" s="515"/>
      <c r="AP541" s="515"/>
      <c r="AQ541" s="487"/>
      <c r="AR541" s="487"/>
      <c r="AS541" s="487"/>
      <c r="AT541" s="487"/>
      <c r="AU541" s="489"/>
    </row>
    <row r="542" spans="1:47" s="479" customFormat="1" ht="12.75">
      <c r="A542" s="534"/>
      <c r="B542" s="401" t="s">
        <v>371</v>
      </c>
      <c r="C542" s="360"/>
      <c r="D542" s="360">
        <v>0.28000000000000003</v>
      </c>
      <c r="E542" s="360"/>
      <c r="F542" s="402"/>
      <c r="G542" s="402"/>
      <c r="H542" s="403">
        <v>0.71</v>
      </c>
      <c r="I542" s="518">
        <v>0.71</v>
      </c>
      <c r="J542" s="177"/>
      <c r="K542" s="177"/>
      <c r="L542" s="177"/>
      <c r="M542" s="177"/>
      <c r="N542" s="177"/>
      <c r="O542" s="177"/>
      <c r="P542" s="177"/>
      <c r="Q542" s="177"/>
      <c r="R542" s="177">
        <v>0.28000000000000003</v>
      </c>
      <c r="S542" s="177"/>
      <c r="T542" s="403">
        <v>0.28000000000000003</v>
      </c>
      <c r="U542" s="403">
        <v>0</v>
      </c>
      <c r="V542" s="177"/>
      <c r="W542" s="177"/>
      <c r="X542" s="177">
        <v>2.6624999999999999E-2</v>
      </c>
      <c r="Y542" s="177">
        <v>0.13312499999999999</v>
      </c>
      <c r="Z542" s="177">
        <v>0.55025000000000002</v>
      </c>
      <c r="AA542" s="407">
        <v>0.71</v>
      </c>
      <c r="AB542" s="533"/>
      <c r="AC542" s="515"/>
      <c r="AD542" s="515"/>
      <c r="AE542" s="515"/>
      <c r="AF542" s="488"/>
      <c r="AG542" s="515"/>
      <c r="AH542" s="515"/>
      <c r="AI542" s="488"/>
      <c r="AJ542" s="488"/>
      <c r="AK542" s="515"/>
      <c r="AL542" s="515"/>
      <c r="AM542" s="515"/>
      <c r="AN542" s="515"/>
      <c r="AO542" s="515"/>
      <c r="AP542" s="515"/>
      <c r="AQ542" s="487"/>
      <c r="AR542" s="487"/>
      <c r="AS542" s="487"/>
      <c r="AT542" s="487"/>
      <c r="AU542" s="489"/>
    </row>
    <row r="543" spans="1:47" s="479" customFormat="1" ht="12.75">
      <c r="A543" s="534"/>
      <c r="B543" s="401" t="s">
        <v>372</v>
      </c>
      <c r="C543" s="360"/>
      <c r="D543" s="360">
        <v>0.32</v>
      </c>
      <c r="E543" s="360"/>
      <c r="F543" s="402"/>
      <c r="G543" s="402"/>
      <c r="H543" s="403">
        <v>0.31</v>
      </c>
      <c r="I543" s="518">
        <v>0.31</v>
      </c>
      <c r="J543" s="177"/>
      <c r="K543" s="177"/>
      <c r="L543" s="177"/>
      <c r="M543" s="177"/>
      <c r="N543" s="177"/>
      <c r="O543" s="177"/>
      <c r="P543" s="177"/>
      <c r="Q543" s="177"/>
      <c r="R543" s="177">
        <v>0.32</v>
      </c>
      <c r="S543" s="177"/>
      <c r="T543" s="403">
        <v>0.32</v>
      </c>
      <c r="U543" s="403">
        <v>0</v>
      </c>
      <c r="V543" s="177"/>
      <c r="W543" s="177"/>
      <c r="X543" s="177">
        <v>1.1625E-2</v>
      </c>
      <c r="Y543" s="177">
        <v>5.8125000000000003E-2</v>
      </c>
      <c r="Z543" s="177">
        <v>0.24024999999999999</v>
      </c>
      <c r="AA543" s="407">
        <v>0.31</v>
      </c>
      <c r="AB543" s="533"/>
      <c r="AC543" s="515"/>
      <c r="AD543" s="515"/>
      <c r="AE543" s="515"/>
      <c r="AF543" s="488"/>
      <c r="AG543" s="515"/>
      <c r="AH543" s="515"/>
      <c r="AI543" s="488"/>
      <c r="AJ543" s="488"/>
      <c r="AK543" s="515"/>
      <c r="AL543" s="515"/>
      <c r="AM543" s="515"/>
      <c r="AN543" s="515"/>
      <c r="AO543" s="515"/>
      <c r="AP543" s="515"/>
      <c r="AQ543" s="487"/>
      <c r="AR543" s="487"/>
      <c r="AS543" s="487"/>
      <c r="AT543" s="487"/>
      <c r="AU543" s="489"/>
    </row>
    <row r="544" spans="1:47" s="523" customFormat="1" ht="12.75">
      <c r="A544" s="534"/>
      <c r="B544" s="401" t="s">
        <v>373</v>
      </c>
      <c r="C544" s="360">
        <v>0</v>
      </c>
      <c r="D544" s="360">
        <v>0</v>
      </c>
      <c r="E544" s="360">
        <v>8.82</v>
      </c>
      <c r="F544" s="402"/>
      <c r="G544" s="402"/>
      <c r="H544" s="177">
        <v>73.14</v>
      </c>
      <c r="I544" s="177">
        <v>73.14</v>
      </c>
      <c r="J544" s="177">
        <v>0</v>
      </c>
      <c r="K544" s="177">
        <v>0</v>
      </c>
      <c r="L544" s="177">
        <v>0</v>
      </c>
      <c r="M544" s="177">
        <v>0</v>
      </c>
      <c r="N544" s="177">
        <v>0</v>
      </c>
      <c r="O544" s="177">
        <v>0</v>
      </c>
      <c r="P544" s="177">
        <v>0</v>
      </c>
      <c r="Q544" s="177">
        <v>0</v>
      </c>
      <c r="R544" s="177">
        <v>0</v>
      </c>
      <c r="S544" s="177">
        <v>8.82</v>
      </c>
      <c r="T544" s="403">
        <v>0</v>
      </c>
      <c r="U544" s="403">
        <v>8.82</v>
      </c>
      <c r="V544" s="177">
        <v>0</v>
      </c>
      <c r="W544" s="177">
        <v>0</v>
      </c>
      <c r="X544" s="177">
        <v>2.74275</v>
      </c>
      <c r="Y544" s="177">
        <v>13.713749999999999</v>
      </c>
      <c r="Z544" s="177">
        <v>56.683500000000002</v>
      </c>
      <c r="AA544" s="407">
        <v>73.14</v>
      </c>
      <c r="AB544" s="533"/>
      <c r="AC544" s="515"/>
      <c r="AD544" s="515"/>
      <c r="AE544" s="515"/>
      <c r="AF544" s="488"/>
      <c r="AG544" s="515"/>
      <c r="AH544" s="515"/>
      <c r="AI544" s="488"/>
      <c r="AJ544" s="488"/>
      <c r="AK544" s="515"/>
      <c r="AL544" s="515"/>
      <c r="AM544" s="515"/>
      <c r="AN544" s="515"/>
      <c r="AO544" s="515"/>
      <c r="AP544" s="515"/>
      <c r="AQ544" s="497"/>
      <c r="AR544" s="497"/>
      <c r="AS544" s="497"/>
      <c r="AT544" s="497"/>
      <c r="AU544" s="522"/>
    </row>
    <row r="545" spans="1:47" s="479" customFormat="1" ht="12.75">
      <c r="A545" s="534"/>
      <c r="B545" s="401" t="s">
        <v>374</v>
      </c>
      <c r="C545" s="360"/>
      <c r="D545" s="360"/>
      <c r="E545" s="360"/>
      <c r="F545" s="402"/>
      <c r="G545" s="402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177"/>
      <c r="T545" s="403">
        <v>0</v>
      </c>
      <c r="U545" s="403">
        <v>0</v>
      </c>
      <c r="V545" s="177"/>
      <c r="W545" s="177"/>
      <c r="X545" s="177"/>
      <c r="Y545" s="177"/>
      <c r="Z545" s="177"/>
      <c r="AA545" s="407">
        <v>0</v>
      </c>
      <c r="AB545" s="533"/>
      <c r="AC545" s="515"/>
      <c r="AD545" s="515"/>
      <c r="AE545" s="515"/>
      <c r="AF545" s="488"/>
      <c r="AG545" s="515"/>
      <c r="AH545" s="515"/>
      <c r="AI545" s="488"/>
      <c r="AJ545" s="488"/>
      <c r="AK545" s="515"/>
      <c r="AL545" s="515"/>
      <c r="AM545" s="515"/>
      <c r="AN545" s="515"/>
      <c r="AO545" s="515"/>
      <c r="AP545" s="515"/>
      <c r="AQ545" s="487"/>
      <c r="AR545" s="487"/>
      <c r="AS545" s="487"/>
      <c r="AT545" s="487"/>
      <c r="AU545" s="489"/>
    </row>
    <row r="546" spans="1:47" s="479" customFormat="1" ht="12.75">
      <c r="A546" s="534"/>
      <c r="B546" s="401" t="s">
        <v>375</v>
      </c>
      <c r="C546" s="360"/>
      <c r="D546" s="360"/>
      <c r="E546" s="360"/>
      <c r="F546" s="402"/>
      <c r="G546" s="402"/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177"/>
      <c r="T546" s="403">
        <v>0</v>
      </c>
      <c r="U546" s="403">
        <v>0</v>
      </c>
      <c r="V546" s="177"/>
      <c r="W546" s="177"/>
      <c r="X546" s="177"/>
      <c r="Y546" s="177"/>
      <c r="Z546" s="177"/>
      <c r="AA546" s="407">
        <v>0</v>
      </c>
      <c r="AB546" s="533"/>
      <c r="AC546" s="515"/>
      <c r="AD546" s="515"/>
      <c r="AE546" s="515"/>
      <c r="AF546" s="488"/>
      <c r="AG546" s="515"/>
      <c r="AH546" s="515"/>
      <c r="AI546" s="488"/>
      <c r="AJ546" s="488"/>
      <c r="AK546" s="515"/>
      <c r="AL546" s="515"/>
      <c r="AM546" s="515"/>
      <c r="AN546" s="515"/>
      <c r="AO546" s="515"/>
      <c r="AP546" s="515"/>
      <c r="AQ546" s="487"/>
      <c r="AR546" s="487"/>
      <c r="AS546" s="487"/>
      <c r="AT546" s="487"/>
      <c r="AU546" s="489"/>
    </row>
    <row r="547" spans="1:47" s="479" customFormat="1" ht="12.75">
      <c r="A547" s="534"/>
      <c r="B547" s="401" t="s">
        <v>376</v>
      </c>
      <c r="C547" s="360"/>
      <c r="D547" s="360"/>
      <c r="E547" s="360">
        <v>8.82</v>
      </c>
      <c r="F547" s="402"/>
      <c r="G547" s="402"/>
      <c r="H547" s="403">
        <v>73.14</v>
      </c>
      <c r="I547" s="518">
        <v>73.14</v>
      </c>
      <c r="J547" s="177"/>
      <c r="K547" s="177"/>
      <c r="L547" s="177"/>
      <c r="M547" s="177"/>
      <c r="N547" s="177"/>
      <c r="O547" s="177"/>
      <c r="P547" s="177"/>
      <c r="Q547" s="177"/>
      <c r="R547" s="177"/>
      <c r="S547" s="177">
        <v>8.82</v>
      </c>
      <c r="T547" s="403">
        <v>0</v>
      </c>
      <c r="U547" s="403">
        <v>8.82</v>
      </c>
      <c r="V547" s="177"/>
      <c r="W547" s="177"/>
      <c r="X547" s="177">
        <v>2.74275</v>
      </c>
      <c r="Y547" s="177">
        <v>13.713749999999999</v>
      </c>
      <c r="Z547" s="177">
        <v>56.683500000000002</v>
      </c>
      <c r="AA547" s="407">
        <v>73.14</v>
      </c>
      <c r="AB547" s="533"/>
      <c r="AC547" s="515"/>
      <c r="AD547" s="515"/>
      <c r="AE547" s="515"/>
      <c r="AF547" s="488"/>
      <c r="AG547" s="515"/>
      <c r="AH547" s="515"/>
      <c r="AI547" s="488"/>
      <c r="AJ547" s="488"/>
      <c r="AK547" s="515"/>
      <c r="AL547" s="515"/>
      <c r="AM547" s="515"/>
      <c r="AN547" s="515"/>
      <c r="AO547" s="515"/>
      <c r="AP547" s="515"/>
      <c r="AQ547" s="487"/>
      <c r="AR547" s="487"/>
      <c r="AS547" s="487"/>
      <c r="AT547" s="487"/>
      <c r="AU547" s="489"/>
    </row>
    <row r="548" spans="1:47" s="479" customFormat="1" ht="12.75">
      <c r="A548" s="534"/>
      <c r="B548" s="401" t="s">
        <v>377</v>
      </c>
      <c r="C548" s="360"/>
      <c r="D548" s="360"/>
      <c r="E548" s="360"/>
      <c r="F548" s="402"/>
      <c r="G548" s="402"/>
      <c r="H548" s="403"/>
      <c r="I548" s="177"/>
      <c r="J548" s="177"/>
      <c r="K548" s="177"/>
      <c r="L548" s="177"/>
      <c r="M548" s="177"/>
      <c r="N548" s="177"/>
      <c r="O548" s="177"/>
      <c r="P548" s="177"/>
      <c r="Q548" s="177"/>
      <c r="R548" s="177"/>
      <c r="S548" s="177"/>
      <c r="T548" s="403">
        <v>0</v>
      </c>
      <c r="U548" s="403">
        <v>0</v>
      </c>
      <c r="V548" s="177"/>
      <c r="W548" s="177"/>
      <c r="X548" s="177"/>
      <c r="Y548" s="177"/>
      <c r="Z548" s="177"/>
      <c r="AA548" s="407">
        <v>0</v>
      </c>
      <c r="AB548" s="533"/>
      <c r="AC548" s="515"/>
      <c r="AD548" s="515"/>
      <c r="AE548" s="515"/>
      <c r="AF548" s="488"/>
      <c r="AG548" s="515"/>
      <c r="AH548" s="515"/>
      <c r="AI548" s="488"/>
      <c r="AJ548" s="488"/>
      <c r="AK548" s="515"/>
      <c r="AL548" s="515"/>
      <c r="AM548" s="515"/>
      <c r="AN548" s="515"/>
      <c r="AO548" s="515"/>
      <c r="AP548" s="515"/>
      <c r="AQ548" s="487"/>
      <c r="AR548" s="487"/>
      <c r="AS548" s="487"/>
      <c r="AT548" s="487"/>
      <c r="AU548" s="489"/>
    </row>
    <row r="549" spans="1:47" s="479" customFormat="1" ht="12.75">
      <c r="A549" s="534"/>
      <c r="B549" s="401" t="s">
        <v>67</v>
      </c>
      <c r="C549" s="360"/>
      <c r="D549" s="360"/>
      <c r="E549" s="360"/>
      <c r="F549" s="402"/>
      <c r="G549" s="402"/>
      <c r="H549" s="177"/>
      <c r="I549" s="177"/>
      <c r="J549" s="177"/>
      <c r="K549" s="177"/>
      <c r="L549" s="177"/>
      <c r="M549" s="177"/>
      <c r="N549" s="177"/>
      <c r="O549" s="177"/>
      <c r="P549" s="177"/>
      <c r="Q549" s="177"/>
      <c r="R549" s="177"/>
      <c r="S549" s="177"/>
      <c r="T549" s="403">
        <v>0</v>
      </c>
      <c r="U549" s="403">
        <v>0</v>
      </c>
      <c r="V549" s="177"/>
      <c r="W549" s="177"/>
      <c r="X549" s="177"/>
      <c r="Y549" s="177"/>
      <c r="Z549" s="177"/>
      <c r="AA549" s="407">
        <v>0</v>
      </c>
      <c r="AB549" s="533"/>
      <c r="AC549" s="515"/>
      <c r="AD549" s="515"/>
      <c r="AE549" s="515"/>
      <c r="AF549" s="488"/>
      <c r="AG549" s="515"/>
      <c r="AH549" s="515"/>
      <c r="AI549" s="488"/>
      <c r="AJ549" s="488"/>
      <c r="AK549" s="515"/>
      <c r="AL549" s="515"/>
      <c r="AM549" s="515"/>
      <c r="AN549" s="515"/>
      <c r="AO549" s="515"/>
      <c r="AP549" s="515"/>
      <c r="AQ549" s="487"/>
      <c r="AR549" s="487"/>
      <c r="AS549" s="487"/>
      <c r="AT549" s="487"/>
      <c r="AU549" s="489"/>
    </row>
    <row r="550" spans="1:47" s="528" customFormat="1" ht="44.25" customHeight="1">
      <c r="A550" s="542">
        <v>16</v>
      </c>
      <c r="B550" s="526" t="s">
        <v>86</v>
      </c>
      <c r="C550" s="513" t="s">
        <v>52</v>
      </c>
      <c r="D550" s="513">
        <v>14</v>
      </c>
      <c r="E550" s="513">
        <v>3.76</v>
      </c>
      <c r="F550" s="398">
        <v>2014</v>
      </c>
      <c r="G550" s="398">
        <v>2016</v>
      </c>
      <c r="H550" s="513">
        <v>100</v>
      </c>
      <c r="I550" s="513">
        <v>100</v>
      </c>
      <c r="J550" s="513"/>
      <c r="K550" s="513"/>
      <c r="L550" s="513"/>
      <c r="M550" s="513"/>
      <c r="N550" s="513"/>
      <c r="O550" s="513"/>
      <c r="P550" s="513">
        <v>14</v>
      </c>
      <c r="Q550" s="513">
        <v>3.76</v>
      </c>
      <c r="R550" s="513"/>
      <c r="S550" s="513"/>
      <c r="T550" s="584">
        <v>14</v>
      </c>
      <c r="U550" s="584">
        <v>3.76</v>
      </c>
      <c r="V550" s="590"/>
      <c r="W550" s="590">
        <v>12</v>
      </c>
      <c r="X550" s="590">
        <v>74</v>
      </c>
      <c r="Y550" s="590">
        <v>14</v>
      </c>
      <c r="Z550" s="590">
        <v>0</v>
      </c>
      <c r="AA550" s="587">
        <v>100</v>
      </c>
      <c r="AB550" s="531"/>
      <c r="AC550" s="515"/>
      <c r="AD550" s="515"/>
      <c r="AE550" s="515"/>
      <c r="AF550" s="515"/>
      <c r="AG550" s="515"/>
      <c r="AH550" s="515"/>
      <c r="AI550" s="515"/>
      <c r="AJ550" s="515"/>
      <c r="AK550" s="515"/>
      <c r="AL550" s="515"/>
      <c r="AM550" s="515"/>
      <c r="AN550" s="515"/>
      <c r="AO550" s="515"/>
      <c r="AP550" s="515"/>
      <c r="AQ550" s="515"/>
      <c r="AR550" s="515"/>
      <c r="AS550" s="515"/>
      <c r="AT550" s="515"/>
      <c r="AU550" s="527"/>
    </row>
    <row r="551" spans="1:47" s="516" customFormat="1" ht="12.75">
      <c r="A551" s="529"/>
      <c r="B551" s="401" t="s">
        <v>361</v>
      </c>
      <c r="C551" s="360">
        <v>0</v>
      </c>
      <c r="D551" s="360">
        <v>14</v>
      </c>
      <c r="E551" s="360">
        <v>3.76</v>
      </c>
      <c r="F551" s="402"/>
      <c r="G551" s="402"/>
      <c r="H551" s="177">
        <v>100</v>
      </c>
      <c r="I551" s="177">
        <v>100</v>
      </c>
      <c r="J551" s="177">
        <v>0</v>
      </c>
      <c r="K551" s="177">
        <v>0</v>
      </c>
      <c r="L551" s="177">
        <v>0</v>
      </c>
      <c r="M551" s="177">
        <v>0</v>
      </c>
      <c r="N551" s="177">
        <v>0</v>
      </c>
      <c r="O551" s="177">
        <v>0</v>
      </c>
      <c r="P551" s="177">
        <v>14</v>
      </c>
      <c r="Q551" s="177">
        <v>3.76</v>
      </c>
      <c r="R551" s="177">
        <v>0</v>
      </c>
      <c r="S551" s="177">
        <v>0</v>
      </c>
      <c r="T551" s="403">
        <v>14</v>
      </c>
      <c r="U551" s="403">
        <v>3.76</v>
      </c>
      <c r="V551" s="177">
        <v>0</v>
      </c>
      <c r="W551" s="177">
        <v>12</v>
      </c>
      <c r="X551" s="177">
        <v>74</v>
      </c>
      <c r="Y551" s="177">
        <v>14</v>
      </c>
      <c r="Z551" s="177">
        <v>0</v>
      </c>
      <c r="AA551" s="407">
        <v>100</v>
      </c>
      <c r="AB551" s="533"/>
      <c r="AC551" s="488"/>
      <c r="AD551" s="488"/>
      <c r="AE551" s="488"/>
      <c r="AF551" s="488"/>
      <c r="AG551" s="488"/>
      <c r="AH551" s="488"/>
      <c r="AI551" s="488"/>
      <c r="AJ551" s="488"/>
      <c r="AK551" s="488"/>
      <c r="AL551" s="488"/>
      <c r="AM551" s="488"/>
      <c r="AN551" s="488"/>
      <c r="AO551" s="488"/>
      <c r="AP551" s="488"/>
      <c r="AQ551" s="488"/>
      <c r="AR551" s="488"/>
      <c r="AS551" s="488"/>
      <c r="AT551" s="488"/>
      <c r="AU551" s="489"/>
    </row>
    <row r="552" spans="1:47" s="479" customFormat="1" ht="12.75">
      <c r="A552" s="529"/>
      <c r="B552" s="401" t="s">
        <v>362</v>
      </c>
      <c r="C552" s="360">
        <v>0</v>
      </c>
      <c r="D552" s="360">
        <v>14</v>
      </c>
      <c r="E552" s="360">
        <v>0</v>
      </c>
      <c r="F552" s="402"/>
      <c r="G552" s="402"/>
      <c r="H552" s="177">
        <v>41.523618499999998</v>
      </c>
      <c r="I552" s="177">
        <v>41.523618499999998</v>
      </c>
      <c r="J552" s="177">
        <v>0</v>
      </c>
      <c r="K552" s="177">
        <v>0</v>
      </c>
      <c r="L552" s="177">
        <v>0</v>
      </c>
      <c r="M552" s="177">
        <v>0</v>
      </c>
      <c r="N552" s="177">
        <v>0</v>
      </c>
      <c r="O552" s="177">
        <v>0</v>
      </c>
      <c r="P552" s="177">
        <v>14</v>
      </c>
      <c r="Q552" s="177">
        <v>0</v>
      </c>
      <c r="R552" s="177">
        <v>0</v>
      </c>
      <c r="S552" s="177">
        <v>0</v>
      </c>
      <c r="T552" s="403">
        <v>14</v>
      </c>
      <c r="U552" s="403">
        <v>0</v>
      </c>
      <c r="V552" s="177">
        <v>0</v>
      </c>
      <c r="W552" s="177">
        <v>4.9828342300000008</v>
      </c>
      <c r="X552" s="177">
        <v>30.727477690000001</v>
      </c>
      <c r="Y552" s="177">
        <v>5.8133065899999998</v>
      </c>
      <c r="Z552" s="177">
        <v>0</v>
      </c>
      <c r="AA552" s="407">
        <v>41.523618510000006</v>
      </c>
      <c r="AB552" s="533"/>
      <c r="AC552" s="488"/>
      <c r="AD552" s="488"/>
      <c r="AE552" s="488"/>
      <c r="AF552" s="488"/>
      <c r="AG552" s="488"/>
      <c r="AH552" s="488"/>
      <c r="AI552" s="488"/>
      <c r="AJ552" s="488"/>
      <c r="AK552" s="488"/>
      <c r="AL552" s="488"/>
      <c r="AM552" s="488"/>
      <c r="AN552" s="488"/>
      <c r="AO552" s="488"/>
      <c r="AP552" s="488"/>
      <c r="AQ552" s="482"/>
      <c r="AR552" s="482"/>
      <c r="AS552" s="482"/>
      <c r="AT552" s="482"/>
      <c r="AU552" s="489"/>
    </row>
    <row r="553" spans="1:47" s="523" customFormat="1" ht="12.75">
      <c r="A553" s="529"/>
      <c r="B553" s="401" t="s">
        <v>363</v>
      </c>
      <c r="C553" s="360">
        <v>0</v>
      </c>
      <c r="D553" s="360">
        <v>2</v>
      </c>
      <c r="E553" s="360">
        <v>0</v>
      </c>
      <c r="F553" s="402"/>
      <c r="G553" s="402"/>
      <c r="H553" s="177">
        <v>2.6913416299999997</v>
      </c>
      <c r="I553" s="177">
        <v>2.6913416299999997</v>
      </c>
      <c r="J553" s="177">
        <v>0</v>
      </c>
      <c r="K553" s="177">
        <v>0</v>
      </c>
      <c r="L553" s="177">
        <v>0</v>
      </c>
      <c r="M553" s="177">
        <v>0</v>
      </c>
      <c r="N553" s="177">
        <v>0</v>
      </c>
      <c r="O553" s="177">
        <v>0</v>
      </c>
      <c r="P553" s="177">
        <v>2</v>
      </c>
      <c r="Q553" s="177">
        <v>0</v>
      </c>
      <c r="R553" s="177">
        <v>0</v>
      </c>
      <c r="S553" s="177">
        <v>0</v>
      </c>
      <c r="T553" s="403">
        <v>2</v>
      </c>
      <c r="U553" s="403">
        <v>0</v>
      </c>
      <c r="V553" s="177">
        <v>0</v>
      </c>
      <c r="W553" s="177">
        <v>0.322961</v>
      </c>
      <c r="X553" s="177">
        <v>1.99159281</v>
      </c>
      <c r="Y553" s="177">
        <v>0.37678782999999999</v>
      </c>
      <c r="Z553" s="177">
        <v>0</v>
      </c>
      <c r="AA553" s="407">
        <v>2.6913416400000001</v>
      </c>
      <c r="AB553" s="533"/>
      <c r="AC553" s="488"/>
      <c r="AD553" s="488"/>
      <c r="AE553" s="488"/>
      <c r="AF553" s="488"/>
      <c r="AG553" s="488"/>
      <c r="AH553" s="488"/>
      <c r="AI553" s="488"/>
      <c r="AJ553" s="488"/>
      <c r="AK553" s="488"/>
      <c r="AL553" s="488"/>
      <c r="AM553" s="488"/>
      <c r="AN553" s="488"/>
      <c r="AO553" s="488"/>
      <c r="AP553" s="488"/>
      <c r="AQ553" s="521"/>
      <c r="AR553" s="521"/>
      <c r="AS553" s="521"/>
      <c r="AT553" s="521"/>
      <c r="AU553" s="522"/>
    </row>
    <row r="554" spans="1:47" s="479" customFormat="1" ht="12.75">
      <c r="A554" s="529"/>
      <c r="B554" s="401" t="s">
        <v>364</v>
      </c>
      <c r="C554" s="360"/>
      <c r="D554" s="360"/>
      <c r="E554" s="360"/>
      <c r="F554" s="402"/>
      <c r="G554" s="402"/>
      <c r="H554" s="177"/>
      <c r="I554" s="177"/>
      <c r="J554" s="177"/>
      <c r="K554" s="177"/>
      <c r="L554" s="177"/>
      <c r="M554" s="177"/>
      <c r="N554" s="177"/>
      <c r="O554" s="177"/>
      <c r="P554" s="177"/>
      <c r="Q554" s="177"/>
      <c r="R554" s="177"/>
      <c r="S554" s="177"/>
      <c r="T554" s="403">
        <v>0</v>
      </c>
      <c r="U554" s="403">
        <v>0</v>
      </c>
      <c r="V554" s="177"/>
      <c r="W554" s="177"/>
      <c r="X554" s="177"/>
      <c r="Y554" s="177"/>
      <c r="Z554" s="177"/>
      <c r="AA554" s="407">
        <v>0</v>
      </c>
      <c r="AB554" s="533"/>
      <c r="AC554" s="488"/>
      <c r="AD554" s="488"/>
      <c r="AE554" s="488"/>
      <c r="AF554" s="488"/>
      <c r="AG554" s="488"/>
      <c r="AH554" s="488"/>
      <c r="AI554" s="488"/>
      <c r="AJ554" s="488"/>
      <c r="AK554" s="488"/>
      <c r="AL554" s="488"/>
      <c r="AM554" s="488"/>
      <c r="AN554" s="488"/>
      <c r="AO554" s="488"/>
      <c r="AP554" s="488"/>
      <c r="AQ554" s="482"/>
      <c r="AR554" s="482"/>
      <c r="AS554" s="482"/>
      <c r="AT554" s="482"/>
      <c r="AU554" s="489"/>
    </row>
    <row r="555" spans="1:47" s="479" customFormat="1" ht="12.75">
      <c r="A555" s="529"/>
      <c r="B555" s="401" t="s">
        <v>365</v>
      </c>
      <c r="C555" s="360"/>
      <c r="D555" s="360"/>
      <c r="E555" s="360"/>
      <c r="F555" s="402"/>
      <c r="G555" s="402"/>
      <c r="H555" s="177"/>
      <c r="I555" s="177"/>
      <c r="J555" s="177"/>
      <c r="K555" s="177"/>
      <c r="L555" s="177"/>
      <c r="M555" s="177"/>
      <c r="N555" s="177"/>
      <c r="O555" s="177"/>
      <c r="P555" s="177"/>
      <c r="Q555" s="177"/>
      <c r="R555" s="177"/>
      <c r="S555" s="177"/>
      <c r="T555" s="403">
        <v>0</v>
      </c>
      <c r="U555" s="403">
        <v>0</v>
      </c>
      <c r="V555" s="177"/>
      <c r="W555" s="177"/>
      <c r="X555" s="177"/>
      <c r="Y555" s="177"/>
      <c r="Z555" s="177"/>
      <c r="AA555" s="407">
        <v>0</v>
      </c>
      <c r="AB555" s="533"/>
      <c r="AC555" s="488"/>
      <c r="AD555" s="488"/>
      <c r="AE555" s="488"/>
      <c r="AF555" s="488"/>
      <c r="AG555" s="488"/>
      <c r="AH555" s="488"/>
      <c r="AI555" s="488"/>
      <c r="AJ555" s="488"/>
      <c r="AK555" s="488"/>
      <c r="AL555" s="488"/>
      <c r="AM555" s="488"/>
      <c r="AN555" s="488"/>
      <c r="AO555" s="488"/>
      <c r="AP555" s="488"/>
      <c r="AQ555" s="482"/>
      <c r="AR555" s="482"/>
      <c r="AS555" s="482"/>
      <c r="AT555" s="482"/>
      <c r="AU555" s="489"/>
    </row>
    <row r="556" spans="1:47" s="479" customFormat="1" ht="12.75">
      <c r="A556" s="529"/>
      <c r="B556" s="401" t="s">
        <v>366</v>
      </c>
      <c r="C556" s="360"/>
      <c r="D556" s="360"/>
      <c r="E556" s="360"/>
      <c r="F556" s="402"/>
      <c r="G556" s="402"/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403">
        <v>0</v>
      </c>
      <c r="U556" s="403">
        <v>0</v>
      </c>
      <c r="V556" s="177"/>
      <c r="W556" s="177"/>
      <c r="X556" s="177"/>
      <c r="Y556" s="177"/>
      <c r="Z556" s="177"/>
      <c r="AA556" s="407">
        <v>0</v>
      </c>
      <c r="AB556" s="533"/>
      <c r="AC556" s="488"/>
      <c r="AD556" s="488"/>
      <c r="AE556" s="488"/>
      <c r="AF556" s="488"/>
      <c r="AG556" s="488"/>
      <c r="AH556" s="488"/>
      <c r="AI556" s="488"/>
      <c r="AJ556" s="488"/>
      <c r="AK556" s="488"/>
      <c r="AL556" s="488"/>
      <c r="AM556" s="488"/>
      <c r="AN556" s="488"/>
      <c r="AO556" s="488"/>
      <c r="AP556" s="488"/>
      <c r="AQ556" s="482"/>
      <c r="AR556" s="482"/>
      <c r="AS556" s="482"/>
      <c r="AT556" s="482"/>
      <c r="AU556" s="489"/>
    </row>
    <row r="557" spans="1:47" s="479" customFormat="1" ht="12.75">
      <c r="A557" s="529"/>
      <c r="B557" s="401" t="s">
        <v>367</v>
      </c>
      <c r="C557" s="360"/>
      <c r="D557" s="360">
        <v>2</v>
      </c>
      <c r="E557" s="360"/>
      <c r="F557" s="402"/>
      <c r="G557" s="402"/>
      <c r="H557" s="177">
        <v>2.6913416299999997</v>
      </c>
      <c r="I557" s="518">
        <v>2.6913416299999997</v>
      </c>
      <c r="J557" s="177"/>
      <c r="K557" s="177"/>
      <c r="L557" s="177"/>
      <c r="M557" s="177"/>
      <c r="N557" s="177"/>
      <c r="O557" s="177"/>
      <c r="P557" s="177">
        <v>2</v>
      </c>
      <c r="Q557" s="177"/>
      <c r="R557" s="177"/>
      <c r="S557" s="177"/>
      <c r="T557" s="403">
        <v>2</v>
      </c>
      <c r="U557" s="403">
        <v>0</v>
      </c>
      <c r="V557" s="177"/>
      <c r="W557" s="177">
        <v>0.322961</v>
      </c>
      <c r="X557" s="177">
        <v>1.99159281</v>
      </c>
      <c r="Y557" s="177">
        <v>0.37678782999999999</v>
      </c>
      <c r="Z557" s="177"/>
      <c r="AA557" s="407">
        <v>2.6913416400000001</v>
      </c>
      <c r="AB557" s="533"/>
      <c r="AC557" s="488"/>
      <c r="AD557" s="488"/>
      <c r="AE557" s="488"/>
      <c r="AF557" s="488"/>
      <c r="AG557" s="488"/>
      <c r="AH557" s="488"/>
      <c r="AI557" s="488"/>
      <c r="AJ557" s="488"/>
      <c r="AK557" s="488"/>
      <c r="AL557" s="488"/>
      <c r="AM557" s="488"/>
      <c r="AN557" s="488"/>
      <c r="AO557" s="488"/>
      <c r="AP557" s="488"/>
      <c r="AQ557" s="482"/>
      <c r="AR557" s="482"/>
      <c r="AS557" s="482"/>
      <c r="AT557" s="482"/>
      <c r="AU557" s="489"/>
    </row>
    <row r="558" spans="1:47" s="523" customFormat="1" ht="12.75">
      <c r="A558" s="529"/>
      <c r="B558" s="401" t="s">
        <v>368</v>
      </c>
      <c r="C558" s="360">
        <v>0</v>
      </c>
      <c r="D558" s="360">
        <v>12</v>
      </c>
      <c r="E558" s="360">
        <v>0</v>
      </c>
      <c r="F558" s="402"/>
      <c r="G558" s="402"/>
      <c r="H558" s="177">
        <v>38.832276870000001</v>
      </c>
      <c r="I558" s="177">
        <v>38.832276870000001</v>
      </c>
      <c r="J558" s="177">
        <v>0</v>
      </c>
      <c r="K558" s="177">
        <v>0</v>
      </c>
      <c r="L558" s="177">
        <v>0</v>
      </c>
      <c r="M558" s="177">
        <v>0</v>
      </c>
      <c r="N558" s="177">
        <v>0</v>
      </c>
      <c r="O558" s="177">
        <v>0</v>
      </c>
      <c r="P558" s="177">
        <v>12</v>
      </c>
      <c r="Q558" s="177">
        <v>0</v>
      </c>
      <c r="R558" s="177">
        <v>0</v>
      </c>
      <c r="S558" s="177">
        <v>0</v>
      </c>
      <c r="T558" s="403">
        <v>12</v>
      </c>
      <c r="U558" s="403">
        <v>0</v>
      </c>
      <c r="V558" s="177">
        <v>0</v>
      </c>
      <c r="W558" s="177">
        <v>4.6598732300000005</v>
      </c>
      <c r="X558" s="177">
        <v>28.73588488</v>
      </c>
      <c r="Y558" s="177">
        <v>5.4365187600000002</v>
      </c>
      <c r="Z558" s="177">
        <v>0</v>
      </c>
      <c r="AA558" s="407">
        <v>38.832276870000001</v>
      </c>
      <c r="AB558" s="533"/>
      <c r="AC558" s="488"/>
      <c r="AD558" s="488"/>
      <c r="AE558" s="488"/>
      <c r="AF558" s="488"/>
      <c r="AG558" s="488"/>
      <c r="AH558" s="488"/>
      <c r="AI558" s="488"/>
      <c r="AJ558" s="488"/>
      <c r="AK558" s="488"/>
      <c r="AL558" s="488"/>
      <c r="AM558" s="488"/>
      <c r="AN558" s="488"/>
      <c r="AO558" s="488"/>
      <c r="AP558" s="488"/>
      <c r="AQ558" s="521"/>
      <c r="AR558" s="521"/>
      <c r="AS558" s="521"/>
      <c r="AT558" s="521"/>
      <c r="AU558" s="522"/>
    </row>
    <row r="559" spans="1:47" s="479" customFormat="1" ht="12.75">
      <c r="A559" s="529"/>
      <c r="B559" s="401" t="s">
        <v>369</v>
      </c>
      <c r="C559" s="360"/>
      <c r="D559" s="360"/>
      <c r="E559" s="360"/>
      <c r="F559" s="402"/>
      <c r="G559" s="402"/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  <c r="R559" s="177"/>
      <c r="S559" s="177"/>
      <c r="T559" s="403">
        <v>0</v>
      </c>
      <c r="U559" s="403">
        <v>0</v>
      </c>
      <c r="V559" s="177"/>
      <c r="W559" s="177"/>
      <c r="X559" s="177"/>
      <c r="Y559" s="177"/>
      <c r="Z559" s="177"/>
      <c r="AA559" s="407">
        <v>0</v>
      </c>
      <c r="AB559" s="533"/>
      <c r="AC559" s="488"/>
      <c r="AD559" s="488"/>
      <c r="AE559" s="488"/>
      <c r="AF559" s="488"/>
      <c r="AG559" s="488"/>
      <c r="AH559" s="488"/>
      <c r="AI559" s="488"/>
      <c r="AJ559" s="488"/>
      <c r="AK559" s="488"/>
      <c r="AL559" s="488"/>
      <c r="AM559" s="488"/>
      <c r="AN559" s="488"/>
      <c r="AO559" s="488"/>
      <c r="AP559" s="488"/>
      <c r="AQ559" s="482"/>
      <c r="AR559" s="482"/>
      <c r="AS559" s="482"/>
      <c r="AT559" s="482"/>
      <c r="AU559" s="489"/>
    </row>
    <row r="560" spans="1:47" s="479" customFormat="1" ht="12.75">
      <c r="A560" s="529"/>
      <c r="B560" s="401" t="s">
        <v>370</v>
      </c>
      <c r="C560" s="360"/>
      <c r="D560" s="360"/>
      <c r="E560" s="360"/>
      <c r="F560" s="402"/>
      <c r="G560" s="402"/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  <c r="R560" s="177"/>
      <c r="S560" s="177"/>
      <c r="T560" s="403">
        <v>0</v>
      </c>
      <c r="U560" s="403">
        <v>0</v>
      </c>
      <c r="V560" s="177"/>
      <c r="W560" s="177"/>
      <c r="X560" s="177"/>
      <c r="Y560" s="177"/>
      <c r="Z560" s="177"/>
      <c r="AA560" s="407">
        <v>0</v>
      </c>
      <c r="AB560" s="533"/>
      <c r="AC560" s="488"/>
      <c r="AD560" s="488"/>
      <c r="AE560" s="488"/>
      <c r="AF560" s="488"/>
      <c r="AG560" s="488"/>
      <c r="AH560" s="488"/>
      <c r="AI560" s="488"/>
      <c r="AJ560" s="488"/>
      <c r="AK560" s="488"/>
      <c r="AL560" s="488"/>
      <c r="AM560" s="488"/>
      <c r="AN560" s="488"/>
      <c r="AO560" s="488"/>
      <c r="AP560" s="488"/>
      <c r="AQ560" s="482"/>
      <c r="AR560" s="482"/>
      <c r="AS560" s="482"/>
      <c r="AT560" s="482"/>
      <c r="AU560" s="489"/>
    </row>
    <row r="561" spans="1:47" s="479" customFormat="1" ht="12.75">
      <c r="A561" s="529"/>
      <c r="B561" s="401" t="s">
        <v>371</v>
      </c>
      <c r="C561" s="360"/>
      <c r="D561" s="360">
        <v>12</v>
      </c>
      <c r="E561" s="360"/>
      <c r="F561" s="402"/>
      <c r="G561" s="402"/>
      <c r="H561" s="177">
        <v>20.70825206</v>
      </c>
      <c r="I561" s="518">
        <v>20.70825206</v>
      </c>
      <c r="J561" s="177"/>
      <c r="K561" s="177"/>
      <c r="L561" s="177"/>
      <c r="M561" s="177"/>
      <c r="N561" s="177"/>
      <c r="O561" s="177"/>
      <c r="P561" s="177">
        <v>12</v>
      </c>
      <c r="Q561" s="177"/>
      <c r="R561" s="177"/>
      <c r="S561" s="177"/>
      <c r="T561" s="403">
        <v>12</v>
      </c>
      <c r="U561" s="403">
        <v>0</v>
      </c>
      <c r="V561" s="177"/>
      <c r="W561" s="177">
        <v>2.4849902500000001</v>
      </c>
      <c r="X561" s="177">
        <v>15.324106520000001</v>
      </c>
      <c r="Y561" s="177">
        <v>2.8991552899999999</v>
      </c>
      <c r="Z561" s="177"/>
      <c r="AA561" s="407">
        <v>20.70825206</v>
      </c>
      <c r="AB561" s="533"/>
      <c r="AC561" s="488"/>
      <c r="AD561" s="488"/>
      <c r="AE561" s="488"/>
      <c r="AF561" s="488"/>
      <c r="AG561" s="488"/>
      <c r="AH561" s="488"/>
      <c r="AI561" s="488"/>
      <c r="AJ561" s="488"/>
      <c r="AK561" s="488"/>
      <c r="AL561" s="488"/>
      <c r="AM561" s="488"/>
      <c r="AN561" s="488"/>
      <c r="AO561" s="488"/>
      <c r="AP561" s="488"/>
      <c r="AQ561" s="482"/>
      <c r="AR561" s="482"/>
      <c r="AS561" s="482"/>
      <c r="AT561" s="482"/>
      <c r="AU561" s="489"/>
    </row>
    <row r="562" spans="1:47" s="479" customFormat="1" ht="12.75">
      <c r="A562" s="529"/>
      <c r="B562" s="401" t="s">
        <v>372</v>
      </c>
      <c r="C562" s="360"/>
      <c r="D562" s="360"/>
      <c r="E562" s="360"/>
      <c r="F562" s="402"/>
      <c r="G562" s="402"/>
      <c r="H562" s="177">
        <v>18.124024809999998</v>
      </c>
      <c r="I562" s="518">
        <v>18.124024809999998</v>
      </c>
      <c r="J562" s="177"/>
      <c r="K562" s="177"/>
      <c r="L562" s="177"/>
      <c r="M562" s="177"/>
      <c r="N562" s="177"/>
      <c r="O562" s="177"/>
      <c r="P562" s="177"/>
      <c r="Q562" s="177"/>
      <c r="R562" s="177"/>
      <c r="S562" s="177"/>
      <c r="T562" s="403">
        <v>0</v>
      </c>
      <c r="U562" s="403">
        <v>0</v>
      </c>
      <c r="V562" s="177"/>
      <c r="W562" s="177">
        <v>2.17488298</v>
      </c>
      <c r="X562" s="177">
        <v>13.41177836</v>
      </c>
      <c r="Y562" s="177">
        <v>2.5373634699999998</v>
      </c>
      <c r="Z562" s="177"/>
      <c r="AA562" s="407">
        <v>18.124024809999998</v>
      </c>
      <c r="AB562" s="533"/>
      <c r="AC562" s="488"/>
      <c r="AD562" s="488"/>
      <c r="AE562" s="488"/>
      <c r="AF562" s="488"/>
      <c r="AG562" s="488"/>
      <c r="AH562" s="488"/>
      <c r="AI562" s="488"/>
      <c r="AJ562" s="488"/>
      <c r="AK562" s="488"/>
      <c r="AL562" s="488"/>
      <c r="AM562" s="488"/>
      <c r="AN562" s="488"/>
      <c r="AO562" s="488"/>
      <c r="AP562" s="488"/>
      <c r="AQ562" s="482"/>
      <c r="AR562" s="482"/>
      <c r="AS562" s="482"/>
      <c r="AT562" s="482"/>
      <c r="AU562" s="489"/>
    </row>
    <row r="563" spans="1:47" s="523" customFormat="1" ht="12.75">
      <c r="A563" s="529"/>
      <c r="B563" s="401" t="s">
        <v>373</v>
      </c>
      <c r="C563" s="360">
        <v>0</v>
      </c>
      <c r="D563" s="360">
        <v>0</v>
      </c>
      <c r="E563" s="360">
        <v>3.76</v>
      </c>
      <c r="F563" s="402"/>
      <c r="G563" s="402"/>
      <c r="H563" s="177">
        <v>58.476381500000002</v>
      </c>
      <c r="I563" s="177">
        <v>58.476381500000002</v>
      </c>
      <c r="J563" s="177">
        <v>0</v>
      </c>
      <c r="K563" s="177">
        <v>0</v>
      </c>
      <c r="L563" s="177">
        <v>0</v>
      </c>
      <c r="M563" s="177">
        <v>0</v>
      </c>
      <c r="N563" s="177">
        <v>0</v>
      </c>
      <c r="O563" s="177">
        <v>0</v>
      </c>
      <c r="P563" s="177">
        <v>0</v>
      </c>
      <c r="Q563" s="177">
        <v>3.76</v>
      </c>
      <c r="R563" s="177">
        <v>0</v>
      </c>
      <c r="S563" s="177">
        <v>0</v>
      </c>
      <c r="T563" s="403">
        <v>0</v>
      </c>
      <c r="U563" s="403">
        <v>3.76</v>
      </c>
      <c r="V563" s="177">
        <v>0</v>
      </c>
      <c r="W563" s="177">
        <v>7.0171657700000001</v>
      </c>
      <c r="X563" s="177">
        <v>43.272522309999999</v>
      </c>
      <c r="Y563" s="177">
        <v>8.1866934100000002</v>
      </c>
      <c r="Z563" s="177">
        <v>0</v>
      </c>
      <c r="AA563" s="407">
        <v>58.476381489999994</v>
      </c>
      <c r="AB563" s="533"/>
      <c r="AC563" s="488"/>
      <c r="AD563" s="488"/>
      <c r="AE563" s="488"/>
      <c r="AF563" s="488"/>
      <c r="AG563" s="488"/>
      <c r="AH563" s="488"/>
      <c r="AI563" s="488"/>
      <c r="AJ563" s="488"/>
      <c r="AK563" s="488"/>
      <c r="AL563" s="488"/>
      <c r="AM563" s="488"/>
      <c r="AN563" s="488"/>
      <c r="AO563" s="488"/>
      <c r="AP563" s="488"/>
      <c r="AQ563" s="521"/>
      <c r="AR563" s="521"/>
      <c r="AS563" s="521"/>
      <c r="AT563" s="521"/>
      <c r="AU563" s="522"/>
    </row>
    <row r="564" spans="1:47" s="479" customFormat="1" ht="12.75">
      <c r="A564" s="529"/>
      <c r="B564" s="401" t="s">
        <v>374</v>
      </c>
      <c r="C564" s="360"/>
      <c r="D564" s="360"/>
      <c r="E564" s="360"/>
      <c r="F564" s="402"/>
      <c r="G564" s="402"/>
      <c r="H564" s="177"/>
      <c r="I564" s="177"/>
      <c r="J564" s="177"/>
      <c r="K564" s="177"/>
      <c r="L564" s="177"/>
      <c r="M564" s="177"/>
      <c r="N564" s="177"/>
      <c r="O564" s="177"/>
      <c r="P564" s="177"/>
      <c r="Q564" s="177"/>
      <c r="R564" s="177"/>
      <c r="S564" s="177"/>
      <c r="T564" s="403">
        <v>0</v>
      </c>
      <c r="U564" s="403">
        <v>0</v>
      </c>
      <c r="V564" s="177"/>
      <c r="W564" s="177"/>
      <c r="X564" s="177"/>
      <c r="Y564" s="177"/>
      <c r="Z564" s="177"/>
      <c r="AA564" s="407">
        <v>0</v>
      </c>
      <c r="AB564" s="533"/>
      <c r="AC564" s="488"/>
      <c r="AD564" s="488"/>
      <c r="AE564" s="488"/>
      <c r="AF564" s="488"/>
      <c r="AG564" s="488"/>
      <c r="AH564" s="488"/>
      <c r="AI564" s="488"/>
      <c r="AJ564" s="488"/>
      <c r="AK564" s="488"/>
      <c r="AL564" s="488"/>
      <c r="AM564" s="488"/>
      <c r="AN564" s="488"/>
      <c r="AO564" s="488"/>
      <c r="AP564" s="488"/>
      <c r="AQ564" s="482"/>
      <c r="AR564" s="482"/>
      <c r="AS564" s="482"/>
      <c r="AT564" s="482"/>
      <c r="AU564" s="489"/>
    </row>
    <row r="565" spans="1:47" s="479" customFormat="1" ht="12.75">
      <c r="A565" s="529"/>
      <c r="B565" s="401" t="s">
        <v>375</v>
      </c>
      <c r="C565" s="360"/>
      <c r="D565" s="360"/>
      <c r="E565" s="360"/>
      <c r="F565" s="402"/>
      <c r="G565" s="402"/>
      <c r="H565" s="177"/>
      <c r="I565" s="177"/>
      <c r="J565" s="177"/>
      <c r="K565" s="177"/>
      <c r="L565" s="177"/>
      <c r="M565" s="177"/>
      <c r="N565" s="177"/>
      <c r="O565" s="177"/>
      <c r="P565" s="177"/>
      <c r="Q565" s="177"/>
      <c r="R565" s="177"/>
      <c r="S565" s="177"/>
      <c r="T565" s="403">
        <v>0</v>
      </c>
      <c r="U565" s="403">
        <v>0</v>
      </c>
      <c r="V565" s="177"/>
      <c r="W565" s="177"/>
      <c r="X565" s="177"/>
      <c r="Y565" s="177"/>
      <c r="Z565" s="177"/>
      <c r="AA565" s="407">
        <v>0</v>
      </c>
      <c r="AB565" s="533"/>
      <c r="AC565" s="488"/>
      <c r="AD565" s="488"/>
      <c r="AE565" s="488"/>
      <c r="AF565" s="488"/>
      <c r="AG565" s="488"/>
      <c r="AH565" s="488"/>
      <c r="AI565" s="488"/>
      <c r="AJ565" s="488"/>
      <c r="AK565" s="488"/>
      <c r="AL565" s="488"/>
      <c r="AM565" s="488"/>
      <c r="AN565" s="488"/>
      <c r="AO565" s="488"/>
      <c r="AP565" s="488"/>
      <c r="AQ565" s="482"/>
      <c r="AR565" s="482"/>
      <c r="AS565" s="482"/>
      <c r="AT565" s="482"/>
      <c r="AU565" s="489"/>
    </row>
    <row r="566" spans="1:47" s="479" customFormat="1" ht="12.75">
      <c r="A566" s="529"/>
      <c r="B566" s="401" t="s">
        <v>376</v>
      </c>
      <c r="C566" s="360"/>
      <c r="D566" s="360"/>
      <c r="E566" s="360">
        <v>3.76</v>
      </c>
      <c r="F566" s="402"/>
      <c r="G566" s="402"/>
      <c r="H566" s="177">
        <v>58.476381500000002</v>
      </c>
      <c r="I566" s="518">
        <v>58.476381500000002</v>
      </c>
      <c r="J566" s="177"/>
      <c r="K566" s="177"/>
      <c r="L566" s="177"/>
      <c r="M566" s="177"/>
      <c r="N566" s="177"/>
      <c r="O566" s="177"/>
      <c r="P566" s="177"/>
      <c r="Q566" s="177">
        <v>3.76</v>
      </c>
      <c r="R566" s="177"/>
      <c r="S566" s="177"/>
      <c r="T566" s="403">
        <v>0</v>
      </c>
      <c r="U566" s="403">
        <v>3.76</v>
      </c>
      <c r="V566" s="177"/>
      <c r="W566" s="177">
        <v>7.0171657700000001</v>
      </c>
      <c r="X566" s="177">
        <v>43.272522309999999</v>
      </c>
      <c r="Y566" s="177">
        <v>8.1866934100000002</v>
      </c>
      <c r="Z566" s="177"/>
      <c r="AA566" s="407">
        <v>58.476381489999994</v>
      </c>
      <c r="AB566" s="533"/>
      <c r="AC566" s="488"/>
      <c r="AD566" s="488"/>
      <c r="AE566" s="488"/>
      <c r="AF566" s="488"/>
      <c r="AG566" s="488"/>
      <c r="AH566" s="488"/>
      <c r="AI566" s="488"/>
      <c r="AJ566" s="488"/>
      <c r="AK566" s="488"/>
      <c r="AL566" s="488"/>
      <c r="AM566" s="488"/>
      <c r="AN566" s="488"/>
      <c r="AO566" s="488"/>
      <c r="AP566" s="488"/>
      <c r="AQ566" s="482"/>
      <c r="AR566" s="482"/>
      <c r="AS566" s="482"/>
      <c r="AT566" s="482"/>
      <c r="AU566" s="489"/>
    </row>
    <row r="567" spans="1:47" s="479" customFormat="1" ht="12.75">
      <c r="A567" s="529"/>
      <c r="B567" s="401" t="s">
        <v>377</v>
      </c>
      <c r="C567" s="360"/>
      <c r="D567" s="360"/>
      <c r="E567" s="360"/>
      <c r="F567" s="402"/>
      <c r="G567" s="402"/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  <c r="R567" s="177"/>
      <c r="S567" s="177"/>
      <c r="T567" s="403">
        <v>0</v>
      </c>
      <c r="U567" s="403">
        <v>0</v>
      </c>
      <c r="V567" s="177"/>
      <c r="W567" s="177"/>
      <c r="X567" s="177"/>
      <c r="Y567" s="177"/>
      <c r="Z567" s="177"/>
      <c r="AA567" s="407">
        <v>0</v>
      </c>
      <c r="AB567" s="533"/>
      <c r="AC567" s="488"/>
      <c r="AD567" s="488"/>
      <c r="AE567" s="488"/>
      <c r="AF567" s="488"/>
      <c r="AG567" s="488"/>
      <c r="AH567" s="488"/>
      <c r="AI567" s="488"/>
      <c r="AJ567" s="488"/>
      <c r="AK567" s="488"/>
      <c r="AL567" s="488"/>
      <c r="AM567" s="488"/>
      <c r="AN567" s="488"/>
      <c r="AO567" s="488"/>
      <c r="AP567" s="488"/>
      <c r="AQ567" s="482"/>
      <c r="AR567" s="482"/>
      <c r="AS567" s="482"/>
      <c r="AT567" s="482"/>
      <c r="AU567" s="489"/>
    </row>
    <row r="568" spans="1:47" s="479" customFormat="1" ht="12.75">
      <c r="A568" s="529"/>
      <c r="B568" s="401" t="s">
        <v>67</v>
      </c>
      <c r="C568" s="360"/>
      <c r="D568" s="360"/>
      <c r="E568" s="360"/>
      <c r="F568" s="402"/>
      <c r="G568" s="402"/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  <c r="R568" s="177"/>
      <c r="S568" s="177"/>
      <c r="T568" s="403">
        <v>0</v>
      </c>
      <c r="U568" s="403">
        <v>0</v>
      </c>
      <c r="V568" s="177"/>
      <c r="W568" s="177">
        <v>0</v>
      </c>
      <c r="X568" s="177">
        <v>0</v>
      </c>
      <c r="Y568" s="177">
        <v>0</v>
      </c>
      <c r="Z568" s="177"/>
      <c r="AA568" s="407">
        <v>0</v>
      </c>
      <c r="AB568" s="533"/>
      <c r="AC568" s="488"/>
      <c r="AD568" s="488"/>
      <c r="AE568" s="488"/>
      <c r="AF568" s="488"/>
      <c r="AG568" s="488"/>
      <c r="AH568" s="488"/>
      <c r="AI568" s="488"/>
      <c r="AJ568" s="488"/>
      <c r="AK568" s="488"/>
      <c r="AL568" s="488"/>
      <c r="AM568" s="488"/>
      <c r="AN568" s="488"/>
      <c r="AO568" s="488"/>
      <c r="AP568" s="488"/>
      <c r="AQ568" s="482"/>
      <c r="AR568" s="482"/>
      <c r="AS568" s="482"/>
      <c r="AT568" s="482"/>
      <c r="AU568" s="489"/>
    </row>
    <row r="569" spans="1:47" s="543" customFormat="1" ht="38.25">
      <c r="A569" s="542">
        <v>17</v>
      </c>
      <c r="B569" s="526" t="s">
        <v>352</v>
      </c>
      <c r="C569" s="513" t="s">
        <v>52</v>
      </c>
      <c r="D569" s="347">
        <v>7.47</v>
      </c>
      <c r="E569" s="347">
        <v>3.71</v>
      </c>
      <c r="F569" s="398">
        <v>2014</v>
      </c>
      <c r="G569" s="398">
        <v>2015</v>
      </c>
      <c r="H569" s="311">
        <v>30</v>
      </c>
      <c r="I569" s="311">
        <v>30</v>
      </c>
      <c r="J569" s="311"/>
      <c r="K569" s="311"/>
      <c r="L569" s="311">
        <v>1.78</v>
      </c>
      <c r="M569" s="311">
        <v>0.16</v>
      </c>
      <c r="N569" s="311">
        <v>7.4700000000000006</v>
      </c>
      <c r="O569" s="311">
        <v>3.71</v>
      </c>
      <c r="P569" s="311"/>
      <c r="Q569" s="311"/>
      <c r="R569" s="311"/>
      <c r="S569" s="311"/>
      <c r="T569" s="584">
        <v>9.25</v>
      </c>
      <c r="U569" s="584">
        <v>3.87</v>
      </c>
      <c r="V569" s="311"/>
      <c r="W569" s="311">
        <v>5</v>
      </c>
      <c r="X569" s="311">
        <v>25</v>
      </c>
      <c r="Y569" s="311"/>
      <c r="Z569" s="311"/>
      <c r="AA569" s="395">
        <v>30</v>
      </c>
      <c r="AB569" s="627"/>
      <c r="AC569" s="515"/>
      <c r="AD569" s="515"/>
      <c r="AE569" s="515"/>
      <c r="AF569" s="515"/>
      <c r="AG569" s="515"/>
      <c r="AH569" s="515"/>
      <c r="AI569" s="515"/>
      <c r="AJ569" s="515"/>
      <c r="AK569" s="515"/>
      <c r="AL569" s="515"/>
      <c r="AM569" s="515"/>
      <c r="AN569" s="515"/>
      <c r="AO569" s="515"/>
      <c r="AP569" s="515"/>
      <c r="AQ569" s="487"/>
      <c r="AR569" s="487"/>
      <c r="AS569" s="487"/>
      <c r="AT569" s="487"/>
      <c r="AU569" s="527"/>
    </row>
    <row r="570" spans="1:47" s="479" customFormat="1" ht="12.75">
      <c r="A570" s="529"/>
      <c r="B570" s="401" t="s">
        <v>361</v>
      </c>
      <c r="C570" s="360">
        <v>0</v>
      </c>
      <c r="D570" s="360">
        <v>7.4700000000000006</v>
      </c>
      <c r="E570" s="360">
        <v>3.71</v>
      </c>
      <c r="F570" s="402"/>
      <c r="G570" s="402"/>
      <c r="H570" s="177">
        <v>30</v>
      </c>
      <c r="I570" s="177">
        <v>30</v>
      </c>
      <c r="J570" s="177">
        <v>0</v>
      </c>
      <c r="K570" s="177">
        <v>0</v>
      </c>
      <c r="L570" s="177">
        <v>0</v>
      </c>
      <c r="M570" s="177">
        <v>0</v>
      </c>
      <c r="N570" s="177">
        <v>7.4700000000000006</v>
      </c>
      <c r="O570" s="177">
        <v>3.71</v>
      </c>
      <c r="P570" s="177">
        <v>0</v>
      </c>
      <c r="Q570" s="177">
        <v>0</v>
      </c>
      <c r="R570" s="177">
        <v>0</v>
      </c>
      <c r="S570" s="177">
        <v>0</v>
      </c>
      <c r="T570" s="177">
        <v>7.4700000000000006</v>
      </c>
      <c r="U570" s="177">
        <v>3.71</v>
      </c>
      <c r="V570" s="177">
        <v>0</v>
      </c>
      <c r="W570" s="177">
        <v>5</v>
      </c>
      <c r="X570" s="177">
        <v>25</v>
      </c>
      <c r="Y570" s="177">
        <v>0</v>
      </c>
      <c r="Z570" s="177">
        <v>0</v>
      </c>
      <c r="AA570" s="407">
        <v>30</v>
      </c>
      <c r="AB570" s="533"/>
      <c r="AC570" s="488"/>
      <c r="AD570" s="488"/>
      <c r="AE570" s="488"/>
      <c r="AF570" s="488"/>
      <c r="AG570" s="488"/>
      <c r="AH570" s="488"/>
      <c r="AI570" s="488"/>
      <c r="AJ570" s="488"/>
      <c r="AK570" s="488"/>
      <c r="AL570" s="488"/>
      <c r="AM570" s="488"/>
      <c r="AN570" s="488"/>
      <c r="AO570" s="488"/>
      <c r="AP570" s="488"/>
      <c r="AQ570" s="482"/>
      <c r="AR570" s="482"/>
      <c r="AS570" s="482"/>
      <c r="AT570" s="482"/>
      <c r="AU570" s="489"/>
    </row>
    <row r="571" spans="1:47" s="479" customFormat="1" ht="12.75">
      <c r="A571" s="529"/>
      <c r="B571" s="401" t="s">
        <v>362</v>
      </c>
      <c r="C571" s="360">
        <v>0</v>
      </c>
      <c r="D571" s="360">
        <v>7.4700000000000006</v>
      </c>
      <c r="E571" s="360">
        <v>0</v>
      </c>
      <c r="F571" s="402"/>
      <c r="G571" s="402"/>
      <c r="H571" s="177">
        <v>17.86153281</v>
      </c>
      <c r="I571" s="177">
        <v>17.86153281</v>
      </c>
      <c r="J571" s="177">
        <v>0</v>
      </c>
      <c r="K571" s="177">
        <v>0</v>
      </c>
      <c r="L571" s="177">
        <v>0</v>
      </c>
      <c r="M571" s="177">
        <v>0</v>
      </c>
      <c r="N571" s="177">
        <v>7.4700000000000006</v>
      </c>
      <c r="O571" s="177">
        <v>0</v>
      </c>
      <c r="P571" s="177">
        <v>0</v>
      </c>
      <c r="Q571" s="177">
        <v>0</v>
      </c>
      <c r="R571" s="177">
        <v>0</v>
      </c>
      <c r="S571" s="177">
        <v>0</v>
      </c>
      <c r="T571" s="177">
        <v>7.4700000000000006</v>
      </c>
      <c r="U571" s="177">
        <v>0</v>
      </c>
      <c r="V571" s="177">
        <v>0</v>
      </c>
      <c r="W571" s="177">
        <v>4.3342680700000003</v>
      </c>
      <c r="X571" s="177">
        <v>13.52726474</v>
      </c>
      <c r="Y571" s="177">
        <v>0</v>
      </c>
      <c r="Z571" s="177">
        <v>0</v>
      </c>
      <c r="AA571" s="407">
        <v>17.86153281</v>
      </c>
      <c r="AB571" s="533"/>
      <c r="AC571" s="488"/>
      <c r="AD571" s="488"/>
      <c r="AE571" s="488"/>
      <c r="AF571" s="488"/>
      <c r="AG571" s="488"/>
      <c r="AH571" s="488"/>
      <c r="AI571" s="488"/>
      <c r="AJ571" s="488"/>
      <c r="AK571" s="488"/>
      <c r="AL571" s="488"/>
      <c r="AM571" s="488"/>
      <c r="AN571" s="488"/>
      <c r="AO571" s="488"/>
      <c r="AP571" s="488"/>
      <c r="AQ571" s="482"/>
      <c r="AR571" s="482"/>
      <c r="AS571" s="482"/>
      <c r="AT571" s="482"/>
      <c r="AU571" s="489"/>
    </row>
    <row r="572" spans="1:47" s="479" customFormat="1" ht="12.75">
      <c r="A572" s="529"/>
      <c r="B572" s="401" t="s">
        <v>363</v>
      </c>
      <c r="C572" s="360">
        <v>0</v>
      </c>
      <c r="D572" s="360">
        <v>5.7700000000000005</v>
      </c>
      <c r="E572" s="360">
        <v>0</v>
      </c>
      <c r="F572" s="402"/>
      <c r="G572" s="402"/>
      <c r="H572" s="177">
        <v>13.1842668</v>
      </c>
      <c r="I572" s="177">
        <v>13.1842668</v>
      </c>
      <c r="J572" s="177">
        <v>0</v>
      </c>
      <c r="K572" s="177">
        <v>0</v>
      </c>
      <c r="L572" s="177">
        <v>0</v>
      </c>
      <c r="M572" s="177">
        <v>0</v>
      </c>
      <c r="N572" s="177">
        <v>5.7700000000000005</v>
      </c>
      <c r="O572" s="177">
        <v>0</v>
      </c>
      <c r="P572" s="177">
        <v>0</v>
      </c>
      <c r="Q572" s="177">
        <v>0</v>
      </c>
      <c r="R572" s="177">
        <v>0</v>
      </c>
      <c r="S572" s="177">
        <v>0</v>
      </c>
      <c r="T572" s="177">
        <v>5.7700000000000005</v>
      </c>
      <c r="U572" s="177">
        <v>0</v>
      </c>
      <c r="V572" s="177">
        <v>0</v>
      </c>
      <c r="W572" s="177">
        <v>3.4999442800000002</v>
      </c>
      <c r="X572" s="177">
        <v>9.6843225200000003</v>
      </c>
      <c r="Y572" s="177">
        <v>0</v>
      </c>
      <c r="Z572" s="177">
        <v>0</v>
      </c>
      <c r="AA572" s="407">
        <v>13.1842668</v>
      </c>
      <c r="AB572" s="533"/>
      <c r="AC572" s="488"/>
      <c r="AD572" s="488"/>
      <c r="AE572" s="488"/>
      <c r="AF572" s="488"/>
      <c r="AG572" s="488"/>
      <c r="AH572" s="488"/>
      <c r="AI572" s="488"/>
      <c r="AJ572" s="488"/>
      <c r="AK572" s="488"/>
      <c r="AL572" s="488"/>
      <c r="AM572" s="488"/>
      <c r="AN572" s="488"/>
      <c r="AO572" s="488"/>
      <c r="AP572" s="488"/>
      <c r="AQ572" s="482"/>
      <c r="AR572" s="482"/>
      <c r="AS572" s="482"/>
      <c r="AT572" s="482"/>
      <c r="AU572" s="489"/>
    </row>
    <row r="573" spans="1:47" s="479" customFormat="1" ht="12.75">
      <c r="A573" s="529"/>
      <c r="B573" s="401" t="s">
        <v>364</v>
      </c>
      <c r="C573" s="360"/>
      <c r="D573" s="360"/>
      <c r="E573" s="360"/>
      <c r="F573" s="402"/>
      <c r="G573" s="402"/>
      <c r="H573" s="177"/>
      <c r="I573" s="177"/>
      <c r="J573" s="177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  <c r="AA573" s="407">
        <v>0</v>
      </c>
      <c r="AB573" s="533"/>
      <c r="AC573" s="488"/>
      <c r="AD573" s="488"/>
      <c r="AE573" s="488"/>
      <c r="AF573" s="488"/>
      <c r="AG573" s="488"/>
      <c r="AH573" s="488"/>
      <c r="AI573" s="488"/>
      <c r="AJ573" s="488"/>
      <c r="AK573" s="488"/>
      <c r="AL573" s="488"/>
      <c r="AM573" s="488"/>
      <c r="AN573" s="488"/>
      <c r="AO573" s="488"/>
      <c r="AP573" s="488"/>
      <c r="AQ573" s="482"/>
      <c r="AR573" s="482"/>
      <c r="AS573" s="482"/>
      <c r="AT573" s="482"/>
      <c r="AU573" s="489"/>
    </row>
    <row r="574" spans="1:47" s="479" customFormat="1" ht="12.75">
      <c r="A574" s="529"/>
      <c r="B574" s="401" t="s">
        <v>365</v>
      </c>
      <c r="C574" s="360"/>
      <c r="D574" s="360"/>
      <c r="E574" s="360"/>
      <c r="F574" s="402"/>
      <c r="G574" s="402"/>
      <c r="H574" s="177"/>
      <c r="I574" s="177"/>
      <c r="J574" s="177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  <c r="AA574" s="407">
        <v>0</v>
      </c>
      <c r="AB574" s="533"/>
      <c r="AC574" s="488"/>
      <c r="AD574" s="488"/>
      <c r="AE574" s="488"/>
      <c r="AF574" s="488"/>
      <c r="AG574" s="488"/>
      <c r="AH574" s="488"/>
      <c r="AI574" s="488"/>
      <c r="AJ574" s="488"/>
      <c r="AK574" s="488"/>
      <c r="AL574" s="488"/>
      <c r="AM574" s="488"/>
      <c r="AN574" s="488"/>
      <c r="AO574" s="488"/>
      <c r="AP574" s="488"/>
      <c r="AQ574" s="482"/>
      <c r="AR574" s="482"/>
      <c r="AS574" s="482"/>
      <c r="AT574" s="482"/>
      <c r="AU574" s="489"/>
    </row>
    <row r="575" spans="1:47" s="479" customFormat="1" ht="12.75">
      <c r="A575" s="529"/>
      <c r="B575" s="401" t="s">
        <v>366</v>
      </c>
      <c r="C575" s="360"/>
      <c r="D575" s="360">
        <v>4.32</v>
      </c>
      <c r="E575" s="360"/>
      <c r="F575" s="402"/>
      <c r="G575" s="402"/>
      <c r="H575" s="177">
        <v>10.473451519999999</v>
      </c>
      <c r="I575" s="177">
        <v>10.473451519999999</v>
      </c>
      <c r="J575" s="177"/>
      <c r="K575" s="177"/>
      <c r="L575" s="177"/>
      <c r="M575" s="177"/>
      <c r="N575" s="177">
        <v>4.32</v>
      </c>
      <c r="O575" s="177"/>
      <c r="P575" s="177"/>
      <c r="Q575" s="177"/>
      <c r="R575" s="177"/>
      <c r="S575" s="177"/>
      <c r="T575" s="177">
        <v>4.32</v>
      </c>
      <c r="U575" s="177">
        <v>0</v>
      </c>
      <c r="V575" s="177"/>
      <c r="W575" s="177">
        <v>3.2195151100000001</v>
      </c>
      <c r="X575" s="177">
        <v>7.2539363999999997</v>
      </c>
      <c r="Y575" s="177"/>
      <c r="Z575" s="177"/>
      <c r="AA575" s="407">
        <v>10.47345151</v>
      </c>
      <c r="AB575" s="533"/>
      <c r="AC575" s="488"/>
      <c r="AD575" s="488"/>
      <c r="AE575" s="488"/>
      <c r="AF575" s="488"/>
      <c r="AG575" s="488"/>
      <c r="AH575" s="488"/>
      <c r="AI575" s="488"/>
      <c r="AJ575" s="488"/>
      <c r="AK575" s="488"/>
      <c r="AL575" s="488"/>
      <c r="AM575" s="488"/>
      <c r="AN575" s="488"/>
      <c r="AO575" s="488"/>
      <c r="AP575" s="488"/>
      <c r="AQ575" s="482"/>
      <c r="AR575" s="482"/>
      <c r="AS575" s="482"/>
      <c r="AT575" s="482"/>
      <c r="AU575" s="489"/>
    </row>
    <row r="576" spans="1:47" s="479" customFormat="1" ht="12.75">
      <c r="A576" s="529"/>
      <c r="B576" s="401" t="s">
        <v>367</v>
      </c>
      <c r="C576" s="360"/>
      <c r="D576" s="360">
        <v>1.45</v>
      </c>
      <c r="E576" s="360"/>
      <c r="F576" s="402"/>
      <c r="G576" s="402"/>
      <c r="H576" s="177">
        <v>2.7108152799999998</v>
      </c>
      <c r="I576" s="177">
        <v>2.7108152799999998</v>
      </c>
      <c r="J576" s="177"/>
      <c r="K576" s="177"/>
      <c r="L576" s="177"/>
      <c r="M576" s="177"/>
      <c r="N576" s="177">
        <v>1.45</v>
      </c>
      <c r="O576" s="177"/>
      <c r="P576" s="177"/>
      <c r="Q576" s="177"/>
      <c r="R576" s="177"/>
      <c r="S576" s="177"/>
      <c r="T576" s="177">
        <v>1.45</v>
      </c>
      <c r="U576" s="177">
        <v>0</v>
      </c>
      <c r="V576" s="177"/>
      <c r="W576" s="177">
        <v>0.28042917000000001</v>
      </c>
      <c r="X576" s="177">
        <v>2.4303861200000001</v>
      </c>
      <c r="Y576" s="177"/>
      <c r="Z576" s="177"/>
      <c r="AA576" s="407">
        <v>2.7108152900000002</v>
      </c>
      <c r="AB576" s="533"/>
      <c r="AC576" s="488"/>
      <c r="AD576" s="488"/>
      <c r="AE576" s="488"/>
      <c r="AF576" s="488"/>
      <c r="AG576" s="488"/>
      <c r="AH576" s="488"/>
      <c r="AI576" s="488"/>
      <c r="AJ576" s="488"/>
      <c r="AK576" s="488"/>
      <c r="AL576" s="488"/>
      <c r="AM576" s="488"/>
      <c r="AN576" s="488"/>
      <c r="AO576" s="488"/>
      <c r="AP576" s="488"/>
      <c r="AQ576" s="482"/>
      <c r="AR576" s="482"/>
      <c r="AS576" s="482"/>
      <c r="AT576" s="482"/>
      <c r="AU576" s="489"/>
    </row>
    <row r="577" spans="1:50" s="479" customFormat="1" ht="12.75">
      <c r="A577" s="529"/>
      <c r="B577" s="401" t="s">
        <v>368</v>
      </c>
      <c r="C577" s="360">
        <v>0</v>
      </c>
      <c r="D577" s="360">
        <v>1.7000000000000002</v>
      </c>
      <c r="E577" s="360">
        <v>0</v>
      </c>
      <c r="F577" s="402"/>
      <c r="G577" s="402"/>
      <c r="H577" s="177">
        <v>4.6772660100000003</v>
      </c>
      <c r="I577" s="177">
        <v>4.6772660100000003</v>
      </c>
      <c r="J577" s="177">
        <v>0</v>
      </c>
      <c r="K577" s="177">
        <v>0</v>
      </c>
      <c r="L577" s="177">
        <v>0</v>
      </c>
      <c r="M577" s="177">
        <v>0</v>
      </c>
      <c r="N577" s="177">
        <v>1.7000000000000002</v>
      </c>
      <c r="O577" s="177">
        <v>0</v>
      </c>
      <c r="P577" s="177">
        <v>0</v>
      </c>
      <c r="Q577" s="177">
        <v>0</v>
      </c>
      <c r="R577" s="177">
        <v>0</v>
      </c>
      <c r="S577" s="177">
        <v>0</v>
      </c>
      <c r="T577" s="177">
        <v>1.7000000000000002</v>
      </c>
      <c r="U577" s="177">
        <v>0</v>
      </c>
      <c r="V577" s="177">
        <v>0</v>
      </c>
      <c r="W577" s="177">
        <v>0.83432379000000001</v>
      </c>
      <c r="X577" s="177">
        <v>3.8429422199999999</v>
      </c>
      <c r="Y577" s="177">
        <v>0</v>
      </c>
      <c r="Z577" s="177">
        <v>0</v>
      </c>
      <c r="AA577" s="407">
        <v>4.6772660100000003</v>
      </c>
      <c r="AB577" s="533"/>
      <c r="AC577" s="488"/>
      <c r="AD577" s="488"/>
      <c r="AE577" s="488"/>
      <c r="AF577" s="488"/>
      <c r="AG577" s="488"/>
      <c r="AH577" s="488"/>
      <c r="AI577" s="488"/>
      <c r="AJ577" s="488"/>
      <c r="AK577" s="488"/>
      <c r="AL577" s="488"/>
      <c r="AM577" s="488"/>
      <c r="AN577" s="488"/>
      <c r="AO577" s="488"/>
      <c r="AP577" s="488"/>
      <c r="AQ577" s="482"/>
      <c r="AR577" s="482"/>
      <c r="AS577" s="482"/>
      <c r="AT577" s="482"/>
      <c r="AU577" s="489"/>
    </row>
    <row r="578" spans="1:50" s="479" customFormat="1" ht="12.75">
      <c r="A578" s="529"/>
      <c r="B578" s="401" t="s">
        <v>369</v>
      </c>
      <c r="C578" s="360"/>
      <c r="D578" s="360"/>
      <c r="E578" s="360"/>
      <c r="F578" s="402"/>
      <c r="G578" s="402"/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  <c r="AA578" s="407">
        <v>0</v>
      </c>
      <c r="AB578" s="533"/>
      <c r="AC578" s="488"/>
      <c r="AD578" s="488"/>
      <c r="AE578" s="488"/>
      <c r="AF578" s="488"/>
      <c r="AG578" s="488"/>
      <c r="AH578" s="488"/>
      <c r="AI578" s="488"/>
      <c r="AJ578" s="488"/>
      <c r="AK578" s="488"/>
      <c r="AL578" s="488"/>
      <c r="AM578" s="488"/>
      <c r="AN578" s="488"/>
      <c r="AO578" s="488"/>
      <c r="AP578" s="488"/>
      <c r="AQ578" s="482"/>
      <c r="AR578" s="482"/>
      <c r="AS578" s="482"/>
      <c r="AT578" s="482"/>
      <c r="AU578" s="489"/>
    </row>
    <row r="579" spans="1:50" s="479" customFormat="1" ht="12.75">
      <c r="A579" s="529"/>
      <c r="B579" s="401" t="s">
        <v>370</v>
      </c>
      <c r="C579" s="360"/>
      <c r="D579" s="360"/>
      <c r="E579" s="360"/>
      <c r="F579" s="402"/>
      <c r="G579" s="402"/>
      <c r="H579" s="177"/>
      <c r="I579" s="177"/>
      <c r="J579" s="177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  <c r="AA579" s="407">
        <v>0</v>
      </c>
      <c r="AB579" s="533"/>
      <c r="AC579" s="488"/>
      <c r="AD579" s="488"/>
      <c r="AE579" s="488"/>
      <c r="AF579" s="488"/>
      <c r="AG579" s="488"/>
      <c r="AH579" s="488"/>
      <c r="AI579" s="488"/>
      <c r="AJ579" s="488"/>
      <c r="AK579" s="488"/>
      <c r="AL579" s="488"/>
      <c r="AM579" s="488"/>
      <c r="AN579" s="488"/>
      <c r="AO579" s="488"/>
      <c r="AP579" s="488"/>
      <c r="AQ579" s="482"/>
      <c r="AR579" s="482"/>
      <c r="AS579" s="482"/>
      <c r="AT579" s="482"/>
      <c r="AU579" s="489"/>
    </row>
    <row r="580" spans="1:50" s="479" customFormat="1" ht="12.75">
      <c r="A580" s="529"/>
      <c r="B580" s="401" t="s">
        <v>371</v>
      </c>
      <c r="C580" s="360"/>
      <c r="D580" s="360">
        <v>1.1000000000000001</v>
      </c>
      <c r="E580" s="360"/>
      <c r="F580" s="402"/>
      <c r="G580" s="402"/>
      <c r="H580" s="177">
        <v>3.6154439599999999</v>
      </c>
      <c r="I580" s="177">
        <v>3.6154439599999999</v>
      </c>
      <c r="J580" s="177"/>
      <c r="K580" s="177"/>
      <c r="L580" s="177"/>
      <c r="M580" s="177"/>
      <c r="N580" s="177">
        <v>1.1000000000000001</v>
      </c>
      <c r="O580" s="177"/>
      <c r="P580" s="177"/>
      <c r="Q580" s="177"/>
      <c r="R580" s="177"/>
      <c r="S580" s="177"/>
      <c r="T580" s="177">
        <v>1.1000000000000001</v>
      </c>
      <c r="U580" s="177">
        <v>0</v>
      </c>
      <c r="V580" s="177"/>
      <c r="W580" s="177">
        <v>0.65735345000000001</v>
      </c>
      <c r="X580" s="177">
        <v>2.9580905099999999</v>
      </c>
      <c r="Y580" s="177"/>
      <c r="Z580" s="177"/>
      <c r="AA580" s="407">
        <v>3.6154439599999999</v>
      </c>
      <c r="AB580" s="533"/>
      <c r="AC580" s="488"/>
      <c r="AD580" s="488"/>
      <c r="AE580" s="488"/>
      <c r="AF580" s="488"/>
      <c r="AG580" s="488"/>
      <c r="AH580" s="488"/>
      <c r="AI580" s="488"/>
      <c r="AJ580" s="488"/>
      <c r="AK580" s="488"/>
      <c r="AL580" s="488"/>
      <c r="AM580" s="488"/>
      <c r="AN580" s="488"/>
      <c r="AO580" s="488"/>
      <c r="AP580" s="488"/>
      <c r="AQ580" s="482"/>
      <c r="AR580" s="482"/>
      <c r="AS580" s="482"/>
      <c r="AT580" s="482"/>
      <c r="AU580" s="489"/>
    </row>
    <row r="581" spans="1:50" s="479" customFormat="1" ht="12.75">
      <c r="A581" s="529"/>
      <c r="B581" s="401" t="s">
        <v>372</v>
      </c>
      <c r="C581" s="360"/>
      <c r="D581" s="360">
        <v>0.6</v>
      </c>
      <c r="E581" s="360"/>
      <c r="F581" s="402"/>
      <c r="G581" s="402"/>
      <c r="H581" s="177">
        <v>1.06182205</v>
      </c>
      <c r="I581" s="177">
        <v>1.06182205</v>
      </c>
      <c r="J581" s="177"/>
      <c r="K581" s="177"/>
      <c r="L581" s="177"/>
      <c r="M581" s="177"/>
      <c r="N581" s="177">
        <v>0.6</v>
      </c>
      <c r="O581" s="177"/>
      <c r="P581" s="177"/>
      <c r="Q581" s="177"/>
      <c r="R581" s="177"/>
      <c r="S581" s="177"/>
      <c r="T581" s="177">
        <v>0.6</v>
      </c>
      <c r="U581" s="177">
        <v>0</v>
      </c>
      <c r="V581" s="177"/>
      <c r="W581" s="177">
        <v>0.17697034</v>
      </c>
      <c r="X581" s="177">
        <v>0.88485170999999996</v>
      </c>
      <c r="Y581" s="177"/>
      <c r="Z581" s="177"/>
      <c r="AA581" s="407">
        <v>1.06182205</v>
      </c>
      <c r="AB581" s="533"/>
      <c r="AC581" s="488"/>
      <c r="AD581" s="488"/>
      <c r="AE581" s="488"/>
      <c r="AF581" s="488"/>
      <c r="AG581" s="488"/>
      <c r="AH581" s="488"/>
      <c r="AI581" s="488"/>
      <c r="AJ581" s="488"/>
      <c r="AK581" s="488"/>
      <c r="AL581" s="488"/>
      <c r="AM581" s="488"/>
      <c r="AN581" s="488"/>
      <c r="AO581" s="488"/>
      <c r="AP581" s="488"/>
      <c r="AQ581" s="482"/>
      <c r="AR581" s="482"/>
      <c r="AS581" s="482"/>
      <c r="AT581" s="482"/>
      <c r="AU581" s="489"/>
    </row>
    <row r="582" spans="1:50" s="479" customFormat="1" ht="12.75">
      <c r="A582" s="529"/>
      <c r="B582" s="401" t="s">
        <v>373</v>
      </c>
      <c r="C582" s="360">
        <v>0</v>
      </c>
      <c r="D582" s="360">
        <v>0</v>
      </c>
      <c r="E582" s="360">
        <v>3.71</v>
      </c>
      <c r="F582" s="402"/>
      <c r="G582" s="402"/>
      <c r="H582" s="177">
        <v>12.13846719</v>
      </c>
      <c r="I582" s="177">
        <v>12.13846719</v>
      </c>
      <c r="J582" s="177">
        <v>0</v>
      </c>
      <c r="K582" s="177">
        <v>0</v>
      </c>
      <c r="L582" s="177">
        <v>0</v>
      </c>
      <c r="M582" s="177">
        <v>0</v>
      </c>
      <c r="N582" s="177">
        <v>0</v>
      </c>
      <c r="O582" s="177">
        <v>3.71</v>
      </c>
      <c r="P582" s="177">
        <v>0</v>
      </c>
      <c r="Q582" s="177">
        <v>0</v>
      </c>
      <c r="R582" s="177">
        <v>0</v>
      </c>
      <c r="S582" s="177">
        <v>0</v>
      </c>
      <c r="T582" s="177">
        <v>0</v>
      </c>
      <c r="U582" s="177">
        <v>3.71</v>
      </c>
      <c r="V582" s="177">
        <v>0</v>
      </c>
      <c r="W582" s="177">
        <v>0.66573192999999997</v>
      </c>
      <c r="X582" s="177">
        <v>11.47273526</v>
      </c>
      <c r="Y582" s="177">
        <v>0</v>
      </c>
      <c r="Z582" s="177">
        <v>0</v>
      </c>
      <c r="AA582" s="407">
        <v>12.13846719</v>
      </c>
      <c r="AB582" s="533"/>
      <c r="AC582" s="488"/>
      <c r="AD582" s="488"/>
      <c r="AE582" s="488"/>
      <c r="AF582" s="488"/>
      <c r="AG582" s="488"/>
      <c r="AH582" s="488"/>
      <c r="AI582" s="488"/>
      <c r="AJ582" s="488"/>
      <c r="AK582" s="488"/>
      <c r="AL582" s="488"/>
      <c r="AM582" s="488"/>
      <c r="AN582" s="488"/>
      <c r="AO582" s="488"/>
      <c r="AP582" s="488"/>
      <c r="AQ582" s="482"/>
      <c r="AR582" s="482"/>
      <c r="AS582" s="482"/>
      <c r="AT582" s="482"/>
      <c r="AU582" s="489"/>
    </row>
    <row r="583" spans="1:50" s="479" customFormat="1" ht="12.75">
      <c r="A583" s="529"/>
      <c r="B583" s="401" t="s">
        <v>374</v>
      </c>
      <c r="C583" s="360"/>
      <c r="D583" s="360"/>
      <c r="E583" s="360"/>
      <c r="F583" s="402"/>
      <c r="G583" s="402"/>
      <c r="H583" s="177"/>
      <c r="I583" s="177"/>
      <c r="J583" s="177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  <c r="AA583" s="407">
        <v>0</v>
      </c>
      <c r="AB583" s="533"/>
      <c r="AC583" s="488"/>
      <c r="AD583" s="488"/>
      <c r="AE583" s="488"/>
      <c r="AF583" s="488"/>
      <c r="AG583" s="488"/>
      <c r="AH583" s="488"/>
      <c r="AI583" s="488"/>
      <c r="AJ583" s="488"/>
      <c r="AK583" s="488"/>
      <c r="AL583" s="488"/>
      <c r="AM583" s="488"/>
      <c r="AN583" s="488"/>
      <c r="AO583" s="488"/>
      <c r="AP583" s="488"/>
      <c r="AQ583" s="482"/>
      <c r="AR583" s="482"/>
      <c r="AS583" s="482"/>
      <c r="AT583" s="482"/>
      <c r="AU583" s="489"/>
    </row>
    <row r="584" spans="1:50" s="479" customFormat="1" ht="12.75">
      <c r="A584" s="529"/>
      <c r="B584" s="401" t="s">
        <v>375</v>
      </c>
      <c r="C584" s="360"/>
      <c r="D584" s="360"/>
      <c r="E584" s="360"/>
      <c r="F584" s="402"/>
      <c r="G584" s="402"/>
      <c r="H584" s="177"/>
      <c r="I584" s="177"/>
      <c r="J584" s="177"/>
      <c r="K584" s="177"/>
      <c r="L584" s="177"/>
      <c r="M584" s="177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  <c r="AA584" s="407">
        <v>0</v>
      </c>
      <c r="AB584" s="533"/>
      <c r="AC584" s="488"/>
      <c r="AD584" s="488"/>
      <c r="AE584" s="488"/>
      <c r="AF584" s="488"/>
      <c r="AG584" s="488"/>
      <c r="AH584" s="488"/>
      <c r="AI584" s="488"/>
      <c r="AJ584" s="488"/>
      <c r="AK584" s="488"/>
      <c r="AL584" s="488"/>
      <c r="AM584" s="488"/>
      <c r="AN584" s="488"/>
      <c r="AO584" s="488"/>
      <c r="AP584" s="488"/>
      <c r="AQ584" s="482"/>
      <c r="AR584" s="482"/>
      <c r="AS584" s="482"/>
      <c r="AT584" s="482"/>
      <c r="AU584" s="489"/>
    </row>
    <row r="585" spans="1:50" s="479" customFormat="1" ht="12.75">
      <c r="A585" s="529"/>
      <c r="B585" s="401" t="s">
        <v>376</v>
      </c>
      <c r="C585" s="360"/>
      <c r="D585" s="360"/>
      <c r="E585" s="360">
        <v>3.71</v>
      </c>
      <c r="F585" s="402"/>
      <c r="G585" s="402"/>
      <c r="H585" s="177">
        <v>12.13846719</v>
      </c>
      <c r="I585" s="177">
        <v>12.13846719</v>
      </c>
      <c r="J585" s="177"/>
      <c r="K585" s="177"/>
      <c r="L585" s="177"/>
      <c r="M585" s="177"/>
      <c r="N585" s="177"/>
      <c r="O585" s="177">
        <v>3.71</v>
      </c>
      <c r="P585" s="177"/>
      <c r="Q585" s="177"/>
      <c r="R585" s="177"/>
      <c r="S585" s="177"/>
      <c r="T585" s="177">
        <v>0</v>
      </c>
      <c r="U585" s="177">
        <v>3.71</v>
      </c>
      <c r="V585" s="177"/>
      <c r="W585" s="177">
        <v>0.66573192999999997</v>
      </c>
      <c r="X585" s="177">
        <v>11.47273526</v>
      </c>
      <c r="Y585" s="177"/>
      <c r="Z585" s="177"/>
      <c r="AA585" s="407">
        <v>12.13846719</v>
      </c>
      <c r="AB585" s="533"/>
      <c r="AC585" s="488"/>
      <c r="AD585" s="488"/>
      <c r="AE585" s="488"/>
      <c r="AF585" s="488"/>
      <c r="AG585" s="488"/>
      <c r="AH585" s="488"/>
      <c r="AI585" s="488"/>
      <c r="AJ585" s="488"/>
      <c r="AK585" s="488"/>
      <c r="AL585" s="488"/>
      <c r="AM585" s="488"/>
      <c r="AN585" s="488"/>
      <c r="AO585" s="488"/>
      <c r="AP585" s="488"/>
      <c r="AQ585" s="482"/>
      <c r="AR585" s="482"/>
      <c r="AS585" s="482"/>
      <c r="AT585" s="482"/>
      <c r="AU585" s="489"/>
    </row>
    <row r="586" spans="1:50" s="479" customFormat="1" ht="12.75">
      <c r="A586" s="529"/>
      <c r="B586" s="401" t="s">
        <v>377</v>
      </c>
      <c r="C586" s="360"/>
      <c r="D586" s="360"/>
      <c r="E586" s="360"/>
      <c r="F586" s="402"/>
      <c r="G586" s="402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  <c r="AA586" s="407">
        <v>0</v>
      </c>
      <c r="AB586" s="533"/>
      <c r="AC586" s="488"/>
      <c r="AD586" s="488"/>
      <c r="AE586" s="488"/>
      <c r="AF586" s="488"/>
      <c r="AG586" s="488"/>
      <c r="AH586" s="488"/>
      <c r="AI586" s="488"/>
      <c r="AJ586" s="488"/>
      <c r="AK586" s="488"/>
      <c r="AL586" s="488"/>
      <c r="AM586" s="488"/>
      <c r="AN586" s="488"/>
      <c r="AO586" s="488"/>
      <c r="AP586" s="488"/>
      <c r="AQ586" s="482"/>
      <c r="AR586" s="482"/>
      <c r="AS586" s="482"/>
      <c r="AT586" s="482"/>
      <c r="AU586" s="489"/>
    </row>
    <row r="587" spans="1:50" s="479" customFormat="1" ht="12.75">
      <c r="A587" s="529"/>
      <c r="B587" s="401" t="s">
        <v>67</v>
      </c>
      <c r="C587" s="360"/>
      <c r="D587" s="360"/>
      <c r="E587" s="360"/>
      <c r="F587" s="402"/>
      <c r="G587" s="402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  <c r="AA587" s="407">
        <v>0</v>
      </c>
      <c r="AB587" s="533"/>
      <c r="AC587" s="488"/>
      <c r="AD587" s="488"/>
      <c r="AE587" s="488"/>
      <c r="AF587" s="488"/>
      <c r="AG587" s="488"/>
      <c r="AH587" s="488"/>
      <c r="AI587" s="488"/>
      <c r="AJ587" s="488"/>
      <c r="AK587" s="488"/>
      <c r="AL587" s="488"/>
      <c r="AM587" s="488"/>
      <c r="AN587" s="488"/>
      <c r="AO587" s="488"/>
      <c r="AP587" s="488"/>
      <c r="AQ587" s="482"/>
      <c r="AR587" s="482"/>
      <c r="AS587" s="482"/>
      <c r="AT587" s="482"/>
      <c r="AU587" s="489"/>
    </row>
    <row r="588" spans="1:50" s="516" customFormat="1" ht="12.75">
      <c r="A588" s="524"/>
      <c r="B588" s="511" t="s">
        <v>87</v>
      </c>
      <c r="C588" s="512"/>
      <c r="D588" s="513">
        <v>25.47</v>
      </c>
      <c r="E588" s="513">
        <v>16.29</v>
      </c>
      <c r="F588" s="514"/>
      <c r="G588" s="514"/>
      <c r="H588" s="513">
        <v>210</v>
      </c>
      <c r="I588" s="513">
        <v>210</v>
      </c>
      <c r="J588" s="513">
        <v>0</v>
      </c>
      <c r="K588" s="513">
        <v>0</v>
      </c>
      <c r="L588" s="513">
        <v>0</v>
      </c>
      <c r="M588" s="513">
        <v>0</v>
      </c>
      <c r="N588" s="513">
        <v>7.4700000000000006</v>
      </c>
      <c r="O588" s="513">
        <v>3.71</v>
      </c>
      <c r="P588" s="513">
        <v>14</v>
      </c>
      <c r="Q588" s="513">
        <v>3.76</v>
      </c>
      <c r="R588" s="513">
        <v>4</v>
      </c>
      <c r="S588" s="513">
        <v>8.82</v>
      </c>
      <c r="T588" s="584">
        <v>25.47</v>
      </c>
      <c r="U588" s="584">
        <v>16.29</v>
      </c>
      <c r="V588" s="513"/>
      <c r="W588" s="513">
        <v>17</v>
      </c>
      <c r="X588" s="513">
        <v>102</v>
      </c>
      <c r="Y588" s="513">
        <v>29</v>
      </c>
      <c r="Z588" s="513">
        <v>62</v>
      </c>
      <c r="AA588" s="587">
        <v>210</v>
      </c>
      <c r="AB588" s="490"/>
      <c r="AC588" s="515"/>
      <c r="AD588" s="515"/>
      <c r="AE588" s="515"/>
      <c r="AF588" s="488"/>
      <c r="AG588" s="515"/>
      <c r="AH588" s="515"/>
      <c r="AI588" s="488"/>
      <c r="AJ588" s="488"/>
      <c r="AK588" s="515"/>
      <c r="AL588" s="515"/>
      <c r="AM588" s="515"/>
      <c r="AN588" s="515"/>
      <c r="AO588" s="515"/>
      <c r="AP588" s="515"/>
      <c r="AQ588" s="515"/>
      <c r="AR588" s="515"/>
      <c r="AS588" s="515"/>
      <c r="AT588" s="515"/>
      <c r="AU588" s="489"/>
      <c r="AW588" s="516">
        <v>0</v>
      </c>
      <c r="AX588" s="530">
        <v>210</v>
      </c>
    </row>
    <row r="589" spans="1:50" s="479" customFormat="1" ht="12.75">
      <c r="A589" s="534"/>
      <c r="B589" s="346" t="s">
        <v>361</v>
      </c>
      <c r="C589" s="347">
        <v>0</v>
      </c>
      <c r="D589" s="347">
        <v>25.47</v>
      </c>
      <c r="E589" s="347">
        <v>16.29</v>
      </c>
      <c r="F589" s="394"/>
      <c r="G589" s="394"/>
      <c r="H589" s="311">
        <v>210</v>
      </c>
      <c r="I589" s="311">
        <v>210</v>
      </c>
      <c r="J589" s="311">
        <v>0</v>
      </c>
      <c r="K589" s="311">
        <v>0</v>
      </c>
      <c r="L589" s="311">
        <v>0</v>
      </c>
      <c r="M589" s="311">
        <v>0</v>
      </c>
      <c r="N589" s="311">
        <v>7.4700000000000006</v>
      </c>
      <c r="O589" s="311">
        <v>3.71</v>
      </c>
      <c r="P589" s="311">
        <v>14</v>
      </c>
      <c r="Q589" s="311">
        <v>3.76</v>
      </c>
      <c r="R589" s="311">
        <v>4</v>
      </c>
      <c r="S589" s="311">
        <v>8.82</v>
      </c>
      <c r="T589" s="392">
        <v>25.47</v>
      </c>
      <c r="U589" s="392">
        <v>16.29</v>
      </c>
      <c r="V589" s="311">
        <v>0</v>
      </c>
      <c r="W589" s="311">
        <v>17</v>
      </c>
      <c r="X589" s="311">
        <v>102</v>
      </c>
      <c r="Y589" s="311">
        <v>29</v>
      </c>
      <c r="Z589" s="311">
        <v>62</v>
      </c>
      <c r="AA589" s="395">
        <v>210</v>
      </c>
      <c r="AB589" s="533"/>
      <c r="AC589" s="515"/>
      <c r="AD589" s="515"/>
      <c r="AE589" s="515"/>
      <c r="AF589" s="488"/>
      <c r="AG589" s="515"/>
      <c r="AH589" s="515"/>
      <c r="AI589" s="488"/>
      <c r="AJ589" s="488"/>
      <c r="AK589" s="515"/>
      <c r="AL589" s="515"/>
      <c r="AM589" s="515"/>
      <c r="AN589" s="515"/>
      <c r="AO589" s="515"/>
      <c r="AP589" s="515"/>
      <c r="AQ589" s="487"/>
      <c r="AR589" s="487"/>
      <c r="AS589" s="487"/>
      <c r="AT589" s="487"/>
      <c r="AU589" s="489"/>
    </row>
    <row r="590" spans="1:50" s="479" customFormat="1" ht="12.75">
      <c r="A590" s="534"/>
      <c r="B590" s="346" t="s">
        <v>362</v>
      </c>
      <c r="C590" s="347">
        <v>0</v>
      </c>
      <c r="D590" s="347">
        <v>25.47</v>
      </c>
      <c r="E590" s="347">
        <v>0</v>
      </c>
      <c r="F590" s="394"/>
      <c r="G590" s="394"/>
      <c r="H590" s="311">
        <v>66.245151309999997</v>
      </c>
      <c r="I590" s="311">
        <v>66.245151309999997</v>
      </c>
      <c r="J590" s="311">
        <v>0</v>
      </c>
      <c r="K590" s="311">
        <v>0</v>
      </c>
      <c r="L590" s="311">
        <v>0</v>
      </c>
      <c r="M590" s="311">
        <v>0</v>
      </c>
      <c r="N590" s="311">
        <v>7.4700000000000006</v>
      </c>
      <c r="O590" s="311">
        <v>0</v>
      </c>
      <c r="P590" s="311">
        <v>14</v>
      </c>
      <c r="Q590" s="311">
        <v>0</v>
      </c>
      <c r="R590" s="311">
        <v>4</v>
      </c>
      <c r="S590" s="311">
        <v>0</v>
      </c>
      <c r="T590" s="392">
        <v>25.47</v>
      </c>
      <c r="U590" s="392">
        <v>0</v>
      </c>
      <c r="V590" s="311">
        <v>0</v>
      </c>
      <c r="W590" s="311">
        <v>9.3171023000000019</v>
      </c>
      <c r="X590" s="311">
        <v>44.511992429999999</v>
      </c>
      <c r="Y590" s="311">
        <v>7.0995565899999997</v>
      </c>
      <c r="Z590" s="311">
        <v>5.3164999999999996</v>
      </c>
      <c r="AA590" s="395">
        <v>66.245151320000005</v>
      </c>
      <c r="AB590" s="533"/>
      <c r="AC590" s="515"/>
      <c r="AD590" s="515"/>
      <c r="AE590" s="515"/>
      <c r="AF590" s="488"/>
      <c r="AG590" s="515"/>
      <c r="AH590" s="515"/>
      <c r="AI590" s="488"/>
      <c r="AJ590" s="488"/>
      <c r="AK590" s="515"/>
      <c r="AL590" s="515"/>
      <c r="AM590" s="515"/>
      <c r="AN590" s="515"/>
      <c r="AO590" s="515"/>
      <c r="AP590" s="515"/>
      <c r="AQ590" s="487"/>
      <c r="AR590" s="487"/>
      <c r="AS590" s="487"/>
      <c r="AT590" s="487"/>
      <c r="AU590" s="489"/>
    </row>
    <row r="591" spans="1:50" s="479" customFormat="1" ht="12.75">
      <c r="A591" s="534"/>
      <c r="B591" s="346" t="s">
        <v>363</v>
      </c>
      <c r="C591" s="347">
        <v>0</v>
      </c>
      <c r="D591" s="347">
        <v>11.170000000000002</v>
      </c>
      <c r="E591" s="347">
        <v>0</v>
      </c>
      <c r="F591" s="394"/>
      <c r="G591" s="394"/>
      <c r="H591" s="311">
        <v>21.71560843</v>
      </c>
      <c r="I591" s="311">
        <v>21.71560843</v>
      </c>
      <c r="J591" s="311">
        <v>0</v>
      </c>
      <c r="K591" s="311">
        <v>0</v>
      </c>
      <c r="L591" s="311">
        <v>0</v>
      </c>
      <c r="M591" s="311">
        <v>0</v>
      </c>
      <c r="N591" s="311">
        <v>5.7700000000000005</v>
      </c>
      <c r="O591" s="311">
        <v>0</v>
      </c>
      <c r="P591" s="311">
        <v>2</v>
      </c>
      <c r="Q591" s="311">
        <v>0</v>
      </c>
      <c r="R591" s="311">
        <v>3.4</v>
      </c>
      <c r="S591" s="311">
        <v>0</v>
      </c>
      <c r="T591" s="392">
        <v>11.170000000000002</v>
      </c>
      <c r="U591" s="392">
        <v>0</v>
      </c>
      <c r="V591" s="311">
        <v>0</v>
      </c>
      <c r="W591" s="311">
        <v>3.8229052800000001</v>
      </c>
      <c r="X591" s="311">
        <v>11.89491533</v>
      </c>
      <c r="Y591" s="311">
        <v>1.47178783</v>
      </c>
      <c r="Z591" s="311">
        <v>4.5259999999999998</v>
      </c>
      <c r="AA591" s="395">
        <v>21.71560844</v>
      </c>
      <c r="AB591" s="533"/>
      <c r="AC591" s="515"/>
      <c r="AD591" s="515"/>
      <c r="AE591" s="515"/>
      <c r="AF591" s="488"/>
      <c r="AG591" s="515"/>
      <c r="AH591" s="515"/>
      <c r="AI591" s="488"/>
      <c r="AJ591" s="488"/>
      <c r="AK591" s="515"/>
      <c r="AL591" s="515"/>
      <c r="AM591" s="515"/>
      <c r="AN591" s="515"/>
      <c r="AO591" s="515"/>
      <c r="AP591" s="515"/>
      <c r="AQ591" s="487"/>
      <c r="AR591" s="487"/>
      <c r="AS591" s="487"/>
      <c r="AT591" s="487"/>
      <c r="AU591" s="489"/>
    </row>
    <row r="592" spans="1:50" s="479" customFormat="1" ht="12.75">
      <c r="A592" s="534"/>
      <c r="B592" s="346" t="s">
        <v>364</v>
      </c>
      <c r="C592" s="347"/>
      <c r="D592" s="347">
        <v>0</v>
      </c>
      <c r="E592" s="347">
        <v>0</v>
      </c>
      <c r="F592" s="394"/>
      <c r="G592" s="394"/>
      <c r="H592" s="311">
        <v>0</v>
      </c>
      <c r="I592" s="311">
        <v>0</v>
      </c>
      <c r="J592" s="311">
        <v>0</v>
      </c>
      <c r="K592" s="311">
        <v>0</v>
      </c>
      <c r="L592" s="311">
        <v>0</v>
      </c>
      <c r="M592" s="311">
        <v>0</v>
      </c>
      <c r="N592" s="311">
        <v>0</v>
      </c>
      <c r="O592" s="311">
        <v>0</v>
      </c>
      <c r="P592" s="311">
        <v>0</v>
      </c>
      <c r="Q592" s="311">
        <v>0</v>
      </c>
      <c r="R592" s="311">
        <v>0</v>
      </c>
      <c r="S592" s="311">
        <v>0</v>
      </c>
      <c r="T592" s="392">
        <v>0</v>
      </c>
      <c r="U592" s="392">
        <v>0</v>
      </c>
      <c r="V592" s="311">
        <v>0</v>
      </c>
      <c r="W592" s="311">
        <v>0</v>
      </c>
      <c r="X592" s="311">
        <v>0</v>
      </c>
      <c r="Y592" s="311">
        <v>0</v>
      </c>
      <c r="Z592" s="311">
        <v>0</v>
      </c>
      <c r="AA592" s="395">
        <v>0</v>
      </c>
      <c r="AB592" s="533"/>
      <c r="AC592" s="515"/>
      <c r="AD592" s="515"/>
      <c r="AE592" s="515"/>
      <c r="AF592" s="488"/>
      <c r="AG592" s="515"/>
      <c r="AH592" s="515"/>
      <c r="AI592" s="488"/>
      <c r="AJ592" s="488"/>
      <c r="AK592" s="515"/>
      <c r="AL592" s="515"/>
      <c r="AM592" s="515"/>
      <c r="AN592" s="515"/>
      <c r="AO592" s="515"/>
      <c r="AP592" s="515"/>
      <c r="AQ592" s="487"/>
      <c r="AR592" s="487"/>
      <c r="AS592" s="487"/>
      <c r="AT592" s="487"/>
      <c r="AU592" s="489"/>
    </row>
    <row r="593" spans="1:47" s="479" customFormat="1" ht="12.75">
      <c r="A593" s="534"/>
      <c r="B593" s="346" t="s">
        <v>365</v>
      </c>
      <c r="C593" s="347"/>
      <c r="D593" s="347">
        <v>0</v>
      </c>
      <c r="E593" s="347">
        <v>0</v>
      </c>
      <c r="F593" s="394"/>
      <c r="G593" s="394"/>
      <c r="H593" s="311">
        <v>0</v>
      </c>
      <c r="I593" s="311">
        <v>0</v>
      </c>
      <c r="J593" s="311">
        <v>0</v>
      </c>
      <c r="K593" s="311">
        <v>0</v>
      </c>
      <c r="L593" s="311">
        <v>0</v>
      </c>
      <c r="M593" s="311">
        <v>0</v>
      </c>
      <c r="N593" s="311">
        <v>0</v>
      </c>
      <c r="O593" s="311">
        <v>0</v>
      </c>
      <c r="P593" s="311">
        <v>0</v>
      </c>
      <c r="Q593" s="311">
        <v>0</v>
      </c>
      <c r="R593" s="311">
        <v>0</v>
      </c>
      <c r="S593" s="311">
        <v>0</v>
      </c>
      <c r="T593" s="392">
        <v>0</v>
      </c>
      <c r="U593" s="392">
        <v>0</v>
      </c>
      <c r="V593" s="311">
        <v>0</v>
      </c>
      <c r="W593" s="311">
        <v>0</v>
      </c>
      <c r="X593" s="311">
        <v>0</v>
      </c>
      <c r="Y593" s="311">
        <v>0</v>
      </c>
      <c r="Z593" s="311">
        <v>0</v>
      </c>
      <c r="AA593" s="395">
        <v>0</v>
      </c>
      <c r="AB593" s="533"/>
      <c r="AC593" s="515"/>
      <c r="AD593" s="515"/>
      <c r="AE593" s="515"/>
      <c r="AF593" s="488"/>
      <c r="AG593" s="515"/>
      <c r="AH593" s="515"/>
      <c r="AI593" s="488"/>
      <c r="AJ593" s="488"/>
      <c r="AK593" s="515"/>
      <c r="AL593" s="515"/>
      <c r="AM593" s="515"/>
      <c r="AN593" s="515"/>
      <c r="AO593" s="515"/>
      <c r="AP593" s="515"/>
      <c r="AQ593" s="487"/>
      <c r="AR593" s="487"/>
      <c r="AS593" s="487"/>
      <c r="AT593" s="487"/>
      <c r="AU593" s="489"/>
    </row>
    <row r="594" spans="1:47" s="479" customFormat="1" ht="12.75">
      <c r="A594" s="534"/>
      <c r="B594" s="346" t="s">
        <v>366</v>
      </c>
      <c r="C594" s="347"/>
      <c r="D594" s="347">
        <v>4.9000000000000004</v>
      </c>
      <c r="E594" s="347">
        <v>0</v>
      </c>
      <c r="F594" s="394"/>
      <c r="G594" s="394"/>
      <c r="H594" s="311">
        <v>11.70345152</v>
      </c>
      <c r="I594" s="311">
        <v>11.70345152</v>
      </c>
      <c r="J594" s="311">
        <v>0</v>
      </c>
      <c r="K594" s="311">
        <v>0</v>
      </c>
      <c r="L594" s="311">
        <v>0</v>
      </c>
      <c r="M594" s="311">
        <v>0</v>
      </c>
      <c r="N594" s="311">
        <v>4.32</v>
      </c>
      <c r="O594" s="311">
        <v>0</v>
      </c>
      <c r="P594" s="311">
        <v>0</v>
      </c>
      <c r="Q594" s="311">
        <v>0</v>
      </c>
      <c r="R594" s="311">
        <v>0.57999999999999996</v>
      </c>
      <c r="S594" s="311">
        <v>0</v>
      </c>
      <c r="T594" s="392">
        <v>4.9000000000000004</v>
      </c>
      <c r="U594" s="392">
        <v>0</v>
      </c>
      <c r="V594" s="311">
        <v>0</v>
      </c>
      <c r="W594" s="311">
        <v>3.2195151100000001</v>
      </c>
      <c r="X594" s="311">
        <v>7.3000613999999997</v>
      </c>
      <c r="Y594" s="311">
        <v>0.230625</v>
      </c>
      <c r="Z594" s="311">
        <v>0.95325000000000004</v>
      </c>
      <c r="AA594" s="395">
        <v>11.703451510000001</v>
      </c>
      <c r="AB594" s="533"/>
      <c r="AC594" s="515"/>
      <c r="AD594" s="515"/>
      <c r="AE594" s="515"/>
      <c r="AF594" s="488"/>
      <c r="AG594" s="515"/>
      <c r="AH594" s="515"/>
      <c r="AI594" s="488"/>
      <c r="AJ594" s="488"/>
      <c r="AK594" s="515"/>
      <c r="AL594" s="515"/>
      <c r="AM594" s="515"/>
      <c r="AN594" s="515"/>
      <c r="AO594" s="515"/>
      <c r="AP594" s="515"/>
      <c r="AQ594" s="487"/>
      <c r="AR594" s="487"/>
      <c r="AS594" s="487"/>
      <c r="AT594" s="487"/>
      <c r="AU594" s="489"/>
    </row>
    <row r="595" spans="1:47" s="479" customFormat="1" ht="12.75">
      <c r="A595" s="534"/>
      <c r="B595" s="346" t="s">
        <v>367</v>
      </c>
      <c r="C595" s="347"/>
      <c r="D595" s="347">
        <v>6.2700000000000005</v>
      </c>
      <c r="E595" s="347">
        <v>0</v>
      </c>
      <c r="F595" s="394"/>
      <c r="G595" s="394"/>
      <c r="H595" s="311">
        <v>10.01215691</v>
      </c>
      <c r="I595" s="311">
        <v>10.01215691</v>
      </c>
      <c r="J595" s="311">
        <v>0</v>
      </c>
      <c r="K595" s="311">
        <v>0</v>
      </c>
      <c r="L595" s="311">
        <v>0</v>
      </c>
      <c r="M595" s="311">
        <v>0</v>
      </c>
      <c r="N595" s="311">
        <v>1.45</v>
      </c>
      <c r="O595" s="311">
        <v>0</v>
      </c>
      <c r="P595" s="311">
        <v>2</v>
      </c>
      <c r="Q595" s="311">
        <v>0</v>
      </c>
      <c r="R595" s="311">
        <v>2.82</v>
      </c>
      <c r="S595" s="311">
        <v>0</v>
      </c>
      <c r="T595" s="392">
        <v>6.2700000000000005</v>
      </c>
      <c r="U595" s="392">
        <v>0</v>
      </c>
      <c r="V595" s="311">
        <v>0</v>
      </c>
      <c r="W595" s="311">
        <v>0.60339016999999995</v>
      </c>
      <c r="X595" s="311">
        <v>4.5948539300000002</v>
      </c>
      <c r="Y595" s="311">
        <v>1.2411628299999999</v>
      </c>
      <c r="Z595" s="311">
        <v>3.5727500000000001</v>
      </c>
      <c r="AA595" s="395">
        <v>10.01215693</v>
      </c>
      <c r="AB595" s="533"/>
      <c r="AC595" s="515"/>
      <c r="AD595" s="515"/>
      <c r="AE595" s="515"/>
      <c r="AF595" s="488"/>
      <c r="AG595" s="515"/>
      <c r="AH595" s="515"/>
      <c r="AI595" s="488"/>
      <c r="AJ595" s="488"/>
      <c r="AK595" s="515"/>
      <c r="AL595" s="515"/>
      <c r="AM595" s="515"/>
      <c r="AN595" s="515"/>
      <c r="AO595" s="515"/>
      <c r="AP595" s="515"/>
      <c r="AQ595" s="487"/>
      <c r="AR595" s="487"/>
      <c r="AS595" s="487"/>
      <c r="AT595" s="487"/>
      <c r="AU595" s="489"/>
    </row>
    <row r="596" spans="1:47" s="479" customFormat="1" ht="12.75">
      <c r="A596" s="534"/>
      <c r="B596" s="346" t="s">
        <v>368</v>
      </c>
      <c r="C596" s="347">
        <v>0</v>
      </c>
      <c r="D596" s="347">
        <v>14.3</v>
      </c>
      <c r="E596" s="347">
        <v>0</v>
      </c>
      <c r="F596" s="394"/>
      <c r="G596" s="394"/>
      <c r="H596" s="311">
        <v>44.529542880000008</v>
      </c>
      <c r="I596" s="311">
        <v>44.529542880000008</v>
      </c>
      <c r="J596" s="311">
        <v>0</v>
      </c>
      <c r="K596" s="311">
        <v>0</v>
      </c>
      <c r="L596" s="311">
        <v>0</v>
      </c>
      <c r="M596" s="311">
        <v>0</v>
      </c>
      <c r="N596" s="311">
        <v>1.7000000000000002</v>
      </c>
      <c r="O596" s="311">
        <v>0</v>
      </c>
      <c r="P596" s="311">
        <v>12</v>
      </c>
      <c r="Q596" s="311">
        <v>0</v>
      </c>
      <c r="R596" s="311">
        <v>0.60000000000000009</v>
      </c>
      <c r="S596" s="311">
        <v>0</v>
      </c>
      <c r="T596" s="392">
        <v>14.3</v>
      </c>
      <c r="U596" s="392">
        <v>0</v>
      </c>
      <c r="V596" s="311">
        <v>0</v>
      </c>
      <c r="W596" s="311">
        <v>5.4941970200000005</v>
      </c>
      <c r="X596" s="311">
        <v>32.617077100000003</v>
      </c>
      <c r="Y596" s="311">
        <v>5.6277687600000004</v>
      </c>
      <c r="Z596" s="311">
        <v>0.79049999999999998</v>
      </c>
      <c r="AA596" s="395">
        <v>44.529542880000008</v>
      </c>
      <c r="AB596" s="533"/>
      <c r="AC596" s="515"/>
      <c r="AD596" s="515"/>
      <c r="AE596" s="515"/>
      <c r="AF596" s="488"/>
      <c r="AG596" s="515"/>
      <c r="AH596" s="515"/>
      <c r="AI596" s="488"/>
      <c r="AJ596" s="488"/>
      <c r="AK596" s="515"/>
      <c r="AL596" s="515"/>
      <c r="AM596" s="515"/>
      <c r="AN596" s="515"/>
      <c r="AO596" s="515"/>
      <c r="AP596" s="515"/>
      <c r="AQ596" s="487"/>
      <c r="AR596" s="487"/>
      <c r="AS596" s="487"/>
      <c r="AT596" s="487"/>
      <c r="AU596" s="489"/>
    </row>
    <row r="597" spans="1:47" s="479" customFormat="1" ht="12.75">
      <c r="A597" s="534"/>
      <c r="B597" s="346" t="s">
        <v>369</v>
      </c>
      <c r="C597" s="347"/>
      <c r="D597" s="347">
        <v>0</v>
      </c>
      <c r="E597" s="347">
        <v>0</v>
      </c>
      <c r="F597" s="394"/>
      <c r="G597" s="394"/>
      <c r="H597" s="311">
        <v>0</v>
      </c>
      <c r="I597" s="311">
        <v>0</v>
      </c>
      <c r="J597" s="311">
        <v>0</v>
      </c>
      <c r="K597" s="311">
        <v>0</v>
      </c>
      <c r="L597" s="311">
        <v>0</v>
      </c>
      <c r="M597" s="311">
        <v>0</v>
      </c>
      <c r="N597" s="311">
        <v>0</v>
      </c>
      <c r="O597" s="311">
        <v>0</v>
      </c>
      <c r="P597" s="311">
        <v>0</v>
      </c>
      <c r="Q597" s="311">
        <v>0</v>
      </c>
      <c r="R597" s="311">
        <v>0</v>
      </c>
      <c r="S597" s="311">
        <v>0</v>
      </c>
      <c r="T597" s="392">
        <v>0</v>
      </c>
      <c r="U597" s="392">
        <v>0</v>
      </c>
      <c r="V597" s="311">
        <v>0</v>
      </c>
      <c r="W597" s="311">
        <v>0</v>
      </c>
      <c r="X597" s="311">
        <v>0</v>
      </c>
      <c r="Y597" s="311">
        <v>0</v>
      </c>
      <c r="Z597" s="311">
        <v>0</v>
      </c>
      <c r="AA597" s="395">
        <v>0</v>
      </c>
      <c r="AB597" s="533"/>
      <c r="AC597" s="515"/>
      <c r="AD597" s="515"/>
      <c r="AE597" s="515"/>
      <c r="AF597" s="488"/>
      <c r="AG597" s="515"/>
      <c r="AH597" s="515"/>
      <c r="AI597" s="488"/>
      <c r="AJ597" s="488"/>
      <c r="AK597" s="515"/>
      <c r="AL597" s="515"/>
      <c r="AM597" s="515"/>
      <c r="AN597" s="515"/>
      <c r="AO597" s="515"/>
      <c r="AP597" s="515"/>
      <c r="AQ597" s="487"/>
      <c r="AR597" s="487"/>
      <c r="AS597" s="487"/>
      <c r="AT597" s="487"/>
      <c r="AU597" s="489"/>
    </row>
    <row r="598" spans="1:47" s="479" customFormat="1" ht="12.75">
      <c r="A598" s="534"/>
      <c r="B598" s="346" t="s">
        <v>370</v>
      </c>
      <c r="C598" s="347"/>
      <c r="D598" s="347">
        <v>0</v>
      </c>
      <c r="E598" s="347">
        <v>0</v>
      </c>
      <c r="F598" s="394"/>
      <c r="G598" s="394"/>
      <c r="H598" s="311">
        <v>0</v>
      </c>
      <c r="I598" s="311">
        <v>0</v>
      </c>
      <c r="J598" s="311">
        <v>0</v>
      </c>
      <c r="K598" s="311">
        <v>0</v>
      </c>
      <c r="L598" s="311">
        <v>0</v>
      </c>
      <c r="M598" s="311">
        <v>0</v>
      </c>
      <c r="N598" s="311">
        <v>0</v>
      </c>
      <c r="O598" s="311">
        <v>0</v>
      </c>
      <c r="P598" s="311">
        <v>0</v>
      </c>
      <c r="Q598" s="311">
        <v>0</v>
      </c>
      <c r="R598" s="311">
        <v>0</v>
      </c>
      <c r="S598" s="311">
        <v>0</v>
      </c>
      <c r="T598" s="392">
        <v>0</v>
      </c>
      <c r="U598" s="392">
        <v>0</v>
      </c>
      <c r="V598" s="311">
        <v>0</v>
      </c>
      <c r="W598" s="311">
        <v>0</v>
      </c>
      <c r="X598" s="311">
        <v>0</v>
      </c>
      <c r="Y598" s="311">
        <v>0</v>
      </c>
      <c r="Z598" s="311">
        <v>0</v>
      </c>
      <c r="AA598" s="395">
        <v>0</v>
      </c>
      <c r="AB598" s="533"/>
      <c r="AC598" s="515"/>
      <c r="AD598" s="515"/>
      <c r="AE598" s="515"/>
      <c r="AF598" s="488"/>
      <c r="AG598" s="515"/>
      <c r="AH598" s="515"/>
      <c r="AI598" s="488"/>
      <c r="AJ598" s="488"/>
      <c r="AK598" s="515"/>
      <c r="AL598" s="515"/>
      <c r="AM598" s="515"/>
      <c r="AN598" s="515"/>
      <c r="AO598" s="515"/>
      <c r="AP598" s="515"/>
      <c r="AQ598" s="487"/>
      <c r="AR598" s="487"/>
      <c r="AS598" s="487"/>
      <c r="AT598" s="487"/>
      <c r="AU598" s="489"/>
    </row>
    <row r="599" spans="1:47" s="479" customFormat="1" ht="12.75">
      <c r="A599" s="534"/>
      <c r="B599" s="346" t="s">
        <v>371</v>
      </c>
      <c r="C599" s="347"/>
      <c r="D599" s="347">
        <v>13.379999999999999</v>
      </c>
      <c r="E599" s="347">
        <v>0</v>
      </c>
      <c r="F599" s="394"/>
      <c r="G599" s="394"/>
      <c r="H599" s="311">
        <v>25.033696020000001</v>
      </c>
      <c r="I599" s="311">
        <v>25.033696020000001</v>
      </c>
      <c r="J599" s="311">
        <v>0</v>
      </c>
      <c r="K599" s="311">
        <v>0</v>
      </c>
      <c r="L599" s="311">
        <v>0</v>
      </c>
      <c r="M599" s="311">
        <v>0</v>
      </c>
      <c r="N599" s="311">
        <v>1.1000000000000001</v>
      </c>
      <c r="O599" s="311">
        <v>0</v>
      </c>
      <c r="P599" s="311">
        <v>12</v>
      </c>
      <c r="Q599" s="311">
        <v>0</v>
      </c>
      <c r="R599" s="311">
        <v>0.28000000000000003</v>
      </c>
      <c r="S599" s="311">
        <v>0</v>
      </c>
      <c r="T599" s="392">
        <v>13.379999999999999</v>
      </c>
      <c r="U599" s="392">
        <v>0</v>
      </c>
      <c r="V599" s="311">
        <v>0</v>
      </c>
      <c r="W599" s="311">
        <v>3.1423437000000001</v>
      </c>
      <c r="X599" s="311">
        <v>18.308822030000002</v>
      </c>
      <c r="Y599" s="311">
        <v>3.0322802900000001</v>
      </c>
      <c r="Z599" s="311">
        <v>0.55025000000000002</v>
      </c>
      <c r="AA599" s="395">
        <v>25.033696020000001</v>
      </c>
      <c r="AB599" s="533"/>
      <c r="AC599" s="515"/>
      <c r="AD599" s="515"/>
      <c r="AE599" s="515"/>
      <c r="AF599" s="488"/>
      <c r="AG599" s="515"/>
      <c r="AH599" s="515"/>
      <c r="AI599" s="488"/>
      <c r="AJ599" s="488"/>
      <c r="AK599" s="515"/>
      <c r="AL599" s="515"/>
      <c r="AM599" s="515"/>
      <c r="AN599" s="515"/>
      <c r="AO599" s="515"/>
      <c r="AP599" s="515"/>
      <c r="AQ599" s="487"/>
      <c r="AR599" s="487"/>
      <c r="AS599" s="487"/>
      <c r="AT599" s="487"/>
      <c r="AU599" s="489"/>
    </row>
    <row r="600" spans="1:47" s="479" customFormat="1" ht="12.75">
      <c r="A600" s="534"/>
      <c r="B600" s="346" t="s">
        <v>372</v>
      </c>
      <c r="C600" s="347"/>
      <c r="D600" s="347">
        <v>0.91999999999999993</v>
      </c>
      <c r="E600" s="347">
        <v>0</v>
      </c>
      <c r="F600" s="394"/>
      <c r="G600" s="394"/>
      <c r="H600" s="311">
        <v>19.495846859999997</v>
      </c>
      <c r="I600" s="311">
        <v>19.495846859999997</v>
      </c>
      <c r="J600" s="311">
        <v>0</v>
      </c>
      <c r="K600" s="311">
        <v>0</v>
      </c>
      <c r="L600" s="311">
        <v>0</v>
      </c>
      <c r="M600" s="311">
        <v>0</v>
      </c>
      <c r="N600" s="311">
        <v>0.6</v>
      </c>
      <c r="O600" s="311">
        <v>0</v>
      </c>
      <c r="P600" s="311">
        <v>0</v>
      </c>
      <c r="Q600" s="311">
        <v>0</v>
      </c>
      <c r="R600" s="311">
        <v>0.32</v>
      </c>
      <c r="S600" s="311">
        <v>0</v>
      </c>
      <c r="T600" s="392">
        <v>0.91999999999999993</v>
      </c>
      <c r="U600" s="392">
        <v>0</v>
      </c>
      <c r="V600" s="311">
        <v>0</v>
      </c>
      <c r="W600" s="311">
        <v>2.35185332</v>
      </c>
      <c r="X600" s="311">
        <v>14.30825507</v>
      </c>
      <c r="Y600" s="311">
        <v>2.5954884699999998</v>
      </c>
      <c r="Z600" s="311">
        <v>0.24024999999999999</v>
      </c>
      <c r="AA600" s="395">
        <v>19.495846859999997</v>
      </c>
      <c r="AB600" s="533"/>
      <c r="AC600" s="515"/>
      <c r="AD600" s="515"/>
      <c r="AE600" s="515"/>
      <c r="AF600" s="488"/>
      <c r="AG600" s="515"/>
      <c r="AH600" s="515"/>
      <c r="AI600" s="488"/>
      <c r="AJ600" s="488"/>
      <c r="AK600" s="515"/>
      <c r="AL600" s="515"/>
      <c r="AM600" s="515"/>
      <c r="AN600" s="515"/>
      <c r="AO600" s="515"/>
      <c r="AP600" s="515"/>
      <c r="AQ600" s="487"/>
      <c r="AR600" s="487"/>
      <c r="AS600" s="487"/>
      <c r="AT600" s="487"/>
      <c r="AU600" s="489"/>
    </row>
    <row r="601" spans="1:47" s="479" customFormat="1" ht="12.75">
      <c r="A601" s="534"/>
      <c r="B601" s="346" t="s">
        <v>373</v>
      </c>
      <c r="C601" s="347">
        <v>0</v>
      </c>
      <c r="D601" s="347">
        <v>0</v>
      </c>
      <c r="E601" s="347">
        <v>16.29</v>
      </c>
      <c r="F601" s="394"/>
      <c r="G601" s="394"/>
      <c r="H601" s="311">
        <v>143.75484868999999</v>
      </c>
      <c r="I601" s="311">
        <v>143.75484868999999</v>
      </c>
      <c r="J601" s="311">
        <v>0</v>
      </c>
      <c r="K601" s="311">
        <v>0</v>
      </c>
      <c r="L601" s="311">
        <v>0</v>
      </c>
      <c r="M601" s="311">
        <v>0</v>
      </c>
      <c r="N601" s="311">
        <v>0</v>
      </c>
      <c r="O601" s="311">
        <v>3.71</v>
      </c>
      <c r="P601" s="311">
        <v>0</v>
      </c>
      <c r="Q601" s="311">
        <v>3.76</v>
      </c>
      <c r="R601" s="311">
        <v>0</v>
      </c>
      <c r="S601" s="311">
        <v>8.82</v>
      </c>
      <c r="T601" s="392">
        <v>0</v>
      </c>
      <c r="U601" s="392">
        <v>16.29</v>
      </c>
      <c r="V601" s="311">
        <v>0</v>
      </c>
      <c r="W601" s="311">
        <v>7.6828976999999998</v>
      </c>
      <c r="X601" s="311">
        <v>57.488007570000001</v>
      </c>
      <c r="Y601" s="311">
        <v>21.900443410000001</v>
      </c>
      <c r="Z601" s="311">
        <v>56.683500000000002</v>
      </c>
      <c r="AA601" s="395">
        <v>143.75484867999998</v>
      </c>
      <c r="AB601" s="533"/>
      <c r="AC601" s="515"/>
      <c r="AD601" s="515"/>
      <c r="AE601" s="515"/>
      <c r="AF601" s="488"/>
      <c r="AG601" s="515"/>
      <c r="AH601" s="515"/>
      <c r="AI601" s="488"/>
      <c r="AJ601" s="488"/>
      <c r="AK601" s="515"/>
      <c r="AL601" s="515"/>
      <c r="AM601" s="515"/>
      <c r="AN601" s="515"/>
      <c r="AO601" s="515"/>
      <c r="AP601" s="515"/>
      <c r="AQ601" s="487"/>
      <c r="AR601" s="487"/>
      <c r="AS601" s="487"/>
      <c r="AT601" s="487"/>
      <c r="AU601" s="489"/>
    </row>
    <row r="602" spans="1:47" s="479" customFormat="1" ht="12.75">
      <c r="A602" s="534"/>
      <c r="B602" s="346" t="s">
        <v>374</v>
      </c>
      <c r="C602" s="347"/>
      <c r="D602" s="347">
        <v>0</v>
      </c>
      <c r="E602" s="347">
        <v>0</v>
      </c>
      <c r="F602" s="394"/>
      <c r="G602" s="394"/>
      <c r="H602" s="311">
        <v>0</v>
      </c>
      <c r="I602" s="311">
        <v>0</v>
      </c>
      <c r="J602" s="311">
        <v>0</v>
      </c>
      <c r="K602" s="311">
        <v>0</v>
      </c>
      <c r="L602" s="311">
        <v>0</v>
      </c>
      <c r="M602" s="311">
        <v>0</v>
      </c>
      <c r="N602" s="311">
        <v>0</v>
      </c>
      <c r="O602" s="311">
        <v>0</v>
      </c>
      <c r="P602" s="311">
        <v>0</v>
      </c>
      <c r="Q602" s="311">
        <v>0</v>
      </c>
      <c r="R602" s="311">
        <v>0</v>
      </c>
      <c r="S602" s="311">
        <v>0</v>
      </c>
      <c r="T602" s="392">
        <v>0</v>
      </c>
      <c r="U602" s="392">
        <v>0</v>
      </c>
      <c r="V602" s="311">
        <v>0</v>
      </c>
      <c r="W602" s="311">
        <v>0</v>
      </c>
      <c r="X602" s="311">
        <v>0</v>
      </c>
      <c r="Y602" s="311">
        <v>0</v>
      </c>
      <c r="Z602" s="311">
        <v>0</v>
      </c>
      <c r="AA602" s="395">
        <v>0</v>
      </c>
      <c r="AB602" s="533"/>
      <c r="AC602" s="515"/>
      <c r="AD602" s="515"/>
      <c r="AE602" s="515"/>
      <c r="AF602" s="488"/>
      <c r="AG602" s="515"/>
      <c r="AH602" s="515"/>
      <c r="AI602" s="488"/>
      <c r="AJ602" s="488"/>
      <c r="AK602" s="515"/>
      <c r="AL602" s="515"/>
      <c r="AM602" s="515"/>
      <c r="AN602" s="515"/>
      <c r="AO602" s="515"/>
      <c r="AP602" s="515"/>
      <c r="AQ602" s="487"/>
      <c r="AR602" s="487"/>
      <c r="AS602" s="487"/>
      <c r="AT602" s="487"/>
      <c r="AU602" s="489"/>
    </row>
    <row r="603" spans="1:47" s="479" customFormat="1" ht="12.75">
      <c r="A603" s="534"/>
      <c r="B603" s="346" t="s">
        <v>375</v>
      </c>
      <c r="C603" s="347"/>
      <c r="D603" s="347">
        <v>0</v>
      </c>
      <c r="E603" s="347">
        <v>0</v>
      </c>
      <c r="F603" s="394"/>
      <c r="G603" s="394"/>
      <c r="H603" s="311">
        <v>0</v>
      </c>
      <c r="I603" s="311">
        <v>0</v>
      </c>
      <c r="J603" s="311">
        <v>0</v>
      </c>
      <c r="K603" s="311">
        <v>0</v>
      </c>
      <c r="L603" s="311">
        <v>0</v>
      </c>
      <c r="M603" s="311">
        <v>0</v>
      </c>
      <c r="N603" s="311">
        <v>0</v>
      </c>
      <c r="O603" s="311">
        <v>0</v>
      </c>
      <c r="P603" s="311">
        <v>0</v>
      </c>
      <c r="Q603" s="311">
        <v>0</v>
      </c>
      <c r="R603" s="311">
        <v>0</v>
      </c>
      <c r="S603" s="311">
        <v>0</v>
      </c>
      <c r="T603" s="392">
        <v>0</v>
      </c>
      <c r="U603" s="392">
        <v>0</v>
      </c>
      <c r="V603" s="311">
        <v>0</v>
      </c>
      <c r="W603" s="311">
        <v>0</v>
      </c>
      <c r="X603" s="311">
        <v>0</v>
      </c>
      <c r="Y603" s="311">
        <v>0</v>
      </c>
      <c r="Z603" s="311">
        <v>0</v>
      </c>
      <c r="AA603" s="395">
        <v>0</v>
      </c>
      <c r="AB603" s="533"/>
      <c r="AC603" s="515"/>
      <c r="AD603" s="515"/>
      <c r="AE603" s="515"/>
      <c r="AF603" s="488"/>
      <c r="AG603" s="515"/>
      <c r="AH603" s="515"/>
      <c r="AI603" s="488"/>
      <c r="AJ603" s="488"/>
      <c r="AK603" s="515"/>
      <c r="AL603" s="515"/>
      <c r="AM603" s="515"/>
      <c r="AN603" s="515"/>
      <c r="AO603" s="515"/>
      <c r="AP603" s="515"/>
      <c r="AQ603" s="487"/>
      <c r="AR603" s="487"/>
      <c r="AS603" s="487"/>
      <c r="AT603" s="487"/>
      <c r="AU603" s="489"/>
    </row>
    <row r="604" spans="1:47" s="479" customFormat="1" ht="12.75">
      <c r="A604" s="534"/>
      <c r="B604" s="346" t="s">
        <v>376</v>
      </c>
      <c r="C604" s="347"/>
      <c r="D604" s="347">
        <v>0</v>
      </c>
      <c r="E604" s="347">
        <v>16.29</v>
      </c>
      <c r="F604" s="394"/>
      <c r="G604" s="394"/>
      <c r="H604" s="311">
        <v>143.75484868999999</v>
      </c>
      <c r="I604" s="311">
        <v>143.75484868999999</v>
      </c>
      <c r="J604" s="311">
        <v>0</v>
      </c>
      <c r="K604" s="311">
        <v>0</v>
      </c>
      <c r="L604" s="311">
        <v>0</v>
      </c>
      <c r="M604" s="311">
        <v>0</v>
      </c>
      <c r="N604" s="311">
        <v>0</v>
      </c>
      <c r="O604" s="311">
        <v>3.71</v>
      </c>
      <c r="P604" s="311">
        <v>0</v>
      </c>
      <c r="Q604" s="311">
        <v>3.76</v>
      </c>
      <c r="R604" s="311">
        <v>0</v>
      </c>
      <c r="S604" s="311">
        <v>8.82</v>
      </c>
      <c r="T604" s="392">
        <v>0</v>
      </c>
      <c r="U604" s="392">
        <v>16.29</v>
      </c>
      <c r="V604" s="311">
        <v>0</v>
      </c>
      <c r="W604" s="311">
        <v>7.6828976999999998</v>
      </c>
      <c r="X604" s="311">
        <v>57.488007570000001</v>
      </c>
      <c r="Y604" s="311">
        <v>21.900443410000001</v>
      </c>
      <c r="Z604" s="311">
        <v>56.683500000000002</v>
      </c>
      <c r="AA604" s="395">
        <v>143.75484867999998</v>
      </c>
      <c r="AB604" s="533"/>
      <c r="AC604" s="515"/>
      <c r="AD604" s="515"/>
      <c r="AE604" s="515"/>
      <c r="AF604" s="488"/>
      <c r="AG604" s="515"/>
      <c r="AH604" s="515"/>
      <c r="AI604" s="488"/>
      <c r="AJ604" s="488"/>
      <c r="AK604" s="515"/>
      <c r="AL604" s="515"/>
      <c r="AM604" s="515"/>
      <c r="AN604" s="515"/>
      <c r="AO604" s="515"/>
      <c r="AP604" s="515"/>
      <c r="AQ604" s="487"/>
      <c r="AR604" s="487"/>
      <c r="AS604" s="487"/>
      <c r="AT604" s="487"/>
      <c r="AU604" s="489"/>
    </row>
    <row r="605" spans="1:47" s="479" customFormat="1" ht="12.75">
      <c r="A605" s="534"/>
      <c r="B605" s="346" t="s">
        <v>377</v>
      </c>
      <c r="C605" s="347"/>
      <c r="D605" s="347">
        <v>0</v>
      </c>
      <c r="E605" s="347">
        <v>0</v>
      </c>
      <c r="F605" s="394"/>
      <c r="G605" s="394"/>
      <c r="H605" s="311">
        <v>0</v>
      </c>
      <c r="I605" s="311">
        <v>0</v>
      </c>
      <c r="J605" s="311">
        <v>0</v>
      </c>
      <c r="K605" s="311">
        <v>0</v>
      </c>
      <c r="L605" s="311">
        <v>0</v>
      </c>
      <c r="M605" s="311">
        <v>0</v>
      </c>
      <c r="N605" s="311">
        <v>0</v>
      </c>
      <c r="O605" s="311">
        <v>0</v>
      </c>
      <c r="P605" s="311">
        <v>0</v>
      </c>
      <c r="Q605" s="311">
        <v>0</v>
      </c>
      <c r="R605" s="311">
        <v>0</v>
      </c>
      <c r="S605" s="311">
        <v>0</v>
      </c>
      <c r="T605" s="392">
        <v>0</v>
      </c>
      <c r="U605" s="392">
        <v>0</v>
      </c>
      <c r="V605" s="311">
        <v>0</v>
      </c>
      <c r="W605" s="311">
        <v>0</v>
      </c>
      <c r="X605" s="311">
        <v>0</v>
      </c>
      <c r="Y605" s="311">
        <v>0</v>
      </c>
      <c r="Z605" s="311">
        <v>0</v>
      </c>
      <c r="AA605" s="395">
        <v>0</v>
      </c>
      <c r="AB605" s="533"/>
      <c r="AC605" s="515"/>
      <c r="AD605" s="515"/>
      <c r="AE605" s="515"/>
      <c r="AF605" s="488"/>
      <c r="AG605" s="515"/>
      <c r="AH605" s="515"/>
      <c r="AI605" s="488"/>
      <c r="AJ605" s="488"/>
      <c r="AK605" s="515"/>
      <c r="AL605" s="515"/>
      <c r="AM605" s="515"/>
      <c r="AN605" s="515"/>
      <c r="AO605" s="515"/>
      <c r="AP605" s="515"/>
      <c r="AQ605" s="487"/>
      <c r="AR605" s="487"/>
      <c r="AS605" s="487"/>
      <c r="AT605" s="487"/>
      <c r="AU605" s="489"/>
    </row>
    <row r="606" spans="1:47" s="479" customFormat="1" ht="12.75">
      <c r="A606" s="534"/>
      <c r="B606" s="346" t="s">
        <v>67</v>
      </c>
      <c r="C606" s="347"/>
      <c r="D606" s="347">
        <v>0</v>
      </c>
      <c r="E606" s="347">
        <v>0</v>
      </c>
      <c r="F606" s="394"/>
      <c r="G606" s="394"/>
      <c r="H606" s="311">
        <v>0</v>
      </c>
      <c r="I606" s="311">
        <v>0</v>
      </c>
      <c r="J606" s="311">
        <v>0</v>
      </c>
      <c r="K606" s="311">
        <v>0</v>
      </c>
      <c r="L606" s="311">
        <v>0</v>
      </c>
      <c r="M606" s="311">
        <v>0</v>
      </c>
      <c r="N606" s="311">
        <v>0</v>
      </c>
      <c r="O606" s="311">
        <v>0</v>
      </c>
      <c r="P606" s="311">
        <v>0</v>
      </c>
      <c r="Q606" s="311">
        <v>0</v>
      </c>
      <c r="R606" s="311">
        <v>0</v>
      </c>
      <c r="S606" s="311">
        <v>0</v>
      </c>
      <c r="T606" s="392">
        <v>0</v>
      </c>
      <c r="U606" s="392">
        <v>0</v>
      </c>
      <c r="V606" s="311">
        <v>0</v>
      </c>
      <c r="W606" s="311">
        <v>0</v>
      </c>
      <c r="X606" s="311">
        <v>0</v>
      </c>
      <c r="Y606" s="311">
        <v>0</v>
      </c>
      <c r="Z606" s="311">
        <v>0</v>
      </c>
      <c r="AA606" s="395">
        <v>0</v>
      </c>
      <c r="AB606" s="533"/>
      <c r="AC606" s="515"/>
      <c r="AD606" s="515"/>
      <c r="AE606" s="515"/>
      <c r="AF606" s="488"/>
      <c r="AG606" s="515"/>
      <c r="AH606" s="515"/>
      <c r="AI606" s="488"/>
      <c r="AJ606" s="488"/>
      <c r="AK606" s="515"/>
      <c r="AL606" s="515"/>
      <c r="AM606" s="515"/>
      <c r="AN606" s="515"/>
      <c r="AO606" s="515"/>
      <c r="AP606" s="515"/>
      <c r="AQ606" s="487"/>
      <c r="AR606" s="487"/>
      <c r="AS606" s="487"/>
      <c r="AT606" s="487"/>
      <c r="AU606" s="489"/>
    </row>
    <row r="607" spans="1:47" s="496" customFormat="1" ht="20.100000000000001" customHeight="1">
      <c r="A607" s="491"/>
      <c r="B607" s="492" t="s">
        <v>88</v>
      </c>
      <c r="C607" s="493"/>
      <c r="D607" s="494"/>
      <c r="E607" s="494"/>
      <c r="F607" s="495"/>
      <c r="G607" s="495"/>
      <c r="H607" s="494"/>
      <c r="I607" s="494"/>
      <c r="J607" s="494"/>
      <c r="K607" s="494"/>
      <c r="L607" s="494"/>
      <c r="M607" s="494"/>
      <c r="N607" s="494"/>
      <c r="O607" s="494"/>
      <c r="P607" s="494"/>
      <c r="Q607" s="494"/>
      <c r="R607" s="494"/>
      <c r="S607" s="494"/>
      <c r="T607" s="588">
        <v>0</v>
      </c>
      <c r="U607" s="588">
        <v>0</v>
      </c>
      <c r="V607" s="494"/>
      <c r="W607" s="494"/>
      <c r="X607" s="494"/>
      <c r="Y607" s="494"/>
      <c r="Z607" s="494"/>
      <c r="AA607" s="589"/>
      <c r="AB607" s="490"/>
      <c r="AC607" s="515"/>
      <c r="AD607" s="515"/>
      <c r="AE607" s="515"/>
      <c r="AF607" s="515"/>
      <c r="AG607" s="515"/>
      <c r="AH607" s="515"/>
      <c r="AI607" s="515"/>
      <c r="AJ607" s="488"/>
      <c r="AK607" s="515"/>
      <c r="AL607" s="515"/>
      <c r="AM607" s="515"/>
      <c r="AN607" s="515"/>
      <c r="AO607" s="515"/>
      <c r="AP607" s="515"/>
    </row>
    <row r="608" spans="1:47" s="528" customFormat="1" ht="30" customHeight="1">
      <c r="A608" s="542">
        <v>18</v>
      </c>
      <c r="B608" s="526" t="s">
        <v>89</v>
      </c>
      <c r="C608" s="513" t="s">
        <v>52</v>
      </c>
      <c r="D608" s="513">
        <v>32.485000000000007</v>
      </c>
      <c r="E608" s="513">
        <v>0.1</v>
      </c>
      <c r="F608" s="514">
        <v>2012</v>
      </c>
      <c r="G608" s="514">
        <v>2014</v>
      </c>
      <c r="H608" s="513">
        <v>231.3</v>
      </c>
      <c r="I608" s="513">
        <v>81.670459970000024</v>
      </c>
      <c r="J608" s="513"/>
      <c r="K608" s="513"/>
      <c r="L608" s="513">
        <v>32.485000000000007</v>
      </c>
      <c r="M608" s="513">
        <v>0.1</v>
      </c>
      <c r="N608" s="513"/>
      <c r="O608" s="513"/>
      <c r="P608" s="513"/>
      <c r="Q608" s="513"/>
      <c r="R608" s="513"/>
      <c r="S608" s="513"/>
      <c r="T608" s="584">
        <v>32.485000000000007</v>
      </c>
      <c r="U608" s="584">
        <v>0.1</v>
      </c>
      <c r="V608" s="590">
        <v>129.22865553</v>
      </c>
      <c r="W608" s="513">
        <v>81.670459970000024</v>
      </c>
      <c r="X608" s="513"/>
      <c r="Y608" s="513"/>
      <c r="Z608" s="513"/>
      <c r="AA608" s="587">
        <v>210.89911550000002</v>
      </c>
      <c r="AB608" s="531"/>
      <c r="AC608" s="515"/>
      <c r="AD608" s="515"/>
      <c r="AE608" s="515"/>
      <c r="AF608" s="515"/>
      <c r="AG608" s="515"/>
      <c r="AH608" s="515"/>
      <c r="AI608" s="515"/>
      <c r="AJ608" s="515"/>
      <c r="AK608" s="515"/>
      <c r="AL608" s="515"/>
      <c r="AM608" s="515"/>
      <c r="AN608" s="515"/>
      <c r="AO608" s="515"/>
      <c r="AP608" s="515"/>
      <c r="AQ608" s="515"/>
      <c r="AR608" s="515"/>
      <c r="AS608" s="515"/>
      <c r="AT608" s="515"/>
      <c r="AU608" s="527">
        <v>-20.400884499999989</v>
      </c>
    </row>
    <row r="609" spans="1:47" s="479" customFormat="1" ht="12.75">
      <c r="A609" s="534"/>
      <c r="B609" s="401" t="s">
        <v>361</v>
      </c>
      <c r="C609" s="360">
        <v>0</v>
      </c>
      <c r="D609" s="360">
        <v>32.485000000000007</v>
      </c>
      <c r="E609" s="360">
        <v>0.1</v>
      </c>
      <c r="F609" s="402"/>
      <c r="G609" s="402"/>
      <c r="H609" s="177">
        <v>231.3</v>
      </c>
      <c r="I609" s="177">
        <v>81.670459970000024</v>
      </c>
      <c r="J609" s="177">
        <v>0</v>
      </c>
      <c r="K609" s="177">
        <v>0</v>
      </c>
      <c r="L609" s="177">
        <v>32.485000000000007</v>
      </c>
      <c r="M609" s="177">
        <v>0.1</v>
      </c>
      <c r="N609" s="177">
        <v>0</v>
      </c>
      <c r="O609" s="177">
        <v>0</v>
      </c>
      <c r="P609" s="177">
        <v>0</v>
      </c>
      <c r="Q609" s="177">
        <v>0</v>
      </c>
      <c r="R609" s="177">
        <v>0</v>
      </c>
      <c r="S609" s="177">
        <v>0</v>
      </c>
      <c r="T609" s="403">
        <v>32.485000000000007</v>
      </c>
      <c r="U609" s="403">
        <v>0.1</v>
      </c>
      <c r="V609" s="177">
        <v>129.22865553</v>
      </c>
      <c r="W609" s="177">
        <v>81.670459969999996</v>
      </c>
      <c r="X609" s="177">
        <v>0</v>
      </c>
      <c r="Y609" s="177">
        <v>0</v>
      </c>
      <c r="Z609" s="177">
        <v>0</v>
      </c>
      <c r="AA609" s="407">
        <v>210.89911549999999</v>
      </c>
      <c r="AB609" s="533"/>
      <c r="AC609" s="515"/>
      <c r="AD609" s="515"/>
      <c r="AE609" s="515"/>
      <c r="AF609" s="488"/>
      <c r="AG609" s="515"/>
      <c r="AH609" s="515"/>
      <c r="AI609" s="488"/>
      <c r="AJ609" s="488"/>
      <c r="AK609" s="515"/>
      <c r="AL609" s="515"/>
      <c r="AM609" s="515"/>
      <c r="AN609" s="515"/>
      <c r="AO609" s="515"/>
      <c r="AP609" s="515"/>
      <c r="AQ609" s="487"/>
      <c r="AR609" s="487"/>
      <c r="AS609" s="487"/>
      <c r="AT609" s="487"/>
      <c r="AU609" s="489"/>
    </row>
    <row r="610" spans="1:47" s="479" customFormat="1" ht="12.75">
      <c r="A610" s="534"/>
      <c r="B610" s="401" t="s">
        <v>362</v>
      </c>
      <c r="C610" s="360">
        <v>0</v>
      </c>
      <c r="D610" s="360">
        <v>32.485000000000007</v>
      </c>
      <c r="E610" s="360">
        <v>0</v>
      </c>
      <c r="F610" s="402"/>
      <c r="G610" s="402"/>
      <c r="H610" s="177">
        <v>215.94351206000002</v>
      </c>
      <c r="I610" s="177">
        <v>78.866265153055508</v>
      </c>
      <c r="J610" s="177">
        <v>0</v>
      </c>
      <c r="K610" s="177">
        <v>0</v>
      </c>
      <c r="L610" s="177">
        <v>32.485000000000007</v>
      </c>
      <c r="M610" s="177">
        <v>0</v>
      </c>
      <c r="N610" s="177">
        <v>0</v>
      </c>
      <c r="O610" s="177">
        <v>0</v>
      </c>
      <c r="P610" s="177">
        <v>0</v>
      </c>
      <c r="Q610" s="177">
        <v>0</v>
      </c>
      <c r="R610" s="177">
        <v>0</v>
      </c>
      <c r="S610" s="177">
        <v>0</v>
      </c>
      <c r="T610" s="403">
        <v>32.485000000000007</v>
      </c>
      <c r="U610" s="403">
        <v>0</v>
      </c>
      <c r="V610" s="177">
        <v>116.67636240694451</v>
      </c>
      <c r="W610" s="177">
        <v>78.866265150000004</v>
      </c>
      <c r="X610" s="177">
        <v>0</v>
      </c>
      <c r="Y610" s="177">
        <v>0</v>
      </c>
      <c r="Z610" s="177">
        <v>0</v>
      </c>
      <c r="AA610" s="407">
        <v>195.54262755694452</v>
      </c>
      <c r="AB610" s="533"/>
      <c r="AC610" s="515"/>
      <c r="AD610" s="515"/>
      <c r="AE610" s="515"/>
      <c r="AF610" s="488"/>
      <c r="AG610" s="515"/>
      <c r="AH610" s="515"/>
      <c r="AI610" s="488"/>
      <c r="AJ610" s="488"/>
      <c r="AK610" s="515"/>
      <c r="AL610" s="515"/>
      <c r="AM610" s="515"/>
      <c r="AN610" s="515"/>
      <c r="AO610" s="515"/>
      <c r="AP610" s="515"/>
      <c r="AQ610" s="487"/>
      <c r="AR610" s="487"/>
      <c r="AS610" s="487"/>
      <c r="AT610" s="487"/>
      <c r="AU610" s="489"/>
    </row>
    <row r="611" spans="1:47" s="523" customFormat="1" ht="12.75">
      <c r="A611" s="534"/>
      <c r="B611" s="401" t="s">
        <v>363</v>
      </c>
      <c r="C611" s="360">
        <v>0</v>
      </c>
      <c r="D611" s="360">
        <v>32.369000000000007</v>
      </c>
      <c r="E611" s="360">
        <v>0</v>
      </c>
      <c r="F611" s="402"/>
      <c r="G611" s="402"/>
      <c r="H611" s="177">
        <v>215.24517337</v>
      </c>
      <c r="I611" s="177">
        <v>78.167926463055508</v>
      </c>
      <c r="J611" s="177">
        <v>0</v>
      </c>
      <c r="K611" s="177">
        <v>0</v>
      </c>
      <c r="L611" s="177">
        <v>32.369000000000007</v>
      </c>
      <c r="M611" s="177">
        <v>0</v>
      </c>
      <c r="N611" s="177">
        <v>0</v>
      </c>
      <c r="O611" s="177">
        <v>0</v>
      </c>
      <c r="P611" s="177">
        <v>0</v>
      </c>
      <c r="Q611" s="177">
        <v>0</v>
      </c>
      <c r="R611" s="177">
        <v>0</v>
      </c>
      <c r="S611" s="177">
        <v>0</v>
      </c>
      <c r="T611" s="403">
        <v>32.369000000000007</v>
      </c>
      <c r="U611" s="403">
        <v>0</v>
      </c>
      <c r="V611" s="177">
        <v>116.67636240694451</v>
      </c>
      <c r="W611" s="177">
        <v>78.167926460000004</v>
      </c>
      <c r="X611" s="177">
        <v>0</v>
      </c>
      <c r="Y611" s="177">
        <v>0</v>
      </c>
      <c r="Z611" s="177">
        <v>0</v>
      </c>
      <c r="AA611" s="407">
        <v>194.84428886694451</v>
      </c>
      <c r="AB611" s="533"/>
      <c r="AC611" s="515"/>
      <c r="AD611" s="515"/>
      <c r="AE611" s="515"/>
      <c r="AF611" s="488"/>
      <c r="AG611" s="515"/>
      <c r="AH611" s="515"/>
      <c r="AI611" s="488"/>
      <c r="AJ611" s="488"/>
      <c r="AK611" s="515"/>
      <c r="AL611" s="515"/>
      <c r="AM611" s="515"/>
      <c r="AN611" s="515"/>
      <c r="AO611" s="515"/>
      <c r="AP611" s="515"/>
      <c r="AQ611" s="497"/>
      <c r="AR611" s="497"/>
      <c r="AS611" s="497"/>
      <c r="AT611" s="497"/>
      <c r="AU611" s="522"/>
    </row>
    <row r="612" spans="1:47" s="479" customFormat="1" ht="12.75">
      <c r="A612" s="534"/>
      <c r="B612" s="401" t="s">
        <v>364</v>
      </c>
      <c r="C612" s="360"/>
      <c r="D612" s="360"/>
      <c r="E612" s="360"/>
      <c r="F612" s="402"/>
      <c r="G612" s="402"/>
      <c r="H612" s="177"/>
      <c r="I612" s="177"/>
      <c r="J612" s="177"/>
      <c r="K612" s="177"/>
      <c r="L612" s="177"/>
      <c r="M612" s="177"/>
      <c r="N612" s="177"/>
      <c r="O612" s="177"/>
      <c r="P612" s="177"/>
      <c r="Q612" s="177"/>
      <c r="R612" s="177"/>
      <c r="S612" s="177"/>
      <c r="T612" s="403">
        <v>0</v>
      </c>
      <c r="U612" s="403">
        <v>0</v>
      </c>
      <c r="V612" s="177"/>
      <c r="W612" s="177"/>
      <c r="X612" s="177"/>
      <c r="Y612" s="177"/>
      <c r="Z612" s="177"/>
      <c r="AA612" s="407">
        <v>0</v>
      </c>
      <c r="AB612" s="533"/>
      <c r="AC612" s="515"/>
      <c r="AD612" s="515"/>
      <c r="AE612" s="515"/>
      <c r="AF612" s="488"/>
      <c r="AG612" s="515"/>
      <c r="AH612" s="515"/>
      <c r="AI612" s="488"/>
      <c r="AJ612" s="488"/>
      <c r="AK612" s="515"/>
      <c r="AL612" s="515"/>
      <c r="AM612" s="515"/>
      <c r="AN612" s="515"/>
      <c r="AO612" s="515"/>
      <c r="AP612" s="515"/>
      <c r="AQ612" s="487"/>
      <c r="AR612" s="487"/>
      <c r="AS612" s="487"/>
      <c r="AT612" s="487"/>
      <c r="AU612" s="489"/>
    </row>
    <row r="613" spans="1:47" s="479" customFormat="1" ht="12.75">
      <c r="A613" s="534"/>
      <c r="B613" s="401" t="s">
        <v>365</v>
      </c>
      <c r="C613" s="360"/>
      <c r="D613" s="360"/>
      <c r="E613" s="360"/>
      <c r="F613" s="402"/>
      <c r="G613" s="402"/>
      <c r="H613" s="177"/>
      <c r="I613" s="177"/>
      <c r="J613" s="177"/>
      <c r="K613" s="177"/>
      <c r="L613" s="177"/>
      <c r="M613" s="177"/>
      <c r="N613" s="177"/>
      <c r="O613" s="177"/>
      <c r="P613" s="177"/>
      <c r="Q613" s="177"/>
      <c r="R613" s="177"/>
      <c r="S613" s="177"/>
      <c r="T613" s="403">
        <v>0</v>
      </c>
      <c r="U613" s="403">
        <v>0</v>
      </c>
      <c r="V613" s="177"/>
      <c r="W613" s="177"/>
      <c r="X613" s="177"/>
      <c r="Y613" s="177"/>
      <c r="Z613" s="177"/>
      <c r="AA613" s="407">
        <v>0</v>
      </c>
      <c r="AB613" s="533"/>
      <c r="AC613" s="515"/>
      <c r="AD613" s="515"/>
      <c r="AE613" s="515"/>
      <c r="AF613" s="488"/>
      <c r="AG613" s="515"/>
      <c r="AH613" s="515"/>
      <c r="AI613" s="488"/>
      <c r="AJ613" s="488"/>
      <c r="AK613" s="515"/>
      <c r="AL613" s="515"/>
      <c r="AM613" s="515"/>
      <c r="AN613" s="515"/>
      <c r="AO613" s="515"/>
      <c r="AP613" s="515"/>
      <c r="AQ613" s="487"/>
      <c r="AR613" s="487"/>
      <c r="AS613" s="487"/>
      <c r="AT613" s="487"/>
      <c r="AU613" s="489"/>
    </row>
    <row r="614" spans="1:47" s="479" customFormat="1" ht="12.75">
      <c r="A614" s="534"/>
      <c r="B614" s="401" t="s">
        <v>366</v>
      </c>
      <c r="C614" s="360"/>
      <c r="D614" s="360">
        <v>32.169000000000004</v>
      </c>
      <c r="E614" s="360"/>
      <c r="F614" s="402"/>
      <c r="G614" s="402"/>
      <c r="H614" s="177">
        <v>214.49795272</v>
      </c>
      <c r="I614" s="518">
        <v>77.420705813055505</v>
      </c>
      <c r="J614" s="177"/>
      <c r="K614" s="177"/>
      <c r="L614" s="177">
        <v>32.169000000000004</v>
      </c>
      <c r="M614" s="177"/>
      <c r="N614" s="177"/>
      <c r="O614" s="177"/>
      <c r="P614" s="177"/>
      <c r="Q614" s="177"/>
      <c r="R614" s="177"/>
      <c r="S614" s="177"/>
      <c r="T614" s="403">
        <v>32.169000000000004</v>
      </c>
      <c r="U614" s="403">
        <v>0</v>
      </c>
      <c r="V614" s="177">
        <v>116.67636240694451</v>
      </c>
      <c r="W614" s="177">
        <v>77.420705810000001</v>
      </c>
      <c r="X614" s="177"/>
      <c r="Y614" s="177"/>
      <c r="Z614" s="177"/>
      <c r="AA614" s="407">
        <v>194.09706821694451</v>
      </c>
      <c r="AB614" s="533"/>
      <c r="AC614" s="515"/>
      <c r="AD614" s="515"/>
      <c r="AE614" s="515"/>
      <c r="AF614" s="488"/>
      <c r="AG614" s="515"/>
      <c r="AH614" s="515"/>
      <c r="AI614" s="488"/>
      <c r="AJ614" s="488"/>
      <c r="AK614" s="515"/>
      <c r="AL614" s="515"/>
      <c r="AM614" s="515"/>
      <c r="AN614" s="515"/>
      <c r="AO614" s="515"/>
      <c r="AP614" s="515"/>
      <c r="AQ614" s="487"/>
      <c r="AR614" s="487"/>
      <c r="AS614" s="487"/>
      <c r="AT614" s="487"/>
      <c r="AU614" s="489"/>
    </row>
    <row r="615" spans="1:47" s="516" customFormat="1" ht="12.75">
      <c r="A615" s="534"/>
      <c r="B615" s="401" t="s">
        <v>367</v>
      </c>
      <c r="C615" s="360"/>
      <c r="D615" s="360">
        <v>0.2</v>
      </c>
      <c r="E615" s="360"/>
      <c r="F615" s="402"/>
      <c r="G615" s="402"/>
      <c r="H615" s="177">
        <v>0.74722065000000004</v>
      </c>
      <c r="I615" s="518">
        <v>0.74722065000000004</v>
      </c>
      <c r="J615" s="177"/>
      <c r="K615" s="177"/>
      <c r="L615" s="177">
        <v>0.2</v>
      </c>
      <c r="M615" s="177"/>
      <c r="N615" s="177"/>
      <c r="O615" s="177"/>
      <c r="P615" s="177"/>
      <c r="Q615" s="177"/>
      <c r="R615" s="177"/>
      <c r="S615" s="177"/>
      <c r="T615" s="403">
        <v>0.2</v>
      </c>
      <c r="U615" s="403">
        <v>0</v>
      </c>
      <c r="V615" s="177"/>
      <c r="W615" s="177">
        <v>0.74722065000000004</v>
      </c>
      <c r="X615" s="177"/>
      <c r="Y615" s="177"/>
      <c r="Z615" s="177"/>
      <c r="AA615" s="407">
        <v>0.74722065000000004</v>
      </c>
      <c r="AB615" s="533"/>
      <c r="AC615" s="515"/>
      <c r="AD615" s="515"/>
      <c r="AE615" s="515"/>
      <c r="AF615" s="488"/>
      <c r="AG615" s="515"/>
      <c r="AH615" s="515"/>
      <c r="AI615" s="488"/>
      <c r="AJ615" s="488"/>
      <c r="AK615" s="515"/>
      <c r="AL615" s="515"/>
      <c r="AM615" s="515"/>
      <c r="AN615" s="515"/>
      <c r="AO615" s="515"/>
      <c r="AP615" s="515"/>
      <c r="AQ615" s="515"/>
      <c r="AR615" s="515"/>
      <c r="AS615" s="515"/>
      <c r="AT615" s="515"/>
      <c r="AU615" s="489"/>
    </row>
    <row r="616" spans="1:47" s="523" customFormat="1" ht="12.75">
      <c r="A616" s="534"/>
      <c r="B616" s="401" t="s">
        <v>368</v>
      </c>
      <c r="C616" s="360">
        <v>0</v>
      </c>
      <c r="D616" s="360">
        <v>0.11599999999999999</v>
      </c>
      <c r="E616" s="360">
        <v>0</v>
      </c>
      <c r="F616" s="402"/>
      <c r="G616" s="402"/>
      <c r="H616" s="177">
        <v>0.69833869000000004</v>
      </c>
      <c r="I616" s="177">
        <v>0.69833869000000004</v>
      </c>
      <c r="J616" s="177">
        <v>0</v>
      </c>
      <c r="K616" s="177">
        <v>0</v>
      </c>
      <c r="L616" s="177">
        <v>0.11599999999999999</v>
      </c>
      <c r="M616" s="177">
        <v>0</v>
      </c>
      <c r="N616" s="177">
        <v>0</v>
      </c>
      <c r="O616" s="177">
        <v>0</v>
      </c>
      <c r="P616" s="177">
        <v>0</v>
      </c>
      <c r="Q616" s="177">
        <v>0</v>
      </c>
      <c r="R616" s="177">
        <v>0</v>
      </c>
      <c r="S616" s="177">
        <v>0</v>
      </c>
      <c r="T616" s="403">
        <v>0.11599999999999999</v>
      </c>
      <c r="U616" s="403">
        <v>0</v>
      </c>
      <c r="V616" s="177">
        <v>0</v>
      </c>
      <c r="W616" s="177">
        <v>0.69833869000000004</v>
      </c>
      <c r="X616" s="177">
        <v>0</v>
      </c>
      <c r="Y616" s="177">
        <v>0</v>
      </c>
      <c r="Z616" s="177">
        <v>0</v>
      </c>
      <c r="AA616" s="407">
        <v>0.69833869000000004</v>
      </c>
      <c r="AB616" s="533"/>
      <c r="AC616" s="515"/>
      <c r="AD616" s="515"/>
      <c r="AE616" s="515"/>
      <c r="AF616" s="488"/>
      <c r="AG616" s="515"/>
      <c r="AH616" s="515"/>
      <c r="AI616" s="488"/>
      <c r="AJ616" s="488"/>
      <c r="AK616" s="515"/>
      <c r="AL616" s="515"/>
      <c r="AM616" s="515"/>
      <c r="AN616" s="515"/>
      <c r="AO616" s="515"/>
      <c r="AP616" s="515"/>
      <c r="AQ616" s="497"/>
      <c r="AR616" s="497"/>
      <c r="AS616" s="497"/>
      <c r="AT616" s="497"/>
      <c r="AU616" s="522"/>
    </row>
    <row r="617" spans="1:47" s="516" customFormat="1" ht="12.75">
      <c r="A617" s="534"/>
      <c r="B617" s="401" t="s">
        <v>369</v>
      </c>
      <c r="C617" s="360"/>
      <c r="D617" s="360"/>
      <c r="E617" s="360"/>
      <c r="F617" s="402"/>
      <c r="G617" s="402"/>
      <c r="H617" s="177"/>
      <c r="I617" s="177"/>
      <c r="J617" s="177"/>
      <c r="K617" s="177"/>
      <c r="L617" s="177"/>
      <c r="M617" s="177"/>
      <c r="N617" s="177"/>
      <c r="O617" s="177"/>
      <c r="P617" s="177"/>
      <c r="Q617" s="177"/>
      <c r="R617" s="177"/>
      <c r="S617" s="177"/>
      <c r="T617" s="403">
        <v>0</v>
      </c>
      <c r="U617" s="403">
        <v>0</v>
      </c>
      <c r="V617" s="177"/>
      <c r="W617" s="177"/>
      <c r="X617" s="177"/>
      <c r="Y617" s="177"/>
      <c r="Z617" s="177"/>
      <c r="AA617" s="407">
        <v>0</v>
      </c>
      <c r="AB617" s="533"/>
      <c r="AC617" s="515"/>
      <c r="AD617" s="515"/>
      <c r="AE617" s="515"/>
      <c r="AF617" s="488"/>
      <c r="AG617" s="515"/>
      <c r="AH617" s="515"/>
      <c r="AI617" s="488"/>
      <c r="AJ617" s="488"/>
      <c r="AK617" s="515"/>
      <c r="AL617" s="515"/>
      <c r="AM617" s="515"/>
      <c r="AN617" s="515"/>
      <c r="AO617" s="515"/>
      <c r="AP617" s="515"/>
      <c r="AQ617" s="515"/>
      <c r="AR617" s="515"/>
      <c r="AS617" s="515"/>
      <c r="AT617" s="515"/>
      <c r="AU617" s="489"/>
    </row>
    <row r="618" spans="1:47" s="516" customFormat="1" ht="12.75">
      <c r="A618" s="534"/>
      <c r="B618" s="401" t="s">
        <v>370</v>
      </c>
      <c r="C618" s="360"/>
      <c r="D618" s="360"/>
      <c r="E618" s="360"/>
      <c r="F618" s="402"/>
      <c r="G618" s="402"/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177"/>
      <c r="S618" s="177"/>
      <c r="T618" s="403">
        <v>0</v>
      </c>
      <c r="U618" s="403">
        <v>0</v>
      </c>
      <c r="V618" s="177"/>
      <c r="W618" s="177"/>
      <c r="X618" s="177"/>
      <c r="Y618" s="177"/>
      <c r="Z618" s="177"/>
      <c r="AA618" s="407">
        <v>0</v>
      </c>
      <c r="AB618" s="533"/>
      <c r="AC618" s="515"/>
      <c r="AD618" s="515"/>
      <c r="AE618" s="515"/>
      <c r="AF618" s="488"/>
      <c r="AG618" s="515"/>
      <c r="AH618" s="515"/>
      <c r="AI618" s="488"/>
      <c r="AJ618" s="488"/>
      <c r="AK618" s="515"/>
      <c r="AL618" s="515"/>
      <c r="AM618" s="515"/>
      <c r="AN618" s="515"/>
      <c r="AO618" s="515"/>
      <c r="AP618" s="515"/>
      <c r="AQ618" s="515"/>
      <c r="AR618" s="515"/>
      <c r="AS618" s="515"/>
      <c r="AT618" s="515"/>
      <c r="AU618" s="489"/>
    </row>
    <row r="619" spans="1:47" s="516" customFormat="1" ht="12.75">
      <c r="A619" s="534"/>
      <c r="B619" s="401" t="s">
        <v>371</v>
      </c>
      <c r="C619" s="360"/>
      <c r="D619" s="360">
        <v>0.106</v>
      </c>
      <c r="E619" s="360"/>
      <c r="F619" s="402"/>
      <c r="G619" s="402"/>
      <c r="H619" s="177">
        <v>0.67365805000000001</v>
      </c>
      <c r="I619" s="518">
        <v>0.67365805000000001</v>
      </c>
      <c r="J619" s="177"/>
      <c r="K619" s="177"/>
      <c r="L619" s="177">
        <v>0.106</v>
      </c>
      <c r="M619" s="177"/>
      <c r="N619" s="177"/>
      <c r="O619" s="177"/>
      <c r="P619" s="177"/>
      <c r="Q619" s="177"/>
      <c r="R619" s="177"/>
      <c r="S619" s="177"/>
      <c r="T619" s="403">
        <v>0.106</v>
      </c>
      <c r="U619" s="403">
        <v>0</v>
      </c>
      <c r="V619" s="177"/>
      <c r="W619" s="177">
        <v>0.67365805000000001</v>
      </c>
      <c r="X619" s="177"/>
      <c r="Y619" s="177"/>
      <c r="Z619" s="177"/>
      <c r="AA619" s="407">
        <v>0.67365805000000001</v>
      </c>
      <c r="AB619" s="533"/>
      <c r="AC619" s="515"/>
      <c r="AD619" s="515"/>
      <c r="AE619" s="515"/>
      <c r="AF619" s="488"/>
      <c r="AG619" s="515"/>
      <c r="AH619" s="515"/>
      <c r="AI619" s="488"/>
      <c r="AJ619" s="488"/>
      <c r="AK619" s="515"/>
      <c r="AL619" s="515"/>
      <c r="AM619" s="515"/>
      <c r="AN619" s="515"/>
      <c r="AO619" s="515"/>
      <c r="AP619" s="515"/>
      <c r="AQ619" s="515"/>
      <c r="AR619" s="515"/>
      <c r="AS619" s="515"/>
      <c r="AT619" s="515"/>
      <c r="AU619" s="489"/>
    </row>
    <row r="620" spans="1:47" s="516" customFormat="1" ht="12.75">
      <c r="A620" s="534"/>
      <c r="B620" s="401" t="s">
        <v>372</v>
      </c>
      <c r="C620" s="360"/>
      <c r="D620" s="360">
        <v>0.01</v>
      </c>
      <c r="E620" s="360"/>
      <c r="F620" s="402"/>
      <c r="G620" s="402"/>
      <c r="H620" s="177">
        <v>2.468064E-2</v>
      </c>
      <c r="I620" s="518">
        <v>2.468064E-2</v>
      </c>
      <c r="J620" s="177"/>
      <c r="K620" s="177"/>
      <c r="L620" s="177">
        <v>0.01</v>
      </c>
      <c r="M620" s="177"/>
      <c r="N620" s="177"/>
      <c r="O620" s="177"/>
      <c r="P620" s="177"/>
      <c r="Q620" s="177"/>
      <c r="R620" s="177"/>
      <c r="S620" s="177"/>
      <c r="T620" s="403">
        <v>0.01</v>
      </c>
      <c r="U620" s="403">
        <v>0</v>
      </c>
      <c r="V620" s="177"/>
      <c r="W620" s="177">
        <v>2.468064E-2</v>
      </c>
      <c r="X620" s="177"/>
      <c r="Y620" s="177"/>
      <c r="Z620" s="177"/>
      <c r="AA620" s="407">
        <v>2.468064E-2</v>
      </c>
      <c r="AB620" s="533"/>
      <c r="AC620" s="515"/>
      <c r="AD620" s="515"/>
      <c r="AE620" s="515"/>
      <c r="AF620" s="488"/>
      <c r="AG620" s="515"/>
      <c r="AH620" s="515"/>
      <c r="AI620" s="488"/>
      <c r="AJ620" s="488"/>
      <c r="AK620" s="515"/>
      <c r="AL620" s="515"/>
      <c r="AM620" s="515"/>
      <c r="AN620" s="515"/>
      <c r="AO620" s="515"/>
      <c r="AP620" s="515"/>
      <c r="AQ620" s="515"/>
      <c r="AR620" s="515"/>
      <c r="AS620" s="515"/>
      <c r="AT620" s="515"/>
      <c r="AU620" s="489"/>
    </row>
    <row r="621" spans="1:47" s="523" customFormat="1" ht="12.75">
      <c r="A621" s="534"/>
      <c r="B621" s="401" t="s">
        <v>373</v>
      </c>
      <c r="C621" s="360">
        <v>0</v>
      </c>
      <c r="D621" s="360">
        <v>0</v>
      </c>
      <c r="E621" s="360">
        <v>0.1</v>
      </c>
      <c r="F621" s="402"/>
      <c r="G621" s="402"/>
      <c r="H621" s="177">
        <v>15.356487939999999</v>
      </c>
      <c r="I621" s="177">
        <v>2.8041948169445163</v>
      </c>
      <c r="J621" s="177">
        <v>0</v>
      </c>
      <c r="K621" s="177">
        <v>0</v>
      </c>
      <c r="L621" s="177">
        <v>0</v>
      </c>
      <c r="M621" s="177">
        <v>0.1</v>
      </c>
      <c r="N621" s="177">
        <v>0</v>
      </c>
      <c r="O621" s="177">
        <v>0</v>
      </c>
      <c r="P621" s="177">
        <v>0</v>
      </c>
      <c r="Q621" s="177">
        <v>0</v>
      </c>
      <c r="R621" s="177">
        <v>0</v>
      </c>
      <c r="S621" s="177">
        <v>0</v>
      </c>
      <c r="T621" s="403">
        <v>0</v>
      </c>
      <c r="U621" s="403">
        <v>0.1</v>
      </c>
      <c r="V621" s="177">
        <v>12.552293123055483</v>
      </c>
      <c r="W621" s="177">
        <v>2.8041948200000002</v>
      </c>
      <c r="X621" s="177">
        <v>0</v>
      </c>
      <c r="Y621" s="177">
        <v>0</v>
      </c>
      <c r="Z621" s="177">
        <v>0</v>
      </c>
      <c r="AA621" s="407">
        <v>15.356487943055484</v>
      </c>
      <c r="AB621" s="533"/>
      <c r="AC621" s="515"/>
      <c r="AD621" s="515"/>
      <c r="AE621" s="515"/>
      <c r="AF621" s="488"/>
      <c r="AG621" s="515"/>
      <c r="AH621" s="515"/>
      <c r="AI621" s="488"/>
      <c r="AJ621" s="488"/>
      <c r="AK621" s="515"/>
      <c r="AL621" s="515"/>
      <c r="AM621" s="515"/>
      <c r="AN621" s="515"/>
      <c r="AO621" s="515"/>
      <c r="AP621" s="515"/>
      <c r="AQ621" s="497"/>
      <c r="AR621" s="497"/>
      <c r="AS621" s="497"/>
      <c r="AT621" s="497"/>
      <c r="AU621" s="522"/>
    </row>
    <row r="622" spans="1:47" s="479" customFormat="1" ht="12.75">
      <c r="A622" s="534"/>
      <c r="B622" s="401" t="s">
        <v>374</v>
      </c>
      <c r="C622" s="360"/>
      <c r="D622" s="360"/>
      <c r="E622" s="360"/>
      <c r="F622" s="402"/>
      <c r="G622" s="402"/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177"/>
      <c r="S622" s="177"/>
      <c r="T622" s="403">
        <v>0</v>
      </c>
      <c r="U622" s="403">
        <v>0</v>
      </c>
      <c r="V622" s="177"/>
      <c r="W622" s="177"/>
      <c r="X622" s="177"/>
      <c r="Y622" s="177"/>
      <c r="Z622" s="177"/>
      <c r="AA622" s="407">
        <v>0</v>
      </c>
      <c r="AB622" s="533"/>
      <c r="AC622" s="515"/>
      <c r="AD622" s="515"/>
      <c r="AE622" s="515"/>
      <c r="AF622" s="488"/>
      <c r="AG622" s="515"/>
      <c r="AH622" s="515"/>
      <c r="AI622" s="488"/>
      <c r="AJ622" s="488"/>
      <c r="AK622" s="515"/>
      <c r="AL622" s="515"/>
      <c r="AM622" s="515"/>
      <c r="AN622" s="515"/>
      <c r="AO622" s="515"/>
      <c r="AP622" s="515"/>
      <c r="AQ622" s="487"/>
      <c r="AR622" s="487"/>
      <c r="AS622" s="487"/>
      <c r="AT622" s="487"/>
      <c r="AU622" s="489"/>
    </row>
    <row r="623" spans="1:47" s="479" customFormat="1" ht="12.75">
      <c r="A623" s="534"/>
      <c r="B623" s="401" t="s">
        <v>375</v>
      </c>
      <c r="C623" s="360"/>
      <c r="D623" s="360"/>
      <c r="E623" s="360"/>
      <c r="F623" s="402"/>
      <c r="G623" s="402"/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177"/>
      <c r="S623" s="177"/>
      <c r="T623" s="403">
        <v>0</v>
      </c>
      <c r="U623" s="403">
        <v>0</v>
      </c>
      <c r="V623" s="177"/>
      <c r="W623" s="177"/>
      <c r="X623" s="177"/>
      <c r="Y623" s="177"/>
      <c r="Z623" s="177"/>
      <c r="AA623" s="407">
        <v>0</v>
      </c>
      <c r="AB623" s="533"/>
      <c r="AC623" s="515"/>
      <c r="AD623" s="515"/>
      <c r="AE623" s="515"/>
      <c r="AF623" s="488"/>
      <c r="AG623" s="515"/>
      <c r="AH623" s="515"/>
      <c r="AI623" s="488"/>
      <c r="AJ623" s="488"/>
      <c r="AK623" s="515"/>
      <c r="AL623" s="515"/>
      <c r="AM623" s="515"/>
      <c r="AN623" s="515"/>
      <c r="AO623" s="515"/>
      <c r="AP623" s="515"/>
      <c r="AQ623" s="487"/>
      <c r="AR623" s="487"/>
      <c r="AS623" s="487"/>
      <c r="AT623" s="487"/>
      <c r="AU623" s="489"/>
    </row>
    <row r="624" spans="1:47" s="479" customFormat="1" ht="12.75">
      <c r="A624" s="534"/>
      <c r="B624" s="401" t="s">
        <v>376</v>
      </c>
      <c r="C624" s="360"/>
      <c r="D624" s="360"/>
      <c r="E624" s="360">
        <v>0.1</v>
      </c>
      <c r="F624" s="402"/>
      <c r="G624" s="402"/>
      <c r="H624" s="177">
        <v>15.356487939999999</v>
      </c>
      <c r="I624" s="518">
        <v>2.8041948169445163</v>
      </c>
      <c r="J624" s="177"/>
      <c r="K624" s="177"/>
      <c r="L624" s="177"/>
      <c r="M624" s="177">
        <v>0.1</v>
      </c>
      <c r="N624" s="177"/>
      <c r="O624" s="177"/>
      <c r="P624" s="177"/>
      <c r="Q624" s="177"/>
      <c r="R624" s="177"/>
      <c r="S624" s="177"/>
      <c r="T624" s="403">
        <v>0</v>
      </c>
      <c r="U624" s="403">
        <v>0.1</v>
      </c>
      <c r="V624" s="177">
        <v>12.552293123055483</v>
      </c>
      <c r="W624" s="177">
        <v>2.8041948200000002</v>
      </c>
      <c r="X624" s="177"/>
      <c r="Y624" s="177"/>
      <c r="Z624" s="177"/>
      <c r="AA624" s="407">
        <v>15.356487943055484</v>
      </c>
      <c r="AB624" s="533"/>
      <c r="AC624" s="515"/>
      <c r="AD624" s="515"/>
      <c r="AE624" s="515"/>
      <c r="AF624" s="488"/>
      <c r="AG624" s="515"/>
      <c r="AH624" s="515"/>
      <c r="AI624" s="488"/>
      <c r="AJ624" s="488"/>
      <c r="AK624" s="515"/>
      <c r="AL624" s="515"/>
      <c r="AM624" s="515"/>
      <c r="AN624" s="515"/>
      <c r="AO624" s="515"/>
      <c r="AP624" s="515"/>
      <c r="AQ624" s="487"/>
      <c r="AR624" s="487"/>
      <c r="AS624" s="487"/>
      <c r="AT624" s="487"/>
      <c r="AU624" s="489"/>
    </row>
    <row r="625" spans="1:47" s="479" customFormat="1" ht="12.75">
      <c r="A625" s="534"/>
      <c r="B625" s="401" t="s">
        <v>377</v>
      </c>
      <c r="C625" s="360"/>
      <c r="D625" s="360"/>
      <c r="E625" s="360"/>
      <c r="F625" s="402"/>
      <c r="G625" s="402"/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177"/>
      <c r="S625" s="177"/>
      <c r="T625" s="403">
        <v>0</v>
      </c>
      <c r="U625" s="403">
        <v>0</v>
      </c>
      <c r="V625" s="177"/>
      <c r="W625" s="177"/>
      <c r="X625" s="177"/>
      <c r="Y625" s="177"/>
      <c r="Z625" s="177"/>
      <c r="AA625" s="407">
        <v>0</v>
      </c>
      <c r="AB625" s="533"/>
      <c r="AC625" s="515"/>
      <c r="AD625" s="515"/>
      <c r="AE625" s="515"/>
      <c r="AF625" s="488"/>
      <c r="AG625" s="515"/>
      <c r="AH625" s="515"/>
      <c r="AI625" s="488"/>
      <c r="AJ625" s="488"/>
      <c r="AK625" s="515"/>
      <c r="AL625" s="515"/>
      <c r="AM625" s="515"/>
      <c r="AN625" s="515"/>
      <c r="AO625" s="515"/>
      <c r="AP625" s="515"/>
      <c r="AQ625" s="487"/>
      <c r="AR625" s="487"/>
      <c r="AS625" s="487"/>
      <c r="AT625" s="487"/>
      <c r="AU625" s="489"/>
    </row>
    <row r="626" spans="1:47" s="479" customFormat="1" ht="12.75">
      <c r="A626" s="534"/>
      <c r="B626" s="401" t="s">
        <v>67</v>
      </c>
      <c r="C626" s="360"/>
      <c r="D626" s="360"/>
      <c r="E626" s="360"/>
      <c r="F626" s="402"/>
      <c r="G626" s="402"/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177"/>
      <c r="S626" s="177"/>
      <c r="T626" s="403">
        <v>0</v>
      </c>
      <c r="U626" s="403">
        <v>0</v>
      </c>
      <c r="V626" s="177"/>
      <c r="W626" s="177"/>
      <c r="X626" s="177"/>
      <c r="Y626" s="177"/>
      <c r="Z626" s="177"/>
      <c r="AA626" s="407">
        <v>0</v>
      </c>
      <c r="AB626" s="533"/>
      <c r="AC626" s="515"/>
      <c r="AD626" s="515"/>
      <c r="AE626" s="515"/>
      <c r="AF626" s="488"/>
      <c r="AG626" s="515"/>
      <c r="AH626" s="515"/>
      <c r="AI626" s="488"/>
      <c r="AJ626" s="488"/>
      <c r="AK626" s="515"/>
      <c r="AL626" s="515"/>
      <c r="AM626" s="515"/>
      <c r="AN626" s="515"/>
      <c r="AO626" s="515"/>
      <c r="AP626" s="515"/>
      <c r="AQ626" s="487"/>
      <c r="AR626" s="487"/>
      <c r="AS626" s="487"/>
      <c r="AT626" s="487"/>
      <c r="AU626" s="489"/>
    </row>
    <row r="627" spans="1:47" s="528" customFormat="1" ht="30" customHeight="1">
      <c r="A627" s="540">
        <v>19</v>
      </c>
      <c r="B627" s="526" t="s">
        <v>90</v>
      </c>
      <c r="C627" s="513" t="s">
        <v>52</v>
      </c>
      <c r="D627" s="513">
        <v>18.557999999999996</v>
      </c>
      <c r="E627" s="513">
        <v>2</v>
      </c>
      <c r="F627" s="514">
        <v>2012</v>
      </c>
      <c r="G627" s="514">
        <v>2015</v>
      </c>
      <c r="H627" s="513">
        <v>160.19786980000001</v>
      </c>
      <c r="I627" s="513">
        <v>66.260000000000005</v>
      </c>
      <c r="J627" s="513"/>
      <c r="K627" s="513"/>
      <c r="L627" s="513"/>
      <c r="M627" s="513"/>
      <c r="N627" s="513">
        <v>18.557999999999996</v>
      </c>
      <c r="O627" s="513">
        <v>2</v>
      </c>
      <c r="P627" s="513"/>
      <c r="Q627" s="513"/>
      <c r="R627" s="513"/>
      <c r="S627" s="513"/>
      <c r="T627" s="584">
        <v>18.557999999999996</v>
      </c>
      <c r="U627" s="584">
        <v>2</v>
      </c>
      <c r="V627" s="590">
        <v>74.298321759999993</v>
      </c>
      <c r="W627" s="513">
        <v>20.259999999999998</v>
      </c>
      <c r="X627" s="513">
        <v>46</v>
      </c>
      <c r="Y627" s="513"/>
      <c r="Z627" s="513"/>
      <c r="AA627" s="587">
        <v>140.55832176000001</v>
      </c>
      <c r="AB627" s="531"/>
      <c r="AC627" s="515"/>
      <c r="AD627" s="515"/>
      <c r="AE627" s="515"/>
      <c r="AF627" s="515"/>
      <c r="AG627" s="515"/>
      <c r="AH627" s="515"/>
      <c r="AI627" s="515"/>
      <c r="AJ627" s="515"/>
      <c r="AK627" s="515"/>
      <c r="AL627" s="515"/>
      <c r="AM627" s="515"/>
      <c r="AN627" s="515"/>
      <c r="AO627" s="515"/>
      <c r="AP627" s="515"/>
      <c r="AQ627" s="515"/>
      <c r="AR627" s="515"/>
      <c r="AS627" s="515"/>
      <c r="AT627" s="515"/>
      <c r="AU627" s="527">
        <v>-19.639548039999994</v>
      </c>
    </row>
    <row r="628" spans="1:47" s="479" customFormat="1" ht="12.75">
      <c r="A628" s="534"/>
      <c r="B628" s="401" t="s">
        <v>361</v>
      </c>
      <c r="C628" s="360">
        <v>0</v>
      </c>
      <c r="D628" s="360">
        <v>18.557999999999996</v>
      </c>
      <c r="E628" s="360">
        <v>2</v>
      </c>
      <c r="F628" s="402"/>
      <c r="G628" s="402"/>
      <c r="H628" s="177">
        <v>160.19786979999998</v>
      </c>
      <c r="I628" s="177">
        <v>66.259999999999977</v>
      </c>
      <c r="J628" s="177">
        <v>0</v>
      </c>
      <c r="K628" s="177">
        <v>0</v>
      </c>
      <c r="L628" s="177">
        <v>0</v>
      </c>
      <c r="M628" s="177">
        <v>0</v>
      </c>
      <c r="N628" s="177">
        <v>18.557999999999996</v>
      </c>
      <c r="O628" s="177">
        <v>2</v>
      </c>
      <c r="P628" s="177">
        <v>0</v>
      </c>
      <c r="Q628" s="177">
        <v>0</v>
      </c>
      <c r="R628" s="177">
        <v>0</v>
      </c>
      <c r="S628" s="177">
        <v>0</v>
      </c>
      <c r="T628" s="403">
        <v>18.557999999999996</v>
      </c>
      <c r="U628" s="403">
        <v>2</v>
      </c>
      <c r="V628" s="177">
        <v>74.298321759999993</v>
      </c>
      <c r="W628" s="177">
        <v>20.25999999999998</v>
      </c>
      <c r="X628" s="177">
        <v>46.000000000000007</v>
      </c>
      <c r="Y628" s="177">
        <v>0</v>
      </c>
      <c r="Z628" s="177">
        <v>0</v>
      </c>
      <c r="AA628" s="407">
        <v>140.55832175999998</v>
      </c>
      <c r="AB628" s="533"/>
      <c r="AC628" s="515"/>
      <c r="AD628" s="515"/>
      <c r="AE628" s="515"/>
      <c r="AF628" s="488"/>
      <c r="AG628" s="515"/>
      <c r="AH628" s="515"/>
      <c r="AI628" s="488"/>
      <c r="AJ628" s="488"/>
      <c r="AK628" s="515"/>
      <c r="AL628" s="515"/>
      <c r="AM628" s="515"/>
      <c r="AN628" s="515"/>
      <c r="AO628" s="515"/>
      <c r="AP628" s="515"/>
      <c r="AQ628" s="487"/>
      <c r="AR628" s="487"/>
      <c r="AS628" s="487"/>
      <c r="AT628" s="487"/>
      <c r="AU628" s="489"/>
    </row>
    <row r="629" spans="1:47" s="479" customFormat="1" ht="12.75">
      <c r="A629" s="534"/>
      <c r="B629" s="401" t="s">
        <v>362</v>
      </c>
      <c r="C629" s="360">
        <v>0</v>
      </c>
      <c r="D629" s="360">
        <v>18.557999999999996</v>
      </c>
      <c r="E629" s="360">
        <v>0</v>
      </c>
      <c r="F629" s="402"/>
      <c r="G629" s="402"/>
      <c r="H629" s="177">
        <v>129.78878252999999</v>
      </c>
      <c r="I629" s="177">
        <v>66.259999999999977</v>
      </c>
      <c r="J629" s="177">
        <v>0</v>
      </c>
      <c r="K629" s="177">
        <v>0</v>
      </c>
      <c r="L629" s="177">
        <v>0</v>
      </c>
      <c r="M629" s="177">
        <v>0</v>
      </c>
      <c r="N629" s="177">
        <v>18.557999999999996</v>
      </c>
      <c r="O629" s="177">
        <v>0</v>
      </c>
      <c r="P629" s="177">
        <v>0</v>
      </c>
      <c r="Q629" s="177">
        <v>0</v>
      </c>
      <c r="R629" s="177">
        <v>0</v>
      </c>
      <c r="S629" s="177">
        <v>0</v>
      </c>
      <c r="T629" s="403">
        <v>18.557999999999996</v>
      </c>
      <c r="U629" s="403">
        <v>0</v>
      </c>
      <c r="V629" s="177">
        <v>43.88923449</v>
      </c>
      <c r="W629" s="177">
        <v>20.25999999999998</v>
      </c>
      <c r="X629" s="177">
        <v>46.000000000000007</v>
      </c>
      <c r="Y629" s="177">
        <v>0</v>
      </c>
      <c r="Z629" s="177">
        <v>0</v>
      </c>
      <c r="AA629" s="407">
        <v>110.14923449</v>
      </c>
      <c r="AB629" s="533"/>
      <c r="AC629" s="515"/>
      <c r="AD629" s="515"/>
      <c r="AE629" s="515"/>
      <c r="AF629" s="488"/>
      <c r="AG629" s="515"/>
      <c r="AH629" s="515"/>
      <c r="AI629" s="488"/>
      <c r="AJ629" s="488"/>
      <c r="AK629" s="515"/>
      <c r="AL629" s="515"/>
      <c r="AM629" s="515"/>
      <c r="AN629" s="515"/>
      <c r="AO629" s="515"/>
      <c r="AP629" s="515"/>
      <c r="AQ629" s="487"/>
      <c r="AR629" s="487"/>
      <c r="AS629" s="487"/>
      <c r="AT629" s="487"/>
      <c r="AU629" s="489"/>
    </row>
    <row r="630" spans="1:47" s="523" customFormat="1" ht="12.75">
      <c r="A630" s="534"/>
      <c r="B630" s="401" t="s">
        <v>363</v>
      </c>
      <c r="C630" s="360">
        <v>0</v>
      </c>
      <c r="D630" s="360">
        <v>18.500999999999998</v>
      </c>
      <c r="E630" s="360">
        <v>0</v>
      </c>
      <c r="F630" s="402"/>
      <c r="G630" s="402"/>
      <c r="H630" s="177">
        <v>129.35101473999998</v>
      </c>
      <c r="I630" s="177">
        <v>65.822232209999981</v>
      </c>
      <c r="J630" s="177">
        <v>0</v>
      </c>
      <c r="K630" s="177">
        <v>0</v>
      </c>
      <c r="L630" s="177">
        <v>0</v>
      </c>
      <c r="M630" s="177">
        <v>0</v>
      </c>
      <c r="N630" s="177">
        <v>18.500999999999998</v>
      </c>
      <c r="O630" s="177">
        <v>0</v>
      </c>
      <c r="P630" s="177">
        <v>0</v>
      </c>
      <c r="Q630" s="177">
        <v>0</v>
      </c>
      <c r="R630" s="177">
        <v>0</v>
      </c>
      <c r="S630" s="177">
        <v>0</v>
      </c>
      <c r="T630" s="403">
        <v>18.500999999999998</v>
      </c>
      <c r="U630" s="403">
        <v>0</v>
      </c>
      <c r="V630" s="177">
        <v>43.88923449</v>
      </c>
      <c r="W630" s="177">
        <v>19.822232209999981</v>
      </c>
      <c r="X630" s="177">
        <v>46.000000000000007</v>
      </c>
      <c r="Y630" s="177">
        <v>0</v>
      </c>
      <c r="Z630" s="177">
        <v>0</v>
      </c>
      <c r="AA630" s="407">
        <v>109.71146669999999</v>
      </c>
      <c r="AB630" s="533"/>
      <c r="AC630" s="515"/>
      <c r="AD630" s="515"/>
      <c r="AE630" s="515"/>
      <c r="AF630" s="488"/>
      <c r="AG630" s="515"/>
      <c r="AH630" s="515"/>
      <c r="AI630" s="488"/>
      <c r="AJ630" s="488"/>
      <c r="AK630" s="515"/>
      <c r="AL630" s="515"/>
      <c r="AM630" s="515"/>
      <c r="AN630" s="515"/>
      <c r="AO630" s="515"/>
      <c r="AP630" s="515"/>
      <c r="AQ630" s="497"/>
      <c r="AR630" s="497"/>
      <c r="AS630" s="497"/>
      <c r="AT630" s="497"/>
      <c r="AU630" s="522"/>
    </row>
    <row r="631" spans="1:47" s="479" customFormat="1" ht="12.75">
      <c r="A631" s="534"/>
      <c r="B631" s="401" t="s">
        <v>364</v>
      </c>
      <c r="C631" s="360"/>
      <c r="D631" s="360"/>
      <c r="E631" s="360"/>
      <c r="F631" s="402"/>
      <c r="G631" s="402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403">
        <v>0</v>
      </c>
      <c r="U631" s="403">
        <v>0</v>
      </c>
      <c r="V631" s="177"/>
      <c r="W631" s="177"/>
      <c r="X631" s="177"/>
      <c r="Y631" s="177"/>
      <c r="Z631" s="177"/>
      <c r="AA631" s="407">
        <v>0</v>
      </c>
      <c r="AB631" s="533"/>
      <c r="AC631" s="515"/>
      <c r="AD631" s="515"/>
      <c r="AE631" s="515"/>
      <c r="AF631" s="488"/>
      <c r="AG631" s="515"/>
      <c r="AH631" s="515"/>
      <c r="AI631" s="488"/>
      <c r="AJ631" s="488"/>
      <c r="AK631" s="515"/>
      <c r="AL631" s="515"/>
      <c r="AM631" s="515"/>
      <c r="AN631" s="515"/>
      <c r="AO631" s="515"/>
      <c r="AP631" s="515"/>
      <c r="AQ631" s="487"/>
      <c r="AR631" s="487"/>
      <c r="AS631" s="487"/>
      <c r="AT631" s="487"/>
      <c r="AU631" s="489"/>
    </row>
    <row r="632" spans="1:47" s="479" customFormat="1" ht="12.75">
      <c r="A632" s="534"/>
      <c r="B632" s="401" t="s">
        <v>365</v>
      </c>
      <c r="C632" s="360"/>
      <c r="D632" s="360"/>
      <c r="E632" s="360"/>
      <c r="F632" s="402"/>
      <c r="G632" s="402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403">
        <v>0</v>
      </c>
      <c r="U632" s="403">
        <v>0</v>
      </c>
      <c r="V632" s="177"/>
      <c r="W632" s="177"/>
      <c r="X632" s="177"/>
      <c r="Y632" s="177"/>
      <c r="Z632" s="177"/>
      <c r="AA632" s="407">
        <v>0</v>
      </c>
      <c r="AB632" s="533"/>
      <c r="AC632" s="515"/>
      <c r="AD632" s="515"/>
      <c r="AE632" s="515"/>
      <c r="AF632" s="488"/>
      <c r="AG632" s="515"/>
      <c r="AH632" s="515"/>
      <c r="AI632" s="488"/>
      <c r="AJ632" s="488"/>
      <c r="AK632" s="515"/>
      <c r="AL632" s="515"/>
      <c r="AM632" s="515"/>
      <c r="AN632" s="515"/>
      <c r="AO632" s="515"/>
      <c r="AP632" s="515"/>
      <c r="AQ632" s="487"/>
      <c r="AR632" s="487"/>
      <c r="AS632" s="487"/>
      <c r="AT632" s="487"/>
      <c r="AU632" s="489"/>
    </row>
    <row r="633" spans="1:47" s="479" customFormat="1" ht="12.75">
      <c r="A633" s="534"/>
      <c r="B633" s="401" t="s">
        <v>366</v>
      </c>
      <c r="C633" s="360"/>
      <c r="D633" s="360">
        <v>18.500999999999998</v>
      </c>
      <c r="E633" s="360"/>
      <c r="F633" s="402"/>
      <c r="G633" s="402"/>
      <c r="H633" s="177">
        <v>129.35101473999998</v>
      </c>
      <c r="I633" s="518">
        <v>65.822232209999981</v>
      </c>
      <c r="J633" s="177"/>
      <c r="K633" s="177"/>
      <c r="L633" s="177"/>
      <c r="M633" s="177"/>
      <c r="N633" s="177">
        <v>18.500999999999998</v>
      </c>
      <c r="O633" s="177"/>
      <c r="P633" s="177"/>
      <c r="Q633" s="177"/>
      <c r="R633" s="177"/>
      <c r="S633" s="177"/>
      <c r="T633" s="403">
        <v>18.500999999999998</v>
      </c>
      <c r="U633" s="403">
        <v>0</v>
      </c>
      <c r="V633" s="177">
        <v>43.88923449</v>
      </c>
      <c r="W633" s="177">
        <v>19.822232209999981</v>
      </c>
      <c r="X633" s="177">
        <v>46.000000000000007</v>
      </c>
      <c r="Y633" s="177"/>
      <c r="Z633" s="177"/>
      <c r="AA633" s="407">
        <v>109.71146669999999</v>
      </c>
      <c r="AB633" s="533"/>
      <c r="AC633" s="515"/>
      <c r="AD633" s="515"/>
      <c r="AE633" s="515"/>
      <c r="AF633" s="488"/>
      <c r="AG633" s="515"/>
      <c r="AH633" s="515"/>
      <c r="AI633" s="488"/>
      <c r="AJ633" s="488"/>
      <c r="AK633" s="515"/>
      <c r="AL633" s="515"/>
      <c r="AM633" s="515"/>
      <c r="AN633" s="515"/>
      <c r="AO633" s="515"/>
      <c r="AP633" s="515"/>
      <c r="AQ633" s="487"/>
      <c r="AR633" s="487"/>
      <c r="AS633" s="487"/>
      <c r="AT633" s="487"/>
      <c r="AU633" s="489"/>
    </row>
    <row r="634" spans="1:47" s="479" customFormat="1" ht="12.75">
      <c r="A634" s="534"/>
      <c r="B634" s="401" t="s">
        <v>367</v>
      </c>
      <c r="C634" s="360"/>
      <c r="D634" s="360"/>
      <c r="E634" s="360"/>
      <c r="F634" s="402"/>
      <c r="G634" s="402"/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  <c r="R634" s="177"/>
      <c r="S634" s="177"/>
      <c r="T634" s="403">
        <v>0</v>
      </c>
      <c r="U634" s="403">
        <v>0</v>
      </c>
      <c r="V634" s="177"/>
      <c r="W634" s="177"/>
      <c r="X634" s="177"/>
      <c r="Y634" s="177"/>
      <c r="Z634" s="177"/>
      <c r="AA634" s="407">
        <v>0</v>
      </c>
      <c r="AB634" s="533"/>
      <c r="AC634" s="515"/>
      <c r="AD634" s="515"/>
      <c r="AE634" s="515"/>
      <c r="AF634" s="488"/>
      <c r="AG634" s="515"/>
      <c r="AH634" s="515"/>
      <c r="AI634" s="488"/>
      <c r="AJ634" s="488"/>
      <c r="AK634" s="515"/>
      <c r="AL634" s="515"/>
      <c r="AM634" s="515"/>
      <c r="AN634" s="515"/>
      <c r="AO634" s="515"/>
      <c r="AP634" s="515"/>
      <c r="AQ634" s="487"/>
      <c r="AR634" s="487"/>
      <c r="AS634" s="487"/>
      <c r="AT634" s="487"/>
      <c r="AU634" s="489"/>
    </row>
    <row r="635" spans="1:47" s="523" customFormat="1" ht="12.75">
      <c r="A635" s="534"/>
      <c r="B635" s="401" t="s">
        <v>368</v>
      </c>
      <c r="C635" s="360">
        <v>0</v>
      </c>
      <c r="D635" s="360">
        <v>5.7000000000000002E-2</v>
      </c>
      <c r="E635" s="360">
        <v>0</v>
      </c>
      <c r="F635" s="402"/>
      <c r="G635" s="402"/>
      <c r="H635" s="177">
        <v>0.43776778999999999</v>
      </c>
      <c r="I635" s="177">
        <v>0.43776778999999999</v>
      </c>
      <c r="J635" s="177">
        <v>0</v>
      </c>
      <c r="K635" s="177">
        <v>0</v>
      </c>
      <c r="L635" s="177">
        <v>0</v>
      </c>
      <c r="M635" s="177">
        <v>0</v>
      </c>
      <c r="N635" s="177">
        <v>5.7000000000000002E-2</v>
      </c>
      <c r="O635" s="177">
        <v>0</v>
      </c>
      <c r="P635" s="177">
        <v>0</v>
      </c>
      <c r="Q635" s="177">
        <v>0</v>
      </c>
      <c r="R635" s="177">
        <v>0</v>
      </c>
      <c r="S635" s="177">
        <v>0</v>
      </c>
      <c r="T635" s="403">
        <v>5.7000000000000002E-2</v>
      </c>
      <c r="U635" s="403">
        <v>0</v>
      </c>
      <c r="V635" s="177">
        <v>0</v>
      </c>
      <c r="W635" s="177">
        <v>0.43776778999999999</v>
      </c>
      <c r="X635" s="177">
        <v>0</v>
      </c>
      <c r="Y635" s="177">
        <v>0</v>
      </c>
      <c r="Z635" s="177">
        <v>0</v>
      </c>
      <c r="AA635" s="407">
        <v>0.43776778999999999</v>
      </c>
      <c r="AB635" s="533"/>
      <c r="AC635" s="515"/>
      <c r="AD635" s="515"/>
      <c r="AE635" s="515"/>
      <c r="AF635" s="488"/>
      <c r="AG635" s="515"/>
      <c r="AH635" s="515"/>
      <c r="AI635" s="488"/>
      <c r="AJ635" s="488"/>
      <c r="AK635" s="515"/>
      <c r="AL635" s="515"/>
      <c r="AM635" s="515"/>
      <c r="AN635" s="515"/>
      <c r="AO635" s="515"/>
      <c r="AP635" s="515"/>
      <c r="AQ635" s="497"/>
      <c r="AR635" s="497"/>
      <c r="AS635" s="497"/>
      <c r="AT635" s="497"/>
      <c r="AU635" s="522"/>
    </row>
    <row r="636" spans="1:47" s="479" customFormat="1" ht="12.75">
      <c r="A636" s="534"/>
      <c r="B636" s="401" t="s">
        <v>369</v>
      </c>
      <c r="C636" s="360"/>
      <c r="D636" s="360"/>
      <c r="E636" s="360"/>
      <c r="F636" s="402"/>
      <c r="G636" s="402"/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177"/>
      <c r="S636" s="177"/>
      <c r="T636" s="403">
        <v>0</v>
      </c>
      <c r="U636" s="403">
        <v>0</v>
      </c>
      <c r="V636" s="177"/>
      <c r="W636" s="177"/>
      <c r="X636" s="177"/>
      <c r="Y636" s="177"/>
      <c r="Z636" s="177"/>
      <c r="AA636" s="407">
        <v>0</v>
      </c>
      <c r="AB636" s="533"/>
      <c r="AC636" s="515"/>
      <c r="AD636" s="515"/>
      <c r="AE636" s="515"/>
      <c r="AF636" s="488"/>
      <c r="AG636" s="515"/>
      <c r="AH636" s="515"/>
      <c r="AI636" s="488"/>
      <c r="AJ636" s="488"/>
      <c r="AK636" s="515"/>
      <c r="AL636" s="515"/>
      <c r="AM636" s="515"/>
      <c r="AN636" s="515"/>
      <c r="AO636" s="515"/>
      <c r="AP636" s="515"/>
      <c r="AQ636" s="487"/>
      <c r="AR636" s="487"/>
      <c r="AS636" s="487"/>
      <c r="AT636" s="487"/>
      <c r="AU636" s="489"/>
    </row>
    <row r="637" spans="1:47" s="479" customFormat="1" ht="12.75">
      <c r="A637" s="534"/>
      <c r="B637" s="401" t="s">
        <v>370</v>
      </c>
      <c r="C637" s="360"/>
      <c r="D637" s="360"/>
      <c r="E637" s="360"/>
      <c r="F637" s="402"/>
      <c r="G637" s="402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403">
        <v>0</v>
      </c>
      <c r="U637" s="403">
        <v>0</v>
      </c>
      <c r="V637" s="177"/>
      <c r="W637" s="177"/>
      <c r="X637" s="177"/>
      <c r="Y637" s="177"/>
      <c r="Z637" s="177"/>
      <c r="AA637" s="407">
        <v>0</v>
      </c>
      <c r="AB637" s="533"/>
      <c r="AC637" s="515"/>
      <c r="AD637" s="515"/>
      <c r="AE637" s="515"/>
      <c r="AF637" s="488"/>
      <c r="AG637" s="515"/>
      <c r="AH637" s="515"/>
      <c r="AI637" s="488"/>
      <c r="AJ637" s="488"/>
      <c r="AK637" s="515"/>
      <c r="AL637" s="515"/>
      <c r="AM637" s="515"/>
      <c r="AN637" s="515"/>
      <c r="AO637" s="515"/>
      <c r="AP637" s="515"/>
      <c r="AQ637" s="487"/>
      <c r="AR637" s="487"/>
      <c r="AS637" s="487"/>
      <c r="AT637" s="487"/>
      <c r="AU637" s="489"/>
    </row>
    <row r="638" spans="1:47" s="479" customFormat="1" ht="12.75">
      <c r="A638" s="534"/>
      <c r="B638" s="401" t="s">
        <v>371</v>
      </c>
      <c r="C638" s="360"/>
      <c r="D638" s="360">
        <v>5.7000000000000002E-2</v>
      </c>
      <c r="E638" s="360"/>
      <c r="F638" s="402"/>
      <c r="G638" s="402"/>
      <c r="H638" s="177">
        <v>0.43776778999999999</v>
      </c>
      <c r="I638" s="518">
        <v>0.43776778999999999</v>
      </c>
      <c r="J638" s="177"/>
      <c r="K638" s="177"/>
      <c r="L638" s="177"/>
      <c r="M638" s="177"/>
      <c r="N638" s="177">
        <v>5.7000000000000002E-2</v>
      </c>
      <c r="O638" s="177"/>
      <c r="P638" s="177"/>
      <c r="Q638" s="177"/>
      <c r="R638" s="177"/>
      <c r="S638" s="177"/>
      <c r="T638" s="403">
        <v>5.7000000000000002E-2</v>
      </c>
      <c r="U638" s="403">
        <v>0</v>
      </c>
      <c r="V638" s="177"/>
      <c r="W638" s="177">
        <v>0.43776778999999999</v>
      </c>
      <c r="X638" s="177">
        <v>0</v>
      </c>
      <c r="Y638" s="177"/>
      <c r="Z638" s="177"/>
      <c r="AA638" s="407">
        <v>0.43776778999999999</v>
      </c>
      <c r="AB638" s="533"/>
      <c r="AC638" s="515"/>
      <c r="AD638" s="515"/>
      <c r="AE638" s="515"/>
      <c r="AF638" s="488"/>
      <c r="AG638" s="515"/>
      <c r="AH638" s="515"/>
      <c r="AI638" s="488"/>
      <c r="AJ638" s="488"/>
      <c r="AK638" s="515"/>
      <c r="AL638" s="515"/>
      <c r="AM638" s="515"/>
      <c r="AN638" s="515"/>
      <c r="AO638" s="515"/>
      <c r="AP638" s="515"/>
      <c r="AQ638" s="487"/>
      <c r="AR638" s="487"/>
      <c r="AS638" s="487"/>
      <c r="AT638" s="487"/>
      <c r="AU638" s="489"/>
    </row>
    <row r="639" spans="1:47" s="479" customFormat="1" ht="12.75">
      <c r="A639" s="534"/>
      <c r="B639" s="401" t="s">
        <v>372</v>
      </c>
      <c r="C639" s="360"/>
      <c r="D639" s="360"/>
      <c r="E639" s="360"/>
      <c r="F639" s="402"/>
      <c r="G639" s="402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177"/>
      <c r="S639" s="177"/>
      <c r="T639" s="403">
        <v>0</v>
      </c>
      <c r="U639" s="403">
        <v>0</v>
      </c>
      <c r="V639" s="177"/>
      <c r="W639" s="177"/>
      <c r="X639" s="177"/>
      <c r="Y639" s="177"/>
      <c r="Z639" s="177"/>
      <c r="AA639" s="407">
        <v>0</v>
      </c>
      <c r="AB639" s="533"/>
      <c r="AC639" s="515"/>
      <c r="AD639" s="515"/>
      <c r="AE639" s="515"/>
      <c r="AF639" s="488"/>
      <c r="AG639" s="515"/>
      <c r="AH639" s="515"/>
      <c r="AI639" s="488"/>
      <c r="AJ639" s="488"/>
      <c r="AK639" s="515"/>
      <c r="AL639" s="515"/>
      <c r="AM639" s="515"/>
      <c r="AN639" s="515"/>
      <c r="AO639" s="515"/>
      <c r="AP639" s="515"/>
      <c r="AQ639" s="487"/>
      <c r="AR639" s="487"/>
      <c r="AS639" s="487"/>
      <c r="AT639" s="487"/>
      <c r="AU639" s="489"/>
    </row>
    <row r="640" spans="1:47" s="523" customFormat="1" ht="12.75">
      <c r="A640" s="534"/>
      <c r="B640" s="401" t="s">
        <v>373</v>
      </c>
      <c r="C640" s="360">
        <v>0</v>
      </c>
      <c r="D640" s="360">
        <v>0</v>
      </c>
      <c r="E640" s="360">
        <v>2</v>
      </c>
      <c r="F640" s="402"/>
      <c r="G640" s="402"/>
      <c r="H640" s="177">
        <v>30.409087270000001</v>
      </c>
      <c r="I640" s="177">
        <v>0</v>
      </c>
      <c r="J640" s="177">
        <v>0</v>
      </c>
      <c r="K640" s="177">
        <v>0</v>
      </c>
      <c r="L640" s="177">
        <v>0</v>
      </c>
      <c r="M640" s="177">
        <v>0</v>
      </c>
      <c r="N640" s="177">
        <v>0</v>
      </c>
      <c r="O640" s="177">
        <v>2</v>
      </c>
      <c r="P640" s="177">
        <v>0</v>
      </c>
      <c r="Q640" s="177">
        <v>0</v>
      </c>
      <c r="R640" s="177">
        <v>0</v>
      </c>
      <c r="S640" s="177">
        <v>0</v>
      </c>
      <c r="T640" s="403">
        <v>0</v>
      </c>
      <c r="U640" s="403">
        <v>2</v>
      </c>
      <c r="V640" s="177">
        <v>30.409087270000001</v>
      </c>
      <c r="W640" s="177">
        <v>0</v>
      </c>
      <c r="X640" s="177">
        <v>0</v>
      </c>
      <c r="Y640" s="177">
        <v>0</v>
      </c>
      <c r="Z640" s="177">
        <v>0</v>
      </c>
      <c r="AA640" s="407">
        <v>30.409087270000001</v>
      </c>
      <c r="AB640" s="533"/>
      <c r="AC640" s="515"/>
      <c r="AD640" s="515"/>
      <c r="AE640" s="515"/>
      <c r="AF640" s="488"/>
      <c r="AG640" s="515"/>
      <c r="AH640" s="515"/>
      <c r="AI640" s="488"/>
      <c r="AJ640" s="488"/>
      <c r="AK640" s="515"/>
      <c r="AL640" s="515"/>
      <c r="AM640" s="515"/>
      <c r="AN640" s="515"/>
      <c r="AO640" s="515"/>
      <c r="AP640" s="515"/>
      <c r="AQ640" s="497"/>
      <c r="AR640" s="497"/>
      <c r="AS640" s="497"/>
      <c r="AT640" s="497"/>
      <c r="AU640" s="522"/>
    </row>
    <row r="641" spans="1:47" s="479" customFormat="1" ht="12.75">
      <c r="A641" s="534"/>
      <c r="B641" s="401" t="s">
        <v>374</v>
      </c>
      <c r="C641" s="360"/>
      <c r="D641" s="360"/>
      <c r="E641" s="360"/>
      <c r="F641" s="402"/>
      <c r="G641" s="402"/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  <c r="R641" s="177"/>
      <c r="S641" s="177"/>
      <c r="T641" s="403">
        <v>0</v>
      </c>
      <c r="U641" s="403">
        <v>0</v>
      </c>
      <c r="V641" s="177"/>
      <c r="W641" s="177"/>
      <c r="X641" s="177"/>
      <c r="Y641" s="177"/>
      <c r="Z641" s="177"/>
      <c r="AA641" s="407">
        <v>0</v>
      </c>
      <c r="AB641" s="533"/>
      <c r="AC641" s="515"/>
      <c r="AD641" s="515"/>
      <c r="AE641" s="515"/>
      <c r="AF641" s="488"/>
      <c r="AG641" s="515"/>
      <c r="AH641" s="515"/>
      <c r="AI641" s="488"/>
      <c r="AJ641" s="488"/>
      <c r="AK641" s="515"/>
      <c r="AL641" s="515"/>
      <c r="AM641" s="515"/>
      <c r="AN641" s="515"/>
      <c r="AO641" s="515"/>
      <c r="AP641" s="515"/>
      <c r="AQ641" s="487"/>
      <c r="AR641" s="487"/>
      <c r="AS641" s="487"/>
      <c r="AT641" s="487"/>
      <c r="AU641" s="489"/>
    </row>
    <row r="642" spans="1:47" s="516" customFormat="1" ht="12.75">
      <c r="A642" s="534"/>
      <c r="B642" s="401" t="s">
        <v>375</v>
      </c>
      <c r="C642" s="360"/>
      <c r="D642" s="360"/>
      <c r="E642" s="360"/>
      <c r="F642" s="402"/>
      <c r="G642" s="402"/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  <c r="R642" s="177"/>
      <c r="S642" s="177"/>
      <c r="T642" s="403">
        <v>0</v>
      </c>
      <c r="U642" s="403">
        <v>0</v>
      </c>
      <c r="V642" s="177"/>
      <c r="W642" s="177"/>
      <c r="X642" s="177"/>
      <c r="Y642" s="177"/>
      <c r="Z642" s="177"/>
      <c r="AA642" s="407">
        <v>0</v>
      </c>
      <c r="AB642" s="533"/>
      <c r="AC642" s="515"/>
      <c r="AD642" s="515"/>
      <c r="AE642" s="515"/>
      <c r="AF642" s="488"/>
      <c r="AG642" s="515"/>
      <c r="AH642" s="515"/>
      <c r="AI642" s="488"/>
      <c r="AJ642" s="488"/>
      <c r="AK642" s="515"/>
      <c r="AL642" s="515"/>
      <c r="AM642" s="515"/>
      <c r="AN642" s="515"/>
      <c r="AO642" s="515"/>
      <c r="AP642" s="515"/>
      <c r="AQ642" s="515"/>
      <c r="AR642" s="515"/>
      <c r="AS642" s="515"/>
      <c r="AT642" s="515"/>
      <c r="AU642" s="489"/>
    </row>
    <row r="643" spans="1:47" s="516" customFormat="1" ht="12.75">
      <c r="A643" s="534"/>
      <c r="B643" s="401" t="s">
        <v>376</v>
      </c>
      <c r="C643" s="360"/>
      <c r="D643" s="360"/>
      <c r="E643" s="360">
        <v>2</v>
      </c>
      <c r="F643" s="402"/>
      <c r="G643" s="402"/>
      <c r="H643" s="177">
        <v>30.409087270000001</v>
      </c>
      <c r="I643" s="518">
        <v>0</v>
      </c>
      <c r="J643" s="177"/>
      <c r="K643" s="177"/>
      <c r="L643" s="177"/>
      <c r="M643" s="177"/>
      <c r="N643" s="177"/>
      <c r="O643" s="177">
        <v>2</v>
      </c>
      <c r="P643" s="177"/>
      <c r="Q643" s="177"/>
      <c r="R643" s="177"/>
      <c r="S643" s="177"/>
      <c r="T643" s="403">
        <v>0</v>
      </c>
      <c r="U643" s="403">
        <v>2</v>
      </c>
      <c r="V643" s="177">
        <v>30.409087270000001</v>
      </c>
      <c r="W643" s="177">
        <v>0</v>
      </c>
      <c r="X643" s="177"/>
      <c r="Y643" s="177"/>
      <c r="Z643" s="177"/>
      <c r="AA643" s="407">
        <v>30.409087270000001</v>
      </c>
      <c r="AB643" s="533"/>
      <c r="AC643" s="515"/>
      <c r="AD643" s="515"/>
      <c r="AE643" s="515"/>
      <c r="AF643" s="488"/>
      <c r="AG643" s="515"/>
      <c r="AH643" s="515"/>
      <c r="AI643" s="488"/>
      <c r="AJ643" s="488"/>
      <c r="AK643" s="515"/>
      <c r="AL643" s="515"/>
      <c r="AM643" s="515"/>
      <c r="AN643" s="515"/>
      <c r="AO643" s="515"/>
      <c r="AP643" s="515"/>
      <c r="AQ643" s="515"/>
      <c r="AR643" s="515"/>
      <c r="AS643" s="515"/>
      <c r="AT643" s="515"/>
      <c r="AU643" s="489"/>
    </row>
    <row r="644" spans="1:47" s="479" customFormat="1" ht="12.75">
      <c r="A644" s="534"/>
      <c r="B644" s="401" t="s">
        <v>377</v>
      </c>
      <c r="C644" s="360"/>
      <c r="D644" s="360"/>
      <c r="E644" s="360"/>
      <c r="F644" s="402"/>
      <c r="G644" s="402"/>
      <c r="H644" s="177"/>
      <c r="I644" s="177"/>
      <c r="J644" s="177"/>
      <c r="K644" s="177"/>
      <c r="L644" s="177"/>
      <c r="M644" s="177"/>
      <c r="N644" s="177"/>
      <c r="O644" s="177"/>
      <c r="P644" s="177"/>
      <c r="Q644" s="177"/>
      <c r="R644" s="177"/>
      <c r="S644" s="177"/>
      <c r="T644" s="403">
        <v>0</v>
      </c>
      <c r="U644" s="403">
        <v>0</v>
      </c>
      <c r="V644" s="177"/>
      <c r="W644" s="177"/>
      <c r="X644" s="177"/>
      <c r="Y644" s="177"/>
      <c r="Z644" s="177"/>
      <c r="AA644" s="407">
        <v>0</v>
      </c>
      <c r="AB644" s="533"/>
      <c r="AC644" s="515"/>
      <c r="AD644" s="515"/>
      <c r="AE644" s="515"/>
      <c r="AF644" s="488"/>
      <c r="AG644" s="515"/>
      <c r="AH644" s="515"/>
      <c r="AI644" s="488"/>
      <c r="AJ644" s="488"/>
      <c r="AK644" s="515"/>
      <c r="AL644" s="515"/>
      <c r="AM644" s="515"/>
      <c r="AN644" s="515"/>
      <c r="AO644" s="515"/>
      <c r="AP644" s="515"/>
      <c r="AQ644" s="487"/>
      <c r="AR644" s="487"/>
      <c r="AS644" s="487"/>
      <c r="AT644" s="487"/>
      <c r="AU644" s="489"/>
    </row>
    <row r="645" spans="1:47" s="479" customFormat="1" ht="12.75">
      <c r="A645" s="534"/>
      <c r="B645" s="401" t="s">
        <v>67</v>
      </c>
      <c r="C645" s="360"/>
      <c r="D645" s="360"/>
      <c r="E645" s="360"/>
      <c r="F645" s="402"/>
      <c r="G645" s="402"/>
      <c r="H645" s="177"/>
      <c r="I645" s="177"/>
      <c r="J645" s="177"/>
      <c r="K645" s="177"/>
      <c r="L645" s="177"/>
      <c r="M645" s="177"/>
      <c r="N645" s="177"/>
      <c r="O645" s="177"/>
      <c r="P645" s="177"/>
      <c r="Q645" s="177"/>
      <c r="R645" s="177"/>
      <c r="S645" s="177"/>
      <c r="T645" s="403">
        <v>0</v>
      </c>
      <c r="U645" s="403">
        <v>0</v>
      </c>
      <c r="V645" s="177"/>
      <c r="W645" s="177"/>
      <c r="X645" s="177"/>
      <c r="Y645" s="177"/>
      <c r="Z645" s="177"/>
      <c r="AA645" s="407">
        <v>0</v>
      </c>
      <c r="AB645" s="533"/>
      <c r="AC645" s="515"/>
      <c r="AD645" s="515"/>
      <c r="AE645" s="515"/>
      <c r="AF645" s="488"/>
      <c r="AG645" s="515"/>
      <c r="AH645" s="515"/>
      <c r="AI645" s="488"/>
      <c r="AJ645" s="488"/>
      <c r="AK645" s="515"/>
      <c r="AL645" s="515"/>
      <c r="AM645" s="515"/>
      <c r="AN645" s="515"/>
      <c r="AO645" s="515"/>
      <c r="AP645" s="515"/>
      <c r="AQ645" s="487"/>
      <c r="AR645" s="487"/>
      <c r="AS645" s="487"/>
      <c r="AT645" s="487"/>
      <c r="AU645" s="489"/>
    </row>
    <row r="646" spans="1:47" s="528" customFormat="1" ht="30" customHeight="1">
      <c r="A646" s="540">
        <v>20</v>
      </c>
      <c r="B646" s="526" t="s">
        <v>91</v>
      </c>
      <c r="C646" s="513" t="s">
        <v>52</v>
      </c>
      <c r="D646" s="513">
        <v>54.2</v>
      </c>
      <c r="E646" s="513">
        <v>12.59</v>
      </c>
      <c r="F646" s="514">
        <v>2012</v>
      </c>
      <c r="G646" s="514">
        <v>2017</v>
      </c>
      <c r="H646" s="513">
        <v>331.97</v>
      </c>
      <c r="I646" s="513">
        <v>319.16696144000002</v>
      </c>
      <c r="J646" s="513"/>
      <c r="K646" s="513"/>
      <c r="L646" s="513"/>
      <c r="M646" s="513"/>
      <c r="N646" s="513"/>
      <c r="O646" s="513"/>
      <c r="P646" s="513"/>
      <c r="Q646" s="513"/>
      <c r="R646" s="513">
        <v>54.2</v>
      </c>
      <c r="S646" s="513">
        <v>12.59</v>
      </c>
      <c r="T646" s="584">
        <v>54.2</v>
      </c>
      <c r="U646" s="584">
        <v>12.59</v>
      </c>
      <c r="V646" s="590"/>
      <c r="W646" s="513"/>
      <c r="X646" s="513"/>
      <c r="Y646" s="513">
        <v>40</v>
      </c>
      <c r="Z646" s="513">
        <v>279.16696144000002</v>
      </c>
      <c r="AA646" s="587">
        <v>319.16696144000002</v>
      </c>
      <c r="AB646" s="531"/>
      <c r="AC646" s="515"/>
      <c r="AD646" s="515"/>
      <c r="AE646" s="515"/>
      <c r="AF646" s="515"/>
      <c r="AG646" s="515"/>
      <c r="AH646" s="515"/>
      <c r="AI646" s="515"/>
      <c r="AJ646" s="515"/>
      <c r="AK646" s="515"/>
      <c r="AL646" s="515"/>
      <c r="AM646" s="515"/>
      <c r="AN646" s="515"/>
      <c r="AO646" s="515"/>
      <c r="AP646" s="515"/>
      <c r="AQ646" s="515"/>
      <c r="AR646" s="515"/>
      <c r="AS646" s="515"/>
      <c r="AT646" s="515"/>
      <c r="AU646" s="527">
        <v>-12.803038560000005</v>
      </c>
    </row>
    <row r="647" spans="1:47" s="479" customFormat="1" ht="12.75">
      <c r="A647" s="534"/>
      <c r="B647" s="401" t="s">
        <v>361</v>
      </c>
      <c r="C647" s="360">
        <v>0</v>
      </c>
      <c r="D647" s="360">
        <v>54.2</v>
      </c>
      <c r="E647" s="360">
        <v>12.59</v>
      </c>
      <c r="F647" s="402"/>
      <c r="G647" s="402"/>
      <c r="H647" s="177">
        <v>331.96999999999997</v>
      </c>
      <c r="I647" s="177">
        <v>319.16696144000002</v>
      </c>
      <c r="J647" s="177">
        <v>0</v>
      </c>
      <c r="K647" s="177">
        <v>0</v>
      </c>
      <c r="L647" s="177">
        <v>0</v>
      </c>
      <c r="M647" s="177">
        <v>0</v>
      </c>
      <c r="N647" s="177">
        <v>0</v>
      </c>
      <c r="O647" s="177">
        <v>0</v>
      </c>
      <c r="P647" s="177">
        <v>0</v>
      </c>
      <c r="Q647" s="177">
        <v>0</v>
      </c>
      <c r="R647" s="177">
        <v>54.2</v>
      </c>
      <c r="S647" s="177">
        <v>12.59</v>
      </c>
      <c r="T647" s="403">
        <v>54.2</v>
      </c>
      <c r="U647" s="403">
        <v>12.59</v>
      </c>
      <c r="V647" s="177">
        <v>0</v>
      </c>
      <c r="W647" s="177">
        <v>0</v>
      </c>
      <c r="X647" s="177">
        <v>0</v>
      </c>
      <c r="Y647" s="177">
        <v>40</v>
      </c>
      <c r="Z647" s="177">
        <v>279.16696144000002</v>
      </c>
      <c r="AA647" s="407">
        <v>319.16696144000002</v>
      </c>
      <c r="AB647" s="533"/>
      <c r="AC647" s="515"/>
      <c r="AD647" s="515"/>
      <c r="AE647" s="515"/>
      <c r="AF647" s="488"/>
      <c r="AG647" s="515"/>
      <c r="AH647" s="515"/>
      <c r="AI647" s="488"/>
      <c r="AJ647" s="488"/>
      <c r="AK647" s="515"/>
      <c r="AL647" s="515"/>
      <c r="AM647" s="515"/>
      <c r="AN647" s="515"/>
      <c r="AO647" s="515"/>
      <c r="AP647" s="515"/>
      <c r="AQ647" s="487"/>
      <c r="AR647" s="487"/>
      <c r="AS647" s="487"/>
      <c r="AT647" s="487"/>
      <c r="AU647" s="489"/>
    </row>
    <row r="648" spans="1:47" s="479" customFormat="1" ht="12.75">
      <c r="A648" s="534"/>
      <c r="B648" s="401" t="s">
        <v>362</v>
      </c>
      <c r="C648" s="360">
        <v>0</v>
      </c>
      <c r="D648" s="360">
        <v>54.2</v>
      </c>
      <c r="E648" s="360">
        <v>0</v>
      </c>
      <c r="F648" s="402"/>
      <c r="G648" s="402"/>
      <c r="H648" s="177">
        <v>258.77999999999997</v>
      </c>
      <c r="I648" s="177">
        <v>248.79966947999998</v>
      </c>
      <c r="J648" s="177">
        <v>0</v>
      </c>
      <c r="K648" s="177">
        <v>0</v>
      </c>
      <c r="L648" s="177">
        <v>0</v>
      </c>
      <c r="M648" s="177">
        <v>0</v>
      </c>
      <c r="N648" s="177">
        <v>0</v>
      </c>
      <c r="O648" s="177">
        <v>0</v>
      </c>
      <c r="P648" s="177">
        <v>0</v>
      </c>
      <c r="Q648" s="177">
        <v>0</v>
      </c>
      <c r="R648" s="177">
        <v>54.2</v>
      </c>
      <c r="S648" s="177">
        <v>0</v>
      </c>
      <c r="T648" s="403">
        <v>54.2</v>
      </c>
      <c r="U648" s="403">
        <v>0</v>
      </c>
      <c r="V648" s="177">
        <v>0</v>
      </c>
      <c r="W648" s="177">
        <v>0</v>
      </c>
      <c r="X648" s="177">
        <v>0</v>
      </c>
      <c r="Y648" s="177">
        <v>31.18113082</v>
      </c>
      <c r="Z648" s="177">
        <v>217.61853866000001</v>
      </c>
      <c r="AA648" s="407">
        <v>248.79966948000001</v>
      </c>
      <c r="AB648" s="533"/>
      <c r="AC648" s="515"/>
      <c r="AD648" s="515"/>
      <c r="AE648" s="515"/>
      <c r="AF648" s="488"/>
      <c r="AG648" s="515"/>
      <c r="AH648" s="515"/>
      <c r="AI648" s="488"/>
      <c r="AJ648" s="488"/>
      <c r="AK648" s="515"/>
      <c r="AL648" s="515"/>
      <c r="AM648" s="515"/>
      <c r="AN648" s="515"/>
      <c r="AO648" s="515"/>
      <c r="AP648" s="515"/>
      <c r="AQ648" s="487"/>
      <c r="AR648" s="487"/>
      <c r="AS648" s="487"/>
      <c r="AT648" s="487"/>
      <c r="AU648" s="489"/>
    </row>
    <row r="649" spans="1:47" s="479" customFormat="1" ht="12.75">
      <c r="A649" s="534"/>
      <c r="B649" s="401" t="s">
        <v>363</v>
      </c>
      <c r="C649" s="360">
        <v>0</v>
      </c>
      <c r="D649" s="360">
        <v>27.37</v>
      </c>
      <c r="E649" s="360">
        <v>0</v>
      </c>
      <c r="F649" s="402"/>
      <c r="G649" s="402"/>
      <c r="H649" s="177">
        <v>107.55</v>
      </c>
      <c r="I649" s="177">
        <v>103.40213483999999</v>
      </c>
      <c r="J649" s="177">
        <v>0</v>
      </c>
      <c r="K649" s="177">
        <v>0</v>
      </c>
      <c r="L649" s="177">
        <v>0</v>
      </c>
      <c r="M649" s="177">
        <v>0</v>
      </c>
      <c r="N649" s="177">
        <v>0</v>
      </c>
      <c r="O649" s="177">
        <v>0</v>
      </c>
      <c r="P649" s="177">
        <v>0</v>
      </c>
      <c r="Q649" s="177">
        <v>0</v>
      </c>
      <c r="R649" s="177">
        <v>27.37</v>
      </c>
      <c r="S649" s="177">
        <v>0</v>
      </c>
      <c r="T649" s="403">
        <v>27.37</v>
      </c>
      <c r="U649" s="403">
        <v>0</v>
      </c>
      <c r="V649" s="177">
        <v>0</v>
      </c>
      <c r="W649" s="177">
        <v>0</v>
      </c>
      <c r="X649" s="177">
        <v>0</v>
      </c>
      <c r="Y649" s="177">
        <v>12.95900232</v>
      </c>
      <c r="Z649" s="177">
        <v>90.443132519999992</v>
      </c>
      <c r="AA649" s="407">
        <v>103.40213483999999</v>
      </c>
      <c r="AB649" s="533"/>
      <c r="AC649" s="515"/>
      <c r="AD649" s="515"/>
      <c r="AE649" s="515"/>
      <c r="AF649" s="488"/>
      <c r="AG649" s="515"/>
      <c r="AH649" s="515"/>
      <c r="AI649" s="488"/>
      <c r="AJ649" s="488"/>
      <c r="AK649" s="515"/>
      <c r="AL649" s="515"/>
      <c r="AM649" s="515"/>
      <c r="AN649" s="515"/>
      <c r="AO649" s="515"/>
      <c r="AP649" s="515"/>
      <c r="AQ649" s="487"/>
      <c r="AR649" s="487"/>
      <c r="AS649" s="487"/>
      <c r="AT649" s="487"/>
      <c r="AU649" s="489"/>
    </row>
    <row r="650" spans="1:47" s="479" customFormat="1" ht="12.75">
      <c r="A650" s="534"/>
      <c r="B650" s="401" t="s">
        <v>364</v>
      </c>
      <c r="C650" s="360"/>
      <c r="D650" s="360"/>
      <c r="E650" s="360"/>
      <c r="F650" s="402"/>
      <c r="G650" s="402"/>
      <c r="H650" s="177"/>
      <c r="I650" s="177"/>
      <c r="J650" s="177"/>
      <c r="K650" s="177"/>
      <c r="L650" s="177"/>
      <c r="M650" s="177"/>
      <c r="N650" s="177"/>
      <c r="O650" s="177"/>
      <c r="P650" s="177"/>
      <c r="Q650" s="177"/>
      <c r="R650" s="177"/>
      <c r="S650" s="177"/>
      <c r="T650" s="403">
        <v>0</v>
      </c>
      <c r="U650" s="403">
        <v>0</v>
      </c>
      <c r="V650" s="177"/>
      <c r="W650" s="177"/>
      <c r="X650" s="177"/>
      <c r="Y650" s="177"/>
      <c r="Z650" s="177"/>
      <c r="AA650" s="407">
        <v>0</v>
      </c>
      <c r="AB650" s="533"/>
      <c r="AC650" s="515"/>
      <c r="AD650" s="515"/>
      <c r="AE650" s="515"/>
      <c r="AF650" s="488"/>
      <c r="AG650" s="515"/>
      <c r="AH650" s="515"/>
      <c r="AI650" s="488"/>
      <c r="AJ650" s="488"/>
      <c r="AK650" s="515"/>
      <c r="AL650" s="515"/>
      <c r="AM650" s="515"/>
      <c r="AN650" s="515"/>
      <c r="AO650" s="515"/>
      <c r="AP650" s="515"/>
      <c r="AQ650" s="487"/>
      <c r="AR650" s="487"/>
      <c r="AS650" s="487"/>
      <c r="AT650" s="487"/>
      <c r="AU650" s="489"/>
    </row>
    <row r="651" spans="1:47" s="479" customFormat="1" ht="12.75">
      <c r="A651" s="534"/>
      <c r="B651" s="401" t="s">
        <v>365</v>
      </c>
      <c r="C651" s="360"/>
      <c r="D651" s="360"/>
      <c r="E651" s="360"/>
      <c r="F651" s="402"/>
      <c r="G651" s="402"/>
      <c r="H651" s="177"/>
      <c r="I651" s="177"/>
      <c r="J651" s="177"/>
      <c r="K651" s="177"/>
      <c r="L651" s="177"/>
      <c r="M651" s="177"/>
      <c r="N651" s="177"/>
      <c r="O651" s="177"/>
      <c r="P651" s="177"/>
      <c r="Q651" s="177"/>
      <c r="R651" s="177"/>
      <c r="S651" s="177"/>
      <c r="T651" s="403">
        <v>0</v>
      </c>
      <c r="U651" s="403">
        <v>0</v>
      </c>
      <c r="V651" s="177"/>
      <c r="W651" s="177"/>
      <c r="X651" s="177"/>
      <c r="Y651" s="177"/>
      <c r="Z651" s="177"/>
      <c r="AA651" s="407">
        <v>0</v>
      </c>
      <c r="AB651" s="533"/>
      <c r="AC651" s="515"/>
      <c r="AD651" s="515"/>
      <c r="AE651" s="515"/>
      <c r="AF651" s="488"/>
      <c r="AG651" s="515"/>
      <c r="AH651" s="515"/>
      <c r="AI651" s="488"/>
      <c r="AJ651" s="488"/>
      <c r="AK651" s="515"/>
      <c r="AL651" s="515"/>
      <c r="AM651" s="515"/>
      <c r="AN651" s="515"/>
      <c r="AO651" s="515"/>
      <c r="AP651" s="515"/>
      <c r="AQ651" s="487"/>
      <c r="AR651" s="487"/>
      <c r="AS651" s="487"/>
      <c r="AT651" s="487"/>
      <c r="AU651" s="489"/>
    </row>
    <row r="652" spans="1:47" s="479" customFormat="1" ht="12.75">
      <c r="A652" s="534"/>
      <c r="B652" s="401" t="s">
        <v>366</v>
      </c>
      <c r="C652" s="360"/>
      <c r="D652" s="360">
        <v>24.635000000000002</v>
      </c>
      <c r="E652" s="360"/>
      <c r="F652" s="402"/>
      <c r="G652" s="402"/>
      <c r="H652" s="403">
        <v>99.08</v>
      </c>
      <c r="I652" s="518">
        <v>95.25879608999999</v>
      </c>
      <c r="J652" s="177"/>
      <c r="K652" s="177"/>
      <c r="L652" s="177"/>
      <c r="M652" s="177"/>
      <c r="N652" s="177"/>
      <c r="O652" s="177"/>
      <c r="P652" s="177"/>
      <c r="Q652" s="177"/>
      <c r="R652" s="177">
        <v>24.635000000000002</v>
      </c>
      <c r="S652" s="177"/>
      <c r="T652" s="403">
        <v>24.635000000000002</v>
      </c>
      <c r="U652" s="403">
        <v>0</v>
      </c>
      <c r="V652" s="177"/>
      <c r="W652" s="177"/>
      <c r="X652" s="177"/>
      <c r="Y652" s="177">
        <v>11.93842817</v>
      </c>
      <c r="Z652" s="177">
        <v>83.320367919999995</v>
      </c>
      <c r="AA652" s="407">
        <v>95.25879608999999</v>
      </c>
      <c r="AB652" s="533"/>
      <c r="AC652" s="515"/>
      <c r="AD652" s="515"/>
      <c r="AE652" s="515"/>
      <c r="AF652" s="488"/>
      <c r="AG652" s="515"/>
      <c r="AH652" s="515"/>
      <c r="AI652" s="488"/>
      <c r="AJ652" s="488"/>
      <c r="AK652" s="515"/>
      <c r="AL652" s="515"/>
      <c r="AM652" s="515"/>
      <c r="AN652" s="515"/>
      <c r="AO652" s="515"/>
      <c r="AP652" s="515"/>
      <c r="AQ652" s="487"/>
      <c r="AR652" s="487"/>
      <c r="AS652" s="487"/>
      <c r="AT652" s="487"/>
      <c r="AU652" s="489"/>
    </row>
    <row r="653" spans="1:47" s="479" customFormat="1" ht="12.75">
      <c r="A653" s="534"/>
      <c r="B653" s="401" t="s">
        <v>367</v>
      </c>
      <c r="C653" s="360"/>
      <c r="D653" s="360">
        <v>2.7349999999999999</v>
      </c>
      <c r="E653" s="360"/>
      <c r="F653" s="402"/>
      <c r="G653" s="402"/>
      <c r="H653" s="403">
        <v>8.4700000000000006</v>
      </c>
      <c r="I653" s="518">
        <v>8.1433387499999998</v>
      </c>
      <c r="J653" s="177"/>
      <c r="K653" s="177"/>
      <c r="L653" s="177"/>
      <c r="M653" s="177"/>
      <c r="N653" s="177"/>
      <c r="O653" s="177"/>
      <c r="P653" s="177"/>
      <c r="Q653" s="177"/>
      <c r="R653" s="177">
        <v>2.7349999999999999</v>
      </c>
      <c r="S653" s="177"/>
      <c r="T653" s="403">
        <v>2.7349999999999999</v>
      </c>
      <c r="U653" s="403">
        <v>0</v>
      </c>
      <c r="V653" s="177"/>
      <c r="W653" s="177"/>
      <c r="X653" s="177"/>
      <c r="Y653" s="177">
        <v>1.0205741500000001</v>
      </c>
      <c r="Z653" s="177">
        <v>7.1227646</v>
      </c>
      <c r="AA653" s="407">
        <v>8.1433387499999998</v>
      </c>
      <c r="AB653" s="533"/>
      <c r="AC653" s="515"/>
      <c r="AD653" s="515"/>
      <c r="AE653" s="515"/>
      <c r="AF653" s="488"/>
      <c r="AG653" s="515"/>
      <c r="AH653" s="515"/>
      <c r="AI653" s="488"/>
      <c r="AJ653" s="488"/>
      <c r="AK653" s="515"/>
      <c r="AL653" s="515"/>
      <c r="AM653" s="515"/>
      <c r="AN653" s="515"/>
      <c r="AO653" s="515"/>
      <c r="AP653" s="515"/>
      <c r="AQ653" s="487"/>
      <c r="AR653" s="487"/>
      <c r="AS653" s="487"/>
      <c r="AT653" s="487"/>
      <c r="AU653" s="489"/>
    </row>
    <row r="654" spans="1:47" s="479" customFormat="1" ht="12.75">
      <c r="A654" s="534"/>
      <c r="B654" s="401" t="s">
        <v>368</v>
      </c>
      <c r="C654" s="360">
        <v>0</v>
      </c>
      <c r="D654" s="360">
        <v>26.83</v>
      </c>
      <c r="E654" s="360">
        <v>0</v>
      </c>
      <c r="F654" s="402"/>
      <c r="G654" s="402"/>
      <c r="H654" s="177">
        <v>151.22999999999999</v>
      </c>
      <c r="I654" s="177">
        <v>145.39753464</v>
      </c>
      <c r="J654" s="177">
        <v>0</v>
      </c>
      <c r="K654" s="177">
        <v>0</v>
      </c>
      <c r="L654" s="177">
        <v>0</v>
      </c>
      <c r="M654" s="177">
        <v>0</v>
      </c>
      <c r="N654" s="177">
        <v>0</v>
      </c>
      <c r="O654" s="177">
        <v>0</v>
      </c>
      <c r="P654" s="177">
        <v>0</v>
      </c>
      <c r="Q654" s="177">
        <v>0</v>
      </c>
      <c r="R654" s="177">
        <v>26.83</v>
      </c>
      <c r="S654" s="177">
        <v>0</v>
      </c>
      <c r="T654" s="403">
        <v>26.83</v>
      </c>
      <c r="U654" s="403">
        <v>0</v>
      </c>
      <c r="V654" s="177">
        <v>0</v>
      </c>
      <c r="W654" s="177">
        <v>0</v>
      </c>
      <c r="X654" s="177">
        <v>0</v>
      </c>
      <c r="Y654" s="177">
        <v>18.2221285</v>
      </c>
      <c r="Z654" s="177">
        <v>127.17540614000001</v>
      </c>
      <c r="AA654" s="407">
        <v>145.39753464</v>
      </c>
      <c r="AB654" s="533"/>
      <c r="AC654" s="515"/>
      <c r="AD654" s="515"/>
      <c r="AE654" s="515"/>
      <c r="AF654" s="488"/>
      <c r="AG654" s="515"/>
      <c r="AH654" s="515"/>
      <c r="AI654" s="488"/>
      <c r="AJ654" s="488"/>
      <c r="AK654" s="515"/>
      <c r="AL654" s="515"/>
      <c r="AM654" s="515"/>
      <c r="AN654" s="515"/>
      <c r="AO654" s="515"/>
      <c r="AP654" s="515"/>
      <c r="AQ654" s="487"/>
      <c r="AR654" s="487"/>
      <c r="AS654" s="487"/>
      <c r="AT654" s="487"/>
      <c r="AU654" s="489"/>
    </row>
    <row r="655" spans="1:47" s="479" customFormat="1" ht="12.75">
      <c r="A655" s="534"/>
      <c r="B655" s="401" t="s">
        <v>369</v>
      </c>
      <c r="C655" s="360"/>
      <c r="D655" s="360"/>
      <c r="E655" s="360"/>
      <c r="F655" s="402"/>
      <c r="G655" s="402"/>
      <c r="H655" s="177"/>
      <c r="I655" s="177"/>
      <c r="J655" s="177"/>
      <c r="K655" s="177"/>
      <c r="L655" s="177"/>
      <c r="M655" s="177"/>
      <c r="N655" s="177"/>
      <c r="O655" s="177"/>
      <c r="P655" s="177"/>
      <c r="Q655" s="177"/>
      <c r="R655" s="177"/>
      <c r="S655" s="177"/>
      <c r="T655" s="403">
        <v>0</v>
      </c>
      <c r="U655" s="403">
        <v>0</v>
      </c>
      <c r="V655" s="177"/>
      <c r="W655" s="177"/>
      <c r="X655" s="177"/>
      <c r="Y655" s="177"/>
      <c r="Z655" s="177"/>
      <c r="AA655" s="407">
        <v>0</v>
      </c>
      <c r="AB655" s="533"/>
      <c r="AC655" s="515"/>
      <c r="AD655" s="515"/>
      <c r="AE655" s="515"/>
      <c r="AF655" s="488"/>
      <c r="AG655" s="515"/>
      <c r="AH655" s="515"/>
      <c r="AI655" s="488"/>
      <c r="AJ655" s="488"/>
      <c r="AK655" s="515"/>
      <c r="AL655" s="515"/>
      <c r="AM655" s="515"/>
      <c r="AN655" s="515"/>
      <c r="AO655" s="515"/>
      <c r="AP655" s="515"/>
      <c r="AQ655" s="487"/>
      <c r="AR655" s="487"/>
      <c r="AS655" s="487"/>
      <c r="AT655" s="487"/>
      <c r="AU655" s="489"/>
    </row>
    <row r="656" spans="1:47" s="479" customFormat="1" ht="12.75">
      <c r="A656" s="534"/>
      <c r="B656" s="401" t="s">
        <v>370</v>
      </c>
      <c r="C656" s="360"/>
      <c r="D656" s="360"/>
      <c r="E656" s="360"/>
      <c r="F656" s="402"/>
      <c r="G656" s="402"/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  <c r="R656" s="177"/>
      <c r="S656" s="177"/>
      <c r="T656" s="403">
        <v>0</v>
      </c>
      <c r="U656" s="403">
        <v>0</v>
      </c>
      <c r="V656" s="177"/>
      <c r="W656" s="177"/>
      <c r="X656" s="177"/>
      <c r="Y656" s="177"/>
      <c r="Z656" s="177"/>
      <c r="AA656" s="407">
        <v>0</v>
      </c>
      <c r="AB656" s="533"/>
      <c r="AC656" s="515"/>
      <c r="AD656" s="515"/>
      <c r="AE656" s="515"/>
      <c r="AF656" s="488"/>
      <c r="AG656" s="515"/>
      <c r="AH656" s="515"/>
      <c r="AI656" s="488"/>
      <c r="AJ656" s="488"/>
      <c r="AK656" s="515"/>
      <c r="AL656" s="515"/>
      <c r="AM656" s="515"/>
      <c r="AN656" s="515"/>
      <c r="AO656" s="515"/>
      <c r="AP656" s="515"/>
      <c r="AQ656" s="487"/>
      <c r="AR656" s="487"/>
      <c r="AS656" s="487"/>
      <c r="AT656" s="487"/>
      <c r="AU656" s="489"/>
    </row>
    <row r="657" spans="1:47" s="479" customFormat="1" ht="12.75">
      <c r="A657" s="534"/>
      <c r="B657" s="401" t="s">
        <v>371</v>
      </c>
      <c r="C657" s="360"/>
      <c r="D657" s="360">
        <v>21.965</v>
      </c>
      <c r="E657" s="360"/>
      <c r="F657" s="402"/>
      <c r="G657" s="402"/>
      <c r="H657" s="403">
        <v>134.6</v>
      </c>
      <c r="I657" s="518">
        <v>129.40890143000001</v>
      </c>
      <c r="J657" s="177"/>
      <c r="K657" s="177"/>
      <c r="L657" s="177"/>
      <c r="M657" s="177"/>
      <c r="N657" s="177"/>
      <c r="O657" s="177"/>
      <c r="P657" s="177"/>
      <c r="Q657" s="177"/>
      <c r="R657" s="177">
        <v>21.965</v>
      </c>
      <c r="S657" s="177"/>
      <c r="T657" s="403">
        <v>21.965</v>
      </c>
      <c r="U657" s="403">
        <v>0</v>
      </c>
      <c r="V657" s="177"/>
      <c r="W657" s="177"/>
      <c r="X657" s="177"/>
      <c r="Y657" s="177">
        <v>16.21833298</v>
      </c>
      <c r="Z657" s="177">
        <v>113.19056845</v>
      </c>
      <c r="AA657" s="407">
        <v>129.40890143000001</v>
      </c>
      <c r="AB657" s="533"/>
      <c r="AC657" s="515"/>
      <c r="AD657" s="515"/>
      <c r="AE657" s="515"/>
      <c r="AF657" s="488"/>
      <c r="AG657" s="515"/>
      <c r="AH657" s="515"/>
      <c r="AI657" s="488"/>
      <c r="AJ657" s="488"/>
      <c r="AK657" s="515"/>
      <c r="AL657" s="515"/>
      <c r="AM657" s="515"/>
      <c r="AN657" s="515"/>
      <c r="AO657" s="515"/>
      <c r="AP657" s="515"/>
      <c r="AQ657" s="487"/>
      <c r="AR657" s="487"/>
      <c r="AS657" s="487"/>
      <c r="AT657" s="487"/>
      <c r="AU657" s="489"/>
    </row>
    <row r="658" spans="1:47" s="479" customFormat="1" ht="12.75">
      <c r="A658" s="534"/>
      <c r="B658" s="401" t="s">
        <v>372</v>
      </c>
      <c r="C658" s="360"/>
      <c r="D658" s="360">
        <v>4.8650000000000002</v>
      </c>
      <c r="E658" s="360"/>
      <c r="F658" s="402"/>
      <c r="G658" s="402"/>
      <c r="H658" s="403">
        <v>16.63</v>
      </c>
      <c r="I658" s="518">
        <v>15.988633210000001</v>
      </c>
      <c r="J658" s="177"/>
      <c r="K658" s="177"/>
      <c r="L658" s="177"/>
      <c r="M658" s="177"/>
      <c r="N658" s="177"/>
      <c r="O658" s="177"/>
      <c r="P658" s="177"/>
      <c r="Q658" s="177"/>
      <c r="R658" s="177">
        <v>4.8650000000000002</v>
      </c>
      <c r="S658" s="177"/>
      <c r="T658" s="403">
        <v>4.8650000000000002</v>
      </c>
      <c r="U658" s="403">
        <v>0</v>
      </c>
      <c r="V658" s="177"/>
      <c r="W658" s="177"/>
      <c r="X658" s="177"/>
      <c r="Y658" s="177">
        <v>2.0037955200000002</v>
      </c>
      <c r="Z658" s="177">
        <v>13.984837690000001</v>
      </c>
      <c r="AA658" s="407">
        <v>15.988633210000001</v>
      </c>
      <c r="AB658" s="533"/>
      <c r="AC658" s="515"/>
      <c r="AD658" s="515"/>
      <c r="AE658" s="515"/>
      <c r="AF658" s="488"/>
      <c r="AG658" s="515"/>
      <c r="AH658" s="515"/>
      <c r="AI658" s="488"/>
      <c r="AJ658" s="488"/>
      <c r="AK658" s="515"/>
      <c r="AL658" s="515"/>
      <c r="AM658" s="515"/>
      <c r="AN658" s="515"/>
      <c r="AO658" s="515"/>
      <c r="AP658" s="515"/>
      <c r="AQ658" s="487"/>
      <c r="AR658" s="487"/>
      <c r="AS658" s="487"/>
      <c r="AT658" s="487"/>
      <c r="AU658" s="489"/>
    </row>
    <row r="659" spans="1:47" s="479" customFormat="1" ht="12.75">
      <c r="A659" s="534"/>
      <c r="B659" s="401" t="s">
        <v>373</v>
      </c>
      <c r="C659" s="360">
        <v>0</v>
      </c>
      <c r="D659" s="360">
        <v>0</v>
      </c>
      <c r="E659" s="360">
        <v>12.59</v>
      </c>
      <c r="F659" s="402"/>
      <c r="G659" s="402"/>
      <c r="H659" s="177">
        <v>73.19</v>
      </c>
      <c r="I659" s="177">
        <v>70.367291960000017</v>
      </c>
      <c r="J659" s="177">
        <v>0</v>
      </c>
      <c r="K659" s="177">
        <v>0</v>
      </c>
      <c r="L659" s="177">
        <v>0</v>
      </c>
      <c r="M659" s="177">
        <v>0</v>
      </c>
      <c r="N659" s="177">
        <v>0</v>
      </c>
      <c r="O659" s="177">
        <v>0</v>
      </c>
      <c r="P659" s="177">
        <v>0</v>
      </c>
      <c r="Q659" s="177">
        <v>0</v>
      </c>
      <c r="R659" s="177">
        <v>0</v>
      </c>
      <c r="S659" s="177">
        <v>12.59</v>
      </c>
      <c r="T659" s="403">
        <v>0</v>
      </c>
      <c r="U659" s="403">
        <v>12.59</v>
      </c>
      <c r="V659" s="177">
        <v>0</v>
      </c>
      <c r="W659" s="177">
        <v>0</v>
      </c>
      <c r="X659" s="177">
        <v>0</v>
      </c>
      <c r="Y659" s="177">
        <v>8.8188691800000001</v>
      </c>
      <c r="Z659" s="177">
        <v>61.548422780000003</v>
      </c>
      <c r="AA659" s="407">
        <v>70.367291960000003</v>
      </c>
      <c r="AB659" s="533"/>
      <c r="AC659" s="515"/>
      <c r="AD659" s="515"/>
      <c r="AE659" s="515"/>
      <c r="AF659" s="488"/>
      <c r="AG659" s="515"/>
      <c r="AH659" s="515"/>
      <c r="AI659" s="488"/>
      <c r="AJ659" s="488"/>
      <c r="AK659" s="515"/>
      <c r="AL659" s="515"/>
      <c r="AM659" s="515"/>
      <c r="AN659" s="515"/>
      <c r="AO659" s="515"/>
      <c r="AP659" s="515"/>
      <c r="AQ659" s="487"/>
      <c r="AR659" s="487"/>
      <c r="AS659" s="487"/>
      <c r="AT659" s="487"/>
      <c r="AU659" s="489"/>
    </row>
    <row r="660" spans="1:47" s="479" customFormat="1" ht="12.75">
      <c r="A660" s="534"/>
      <c r="B660" s="401" t="s">
        <v>374</v>
      </c>
      <c r="C660" s="360"/>
      <c r="D660" s="360"/>
      <c r="E660" s="360"/>
      <c r="F660" s="402"/>
      <c r="G660" s="402"/>
      <c r="H660" s="177"/>
      <c r="I660" s="177"/>
      <c r="J660" s="177"/>
      <c r="K660" s="177"/>
      <c r="L660" s="177"/>
      <c r="M660" s="177"/>
      <c r="N660" s="177"/>
      <c r="O660" s="177"/>
      <c r="P660" s="177"/>
      <c r="Q660" s="177"/>
      <c r="R660" s="177"/>
      <c r="S660" s="177"/>
      <c r="T660" s="403">
        <v>0</v>
      </c>
      <c r="U660" s="403">
        <v>0</v>
      </c>
      <c r="V660" s="177"/>
      <c r="W660" s="177"/>
      <c r="X660" s="177"/>
      <c r="Y660" s="177"/>
      <c r="Z660" s="177"/>
      <c r="AA660" s="407">
        <v>0</v>
      </c>
      <c r="AB660" s="533"/>
      <c r="AC660" s="515"/>
      <c r="AD660" s="515"/>
      <c r="AE660" s="515"/>
      <c r="AF660" s="488"/>
      <c r="AG660" s="515"/>
      <c r="AH660" s="515"/>
      <c r="AI660" s="488"/>
      <c r="AJ660" s="488"/>
      <c r="AK660" s="515"/>
      <c r="AL660" s="515"/>
      <c r="AM660" s="515"/>
      <c r="AN660" s="515"/>
      <c r="AO660" s="515"/>
      <c r="AP660" s="515"/>
      <c r="AQ660" s="487"/>
      <c r="AR660" s="487"/>
      <c r="AS660" s="487"/>
      <c r="AT660" s="487"/>
      <c r="AU660" s="489"/>
    </row>
    <row r="661" spans="1:47" s="479" customFormat="1" ht="12.75">
      <c r="A661" s="534"/>
      <c r="B661" s="401" t="s">
        <v>375</v>
      </c>
      <c r="C661" s="360"/>
      <c r="D661" s="360"/>
      <c r="E661" s="360"/>
      <c r="F661" s="402"/>
      <c r="G661" s="402"/>
      <c r="H661" s="177"/>
      <c r="I661" s="177"/>
      <c r="J661" s="177"/>
      <c r="K661" s="177"/>
      <c r="L661" s="177"/>
      <c r="M661" s="177"/>
      <c r="N661" s="177"/>
      <c r="O661" s="177"/>
      <c r="P661" s="177"/>
      <c r="Q661" s="177"/>
      <c r="R661" s="177"/>
      <c r="S661" s="177"/>
      <c r="T661" s="403">
        <v>0</v>
      </c>
      <c r="U661" s="403">
        <v>0</v>
      </c>
      <c r="V661" s="177"/>
      <c r="W661" s="177"/>
      <c r="X661" s="177"/>
      <c r="Y661" s="177"/>
      <c r="Z661" s="177"/>
      <c r="AA661" s="407">
        <v>0</v>
      </c>
      <c r="AB661" s="533"/>
      <c r="AC661" s="515"/>
      <c r="AD661" s="515"/>
      <c r="AE661" s="515"/>
      <c r="AF661" s="488"/>
      <c r="AG661" s="515"/>
      <c r="AH661" s="515"/>
      <c r="AI661" s="488"/>
      <c r="AJ661" s="488"/>
      <c r="AK661" s="515"/>
      <c r="AL661" s="515"/>
      <c r="AM661" s="515"/>
      <c r="AN661" s="515"/>
      <c r="AO661" s="515"/>
      <c r="AP661" s="515"/>
      <c r="AQ661" s="487"/>
      <c r="AR661" s="487"/>
      <c r="AS661" s="487"/>
      <c r="AT661" s="487"/>
      <c r="AU661" s="489"/>
    </row>
    <row r="662" spans="1:47" s="479" customFormat="1" ht="12.75">
      <c r="A662" s="534"/>
      <c r="B662" s="401" t="s">
        <v>376</v>
      </c>
      <c r="C662" s="360"/>
      <c r="D662" s="360"/>
      <c r="E662" s="360">
        <v>12.59</v>
      </c>
      <c r="F662" s="402"/>
      <c r="G662" s="402"/>
      <c r="H662" s="403">
        <v>73.19</v>
      </c>
      <c r="I662" s="518">
        <v>70.367291960000017</v>
      </c>
      <c r="J662" s="177"/>
      <c r="K662" s="177"/>
      <c r="L662" s="177"/>
      <c r="M662" s="177"/>
      <c r="N662" s="177"/>
      <c r="O662" s="177"/>
      <c r="P662" s="177"/>
      <c r="Q662" s="177"/>
      <c r="R662" s="177"/>
      <c r="S662" s="177">
        <v>12.59</v>
      </c>
      <c r="T662" s="403">
        <v>0</v>
      </c>
      <c r="U662" s="403">
        <v>12.59</v>
      </c>
      <c r="V662" s="177"/>
      <c r="W662" s="177"/>
      <c r="X662" s="177"/>
      <c r="Y662" s="177">
        <v>8.8188691800000001</v>
      </c>
      <c r="Z662" s="177">
        <v>61.548422780000003</v>
      </c>
      <c r="AA662" s="407">
        <v>70.367291960000003</v>
      </c>
      <c r="AB662" s="533"/>
      <c r="AC662" s="515"/>
      <c r="AD662" s="515"/>
      <c r="AE662" s="515"/>
      <c r="AF662" s="488"/>
      <c r="AG662" s="515"/>
      <c r="AH662" s="515"/>
      <c r="AI662" s="488"/>
      <c r="AJ662" s="488"/>
      <c r="AK662" s="515"/>
      <c r="AL662" s="515"/>
      <c r="AM662" s="515"/>
      <c r="AN662" s="515"/>
      <c r="AO662" s="515"/>
      <c r="AP662" s="515"/>
      <c r="AQ662" s="487"/>
      <c r="AR662" s="487"/>
      <c r="AS662" s="487"/>
      <c r="AT662" s="487"/>
      <c r="AU662" s="489"/>
    </row>
    <row r="663" spans="1:47" s="479" customFormat="1" ht="12.75">
      <c r="A663" s="534"/>
      <c r="B663" s="401" t="s">
        <v>377</v>
      </c>
      <c r="C663" s="360"/>
      <c r="D663" s="360"/>
      <c r="E663" s="360"/>
      <c r="F663" s="402"/>
      <c r="G663" s="402"/>
      <c r="H663" s="177"/>
      <c r="I663" s="177"/>
      <c r="J663" s="177"/>
      <c r="K663" s="177"/>
      <c r="L663" s="177"/>
      <c r="M663" s="177"/>
      <c r="N663" s="177"/>
      <c r="O663" s="177"/>
      <c r="P663" s="177"/>
      <c r="Q663" s="177"/>
      <c r="R663" s="177"/>
      <c r="S663" s="177"/>
      <c r="T663" s="403">
        <v>0</v>
      </c>
      <c r="U663" s="403">
        <v>0</v>
      </c>
      <c r="V663" s="177"/>
      <c r="W663" s="177"/>
      <c r="X663" s="177"/>
      <c r="Y663" s="177"/>
      <c r="Z663" s="177"/>
      <c r="AA663" s="407">
        <v>0</v>
      </c>
      <c r="AB663" s="533"/>
      <c r="AC663" s="515"/>
      <c r="AD663" s="515"/>
      <c r="AE663" s="515"/>
      <c r="AF663" s="488"/>
      <c r="AG663" s="515"/>
      <c r="AH663" s="515"/>
      <c r="AI663" s="488"/>
      <c r="AJ663" s="488"/>
      <c r="AK663" s="515"/>
      <c r="AL663" s="515"/>
      <c r="AM663" s="515"/>
      <c r="AN663" s="515"/>
      <c r="AO663" s="515"/>
      <c r="AP663" s="515"/>
      <c r="AQ663" s="487"/>
      <c r="AR663" s="487"/>
      <c r="AS663" s="487"/>
      <c r="AT663" s="487"/>
      <c r="AU663" s="489"/>
    </row>
    <row r="664" spans="1:47" s="479" customFormat="1" ht="12.75">
      <c r="A664" s="534"/>
      <c r="B664" s="401" t="s">
        <v>67</v>
      </c>
      <c r="C664" s="360"/>
      <c r="D664" s="360"/>
      <c r="E664" s="360"/>
      <c r="F664" s="402"/>
      <c r="G664" s="402"/>
      <c r="H664" s="177"/>
      <c r="I664" s="177"/>
      <c r="J664" s="177"/>
      <c r="K664" s="177"/>
      <c r="L664" s="177"/>
      <c r="M664" s="177"/>
      <c r="N664" s="177"/>
      <c r="O664" s="177"/>
      <c r="P664" s="177"/>
      <c r="Q664" s="177"/>
      <c r="R664" s="177"/>
      <c r="S664" s="177"/>
      <c r="T664" s="403">
        <v>0</v>
      </c>
      <c r="U664" s="403">
        <v>0</v>
      </c>
      <c r="V664" s="177"/>
      <c r="W664" s="177"/>
      <c r="X664" s="177"/>
      <c r="Y664" s="177"/>
      <c r="Z664" s="177"/>
      <c r="AA664" s="407">
        <v>0</v>
      </c>
      <c r="AB664" s="533"/>
      <c r="AC664" s="515"/>
      <c r="AD664" s="515"/>
      <c r="AE664" s="515"/>
      <c r="AF664" s="488"/>
      <c r="AG664" s="515"/>
      <c r="AH664" s="515"/>
      <c r="AI664" s="488"/>
      <c r="AJ664" s="488"/>
      <c r="AK664" s="515"/>
      <c r="AL664" s="515"/>
      <c r="AM664" s="515"/>
      <c r="AN664" s="515"/>
      <c r="AO664" s="515"/>
      <c r="AP664" s="515"/>
      <c r="AQ664" s="487"/>
      <c r="AR664" s="487"/>
      <c r="AS664" s="487"/>
      <c r="AT664" s="487"/>
      <c r="AU664" s="489"/>
    </row>
    <row r="665" spans="1:47" s="528" customFormat="1" ht="39.950000000000003" customHeight="1">
      <c r="A665" s="540">
        <v>21</v>
      </c>
      <c r="B665" s="526" t="s">
        <v>92</v>
      </c>
      <c r="C665" s="513" t="s">
        <v>52</v>
      </c>
      <c r="D665" s="513">
        <v>33.143900000000002</v>
      </c>
      <c r="E665" s="513">
        <v>2.4</v>
      </c>
      <c r="F665" s="514">
        <v>2012</v>
      </c>
      <c r="G665" s="514">
        <v>2015</v>
      </c>
      <c r="H665" s="513">
        <v>228.42167499999999</v>
      </c>
      <c r="I665" s="513">
        <v>97.210845649999996</v>
      </c>
      <c r="J665" s="513"/>
      <c r="K665" s="513"/>
      <c r="L665" s="513"/>
      <c r="M665" s="513"/>
      <c r="N665" s="513">
        <v>33.143900000000002</v>
      </c>
      <c r="O665" s="513">
        <v>2.4</v>
      </c>
      <c r="P665" s="513"/>
      <c r="Q665" s="513"/>
      <c r="R665" s="513"/>
      <c r="S665" s="513"/>
      <c r="T665" s="584">
        <v>33.143900000000002</v>
      </c>
      <c r="U665" s="584">
        <v>2.4</v>
      </c>
      <c r="V665" s="590">
        <v>126.61332935000001</v>
      </c>
      <c r="W665" s="513">
        <v>63.910845649999999</v>
      </c>
      <c r="X665" s="513">
        <v>33.299999999999997</v>
      </c>
      <c r="Y665" s="513"/>
      <c r="Z665" s="513"/>
      <c r="AA665" s="587">
        <v>223.82417500000003</v>
      </c>
      <c r="AB665" s="531"/>
      <c r="AC665" s="515"/>
      <c r="AD665" s="515"/>
      <c r="AE665" s="515"/>
      <c r="AF665" s="515"/>
      <c r="AG665" s="515"/>
      <c r="AH665" s="515"/>
      <c r="AI665" s="515"/>
      <c r="AJ665" s="515"/>
      <c r="AK665" s="515"/>
      <c r="AL665" s="515"/>
      <c r="AM665" s="515"/>
      <c r="AN665" s="515"/>
      <c r="AO665" s="515"/>
      <c r="AP665" s="515"/>
      <c r="AQ665" s="515"/>
      <c r="AR665" s="515"/>
      <c r="AS665" s="515"/>
      <c r="AT665" s="515"/>
      <c r="AU665" s="527">
        <v>-4.5974999999999682</v>
      </c>
    </row>
    <row r="666" spans="1:47" s="479" customFormat="1" ht="12.75">
      <c r="A666" s="534"/>
      <c r="B666" s="401" t="s">
        <v>361</v>
      </c>
      <c r="C666" s="360">
        <v>0</v>
      </c>
      <c r="D666" s="360">
        <v>33.143900000000002</v>
      </c>
      <c r="E666" s="360">
        <v>2.4</v>
      </c>
      <c r="F666" s="402"/>
      <c r="G666" s="402"/>
      <c r="H666" s="177">
        <v>228.42167499999996</v>
      </c>
      <c r="I666" s="177">
        <v>97.210845649999968</v>
      </c>
      <c r="J666" s="177">
        <v>0</v>
      </c>
      <c r="K666" s="177">
        <v>0</v>
      </c>
      <c r="L666" s="177">
        <v>0</v>
      </c>
      <c r="M666" s="177">
        <v>0</v>
      </c>
      <c r="N666" s="177">
        <v>33.143899999999995</v>
      </c>
      <c r="O666" s="177">
        <v>2.4</v>
      </c>
      <c r="P666" s="177">
        <v>0</v>
      </c>
      <c r="Q666" s="177">
        <v>0</v>
      </c>
      <c r="R666" s="177">
        <v>0</v>
      </c>
      <c r="S666" s="177">
        <v>0</v>
      </c>
      <c r="T666" s="403">
        <v>33.143899999999995</v>
      </c>
      <c r="U666" s="403">
        <v>2.4</v>
      </c>
      <c r="V666" s="177">
        <v>126.61332935000001</v>
      </c>
      <c r="W666" s="177">
        <v>63.910845649999999</v>
      </c>
      <c r="X666" s="177">
        <v>33.299999999999969</v>
      </c>
      <c r="Y666" s="177">
        <v>0</v>
      </c>
      <c r="Z666" s="177">
        <v>0</v>
      </c>
      <c r="AA666" s="407">
        <v>223.82417499999997</v>
      </c>
      <c r="AB666" s="533"/>
      <c r="AC666" s="515"/>
      <c r="AD666" s="515"/>
      <c r="AE666" s="515"/>
      <c r="AF666" s="488"/>
      <c r="AG666" s="515"/>
      <c r="AH666" s="515"/>
      <c r="AI666" s="488"/>
      <c r="AJ666" s="488"/>
      <c r="AK666" s="515"/>
      <c r="AL666" s="515"/>
      <c r="AM666" s="515"/>
      <c r="AN666" s="515"/>
      <c r="AO666" s="515"/>
      <c r="AP666" s="515"/>
      <c r="AQ666" s="487"/>
      <c r="AR666" s="487"/>
      <c r="AS666" s="487"/>
      <c r="AT666" s="487"/>
      <c r="AU666" s="489"/>
    </row>
    <row r="667" spans="1:47" s="479" customFormat="1" ht="12.75">
      <c r="A667" s="534"/>
      <c r="B667" s="401" t="s">
        <v>362</v>
      </c>
      <c r="C667" s="360">
        <v>0</v>
      </c>
      <c r="D667" s="360">
        <v>33.143900000000002</v>
      </c>
      <c r="E667" s="360">
        <v>0</v>
      </c>
      <c r="F667" s="402"/>
      <c r="G667" s="402"/>
      <c r="H667" s="177">
        <v>146.05013261999997</v>
      </c>
      <c r="I667" s="177">
        <v>63.03120058306196</v>
      </c>
      <c r="J667" s="177">
        <v>0</v>
      </c>
      <c r="K667" s="177">
        <v>0</v>
      </c>
      <c r="L667" s="177">
        <v>0</v>
      </c>
      <c r="M667" s="177">
        <v>0</v>
      </c>
      <c r="N667" s="177">
        <v>33.143899999999995</v>
      </c>
      <c r="O667" s="177">
        <v>0</v>
      </c>
      <c r="P667" s="177">
        <v>0</v>
      </c>
      <c r="Q667" s="177">
        <v>0</v>
      </c>
      <c r="R667" s="177">
        <v>0</v>
      </c>
      <c r="S667" s="177">
        <v>0</v>
      </c>
      <c r="T667" s="403">
        <v>33.143899999999995</v>
      </c>
      <c r="U667" s="403">
        <v>0</v>
      </c>
      <c r="V667" s="177">
        <v>78.421432036938029</v>
      </c>
      <c r="W667" s="177">
        <v>40.863843080000002</v>
      </c>
      <c r="X667" s="177">
        <v>22.167357503061957</v>
      </c>
      <c r="Y667" s="177">
        <v>0</v>
      </c>
      <c r="Z667" s="177">
        <v>0</v>
      </c>
      <c r="AA667" s="407">
        <v>141.45263262</v>
      </c>
      <c r="AB667" s="533"/>
      <c r="AC667" s="515"/>
      <c r="AD667" s="515"/>
      <c r="AE667" s="515"/>
      <c r="AF667" s="488"/>
      <c r="AG667" s="515"/>
      <c r="AH667" s="515"/>
      <c r="AI667" s="488"/>
      <c r="AJ667" s="488"/>
      <c r="AK667" s="515"/>
      <c r="AL667" s="515"/>
      <c r="AM667" s="515"/>
      <c r="AN667" s="515"/>
      <c r="AO667" s="515"/>
      <c r="AP667" s="515"/>
      <c r="AQ667" s="487"/>
      <c r="AR667" s="487"/>
      <c r="AS667" s="487"/>
      <c r="AT667" s="487"/>
      <c r="AU667" s="489"/>
    </row>
    <row r="668" spans="1:47" s="523" customFormat="1" ht="12.75">
      <c r="A668" s="534"/>
      <c r="B668" s="401" t="s">
        <v>363</v>
      </c>
      <c r="C668" s="360">
        <v>0</v>
      </c>
      <c r="D668" s="360">
        <v>32.726900000000001</v>
      </c>
      <c r="E668" s="360">
        <v>0</v>
      </c>
      <c r="F668" s="402"/>
      <c r="G668" s="402"/>
      <c r="H668" s="177">
        <v>144.80273315999997</v>
      </c>
      <c r="I668" s="177">
        <v>62.274707242658017</v>
      </c>
      <c r="J668" s="177">
        <v>0</v>
      </c>
      <c r="K668" s="177">
        <v>0</v>
      </c>
      <c r="L668" s="177">
        <v>0</v>
      </c>
      <c r="M668" s="177">
        <v>0</v>
      </c>
      <c r="N668" s="177">
        <v>32.726999999999997</v>
      </c>
      <c r="O668" s="177">
        <v>0</v>
      </c>
      <c r="P668" s="177">
        <v>0</v>
      </c>
      <c r="Q668" s="177">
        <v>0</v>
      </c>
      <c r="R668" s="177">
        <v>0</v>
      </c>
      <c r="S668" s="177">
        <v>0</v>
      </c>
      <c r="T668" s="403">
        <v>32.726999999999997</v>
      </c>
      <c r="U668" s="403">
        <v>0</v>
      </c>
      <c r="V668" s="177">
        <v>77.930525917341967</v>
      </c>
      <c r="W668" s="177">
        <v>40.514829120000002</v>
      </c>
      <c r="X668" s="177">
        <v>21.759878122658016</v>
      </c>
      <c r="Y668" s="177">
        <v>0</v>
      </c>
      <c r="Z668" s="177">
        <v>0</v>
      </c>
      <c r="AA668" s="407">
        <v>140.20523315999998</v>
      </c>
      <c r="AB668" s="533"/>
      <c r="AC668" s="515"/>
      <c r="AD668" s="515"/>
      <c r="AE668" s="515"/>
      <c r="AF668" s="488"/>
      <c r="AG668" s="515"/>
      <c r="AH668" s="515"/>
      <c r="AI668" s="488"/>
      <c r="AJ668" s="488"/>
      <c r="AK668" s="515"/>
      <c r="AL668" s="515"/>
      <c r="AM668" s="515"/>
      <c r="AN668" s="515"/>
      <c r="AO668" s="515"/>
      <c r="AP668" s="515"/>
      <c r="AQ668" s="497"/>
      <c r="AR668" s="497"/>
      <c r="AS668" s="497"/>
      <c r="AT668" s="497"/>
      <c r="AU668" s="522"/>
    </row>
    <row r="669" spans="1:47" s="479" customFormat="1" ht="12.75">
      <c r="A669" s="534"/>
      <c r="B669" s="401" t="s">
        <v>364</v>
      </c>
      <c r="C669" s="360"/>
      <c r="D669" s="360"/>
      <c r="E669" s="360"/>
      <c r="F669" s="402"/>
      <c r="G669" s="402"/>
      <c r="H669" s="177"/>
      <c r="I669" s="177"/>
      <c r="J669" s="177"/>
      <c r="K669" s="177"/>
      <c r="L669" s="177"/>
      <c r="M669" s="177"/>
      <c r="N669" s="177"/>
      <c r="O669" s="177"/>
      <c r="P669" s="177"/>
      <c r="Q669" s="177"/>
      <c r="R669" s="177"/>
      <c r="S669" s="177"/>
      <c r="T669" s="403">
        <v>0</v>
      </c>
      <c r="U669" s="403">
        <v>0</v>
      </c>
      <c r="V669" s="177"/>
      <c r="W669" s="177"/>
      <c r="X669" s="177"/>
      <c r="Y669" s="177"/>
      <c r="Z669" s="177"/>
      <c r="AA669" s="407">
        <v>0</v>
      </c>
      <c r="AB669" s="533"/>
      <c r="AC669" s="515"/>
      <c r="AD669" s="515"/>
      <c r="AE669" s="515"/>
      <c r="AF669" s="488"/>
      <c r="AG669" s="515"/>
      <c r="AH669" s="515"/>
      <c r="AI669" s="488"/>
      <c r="AJ669" s="488"/>
      <c r="AK669" s="515"/>
      <c r="AL669" s="515"/>
      <c r="AM669" s="515"/>
      <c r="AN669" s="515"/>
      <c r="AO669" s="515"/>
      <c r="AP669" s="515"/>
      <c r="AQ669" s="487"/>
      <c r="AR669" s="487"/>
      <c r="AS669" s="487"/>
      <c r="AT669" s="487"/>
      <c r="AU669" s="489"/>
    </row>
    <row r="670" spans="1:47" s="479" customFormat="1" ht="12.75">
      <c r="A670" s="534"/>
      <c r="B670" s="401" t="s">
        <v>365</v>
      </c>
      <c r="C670" s="360"/>
      <c r="D670" s="360"/>
      <c r="E670" s="360"/>
      <c r="F670" s="402"/>
      <c r="G670" s="402"/>
      <c r="H670" s="177"/>
      <c r="I670" s="177"/>
      <c r="J670" s="177"/>
      <c r="K670" s="177"/>
      <c r="L670" s="177"/>
      <c r="M670" s="177"/>
      <c r="N670" s="177"/>
      <c r="O670" s="177"/>
      <c r="P670" s="177"/>
      <c r="Q670" s="177"/>
      <c r="R670" s="177"/>
      <c r="S670" s="177"/>
      <c r="T670" s="403">
        <v>0</v>
      </c>
      <c r="U670" s="403">
        <v>0</v>
      </c>
      <c r="V670" s="177"/>
      <c r="W670" s="177"/>
      <c r="X670" s="177"/>
      <c r="Y670" s="177"/>
      <c r="Z670" s="177"/>
      <c r="AA670" s="407">
        <v>0</v>
      </c>
      <c r="AB670" s="533"/>
      <c r="AC670" s="515"/>
      <c r="AD670" s="515"/>
      <c r="AE670" s="515"/>
      <c r="AF670" s="488"/>
      <c r="AG670" s="515"/>
      <c r="AH670" s="515"/>
      <c r="AI670" s="488"/>
      <c r="AJ670" s="488"/>
      <c r="AK670" s="515"/>
      <c r="AL670" s="515"/>
      <c r="AM670" s="515"/>
      <c r="AN670" s="515"/>
      <c r="AO670" s="515"/>
      <c r="AP670" s="515"/>
      <c r="AQ670" s="487"/>
      <c r="AR670" s="487"/>
      <c r="AS670" s="487"/>
      <c r="AT670" s="487"/>
      <c r="AU670" s="489"/>
    </row>
    <row r="671" spans="1:47" s="479" customFormat="1" ht="12.75">
      <c r="A671" s="534"/>
      <c r="B671" s="401" t="s">
        <v>366</v>
      </c>
      <c r="C671" s="360"/>
      <c r="D671" s="360">
        <v>32.68</v>
      </c>
      <c r="E671" s="360"/>
      <c r="F671" s="402"/>
      <c r="G671" s="402"/>
      <c r="H671" s="403">
        <v>144.72422322999998</v>
      </c>
      <c r="I671" s="518">
        <v>62.23539397119572</v>
      </c>
      <c r="J671" s="177"/>
      <c r="K671" s="177"/>
      <c r="L671" s="177"/>
      <c r="M671" s="177"/>
      <c r="N671" s="177">
        <v>32.68</v>
      </c>
      <c r="O671" s="177"/>
      <c r="P671" s="177"/>
      <c r="Q671" s="177"/>
      <c r="R671" s="177"/>
      <c r="S671" s="177"/>
      <c r="T671" s="403">
        <v>32.68</v>
      </c>
      <c r="U671" s="403">
        <v>0</v>
      </c>
      <c r="V671" s="177">
        <v>77.891329258804262</v>
      </c>
      <c r="W671" s="177">
        <v>40.49286257</v>
      </c>
      <c r="X671" s="177">
        <v>21.742531401195716</v>
      </c>
      <c r="Y671" s="177"/>
      <c r="Z671" s="177"/>
      <c r="AA671" s="407">
        <v>140.12672322999998</v>
      </c>
      <c r="AB671" s="533"/>
      <c r="AC671" s="515"/>
      <c r="AD671" s="515"/>
      <c r="AE671" s="515"/>
      <c r="AF671" s="488"/>
      <c r="AG671" s="515"/>
      <c r="AH671" s="515"/>
      <c r="AI671" s="488"/>
      <c r="AJ671" s="488"/>
      <c r="AK671" s="515"/>
      <c r="AL671" s="515"/>
      <c r="AM671" s="515"/>
      <c r="AN671" s="515"/>
      <c r="AO671" s="515"/>
      <c r="AP671" s="515"/>
      <c r="AQ671" s="487"/>
      <c r="AR671" s="487"/>
      <c r="AS671" s="487"/>
      <c r="AT671" s="487"/>
      <c r="AU671" s="489"/>
    </row>
    <row r="672" spans="1:47" s="479" customFormat="1" ht="12.75">
      <c r="A672" s="534"/>
      <c r="B672" s="401" t="s">
        <v>367</v>
      </c>
      <c r="C672" s="360"/>
      <c r="D672" s="360">
        <v>4.6899999999999997E-2</v>
      </c>
      <c r="E672" s="360"/>
      <c r="F672" s="402"/>
      <c r="G672" s="402"/>
      <c r="H672" s="403">
        <v>7.8509929999999992E-2</v>
      </c>
      <c r="I672" s="518">
        <v>3.9313271462298315E-2</v>
      </c>
      <c r="J672" s="177"/>
      <c r="K672" s="177"/>
      <c r="L672" s="177"/>
      <c r="M672" s="177"/>
      <c r="N672" s="177">
        <v>4.7E-2</v>
      </c>
      <c r="O672" s="177"/>
      <c r="P672" s="177"/>
      <c r="Q672" s="177"/>
      <c r="R672" s="177"/>
      <c r="S672" s="177"/>
      <c r="T672" s="403">
        <v>4.7E-2</v>
      </c>
      <c r="U672" s="403">
        <v>0</v>
      </c>
      <c r="V672" s="177">
        <v>3.9196658537701677E-2</v>
      </c>
      <c r="W672" s="177">
        <v>2.1966550000000001E-2</v>
      </c>
      <c r="X672" s="177">
        <v>1.7346721462298313E-2</v>
      </c>
      <c r="Y672" s="177"/>
      <c r="Z672" s="177"/>
      <c r="AA672" s="407">
        <v>7.8509929999999992E-2</v>
      </c>
      <c r="AB672" s="533"/>
      <c r="AC672" s="515"/>
      <c r="AD672" s="515"/>
      <c r="AE672" s="515"/>
      <c r="AF672" s="488"/>
      <c r="AG672" s="515"/>
      <c r="AH672" s="515"/>
      <c r="AI672" s="488"/>
      <c r="AJ672" s="488"/>
      <c r="AK672" s="515"/>
      <c r="AL672" s="515"/>
      <c r="AM672" s="515"/>
      <c r="AN672" s="515"/>
      <c r="AO672" s="515"/>
      <c r="AP672" s="515"/>
      <c r="AQ672" s="487"/>
      <c r="AR672" s="487"/>
      <c r="AS672" s="487"/>
      <c r="AT672" s="487"/>
      <c r="AU672" s="489"/>
    </row>
    <row r="673" spans="1:47" s="523" customFormat="1" ht="12.75">
      <c r="A673" s="534"/>
      <c r="B673" s="401" t="s">
        <v>368</v>
      </c>
      <c r="C673" s="360">
        <v>0</v>
      </c>
      <c r="D673" s="360">
        <v>0.41699999999999998</v>
      </c>
      <c r="E673" s="360">
        <v>0</v>
      </c>
      <c r="F673" s="402"/>
      <c r="G673" s="402"/>
      <c r="H673" s="177">
        <v>1.24739946</v>
      </c>
      <c r="I673" s="177">
        <v>0.75649334040394112</v>
      </c>
      <c r="J673" s="177">
        <v>0</v>
      </c>
      <c r="K673" s="177">
        <v>0</v>
      </c>
      <c r="L673" s="177">
        <v>0</v>
      </c>
      <c r="M673" s="177">
        <v>0</v>
      </c>
      <c r="N673" s="177">
        <v>0.41689999999999999</v>
      </c>
      <c r="O673" s="177">
        <v>0</v>
      </c>
      <c r="P673" s="177">
        <v>0</v>
      </c>
      <c r="Q673" s="177">
        <v>0</v>
      </c>
      <c r="R673" s="177">
        <v>0</v>
      </c>
      <c r="S673" s="177">
        <v>0</v>
      </c>
      <c r="T673" s="403">
        <v>0.41689999999999999</v>
      </c>
      <c r="U673" s="403">
        <v>0</v>
      </c>
      <c r="V673" s="177">
        <v>0.49090611959605895</v>
      </c>
      <c r="W673" s="177">
        <v>0.34901396000000001</v>
      </c>
      <c r="X673" s="177">
        <v>0.4074793804039411</v>
      </c>
      <c r="Y673" s="177">
        <v>0</v>
      </c>
      <c r="Z673" s="177">
        <v>0</v>
      </c>
      <c r="AA673" s="407">
        <v>1.24739946</v>
      </c>
      <c r="AB673" s="533"/>
      <c r="AC673" s="515"/>
      <c r="AD673" s="515"/>
      <c r="AE673" s="515"/>
      <c r="AF673" s="488"/>
      <c r="AG673" s="515"/>
      <c r="AH673" s="515"/>
      <c r="AI673" s="488"/>
      <c r="AJ673" s="488"/>
      <c r="AK673" s="515"/>
      <c r="AL673" s="515"/>
      <c r="AM673" s="515"/>
      <c r="AN673" s="515"/>
      <c r="AO673" s="515"/>
      <c r="AP673" s="515"/>
      <c r="AQ673" s="497"/>
      <c r="AR673" s="497"/>
      <c r="AS673" s="497"/>
      <c r="AT673" s="497"/>
      <c r="AU673" s="522"/>
    </row>
    <row r="674" spans="1:47" s="479" customFormat="1" ht="12.75">
      <c r="A674" s="534"/>
      <c r="B674" s="401" t="s">
        <v>369</v>
      </c>
      <c r="C674" s="360"/>
      <c r="D674" s="360"/>
      <c r="E674" s="360"/>
      <c r="F674" s="402"/>
      <c r="G674" s="402"/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  <c r="R674" s="177"/>
      <c r="S674" s="177"/>
      <c r="T674" s="403">
        <v>0</v>
      </c>
      <c r="U674" s="403">
        <v>0</v>
      </c>
      <c r="V674" s="177"/>
      <c r="W674" s="177"/>
      <c r="X674" s="177"/>
      <c r="Y674" s="177"/>
      <c r="Z674" s="177"/>
      <c r="AA674" s="407">
        <v>0</v>
      </c>
      <c r="AB674" s="533"/>
      <c r="AC674" s="515"/>
      <c r="AD674" s="515"/>
      <c r="AE674" s="515"/>
      <c r="AF674" s="488"/>
      <c r="AG674" s="515"/>
      <c r="AH674" s="515"/>
      <c r="AI674" s="488"/>
      <c r="AJ674" s="488"/>
      <c r="AK674" s="515"/>
      <c r="AL674" s="515"/>
      <c r="AM674" s="515"/>
      <c r="AN674" s="515"/>
      <c r="AO674" s="515"/>
      <c r="AP674" s="515"/>
      <c r="AQ674" s="487"/>
      <c r="AR674" s="487"/>
      <c r="AS674" s="487"/>
      <c r="AT674" s="487"/>
      <c r="AU674" s="489"/>
    </row>
    <row r="675" spans="1:47" s="479" customFormat="1" ht="12.75">
      <c r="A675" s="534"/>
      <c r="B675" s="401" t="s">
        <v>370</v>
      </c>
      <c r="C675" s="360"/>
      <c r="D675" s="360"/>
      <c r="E675" s="360"/>
      <c r="F675" s="402"/>
      <c r="G675" s="402"/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  <c r="R675" s="177"/>
      <c r="S675" s="177"/>
      <c r="T675" s="403">
        <v>0</v>
      </c>
      <c r="U675" s="403">
        <v>0</v>
      </c>
      <c r="V675" s="177"/>
      <c r="W675" s="177"/>
      <c r="X675" s="177"/>
      <c r="Y675" s="177"/>
      <c r="Z675" s="177"/>
      <c r="AA675" s="407">
        <v>0</v>
      </c>
      <c r="AB675" s="533"/>
      <c r="AC675" s="515"/>
      <c r="AD675" s="515"/>
      <c r="AE675" s="515"/>
      <c r="AF675" s="488"/>
      <c r="AG675" s="515"/>
      <c r="AH675" s="515"/>
      <c r="AI675" s="488"/>
      <c r="AJ675" s="488"/>
      <c r="AK675" s="515"/>
      <c r="AL675" s="515"/>
      <c r="AM675" s="515"/>
      <c r="AN675" s="515"/>
      <c r="AO675" s="515"/>
      <c r="AP675" s="515"/>
      <c r="AQ675" s="487"/>
      <c r="AR675" s="487"/>
      <c r="AS675" s="487"/>
      <c r="AT675" s="487"/>
      <c r="AU675" s="489"/>
    </row>
    <row r="676" spans="1:47" s="479" customFormat="1" ht="12.75">
      <c r="A676" s="534"/>
      <c r="B676" s="401" t="s">
        <v>371</v>
      </c>
      <c r="C676" s="360"/>
      <c r="D676" s="360">
        <v>0.41699999999999998</v>
      </c>
      <c r="E676" s="360"/>
      <c r="F676" s="402"/>
      <c r="G676" s="402"/>
      <c r="H676" s="403">
        <v>1.24739946</v>
      </c>
      <c r="I676" s="518">
        <v>0.75649334040394112</v>
      </c>
      <c r="J676" s="177"/>
      <c r="K676" s="177"/>
      <c r="L676" s="177"/>
      <c r="M676" s="177"/>
      <c r="N676" s="177">
        <v>0.41689999999999999</v>
      </c>
      <c r="O676" s="177"/>
      <c r="P676" s="177"/>
      <c r="Q676" s="177"/>
      <c r="R676" s="177"/>
      <c r="S676" s="177"/>
      <c r="T676" s="403">
        <v>0.41689999999999999</v>
      </c>
      <c r="U676" s="403">
        <v>0</v>
      </c>
      <c r="V676" s="177">
        <v>0.49090611959605895</v>
      </c>
      <c r="W676" s="177">
        <v>0.34901396000000001</v>
      </c>
      <c r="X676" s="177">
        <v>0.4074793804039411</v>
      </c>
      <c r="Y676" s="177"/>
      <c r="Z676" s="177"/>
      <c r="AA676" s="407">
        <v>1.24739946</v>
      </c>
      <c r="AB676" s="533"/>
      <c r="AC676" s="515"/>
      <c r="AD676" s="515"/>
      <c r="AE676" s="515"/>
      <c r="AF676" s="488"/>
      <c r="AG676" s="515"/>
      <c r="AH676" s="515"/>
      <c r="AI676" s="488"/>
      <c r="AJ676" s="488"/>
      <c r="AK676" s="515"/>
      <c r="AL676" s="515"/>
      <c r="AM676" s="515"/>
      <c r="AN676" s="515"/>
      <c r="AO676" s="515"/>
      <c r="AP676" s="515"/>
      <c r="AQ676" s="487"/>
      <c r="AR676" s="487"/>
      <c r="AS676" s="487"/>
      <c r="AT676" s="487"/>
      <c r="AU676" s="489"/>
    </row>
    <row r="677" spans="1:47" s="479" customFormat="1" ht="12.75">
      <c r="A677" s="534"/>
      <c r="B677" s="401" t="s">
        <v>372</v>
      </c>
      <c r="C677" s="360"/>
      <c r="D677" s="360"/>
      <c r="E677" s="360"/>
      <c r="F677" s="402"/>
      <c r="G677" s="402"/>
      <c r="H677" s="403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403">
        <v>0</v>
      </c>
      <c r="U677" s="403">
        <v>0</v>
      </c>
      <c r="V677" s="177"/>
      <c r="W677" s="177"/>
      <c r="X677" s="177"/>
      <c r="Y677" s="177"/>
      <c r="Z677" s="177"/>
      <c r="AA677" s="407">
        <v>0</v>
      </c>
      <c r="AB677" s="533"/>
      <c r="AC677" s="515"/>
      <c r="AD677" s="515"/>
      <c r="AE677" s="515"/>
      <c r="AF677" s="488"/>
      <c r="AG677" s="515"/>
      <c r="AH677" s="515"/>
      <c r="AI677" s="488"/>
      <c r="AJ677" s="488"/>
      <c r="AK677" s="515"/>
      <c r="AL677" s="515"/>
      <c r="AM677" s="515"/>
      <c r="AN677" s="515"/>
      <c r="AO677" s="515"/>
      <c r="AP677" s="515"/>
      <c r="AQ677" s="487"/>
      <c r="AR677" s="487"/>
      <c r="AS677" s="487"/>
      <c r="AT677" s="487"/>
      <c r="AU677" s="489"/>
    </row>
    <row r="678" spans="1:47" s="523" customFormat="1" ht="12.75">
      <c r="A678" s="534"/>
      <c r="B678" s="401" t="s">
        <v>373</v>
      </c>
      <c r="C678" s="360">
        <v>0</v>
      </c>
      <c r="D678" s="360">
        <v>0</v>
      </c>
      <c r="E678" s="360">
        <v>2.4</v>
      </c>
      <c r="F678" s="402"/>
      <c r="G678" s="402"/>
      <c r="H678" s="177">
        <v>82.371542379999994</v>
      </c>
      <c r="I678" s="177">
        <v>34.179645066938008</v>
      </c>
      <c r="J678" s="177">
        <v>0</v>
      </c>
      <c r="K678" s="177">
        <v>0</v>
      </c>
      <c r="L678" s="177">
        <v>0</v>
      </c>
      <c r="M678" s="177">
        <v>0</v>
      </c>
      <c r="N678" s="177">
        <v>0</v>
      </c>
      <c r="O678" s="177">
        <v>2.4</v>
      </c>
      <c r="P678" s="177">
        <v>0</v>
      </c>
      <c r="Q678" s="177">
        <v>0</v>
      </c>
      <c r="R678" s="177">
        <v>0</v>
      </c>
      <c r="S678" s="177">
        <v>0</v>
      </c>
      <c r="T678" s="403">
        <v>0</v>
      </c>
      <c r="U678" s="403">
        <v>2.4</v>
      </c>
      <c r="V678" s="177">
        <v>48.191897313061986</v>
      </c>
      <c r="W678" s="177">
        <v>23.04700257</v>
      </c>
      <c r="X678" s="177">
        <v>11.132642496938008</v>
      </c>
      <c r="Y678" s="177">
        <v>0</v>
      </c>
      <c r="Z678" s="177">
        <v>0</v>
      </c>
      <c r="AA678" s="407">
        <v>82.371542379999994</v>
      </c>
      <c r="AB678" s="533"/>
      <c r="AC678" s="515"/>
      <c r="AD678" s="515"/>
      <c r="AE678" s="515"/>
      <c r="AF678" s="488"/>
      <c r="AG678" s="515"/>
      <c r="AH678" s="515"/>
      <c r="AI678" s="488"/>
      <c r="AJ678" s="488"/>
      <c r="AK678" s="515"/>
      <c r="AL678" s="515"/>
      <c r="AM678" s="515"/>
      <c r="AN678" s="515"/>
      <c r="AO678" s="515"/>
      <c r="AP678" s="515"/>
      <c r="AQ678" s="497"/>
      <c r="AR678" s="497"/>
      <c r="AS678" s="497"/>
      <c r="AT678" s="497"/>
      <c r="AU678" s="522"/>
    </row>
    <row r="679" spans="1:47" s="479" customFormat="1" ht="12.75">
      <c r="A679" s="534"/>
      <c r="B679" s="401" t="s">
        <v>374</v>
      </c>
      <c r="C679" s="360"/>
      <c r="D679" s="360"/>
      <c r="E679" s="360"/>
      <c r="F679" s="402"/>
      <c r="G679" s="402"/>
      <c r="H679" s="177"/>
      <c r="I679" s="177"/>
      <c r="J679" s="177"/>
      <c r="K679" s="177"/>
      <c r="L679" s="177"/>
      <c r="M679" s="177"/>
      <c r="N679" s="177"/>
      <c r="O679" s="177"/>
      <c r="P679" s="177"/>
      <c r="Q679" s="177"/>
      <c r="R679" s="177"/>
      <c r="S679" s="177"/>
      <c r="T679" s="403">
        <v>0</v>
      </c>
      <c r="U679" s="403">
        <v>0</v>
      </c>
      <c r="V679" s="177"/>
      <c r="W679" s="177"/>
      <c r="X679" s="177"/>
      <c r="Y679" s="177"/>
      <c r="Z679" s="177"/>
      <c r="AA679" s="407">
        <v>0</v>
      </c>
      <c r="AB679" s="533"/>
      <c r="AC679" s="515"/>
      <c r="AD679" s="515"/>
      <c r="AE679" s="515"/>
      <c r="AF679" s="488"/>
      <c r="AG679" s="515"/>
      <c r="AH679" s="515"/>
      <c r="AI679" s="488"/>
      <c r="AJ679" s="488"/>
      <c r="AK679" s="515"/>
      <c r="AL679" s="515"/>
      <c r="AM679" s="515"/>
      <c r="AN679" s="515"/>
      <c r="AO679" s="515"/>
      <c r="AP679" s="515"/>
      <c r="AQ679" s="487"/>
      <c r="AR679" s="487"/>
      <c r="AS679" s="487"/>
      <c r="AT679" s="487"/>
      <c r="AU679" s="489"/>
    </row>
    <row r="680" spans="1:47" s="479" customFormat="1" ht="12.75">
      <c r="A680" s="534"/>
      <c r="B680" s="401" t="s">
        <v>375</v>
      </c>
      <c r="C680" s="360"/>
      <c r="D680" s="360"/>
      <c r="E680" s="360"/>
      <c r="F680" s="402"/>
      <c r="G680" s="402"/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177"/>
      <c r="T680" s="403">
        <v>0</v>
      </c>
      <c r="U680" s="403">
        <v>0</v>
      </c>
      <c r="V680" s="177"/>
      <c r="W680" s="177"/>
      <c r="X680" s="177"/>
      <c r="Y680" s="177"/>
      <c r="Z680" s="177"/>
      <c r="AA680" s="407">
        <v>0</v>
      </c>
      <c r="AB680" s="533"/>
      <c r="AC680" s="515"/>
      <c r="AD680" s="515"/>
      <c r="AE680" s="515"/>
      <c r="AF680" s="488"/>
      <c r="AG680" s="515"/>
      <c r="AH680" s="515"/>
      <c r="AI680" s="488"/>
      <c r="AJ680" s="488"/>
      <c r="AK680" s="515"/>
      <c r="AL680" s="515"/>
      <c r="AM680" s="515"/>
      <c r="AN680" s="515"/>
      <c r="AO680" s="515"/>
      <c r="AP680" s="515"/>
      <c r="AQ680" s="487"/>
      <c r="AR680" s="487"/>
      <c r="AS680" s="487"/>
      <c r="AT680" s="487"/>
      <c r="AU680" s="489"/>
    </row>
    <row r="681" spans="1:47" s="479" customFormat="1" ht="12.75">
      <c r="A681" s="534"/>
      <c r="B681" s="401" t="s">
        <v>376</v>
      </c>
      <c r="C681" s="360"/>
      <c r="D681" s="360"/>
      <c r="E681" s="360">
        <v>2.4</v>
      </c>
      <c r="F681" s="402"/>
      <c r="G681" s="402"/>
      <c r="H681" s="403">
        <v>82.371542379999994</v>
      </c>
      <c r="I681" s="518">
        <v>34.179645066938008</v>
      </c>
      <c r="J681" s="177"/>
      <c r="K681" s="177"/>
      <c r="L681" s="177"/>
      <c r="M681" s="177"/>
      <c r="N681" s="177"/>
      <c r="O681" s="177">
        <v>2.4</v>
      </c>
      <c r="P681" s="177"/>
      <c r="Q681" s="177"/>
      <c r="R681" s="177"/>
      <c r="S681" s="177"/>
      <c r="T681" s="403">
        <v>0</v>
      </c>
      <c r="U681" s="403">
        <v>2.4</v>
      </c>
      <c r="V681" s="177">
        <v>48.191897313061986</v>
      </c>
      <c r="W681" s="177">
        <v>23.04700257</v>
      </c>
      <c r="X681" s="177">
        <v>11.132642496938008</v>
      </c>
      <c r="Y681" s="177"/>
      <c r="Z681" s="177"/>
      <c r="AA681" s="407">
        <v>82.371542379999994</v>
      </c>
      <c r="AB681" s="533"/>
      <c r="AC681" s="515"/>
      <c r="AD681" s="515"/>
      <c r="AE681" s="515"/>
      <c r="AF681" s="488"/>
      <c r="AG681" s="515"/>
      <c r="AH681" s="515"/>
      <c r="AI681" s="488"/>
      <c r="AJ681" s="488"/>
      <c r="AK681" s="515"/>
      <c r="AL681" s="515"/>
      <c r="AM681" s="515"/>
      <c r="AN681" s="515"/>
      <c r="AO681" s="515"/>
      <c r="AP681" s="515"/>
      <c r="AQ681" s="487"/>
      <c r="AR681" s="487"/>
      <c r="AS681" s="487"/>
      <c r="AT681" s="487"/>
      <c r="AU681" s="489"/>
    </row>
    <row r="682" spans="1:47" s="479" customFormat="1" ht="12.75">
      <c r="A682" s="534"/>
      <c r="B682" s="401" t="s">
        <v>377</v>
      </c>
      <c r="C682" s="360"/>
      <c r="D682" s="360"/>
      <c r="E682" s="360"/>
      <c r="F682" s="402"/>
      <c r="G682" s="402"/>
      <c r="H682" s="177"/>
      <c r="I682" s="177"/>
      <c r="J682" s="177"/>
      <c r="K682" s="177"/>
      <c r="L682" s="177"/>
      <c r="M682" s="177"/>
      <c r="N682" s="177"/>
      <c r="O682" s="177"/>
      <c r="P682" s="177"/>
      <c r="Q682" s="177"/>
      <c r="R682" s="177"/>
      <c r="S682" s="177"/>
      <c r="T682" s="403">
        <v>0</v>
      </c>
      <c r="U682" s="403">
        <v>0</v>
      </c>
      <c r="V682" s="177"/>
      <c r="W682" s="177"/>
      <c r="X682" s="177"/>
      <c r="Y682" s="177"/>
      <c r="Z682" s="177"/>
      <c r="AA682" s="407">
        <v>0</v>
      </c>
      <c r="AB682" s="533"/>
      <c r="AC682" s="515"/>
      <c r="AD682" s="515"/>
      <c r="AE682" s="515"/>
      <c r="AF682" s="488"/>
      <c r="AG682" s="515"/>
      <c r="AH682" s="515"/>
      <c r="AI682" s="488"/>
      <c r="AJ682" s="488"/>
      <c r="AK682" s="515"/>
      <c r="AL682" s="515"/>
      <c r="AM682" s="515"/>
      <c r="AN682" s="515"/>
      <c r="AO682" s="515"/>
      <c r="AP682" s="515"/>
      <c r="AQ682" s="487"/>
      <c r="AR682" s="487"/>
      <c r="AS682" s="487"/>
      <c r="AT682" s="487"/>
      <c r="AU682" s="489"/>
    </row>
    <row r="683" spans="1:47" s="479" customFormat="1" ht="12.75">
      <c r="A683" s="534"/>
      <c r="B683" s="401" t="s">
        <v>67</v>
      </c>
      <c r="C683" s="360"/>
      <c r="D683" s="360"/>
      <c r="E683" s="360"/>
      <c r="F683" s="402"/>
      <c r="G683" s="402"/>
      <c r="H683" s="177"/>
      <c r="I683" s="177"/>
      <c r="J683" s="177"/>
      <c r="K683" s="177"/>
      <c r="L683" s="177"/>
      <c r="M683" s="177"/>
      <c r="N683" s="177"/>
      <c r="O683" s="177"/>
      <c r="P683" s="177"/>
      <c r="Q683" s="177"/>
      <c r="R683" s="177"/>
      <c r="S683" s="177"/>
      <c r="T683" s="403">
        <v>0</v>
      </c>
      <c r="U683" s="403">
        <v>0</v>
      </c>
      <c r="V683" s="177"/>
      <c r="W683" s="177"/>
      <c r="X683" s="177"/>
      <c r="Y683" s="177"/>
      <c r="Z683" s="177"/>
      <c r="AA683" s="407">
        <v>0</v>
      </c>
      <c r="AB683" s="533"/>
      <c r="AC683" s="515"/>
      <c r="AD683" s="515"/>
      <c r="AE683" s="515"/>
      <c r="AF683" s="488"/>
      <c r="AG683" s="515"/>
      <c r="AH683" s="515"/>
      <c r="AI683" s="488"/>
      <c r="AJ683" s="488"/>
      <c r="AK683" s="515"/>
      <c r="AL683" s="515"/>
      <c r="AM683" s="515"/>
      <c r="AN683" s="515"/>
      <c r="AO683" s="515"/>
      <c r="AP683" s="515"/>
      <c r="AQ683" s="487"/>
      <c r="AR683" s="487"/>
      <c r="AS683" s="487"/>
      <c r="AT683" s="487"/>
      <c r="AU683" s="489"/>
    </row>
    <row r="684" spans="1:47" s="528" customFormat="1" ht="39.950000000000003" customHeight="1">
      <c r="A684" s="540">
        <v>22</v>
      </c>
      <c r="B684" s="526" t="s">
        <v>93</v>
      </c>
      <c r="C684" s="513" t="s">
        <v>52</v>
      </c>
      <c r="D684" s="513">
        <v>46.866499999999995</v>
      </c>
      <c r="E684" s="513">
        <v>2.63</v>
      </c>
      <c r="F684" s="514">
        <v>2012</v>
      </c>
      <c r="G684" s="514">
        <v>2015</v>
      </c>
      <c r="H684" s="513">
        <v>303.19999999999993</v>
      </c>
      <c r="I684" s="513">
        <v>156.08964062999991</v>
      </c>
      <c r="J684" s="513"/>
      <c r="K684" s="513"/>
      <c r="L684" s="513"/>
      <c r="M684" s="513"/>
      <c r="N684" s="513">
        <v>46.866499999999995</v>
      </c>
      <c r="O684" s="513">
        <v>2.63</v>
      </c>
      <c r="P684" s="513"/>
      <c r="Q684" s="513"/>
      <c r="R684" s="513"/>
      <c r="S684" s="513"/>
      <c r="T684" s="584">
        <v>46.866499999999995</v>
      </c>
      <c r="U684" s="584">
        <v>2.63</v>
      </c>
      <c r="V684" s="590">
        <v>144.26035937</v>
      </c>
      <c r="W684" s="513">
        <v>124.4</v>
      </c>
      <c r="X684" s="513">
        <v>31.689640629999957</v>
      </c>
      <c r="Y684" s="513"/>
      <c r="Z684" s="513"/>
      <c r="AA684" s="587">
        <v>300.35000000000002</v>
      </c>
      <c r="AB684" s="531"/>
      <c r="AC684" s="515"/>
      <c r="AD684" s="515"/>
      <c r="AE684" s="515"/>
      <c r="AF684" s="515"/>
      <c r="AG684" s="515"/>
      <c r="AH684" s="515"/>
      <c r="AI684" s="515"/>
      <c r="AJ684" s="515"/>
      <c r="AK684" s="515"/>
      <c r="AL684" s="515"/>
      <c r="AM684" s="515"/>
      <c r="AN684" s="515"/>
      <c r="AO684" s="515"/>
      <c r="AP684" s="515"/>
      <c r="AQ684" s="515"/>
      <c r="AR684" s="515"/>
      <c r="AS684" s="515"/>
      <c r="AT684" s="515"/>
      <c r="AU684" s="527"/>
    </row>
    <row r="685" spans="1:47" s="479" customFormat="1" ht="12.75">
      <c r="A685" s="534"/>
      <c r="B685" s="401" t="s">
        <v>361</v>
      </c>
      <c r="C685" s="360">
        <v>0</v>
      </c>
      <c r="D685" s="360">
        <v>46.866500000000002</v>
      </c>
      <c r="E685" s="360">
        <v>2.63</v>
      </c>
      <c r="F685" s="402"/>
      <c r="G685" s="402"/>
      <c r="H685" s="177">
        <v>303.2</v>
      </c>
      <c r="I685" s="177">
        <v>156.08964062999999</v>
      </c>
      <c r="J685" s="177">
        <v>0</v>
      </c>
      <c r="K685" s="177">
        <v>0</v>
      </c>
      <c r="L685" s="177">
        <v>0</v>
      </c>
      <c r="M685" s="177">
        <v>0</v>
      </c>
      <c r="N685" s="177">
        <v>46.866500000000002</v>
      </c>
      <c r="O685" s="177">
        <v>2.63</v>
      </c>
      <c r="P685" s="177">
        <v>0</v>
      </c>
      <c r="Q685" s="177">
        <v>0</v>
      </c>
      <c r="R685" s="177">
        <v>0</v>
      </c>
      <c r="S685" s="177">
        <v>0</v>
      </c>
      <c r="T685" s="403">
        <v>46.866500000000002</v>
      </c>
      <c r="U685" s="403">
        <v>2.63</v>
      </c>
      <c r="V685" s="177">
        <v>144.26035937</v>
      </c>
      <c r="W685" s="177">
        <v>124.40000000000003</v>
      </c>
      <c r="X685" s="177">
        <v>31.68964062999995</v>
      </c>
      <c r="Y685" s="177">
        <v>0</v>
      </c>
      <c r="Z685" s="177">
        <v>0</v>
      </c>
      <c r="AA685" s="407">
        <v>300.34999999999997</v>
      </c>
      <c r="AB685" s="533"/>
      <c r="AC685" s="515"/>
      <c r="AD685" s="515"/>
      <c r="AE685" s="515"/>
      <c r="AF685" s="488"/>
      <c r="AG685" s="515"/>
      <c r="AH685" s="515"/>
      <c r="AI685" s="488"/>
      <c r="AJ685" s="488"/>
      <c r="AK685" s="515"/>
      <c r="AL685" s="515"/>
      <c r="AM685" s="515"/>
      <c r="AN685" s="515"/>
      <c r="AO685" s="515"/>
      <c r="AP685" s="515"/>
      <c r="AQ685" s="487"/>
      <c r="AR685" s="487"/>
      <c r="AS685" s="487"/>
      <c r="AT685" s="487"/>
      <c r="AU685" s="489"/>
    </row>
    <row r="686" spans="1:47" s="479" customFormat="1" ht="12.75">
      <c r="A686" s="534"/>
      <c r="B686" s="401" t="s">
        <v>362</v>
      </c>
      <c r="C686" s="360">
        <v>0</v>
      </c>
      <c r="D686" s="360">
        <v>46.866500000000002</v>
      </c>
      <c r="E686" s="360">
        <v>0</v>
      </c>
      <c r="F686" s="402"/>
      <c r="G686" s="402"/>
      <c r="H686" s="177">
        <v>208.31904205999999</v>
      </c>
      <c r="I686" s="177">
        <v>109.6958719316228</v>
      </c>
      <c r="J686" s="177">
        <v>0</v>
      </c>
      <c r="K686" s="177">
        <v>0</v>
      </c>
      <c r="L686" s="177">
        <v>0</v>
      </c>
      <c r="M686" s="177">
        <v>0</v>
      </c>
      <c r="N686" s="177">
        <v>46.866500000000002</v>
      </c>
      <c r="O686" s="177">
        <v>0</v>
      </c>
      <c r="P686" s="177">
        <v>0</v>
      </c>
      <c r="Q686" s="177">
        <v>0</v>
      </c>
      <c r="R686" s="177">
        <v>0</v>
      </c>
      <c r="S686" s="177">
        <v>0</v>
      </c>
      <c r="T686" s="403">
        <v>46.866500000000002</v>
      </c>
      <c r="U686" s="403">
        <v>0</v>
      </c>
      <c r="V686" s="177">
        <v>95.773170128377188</v>
      </c>
      <c r="W686" s="177">
        <v>79.695871931622804</v>
      </c>
      <c r="X686" s="177">
        <v>29.999999999999993</v>
      </c>
      <c r="Y686" s="177">
        <v>0</v>
      </c>
      <c r="Z686" s="177">
        <v>0</v>
      </c>
      <c r="AA686" s="407">
        <v>205.46904205999999</v>
      </c>
      <c r="AB686" s="533"/>
      <c r="AC686" s="515"/>
      <c r="AD686" s="515"/>
      <c r="AE686" s="515"/>
      <c r="AF686" s="488"/>
      <c r="AG686" s="515"/>
      <c r="AH686" s="515"/>
      <c r="AI686" s="488"/>
      <c r="AJ686" s="488"/>
      <c r="AK686" s="515"/>
      <c r="AL686" s="515"/>
      <c r="AM686" s="515"/>
      <c r="AN686" s="515"/>
      <c r="AO686" s="515"/>
      <c r="AP686" s="515"/>
      <c r="AQ686" s="487"/>
      <c r="AR686" s="487"/>
      <c r="AS686" s="487"/>
      <c r="AT686" s="487"/>
      <c r="AU686" s="489"/>
    </row>
    <row r="687" spans="1:47" s="523" customFormat="1" ht="12.75">
      <c r="A687" s="534"/>
      <c r="B687" s="401" t="s">
        <v>363</v>
      </c>
      <c r="C687" s="360">
        <v>0</v>
      </c>
      <c r="D687" s="360">
        <v>46.677</v>
      </c>
      <c r="E687" s="360">
        <v>0</v>
      </c>
      <c r="F687" s="402"/>
      <c r="G687" s="402"/>
      <c r="H687" s="177">
        <v>207.74012056999999</v>
      </c>
      <c r="I687" s="177">
        <v>109.52398461968662</v>
      </c>
      <c r="J687" s="177">
        <v>0</v>
      </c>
      <c r="K687" s="177">
        <v>0</v>
      </c>
      <c r="L687" s="177">
        <v>0</v>
      </c>
      <c r="M687" s="177">
        <v>0</v>
      </c>
      <c r="N687" s="177">
        <v>46.677</v>
      </c>
      <c r="O687" s="177">
        <v>0</v>
      </c>
      <c r="P687" s="177">
        <v>0</v>
      </c>
      <c r="Q687" s="177">
        <v>0</v>
      </c>
      <c r="R687" s="177">
        <v>0</v>
      </c>
      <c r="S687" s="177">
        <v>0</v>
      </c>
      <c r="T687" s="403">
        <v>46.677</v>
      </c>
      <c r="U687" s="403">
        <v>0</v>
      </c>
      <c r="V687" s="177">
        <v>95.366135950313378</v>
      </c>
      <c r="W687" s="177">
        <v>79.523984619686615</v>
      </c>
      <c r="X687" s="177">
        <v>29.999999999999993</v>
      </c>
      <c r="Y687" s="177">
        <v>0</v>
      </c>
      <c r="Z687" s="177">
        <v>0</v>
      </c>
      <c r="AA687" s="407">
        <v>204.89012056999999</v>
      </c>
      <c r="AB687" s="533"/>
      <c r="AC687" s="515"/>
      <c r="AD687" s="515"/>
      <c r="AE687" s="515"/>
      <c r="AF687" s="488"/>
      <c r="AG687" s="515"/>
      <c r="AH687" s="515"/>
      <c r="AI687" s="488"/>
      <c r="AJ687" s="488"/>
      <c r="AK687" s="515"/>
      <c r="AL687" s="515"/>
      <c r="AM687" s="515"/>
      <c r="AN687" s="515"/>
      <c r="AO687" s="515"/>
      <c r="AP687" s="515"/>
      <c r="AQ687" s="497"/>
      <c r="AR687" s="497"/>
      <c r="AS687" s="497"/>
      <c r="AT687" s="497"/>
      <c r="AU687" s="522"/>
    </row>
    <row r="688" spans="1:47" s="479" customFormat="1" ht="12.75">
      <c r="A688" s="534"/>
      <c r="B688" s="401" t="s">
        <v>364</v>
      </c>
      <c r="C688" s="360"/>
      <c r="D688" s="360"/>
      <c r="E688" s="360"/>
      <c r="F688" s="402"/>
      <c r="G688" s="402"/>
      <c r="H688" s="177"/>
      <c r="I688" s="177"/>
      <c r="J688" s="177"/>
      <c r="K688" s="177"/>
      <c r="L688" s="177"/>
      <c r="M688" s="177"/>
      <c r="N688" s="177"/>
      <c r="O688" s="177"/>
      <c r="P688" s="177"/>
      <c r="Q688" s="177"/>
      <c r="R688" s="177"/>
      <c r="S688" s="177"/>
      <c r="T688" s="403">
        <v>0</v>
      </c>
      <c r="U688" s="403">
        <v>0</v>
      </c>
      <c r="V688" s="177"/>
      <c r="W688" s="177"/>
      <c r="X688" s="177"/>
      <c r="Y688" s="177"/>
      <c r="Z688" s="177"/>
      <c r="AA688" s="407">
        <v>0</v>
      </c>
      <c r="AB688" s="533"/>
      <c r="AC688" s="515"/>
      <c r="AD688" s="515"/>
      <c r="AE688" s="515"/>
      <c r="AF688" s="488"/>
      <c r="AG688" s="515"/>
      <c r="AH688" s="515"/>
      <c r="AI688" s="488"/>
      <c r="AJ688" s="488"/>
      <c r="AK688" s="515"/>
      <c r="AL688" s="515"/>
      <c r="AM688" s="515"/>
      <c r="AN688" s="515"/>
      <c r="AO688" s="515"/>
      <c r="AP688" s="515"/>
      <c r="AQ688" s="487"/>
      <c r="AR688" s="487"/>
      <c r="AS688" s="487"/>
      <c r="AT688" s="487"/>
      <c r="AU688" s="489"/>
    </row>
    <row r="689" spans="1:47" s="479" customFormat="1" ht="12.75">
      <c r="A689" s="534"/>
      <c r="B689" s="401" t="s">
        <v>365</v>
      </c>
      <c r="C689" s="360"/>
      <c r="D689" s="360"/>
      <c r="E689" s="360"/>
      <c r="F689" s="402"/>
      <c r="G689" s="402"/>
      <c r="H689" s="177"/>
      <c r="I689" s="177"/>
      <c r="J689" s="177"/>
      <c r="K689" s="177"/>
      <c r="L689" s="177"/>
      <c r="M689" s="177"/>
      <c r="N689" s="177"/>
      <c r="O689" s="177"/>
      <c r="P689" s="177"/>
      <c r="Q689" s="177"/>
      <c r="R689" s="177"/>
      <c r="S689" s="177"/>
      <c r="T689" s="403">
        <v>0</v>
      </c>
      <c r="U689" s="403">
        <v>0</v>
      </c>
      <c r="V689" s="177"/>
      <c r="W689" s="177"/>
      <c r="X689" s="177"/>
      <c r="Y689" s="177"/>
      <c r="Z689" s="177"/>
      <c r="AA689" s="407">
        <v>0</v>
      </c>
      <c r="AB689" s="533"/>
      <c r="AC689" s="515"/>
      <c r="AD689" s="515"/>
      <c r="AE689" s="515"/>
      <c r="AF689" s="488"/>
      <c r="AG689" s="515"/>
      <c r="AH689" s="515"/>
      <c r="AI689" s="488"/>
      <c r="AJ689" s="488"/>
      <c r="AK689" s="515"/>
      <c r="AL689" s="515"/>
      <c r="AM689" s="515"/>
      <c r="AN689" s="515"/>
      <c r="AO689" s="515"/>
      <c r="AP689" s="515"/>
      <c r="AQ689" s="487"/>
      <c r="AR689" s="487"/>
      <c r="AS689" s="487"/>
      <c r="AT689" s="487"/>
      <c r="AU689" s="489"/>
    </row>
    <row r="690" spans="1:47" s="479" customFormat="1" ht="12.75">
      <c r="A690" s="534"/>
      <c r="B690" s="401" t="s">
        <v>366</v>
      </c>
      <c r="C690" s="360"/>
      <c r="D690" s="360">
        <v>46.677</v>
      </c>
      <c r="E690" s="360"/>
      <c r="F690" s="402"/>
      <c r="G690" s="402"/>
      <c r="H690" s="403">
        <v>207.74012056999999</v>
      </c>
      <c r="I690" s="518">
        <v>109.52398461968662</v>
      </c>
      <c r="J690" s="177"/>
      <c r="K690" s="177"/>
      <c r="L690" s="177"/>
      <c r="M690" s="177"/>
      <c r="N690" s="177">
        <v>46.677</v>
      </c>
      <c r="O690" s="177"/>
      <c r="P690" s="177"/>
      <c r="Q690" s="177"/>
      <c r="R690" s="177"/>
      <c r="S690" s="177"/>
      <c r="T690" s="403">
        <v>46.677</v>
      </c>
      <c r="U690" s="403">
        <v>0</v>
      </c>
      <c r="V690" s="177">
        <v>95.366135950313378</v>
      </c>
      <c r="W690" s="177">
        <v>79.523984619686615</v>
      </c>
      <c r="X690" s="177">
        <v>29.999999999999993</v>
      </c>
      <c r="Y690" s="177"/>
      <c r="Z690" s="177"/>
      <c r="AA690" s="407">
        <v>204.89012056999999</v>
      </c>
      <c r="AB690" s="533"/>
      <c r="AC690" s="515"/>
      <c r="AD690" s="515"/>
      <c r="AE690" s="515"/>
      <c r="AF690" s="488"/>
      <c r="AG690" s="515"/>
      <c r="AH690" s="515"/>
      <c r="AI690" s="488"/>
      <c r="AJ690" s="488"/>
      <c r="AK690" s="515"/>
      <c r="AL690" s="515"/>
      <c r="AM690" s="515"/>
      <c r="AN690" s="515"/>
      <c r="AO690" s="515"/>
      <c r="AP690" s="515"/>
      <c r="AQ690" s="487"/>
      <c r="AR690" s="487"/>
      <c r="AS690" s="487"/>
      <c r="AT690" s="487"/>
      <c r="AU690" s="489"/>
    </row>
    <row r="691" spans="1:47" s="479" customFormat="1" ht="12.75">
      <c r="A691" s="534"/>
      <c r="B691" s="401" t="s">
        <v>367</v>
      </c>
      <c r="C691" s="360"/>
      <c r="D691" s="360"/>
      <c r="E691" s="360"/>
      <c r="F691" s="402"/>
      <c r="G691" s="402"/>
      <c r="H691" s="403"/>
      <c r="I691" s="177"/>
      <c r="J691" s="177"/>
      <c r="K691" s="177"/>
      <c r="L691" s="177"/>
      <c r="M691" s="177"/>
      <c r="N691" s="177"/>
      <c r="O691" s="177"/>
      <c r="P691" s="177"/>
      <c r="Q691" s="177"/>
      <c r="R691" s="177"/>
      <c r="S691" s="177"/>
      <c r="T691" s="403">
        <v>0</v>
      </c>
      <c r="U691" s="403">
        <v>0</v>
      </c>
      <c r="V691" s="177"/>
      <c r="W691" s="177"/>
      <c r="X691" s="177"/>
      <c r="Y691" s="177"/>
      <c r="Z691" s="177"/>
      <c r="AA691" s="407">
        <v>0</v>
      </c>
      <c r="AB691" s="533"/>
      <c r="AC691" s="515"/>
      <c r="AD691" s="515"/>
      <c r="AE691" s="515"/>
      <c r="AF691" s="488"/>
      <c r="AG691" s="515"/>
      <c r="AH691" s="515"/>
      <c r="AI691" s="488"/>
      <c r="AJ691" s="488"/>
      <c r="AK691" s="515"/>
      <c r="AL691" s="515"/>
      <c r="AM691" s="515"/>
      <c r="AN691" s="515"/>
      <c r="AO691" s="515"/>
      <c r="AP691" s="515"/>
      <c r="AQ691" s="487"/>
      <c r="AR691" s="487"/>
      <c r="AS691" s="487"/>
      <c r="AT691" s="487"/>
      <c r="AU691" s="489"/>
    </row>
    <row r="692" spans="1:47" s="523" customFormat="1" ht="12.75">
      <c r="A692" s="534"/>
      <c r="B692" s="401" t="s">
        <v>368</v>
      </c>
      <c r="C692" s="360">
        <v>0</v>
      </c>
      <c r="D692" s="360">
        <v>0.1895</v>
      </c>
      <c r="E692" s="360">
        <v>0</v>
      </c>
      <c r="F692" s="402"/>
      <c r="G692" s="402"/>
      <c r="H692" s="177">
        <v>0.57892149000000004</v>
      </c>
      <c r="I692" s="177">
        <v>0.17188731193618684</v>
      </c>
      <c r="J692" s="177">
        <v>0</v>
      </c>
      <c r="K692" s="177">
        <v>0</v>
      </c>
      <c r="L692" s="177">
        <v>0</v>
      </c>
      <c r="M692" s="177">
        <v>0</v>
      </c>
      <c r="N692" s="177">
        <v>0.1895</v>
      </c>
      <c r="O692" s="177">
        <v>0</v>
      </c>
      <c r="P692" s="177">
        <v>0</v>
      </c>
      <c r="Q692" s="177">
        <v>0</v>
      </c>
      <c r="R692" s="177">
        <v>0</v>
      </c>
      <c r="S692" s="177">
        <v>0</v>
      </c>
      <c r="T692" s="403">
        <v>0.1895</v>
      </c>
      <c r="U692" s="403">
        <v>0</v>
      </c>
      <c r="V692" s="177">
        <v>0.4070341780638132</v>
      </c>
      <c r="W692" s="177">
        <v>0.17188731193618684</v>
      </c>
      <c r="X692" s="177">
        <v>0</v>
      </c>
      <c r="Y692" s="177">
        <v>0</v>
      </c>
      <c r="Z692" s="177">
        <v>0</v>
      </c>
      <c r="AA692" s="407">
        <v>0.57892149000000004</v>
      </c>
      <c r="AB692" s="533"/>
      <c r="AC692" s="515"/>
      <c r="AD692" s="515"/>
      <c r="AE692" s="515"/>
      <c r="AF692" s="488"/>
      <c r="AG692" s="515"/>
      <c r="AH692" s="515"/>
      <c r="AI692" s="488"/>
      <c r="AJ692" s="488"/>
      <c r="AK692" s="515"/>
      <c r="AL692" s="515"/>
      <c r="AM692" s="515"/>
      <c r="AN692" s="515"/>
      <c r="AO692" s="515"/>
      <c r="AP692" s="515"/>
      <c r="AQ692" s="497"/>
      <c r="AR692" s="497"/>
      <c r="AS692" s="497"/>
      <c r="AT692" s="497"/>
      <c r="AU692" s="522"/>
    </row>
    <row r="693" spans="1:47" s="479" customFormat="1" ht="12.75">
      <c r="A693" s="534"/>
      <c r="B693" s="401" t="s">
        <v>369</v>
      </c>
      <c r="C693" s="360"/>
      <c r="D693" s="360"/>
      <c r="E693" s="360"/>
      <c r="F693" s="402"/>
      <c r="G693" s="402"/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177"/>
      <c r="T693" s="403">
        <v>0</v>
      </c>
      <c r="U693" s="403">
        <v>0</v>
      </c>
      <c r="V693" s="177"/>
      <c r="W693" s="177"/>
      <c r="X693" s="177"/>
      <c r="Y693" s="177"/>
      <c r="Z693" s="177"/>
      <c r="AA693" s="407">
        <v>0</v>
      </c>
      <c r="AB693" s="533"/>
      <c r="AC693" s="515"/>
      <c r="AD693" s="515"/>
      <c r="AE693" s="515"/>
      <c r="AF693" s="488"/>
      <c r="AG693" s="515"/>
      <c r="AH693" s="515"/>
      <c r="AI693" s="488"/>
      <c r="AJ693" s="488"/>
      <c r="AK693" s="515"/>
      <c r="AL693" s="515"/>
      <c r="AM693" s="515"/>
      <c r="AN693" s="515"/>
      <c r="AO693" s="515"/>
      <c r="AP693" s="515"/>
      <c r="AQ693" s="487"/>
      <c r="AR693" s="487"/>
      <c r="AS693" s="487"/>
      <c r="AT693" s="487"/>
      <c r="AU693" s="489"/>
    </row>
    <row r="694" spans="1:47" s="479" customFormat="1" ht="12.75">
      <c r="A694" s="534"/>
      <c r="B694" s="401" t="s">
        <v>370</v>
      </c>
      <c r="C694" s="360"/>
      <c r="D694" s="360"/>
      <c r="E694" s="360"/>
      <c r="F694" s="402"/>
      <c r="G694" s="402"/>
      <c r="H694" s="177"/>
      <c r="I694" s="177"/>
      <c r="J694" s="177"/>
      <c r="K694" s="177"/>
      <c r="L694" s="177"/>
      <c r="M694" s="177"/>
      <c r="N694" s="177"/>
      <c r="O694" s="177"/>
      <c r="P694" s="177"/>
      <c r="Q694" s="177"/>
      <c r="R694" s="177"/>
      <c r="S694" s="177"/>
      <c r="T694" s="403">
        <v>0</v>
      </c>
      <c r="U694" s="403">
        <v>0</v>
      </c>
      <c r="V694" s="177"/>
      <c r="W694" s="177"/>
      <c r="X694" s="177"/>
      <c r="Y694" s="177"/>
      <c r="Z694" s="177"/>
      <c r="AA694" s="407">
        <v>0</v>
      </c>
      <c r="AB694" s="533"/>
      <c r="AC694" s="515"/>
      <c r="AD694" s="515"/>
      <c r="AE694" s="515"/>
      <c r="AF694" s="488"/>
      <c r="AG694" s="515"/>
      <c r="AH694" s="515"/>
      <c r="AI694" s="488"/>
      <c r="AJ694" s="488"/>
      <c r="AK694" s="515"/>
      <c r="AL694" s="515"/>
      <c r="AM694" s="515"/>
      <c r="AN694" s="515"/>
      <c r="AO694" s="515"/>
      <c r="AP694" s="515"/>
      <c r="AQ694" s="487"/>
      <c r="AR694" s="487"/>
      <c r="AS694" s="487"/>
      <c r="AT694" s="487"/>
      <c r="AU694" s="489"/>
    </row>
    <row r="695" spans="1:47" s="479" customFormat="1" ht="12.75">
      <c r="A695" s="534"/>
      <c r="B695" s="401" t="s">
        <v>371</v>
      </c>
      <c r="C695" s="360"/>
      <c r="D695" s="360">
        <v>0.1895</v>
      </c>
      <c r="E695" s="360"/>
      <c r="F695" s="402"/>
      <c r="G695" s="402"/>
      <c r="H695" s="403">
        <v>0.57892149000000004</v>
      </c>
      <c r="I695" s="518">
        <v>0.17188731193618684</v>
      </c>
      <c r="J695" s="177"/>
      <c r="K695" s="177"/>
      <c r="L695" s="177"/>
      <c r="M695" s="177"/>
      <c r="N695" s="177">
        <v>0.1895</v>
      </c>
      <c r="O695" s="177"/>
      <c r="P695" s="177"/>
      <c r="Q695" s="177"/>
      <c r="R695" s="177"/>
      <c r="S695" s="177"/>
      <c r="T695" s="403">
        <v>0.1895</v>
      </c>
      <c r="U695" s="403">
        <v>0</v>
      </c>
      <c r="V695" s="177">
        <v>0.4070341780638132</v>
      </c>
      <c r="W695" s="177">
        <v>0.17188731193618684</v>
      </c>
      <c r="X695" s="177">
        <v>0</v>
      </c>
      <c r="Y695" s="177"/>
      <c r="Z695" s="177"/>
      <c r="AA695" s="407">
        <v>0.57892149000000004</v>
      </c>
      <c r="AB695" s="533"/>
      <c r="AC695" s="515"/>
      <c r="AD695" s="515"/>
      <c r="AE695" s="515"/>
      <c r="AF695" s="488"/>
      <c r="AG695" s="515"/>
      <c r="AH695" s="515"/>
      <c r="AI695" s="488"/>
      <c r="AJ695" s="488"/>
      <c r="AK695" s="515"/>
      <c r="AL695" s="515"/>
      <c r="AM695" s="515"/>
      <c r="AN695" s="515"/>
      <c r="AO695" s="515"/>
      <c r="AP695" s="515"/>
      <c r="AQ695" s="487"/>
      <c r="AR695" s="487"/>
      <c r="AS695" s="487"/>
      <c r="AT695" s="487"/>
      <c r="AU695" s="489"/>
    </row>
    <row r="696" spans="1:47" s="479" customFormat="1" ht="12.75">
      <c r="A696" s="534"/>
      <c r="B696" s="401" t="s">
        <v>372</v>
      </c>
      <c r="C696" s="360"/>
      <c r="D696" s="360"/>
      <c r="E696" s="360"/>
      <c r="F696" s="402"/>
      <c r="G696" s="402"/>
      <c r="H696" s="403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403">
        <v>0</v>
      </c>
      <c r="U696" s="403">
        <v>0</v>
      </c>
      <c r="V696" s="177"/>
      <c r="W696" s="177"/>
      <c r="X696" s="177"/>
      <c r="Y696" s="177"/>
      <c r="Z696" s="177"/>
      <c r="AA696" s="407">
        <v>0</v>
      </c>
      <c r="AB696" s="533"/>
      <c r="AC696" s="515"/>
      <c r="AD696" s="515"/>
      <c r="AE696" s="515"/>
      <c r="AF696" s="488"/>
      <c r="AG696" s="515"/>
      <c r="AH696" s="515"/>
      <c r="AI696" s="488"/>
      <c r="AJ696" s="488"/>
      <c r="AK696" s="515"/>
      <c r="AL696" s="515"/>
      <c r="AM696" s="515"/>
      <c r="AN696" s="515"/>
      <c r="AO696" s="515"/>
      <c r="AP696" s="515"/>
      <c r="AQ696" s="487"/>
      <c r="AR696" s="487"/>
      <c r="AS696" s="487"/>
      <c r="AT696" s="487"/>
      <c r="AU696" s="489"/>
    </row>
    <row r="697" spans="1:47" s="523" customFormat="1" ht="12.75">
      <c r="A697" s="534"/>
      <c r="B697" s="401" t="s">
        <v>373</v>
      </c>
      <c r="C697" s="360">
        <v>0</v>
      </c>
      <c r="D697" s="360">
        <v>0</v>
      </c>
      <c r="E697" s="360">
        <v>2.63</v>
      </c>
      <c r="F697" s="402"/>
      <c r="G697" s="402"/>
      <c r="H697" s="177">
        <v>94.880957940000002</v>
      </c>
      <c r="I697" s="177">
        <v>46.39376869837718</v>
      </c>
      <c r="J697" s="177">
        <v>0</v>
      </c>
      <c r="K697" s="177">
        <v>0</v>
      </c>
      <c r="L697" s="177">
        <v>0</v>
      </c>
      <c r="M697" s="177">
        <v>0</v>
      </c>
      <c r="N697" s="177">
        <v>0</v>
      </c>
      <c r="O697" s="177">
        <v>2.63</v>
      </c>
      <c r="P697" s="177">
        <v>0</v>
      </c>
      <c r="Q697" s="177">
        <v>0</v>
      </c>
      <c r="R697" s="177">
        <v>0</v>
      </c>
      <c r="S697" s="177">
        <v>0</v>
      </c>
      <c r="T697" s="403">
        <v>0</v>
      </c>
      <c r="U697" s="403">
        <v>2.63</v>
      </c>
      <c r="V697" s="177">
        <v>48.487189241622822</v>
      </c>
      <c r="W697" s="177">
        <v>44.704128068377223</v>
      </c>
      <c r="X697" s="177">
        <v>1.6896406299999569</v>
      </c>
      <c r="Y697" s="177">
        <v>0</v>
      </c>
      <c r="Z697" s="177">
        <v>0</v>
      </c>
      <c r="AA697" s="407">
        <v>94.880957940000002</v>
      </c>
      <c r="AB697" s="533"/>
      <c r="AC697" s="515"/>
      <c r="AD697" s="515"/>
      <c r="AE697" s="515"/>
      <c r="AF697" s="488"/>
      <c r="AG697" s="515"/>
      <c r="AH697" s="515"/>
      <c r="AI697" s="488"/>
      <c r="AJ697" s="488"/>
      <c r="AK697" s="515"/>
      <c r="AL697" s="515"/>
      <c r="AM697" s="515"/>
      <c r="AN697" s="515"/>
      <c r="AO697" s="515"/>
      <c r="AP697" s="515"/>
      <c r="AQ697" s="497"/>
      <c r="AR697" s="497"/>
      <c r="AS697" s="497"/>
      <c r="AT697" s="497"/>
      <c r="AU697" s="522"/>
    </row>
    <row r="698" spans="1:47" s="479" customFormat="1" ht="12.75">
      <c r="A698" s="534"/>
      <c r="B698" s="401" t="s">
        <v>374</v>
      </c>
      <c r="C698" s="360"/>
      <c r="D698" s="360"/>
      <c r="E698" s="360"/>
      <c r="F698" s="402"/>
      <c r="G698" s="402"/>
      <c r="H698" s="177"/>
      <c r="I698" s="177"/>
      <c r="J698" s="177"/>
      <c r="K698" s="177"/>
      <c r="L698" s="177"/>
      <c r="M698" s="177"/>
      <c r="N698" s="177"/>
      <c r="O698" s="177"/>
      <c r="P698" s="177"/>
      <c r="Q698" s="177"/>
      <c r="R698" s="177"/>
      <c r="S698" s="177"/>
      <c r="T698" s="403">
        <v>0</v>
      </c>
      <c r="U698" s="403">
        <v>0</v>
      </c>
      <c r="V698" s="177"/>
      <c r="W698" s="177"/>
      <c r="X698" s="177"/>
      <c r="Y698" s="177"/>
      <c r="Z698" s="177"/>
      <c r="AA698" s="407">
        <v>0</v>
      </c>
      <c r="AB698" s="533"/>
      <c r="AC698" s="515"/>
      <c r="AD698" s="515"/>
      <c r="AE698" s="515"/>
      <c r="AF698" s="488"/>
      <c r="AG698" s="515"/>
      <c r="AH698" s="515"/>
      <c r="AI698" s="488"/>
      <c r="AJ698" s="488"/>
      <c r="AK698" s="515"/>
      <c r="AL698" s="515"/>
      <c r="AM698" s="515"/>
      <c r="AN698" s="515"/>
      <c r="AO698" s="515"/>
      <c r="AP698" s="515"/>
      <c r="AQ698" s="487"/>
      <c r="AR698" s="487"/>
      <c r="AS698" s="487"/>
      <c r="AT698" s="487"/>
      <c r="AU698" s="489"/>
    </row>
    <row r="699" spans="1:47" s="479" customFormat="1" ht="12.75">
      <c r="A699" s="534"/>
      <c r="B699" s="401" t="s">
        <v>375</v>
      </c>
      <c r="C699" s="360"/>
      <c r="D699" s="360"/>
      <c r="E699" s="360"/>
      <c r="F699" s="402"/>
      <c r="G699" s="402"/>
      <c r="H699" s="177"/>
      <c r="I699" s="177"/>
      <c r="J699" s="177"/>
      <c r="K699" s="177"/>
      <c r="L699" s="177"/>
      <c r="M699" s="177"/>
      <c r="N699" s="177"/>
      <c r="O699" s="177"/>
      <c r="P699" s="177"/>
      <c r="Q699" s="177"/>
      <c r="R699" s="177"/>
      <c r="S699" s="177"/>
      <c r="T699" s="403">
        <v>0</v>
      </c>
      <c r="U699" s="403">
        <v>0</v>
      </c>
      <c r="V699" s="177"/>
      <c r="W699" s="177"/>
      <c r="X699" s="177"/>
      <c r="Y699" s="177"/>
      <c r="Z699" s="177"/>
      <c r="AA699" s="407">
        <v>0</v>
      </c>
      <c r="AB699" s="533"/>
      <c r="AC699" s="515"/>
      <c r="AD699" s="515"/>
      <c r="AE699" s="515"/>
      <c r="AF699" s="488"/>
      <c r="AG699" s="515"/>
      <c r="AH699" s="515"/>
      <c r="AI699" s="488"/>
      <c r="AJ699" s="488"/>
      <c r="AK699" s="515"/>
      <c r="AL699" s="515"/>
      <c r="AM699" s="515"/>
      <c r="AN699" s="515"/>
      <c r="AO699" s="515"/>
      <c r="AP699" s="515"/>
      <c r="AQ699" s="487"/>
      <c r="AR699" s="487"/>
      <c r="AS699" s="487"/>
      <c r="AT699" s="487"/>
      <c r="AU699" s="489"/>
    </row>
    <row r="700" spans="1:47" s="479" customFormat="1" ht="12.75">
      <c r="A700" s="534"/>
      <c r="B700" s="401" t="s">
        <v>376</v>
      </c>
      <c r="C700" s="360"/>
      <c r="D700" s="360"/>
      <c r="E700" s="360">
        <v>2.63</v>
      </c>
      <c r="F700" s="402"/>
      <c r="G700" s="402"/>
      <c r="H700" s="403">
        <v>94.880957940000002</v>
      </c>
      <c r="I700" s="518">
        <v>46.39376869837718</v>
      </c>
      <c r="J700" s="177"/>
      <c r="K700" s="177"/>
      <c r="L700" s="177"/>
      <c r="M700" s="177"/>
      <c r="N700" s="177"/>
      <c r="O700" s="177">
        <v>2.63</v>
      </c>
      <c r="P700" s="177"/>
      <c r="Q700" s="177"/>
      <c r="R700" s="177"/>
      <c r="S700" s="177"/>
      <c r="T700" s="403">
        <v>0</v>
      </c>
      <c r="U700" s="403">
        <v>2.63</v>
      </c>
      <c r="V700" s="177">
        <v>48.487189241622822</v>
      </c>
      <c r="W700" s="177">
        <v>44.704128068377223</v>
      </c>
      <c r="X700" s="177">
        <v>1.6896406299999569</v>
      </c>
      <c r="Y700" s="177"/>
      <c r="Z700" s="177"/>
      <c r="AA700" s="407">
        <v>94.880957940000002</v>
      </c>
      <c r="AB700" s="533"/>
      <c r="AC700" s="515"/>
      <c r="AD700" s="515"/>
      <c r="AE700" s="515"/>
      <c r="AF700" s="488"/>
      <c r="AG700" s="515"/>
      <c r="AH700" s="515"/>
      <c r="AI700" s="488"/>
      <c r="AJ700" s="488"/>
      <c r="AK700" s="515"/>
      <c r="AL700" s="515"/>
      <c r="AM700" s="515"/>
      <c r="AN700" s="515"/>
      <c r="AO700" s="515"/>
      <c r="AP700" s="515"/>
      <c r="AQ700" s="487"/>
      <c r="AR700" s="487"/>
      <c r="AS700" s="487"/>
      <c r="AT700" s="487"/>
      <c r="AU700" s="489"/>
    </row>
    <row r="701" spans="1:47" s="479" customFormat="1" ht="12.75">
      <c r="A701" s="534"/>
      <c r="B701" s="401" t="s">
        <v>377</v>
      </c>
      <c r="C701" s="360"/>
      <c r="D701" s="360"/>
      <c r="E701" s="360"/>
      <c r="F701" s="402"/>
      <c r="G701" s="402"/>
      <c r="H701" s="177"/>
      <c r="I701" s="177"/>
      <c r="J701" s="177"/>
      <c r="K701" s="177"/>
      <c r="L701" s="177"/>
      <c r="M701" s="177"/>
      <c r="N701" s="177"/>
      <c r="O701" s="177"/>
      <c r="P701" s="177"/>
      <c r="Q701" s="177"/>
      <c r="R701" s="177"/>
      <c r="S701" s="177"/>
      <c r="T701" s="403">
        <v>0</v>
      </c>
      <c r="U701" s="403">
        <v>0</v>
      </c>
      <c r="V701" s="177"/>
      <c r="W701" s="177"/>
      <c r="X701" s="177"/>
      <c r="Y701" s="177"/>
      <c r="Z701" s="177"/>
      <c r="AA701" s="407">
        <v>0</v>
      </c>
      <c r="AB701" s="533"/>
      <c r="AC701" s="515"/>
      <c r="AD701" s="515"/>
      <c r="AE701" s="515"/>
      <c r="AF701" s="488"/>
      <c r="AG701" s="515"/>
      <c r="AH701" s="515"/>
      <c r="AI701" s="488"/>
      <c r="AJ701" s="488"/>
      <c r="AK701" s="515"/>
      <c r="AL701" s="515"/>
      <c r="AM701" s="515"/>
      <c r="AN701" s="515"/>
      <c r="AO701" s="515"/>
      <c r="AP701" s="515"/>
      <c r="AQ701" s="487"/>
      <c r="AR701" s="487"/>
      <c r="AS701" s="487"/>
      <c r="AT701" s="487"/>
      <c r="AU701" s="489"/>
    </row>
    <row r="702" spans="1:47" s="479" customFormat="1" ht="12.75">
      <c r="A702" s="534"/>
      <c r="B702" s="401" t="s">
        <v>67</v>
      </c>
      <c r="C702" s="360"/>
      <c r="D702" s="360"/>
      <c r="E702" s="360"/>
      <c r="F702" s="402"/>
      <c r="G702" s="402"/>
      <c r="H702" s="177"/>
      <c r="I702" s="177"/>
      <c r="J702" s="177"/>
      <c r="K702" s="177"/>
      <c r="L702" s="177"/>
      <c r="M702" s="177"/>
      <c r="N702" s="177"/>
      <c r="O702" s="177"/>
      <c r="P702" s="177"/>
      <c r="Q702" s="177"/>
      <c r="R702" s="177"/>
      <c r="S702" s="177"/>
      <c r="T702" s="403">
        <v>0</v>
      </c>
      <c r="U702" s="403">
        <v>0</v>
      </c>
      <c r="V702" s="177"/>
      <c r="W702" s="177"/>
      <c r="X702" s="177"/>
      <c r="Y702" s="177"/>
      <c r="Z702" s="177"/>
      <c r="AA702" s="407">
        <v>0</v>
      </c>
      <c r="AB702" s="533"/>
      <c r="AC702" s="515"/>
      <c r="AD702" s="515"/>
      <c r="AE702" s="515"/>
      <c r="AF702" s="488"/>
      <c r="AG702" s="515"/>
      <c r="AH702" s="515"/>
      <c r="AI702" s="488"/>
      <c r="AJ702" s="488"/>
      <c r="AK702" s="515"/>
      <c r="AL702" s="515"/>
      <c r="AM702" s="515"/>
      <c r="AN702" s="515"/>
      <c r="AO702" s="515"/>
      <c r="AP702" s="515"/>
      <c r="AQ702" s="487"/>
      <c r="AR702" s="487"/>
      <c r="AS702" s="487"/>
      <c r="AT702" s="487"/>
      <c r="AU702" s="489"/>
    </row>
    <row r="703" spans="1:47" s="528" customFormat="1" ht="39.950000000000003" customHeight="1">
      <c r="A703" s="540">
        <v>23</v>
      </c>
      <c r="B703" s="526" t="s">
        <v>94</v>
      </c>
      <c r="C703" s="513" t="s">
        <v>52</v>
      </c>
      <c r="D703" s="513">
        <v>9.5</v>
      </c>
      <c r="E703" s="513">
        <v>1.3</v>
      </c>
      <c r="F703" s="514">
        <v>2012</v>
      </c>
      <c r="G703" s="514">
        <v>2014</v>
      </c>
      <c r="H703" s="513">
        <v>117.74</v>
      </c>
      <c r="I703" s="513">
        <v>0.74204466999999852</v>
      </c>
      <c r="J703" s="513"/>
      <c r="K703" s="513"/>
      <c r="L703" s="513">
        <v>9.5</v>
      </c>
      <c r="M703" s="513">
        <v>1.3</v>
      </c>
      <c r="N703" s="513"/>
      <c r="O703" s="513"/>
      <c r="P703" s="513"/>
      <c r="Q703" s="513"/>
      <c r="R703" s="513"/>
      <c r="S703" s="513"/>
      <c r="T703" s="584">
        <v>9.5</v>
      </c>
      <c r="U703" s="584">
        <v>1.3</v>
      </c>
      <c r="V703" s="590">
        <v>106.91795533</v>
      </c>
      <c r="W703" s="513">
        <v>0.74204466999999852</v>
      </c>
      <c r="X703" s="513"/>
      <c r="Y703" s="513"/>
      <c r="Z703" s="513"/>
      <c r="AA703" s="587">
        <v>107.66</v>
      </c>
      <c r="AB703" s="531"/>
      <c r="AC703" s="515"/>
      <c r="AD703" s="515"/>
      <c r="AE703" s="515"/>
      <c r="AF703" s="515"/>
      <c r="AG703" s="515"/>
      <c r="AH703" s="515"/>
      <c r="AI703" s="515"/>
      <c r="AJ703" s="515"/>
      <c r="AK703" s="515"/>
      <c r="AL703" s="515"/>
      <c r="AM703" s="515"/>
      <c r="AN703" s="515"/>
      <c r="AO703" s="515"/>
      <c r="AP703" s="515"/>
      <c r="AQ703" s="515"/>
      <c r="AR703" s="515"/>
      <c r="AS703" s="515"/>
      <c r="AT703" s="515"/>
      <c r="AU703" s="527"/>
    </row>
    <row r="704" spans="1:47" s="479" customFormat="1" ht="12.75">
      <c r="A704" s="534"/>
      <c r="B704" s="401" t="s">
        <v>361</v>
      </c>
      <c r="C704" s="360">
        <v>0</v>
      </c>
      <c r="D704" s="360">
        <v>9.5</v>
      </c>
      <c r="E704" s="360">
        <v>1.3</v>
      </c>
      <c r="F704" s="402"/>
      <c r="G704" s="402"/>
      <c r="H704" s="177">
        <v>117.73999999999998</v>
      </c>
      <c r="I704" s="177">
        <v>0.74204466999999141</v>
      </c>
      <c r="J704" s="177">
        <v>0</v>
      </c>
      <c r="K704" s="177">
        <v>0</v>
      </c>
      <c r="L704" s="177">
        <v>9.5</v>
      </c>
      <c r="M704" s="177">
        <v>1.3</v>
      </c>
      <c r="N704" s="177">
        <v>0</v>
      </c>
      <c r="O704" s="177">
        <v>0</v>
      </c>
      <c r="P704" s="177">
        <v>0</v>
      </c>
      <c r="Q704" s="177">
        <v>0</v>
      </c>
      <c r="R704" s="177">
        <v>0</v>
      </c>
      <c r="S704" s="177">
        <v>0</v>
      </c>
      <c r="T704" s="403">
        <v>9.5</v>
      </c>
      <c r="U704" s="403">
        <v>1.3</v>
      </c>
      <c r="V704" s="177">
        <v>106.91795533</v>
      </c>
      <c r="W704" s="177">
        <v>0.74204467000000007</v>
      </c>
      <c r="X704" s="177">
        <v>0</v>
      </c>
      <c r="Y704" s="177">
        <v>0</v>
      </c>
      <c r="Z704" s="177">
        <v>0</v>
      </c>
      <c r="AA704" s="545">
        <v>107.66</v>
      </c>
      <c r="AB704" s="533"/>
      <c r="AC704" s="515"/>
      <c r="AD704" s="515"/>
      <c r="AE704" s="515"/>
      <c r="AF704" s="488"/>
      <c r="AG704" s="515"/>
      <c r="AH704" s="515"/>
      <c r="AI704" s="488"/>
      <c r="AJ704" s="488"/>
      <c r="AK704" s="515"/>
      <c r="AL704" s="515"/>
      <c r="AM704" s="515"/>
      <c r="AN704" s="515"/>
      <c r="AO704" s="515"/>
      <c r="AP704" s="515"/>
      <c r="AQ704" s="487"/>
      <c r="AR704" s="487"/>
      <c r="AS704" s="487"/>
      <c r="AT704" s="487"/>
      <c r="AU704" s="489"/>
    </row>
    <row r="705" spans="1:47" s="479" customFormat="1" ht="12.75">
      <c r="A705" s="534"/>
      <c r="B705" s="401" t="s">
        <v>362</v>
      </c>
      <c r="C705" s="360">
        <v>0</v>
      </c>
      <c r="D705" s="360">
        <v>9.5</v>
      </c>
      <c r="E705" s="360">
        <v>0</v>
      </c>
      <c r="F705" s="402"/>
      <c r="G705" s="402"/>
      <c r="H705" s="177">
        <v>47.777257479999996</v>
      </c>
      <c r="I705" s="177">
        <v>0.30111142999999885</v>
      </c>
      <c r="J705" s="177">
        <v>0</v>
      </c>
      <c r="K705" s="177">
        <v>0</v>
      </c>
      <c r="L705" s="177">
        <v>9.5</v>
      </c>
      <c r="M705" s="177">
        <v>0</v>
      </c>
      <c r="N705" s="177">
        <v>0</v>
      </c>
      <c r="O705" s="177">
        <v>0</v>
      </c>
      <c r="P705" s="177">
        <v>0</v>
      </c>
      <c r="Q705" s="177">
        <v>0</v>
      </c>
      <c r="R705" s="177">
        <v>0</v>
      </c>
      <c r="S705" s="177">
        <v>0</v>
      </c>
      <c r="T705" s="403">
        <v>9.5</v>
      </c>
      <c r="U705" s="403">
        <v>0</v>
      </c>
      <c r="V705" s="177">
        <v>43.285033333288382</v>
      </c>
      <c r="W705" s="177">
        <v>0.30111143000000001</v>
      </c>
      <c r="X705" s="177">
        <v>0</v>
      </c>
      <c r="Y705" s="177">
        <v>0</v>
      </c>
      <c r="Z705" s="177">
        <v>0</v>
      </c>
      <c r="AA705" s="545">
        <v>43.586144763288381</v>
      </c>
      <c r="AB705" s="533"/>
      <c r="AC705" s="515"/>
      <c r="AD705" s="515"/>
      <c r="AE705" s="515"/>
      <c r="AF705" s="488"/>
      <c r="AG705" s="515"/>
      <c r="AH705" s="515"/>
      <c r="AI705" s="488"/>
      <c r="AJ705" s="488"/>
      <c r="AK705" s="515"/>
      <c r="AL705" s="515"/>
      <c r="AM705" s="515"/>
      <c r="AN705" s="515"/>
      <c r="AO705" s="515"/>
      <c r="AP705" s="515"/>
      <c r="AQ705" s="487"/>
      <c r="AR705" s="487"/>
      <c r="AS705" s="487"/>
      <c r="AT705" s="487"/>
      <c r="AU705" s="489"/>
    </row>
    <row r="706" spans="1:47" s="523" customFormat="1" ht="12.75">
      <c r="A706" s="534"/>
      <c r="B706" s="401" t="s">
        <v>363</v>
      </c>
      <c r="C706" s="360">
        <v>0</v>
      </c>
      <c r="D706" s="360">
        <v>0</v>
      </c>
      <c r="E706" s="360">
        <v>0</v>
      </c>
      <c r="F706" s="402"/>
      <c r="G706" s="402"/>
      <c r="H706" s="177">
        <v>0</v>
      </c>
      <c r="I706" s="177">
        <v>0</v>
      </c>
      <c r="J706" s="177">
        <v>0</v>
      </c>
      <c r="K706" s="177">
        <v>0</v>
      </c>
      <c r="L706" s="177">
        <v>0</v>
      </c>
      <c r="M706" s="177">
        <v>0</v>
      </c>
      <c r="N706" s="177">
        <v>0</v>
      </c>
      <c r="O706" s="177">
        <v>0</v>
      </c>
      <c r="P706" s="177">
        <v>0</v>
      </c>
      <c r="Q706" s="177">
        <v>0</v>
      </c>
      <c r="R706" s="177">
        <v>0</v>
      </c>
      <c r="S706" s="177">
        <v>0</v>
      </c>
      <c r="T706" s="403">
        <v>0</v>
      </c>
      <c r="U706" s="403">
        <v>0</v>
      </c>
      <c r="V706" s="177">
        <v>0</v>
      </c>
      <c r="W706" s="177">
        <v>0</v>
      </c>
      <c r="X706" s="177">
        <v>0</v>
      </c>
      <c r="Y706" s="177">
        <v>0</v>
      </c>
      <c r="Z706" s="177">
        <v>0</v>
      </c>
      <c r="AA706" s="545">
        <v>0</v>
      </c>
      <c r="AB706" s="533"/>
      <c r="AC706" s="515"/>
      <c r="AD706" s="515"/>
      <c r="AE706" s="515"/>
      <c r="AF706" s="488"/>
      <c r="AG706" s="515"/>
      <c r="AH706" s="515"/>
      <c r="AI706" s="488"/>
      <c r="AJ706" s="488"/>
      <c r="AK706" s="515"/>
      <c r="AL706" s="515"/>
      <c r="AM706" s="515"/>
      <c r="AN706" s="515"/>
      <c r="AO706" s="515"/>
      <c r="AP706" s="515"/>
      <c r="AQ706" s="497"/>
      <c r="AR706" s="497"/>
      <c r="AS706" s="497"/>
      <c r="AT706" s="497"/>
      <c r="AU706" s="522"/>
    </row>
    <row r="707" spans="1:47" s="479" customFormat="1" ht="12.75">
      <c r="A707" s="534"/>
      <c r="B707" s="401" t="s">
        <v>364</v>
      </c>
      <c r="C707" s="360"/>
      <c r="D707" s="360"/>
      <c r="E707" s="360"/>
      <c r="F707" s="402"/>
      <c r="G707" s="402"/>
      <c r="H707" s="177"/>
      <c r="I707" s="177"/>
      <c r="J707" s="177"/>
      <c r="K707" s="177"/>
      <c r="L707" s="177"/>
      <c r="M707" s="177"/>
      <c r="N707" s="177"/>
      <c r="O707" s="177"/>
      <c r="P707" s="177"/>
      <c r="Q707" s="177"/>
      <c r="R707" s="177"/>
      <c r="S707" s="177"/>
      <c r="T707" s="403">
        <v>0</v>
      </c>
      <c r="U707" s="403">
        <v>0</v>
      </c>
      <c r="V707" s="177"/>
      <c r="W707" s="177"/>
      <c r="X707" s="177"/>
      <c r="Y707" s="177"/>
      <c r="Z707" s="177"/>
      <c r="AA707" s="545">
        <v>0</v>
      </c>
      <c r="AB707" s="533"/>
      <c r="AC707" s="515"/>
      <c r="AD707" s="515"/>
      <c r="AE707" s="515"/>
      <c r="AF707" s="488"/>
      <c r="AG707" s="515"/>
      <c r="AH707" s="515"/>
      <c r="AI707" s="488"/>
      <c r="AJ707" s="488"/>
      <c r="AK707" s="515"/>
      <c r="AL707" s="515"/>
      <c r="AM707" s="515"/>
      <c r="AN707" s="515"/>
      <c r="AO707" s="515"/>
      <c r="AP707" s="515"/>
      <c r="AQ707" s="487"/>
      <c r="AR707" s="487"/>
      <c r="AS707" s="487"/>
      <c r="AT707" s="487"/>
      <c r="AU707" s="489"/>
    </row>
    <row r="708" spans="1:47" s="479" customFormat="1" ht="12.75">
      <c r="A708" s="534"/>
      <c r="B708" s="401" t="s">
        <v>365</v>
      </c>
      <c r="C708" s="360"/>
      <c r="D708" s="360"/>
      <c r="E708" s="360"/>
      <c r="F708" s="402"/>
      <c r="G708" s="402"/>
      <c r="H708" s="177"/>
      <c r="I708" s="177"/>
      <c r="J708" s="177"/>
      <c r="K708" s="177"/>
      <c r="L708" s="177"/>
      <c r="M708" s="177"/>
      <c r="N708" s="177"/>
      <c r="O708" s="177"/>
      <c r="P708" s="177"/>
      <c r="Q708" s="177"/>
      <c r="R708" s="177"/>
      <c r="S708" s="177"/>
      <c r="T708" s="403">
        <v>0</v>
      </c>
      <c r="U708" s="403">
        <v>0</v>
      </c>
      <c r="V708" s="177"/>
      <c r="W708" s="177"/>
      <c r="X708" s="177"/>
      <c r="Y708" s="177"/>
      <c r="Z708" s="177"/>
      <c r="AA708" s="545">
        <v>0</v>
      </c>
      <c r="AB708" s="533"/>
      <c r="AC708" s="515"/>
      <c r="AD708" s="515"/>
      <c r="AE708" s="515"/>
      <c r="AF708" s="488"/>
      <c r="AG708" s="515"/>
      <c r="AH708" s="515"/>
      <c r="AI708" s="488"/>
      <c r="AJ708" s="488"/>
      <c r="AK708" s="515"/>
      <c r="AL708" s="515"/>
      <c r="AM708" s="515"/>
      <c r="AN708" s="515"/>
      <c r="AO708" s="515"/>
      <c r="AP708" s="515"/>
      <c r="AQ708" s="487"/>
      <c r="AR708" s="487"/>
      <c r="AS708" s="487"/>
      <c r="AT708" s="487"/>
      <c r="AU708" s="489"/>
    </row>
    <row r="709" spans="1:47" s="479" customFormat="1" ht="12.75">
      <c r="A709" s="534"/>
      <c r="B709" s="401" t="s">
        <v>366</v>
      </c>
      <c r="C709" s="360"/>
      <c r="D709" s="360"/>
      <c r="E709" s="360"/>
      <c r="F709" s="402"/>
      <c r="G709" s="402"/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177"/>
      <c r="T709" s="403">
        <v>0</v>
      </c>
      <c r="U709" s="403">
        <v>0</v>
      </c>
      <c r="V709" s="177"/>
      <c r="W709" s="177"/>
      <c r="X709" s="177"/>
      <c r="Y709" s="177"/>
      <c r="Z709" s="177"/>
      <c r="AA709" s="545">
        <v>0</v>
      </c>
      <c r="AB709" s="533"/>
      <c r="AC709" s="515"/>
      <c r="AD709" s="515"/>
      <c r="AE709" s="515"/>
      <c r="AF709" s="488"/>
      <c r="AG709" s="515"/>
      <c r="AH709" s="515"/>
      <c r="AI709" s="488"/>
      <c r="AJ709" s="488"/>
      <c r="AK709" s="515"/>
      <c r="AL709" s="515"/>
      <c r="AM709" s="515"/>
      <c r="AN709" s="515"/>
      <c r="AO709" s="515"/>
      <c r="AP709" s="515"/>
      <c r="AQ709" s="487"/>
      <c r="AR709" s="487"/>
      <c r="AS709" s="487"/>
      <c r="AT709" s="487"/>
      <c r="AU709" s="489"/>
    </row>
    <row r="710" spans="1:47" s="479" customFormat="1" ht="12.75">
      <c r="A710" s="534"/>
      <c r="B710" s="401" t="s">
        <v>367</v>
      </c>
      <c r="C710" s="360"/>
      <c r="D710" s="360"/>
      <c r="E710" s="360"/>
      <c r="F710" s="402"/>
      <c r="G710" s="402"/>
      <c r="H710" s="177"/>
      <c r="I710" s="177"/>
      <c r="J710" s="177"/>
      <c r="K710" s="177"/>
      <c r="L710" s="177"/>
      <c r="M710" s="177"/>
      <c r="N710" s="177"/>
      <c r="O710" s="177"/>
      <c r="P710" s="177"/>
      <c r="Q710" s="177"/>
      <c r="R710" s="177"/>
      <c r="S710" s="177"/>
      <c r="T710" s="403">
        <v>0</v>
      </c>
      <c r="U710" s="403">
        <v>0</v>
      </c>
      <c r="V710" s="177"/>
      <c r="W710" s="177"/>
      <c r="X710" s="177"/>
      <c r="Y710" s="177"/>
      <c r="Z710" s="177"/>
      <c r="AA710" s="545">
        <v>0</v>
      </c>
      <c r="AB710" s="533"/>
      <c r="AC710" s="515"/>
      <c r="AD710" s="515"/>
      <c r="AE710" s="515"/>
      <c r="AF710" s="488"/>
      <c r="AG710" s="515"/>
      <c r="AH710" s="515"/>
      <c r="AI710" s="488"/>
      <c r="AJ710" s="488"/>
      <c r="AK710" s="515"/>
      <c r="AL710" s="515"/>
      <c r="AM710" s="515"/>
      <c r="AN710" s="515"/>
      <c r="AO710" s="515"/>
      <c r="AP710" s="515"/>
      <c r="AQ710" s="487"/>
      <c r="AR710" s="487"/>
      <c r="AS710" s="487"/>
      <c r="AT710" s="487"/>
      <c r="AU710" s="489"/>
    </row>
    <row r="711" spans="1:47" s="523" customFormat="1" ht="12.75">
      <c r="A711" s="534"/>
      <c r="B711" s="401" t="s">
        <v>368</v>
      </c>
      <c r="C711" s="360">
        <v>0</v>
      </c>
      <c r="D711" s="360">
        <v>9.5</v>
      </c>
      <c r="E711" s="360">
        <v>0</v>
      </c>
      <c r="F711" s="402"/>
      <c r="G711" s="402"/>
      <c r="H711" s="177">
        <v>47.777257479999996</v>
      </c>
      <c r="I711" s="177">
        <v>0.30111142999999885</v>
      </c>
      <c r="J711" s="177">
        <v>0</v>
      </c>
      <c r="K711" s="177">
        <v>0</v>
      </c>
      <c r="L711" s="177">
        <v>9.5</v>
      </c>
      <c r="M711" s="177">
        <v>0</v>
      </c>
      <c r="N711" s="177">
        <v>0</v>
      </c>
      <c r="O711" s="177">
        <v>0</v>
      </c>
      <c r="P711" s="177">
        <v>0</v>
      </c>
      <c r="Q711" s="177">
        <v>0</v>
      </c>
      <c r="R711" s="177">
        <v>0</v>
      </c>
      <c r="S711" s="177">
        <v>0</v>
      </c>
      <c r="T711" s="403">
        <v>9.5</v>
      </c>
      <c r="U711" s="403">
        <v>0</v>
      </c>
      <c r="V711" s="177">
        <v>43.285033333288382</v>
      </c>
      <c r="W711" s="177">
        <v>0.30111143000000001</v>
      </c>
      <c r="X711" s="177">
        <v>0</v>
      </c>
      <c r="Y711" s="177">
        <v>0</v>
      </c>
      <c r="Z711" s="177">
        <v>0</v>
      </c>
      <c r="AA711" s="545">
        <v>43.586144763288381</v>
      </c>
      <c r="AB711" s="533"/>
      <c r="AC711" s="515"/>
      <c r="AD711" s="515"/>
      <c r="AE711" s="515"/>
      <c r="AF711" s="488"/>
      <c r="AG711" s="515"/>
      <c r="AH711" s="515"/>
      <c r="AI711" s="488"/>
      <c r="AJ711" s="488"/>
      <c r="AK711" s="515"/>
      <c r="AL711" s="515"/>
      <c r="AM711" s="515"/>
      <c r="AN711" s="515"/>
      <c r="AO711" s="515"/>
      <c r="AP711" s="515"/>
      <c r="AQ711" s="497"/>
      <c r="AR711" s="497"/>
      <c r="AS711" s="497"/>
      <c r="AT711" s="497"/>
      <c r="AU711" s="522"/>
    </row>
    <row r="712" spans="1:47" s="479" customFormat="1" ht="12.75">
      <c r="A712" s="534"/>
      <c r="B712" s="401" t="s">
        <v>369</v>
      </c>
      <c r="C712" s="360"/>
      <c r="D712" s="360"/>
      <c r="E712" s="360"/>
      <c r="F712" s="402"/>
      <c r="G712" s="402"/>
      <c r="H712" s="177"/>
      <c r="I712" s="177"/>
      <c r="J712" s="177"/>
      <c r="K712" s="177"/>
      <c r="L712" s="177"/>
      <c r="M712" s="177"/>
      <c r="N712" s="177"/>
      <c r="O712" s="177"/>
      <c r="P712" s="177"/>
      <c r="Q712" s="177"/>
      <c r="R712" s="177"/>
      <c r="S712" s="177"/>
      <c r="T712" s="403">
        <v>0</v>
      </c>
      <c r="U712" s="403">
        <v>0</v>
      </c>
      <c r="V712" s="177"/>
      <c r="W712" s="177"/>
      <c r="X712" s="177"/>
      <c r="Y712" s="177"/>
      <c r="Z712" s="177"/>
      <c r="AA712" s="545">
        <v>0</v>
      </c>
      <c r="AB712" s="533"/>
      <c r="AC712" s="515"/>
      <c r="AD712" s="515"/>
      <c r="AE712" s="515"/>
      <c r="AF712" s="488"/>
      <c r="AG712" s="515"/>
      <c r="AH712" s="515"/>
      <c r="AI712" s="488"/>
      <c r="AJ712" s="488"/>
      <c r="AK712" s="515"/>
      <c r="AL712" s="515"/>
      <c r="AM712" s="515"/>
      <c r="AN712" s="515"/>
      <c r="AO712" s="515"/>
      <c r="AP712" s="515"/>
      <c r="AQ712" s="487"/>
      <c r="AR712" s="487"/>
      <c r="AS712" s="487"/>
      <c r="AT712" s="487"/>
      <c r="AU712" s="489"/>
    </row>
    <row r="713" spans="1:47" s="479" customFormat="1" ht="12.75">
      <c r="A713" s="534"/>
      <c r="B713" s="401" t="s">
        <v>370</v>
      </c>
      <c r="C713" s="360"/>
      <c r="D713" s="360"/>
      <c r="E713" s="360"/>
      <c r="F713" s="402"/>
      <c r="G713" s="402"/>
      <c r="H713" s="177"/>
      <c r="I713" s="177"/>
      <c r="J713" s="177"/>
      <c r="K713" s="177"/>
      <c r="L713" s="177"/>
      <c r="M713" s="177"/>
      <c r="N713" s="177"/>
      <c r="O713" s="177"/>
      <c r="P713" s="177"/>
      <c r="Q713" s="177"/>
      <c r="R713" s="177"/>
      <c r="S713" s="177"/>
      <c r="T713" s="403">
        <v>0</v>
      </c>
      <c r="U713" s="403">
        <v>0</v>
      </c>
      <c r="V713" s="177"/>
      <c r="W713" s="177"/>
      <c r="X713" s="177"/>
      <c r="Y713" s="177"/>
      <c r="Z713" s="177"/>
      <c r="AA713" s="545">
        <v>0</v>
      </c>
      <c r="AB713" s="533"/>
      <c r="AC713" s="515"/>
      <c r="AD713" s="515"/>
      <c r="AE713" s="515"/>
      <c r="AF713" s="488"/>
      <c r="AG713" s="515"/>
      <c r="AH713" s="515"/>
      <c r="AI713" s="488"/>
      <c r="AJ713" s="488"/>
      <c r="AK713" s="515"/>
      <c r="AL713" s="515"/>
      <c r="AM713" s="515"/>
      <c r="AN713" s="515"/>
      <c r="AO713" s="515"/>
      <c r="AP713" s="515"/>
      <c r="AQ713" s="487"/>
      <c r="AR713" s="487"/>
      <c r="AS713" s="487"/>
      <c r="AT713" s="487"/>
      <c r="AU713" s="489"/>
    </row>
    <row r="714" spans="1:47" s="479" customFormat="1" ht="12.75">
      <c r="A714" s="534"/>
      <c r="B714" s="401" t="s">
        <v>371</v>
      </c>
      <c r="C714" s="360"/>
      <c r="D714" s="360">
        <v>9.5</v>
      </c>
      <c r="E714" s="360"/>
      <c r="F714" s="402"/>
      <c r="G714" s="402"/>
      <c r="H714" s="177">
        <v>47.777257479999996</v>
      </c>
      <c r="I714" s="518">
        <v>0.30111142999999885</v>
      </c>
      <c r="J714" s="177"/>
      <c r="K714" s="177"/>
      <c r="L714" s="177">
        <v>9.5</v>
      </c>
      <c r="M714" s="177"/>
      <c r="N714" s="177"/>
      <c r="O714" s="177"/>
      <c r="P714" s="177"/>
      <c r="Q714" s="177"/>
      <c r="R714" s="177"/>
      <c r="S714" s="177"/>
      <c r="T714" s="403">
        <v>9.5</v>
      </c>
      <c r="U714" s="403">
        <v>0</v>
      </c>
      <c r="V714" s="177">
        <v>43.285033333288382</v>
      </c>
      <c r="W714" s="177">
        <v>0.30111143000000001</v>
      </c>
      <c r="X714" s="177"/>
      <c r="Y714" s="177"/>
      <c r="Z714" s="177"/>
      <c r="AA714" s="545">
        <v>43.586144763288381</v>
      </c>
      <c r="AB714" s="533"/>
      <c r="AC714" s="515"/>
      <c r="AD714" s="515"/>
      <c r="AE714" s="515"/>
      <c r="AF714" s="488"/>
      <c r="AG714" s="515"/>
      <c r="AH714" s="515"/>
      <c r="AI714" s="488"/>
      <c r="AJ714" s="488"/>
      <c r="AK714" s="515"/>
      <c r="AL714" s="515"/>
      <c r="AM714" s="515"/>
      <c r="AN714" s="515"/>
      <c r="AO714" s="515"/>
      <c r="AP714" s="515"/>
      <c r="AQ714" s="487"/>
      <c r="AR714" s="487"/>
      <c r="AS714" s="487"/>
      <c r="AT714" s="487"/>
      <c r="AU714" s="489"/>
    </row>
    <row r="715" spans="1:47" s="479" customFormat="1" ht="12.75">
      <c r="A715" s="534"/>
      <c r="B715" s="401" t="s">
        <v>372</v>
      </c>
      <c r="C715" s="360"/>
      <c r="D715" s="360"/>
      <c r="E715" s="360"/>
      <c r="F715" s="402"/>
      <c r="G715" s="402"/>
      <c r="H715" s="177"/>
      <c r="I715" s="177"/>
      <c r="J715" s="177"/>
      <c r="K715" s="177"/>
      <c r="L715" s="177"/>
      <c r="M715" s="177"/>
      <c r="N715" s="177"/>
      <c r="O715" s="177"/>
      <c r="P715" s="177"/>
      <c r="Q715" s="177"/>
      <c r="R715" s="177"/>
      <c r="S715" s="177"/>
      <c r="T715" s="403">
        <v>0</v>
      </c>
      <c r="U715" s="403">
        <v>0</v>
      </c>
      <c r="V715" s="177"/>
      <c r="W715" s="177"/>
      <c r="X715" s="177"/>
      <c r="Y715" s="177"/>
      <c r="Z715" s="177"/>
      <c r="AA715" s="545">
        <v>0</v>
      </c>
      <c r="AB715" s="533"/>
      <c r="AC715" s="515"/>
      <c r="AD715" s="515"/>
      <c r="AE715" s="515"/>
      <c r="AF715" s="488"/>
      <c r="AG715" s="515"/>
      <c r="AH715" s="515"/>
      <c r="AI715" s="488"/>
      <c r="AJ715" s="488"/>
      <c r="AK715" s="515"/>
      <c r="AL715" s="515"/>
      <c r="AM715" s="515"/>
      <c r="AN715" s="515"/>
      <c r="AO715" s="515"/>
      <c r="AP715" s="515"/>
      <c r="AQ715" s="487"/>
      <c r="AR715" s="487"/>
      <c r="AS715" s="487"/>
      <c r="AT715" s="487"/>
      <c r="AU715" s="489"/>
    </row>
    <row r="716" spans="1:47" s="523" customFormat="1" ht="12.75">
      <c r="A716" s="534"/>
      <c r="B716" s="401" t="s">
        <v>373</v>
      </c>
      <c r="C716" s="360">
        <v>0</v>
      </c>
      <c r="D716" s="360">
        <v>0</v>
      </c>
      <c r="E716" s="360">
        <v>1.3</v>
      </c>
      <c r="F716" s="402"/>
      <c r="G716" s="402"/>
      <c r="H716" s="177">
        <v>69.962742519999992</v>
      </c>
      <c r="I716" s="177">
        <v>0.44093323999999257</v>
      </c>
      <c r="J716" s="177">
        <v>0</v>
      </c>
      <c r="K716" s="177">
        <v>0</v>
      </c>
      <c r="L716" s="177">
        <v>0</v>
      </c>
      <c r="M716" s="177">
        <v>1.3</v>
      </c>
      <c r="N716" s="177">
        <v>0</v>
      </c>
      <c r="O716" s="177">
        <v>0</v>
      </c>
      <c r="P716" s="177">
        <v>0</v>
      </c>
      <c r="Q716" s="177">
        <v>0</v>
      </c>
      <c r="R716" s="177">
        <v>0</v>
      </c>
      <c r="S716" s="177">
        <v>0</v>
      </c>
      <c r="T716" s="403">
        <v>0</v>
      </c>
      <c r="U716" s="403">
        <v>1.3</v>
      </c>
      <c r="V716" s="177">
        <v>63.632921996711616</v>
      </c>
      <c r="W716" s="177">
        <v>0.44093324</v>
      </c>
      <c r="X716" s="177">
        <v>0</v>
      </c>
      <c r="Y716" s="177">
        <v>0</v>
      </c>
      <c r="Z716" s="177">
        <v>0</v>
      </c>
      <c r="AA716" s="545">
        <v>64.073855236711623</v>
      </c>
      <c r="AB716" s="533"/>
      <c r="AC716" s="515"/>
      <c r="AD716" s="515"/>
      <c r="AE716" s="515"/>
      <c r="AF716" s="488"/>
      <c r="AG716" s="515"/>
      <c r="AH716" s="515"/>
      <c r="AI716" s="488"/>
      <c r="AJ716" s="488"/>
      <c r="AK716" s="515"/>
      <c r="AL716" s="515"/>
      <c r="AM716" s="515"/>
      <c r="AN716" s="515"/>
      <c r="AO716" s="515"/>
      <c r="AP716" s="515"/>
      <c r="AQ716" s="497"/>
      <c r="AR716" s="497"/>
      <c r="AS716" s="497"/>
      <c r="AT716" s="497"/>
      <c r="AU716" s="522"/>
    </row>
    <row r="717" spans="1:47" s="479" customFormat="1" ht="12.75">
      <c r="A717" s="534"/>
      <c r="B717" s="401" t="s">
        <v>374</v>
      </c>
      <c r="C717" s="360"/>
      <c r="D717" s="360"/>
      <c r="E717" s="360"/>
      <c r="F717" s="402"/>
      <c r="G717" s="402"/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177"/>
      <c r="T717" s="403">
        <v>0</v>
      </c>
      <c r="U717" s="403">
        <v>0</v>
      </c>
      <c r="V717" s="177"/>
      <c r="W717" s="177"/>
      <c r="X717" s="177"/>
      <c r="Y717" s="177"/>
      <c r="Z717" s="177"/>
      <c r="AA717" s="545">
        <v>0</v>
      </c>
      <c r="AB717" s="533"/>
      <c r="AC717" s="515"/>
      <c r="AD717" s="515"/>
      <c r="AE717" s="515"/>
      <c r="AF717" s="488"/>
      <c r="AG717" s="515"/>
      <c r="AH717" s="515"/>
      <c r="AI717" s="488"/>
      <c r="AJ717" s="488"/>
      <c r="AK717" s="515"/>
      <c r="AL717" s="515"/>
      <c r="AM717" s="515"/>
      <c r="AN717" s="515"/>
      <c r="AO717" s="515"/>
      <c r="AP717" s="515"/>
      <c r="AQ717" s="487"/>
      <c r="AR717" s="487"/>
      <c r="AS717" s="487"/>
      <c r="AT717" s="487"/>
      <c r="AU717" s="489"/>
    </row>
    <row r="718" spans="1:47" s="479" customFormat="1" ht="12.75">
      <c r="A718" s="534"/>
      <c r="B718" s="401" t="s">
        <v>375</v>
      </c>
      <c r="C718" s="360"/>
      <c r="D718" s="360"/>
      <c r="E718" s="360"/>
      <c r="F718" s="402"/>
      <c r="G718" s="402"/>
      <c r="H718" s="177"/>
      <c r="I718" s="177"/>
      <c r="J718" s="177"/>
      <c r="K718" s="177"/>
      <c r="L718" s="177"/>
      <c r="M718" s="177"/>
      <c r="N718" s="177"/>
      <c r="O718" s="177"/>
      <c r="P718" s="177"/>
      <c r="Q718" s="177"/>
      <c r="R718" s="177"/>
      <c r="S718" s="177"/>
      <c r="T718" s="403">
        <v>0</v>
      </c>
      <c r="U718" s="403">
        <v>0</v>
      </c>
      <c r="V718" s="177"/>
      <c r="W718" s="177"/>
      <c r="X718" s="177"/>
      <c r="Y718" s="177"/>
      <c r="Z718" s="177"/>
      <c r="AA718" s="545">
        <v>0</v>
      </c>
      <c r="AB718" s="533"/>
      <c r="AC718" s="515"/>
      <c r="AD718" s="515"/>
      <c r="AE718" s="515"/>
      <c r="AF718" s="488"/>
      <c r="AG718" s="515"/>
      <c r="AH718" s="515"/>
      <c r="AI718" s="488"/>
      <c r="AJ718" s="488"/>
      <c r="AK718" s="515"/>
      <c r="AL718" s="515"/>
      <c r="AM718" s="515"/>
      <c r="AN718" s="515"/>
      <c r="AO718" s="515"/>
      <c r="AP718" s="515"/>
      <c r="AQ718" s="487"/>
      <c r="AR718" s="487"/>
      <c r="AS718" s="487"/>
      <c r="AT718" s="487"/>
      <c r="AU718" s="489"/>
    </row>
    <row r="719" spans="1:47" s="479" customFormat="1" ht="12.75">
      <c r="A719" s="534"/>
      <c r="B719" s="401" t="s">
        <v>376</v>
      </c>
      <c r="C719" s="360"/>
      <c r="D719" s="360"/>
      <c r="E719" s="360">
        <v>1.3</v>
      </c>
      <c r="F719" s="402"/>
      <c r="G719" s="402"/>
      <c r="H719" s="403">
        <v>69.962742519999992</v>
      </c>
      <c r="I719" s="518">
        <v>0.44093323999999257</v>
      </c>
      <c r="J719" s="177"/>
      <c r="K719" s="177"/>
      <c r="L719" s="177"/>
      <c r="M719" s="177">
        <v>1.3</v>
      </c>
      <c r="N719" s="177"/>
      <c r="O719" s="177"/>
      <c r="P719" s="177"/>
      <c r="Q719" s="177"/>
      <c r="R719" s="177"/>
      <c r="S719" s="177"/>
      <c r="T719" s="403">
        <v>0</v>
      </c>
      <c r="U719" s="403">
        <v>1.3</v>
      </c>
      <c r="V719" s="177">
        <v>63.632921996711616</v>
      </c>
      <c r="W719" s="177">
        <v>0.44093324</v>
      </c>
      <c r="X719" s="177"/>
      <c r="Y719" s="177"/>
      <c r="Z719" s="177"/>
      <c r="AA719" s="545">
        <v>64.073855236711623</v>
      </c>
      <c r="AB719" s="533"/>
      <c r="AC719" s="515"/>
      <c r="AD719" s="515"/>
      <c r="AE719" s="515"/>
      <c r="AF719" s="488"/>
      <c r="AG719" s="515"/>
      <c r="AH719" s="515"/>
      <c r="AI719" s="488"/>
      <c r="AJ719" s="488"/>
      <c r="AK719" s="515"/>
      <c r="AL719" s="515"/>
      <c r="AM719" s="515"/>
      <c r="AN719" s="515"/>
      <c r="AO719" s="515"/>
      <c r="AP719" s="515"/>
      <c r="AQ719" s="487"/>
      <c r="AR719" s="487"/>
      <c r="AS719" s="487"/>
      <c r="AT719" s="487"/>
      <c r="AU719" s="489"/>
    </row>
    <row r="720" spans="1:47" s="479" customFormat="1" ht="12.75">
      <c r="A720" s="534"/>
      <c r="B720" s="401" t="s">
        <v>377</v>
      </c>
      <c r="C720" s="360"/>
      <c r="D720" s="360"/>
      <c r="E720" s="360"/>
      <c r="F720" s="402"/>
      <c r="G720" s="402"/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177"/>
      <c r="T720" s="403">
        <v>0</v>
      </c>
      <c r="U720" s="403">
        <v>0</v>
      </c>
      <c r="V720" s="177"/>
      <c r="W720" s="177"/>
      <c r="X720" s="177"/>
      <c r="Y720" s="177"/>
      <c r="Z720" s="177"/>
      <c r="AA720" s="545">
        <v>0</v>
      </c>
      <c r="AB720" s="533"/>
      <c r="AC720" s="515"/>
      <c r="AD720" s="515"/>
      <c r="AE720" s="515"/>
      <c r="AF720" s="488"/>
      <c r="AG720" s="515"/>
      <c r="AH720" s="515"/>
      <c r="AI720" s="488"/>
      <c r="AJ720" s="488"/>
      <c r="AK720" s="515"/>
      <c r="AL720" s="515"/>
      <c r="AM720" s="515"/>
      <c r="AN720" s="515"/>
      <c r="AO720" s="515"/>
      <c r="AP720" s="515"/>
      <c r="AQ720" s="487"/>
      <c r="AR720" s="487"/>
      <c r="AS720" s="487"/>
      <c r="AT720" s="487"/>
      <c r="AU720" s="489"/>
    </row>
    <row r="721" spans="1:47" s="479" customFormat="1" ht="12.75">
      <c r="A721" s="534"/>
      <c r="B721" s="401" t="s">
        <v>67</v>
      </c>
      <c r="C721" s="360"/>
      <c r="D721" s="360"/>
      <c r="E721" s="360"/>
      <c r="F721" s="402"/>
      <c r="G721" s="402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403">
        <v>0</v>
      </c>
      <c r="U721" s="403">
        <v>0</v>
      </c>
      <c r="V721" s="177"/>
      <c r="W721" s="177"/>
      <c r="X721" s="177"/>
      <c r="Y721" s="177"/>
      <c r="Z721" s="177"/>
      <c r="AA721" s="545">
        <v>0</v>
      </c>
      <c r="AB721" s="533"/>
      <c r="AC721" s="515"/>
      <c r="AD721" s="515"/>
      <c r="AE721" s="515"/>
      <c r="AF721" s="488"/>
      <c r="AG721" s="515"/>
      <c r="AH721" s="515"/>
      <c r="AI721" s="488"/>
      <c r="AJ721" s="488"/>
      <c r="AK721" s="515"/>
      <c r="AL721" s="515"/>
      <c r="AM721" s="515"/>
      <c r="AN721" s="515"/>
      <c r="AO721" s="515"/>
      <c r="AP721" s="515"/>
      <c r="AQ721" s="487"/>
      <c r="AR721" s="487"/>
      <c r="AS721" s="487"/>
      <c r="AT721" s="487"/>
      <c r="AU721" s="489"/>
    </row>
    <row r="722" spans="1:47" s="528" customFormat="1" ht="30" customHeight="1">
      <c r="A722" s="540">
        <v>24</v>
      </c>
      <c r="B722" s="526" t="s">
        <v>95</v>
      </c>
      <c r="C722" s="513" t="s">
        <v>52</v>
      </c>
      <c r="D722" s="513">
        <v>7.1509999999999998</v>
      </c>
      <c r="E722" s="513">
        <v>0.5</v>
      </c>
      <c r="F722" s="514">
        <v>2012</v>
      </c>
      <c r="G722" s="514">
        <v>2014</v>
      </c>
      <c r="H722" s="513">
        <v>47.915000000000006</v>
      </c>
      <c r="I722" s="513">
        <v>0.24048068000000455</v>
      </c>
      <c r="J722" s="513"/>
      <c r="K722" s="513"/>
      <c r="L722" s="513">
        <v>7.1509999999999998</v>
      </c>
      <c r="M722" s="513">
        <v>0.5</v>
      </c>
      <c r="N722" s="513"/>
      <c r="O722" s="513"/>
      <c r="P722" s="513"/>
      <c r="Q722" s="513"/>
      <c r="R722" s="513"/>
      <c r="S722" s="513"/>
      <c r="T722" s="584">
        <v>7.1509999999999998</v>
      </c>
      <c r="U722" s="584">
        <v>0.5</v>
      </c>
      <c r="V722" s="590">
        <v>41.209519319999998</v>
      </c>
      <c r="W722" s="513">
        <v>0.24048068000000455</v>
      </c>
      <c r="X722" s="513"/>
      <c r="Y722" s="513"/>
      <c r="Z722" s="513"/>
      <c r="AA722" s="587">
        <v>41.45</v>
      </c>
      <c r="AB722" s="531"/>
      <c r="AC722" s="515"/>
      <c r="AD722" s="515"/>
      <c r="AE722" s="515"/>
      <c r="AF722" s="515"/>
      <c r="AG722" s="515"/>
      <c r="AH722" s="515"/>
      <c r="AI722" s="515"/>
      <c r="AJ722" s="515"/>
      <c r="AK722" s="515"/>
      <c r="AL722" s="515"/>
      <c r="AM722" s="515"/>
      <c r="AN722" s="515"/>
      <c r="AO722" s="515"/>
      <c r="AP722" s="515"/>
      <c r="AQ722" s="515"/>
      <c r="AR722" s="515"/>
      <c r="AS722" s="515"/>
      <c r="AT722" s="515"/>
      <c r="AU722" s="527"/>
    </row>
    <row r="723" spans="1:47" s="479" customFormat="1" ht="12.75">
      <c r="A723" s="529"/>
      <c r="B723" s="401" t="s">
        <v>361</v>
      </c>
      <c r="C723" s="360">
        <v>0</v>
      </c>
      <c r="D723" s="360">
        <v>7.1509999999999998</v>
      </c>
      <c r="E723" s="360">
        <v>0.5</v>
      </c>
      <c r="F723" s="402"/>
      <c r="G723" s="402"/>
      <c r="H723" s="177">
        <v>47.914999999999999</v>
      </c>
      <c r="I723" s="177">
        <v>0.24048068000000788</v>
      </c>
      <c r="J723" s="177">
        <v>0</v>
      </c>
      <c r="K723" s="177">
        <v>0</v>
      </c>
      <c r="L723" s="177">
        <v>7.1509999999999998</v>
      </c>
      <c r="M723" s="177">
        <v>0.5</v>
      </c>
      <c r="N723" s="177">
        <v>0</v>
      </c>
      <c r="O723" s="177">
        <v>0</v>
      </c>
      <c r="P723" s="177">
        <v>0</v>
      </c>
      <c r="Q723" s="177">
        <v>0</v>
      </c>
      <c r="R723" s="177">
        <v>0</v>
      </c>
      <c r="S723" s="177">
        <v>0</v>
      </c>
      <c r="T723" s="403">
        <v>7.1509999999999998</v>
      </c>
      <c r="U723" s="403">
        <v>0.5</v>
      </c>
      <c r="V723" s="177">
        <v>41.209519319999998</v>
      </c>
      <c r="W723" s="177">
        <v>0.24048068000000455</v>
      </c>
      <c r="X723" s="177">
        <v>0</v>
      </c>
      <c r="Y723" s="177">
        <v>0</v>
      </c>
      <c r="Z723" s="177">
        <v>0</v>
      </c>
      <c r="AA723" s="545">
        <v>41.45</v>
      </c>
      <c r="AB723" s="533"/>
      <c r="AC723" s="488"/>
      <c r="AD723" s="488"/>
      <c r="AE723" s="488"/>
      <c r="AF723" s="488"/>
      <c r="AG723" s="488"/>
      <c r="AH723" s="488"/>
      <c r="AI723" s="488"/>
      <c r="AJ723" s="488"/>
      <c r="AK723" s="488"/>
      <c r="AL723" s="488"/>
      <c r="AM723" s="488"/>
      <c r="AN723" s="488"/>
      <c r="AO723" s="488"/>
      <c r="AP723" s="488"/>
      <c r="AQ723" s="482"/>
      <c r="AR723" s="482"/>
      <c r="AS723" s="482"/>
      <c r="AT723" s="482"/>
      <c r="AU723" s="489"/>
    </row>
    <row r="724" spans="1:47" s="479" customFormat="1" ht="12.75">
      <c r="A724" s="529"/>
      <c r="B724" s="401" t="s">
        <v>362</v>
      </c>
      <c r="C724" s="360">
        <v>0</v>
      </c>
      <c r="D724" s="360">
        <v>7.1509999999999998</v>
      </c>
      <c r="E724" s="360">
        <v>0</v>
      </c>
      <c r="F724" s="402"/>
      <c r="G724" s="402"/>
      <c r="H724" s="177">
        <v>11.413212140000001</v>
      </c>
      <c r="I724" s="177">
        <v>7.411543861349279E-2</v>
      </c>
      <c r="J724" s="177">
        <v>0</v>
      </c>
      <c r="K724" s="177">
        <v>0</v>
      </c>
      <c r="L724" s="177">
        <v>7.1509999999999998</v>
      </c>
      <c r="M724" s="177">
        <v>0</v>
      </c>
      <c r="N724" s="177">
        <v>0</v>
      </c>
      <c r="O724" s="177">
        <v>0</v>
      </c>
      <c r="P724" s="177">
        <v>0</v>
      </c>
      <c r="Q724" s="177">
        <v>0</v>
      </c>
      <c r="R724" s="177">
        <v>0</v>
      </c>
      <c r="S724" s="177">
        <v>0</v>
      </c>
      <c r="T724" s="403">
        <v>7.1509999999999998</v>
      </c>
      <c r="U724" s="403">
        <v>0</v>
      </c>
      <c r="V724" s="177">
        <v>9.1111408241339298</v>
      </c>
      <c r="W724" s="177">
        <v>7.4115438613493109E-2</v>
      </c>
      <c r="X724" s="177">
        <v>0</v>
      </c>
      <c r="Y724" s="177">
        <v>0</v>
      </c>
      <c r="Z724" s="177">
        <v>0</v>
      </c>
      <c r="AA724" s="545">
        <v>9.1852562627474228</v>
      </c>
      <c r="AB724" s="533"/>
      <c r="AC724" s="488"/>
      <c r="AD724" s="488"/>
      <c r="AE724" s="488"/>
      <c r="AF724" s="488"/>
      <c r="AG724" s="488"/>
      <c r="AH724" s="488"/>
      <c r="AI724" s="488"/>
      <c r="AJ724" s="488"/>
      <c r="AK724" s="488"/>
      <c r="AL724" s="488"/>
      <c r="AM724" s="488"/>
      <c r="AN724" s="488"/>
      <c r="AO724" s="488"/>
      <c r="AP724" s="488"/>
      <c r="AQ724" s="482"/>
      <c r="AR724" s="482"/>
      <c r="AS724" s="482"/>
      <c r="AT724" s="482"/>
      <c r="AU724" s="489"/>
    </row>
    <row r="725" spans="1:47" s="523" customFormat="1" ht="12.75">
      <c r="A725" s="529"/>
      <c r="B725" s="401" t="s">
        <v>363</v>
      </c>
      <c r="C725" s="360">
        <v>0</v>
      </c>
      <c r="D725" s="360">
        <v>6.726</v>
      </c>
      <c r="E725" s="360">
        <v>0</v>
      </c>
      <c r="F725" s="402"/>
      <c r="G725" s="402"/>
      <c r="H725" s="177">
        <v>9.7834890800000007</v>
      </c>
      <c r="I725" s="177">
        <v>6.5936018605551983E-2</v>
      </c>
      <c r="J725" s="177">
        <v>0</v>
      </c>
      <c r="K725" s="177">
        <v>0</v>
      </c>
      <c r="L725" s="177">
        <v>6.726</v>
      </c>
      <c r="M725" s="177">
        <v>0</v>
      </c>
      <c r="N725" s="177">
        <v>0</v>
      </c>
      <c r="O725" s="177">
        <v>0</v>
      </c>
      <c r="P725" s="177">
        <v>0</v>
      </c>
      <c r="Q725" s="177">
        <v>0</v>
      </c>
      <c r="R725" s="177">
        <v>0</v>
      </c>
      <c r="S725" s="177">
        <v>0</v>
      </c>
      <c r="T725" s="403">
        <v>6.726</v>
      </c>
      <c r="U725" s="403">
        <v>0</v>
      </c>
      <c r="V725" s="177">
        <v>7.7704746862115952</v>
      </c>
      <c r="W725" s="177">
        <v>6.5936018605552205E-2</v>
      </c>
      <c r="X725" s="177">
        <v>0</v>
      </c>
      <c r="Y725" s="177">
        <v>0</v>
      </c>
      <c r="Z725" s="177">
        <v>0</v>
      </c>
      <c r="AA725" s="545">
        <v>7.8364107048171476</v>
      </c>
      <c r="AB725" s="533"/>
      <c r="AC725" s="488"/>
      <c r="AD725" s="488"/>
      <c r="AE725" s="488"/>
      <c r="AF725" s="488"/>
      <c r="AG725" s="488"/>
      <c r="AH725" s="488"/>
      <c r="AI725" s="488"/>
      <c r="AJ725" s="488"/>
      <c r="AK725" s="488"/>
      <c r="AL725" s="488"/>
      <c r="AM725" s="488"/>
      <c r="AN725" s="488"/>
      <c r="AO725" s="488"/>
      <c r="AP725" s="488"/>
      <c r="AQ725" s="521"/>
      <c r="AR725" s="521"/>
      <c r="AS725" s="521"/>
      <c r="AT725" s="521"/>
      <c r="AU725" s="522"/>
    </row>
    <row r="726" spans="1:47" s="479" customFormat="1" ht="12.75">
      <c r="A726" s="529"/>
      <c r="B726" s="401" t="s">
        <v>364</v>
      </c>
      <c r="C726" s="360"/>
      <c r="D726" s="360"/>
      <c r="E726" s="360"/>
      <c r="F726" s="402"/>
      <c r="G726" s="402"/>
      <c r="H726" s="177"/>
      <c r="I726" s="177"/>
      <c r="J726" s="177"/>
      <c r="K726" s="177"/>
      <c r="L726" s="177"/>
      <c r="M726" s="177"/>
      <c r="N726" s="177"/>
      <c r="O726" s="177"/>
      <c r="P726" s="177"/>
      <c r="Q726" s="177"/>
      <c r="R726" s="177"/>
      <c r="S726" s="177"/>
      <c r="T726" s="403">
        <v>0</v>
      </c>
      <c r="U726" s="403">
        <v>0</v>
      </c>
      <c r="V726" s="177"/>
      <c r="W726" s="177"/>
      <c r="X726" s="177"/>
      <c r="Y726" s="177"/>
      <c r="Z726" s="177"/>
      <c r="AA726" s="545">
        <v>0</v>
      </c>
      <c r="AB726" s="533"/>
      <c r="AC726" s="488"/>
      <c r="AD726" s="488"/>
      <c r="AE726" s="488"/>
      <c r="AF726" s="488"/>
      <c r="AG726" s="488"/>
      <c r="AH726" s="488"/>
      <c r="AI726" s="488"/>
      <c r="AJ726" s="488"/>
      <c r="AK726" s="488"/>
      <c r="AL726" s="488"/>
      <c r="AM726" s="488"/>
      <c r="AN726" s="488"/>
      <c r="AO726" s="488"/>
      <c r="AP726" s="488"/>
      <c r="AQ726" s="482"/>
      <c r="AR726" s="482"/>
      <c r="AS726" s="482"/>
      <c r="AT726" s="482"/>
      <c r="AU726" s="489"/>
    </row>
    <row r="727" spans="1:47" s="479" customFormat="1" ht="12.75">
      <c r="A727" s="529"/>
      <c r="B727" s="401" t="s">
        <v>365</v>
      </c>
      <c r="C727" s="360"/>
      <c r="D727" s="360"/>
      <c r="E727" s="360"/>
      <c r="F727" s="402"/>
      <c r="G727" s="402"/>
      <c r="H727" s="177"/>
      <c r="I727" s="177"/>
      <c r="J727" s="177"/>
      <c r="K727" s="177"/>
      <c r="L727" s="177"/>
      <c r="M727" s="177"/>
      <c r="N727" s="177"/>
      <c r="O727" s="177"/>
      <c r="P727" s="177"/>
      <c r="Q727" s="177"/>
      <c r="R727" s="177"/>
      <c r="S727" s="177"/>
      <c r="T727" s="403">
        <v>0</v>
      </c>
      <c r="U727" s="403">
        <v>0</v>
      </c>
      <c r="V727" s="177"/>
      <c r="W727" s="177"/>
      <c r="X727" s="177"/>
      <c r="Y727" s="177"/>
      <c r="Z727" s="177"/>
      <c r="AA727" s="545">
        <v>0</v>
      </c>
      <c r="AB727" s="533"/>
      <c r="AC727" s="488"/>
      <c r="AD727" s="488"/>
      <c r="AE727" s="488"/>
      <c r="AF727" s="488"/>
      <c r="AG727" s="488"/>
      <c r="AH727" s="488"/>
      <c r="AI727" s="488"/>
      <c r="AJ727" s="488"/>
      <c r="AK727" s="488"/>
      <c r="AL727" s="488"/>
      <c r="AM727" s="488"/>
      <c r="AN727" s="488"/>
      <c r="AO727" s="488"/>
      <c r="AP727" s="488"/>
      <c r="AQ727" s="482"/>
      <c r="AR727" s="482"/>
      <c r="AS727" s="482"/>
      <c r="AT727" s="482"/>
      <c r="AU727" s="489"/>
    </row>
    <row r="728" spans="1:47" s="479" customFormat="1" ht="12.75">
      <c r="A728" s="529"/>
      <c r="B728" s="401" t="s">
        <v>366</v>
      </c>
      <c r="C728" s="360"/>
      <c r="D728" s="360">
        <v>3.7759999999999998</v>
      </c>
      <c r="E728" s="360"/>
      <c r="F728" s="402"/>
      <c r="G728" s="402"/>
      <c r="H728" s="177">
        <v>7.1892091100000002</v>
      </c>
      <c r="I728" s="518">
        <v>5.2915582180716569E-2</v>
      </c>
      <c r="J728" s="177"/>
      <c r="K728" s="177"/>
      <c r="L728" s="177">
        <v>3.7759999999999998</v>
      </c>
      <c r="M728" s="177"/>
      <c r="N728" s="177"/>
      <c r="O728" s="177"/>
      <c r="P728" s="177"/>
      <c r="Q728" s="177"/>
      <c r="R728" s="177"/>
      <c r="S728" s="177"/>
      <c r="T728" s="403">
        <v>3.7759999999999998</v>
      </c>
      <c r="U728" s="403">
        <v>0</v>
      </c>
      <c r="V728" s="177">
        <v>6.0674752418928666</v>
      </c>
      <c r="W728" s="177">
        <v>5.2915582180716743E-2</v>
      </c>
      <c r="X728" s="177"/>
      <c r="Y728" s="177"/>
      <c r="Z728" s="177"/>
      <c r="AA728" s="545">
        <v>6.1203908240735831</v>
      </c>
      <c r="AB728" s="533"/>
      <c r="AC728" s="488"/>
      <c r="AD728" s="488"/>
      <c r="AE728" s="488"/>
      <c r="AF728" s="488"/>
      <c r="AG728" s="488"/>
      <c r="AH728" s="488"/>
      <c r="AI728" s="488"/>
      <c r="AJ728" s="488"/>
      <c r="AK728" s="488"/>
      <c r="AL728" s="488"/>
      <c r="AM728" s="488"/>
      <c r="AN728" s="488"/>
      <c r="AO728" s="488"/>
      <c r="AP728" s="488"/>
      <c r="AQ728" s="482"/>
      <c r="AR728" s="482"/>
      <c r="AS728" s="482"/>
      <c r="AT728" s="482"/>
      <c r="AU728" s="489"/>
    </row>
    <row r="729" spans="1:47" s="479" customFormat="1" ht="12.75">
      <c r="A729" s="529"/>
      <c r="B729" s="401" t="s">
        <v>367</v>
      </c>
      <c r="C729" s="360"/>
      <c r="D729" s="360">
        <v>2.95</v>
      </c>
      <c r="E729" s="360"/>
      <c r="F729" s="402"/>
      <c r="G729" s="402"/>
      <c r="H729" s="177">
        <v>2.5942799700000001</v>
      </c>
      <c r="I729" s="518">
        <v>1.3020436424835413E-2</v>
      </c>
      <c r="J729" s="177"/>
      <c r="K729" s="177"/>
      <c r="L729" s="177">
        <v>2.95</v>
      </c>
      <c r="M729" s="177"/>
      <c r="N729" s="177"/>
      <c r="O729" s="177"/>
      <c r="P729" s="177"/>
      <c r="Q729" s="177"/>
      <c r="R729" s="177"/>
      <c r="S729" s="177"/>
      <c r="T729" s="403">
        <v>2.95</v>
      </c>
      <c r="U729" s="403">
        <v>0</v>
      </c>
      <c r="V729" s="177">
        <v>1.7029994443187284</v>
      </c>
      <c r="W729" s="177">
        <v>1.3020436424835467E-2</v>
      </c>
      <c r="X729" s="177"/>
      <c r="Y729" s="177"/>
      <c r="Z729" s="177"/>
      <c r="AA729" s="545">
        <v>1.7160198807435638</v>
      </c>
      <c r="AB729" s="533"/>
      <c r="AC729" s="488"/>
      <c r="AD729" s="488"/>
      <c r="AE729" s="488"/>
      <c r="AF729" s="488"/>
      <c r="AG729" s="488"/>
      <c r="AH729" s="488"/>
      <c r="AI729" s="488"/>
      <c r="AJ729" s="488"/>
      <c r="AK729" s="488"/>
      <c r="AL729" s="488"/>
      <c r="AM729" s="488"/>
      <c r="AN729" s="488"/>
      <c r="AO729" s="488"/>
      <c r="AP729" s="488"/>
      <c r="AQ729" s="482"/>
      <c r="AR729" s="482"/>
      <c r="AS729" s="482"/>
      <c r="AT729" s="482"/>
      <c r="AU729" s="489"/>
    </row>
    <row r="730" spans="1:47" s="523" customFormat="1" ht="12.75">
      <c r="A730" s="529"/>
      <c r="B730" s="401" t="s">
        <v>368</v>
      </c>
      <c r="C730" s="360">
        <v>0</v>
      </c>
      <c r="D730" s="360">
        <v>0.42499999999999999</v>
      </c>
      <c r="E730" s="360">
        <v>0</v>
      </c>
      <c r="F730" s="402"/>
      <c r="G730" s="402"/>
      <c r="H730" s="177">
        <v>1.6297230600000001</v>
      </c>
      <c r="I730" s="177">
        <v>8.1794200079408075E-3</v>
      </c>
      <c r="J730" s="177">
        <v>0</v>
      </c>
      <c r="K730" s="177">
        <v>0</v>
      </c>
      <c r="L730" s="177">
        <v>0.42499999999999999</v>
      </c>
      <c r="M730" s="177">
        <v>0</v>
      </c>
      <c r="N730" s="177">
        <v>0</v>
      </c>
      <c r="O730" s="177">
        <v>0</v>
      </c>
      <c r="P730" s="177">
        <v>0</v>
      </c>
      <c r="Q730" s="177">
        <v>0</v>
      </c>
      <c r="R730" s="177">
        <v>0</v>
      </c>
      <c r="S730" s="177">
        <v>0</v>
      </c>
      <c r="T730" s="403">
        <v>0.42499999999999999</v>
      </c>
      <c r="U730" s="403">
        <v>0</v>
      </c>
      <c r="V730" s="177">
        <v>1.3406661379223339</v>
      </c>
      <c r="W730" s="177">
        <v>8.1794200079408994E-3</v>
      </c>
      <c r="X730" s="177">
        <v>0</v>
      </c>
      <c r="Y730" s="177">
        <v>0</v>
      </c>
      <c r="Z730" s="177">
        <v>0</v>
      </c>
      <c r="AA730" s="545">
        <v>1.3488455579302747</v>
      </c>
      <c r="AB730" s="533"/>
      <c r="AC730" s="488"/>
      <c r="AD730" s="488"/>
      <c r="AE730" s="488"/>
      <c r="AF730" s="488"/>
      <c r="AG730" s="488"/>
      <c r="AH730" s="488"/>
      <c r="AI730" s="488"/>
      <c r="AJ730" s="488"/>
      <c r="AK730" s="488"/>
      <c r="AL730" s="488"/>
      <c r="AM730" s="488"/>
      <c r="AN730" s="488"/>
      <c r="AO730" s="488"/>
      <c r="AP730" s="488"/>
      <c r="AQ730" s="521"/>
      <c r="AR730" s="521"/>
      <c r="AS730" s="521"/>
      <c r="AT730" s="521"/>
      <c r="AU730" s="522"/>
    </row>
    <row r="731" spans="1:47" s="479" customFormat="1" ht="12.75">
      <c r="A731" s="529"/>
      <c r="B731" s="401" t="s">
        <v>369</v>
      </c>
      <c r="C731" s="360"/>
      <c r="D731" s="360"/>
      <c r="E731" s="360"/>
      <c r="F731" s="402"/>
      <c r="G731" s="402"/>
      <c r="H731" s="177"/>
      <c r="I731" s="177"/>
      <c r="J731" s="177"/>
      <c r="K731" s="177"/>
      <c r="L731" s="177"/>
      <c r="M731" s="177"/>
      <c r="N731" s="177"/>
      <c r="O731" s="177"/>
      <c r="P731" s="177"/>
      <c r="Q731" s="177"/>
      <c r="R731" s="177"/>
      <c r="S731" s="177"/>
      <c r="T731" s="403">
        <v>0</v>
      </c>
      <c r="U731" s="403">
        <v>0</v>
      </c>
      <c r="V731" s="177"/>
      <c r="W731" s="177"/>
      <c r="X731" s="177"/>
      <c r="Y731" s="177"/>
      <c r="Z731" s="177"/>
      <c r="AA731" s="545">
        <v>0</v>
      </c>
      <c r="AB731" s="533"/>
      <c r="AC731" s="488"/>
      <c r="AD731" s="488"/>
      <c r="AE731" s="488"/>
      <c r="AF731" s="488"/>
      <c r="AG731" s="488"/>
      <c r="AH731" s="488"/>
      <c r="AI731" s="488"/>
      <c r="AJ731" s="488"/>
      <c r="AK731" s="488"/>
      <c r="AL731" s="488"/>
      <c r="AM731" s="488"/>
      <c r="AN731" s="488"/>
      <c r="AO731" s="488"/>
      <c r="AP731" s="488"/>
      <c r="AQ731" s="482"/>
      <c r="AR731" s="482"/>
      <c r="AS731" s="482"/>
      <c r="AT731" s="482"/>
      <c r="AU731" s="489"/>
    </row>
    <row r="732" spans="1:47" s="479" customFormat="1" ht="12.75">
      <c r="A732" s="529"/>
      <c r="B732" s="401" t="s">
        <v>370</v>
      </c>
      <c r="C732" s="360"/>
      <c r="D732" s="360"/>
      <c r="E732" s="360"/>
      <c r="F732" s="402"/>
      <c r="G732" s="402"/>
      <c r="H732" s="177"/>
      <c r="I732" s="177"/>
      <c r="J732" s="177"/>
      <c r="K732" s="177"/>
      <c r="L732" s="177"/>
      <c r="M732" s="177"/>
      <c r="N732" s="177"/>
      <c r="O732" s="177"/>
      <c r="P732" s="177"/>
      <c r="Q732" s="177"/>
      <c r="R732" s="177"/>
      <c r="S732" s="177"/>
      <c r="T732" s="403">
        <v>0</v>
      </c>
      <c r="U732" s="403">
        <v>0</v>
      </c>
      <c r="V732" s="177"/>
      <c r="W732" s="177"/>
      <c r="X732" s="177"/>
      <c r="Y732" s="177"/>
      <c r="Z732" s="177"/>
      <c r="AA732" s="545">
        <v>0</v>
      </c>
      <c r="AB732" s="533"/>
      <c r="AC732" s="488"/>
      <c r="AD732" s="488"/>
      <c r="AE732" s="488"/>
      <c r="AF732" s="488"/>
      <c r="AG732" s="488"/>
      <c r="AH732" s="488"/>
      <c r="AI732" s="488"/>
      <c r="AJ732" s="488"/>
      <c r="AK732" s="488"/>
      <c r="AL732" s="488"/>
      <c r="AM732" s="488"/>
      <c r="AN732" s="488"/>
      <c r="AO732" s="488"/>
      <c r="AP732" s="488"/>
      <c r="AQ732" s="482"/>
      <c r="AR732" s="482"/>
      <c r="AS732" s="482"/>
      <c r="AT732" s="482"/>
      <c r="AU732" s="489"/>
    </row>
    <row r="733" spans="1:47" s="479" customFormat="1" ht="12.75">
      <c r="A733" s="529"/>
      <c r="B733" s="401" t="s">
        <v>371</v>
      </c>
      <c r="C733" s="360"/>
      <c r="D733" s="360">
        <v>0.42499999999999999</v>
      </c>
      <c r="E733" s="360"/>
      <c r="F733" s="402"/>
      <c r="G733" s="402"/>
      <c r="H733" s="177">
        <v>1.6297230600000001</v>
      </c>
      <c r="I733" s="518">
        <v>8.1794200079408075E-3</v>
      </c>
      <c r="J733" s="177"/>
      <c r="K733" s="177"/>
      <c r="L733" s="177">
        <v>0.42499999999999999</v>
      </c>
      <c r="M733" s="177"/>
      <c r="N733" s="177"/>
      <c r="O733" s="177"/>
      <c r="P733" s="177"/>
      <c r="Q733" s="177"/>
      <c r="R733" s="177"/>
      <c r="S733" s="177"/>
      <c r="T733" s="403">
        <v>0.42499999999999999</v>
      </c>
      <c r="U733" s="403">
        <v>0</v>
      </c>
      <c r="V733" s="177">
        <v>1.3406661379223339</v>
      </c>
      <c r="W733" s="177">
        <v>8.1794200079408994E-3</v>
      </c>
      <c r="X733" s="177"/>
      <c r="Y733" s="177"/>
      <c r="Z733" s="177"/>
      <c r="AA733" s="545">
        <v>1.3488455579302747</v>
      </c>
      <c r="AB733" s="533"/>
      <c r="AC733" s="488"/>
      <c r="AD733" s="488"/>
      <c r="AE733" s="488"/>
      <c r="AF733" s="488"/>
      <c r="AG733" s="488"/>
      <c r="AH733" s="488"/>
      <c r="AI733" s="488"/>
      <c r="AJ733" s="488"/>
      <c r="AK733" s="488"/>
      <c r="AL733" s="488"/>
      <c r="AM733" s="488"/>
      <c r="AN733" s="488"/>
      <c r="AO733" s="488"/>
      <c r="AP733" s="488"/>
      <c r="AQ733" s="482"/>
      <c r="AR733" s="482"/>
      <c r="AS733" s="482"/>
      <c r="AT733" s="482"/>
      <c r="AU733" s="489"/>
    </row>
    <row r="734" spans="1:47" s="479" customFormat="1" ht="12.75">
      <c r="A734" s="529"/>
      <c r="B734" s="401" t="s">
        <v>372</v>
      </c>
      <c r="C734" s="360"/>
      <c r="D734" s="360"/>
      <c r="E734" s="360"/>
      <c r="F734" s="402"/>
      <c r="G734" s="402"/>
      <c r="H734" s="177"/>
      <c r="I734" s="177"/>
      <c r="J734" s="177"/>
      <c r="K734" s="177"/>
      <c r="L734" s="177"/>
      <c r="M734" s="177"/>
      <c r="N734" s="177"/>
      <c r="O734" s="177"/>
      <c r="P734" s="177"/>
      <c r="Q734" s="177"/>
      <c r="R734" s="177"/>
      <c r="S734" s="177"/>
      <c r="T734" s="403">
        <v>0</v>
      </c>
      <c r="U734" s="403">
        <v>0</v>
      </c>
      <c r="V734" s="177"/>
      <c r="W734" s="177"/>
      <c r="X734" s="177"/>
      <c r="Y734" s="177"/>
      <c r="Z734" s="177"/>
      <c r="AA734" s="545">
        <v>0</v>
      </c>
      <c r="AB734" s="533"/>
      <c r="AC734" s="488"/>
      <c r="AD734" s="488"/>
      <c r="AE734" s="488"/>
      <c r="AF734" s="488"/>
      <c r="AG734" s="488"/>
      <c r="AH734" s="488"/>
      <c r="AI734" s="488"/>
      <c r="AJ734" s="488"/>
      <c r="AK734" s="488"/>
      <c r="AL734" s="488"/>
      <c r="AM734" s="488"/>
      <c r="AN734" s="488"/>
      <c r="AO734" s="488"/>
      <c r="AP734" s="488"/>
      <c r="AQ734" s="482"/>
      <c r="AR734" s="482"/>
      <c r="AS734" s="482"/>
      <c r="AT734" s="482"/>
      <c r="AU734" s="489"/>
    </row>
    <row r="735" spans="1:47" s="523" customFormat="1" ht="12.75">
      <c r="A735" s="529"/>
      <c r="B735" s="401" t="s">
        <v>373</v>
      </c>
      <c r="C735" s="360">
        <v>0</v>
      </c>
      <c r="D735" s="360">
        <v>0</v>
      </c>
      <c r="E735" s="360">
        <v>0.5</v>
      </c>
      <c r="F735" s="402"/>
      <c r="G735" s="402"/>
      <c r="H735" s="177">
        <v>36.50178786</v>
      </c>
      <c r="I735" s="177">
        <v>0.16636524138651509</v>
      </c>
      <c r="J735" s="177">
        <v>0</v>
      </c>
      <c r="K735" s="177">
        <v>0</v>
      </c>
      <c r="L735" s="177">
        <v>0</v>
      </c>
      <c r="M735" s="177">
        <v>0.5</v>
      </c>
      <c r="N735" s="177">
        <v>0</v>
      </c>
      <c r="O735" s="177">
        <v>0</v>
      </c>
      <c r="P735" s="177">
        <v>0</v>
      </c>
      <c r="Q735" s="177">
        <v>0</v>
      </c>
      <c r="R735" s="177">
        <v>0</v>
      </c>
      <c r="S735" s="177">
        <v>0</v>
      </c>
      <c r="T735" s="403">
        <v>0</v>
      </c>
      <c r="U735" s="403">
        <v>0.5</v>
      </c>
      <c r="V735" s="177">
        <v>32.098378495866072</v>
      </c>
      <c r="W735" s="177">
        <v>0.16636524138651143</v>
      </c>
      <c r="X735" s="177">
        <v>0</v>
      </c>
      <c r="Y735" s="177">
        <v>0</v>
      </c>
      <c r="Z735" s="177">
        <v>0</v>
      </c>
      <c r="AA735" s="545">
        <v>32.26474373725258</v>
      </c>
      <c r="AB735" s="533"/>
      <c r="AC735" s="488"/>
      <c r="AD735" s="488"/>
      <c r="AE735" s="488"/>
      <c r="AF735" s="488"/>
      <c r="AG735" s="488"/>
      <c r="AH735" s="488"/>
      <c r="AI735" s="488"/>
      <c r="AJ735" s="488"/>
      <c r="AK735" s="488"/>
      <c r="AL735" s="488"/>
      <c r="AM735" s="488"/>
      <c r="AN735" s="488"/>
      <c r="AO735" s="488"/>
      <c r="AP735" s="488"/>
      <c r="AQ735" s="521"/>
      <c r="AR735" s="521"/>
      <c r="AS735" s="521"/>
      <c r="AT735" s="521"/>
      <c r="AU735" s="522"/>
    </row>
    <row r="736" spans="1:47" s="479" customFormat="1" ht="12.75">
      <c r="A736" s="529"/>
      <c r="B736" s="401" t="s">
        <v>374</v>
      </c>
      <c r="C736" s="360"/>
      <c r="D736" s="360"/>
      <c r="E736" s="360"/>
      <c r="F736" s="402"/>
      <c r="G736" s="402"/>
      <c r="H736" s="177"/>
      <c r="I736" s="177"/>
      <c r="J736" s="177"/>
      <c r="K736" s="177"/>
      <c r="L736" s="177"/>
      <c r="M736" s="177"/>
      <c r="N736" s="177"/>
      <c r="O736" s="177"/>
      <c r="P736" s="177"/>
      <c r="Q736" s="177"/>
      <c r="R736" s="177"/>
      <c r="S736" s="177"/>
      <c r="T736" s="403">
        <v>0</v>
      </c>
      <c r="U736" s="403">
        <v>0</v>
      </c>
      <c r="V736" s="177"/>
      <c r="W736" s="177"/>
      <c r="X736" s="177"/>
      <c r="Y736" s="177"/>
      <c r="Z736" s="177"/>
      <c r="AA736" s="545">
        <v>0</v>
      </c>
      <c r="AB736" s="533"/>
      <c r="AC736" s="488"/>
      <c r="AD736" s="488"/>
      <c r="AE736" s="488"/>
      <c r="AF736" s="488"/>
      <c r="AG736" s="488"/>
      <c r="AH736" s="488"/>
      <c r="AI736" s="488"/>
      <c r="AJ736" s="488"/>
      <c r="AK736" s="488"/>
      <c r="AL736" s="488"/>
      <c r="AM736" s="488"/>
      <c r="AN736" s="488"/>
      <c r="AO736" s="488"/>
      <c r="AP736" s="488"/>
      <c r="AQ736" s="482"/>
      <c r="AR736" s="482"/>
      <c r="AS736" s="482"/>
      <c r="AT736" s="482"/>
      <c r="AU736" s="489"/>
    </row>
    <row r="737" spans="1:47" s="479" customFormat="1" ht="12.75">
      <c r="A737" s="529"/>
      <c r="B737" s="401" t="s">
        <v>375</v>
      </c>
      <c r="C737" s="360"/>
      <c r="D737" s="360"/>
      <c r="E737" s="360"/>
      <c r="F737" s="402"/>
      <c r="G737" s="402"/>
      <c r="H737" s="177"/>
      <c r="I737" s="177"/>
      <c r="J737" s="177"/>
      <c r="K737" s="177"/>
      <c r="L737" s="177"/>
      <c r="M737" s="177"/>
      <c r="N737" s="177"/>
      <c r="O737" s="177"/>
      <c r="P737" s="177"/>
      <c r="Q737" s="177"/>
      <c r="R737" s="177"/>
      <c r="S737" s="177"/>
      <c r="T737" s="403">
        <v>0</v>
      </c>
      <c r="U737" s="403">
        <v>0</v>
      </c>
      <c r="V737" s="177"/>
      <c r="W737" s="177"/>
      <c r="X737" s="177"/>
      <c r="Y737" s="177"/>
      <c r="Z737" s="177"/>
      <c r="AA737" s="545">
        <v>0</v>
      </c>
      <c r="AB737" s="533"/>
      <c r="AC737" s="488"/>
      <c r="AD737" s="488"/>
      <c r="AE737" s="488"/>
      <c r="AF737" s="488"/>
      <c r="AG737" s="488"/>
      <c r="AH737" s="488"/>
      <c r="AI737" s="488"/>
      <c r="AJ737" s="488"/>
      <c r="AK737" s="488"/>
      <c r="AL737" s="488"/>
      <c r="AM737" s="488"/>
      <c r="AN737" s="488"/>
      <c r="AO737" s="488"/>
      <c r="AP737" s="488"/>
      <c r="AQ737" s="482"/>
      <c r="AR737" s="482"/>
      <c r="AS737" s="482"/>
      <c r="AT737" s="482"/>
      <c r="AU737" s="489"/>
    </row>
    <row r="738" spans="1:47" s="479" customFormat="1" ht="12.75">
      <c r="A738" s="529"/>
      <c r="B738" s="401" t="s">
        <v>376</v>
      </c>
      <c r="C738" s="360"/>
      <c r="D738" s="360"/>
      <c r="E738" s="360">
        <v>0.5</v>
      </c>
      <c r="F738" s="402"/>
      <c r="G738" s="402"/>
      <c r="H738" s="177">
        <v>36.50178786</v>
      </c>
      <c r="I738" s="518">
        <v>0.16636524138651509</v>
      </c>
      <c r="J738" s="177"/>
      <c r="K738" s="177"/>
      <c r="L738" s="177"/>
      <c r="M738" s="177">
        <v>0.5</v>
      </c>
      <c r="N738" s="177"/>
      <c r="O738" s="177"/>
      <c r="P738" s="177"/>
      <c r="Q738" s="177"/>
      <c r="R738" s="177"/>
      <c r="S738" s="177"/>
      <c r="T738" s="403">
        <v>0</v>
      </c>
      <c r="U738" s="403">
        <v>0.5</v>
      </c>
      <c r="V738" s="177">
        <v>32.098378495866072</v>
      </c>
      <c r="W738" s="177">
        <v>0.16636524138651143</v>
      </c>
      <c r="X738" s="177"/>
      <c r="Y738" s="177"/>
      <c r="Z738" s="177"/>
      <c r="AA738" s="545">
        <v>32.26474373725258</v>
      </c>
      <c r="AB738" s="533"/>
      <c r="AC738" s="488"/>
      <c r="AD738" s="488"/>
      <c r="AE738" s="488"/>
      <c r="AF738" s="488"/>
      <c r="AG738" s="488"/>
      <c r="AH738" s="488"/>
      <c r="AI738" s="488"/>
      <c r="AJ738" s="488"/>
      <c r="AK738" s="488"/>
      <c r="AL738" s="488"/>
      <c r="AM738" s="488"/>
      <c r="AN738" s="488"/>
      <c r="AO738" s="488"/>
      <c r="AP738" s="488"/>
      <c r="AQ738" s="482"/>
      <c r="AR738" s="482"/>
      <c r="AS738" s="482"/>
      <c r="AT738" s="482"/>
      <c r="AU738" s="489"/>
    </row>
    <row r="739" spans="1:47" s="479" customFormat="1" ht="12.75">
      <c r="A739" s="529"/>
      <c r="B739" s="401" t="s">
        <v>377</v>
      </c>
      <c r="C739" s="360"/>
      <c r="D739" s="360"/>
      <c r="E739" s="360"/>
      <c r="F739" s="402"/>
      <c r="G739" s="402"/>
      <c r="H739" s="177"/>
      <c r="I739" s="177"/>
      <c r="J739" s="177"/>
      <c r="K739" s="177"/>
      <c r="L739" s="177"/>
      <c r="M739" s="177"/>
      <c r="N739" s="177"/>
      <c r="O739" s="177"/>
      <c r="P739" s="177"/>
      <c r="Q739" s="177"/>
      <c r="R739" s="177"/>
      <c r="S739" s="177"/>
      <c r="T739" s="403">
        <v>0</v>
      </c>
      <c r="U739" s="403">
        <v>0</v>
      </c>
      <c r="V739" s="177"/>
      <c r="W739" s="177"/>
      <c r="X739" s="177"/>
      <c r="Y739" s="177"/>
      <c r="Z739" s="177"/>
      <c r="AA739" s="545">
        <v>0</v>
      </c>
      <c r="AB739" s="533"/>
      <c r="AC739" s="488"/>
      <c r="AD739" s="488"/>
      <c r="AE739" s="488"/>
      <c r="AF739" s="488"/>
      <c r="AG739" s="488"/>
      <c r="AH739" s="488"/>
      <c r="AI739" s="488"/>
      <c r="AJ739" s="488"/>
      <c r="AK739" s="488"/>
      <c r="AL739" s="488"/>
      <c r="AM739" s="488"/>
      <c r="AN739" s="488"/>
      <c r="AO739" s="488"/>
      <c r="AP739" s="488"/>
      <c r="AQ739" s="482"/>
      <c r="AR739" s="482"/>
      <c r="AS739" s="482"/>
      <c r="AT739" s="482"/>
      <c r="AU739" s="489"/>
    </row>
    <row r="740" spans="1:47" s="479" customFormat="1" ht="12.75">
      <c r="A740" s="529"/>
      <c r="B740" s="401" t="s">
        <v>67</v>
      </c>
      <c r="C740" s="360"/>
      <c r="D740" s="360"/>
      <c r="E740" s="360"/>
      <c r="F740" s="402"/>
      <c r="G740" s="402"/>
      <c r="H740" s="177"/>
      <c r="I740" s="177"/>
      <c r="J740" s="177"/>
      <c r="K740" s="177"/>
      <c r="L740" s="177"/>
      <c r="M740" s="177"/>
      <c r="N740" s="177"/>
      <c r="O740" s="177"/>
      <c r="P740" s="177"/>
      <c r="Q740" s="177"/>
      <c r="R740" s="177"/>
      <c r="S740" s="177"/>
      <c r="T740" s="403">
        <v>0</v>
      </c>
      <c r="U740" s="403">
        <v>0</v>
      </c>
      <c r="V740" s="177"/>
      <c r="W740" s="177"/>
      <c r="X740" s="177"/>
      <c r="Y740" s="177"/>
      <c r="Z740" s="177"/>
      <c r="AA740" s="545">
        <v>0</v>
      </c>
      <c r="AB740" s="533"/>
      <c r="AC740" s="488"/>
      <c r="AD740" s="488"/>
      <c r="AE740" s="488"/>
      <c r="AF740" s="488"/>
      <c r="AG740" s="488"/>
      <c r="AH740" s="488"/>
      <c r="AI740" s="488"/>
      <c r="AJ740" s="488"/>
      <c r="AK740" s="488"/>
      <c r="AL740" s="488"/>
      <c r="AM740" s="488"/>
      <c r="AN740" s="488"/>
      <c r="AO740" s="488"/>
      <c r="AP740" s="488"/>
      <c r="AQ740" s="482"/>
      <c r="AR740" s="482"/>
      <c r="AS740" s="482"/>
      <c r="AT740" s="482"/>
      <c r="AU740" s="489"/>
    </row>
    <row r="741" spans="1:47" s="528" customFormat="1" ht="39.950000000000003" customHeight="1">
      <c r="A741" s="540">
        <v>25</v>
      </c>
      <c r="B741" s="526" t="s">
        <v>96</v>
      </c>
      <c r="C741" s="513" t="s">
        <v>52</v>
      </c>
      <c r="D741" s="513">
        <v>3.3290000000000002</v>
      </c>
      <c r="E741" s="513">
        <v>1.2000000000000002</v>
      </c>
      <c r="F741" s="514">
        <v>2012</v>
      </c>
      <c r="G741" s="514">
        <v>2014</v>
      </c>
      <c r="H741" s="513">
        <v>43.576072150000002</v>
      </c>
      <c r="I741" s="513">
        <v>0.77945336000000509</v>
      </c>
      <c r="J741" s="513"/>
      <c r="K741" s="513"/>
      <c r="L741" s="513">
        <v>3.3290000000000002</v>
      </c>
      <c r="M741" s="513">
        <v>1.2000000000000002</v>
      </c>
      <c r="N741" s="513"/>
      <c r="O741" s="513"/>
      <c r="P741" s="513"/>
      <c r="Q741" s="513"/>
      <c r="R741" s="513"/>
      <c r="S741" s="513"/>
      <c r="T741" s="584">
        <v>3.3290000000000002</v>
      </c>
      <c r="U741" s="584">
        <v>1.2000000000000002</v>
      </c>
      <c r="V741" s="590">
        <v>38.796618789999989</v>
      </c>
      <c r="W741" s="513">
        <v>0.77945336000000509</v>
      </c>
      <c r="X741" s="513"/>
      <c r="Y741" s="513"/>
      <c r="Z741" s="513"/>
      <c r="AA741" s="587">
        <v>39.576072150000002</v>
      </c>
      <c r="AB741" s="531"/>
      <c r="AC741" s="515"/>
      <c r="AD741" s="515"/>
      <c r="AE741" s="515"/>
      <c r="AF741" s="515"/>
      <c r="AG741" s="515"/>
      <c r="AH741" s="515"/>
      <c r="AI741" s="515"/>
      <c r="AJ741" s="515"/>
      <c r="AK741" s="515"/>
      <c r="AL741" s="515"/>
      <c r="AM741" s="515"/>
      <c r="AN741" s="515"/>
      <c r="AO741" s="515"/>
      <c r="AP741" s="515"/>
      <c r="AQ741" s="515"/>
      <c r="AR741" s="515"/>
      <c r="AS741" s="515"/>
      <c r="AT741" s="515"/>
      <c r="AU741" s="527">
        <v>-4</v>
      </c>
    </row>
    <row r="742" spans="1:47" s="479" customFormat="1" ht="12.75">
      <c r="A742" s="529"/>
      <c r="B742" s="401" t="s">
        <v>361</v>
      </c>
      <c r="C742" s="360">
        <v>0</v>
      </c>
      <c r="D742" s="360">
        <v>3.3290000000000002</v>
      </c>
      <c r="E742" s="360">
        <v>1.2</v>
      </c>
      <c r="F742" s="402"/>
      <c r="G742" s="402"/>
      <c r="H742" s="177">
        <v>43.576072150000002</v>
      </c>
      <c r="I742" s="177">
        <v>0.77945336000000776</v>
      </c>
      <c r="J742" s="177">
        <v>0</v>
      </c>
      <c r="K742" s="177">
        <v>0</v>
      </c>
      <c r="L742" s="177">
        <v>3.3290000000000002</v>
      </c>
      <c r="M742" s="177">
        <v>1.2</v>
      </c>
      <c r="N742" s="177">
        <v>0</v>
      </c>
      <c r="O742" s="177">
        <v>0</v>
      </c>
      <c r="P742" s="177">
        <v>0</v>
      </c>
      <c r="Q742" s="177">
        <v>0</v>
      </c>
      <c r="R742" s="177">
        <v>0</v>
      </c>
      <c r="S742" s="177">
        <v>0</v>
      </c>
      <c r="T742" s="403">
        <v>3.3290000000000002</v>
      </c>
      <c r="U742" s="403">
        <v>1.2</v>
      </c>
      <c r="V742" s="177">
        <v>38.796618789999989</v>
      </c>
      <c r="W742" s="177">
        <v>0.77945335999999998</v>
      </c>
      <c r="X742" s="177">
        <v>0</v>
      </c>
      <c r="Y742" s="177">
        <v>0</v>
      </c>
      <c r="Z742" s="177">
        <v>0</v>
      </c>
      <c r="AA742" s="545">
        <v>39.576072149999987</v>
      </c>
      <c r="AB742" s="533"/>
      <c r="AC742" s="488"/>
      <c r="AD742" s="488"/>
      <c r="AE742" s="488"/>
      <c r="AF742" s="488"/>
      <c r="AG742" s="488"/>
      <c r="AH742" s="488"/>
      <c r="AI742" s="488"/>
      <c r="AJ742" s="488"/>
      <c r="AK742" s="488"/>
      <c r="AL742" s="488"/>
      <c r="AM742" s="488"/>
      <c r="AN742" s="488"/>
      <c r="AO742" s="488"/>
      <c r="AP742" s="488"/>
      <c r="AQ742" s="482"/>
      <c r="AR742" s="482"/>
      <c r="AS742" s="482"/>
      <c r="AT742" s="482"/>
      <c r="AU742" s="489"/>
    </row>
    <row r="743" spans="1:47" s="479" customFormat="1" ht="12.75">
      <c r="A743" s="529"/>
      <c r="B743" s="401" t="s">
        <v>362</v>
      </c>
      <c r="C743" s="360">
        <v>0</v>
      </c>
      <c r="D743" s="360">
        <v>3.3290000000000002</v>
      </c>
      <c r="E743" s="360">
        <v>0</v>
      </c>
      <c r="F743" s="402"/>
      <c r="G743" s="402"/>
      <c r="H743" s="177">
        <v>12.05844491</v>
      </c>
      <c r="I743" s="177">
        <v>0.32680646399348046</v>
      </c>
      <c r="J743" s="177">
        <v>0</v>
      </c>
      <c r="K743" s="177">
        <v>0</v>
      </c>
      <c r="L743" s="177">
        <v>3.3290000000000002</v>
      </c>
      <c r="M743" s="177">
        <v>0</v>
      </c>
      <c r="N743" s="177">
        <v>0</v>
      </c>
      <c r="O743" s="177">
        <v>0</v>
      </c>
      <c r="P743" s="177">
        <v>0</v>
      </c>
      <c r="Q743" s="177">
        <v>0</v>
      </c>
      <c r="R743" s="177">
        <v>0</v>
      </c>
      <c r="S743" s="177">
        <v>0</v>
      </c>
      <c r="T743" s="403">
        <v>3.3290000000000002</v>
      </c>
      <c r="U743" s="403">
        <v>0</v>
      </c>
      <c r="V743" s="177">
        <v>11.651638446006519</v>
      </c>
      <c r="W743" s="177">
        <v>0.32230205857230315</v>
      </c>
      <c r="X743" s="177">
        <v>0</v>
      </c>
      <c r="Y743" s="177">
        <v>0</v>
      </c>
      <c r="Z743" s="177">
        <v>0</v>
      </c>
      <c r="AA743" s="545">
        <v>11.973940504578822</v>
      </c>
      <c r="AB743" s="533"/>
      <c r="AC743" s="488"/>
      <c r="AD743" s="488"/>
      <c r="AE743" s="488"/>
      <c r="AF743" s="488"/>
      <c r="AG743" s="488"/>
      <c r="AH743" s="488"/>
      <c r="AI743" s="488"/>
      <c r="AJ743" s="488"/>
      <c r="AK743" s="488"/>
      <c r="AL743" s="488"/>
      <c r="AM743" s="488"/>
      <c r="AN743" s="488"/>
      <c r="AO743" s="488"/>
      <c r="AP743" s="488"/>
      <c r="AQ743" s="482"/>
      <c r="AR743" s="482"/>
      <c r="AS743" s="482"/>
      <c r="AT743" s="482"/>
      <c r="AU743" s="489"/>
    </row>
    <row r="744" spans="1:47" s="523" customFormat="1" ht="12.75">
      <c r="A744" s="529"/>
      <c r="B744" s="401" t="s">
        <v>363</v>
      </c>
      <c r="C744" s="360">
        <v>0</v>
      </c>
      <c r="D744" s="360">
        <v>2.4130000000000003</v>
      </c>
      <c r="E744" s="360">
        <v>0</v>
      </c>
      <c r="F744" s="402"/>
      <c r="G744" s="402"/>
      <c r="H744" s="177">
        <v>8.3484226400000008</v>
      </c>
      <c r="I744" s="177">
        <v>0.18008178583039136</v>
      </c>
      <c r="J744" s="177">
        <v>0</v>
      </c>
      <c r="K744" s="177">
        <v>0</v>
      </c>
      <c r="L744" s="177">
        <v>2.4130000000000003</v>
      </c>
      <c r="M744" s="177">
        <v>0</v>
      </c>
      <c r="N744" s="177">
        <v>0</v>
      </c>
      <c r="O744" s="177">
        <v>0</v>
      </c>
      <c r="P744" s="177">
        <v>0</v>
      </c>
      <c r="Q744" s="177">
        <v>0</v>
      </c>
      <c r="R744" s="177">
        <v>0</v>
      </c>
      <c r="S744" s="177">
        <v>0</v>
      </c>
      <c r="T744" s="403">
        <v>2.4130000000000003</v>
      </c>
      <c r="U744" s="403">
        <v>0</v>
      </c>
      <c r="V744" s="177">
        <v>8.0883408541696085</v>
      </c>
      <c r="W744" s="177">
        <v>0.17557738040921406</v>
      </c>
      <c r="X744" s="177">
        <v>0</v>
      </c>
      <c r="Y744" s="177">
        <v>0</v>
      </c>
      <c r="Z744" s="177">
        <v>0</v>
      </c>
      <c r="AA744" s="545">
        <v>8.2639182345788225</v>
      </c>
      <c r="AB744" s="533"/>
      <c r="AC744" s="488"/>
      <c r="AD744" s="488"/>
      <c r="AE744" s="488"/>
      <c r="AF744" s="488"/>
      <c r="AG744" s="488"/>
      <c r="AH744" s="488"/>
      <c r="AI744" s="488"/>
      <c r="AJ744" s="488"/>
      <c r="AK744" s="488"/>
      <c r="AL744" s="488"/>
      <c r="AM744" s="488"/>
      <c r="AN744" s="488"/>
      <c r="AO744" s="488"/>
      <c r="AP744" s="488"/>
      <c r="AQ744" s="521"/>
      <c r="AR744" s="521"/>
      <c r="AS744" s="521"/>
      <c r="AT744" s="521"/>
      <c r="AU744" s="522"/>
    </row>
    <row r="745" spans="1:47" s="479" customFormat="1" ht="12.75">
      <c r="A745" s="529"/>
      <c r="B745" s="401" t="s">
        <v>364</v>
      </c>
      <c r="C745" s="360"/>
      <c r="D745" s="360"/>
      <c r="E745" s="360"/>
      <c r="F745" s="402"/>
      <c r="G745" s="402"/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177"/>
      <c r="S745" s="177"/>
      <c r="T745" s="403">
        <v>0</v>
      </c>
      <c r="U745" s="403">
        <v>0</v>
      </c>
      <c r="V745" s="177"/>
      <c r="W745" s="177"/>
      <c r="X745" s="177"/>
      <c r="Y745" s="177"/>
      <c r="Z745" s="177"/>
      <c r="AA745" s="545">
        <v>0</v>
      </c>
      <c r="AB745" s="533"/>
      <c r="AC745" s="488"/>
      <c r="AD745" s="488"/>
      <c r="AE745" s="488"/>
      <c r="AF745" s="488"/>
      <c r="AG745" s="488"/>
      <c r="AH745" s="488"/>
      <c r="AI745" s="488"/>
      <c r="AJ745" s="488"/>
      <c r="AK745" s="488"/>
      <c r="AL745" s="488"/>
      <c r="AM745" s="488"/>
      <c r="AN745" s="488"/>
      <c r="AO745" s="488"/>
      <c r="AP745" s="488"/>
      <c r="AQ745" s="482"/>
      <c r="AR745" s="482"/>
      <c r="AS745" s="482"/>
      <c r="AT745" s="482"/>
      <c r="AU745" s="489"/>
    </row>
    <row r="746" spans="1:47" s="479" customFormat="1" ht="12.75">
      <c r="A746" s="529"/>
      <c r="B746" s="401" t="s">
        <v>365</v>
      </c>
      <c r="C746" s="360"/>
      <c r="D746" s="360"/>
      <c r="E746" s="360"/>
      <c r="F746" s="402"/>
      <c r="G746" s="402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403">
        <v>0</v>
      </c>
      <c r="U746" s="403">
        <v>0</v>
      </c>
      <c r="V746" s="177"/>
      <c r="W746" s="177"/>
      <c r="X746" s="177"/>
      <c r="Y746" s="177"/>
      <c r="Z746" s="177"/>
      <c r="AA746" s="545">
        <v>0</v>
      </c>
      <c r="AB746" s="533"/>
      <c r="AC746" s="488"/>
      <c r="AD746" s="488"/>
      <c r="AE746" s="488"/>
      <c r="AF746" s="488"/>
      <c r="AG746" s="488"/>
      <c r="AH746" s="488"/>
      <c r="AI746" s="488"/>
      <c r="AJ746" s="488"/>
      <c r="AK746" s="488"/>
      <c r="AL746" s="488"/>
      <c r="AM746" s="488"/>
      <c r="AN746" s="488"/>
      <c r="AO746" s="488"/>
      <c r="AP746" s="488"/>
      <c r="AQ746" s="482"/>
      <c r="AR746" s="482"/>
      <c r="AS746" s="482"/>
      <c r="AT746" s="482"/>
      <c r="AU746" s="489"/>
    </row>
    <row r="747" spans="1:47" s="479" customFormat="1" ht="12.75">
      <c r="A747" s="529"/>
      <c r="B747" s="401" t="s">
        <v>366</v>
      </c>
      <c r="C747" s="360"/>
      <c r="D747" s="360">
        <v>0.94199999999999995</v>
      </c>
      <c r="E747" s="360"/>
      <c r="F747" s="402"/>
      <c r="G747" s="402"/>
      <c r="H747" s="177">
        <v>3.6189997300000001</v>
      </c>
      <c r="I747" s="518">
        <v>0.12147914819699768</v>
      </c>
      <c r="J747" s="177"/>
      <c r="K747" s="177"/>
      <c r="L747" s="177">
        <v>0.94199999999999995</v>
      </c>
      <c r="M747" s="177"/>
      <c r="N747" s="177"/>
      <c r="O747" s="177"/>
      <c r="P747" s="177"/>
      <c r="Q747" s="177"/>
      <c r="R747" s="177"/>
      <c r="S747" s="177"/>
      <c r="T747" s="403">
        <v>0.94199999999999995</v>
      </c>
      <c r="U747" s="403">
        <v>0</v>
      </c>
      <c r="V747" s="177">
        <v>3.4975205818030024</v>
      </c>
      <c r="W747" s="177">
        <v>0.11697474277582037</v>
      </c>
      <c r="X747" s="177"/>
      <c r="Y747" s="177"/>
      <c r="Z747" s="177"/>
      <c r="AA747" s="545">
        <v>3.6144953245788227</v>
      </c>
      <c r="AB747" s="533"/>
      <c r="AC747" s="488"/>
      <c r="AD747" s="488"/>
      <c r="AE747" s="488"/>
      <c r="AF747" s="488"/>
      <c r="AG747" s="488"/>
      <c r="AH747" s="488"/>
      <c r="AI747" s="488"/>
      <c r="AJ747" s="488"/>
      <c r="AK747" s="488"/>
      <c r="AL747" s="488"/>
      <c r="AM747" s="488"/>
      <c r="AN747" s="488"/>
      <c r="AO747" s="488"/>
      <c r="AP747" s="488"/>
      <c r="AQ747" s="482"/>
      <c r="AR747" s="482"/>
      <c r="AS747" s="482"/>
      <c r="AT747" s="482"/>
      <c r="AU747" s="489"/>
    </row>
    <row r="748" spans="1:47" s="479" customFormat="1" ht="12.75">
      <c r="A748" s="529"/>
      <c r="B748" s="401" t="s">
        <v>367</v>
      </c>
      <c r="C748" s="360"/>
      <c r="D748" s="360">
        <v>1.4710000000000001</v>
      </c>
      <c r="E748" s="360"/>
      <c r="F748" s="402"/>
      <c r="G748" s="402"/>
      <c r="H748" s="177">
        <v>4.7294229100000003</v>
      </c>
      <c r="I748" s="518">
        <v>5.8602637633393684E-2</v>
      </c>
      <c r="J748" s="177"/>
      <c r="K748" s="177"/>
      <c r="L748" s="177">
        <v>1.4710000000000001</v>
      </c>
      <c r="M748" s="177"/>
      <c r="N748" s="177"/>
      <c r="O748" s="177"/>
      <c r="P748" s="177"/>
      <c r="Q748" s="177"/>
      <c r="R748" s="177"/>
      <c r="S748" s="177"/>
      <c r="T748" s="403">
        <v>1.4710000000000001</v>
      </c>
      <c r="U748" s="403">
        <v>0</v>
      </c>
      <c r="V748" s="177">
        <v>4.5908202723666065</v>
      </c>
      <c r="W748" s="177">
        <v>5.8602637633393684E-2</v>
      </c>
      <c r="X748" s="177"/>
      <c r="Y748" s="177"/>
      <c r="Z748" s="177"/>
      <c r="AA748" s="545">
        <v>4.6494229100000002</v>
      </c>
      <c r="AB748" s="533"/>
      <c r="AC748" s="488"/>
      <c r="AD748" s="488"/>
      <c r="AE748" s="488"/>
      <c r="AF748" s="488"/>
      <c r="AG748" s="488"/>
      <c r="AH748" s="488"/>
      <c r="AI748" s="488"/>
      <c r="AJ748" s="488"/>
      <c r="AK748" s="488"/>
      <c r="AL748" s="488"/>
      <c r="AM748" s="488"/>
      <c r="AN748" s="488"/>
      <c r="AO748" s="488"/>
      <c r="AP748" s="488"/>
      <c r="AQ748" s="482"/>
      <c r="AR748" s="482"/>
      <c r="AS748" s="482"/>
      <c r="AT748" s="482"/>
      <c r="AU748" s="489"/>
    </row>
    <row r="749" spans="1:47" s="523" customFormat="1" ht="12.75">
      <c r="A749" s="529"/>
      <c r="B749" s="401" t="s">
        <v>368</v>
      </c>
      <c r="C749" s="360">
        <v>0</v>
      </c>
      <c r="D749" s="360">
        <v>0.91600000000000004</v>
      </c>
      <c r="E749" s="360">
        <v>0</v>
      </c>
      <c r="F749" s="402"/>
      <c r="G749" s="402"/>
      <c r="H749" s="177">
        <v>3.7100222700000001</v>
      </c>
      <c r="I749" s="177">
        <v>0.1467246781630891</v>
      </c>
      <c r="J749" s="177">
        <v>0</v>
      </c>
      <c r="K749" s="177">
        <v>0</v>
      </c>
      <c r="L749" s="177">
        <v>0.91600000000000004</v>
      </c>
      <c r="M749" s="177">
        <v>0</v>
      </c>
      <c r="N749" s="177">
        <v>0</v>
      </c>
      <c r="O749" s="177">
        <v>0</v>
      </c>
      <c r="P749" s="177">
        <v>0</v>
      </c>
      <c r="Q749" s="177">
        <v>0</v>
      </c>
      <c r="R749" s="177">
        <v>0</v>
      </c>
      <c r="S749" s="177">
        <v>0</v>
      </c>
      <c r="T749" s="403">
        <v>0.91600000000000004</v>
      </c>
      <c r="U749" s="403">
        <v>0</v>
      </c>
      <c r="V749" s="177">
        <v>3.563297591836911</v>
      </c>
      <c r="W749" s="177">
        <v>0.1467246781630891</v>
      </c>
      <c r="X749" s="177">
        <v>0</v>
      </c>
      <c r="Y749" s="177">
        <v>0</v>
      </c>
      <c r="Z749" s="177">
        <v>0</v>
      </c>
      <c r="AA749" s="545">
        <v>3.7100222700000001</v>
      </c>
      <c r="AB749" s="533"/>
      <c r="AC749" s="488"/>
      <c r="AD749" s="488"/>
      <c r="AE749" s="488"/>
      <c r="AF749" s="488"/>
      <c r="AG749" s="488"/>
      <c r="AH749" s="488"/>
      <c r="AI749" s="488"/>
      <c r="AJ749" s="488"/>
      <c r="AK749" s="488"/>
      <c r="AL749" s="488"/>
      <c r="AM749" s="488"/>
      <c r="AN749" s="488"/>
      <c r="AO749" s="488"/>
      <c r="AP749" s="488"/>
      <c r="AQ749" s="521"/>
      <c r="AR749" s="521"/>
      <c r="AS749" s="521"/>
      <c r="AT749" s="521"/>
      <c r="AU749" s="522"/>
    </row>
    <row r="750" spans="1:47" s="479" customFormat="1" ht="12.75">
      <c r="A750" s="529"/>
      <c r="B750" s="401" t="s">
        <v>369</v>
      </c>
      <c r="C750" s="360"/>
      <c r="D750" s="360"/>
      <c r="E750" s="360"/>
      <c r="F750" s="402"/>
      <c r="G750" s="402"/>
      <c r="H750" s="177"/>
      <c r="I750" s="177"/>
      <c r="J750" s="177"/>
      <c r="K750" s="177"/>
      <c r="L750" s="177"/>
      <c r="M750" s="177"/>
      <c r="N750" s="177"/>
      <c r="O750" s="177"/>
      <c r="P750" s="177"/>
      <c r="Q750" s="177"/>
      <c r="R750" s="177"/>
      <c r="S750" s="177"/>
      <c r="T750" s="403">
        <v>0</v>
      </c>
      <c r="U750" s="403">
        <v>0</v>
      </c>
      <c r="V750" s="177"/>
      <c r="W750" s="177"/>
      <c r="X750" s="177"/>
      <c r="Y750" s="177"/>
      <c r="Z750" s="177"/>
      <c r="AA750" s="545">
        <v>0</v>
      </c>
      <c r="AB750" s="533"/>
      <c r="AC750" s="488"/>
      <c r="AD750" s="488"/>
      <c r="AE750" s="488"/>
      <c r="AF750" s="488"/>
      <c r="AG750" s="488"/>
      <c r="AH750" s="488"/>
      <c r="AI750" s="488"/>
      <c r="AJ750" s="488"/>
      <c r="AK750" s="488"/>
      <c r="AL750" s="488"/>
      <c r="AM750" s="488"/>
      <c r="AN750" s="488"/>
      <c r="AO750" s="488"/>
      <c r="AP750" s="488"/>
      <c r="AQ750" s="482"/>
      <c r="AR750" s="482"/>
      <c r="AS750" s="482"/>
      <c r="AT750" s="482"/>
      <c r="AU750" s="489"/>
    </row>
    <row r="751" spans="1:47" s="479" customFormat="1" ht="12.75">
      <c r="A751" s="529"/>
      <c r="B751" s="401" t="s">
        <v>370</v>
      </c>
      <c r="C751" s="360"/>
      <c r="D751" s="360"/>
      <c r="E751" s="360"/>
      <c r="F751" s="402"/>
      <c r="G751" s="402"/>
      <c r="H751" s="177"/>
      <c r="I751" s="177"/>
      <c r="J751" s="177"/>
      <c r="K751" s="177"/>
      <c r="L751" s="177"/>
      <c r="M751" s="177"/>
      <c r="N751" s="177"/>
      <c r="O751" s="177"/>
      <c r="P751" s="177"/>
      <c r="Q751" s="177"/>
      <c r="R751" s="177"/>
      <c r="S751" s="177"/>
      <c r="T751" s="403">
        <v>0</v>
      </c>
      <c r="U751" s="403">
        <v>0</v>
      </c>
      <c r="V751" s="177"/>
      <c r="W751" s="177"/>
      <c r="X751" s="177"/>
      <c r="Y751" s="177"/>
      <c r="Z751" s="177"/>
      <c r="AA751" s="545">
        <v>0</v>
      </c>
      <c r="AB751" s="533"/>
      <c r="AC751" s="488"/>
      <c r="AD751" s="488"/>
      <c r="AE751" s="488"/>
      <c r="AF751" s="488"/>
      <c r="AG751" s="488"/>
      <c r="AH751" s="488"/>
      <c r="AI751" s="488"/>
      <c r="AJ751" s="488"/>
      <c r="AK751" s="488"/>
      <c r="AL751" s="488"/>
      <c r="AM751" s="488"/>
      <c r="AN751" s="488"/>
      <c r="AO751" s="488"/>
      <c r="AP751" s="488"/>
      <c r="AQ751" s="482"/>
      <c r="AR751" s="482"/>
      <c r="AS751" s="482"/>
      <c r="AT751" s="482"/>
      <c r="AU751" s="489"/>
    </row>
    <row r="752" spans="1:47" s="479" customFormat="1" ht="12.75">
      <c r="A752" s="529"/>
      <c r="B752" s="401" t="s">
        <v>371</v>
      </c>
      <c r="C752" s="360"/>
      <c r="D752" s="360">
        <v>0.91600000000000004</v>
      </c>
      <c r="E752" s="360"/>
      <c r="F752" s="402"/>
      <c r="G752" s="402"/>
      <c r="H752" s="177">
        <v>3.7100222700000001</v>
      </c>
      <c r="I752" s="518">
        <v>0.1467246781630891</v>
      </c>
      <c r="J752" s="177"/>
      <c r="K752" s="177"/>
      <c r="L752" s="177">
        <v>0.91600000000000004</v>
      </c>
      <c r="M752" s="177"/>
      <c r="N752" s="177"/>
      <c r="O752" s="177"/>
      <c r="P752" s="177"/>
      <c r="Q752" s="177"/>
      <c r="R752" s="177"/>
      <c r="S752" s="177"/>
      <c r="T752" s="403">
        <v>0.91600000000000004</v>
      </c>
      <c r="U752" s="403">
        <v>0</v>
      </c>
      <c r="V752" s="177">
        <v>3.563297591836911</v>
      </c>
      <c r="W752" s="177">
        <v>0.1467246781630891</v>
      </c>
      <c r="X752" s="177"/>
      <c r="Y752" s="177"/>
      <c r="Z752" s="177"/>
      <c r="AA752" s="545">
        <v>3.7100222700000001</v>
      </c>
      <c r="AB752" s="533"/>
      <c r="AC752" s="488"/>
      <c r="AD752" s="488"/>
      <c r="AE752" s="488"/>
      <c r="AF752" s="488"/>
      <c r="AG752" s="488"/>
      <c r="AH752" s="488"/>
      <c r="AI752" s="488"/>
      <c r="AJ752" s="488"/>
      <c r="AK752" s="488"/>
      <c r="AL752" s="488"/>
      <c r="AM752" s="488"/>
      <c r="AN752" s="488"/>
      <c r="AO752" s="488"/>
      <c r="AP752" s="488"/>
      <c r="AQ752" s="482"/>
      <c r="AR752" s="482"/>
      <c r="AS752" s="482"/>
      <c r="AT752" s="482"/>
      <c r="AU752" s="489"/>
    </row>
    <row r="753" spans="1:47" s="479" customFormat="1" ht="12.75">
      <c r="A753" s="529"/>
      <c r="B753" s="401" t="s">
        <v>372</v>
      </c>
      <c r="C753" s="360"/>
      <c r="D753" s="360"/>
      <c r="E753" s="360"/>
      <c r="F753" s="402"/>
      <c r="G753" s="402"/>
      <c r="H753" s="177"/>
      <c r="I753" s="177"/>
      <c r="J753" s="177"/>
      <c r="K753" s="177"/>
      <c r="L753" s="177"/>
      <c r="M753" s="177"/>
      <c r="N753" s="177"/>
      <c r="O753" s="177"/>
      <c r="P753" s="177"/>
      <c r="Q753" s="177"/>
      <c r="R753" s="177"/>
      <c r="S753" s="177"/>
      <c r="T753" s="403">
        <v>0</v>
      </c>
      <c r="U753" s="403">
        <v>0</v>
      </c>
      <c r="V753" s="177"/>
      <c r="W753" s="177"/>
      <c r="X753" s="177"/>
      <c r="Y753" s="177"/>
      <c r="Z753" s="177"/>
      <c r="AA753" s="545">
        <v>0</v>
      </c>
      <c r="AB753" s="533"/>
      <c r="AC753" s="488"/>
      <c r="AD753" s="488"/>
      <c r="AE753" s="488"/>
      <c r="AF753" s="488"/>
      <c r="AG753" s="488"/>
      <c r="AH753" s="488"/>
      <c r="AI753" s="488"/>
      <c r="AJ753" s="488"/>
      <c r="AK753" s="488"/>
      <c r="AL753" s="488"/>
      <c r="AM753" s="488"/>
      <c r="AN753" s="488"/>
      <c r="AO753" s="488"/>
      <c r="AP753" s="488"/>
      <c r="AQ753" s="482"/>
      <c r="AR753" s="482"/>
      <c r="AS753" s="482"/>
      <c r="AT753" s="482"/>
      <c r="AU753" s="489"/>
    </row>
    <row r="754" spans="1:47" s="523" customFormat="1" ht="12.75">
      <c r="A754" s="529"/>
      <c r="B754" s="401" t="s">
        <v>373</v>
      </c>
      <c r="C754" s="360">
        <v>0</v>
      </c>
      <c r="D754" s="360">
        <v>0</v>
      </c>
      <c r="E754" s="360">
        <v>1.2</v>
      </c>
      <c r="F754" s="402"/>
      <c r="G754" s="402"/>
      <c r="H754" s="177">
        <v>26.805774270000001</v>
      </c>
      <c r="I754" s="177">
        <v>0.32440730836941967</v>
      </c>
      <c r="J754" s="177">
        <v>0</v>
      </c>
      <c r="K754" s="177">
        <v>0</v>
      </c>
      <c r="L754" s="177">
        <v>0</v>
      </c>
      <c r="M754" s="177">
        <v>1.2</v>
      </c>
      <c r="N754" s="177">
        <v>0</v>
      </c>
      <c r="O754" s="177">
        <v>0</v>
      </c>
      <c r="P754" s="177">
        <v>0</v>
      </c>
      <c r="Q754" s="177">
        <v>0</v>
      </c>
      <c r="R754" s="177">
        <v>0</v>
      </c>
      <c r="S754" s="177">
        <v>0</v>
      </c>
      <c r="T754" s="403">
        <v>0</v>
      </c>
      <c r="U754" s="403">
        <v>1.2</v>
      </c>
      <c r="V754" s="177">
        <v>22.561366961630579</v>
      </c>
      <c r="W754" s="177">
        <v>0.32440730836941967</v>
      </c>
      <c r="X754" s="177">
        <v>0</v>
      </c>
      <c r="Y754" s="177">
        <v>0</v>
      </c>
      <c r="Z754" s="177">
        <v>0</v>
      </c>
      <c r="AA754" s="545">
        <v>22.885774269999999</v>
      </c>
      <c r="AB754" s="533"/>
      <c r="AC754" s="488"/>
      <c r="AD754" s="488"/>
      <c r="AE754" s="488"/>
      <c r="AF754" s="488"/>
      <c r="AG754" s="488"/>
      <c r="AH754" s="488"/>
      <c r="AI754" s="488"/>
      <c r="AJ754" s="488"/>
      <c r="AK754" s="488"/>
      <c r="AL754" s="488"/>
      <c r="AM754" s="488"/>
      <c r="AN754" s="488"/>
      <c r="AO754" s="488"/>
      <c r="AP754" s="488"/>
      <c r="AQ754" s="521"/>
      <c r="AR754" s="521"/>
      <c r="AS754" s="521"/>
      <c r="AT754" s="521"/>
      <c r="AU754" s="522"/>
    </row>
    <row r="755" spans="1:47" s="479" customFormat="1" ht="12.75">
      <c r="A755" s="529"/>
      <c r="B755" s="401" t="s">
        <v>374</v>
      </c>
      <c r="C755" s="360"/>
      <c r="D755" s="360"/>
      <c r="E755" s="360"/>
      <c r="F755" s="402"/>
      <c r="G755" s="402"/>
      <c r="H755" s="177"/>
      <c r="I755" s="177"/>
      <c r="J755" s="177"/>
      <c r="K755" s="177"/>
      <c r="L755" s="177"/>
      <c r="M755" s="177"/>
      <c r="N755" s="177"/>
      <c r="O755" s="177"/>
      <c r="P755" s="177"/>
      <c r="Q755" s="177"/>
      <c r="R755" s="177"/>
      <c r="S755" s="177"/>
      <c r="T755" s="403">
        <v>0</v>
      </c>
      <c r="U755" s="403">
        <v>0</v>
      </c>
      <c r="V755" s="177"/>
      <c r="W755" s="177"/>
      <c r="X755" s="177"/>
      <c r="Y755" s="177"/>
      <c r="Z755" s="177"/>
      <c r="AA755" s="545">
        <v>0</v>
      </c>
      <c r="AB755" s="533"/>
      <c r="AC755" s="488"/>
      <c r="AD755" s="488"/>
      <c r="AE755" s="488"/>
      <c r="AF755" s="488"/>
      <c r="AG755" s="488"/>
      <c r="AH755" s="488"/>
      <c r="AI755" s="488"/>
      <c r="AJ755" s="488"/>
      <c r="AK755" s="488"/>
      <c r="AL755" s="488"/>
      <c r="AM755" s="488"/>
      <c r="AN755" s="488"/>
      <c r="AO755" s="488"/>
      <c r="AP755" s="488"/>
      <c r="AQ755" s="482"/>
      <c r="AR755" s="482"/>
      <c r="AS755" s="482"/>
      <c r="AT755" s="482"/>
      <c r="AU755" s="489"/>
    </row>
    <row r="756" spans="1:47" s="479" customFormat="1" ht="12.75">
      <c r="A756" s="529"/>
      <c r="B756" s="401" t="s">
        <v>375</v>
      </c>
      <c r="C756" s="360"/>
      <c r="D756" s="360"/>
      <c r="E756" s="360"/>
      <c r="F756" s="402"/>
      <c r="G756" s="402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177"/>
      <c r="T756" s="403">
        <v>0</v>
      </c>
      <c r="U756" s="403">
        <v>0</v>
      </c>
      <c r="V756" s="177"/>
      <c r="W756" s="177"/>
      <c r="X756" s="177"/>
      <c r="Y756" s="177"/>
      <c r="Z756" s="177"/>
      <c r="AA756" s="545">
        <v>0</v>
      </c>
      <c r="AB756" s="533"/>
      <c r="AC756" s="488"/>
      <c r="AD756" s="488"/>
      <c r="AE756" s="488"/>
      <c r="AF756" s="488"/>
      <c r="AG756" s="488"/>
      <c r="AH756" s="488"/>
      <c r="AI756" s="488"/>
      <c r="AJ756" s="488"/>
      <c r="AK756" s="488"/>
      <c r="AL756" s="488"/>
      <c r="AM756" s="488"/>
      <c r="AN756" s="488"/>
      <c r="AO756" s="488"/>
      <c r="AP756" s="488"/>
      <c r="AQ756" s="482"/>
      <c r="AR756" s="482"/>
      <c r="AS756" s="482"/>
      <c r="AT756" s="482"/>
      <c r="AU756" s="489"/>
    </row>
    <row r="757" spans="1:47" s="479" customFormat="1" ht="12.75">
      <c r="A757" s="529"/>
      <c r="B757" s="401" t="s">
        <v>376</v>
      </c>
      <c r="C757" s="360"/>
      <c r="D757" s="360"/>
      <c r="E757" s="360">
        <v>1.2</v>
      </c>
      <c r="F757" s="402"/>
      <c r="G757" s="402"/>
      <c r="H757" s="177">
        <v>26.805774270000001</v>
      </c>
      <c r="I757" s="518">
        <v>0.32440730836941967</v>
      </c>
      <c r="J757" s="177"/>
      <c r="K757" s="177"/>
      <c r="L757" s="177"/>
      <c r="M757" s="177">
        <v>1.2</v>
      </c>
      <c r="N757" s="177"/>
      <c r="O757" s="177"/>
      <c r="P757" s="177"/>
      <c r="Q757" s="177"/>
      <c r="R757" s="177"/>
      <c r="S757" s="177"/>
      <c r="T757" s="403">
        <v>0</v>
      </c>
      <c r="U757" s="403">
        <v>1.2</v>
      </c>
      <c r="V757" s="177">
        <v>22.561366961630579</v>
      </c>
      <c r="W757" s="177">
        <v>0.32440730836941967</v>
      </c>
      <c r="X757" s="177"/>
      <c r="Y757" s="177"/>
      <c r="Z757" s="177"/>
      <c r="AA757" s="545">
        <v>22.885774269999999</v>
      </c>
      <c r="AB757" s="533"/>
      <c r="AC757" s="488"/>
      <c r="AD757" s="488"/>
      <c r="AE757" s="488"/>
      <c r="AF757" s="488"/>
      <c r="AG757" s="488"/>
      <c r="AH757" s="488"/>
      <c r="AI757" s="488"/>
      <c r="AJ757" s="488"/>
      <c r="AK757" s="488"/>
      <c r="AL757" s="488"/>
      <c r="AM757" s="488"/>
      <c r="AN757" s="488"/>
      <c r="AO757" s="488"/>
      <c r="AP757" s="488"/>
      <c r="AQ757" s="482"/>
      <c r="AR757" s="482"/>
      <c r="AS757" s="482"/>
      <c r="AT757" s="482"/>
      <c r="AU757" s="489"/>
    </row>
    <row r="758" spans="1:47" s="479" customFormat="1" ht="12.75">
      <c r="A758" s="529"/>
      <c r="B758" s="401" t="s">
        <v>377</v>
      </c>
      <c r="C758" s="360"/>
      <c r="D758" s="360"/>
      <c r="E758" s="360"/>
      <c r="F758" s="402"/>
      <c r="G758" s="402"/>
      <c r="H758" s="177"/>
      <c r="I758" s="177"/>
      <c r="J758" s="177"/>
      <c r="K758" s="177"/>
      <c r="L758" s="177"/>
      <c r="M758" s="177"/>
      <c r="N758" s="177"/>
      <c r="O758" s="177"/>
      <c r="P758" s="177"/>
      <c r="Q758" s="177"/>
      <c r="R758" s="177"/>
      <c r="S758" s="177"/>
      <c r="T758" s="403">
        <v>0</v>
      </c>
      <c r="U758" s="403">
        <v>0</v>
      </c>
      <c r="V758" s="177"/>
      <c r="W758" s="177"/>
      <c r="X758" s="177"/>
      <c r="Y758" s="177"/>
      <c r="Z758" s="177"/>
      <c r="AA758" s="545">
        <v>0</v>
      </c>
      <c r="AB758" s="533"/>
      <c r="AC758" s="488"/>
      <c r="AD758" s="488"/>
      <c r="AE758" s="488"/>
      <c r="AF758" s="488"/>
      <c r="AG758" s="488"/>
      <c r="AH758" s="488"/>
      <c r="AI758" s="488"/>
      <c r="AJ758" s="488"/>
      <c r="AK758" s="488"/>
      <c r="AL758" s="488"/>
      <c r="AM758" s="488"/>
      <c r="AN758" s="488"/>
      <c r="AO758" s="488"/>
      <c r="AP758" s="488"/>
      <c r="AQ758" s="482"/>
      <c r="AR758" s="482"/>
      <c r="AS758" s="482"/>
      <c r="AT758" s="482"/>
      <c r="AU758" s="489"/>
    </row>
    <row r="759" spans="1:47" s="479" customFormat="1" ht="12.75">
      <c r="A759" s="529"/>
      <c r="B759" s="401" t="s">
        <v>67</v>
      </c>
      <c r="C759" s="360"/>
      <c r="D759" s="360"/>
      <c r="E759" s="360"/>
      <c r="F759" s="402"/>
      <c r="G759" s="402"/>
      <c r="H759" s="177">
        <v>4.7118529699999998</v>
      </c>
      <c r="I759" s="518">
        <v>0.12823958763710763</v>
      </c>
      <c r="J759" s="177"/>
      <c r="K759" s="177"/>
      <c r="L759" s="177"/>
      <c r="M759" s="177"/>
      <c r="N759" s="177"/>
      <c r="O759" s="177"/>
      <c r="P759" s="177"/>
      <c r="Q759" s="177"/>
      <c r="R759" s="177"/>
      <c r="S759" s="177"/>
      <c r="T759" s="403">
        <v>0</v>
      </c>
      <c r="U759" s="403">
        <v>0</v>
      </c>
      <c r="V759" s="177">
        <v>4.5836133823628922</v>
      </c>
      <c r="W759" s="177">
        <v>0.13274399305828494</v>
      </c>
      <c r="X759" s="177"/>
      <c r="Y759" s="177"/>
      <c r="Z759" s="177"/>
      <c r="AA759" s="545">
        <v>4.7163573754211772</v>
      </c>
      <c r="AB759" s="533"/>
      <c r="AC759" s="488"/>
      <c r="AD759" s="488"/>
      <c r="AE759" s="488"/>
      <c r="AF759" s="488"/>
      <c r="AG759" s="488"/>
      <c r="AH759" s="488"/>
      <c r="AI759" s="488"/>
      <c r="AJ759" s="488"/>
      <c r="AK759" s="488"/>
      <c r="AL759" s="488"/>
      <c r="AM759" s="488"/>
      <c r="AN759" s="488"/>
      <c r="AO759" s="488"/>
      <c r="AP759" s="488"/>
      <c r="AQ759" s="482"/>
      <c r="AR759" s="482"/>
      <c r="AS759" s="482"/>
      <c r="AT759" s="482"/>
      <c r="AU759" s="489"/>
    </row>
    <row r="760" spans="1:47" s="528" customFormat="1" ht="39.950000000000003" customHeight="1">
      <c r="A760" s="540">
        <v>26</v>
      </c>
      <c r="B760" s="526" t="s">
        <v>97</v>
      </c>
      <c r="C760" s="513" t="s">
        <v>52</v>
      </c>
      <c r="D760" s="513">
        <v>19.899999999999999</v>
      </c>
      <c r="E760" s="513">
        <v>6.3100000000000005</v>
      </c>
      <c r="F760" s="514">
        <v>2013</v>
      </c>
      <c r="G760" s="514">
        <v>2017</v>
      </c>
      <c r="H760" s="513">
        <v>66</v>
      </c>
      <c r="I760" s="513">
        <v>66</v>
      </c>
      <c r="J760" s="513"/>
      <c r="K760" s="513"/>
      <c r="L760" s="513">
        <v>1.3599999999999999</v>
      </c>
      <c r="M760" s="513">
        <v>0</v>
      </c>
      <c r="N760" s="513">
        <v>2.58</v>
      </c>
      <c r="O760" s="513">
        <v>0.79</v>
      </c>
      <c r="P760" s="513">
        <v>3.28</v>
      </c>
      <c r="Q760" s="513">
        <v>0.56000000000000005</v>
      </c>
      <c r="R760" s="513">
        <v>12.68</v>
      </c>
      <c r="S760" s="513">
        <v>4.96</v>
      </c>
      <c r="T760" s="584">
        <v>19.899999999999999</v>
      </c>
      <c r="U760" s="584">
        <v>6.3100000000000005</v>
      </c>
      <c r="V760" s="590"/>
      <c r="W760" s="513">
        <v>3</v>
      </c>
      <c r="X760" s="513">
        <v>9</v>
      </c>
      <c r="Y760" s="513">
        <v>9</v>
      </c>
      <c r="Z760" s="513">
        <v>45</v>
      </c>
      <c r="AA760" s="587">
        <v>66</v>
      </c>
      <c r="AB760" s="531"/>
      <c r="AC760" s="515"/>
      <c r="AD760" s="515"/>
      <c r="AE760" s="515"/>
      <c r="AF760" s="515"/>
      <c r="AG760" s="515"/>
      <c r="AH760" s="515"/>
      <c r="AI760" s="515"/>
      <c r="AJ760" s="515"/>
      <c r="AK760" s="515"/>
      <c r="AL760" s="515"/>
      <c r="AM760" s="515"/>
      <c r="AN760" s="515"/>
      <c r="AO760" s="515"/>
      <c r="AP760" s="515"/>
      <c r="AQ760" s="515"/>
      <c r="AR760" s="515"/>
      <c r="AS760" s="515"/>
      <c r="AT760" s="515"/>
      <c r="AU760" s="527"/>
    </row>
    <row r="761" spans="1:47" s="479" customFormat="1" ht="12.75">
      <c r="A761" s="529"/>
      <c r="B761" s="401" t="s">
        <v>361</v>
      </c>
      <c r="C761" s="360">
        <v>0</v>
      </c>
      <c r="D761" s="360">
        <v>19.899999999999999</v>
      </c>
      <c r="E761" s="360">
        <v>6.31</v>
      </c>
      <c r="F761" s="402"/>
      <c r="G761" s="402"/>
      <c r="H761" s="177">
        <v>66</v>
      </c>
      <c r="I761" s="177">
        <v>66</v>
      </c>
      <c r="J761" s="177">
        <v>0</v>
      </c>
      <c r="K761" s="177">
        <v>0</v>
      </c>
      <c r="L761" s="177">
        <v>1.3599999999999999</v>
      </c>
      <c r="M761" s="177">
        <v>0</v>
      </c>
      <c r="N761" s="177">
        <v>2.58</v>
      </c>
      <c r="O761" s="177">
        <v>0.79</v>
      </c>
      <c r="P761" s="177">
        <v>3.2800000000000002</v>
      </c>
      <c r="Q761" s="177">
        <v>0.56000000000000005</v>
      </c>
      <c r="R761" s="177">
        <v>12.680000000000001</v>
      </c>
      <c r="S761" s="177">
        <v>4.96</v>
      </c>
      <c r="T761" s="403">
        <v>19.900000000000002</v>
      </c>
      <c r="U761" s="403">
        <v>6.3100000000000005</v>
      </c>
      <c r="V761" s="177">
        <v>0</v>
      </c>
      <c r="W761" s="177">
        <v>3</v>
      </c>
      <c r="X761" s="177">
        <v>9</v>
      </c>
      <c r="Y761" s="177">
        <v>9</v>
      </c>
      <c r="Z761" s="177">
        <v>45</v>
      </c>
      <c r="AA761" s="407">
        <v>66</v>
      </c>
      <c r="AB761" s="533"/>
      <c r="AC761" s="488"/>
      <c r="AD761" s="488"/>
      <c r="AE761" s="488"/>
      <c r="AF761" s="488"/>
      <c r="AG761" s="488"/>
      <c r="AH761" s="488"/>
      <c r="AI761" s="488"/>
      <c r="AJ761" s="488"/>
      <c r="AK761" s="488"/>
      <c r="AL761" s="488"/>
      <c r="AM761" s="488"/>
      <c r="AN761" s="488"/>
      <c r="AO761" s="488"/>
      <c r="AP761" s="488"/>
      <c r="AQ761" s="482"/>
      <c r="AR761" s="482"/>
      <c r="AS761" s="482"/>
      <c r="AT761" s="482"/>
      <c r="AU761" s="489"/>
    </row>
    <row r="762" spans="1:47" s="479" customFormat="1" ht="12.75">
      <c r="A762" s="529"/>
      <c r="B762" s="401" t="s">
        <v>362</v>
      </c>
      <c r="C762" s="360">
        <v>0</v>
      </c>
      <c r="D762" s="360">
        <v>19.899999999999999</v>
      </c>
      <c r="E762" s="360">
        <v>0</v>
      </c>
      <c r="F762" s="402"/>
      <c r="G762" s="402"/>
      <c r="H762" s="177">
        <v>44.52913246</v>
      </c>
      <c r="I762" s="177">
        <v>44.52913246</v>
      </c>
      <c r="J762" s="177">
        <v>0</v>
      </c>
      <c r="K762" s="177">
        <v>0</v>
      </c>
      <c r="L762" s="177">
        <v>0.48</v>
      </c>
      <c r="M762" s="177">
        <v>0</v>
      </c>
      <c r="N762" s="177">
        <v>2.58</v>
      </c>
      <c r="O762" s="177">
        <v>0</v>
      </c>
      <c r="P762" s="177">
        <v>3.2800000000000002</v>
      </c>
      <c r="Q762" s="177">
        <v>0</v>
      </c>
      <c r="R762" s="177">
        <v>12.680000000000001</v>
      </c>
      <c r="S762" s="177">
        <v>0</v>
      </c>
      <c r="T762" s="403">
        <v>19.020000000000003</v>
      </c>
      <c r="U762" s="403">
        <v>0</v>
      </c>
      <c r="V762" s="177">
        <v>0</v>
      </c>
      <c r="W762" s="177">
        <v>2.4513499000000003</v>
      </c>
      <c r="X762" s="177">
        <v>6.0111117900000002</v>
      </c>
      <c r="Y762" s="177">
        <v>6.0111117900000002</v>
      </c>
      <c r="Z762" s="177">
        <v>30.055558980000001</v>
      </c>
      <c r="AA762" s="407">
        <v>44.52913246</v>
      </c>
      <c r="AB762" s="533"/>
      <c r="AC762" s="488"/>
      <c r="AD762" s="488"/>
      <c r="AE762" s="488"/>
      <c r="AF762" s="488"/>
      <c r="AG762" s="488"/>
      <c r="AH762" s="488"/>
      <c r="AI762" s="488"/>
      <c r="AJ762" s="488"/>
      <c r="AK762" s="488"/>
      <c r="AL762" s="488"/>
      <c r="AM762" s="488"/>
      <c r="AN762" s="488"/>
      <c r="AO762" s="488"/>
      <c r="AP762" s="488"/>
      <c r="AQ762" s="482"/>
      <c r="AR762" s="482"/>
      <c r="AS762" s="482"/>
      <c r="AT762" s="482"/>
      <c r="AU762" s="489"/>
    </row>
    <row r="763" spans="1:47" s="479" customFormat="1" ht="12.75">
      <c r="A763" s="529"/>
      <c r="B763" s="401" t="s">
        <v>363</v>
      </c>
      <c r="C763" s="360">
        <v>0</v>
      </c>
      <c r="D763" s="360">
        <v>13.672000000000001</v>
      </c>
      <c r="E763" s="360">
        <v>0</v>
      </c>
      <c r="F763" s="402"/>
      <c r="G763" s="402"/>
      <c r="H763" s="177">
        <v>28.066550990000003</v>
      </c>
      <c r="I763" s="177">
        <v>28.066550990000003</v>
      </c>
      <c r="J763" s="177">
        <v>0</v>
      </c>
      <c r="K763" s="177">
        <v>0</v>
      </c>
      <c r="L763" s="177">
        <v>0.18</v>
      </c>
      <c r="M763" s="177">
        <v>0</v>
      </c>
      <c r="N763" s="177">
        <v>1.8</v>
      </c>
      <c r="O763" s="177">
        <v>0</v>
      </c>
      <c r="P763" s="177">
        <v>2.5300000000000002</v>
      </c>
      <c r="Q763" s="177">
        <v>0</v>
      </c>
      <c r="R763" s="177">
        <v>8.2800000000000011</v>
      </c>
      <c r="S763" s="177">
        <v>0</v>
      </c>
      <c r="T763" s="403">
        <v>12.790000000000001</v>
      </c>
      <c r="U763" s="403">
        <v>0</v>
      </c>
      <c r="V763" s="177">
        <v>0</v>
      </c>
      <c r="W763" s="177">
        <v>1.2045052300000001</v>
      </c>
      <c r="X763" s="177">
        <v>3.8374351100000004</v>
      </c>
      <c r="Y763" s="177">
        <v>3.8374351100000004</v>
      </c>
      <c r="Z763" s="177">
        <v>19.187175549999999</v>
      </c>
      <c r="AA763" s="407">
        <v>28.066551</v>
      </c>
      <c r="AB763" s="533"/>
      <c r="AC763" s="488"/>
      <c r="AD763" s="488"/>
      <c r="AE763" s="488"/>
      <c r="AF763" s="488"/>
      <c r="AG763" s="488"/>
      <c r="AH763" s="488"/>
      <c r="AI763" s="488"/>
      <c r="AJ763" s="488"/>
      <c r="AK763" s="488"/>
      <c r="AL763" s="488"/>
      <c r="AM763" s="488"/>
      <c r="AN763" s="488"/>
      <c r="AO763" s="488"/>
      <c r="AP763" s="488"/>
      <c r="AQ763" s="482"/>
      <c r="AR763" s="482"/>
      <c r="AS763" s="482"/>
      <c r="AT763" s="482"/>
      <c r="AU763" s="489"/>
    </row>
    <row r="764" spans="1:47" s="479" customFormat="1" ht="12.75">
      <c r="A764" s="529"/>
      <c r="B764" s="401" t="s">
        <v>364</v>
      </c>
      <c r="C764" s="360"/>
      <c r="D764" s="360"/>
      <c r="E764" s="360"/>
      <c r="F764" s="402"/>
      <c r="G764" s="402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403">
        <v>0</v>
      </c>
      <c r="U764" s="403">
        <v>0</v>
      </c>
      <c r="V764" s="177"/>
      <c r="W764" s="177"/>
      <c r="X764" s="177"/>
      <c r="Y764" s="177"/>
      <c r="Z764" s="177"/>
      <c r="AA764" s="407">
        <v>0</v>
      </c>
      <c r="AB764" s="533"/>
      <c r="AC764" s="488"/>
      <c r="AD764" s="488"/>
      <c r="AE764" s="488"/>
      <c r="AF764" s="488"/>
      <c r="AG764" s="488"/>
      <c r="AH764" s="488"/>
      <c r="AI764" s="488"/>
      <c r="AJ764" s="488"/>
      <c r="AK764" s="488"/>
      <c r="AL764" s="488"/>
      <c r="AM764" s="488"/>
      <c r="AN764" s="488"/>
      <c r="AO764" s="488"/>
      <c r="AP764" s="488"/>
      <c r="AQ764" s="482"/>
      <c r="AR764" s="482"/>
      <c r="AS764" s="482"/>
      <c r="AT764" s="482"/>
      <c r="AU764" s="489"/>
    </row>
    <row r="765" spans="1:47" s="479" customFormat="1" ht="12.75">
      <c r="A765" s="529"/>
      <c r="B765" s="401" t="s">
        <v>365</v>
      </c>
      <c r="C765" s="360"/>
      <c r="D765" s="360"/>
      <c r="E765" s="360"/>
      <c r="F765" s="402"/>
      <c r="G765" s="402"/>
      <c r="H765" s="177"/>
      <c r="I765" s="177"/>
      <c r="J765" s="177"/>
      <c r="K765" s="177"/>
      <c r="L765" s="177"/>
      <c r="M765" s="177"/>
      <c r="N765" s="177"/>
      <c r="O765" s="177"/>
      <c r="P765" s="177"/>
      <c r="Q765" s="177"/>
      <c r="R765" s="177"/>
      <c r="S765" s="177"/>
      <c r="T765" s="403">
        <v>0</v>
      </c>
      <c r="U765" s="403">
        <v>0</v>
      </c>
      <c r="V765" s="177"/>
      <c r="W765" s="177"/>
      <c r="X765" s="177"/>
      <c r="Y765" s="177"/>
      <c r="Z765" s="177"/>
      <c r="AA765" s="407">
        <v>0</v>
      </c>
      <c r="AB765" s="533"/>
      <c r="AC765" s="488"/>
      <c r="AD765" s="488"/>
      <c r="AE765" s="488"/>
      <c r="AF765" s="488"/>
      <c r="AG765" s="488"/>
      <c r="AH765" s="488"/>
      <c r="AI765" s="488"/>
      <c r="AJ765" s="488"/>
      <c r="AK765" s="488"/>
      <c r="AL765" s="488"/>
      <c r="AM765" s="488"/>
      <c r="AN765" s="488"/>
      <c r="AO765" s="488"/>
      <c r="AP765" s="488"/>
      <c r="AQ765" s="482"/>
      <c r="AR765" s="482"/>
      <c r="AS765" s="482"/>
      <c r="AT765" s="482"/>
      <c r="AU765" s="489"/>
    </row>
    <row r="766" spans="1:47" s="479" customFormat="1" ht="12.75">
      <c r="A766" s="529"/>
      <c r="B766" s="401" t="s">
        <v>366</v>
      </c>
      <c r="C766" s="360"/>
      <c r="D766" s="360">
        <v>4.2</v>
      </c>
      <c r="E766" s="360"/>
      <c r="F766" s="402"/>
      <c r="G766" s="402"/>
      <c r="H766" s="177">
        <v>10.19676048</v>
      </c>
      <c r="I766" s="518">
        <v>10.19676048</v>
      </c>
      <c r="J766" s="177"/>
      <c r="K766" s="177"/>
      <c r="L766" s="177"/>
      <c r="M766" s="177"/>
      <c r="N766" s="177">
        <v>0.7</v>
      </c>
      <c r="O766" s="177"/>
      <c r="P766" s="177">
        <v>0.8</v>
      </c>
      <c r="Q766" s="177"/>
      <c r="R766" s="177">
        <v>2.7</v>
      </c>
      <c r="S766" s="177"/>
      <c r="T766" s="403">
        <v>4.2</v>
      </c>
      <c r="U766" s="403">
        <v>0</v>
      </c>
      <c r="V766" s="177"/>
      <c r="W766" s="177">
        <v>0.26056021000000001</v>
      </c>
      <c r="X766" s="177">
        <v>1.41945718</v>
      </c>
      <c r="Y766" s="177">
        <v>1.41945718</v>
      </c>
      <c r="Z766" s="177">
        <v>7.0972859100000001</v>
      </c>
      <c r="AA766" s="407">
        <v>10.19676048</v>
      </c>
      <c r="AB766" s="533"/>
      <c r="AC766" s="488"/>
      <c r="AD766" s="488"/>
      <c r="AE766" s="488"/>
      <c r="AF766" s="488"/>
      <c r="AG766" s="488"/>
      <c r="AH766" s="488"/>
      <c r="AI766" s="488"/>
      <c r="AJ766" s="488"/>
      <c r="AK766" s="488"/>
      <c r="AL766" s="488"/>
      <c r="AM766" s="488"/>
      <c r="AN766" s="488"/>
      <c r="AO766" s="488"/>
      <c r="AP766" s="488"/>
      <c r="AQ766" s="482"/>
      <c r="AR766" s="482"/>
      <c r="AS766" s="482"/>
      <c r="AT766" s="482"/>
      <c r="AU766" s="489"/>
    </row>
    <row r="767" spans="1:47" s="479" customFormat="1" ht="12.75">
      <c r="A767" s="529"/>
      <c r="B767" s="401" t="s">
        <v>367</v>
      </c>
      <c r="C767" s="360"/>
      <c r="D767" s="360">
        <v>9.4719999999999995</v>
      </c>
      <c r="E767" s="360"/>
      <c r="F767" s="402"/>
      <c r="G767" s="402"/>
      <c r="H767" s="177">
        <v>17.869790510000001</v>
      </c>
      <c r="I767" s="518">
        <v>17.869790510000001</v>
      </c>
      <c r="J767" s="177"/>
      <c r="K767" s="177"/>
      <c r="L767" s="177">
        <v>0.18</v>
      </c>
      <c r="M767" s="177"/>
      <c r="N767" s="177">
        <v>1.1000000000000001</v>
      </c>
      <c r="O767" s="177"/>
      <c r="P767" s="177">
        <v>1.73</v>
      </c>
      <c r="Q767" s="177"/>
      <c r="R767" s="177">
        <v>5.58</v>
      </c>
      <c r="S767" s="177"/>
      <c r="T767" s="403">
        <v>8.59</v>
      </c>
      <c r="U767" s="403">
        <v>0</v>
      </c>
      <c r="V767" s="177"/>
      <c r="W767" s="177">
        <v>0.94394502000000002</v>
      </c>
      <c r="X767" s="177">
        <v>2.4179779300000002</v>
      </c>
      <c r="Y767" s="177">
        <v>2.4179779300000002</v>
      </c>
      <c r="Z767" s="177">
        <v>12.089889640000001</v>
      </c>
      <c r="AA767" s="407">
        <v>17.869790520000002</v>
      </c>
      <c r="AB767" s="533"/>
      <c r="AC767" s="488"/>
      <c r="AD767" s="488"/>
      <c r="AE767" s="488"/>
      <c r="AF767" s="488"/>
      <c r="AG767" s="488"/>
      <c r="AH767" s="488"/>
      <c r="AI767" s="488"/>
      <c r="AJ767" s="488"/>
      <c r="AK767" s="488"/>
      <c r="AL767" s="488"/>
      <c r="AM767" s="488"/>
      <c r="AN767" s="488"/>
      <c r="AO767" s="488"/>
      <c r="AP767" s="488"/>
      <c r="AQ767" s="482"/>
      <c r="AR767" s="482"/>
      <c r="AS767" s="482"/>
      <c r="AT767" s="482"/>
      <c r="AU767" s="489"/>
    </row>
    <row r="768" spans="1:47" s="479" customFormat="1" ht="12.75">
      <c r="A768" s="529"/>
      <c r="B768" s="401" t="s">
        <v>368</v>
      </c>
      <c r="C768" s="360">
        <v>0</v>
      </c>
      <c r="D768" s="360">
        <v>6.2279999999999998</v>
      </c>
      <c r="E768" s="360">
        <v>0</v>
      </c>
      <c r="F768" s="402"/>
      <c r="G768" s="402"/>
      <c r="H768" s="177">
        <v>16.46258147</v>
      </c>
      <c r="I768" s="177">
        <v>16.46258147</v>
      </c>
      <c r="J768" s="177">
        <v>0</v>
      </c>
      <c r="K768" s="177">
        <v>0</v>
      </c>
      <c r="L768" s="177">
        <v>0.3</v>
      </c>
      <c r="M768" s="177">
        <v>0</v>
      </c>
      <c r="N768" s="177">
        <v>0.78</v>
      </c>
      <c r="O768" s="177">
        <v>0</v>
      </c>
      <c r="P768" s="177">
        <v>0.75</v>
      </c>
      <c r="Q768" s="177">
        <v>0</v>
      </c>
      <c r="R768" s="177">
        <v>4.4000000000000004</v>
      </c>
      <c r="S768" s="177">
        <v>0</v>
      </c>
      <c r="T768" s="403">
        <v>6.23</v>
      </c>
      <c r="U768" s="403">
        <v>0</v>
      </c>
      <c r="V768" s="177">
        <v>0</v>
      </c>
      <c r="W768" s="177">
        <v>1.2468446700000002</v>
      </c>
      <c r="X768" s="177">
        <v>2.1736766799999998</v>
      </c>
      <c r="Y768" s="177">
        <v>2.1736766799999998</v>
      </c>
      <c r="Z768" s="177">
        <v>10.86838343</v>
      </c>
      <c r="AA768" s="407">
        <v>16.462581459999999</v>
      </c>
      <c r="AB768" s="533"/>
      <c r="AC768" s="488"/>
      <c r="AD768" s="488"/>
      <c r="AE768" s="488"/>
      <c r="AF768" s="488"/>
      <c r="AG768" s="488"/>
      <c r="AH768" s="488"/>
      <c r="AI768" s="488"/>
      <c r="AJ768" s="488"/>
      <c r="AK768" s="488"/>
      <c r="AL768" s="488"/>
      <c r="AM768" s="488"/>
      <c r="AN768" s="488"/>
      <c r="AO768" s="488"/>
      <c r="AP768" s="488"/>
      <c r="AQ768" s="482"/>
      <c r="AR768" s="482"/>
      <c r="AS768" s="482"/>
      <c r="AT768" s="482"/>
      <c r="AU768" s="489"/>
    </row>
    <row r="769" spans="1:50" s="479" customFormat="1" ht="12.75">
      <c r="A769" s="529"/>
      <c r="B769" s="401" t="s">
        <v>369</v>
      </c>
      <c r="C769" s="360"/>
      <c r="D769" s="360"/>
      <c r="E769" s="360"/>
      <c r="F769" s="402"/>
      <c r="G769" s="402"/>
      <c r="H769" s="177"/>
      <c r="I769" s="177"/>
      <c r="J769" s="177"/>
      <c r="K769" s="177"/>
      <c r="L769" s="177"/>
      <c r="M769" s="177"/>
      <c r="N769" s="177"/>
      <c r="O769" s="177"/>
      <c r="P769" s="177"/>
      <c r="Q769" s="177"/>
      <c r="R769" s="177"/>
      <c r="S769" s="177"/>
      <c r="T769" s="403">
        <v>0</v>
      </c>
      <c r="U769" s="403">
        <v>0</v>
      </c>
      <c r="V769" s="177"/>
      <c r="W769" s="177"/>
      <c r="X769" s="177"/>
      <c r="Y769" s="177"/>
      <c r="Z769" s="177"/>
      <c r="AA769" s="407">
        <v>0</v>
      </c>
      <c r="AB769" s="533"/>
      <c r="AC769" s="488"/>
      <c r="AD769" s="488"/>
      <c r="AE769" s="488"/>
      <c r="AF769" s="488"/>
      <c r="AG769" s="488"/>
      <c r="AH769" s="488"/>
      <c r="AI769" s="488"/>
      <c r="AJ769" s="488"/>
      <c r="AK769" s="488"/>
      <c r="AL769" s="488"/>
      <c r="AM769" s="488"/>
      <c r="AN769" s="488"/>
      <c r="AO769" s="488"/>
      <c r="AP769" s="488"/>
      <c r="AQ769" s="482"/>
      <c r="AR769" s="482"/>
      <c r="AS769" s="482"/>
      <c r="AT769" s="482"/>
      <c r="AU769" s="489"/>
    </row>
    <row r="770" spans="1:50" s="479" customFormat="1" ht="12.75">
      <c r="A770" s="529"/>
      <c r="B770" s="401" t="s">
        <v>370</v>
      </c>
      <c r="C770" s="360"/>
      <c r="D770" s="360"/>
      <c r="E770" s="360"/>
      <c r="F770" s="402"/>
      <c r="G770" s="402"/>
      <c r="H770" s="177"/>
      <c r="I770" s="177"/>
      <c r="J770" s="177"/>
      <c r="K770" s="177"/>
      <c r="L770" s="177"/>
      <c r="M770" s="177"/>
      <c r="N770" s="177"/>
      <c r="O770" s="177"/>
      <c r="P770" s="177"/>
      <c r="Q770" s="177"/>
      <c r="R770" s="177"/>
      <c r="S770" s="177"/>
      <c r="T770" s="403">
        <v>0</v>
      </c>
      <c r="U770" s="403">
        <v>0</v>
      </c>
      <c r="V770" s="177"/>
      <c r="W770" s="177"/>
      <c r="X770" s="177"/>
      <c r="Y770" s="177"/>
      <c r="Z770" s="177"/>
      <c r="AA770" s="407">
        <v>0</v>
      </c>
      <c r="AB770" s="533"/>
      <c r="AC770" s="488"/>
      <c r="AD770" s="488"/>
      <c r="AE770" s="488"/>
      <c r="AF770" s="488"/>
      <c r="AG770" s="488"/>
      <c r="AH770" s="488"/>
      <c r="AI770" s="488"/>
      <c r="AJ770" s="488"/>
      <c r="AK770" s="488"/>
      <c r="AL770" s="488"/>
      <c r="AM770" s="488"/>
      <c r="AN770" s="488"/>
      <c r="AO770" s="488"/>
      <c r="AP770" s="488"/>
      <c r="AQ770" s="482"/>
      <c r="AR770" s="482"/>
      <c r="AS770" s="482"/>
      <c r="AT770" s="482"/>
      <c r="AU770" s="489"/>
    </row>
    <row r="771" spans="1:50" s="479" customFormat="1" ht="12.75">
      <c r="A771" s="529"/>
      <c r="B771" s="401" t="s">
        <v>371</v>
      </c>
      <c r="C771" s="360"/>
      <c r="D771" s="360">
        <v>3.3780000000000001</v>
      </c>
      <c r="E771" s="360"/>
      <c r="F771" s="402"/>
      <c r="G771" s="402"/>
      <c r="H771" s="177">
        <v>11.10200032</v>
      </c>
      <c r="I771" s="518">
        <v>11.10200032</v>
      </c>
      <c r="J771" s="177"/>
      <c r="K771" s="177"/>
      <c r="L771" s="177"/>
      <c r="M771" s="177"/>
      <c r="N771" s="177">
        <v>0.78</v>
      </c>
      <c r="O771" s="177"/>
      <c r="P771" s="177">
        <v>0.3</v>
      </c>
      <c r="Q771" s="177"/>
      <c r="R771" s="177">
        <v>2.2999999999999998</v>
      </c>
      <c r="S771" s="177"/>
      <c r="T771" s="403">
        <v>3.38</v>
      </c>
      <c r="U771" s="403">
        <v>0</v>
      </c>
      <c r="V771" s="177"/>
      <c r="W771" s="177">
        <v>0.28369202000000004</v>
      </c>
      <c r="X771" s="177">
        <v>1.54547261</v>
      </c>
      <c r="Y771" s="177">
        <v>1.54547261</v>
      </c>
      <c r="Z771" s="177">
        <v>7.72736307</v>
      </c>
      <c r="AA771" s="407">
        <v>11.102000310000001</v>
      </c>
      <c r="AB771" s="533"/>
      <c r="AC771" s="488"/>
      <c r="AD771" s="488"/>
      <c r="AE771" s="488"/>
      <c r="AF771" s="488"/>
      <c r="AG771" s="488"/>
      <c r="AH771" s="488"/>
      <c r="AI771" s="488"/>
      <c r="AJ771" s="488"/>
      <c r="AK771" s="488"/>
      <c r="AL771" s="488"/>
      <c r="AM771" s="488"/>
      <c r="AN771" s="488"/>
      <c r="AO771" s="488"/>
      <c r="AP771" s="488"/>
      <c r="AQ771" s="482"/>
      <c r="AR771" s="482"/>
      <c r="AS771" s="482"/>
      <c r="AT771" s="482"/>
      <c r="AU771" s="489"/>
    </row>
    <row r="772" spans="1:50" s="479" customFormat="1" ht="12.75">
      <c r="A772" s="529"/>
      <c r="B772" s="401" t="s">
        <v>372</v>
      </c>
      <c r="C772" s="360"/>
      <c r="D772" s="360">
        <v>2.8499999999999996</v>
      </c>
      <c r="E772" s="360"/>
      <c r="F772" s="402"/>
      <c r="G772" s="402"/>
      <c r="H772" s="177">
        <v>5.3605811500000007</v>
      </c>
      <c r="I772" s="518">
        <v>5.3605811500000007</v>
      </c>
      <c r="J772" s="177"/>
      <c r="K772" s="177"/>
      <c r="L772" s="177">
        <v>0.3</v>
      </c>
      <c r="M772" s="177"/>
      <c r="N772" s="177"/>
      <c r="O772" s="177"/>
      <c r="P772" s="177">
        <v>0.45</v>
      </c>
      <c r="Q772" s="177"/>
      <c r="R772" s="177">
        <v>2.1</v>
      </c>
      <c r="S772" s="177"/>
      <c r="T772" s="403">
        <v>2.85</v>
      </c>
      <c r="U772" s="403">
        <v>0</v>
      </c>
      <c r="V772" s="177"/>
      <c r="W772" s="177">
        <v>0.96315265000000005</v>
      </c>
      <c r="X772" s="177">
        <v>0.62820407</v>
      </c>
      <c r="Y772" s="177">
        <v>0.62820407</v>
      </c>
      <c r="Z772" s="177">
        <v>3.1410203600000002</v>
      </c>
      <c r="AA772" s="407">
        <v>5.3605811499999998</v>
      </c>
      <c r="AB772" s="533"/>
      <c r="AC772" s="488"/>
      <c r="AD772" s="488"/>
      <c r="AE772" s="488"/>
      <c r="AF772" s="488"/>
      <c r="AG772" s="488"/>
      <c r="AH772" s="488"/>
      <c r="AI772" s="488"/>
      <c r="AJ772" s="488"/>
      <c r="AK772" s="488"/>
      <c r="AL772" s="488"/>
      <c r="AM772" s="488"/>
      <c r="AN772" s="488"/>
      <c r="AO772" s="488"/>
      <c r="AP772" s="488"/>
      <c r="AQ772" s="482"/>
      <c r="AR772" s="482"/>
      <c r="AS772" s="482"/>
      <c r="AT772" s="482"/>
      <c r="AU772" s="489"/>
    </row>
    <row r="773" spans="1:50" s="479" customFormat="1" ht="12.75">
      <c r="A773" s="529"/>
      <c r="B773" s="401" t="s">
        <v>373</v>
      </c>
      <c r="C773" s="360">
        <v>0</v>
      </c>
      <c r="D773" s="360">
        <v>0</v>
      </c>
      <c r="E773" s="360">
        <v>6.31</v>
      </c>
      <c r="F773" s="402"/>
      <c r="G773" s="402"/>
      <c r="H773" s="177">
        <v>21.47086754</v>
      </c>
      <c r="I773" s="177">
        <v>21.47086754</v>
      </c>
      <c r="J773" s="177">
        <v>0</v>
      </c>
      <c r="K773" s="177">
        <v>0</v>
      </c>
      <c r="L773" s="177">
        <v>0.88</v>
      </c>
      <c r="M773" s="177">
        <v>0</v>
      </c>
      <c r="N773" s="177">
        <v>0</v>
      </c>
      <c r="O773" s="177">
        <v>0.79</v>
      </c>
      <c r="P773" s="177">
        <v>0</v>
      </c>
      <c r="Q773" s="177">
        <v>0.56000000000000005</v>
      </c>
      <c r="R773" s="177">
        <v>0</v>
      </c>
      <c r="S773" s="177">
        <v>4.96</v>
      </c>
      <c r="T773" s="403">
        <v>0.88</v>
      </c>
      <c r="U773" s="403">
        <v>6.3100000000000005</v>
      </c>
      <c r="V773" s="177">
        <v>0</v>
      </c>
      <c r="W773" s="177">
        <v>0.54865009999999992</v>
      </c>
      <c r="X773" s="177">
        <v>2.9888882100000003</v>
      </c>
      <c r="Y773" s="177">
        <v>2.9888882099999998</v>
      </c>
      <c r="Z773" s="177">
        <v>14.944441019999999</v>
      </c>
      <c r="AA773" s="407">
        <v>21.47086754</v>
      </c>
      <c r="AB773" s="533"/>
      <c r="AC773" s="488"/>
      <c r="AD773" s="488"/>
      <c r="AE773" s="488"/>
      <c r="AF773" s="488"/>
      <c r="AG773" s="488"/>
      <c r="AH773" s="488"/>
      <c r="AI773" s="488"/>
      <c r="AJ773" s="488"/>
      <c r="AK773" s="488"/>
      <c r="AL773" s="488"/>
      <c r="AM773" s="488"/>
      <c r="AN773" s="488"/>
      <c r="AO773" s="488"/>
      <c r="AP773" s="488"/>
      <c r="AQ773" s="482"/>
      <c r="AR773" s="482"/>
      <c r="AS773" s="482"/>
      <c r="AT773" s="482"/>
      <c r="AU773" s="489"/>
    </row>
    <row r="774" spans="1:50" s="479" customFormat="1" ht="12.75">
      <c r="A774" s="529"/>
      <c r="B774" s="401" t="s">
        <v>374</v>
      </c>
      <c r="C774" s="360"/>
      <c r="D774" s="360"/>
      <c r="E774" s="360"/>
      <c r="F774" s="402"/>
      <c r="G774" s="402"/>
      <c r="H774" s="177"/>
      <c r="I774" s="177"/>
      <c r="J774" s="177"/>
      <c r="K774" s="177"/>
      <c r="L774" s="177"/>
      <c r="M774" s="177"/>
      <c r="N774" s="177"/>
      <c r="O774" s="177"/>
      <c r="P774" s="177"/>
      <c r="Q774" s="177"/>
      <c r="R774" s="177"/>
      <c r="S774" s="177"/>
      <c r="T774" s="403">
        <v>0</v>
      </c>
      <c r="U774" s="403">
        <v>0</v>
      </c>
      <c r="V774" s="177"/>
      <c r="W774" s="177"/>
      <c r="X774" s="177"/>
      <c r="Y774" s="177"/>
      <c r="Z774" s="177"/>
      <c r="AA774" s="407">
        <v>0</v>
      </c>
      <c r="AB774" s="533"/>
      <c r="AC774" s="488"/>
      <c r="AD774" s="488"/>
      <c r="AE774" s="488"/>
      <c r="AF774" s="488"/>
      <c r="AG774" s="488"/>
      <c r="AH774" s="488"/>
      <c r="AI774" s="488"/>
      <c r="AJ774" s="488"/>
      <c r="AK774" s="488"/>
      <c r="AL774" s="488"/>
      <c r="AM774" s="488"/>
      <c r="AN774" s="488"/>
      <c r="AO774" s="488"/>
      <c r="AP774" s="488"/>
      <c r="AQ774" s="482"/>
      <c r="AR774" s="482"/>
      <c r="AS774" s="482"/>
      <c r="AT774" s="482"/>
      <c r="AU774" s="489"/>
    </row>
    <row r="775" spans="1:50" s="479" customFormat="1" ht="12.75">
      <c r="A775" s="529"/>
      <c r="B775" s="401" t="s">
        <v>375</v>
      </c>
      <c r="C775" s="360"/>
      <c r="D775" s="360"/>
      <c r="E775" s="360"/>
      <c r="F775" s="402"/>
      <c r="G775" s="402"/>
      <c r="H775" s="177"/>
      <c r="I775" s="177"/>
      <c r="J775" s="177"/>
      <c r="K775" s="177"/>
      <c r="L775" s="177"/>
      <c r="M775" s="177"/>
      <c r="N775" s="177"/>
      <c r="O775" s="177"/>
      <c r="P775" s="177"/>
      <c r="Q775" s="177"/>
      <c r="R775" s="177"/>
      <c r="S775" s="177"/>
      <c r="T775" s="403">
        <v>0</v>
      </c>
      <c r="U775" s="403">
        <v>0</v>
      </c>
      <c r="V775" s="177"/>
      <c r="W775" s="177"/>
      <c r="X775" s="177"/>
      <c r="Y775" s="177"/>
      <c r="Z775" s="177"/>
      <c r="AA775" s="407">
        <v>0</v>
      </c>
      <c r="AB775" s="533"/>
      <c r="AC775" s="488"/>
      <c r="AD775" s="488"/>
      <c r="AE775" s="488"/>
      <c r="AF775" s="488"/>
      <c r="AG775" s="488"/>
      <c r="AH775" s="488"/>
      <c r="AI775" s="488"/>
      <c r="AJ775" s="488"/>
      <c r="AK775" s="488"/>
      <c r="AL775" s="488"/>
      <c r="AM775" s="488"/>
      <c r="AN775" s="488"/>
      <c r="AO775" s="488"/>
      <c r="AP775" s="488"/>
      <c r="AQ775" s="482"/>
      <c r="AR775" s="482"/>
      <c r="AS775" s="482"/>
      <c r="AT775" s="482"/>
      <c r="AU775" s="489"/>
    </row>
    <row r="776" spans="1:50" s="479" customFormat="1" ht="12.75">
      <c r="A776" s="529"/>
      <c r="B776" s="401" t="s">
        <v>376</v>
      </c>
      <c r="C776" s="360"/>
      <c r="D776" s="360"/>
      <c r="E776" s="360">
        <v>6.31</v>
      </c>
      <c r="F776" s="402"/>
      <c r="G776" s="402"/>
      <c r="H776" s="177">
        <v>21.47086754</v>
      </c>
      <c r="I776" s="518">
        <v>21.47086754</v>
      </c>
      <c r="J776" s="177"/>
      <c r="K776" s="177"/>
      <c r="L776" s="177">
        <v>0.88</v>
      </c>
      <c r="M776" s="177"/>
      <c r="N776" s="177"/>
      <c r="O776" s="177">
        <v>0.79</v>
      </c>
      <c r="P776" s="177"/>
      <c r="Q776" s="177">
        <v>0.56000000000000005</v>
      </c>
      <c r="R776" s="177"/>
      <c r="S776" s="177">
        <v>4.96</v>
      </c>
      <c r="T776" s="403">
        <v>0.88</v>
      </c>
      <c r="U776" s="403">
        <v>6.3100000000000005</v>
      </c>
      <c r="V776" s="177"/>
      <c r="W776" s="177">
        <v>0.54865009999999992</v>
      </c>
      <c r="X776" s="177">
        <v>2.9888882100000003</v>
      </c>
      <c r="Y776" s="177">
        <v>2.9888882099999998</v>
      </c>
      <c r="Z776" s="177">
        <v>14.944441019999999</v>
      </c>
      <c r="AA776" s="407">
        <v>21.47086754</v>
      </c>
      <c r="AB776" s="533"/>
      <c r="AC776" s="488"/>
      <c r="AD776" s="488"/>
      <c r="AE776" s="488"/>
      <c r="AF776" s="488"/>
      <c r="AG776" s="488"/>
      <c r="AH776" s="488"/>
      <c r="AI776" s="488"/>
      <c r="AJ776" s="488"/>
      <c r="AK776" s="488"/>
      <c r="AL776" s="488"/>
      <c r="AM776" s="488"/>
      <c r="AN776" s="488"/>
      <c r="AO776" s="488"/>
      <c r="AP776" s="488"/>
      <c r="AQ776" s="482"/>
      <c r="AR776" s="482"/>
      <c r="AS776" s="482"/>
      <c r="AT776" s="482"/>
      <c r="AU776" s="489"/>
    </row>
    <row r="777" spans="1:50" s="479" customFormat="1" ht="12.75">
      <c r="A777" s="529"/>
      <c r="B777" s="401" t="s">
        <v>377</v>
      </c>
      <c r="C777" s="360"/>
      <c r="D777" s="360"/>
      <c r="E777" s="360"/>
      <c r="F777" s="402"/>
      <c r="G777" s="402"/>
      <c r="H777" s="177"/>
      <c r="I777" s="177"/>
      <c r="J777" s="177"/>
      <c r="K777" s="177"/>
      <c r="L777" s="177"/>
      <c r="M777" s="177"/>
      <c r="N777" s="177"/>
      <c r="O777" s="177"/>
      <c r="P777" s="177"/>
      <c r="Q777" s="177"/>
      <c r="R777" s="177"/>
      <c r="S777" s="177"/>
      <c r="T777" s="403">
        <v>0</v>
      </c>
      <c r="U777" s="403">
        <v>0</v>
      </c>
      <c r="V777" s="177"/>
      <c r="W777" s="177"/>
      <c r="X777" s="177"/>
      <c r="Y777" s="177"/>
      <c r="Z777" s="177"/>
      <c r="AA777" s="407">
        <v>0</v>
      </c>
      <c r="AB777" s="533"/>
      <c r="AC777" s="488"/>
      <c r="AD777" s="488"/>
      <c r="AE777" s="488"/>
      <c r="AF777" s="488"/>
      <c r="AG777" s="488"/>
      <c r="AH777" s="488"/>
      <c r="AI777" s="488"/>
      <c r="AJ777" s="488"/>
      <c r="AK777" s="488"/>
      <c r="AL777" s="488"/>
      <c r="AM777" s="488"/>
      <c r="AN777" s="488"/>
      <c r="AO777" s="488"/>
      <c r="AP777" s="488"/>
      <c r="AQ777" s="482"/>
      <c r="AR777" s="482"/>
      <c r="AS777" s="482"/>
      <c r="AT777" s="482"/>
      <c r="AU777" s="489"/>
    </row>
    <row r="778" spans="1:50" s="479" customFormat="1" ht="12.75">
      <c r="A778" s="529"/>
      <c r="B778" s="401" t="s">
        <v>67</v>
      </c>
      <c r="C778" s="360"/>
      <c r="D778" s="360"/>
      <c r="E778" s="360"/>
      <c r="F778" s="402"/>
      <c r="G778" s="402"/>
      <c r="H778" s="177"/>
      <c r="I778" s="177"/>
      <c r="J778" s="177"/>
      <c r="K778" s="177"/>
      <c r="L778" s="177"/>
      <c r="M778" s="177"/>
      <c r="N778" s="177"/>
      <c r="O778" s="177"/>
      <c r="P778" s="177"/>
      <c r="Q778" s="177"/>
      <c r="R778" s="177"/>
      <c r="S778" s="177"/>
      <c r="T778" s="403">
        <v>0</v>
      </c>
      <c r="U778" s="403">
        <v>0</v>
      </c>
      <c r="V778" s="177"/>
      <c r="W778" s="177"/>
      <c r="X778" s="177"/>
      <c r="Y778" s="177"/>
      <c r="Z778" s="177"/>
      <c r="AA778" s="407">
        <v>0</v>
      </c>
      <c r="AB778" s="533"/>
      <c r="AC778" s="488"/>
      <c r="AD778" s="488"/>
      <c r="AE778" s="488"/>
      <c r="AF778" s="488"/>
      <c r="AG778" s="488"/>
      <c r="AH778" s="488"/>
      <c r="AI778" s="488"/>
      <c r="AJ778" s="488"/>
      <c r="AK778" s="488"/>
      <c r="AL778" s="488"/>
      <c r="AM778" s="488"/>
      <c r="AN778" s="488"/>
      <c r="AO778" s="488"/>
      <c r="AP778" s="488"/>
      <c r="AQ778" s="482"/>
      <c r="AR778" s="482"/>
      <c r="AS778" s="482"/>
      <c r="AT778" s="482"/>
      <c r="AU778" s="489"/>
    </row>
    <row r="779" spans="1:50" s="528" customFormat="1" ht="30" customHeight="1">
      <c r="A779" s="540">
        <v>27</v>
      </c>
      <c r="B779" s="526" t="s">
        <v>300</v>
      </c>
      <c r="C779" s="513" t="s">
        <v>52</v>
      </c>
      <c r="D779" s="513">
        <v>0.9</v>
      </c>
      <c r="E779" s="513">
        <v>4.8000000000000007</v>
      </c>
      <c r="F779" s="514">
        <v>2013</v>
      </c>
      <c r="G779" s="514">
        <v>2015</v>
      </c>
      <c r="H779" s="513">
        <v>85.95</v>
      </c>
      <c r="I779" s="513">
        <v>85.95</v>
      </c>
      <c r="J779" s="513"/>
      <c r="K779" s="513"/>
      <c r="L779" s="513"/>
      <c r="M779" s="513"/>
      <c r="N779" s="513">
        <v>0.9</v>
      </c>
      <c r="O779" s="513">
        <v>4.8000000000000007</v>
      </c>
      <c r="P779" s="513"/>
      <c r="Q779" s="513"/>
      <c r="R779" s="513"/>
      <c r="S779" s="513"/>
      <c r="T779" s="584">
        <v>0.9</v>
      </c>
      <c r="U779" s="584">
        <v>4.8000000000000007</v>
      </c>
      <c r="V779" s="590"/>
      <c r="W779" s="513">
        <v>84</v>
      </c>
      <c r="X779" s="513">
        <v>1.9500000000000028</v>
      </c>
      <c r="Y779" s="513"/>
      <c r="Z779" s="513"/>
      <c r="AA779" s="587">
        <v>85.95</v>
      </c>
      <c r="AB779" s="531"/>
      <c r="AC779" s="515"/>
      <c r="AD779" s="515"/>
      <c r="AE779" s="515"/>
      <c r="AF779" s="515"/>
      <c r="AG779" s="515"/>
      <c r="AH779" s="515"/>
      <c r="AI779" s="515"/>
      <c r="AJ779" s="515"/>
      <c r="AK779" s="515"/>
      <c r="AL779" s="515"/>
      <c r="AM779" s="515"/>
      <c r="AN779" s="515"/>
      <c r="AO779" s="515"/>
      <c r="AP779" s="515"/>
      <c r="AQ779" s="515"/>
      <c r="AR779" s="515"/>
      <c r="AS779" s="515"/>
      <c r="AT779" s="515"/>
      <c r="AU779" s="515"/>
      <c r="AV779" s="515"/>
      <c r="AW779" s="515"/>
      <c r="AX779" s="527"/>
    </row>
    <row r="780" spans="1:50" s="479" customFormat="1" ht="12.75">
      <c r="A780" s="529"/>
      <c r="B780" s="401" t="s">
        <v>361</v>
      </c>
      <c r="C780" s="360">
        <v>0</v>
      </c>
      <c r="D780" s="360">
        <v>0.9</v>
      </c>
      <c r="E780" s="360">
        <v>4.8</v>
      </c>
      <c r="F780" s="402"/>
      <c r="G780" s="402"/>
      <c r="H780" s="177">
        <v>85.950000000000017</v>
      </c>
      <c r="I780" s="177">
        <v>85.950000000000017</v>
      </c>
      <c r="J780" s="177">
        <v>0</v>
      </c>
      <c r="K780" s="177">
        <v>0</v>
      </c>
      <c r="L780" s="177">
        <v>0</v>
      </c>
      <c r="M780" s="177">
        <v>0</v>
      </c>
      <c r="N780" s="177">
        <v>0.9</v>
      </c>
      <c r="O780" s="177">
        <v>4.8</v>
      </c>
      <c r="P780" s="177">
        <v>0</v>
      </c>
      <c r="Q780" s="177">
        <v>0</v>
      </c>
      <c r="R780" s="177">
        <v>0</v>
      </c>
      <c r="S780" s="177">
        <v>0</v>
      </c>
      <c r="T780" s="403">
        <v>0.9</v>
      </c>
      <c r="U780" s="403">
        <v>4.8</v>
      </c>
      <c r="V780" s="177">
        <v>0</v>
      </c>
      <c r="W780" s="177">
        <v>84</v>
      </c>
      <c r="X780" s="177">
        <v>1.95</v>
      </c>
      <c r="Y780" s="177">
        <v>0</v>
      </c>
      <c r="Z780" s="177">
        <v>0</v>
      </c>
      <c r="AA780" s="407">
        <v>85.95</v>
      </c>
      <c r="AB780" s="533"/>
      <c r="AC780" s="488"/>
      <c r="AD780" s="488"/>
      <c r="AE780" s="488"/>
      <c r="AF780" s="488"/>
      <c r="AG780" s="488"/>
      <c r="AH780" s="488"/>
      <c r="AI780" s="488"/>
      <c r="AJ780" s="488"/>
      <c r="AK780" s="488"/>
      <c r="AL780" s="488"/>
      <c r="AM780" s="488"/>
      <c r="AN780" s="488"/>
      <c r="AO780" s="488"/>
      <c r="AP780" s="488"/>
      <c r="AQ780" s="482"/>
      <c r="AR780" s="482"/>
      <c r="AS780" s="482"/>
      <c r="AT780" s="482"/>
      <c r="AU780" s="489"/>
    </row>
    <row r="781" spans="1:50" s="479" customFormat="1" ht="12.75">
      <c r="A781" s="529"/>
      <c r="B781" s="401" t="s">
        <v>362</v>
      </c>
      <c r="C781" s="360">
        <v>0</v>
      </c>
      <c r="D781" s="360">
        <v>0.9</v>
      </c>
      <c r="E781" s="360">
        <v>0</v>
      </c>
      <c r="F781" s="402"/>
      <c r="G781" s="402"/>
      <c r="H781" s="177">
        <v>2.2531676300000001</v>
      </c>
      <c r="I781" s="177">
        <v>2.2531676300000001</v>
      </c>
      <c r="J781" s="177">
        <v>0</v>
      </c>
      <c r="K781" s="177">
        <v>0</v>
      </c>
      <c r="L781" s="177">
        <v>0</v>
      </c>
      <c r="M781" s="177">
        <v>0</v>
      </c>
      <c r="N781" s="177">
        <v>0.9</v>
      </c>
      <c r="O781" s="177">
        <v>0</v>
      </c>
      <c r="P781" s="177">
        <v>0</v>
      </c>
      <c r="Q781" s="177">
        <v>0</v>
      </c>
      <c r="R781" s="177">
        <v>0</v>
      </c>
      <c r="S781" s="177">
        <v>0</v>
      </c>
      <c r="T781" s="403">
        <v>0.9</v>
      </c>
      <c r="U781" s="403">
        <v>0</v>
      </c>
      <c r="V781" s="177">
        <v>0</v>
      </c>
      <c r="W781" s="177">
        <v>2.2020486400000001</v>
      </c>
      <c r="X781" s="177">
        <v>5.1118990000000003E-2</v>
      </c>
      <c r="Y781" s="177">
        <v>0</v>
      </c>
      <c r="Z781" s="177">
        <v>0</v>
      </c>
      <c r="AA781" s="407">
        <v>2.2531676300000001</v>
      </c>
      <c r="AB781" s="533"/>
      <c r="AC781" s="488"/>
      <c r="AD781" s="488"/>
      <c r="AE781" s="488"/>
      <c r="AF781" s="488"/>
      <c r="AG781" s="488"/>
      <c r="AH781" s="488"/>
      <c r="AI781" s="488"/>
      <c r="AJ781" s="488"/>
      <c r="AK781" s="488"/>
      <c r="AL781" s="488"/>
      <c r="AM781" s="488"/>
      <c r="AN781" s="488"/>
      <c r="AO781" s="488"/>
      <c r="AP781" s="488"/>
      <c r="AQ781" s="482"/>
      <c r="AR781" s="482"/>
      <c r="AS781" s="482"/>
      <c r="AT781" s="482"/>
      <c r="AU781" s="489"/>
    </row>
    <row r="782" spans="1:50" s="479" customFormat="1" ht="12.75">
      <c r="A782" s="529"/>
      <c r="B782" s="401" t="s">
        <v>363</v>
      </c>
      <c r="C782" s="360">
        <v>0</v>
      </c>
      <c r="D782" s="360">
        <v>0</v>
      </c>
      <c r="E782" s="360">
        <v>0</v>
      </c>
      <c r="F782" s="402"/>
      <c r="G782" s="402"/>
      <c r="H782" s="177">
        <v>0</v>
      </c>
      <c r="I782" s="177">
        <v>0</v>
      </c>
      <c r="J782" s="177">
        <v>0</v>
      </c>
      <c r="K782" s="177">
        <v>0</v>
      </c>
      <c r="L782" s="177">
        <v>0</v>
      </c>
      <c r="M782" s="177">
        <v>0</v>
      </c>
      <c r="N782" s="177">
        <v>0</v>
      </c>
      <c r="O782" s="177">
        <v>0</v>
      </c>
      <c r="P782" s="177">
        <v>0</v>
      </c>
      <c r="Q782" s="177">
        <v>0</v>
      </c>
      <c r="R782" s="177">
        <v>0</v>
      </c>
      <c r="S782" s="177">
        <v>0</v>
      </c>
      <c r="T782" s="403">
        <v>0</v>
      </c>
      <c r="U782" s="403">
        <v>0</v>
      </c>
      <c r="V782" s="177">
        <v>0</v>
      </c>
      <c r="W782" s="177">
        <v>0</v>
      </c>
      <c r="X782" s="177">
        <v>0</v>
      </c>
      <c r="Y782" s="177">
        <v>0</v>
      </c>
      <c r="Z782" s="177">
        <v>0</v>
      </c>
      <c r="AA782" s="407">
        <v>0</v>
      </c>
      <c r="AB782" s="533"/>
      <c r="AC782" s="488"/>
      <c r="AD782" s="488"/>
      <c r="AE782" s="488"/>
      <c r="AF782" s="488"/>
      <c r="AG782" s="488"/>
      <c r="AH782" s="488"/>
      <c r="AI782" s="488"/>
      <c r="AJ782" s="488"/>
      <c r="AK782" s="488"/>
      <c r="AL782" s="488"/>
      <c r="AM782" s="488"/>
      <c r="AN782" s="488"/>
      <c r="AO782" s="488"/>
      <c r="AP782" s="488"/>
      <c r="AQ782" s="482"/>
      <c r="AR782" s="482"/>
      <c r="AS782" s="482"/>
      <c r="AT782" s="482"/>
      <c r="AU782" s="489"/>
    </row>
    <row r="783" spans="1:50" s="479" customFormat="1" ht="12.75">
      <c r="A783" s="529"/>
      <c r="B783" s="401" t="s">
        <v>364</v>
      </c>
      <c r="C783" s="360"/>
      <c r="D783" s="360"/>
      <c r="E783" s="360"/>
      <c r="F783" s="402"/>
      <c r="G783" s="402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177"/>
      <c r="T783" s="403">
        <v>0</v>
      </c>
      <c r="U783" s="403">
        <v>0</v>
      </c>
      <c r="V783" s="177"/>
      <c r="W783" s="177"/>
      <c r="X783" s="177"/>
      <c r="Y783" s="177"/>
      <c r="Z783" s="177"/>
      <c r="AA783" s="407">
        <v>0</v>
      </c>
      <c r="AB783" s="533"/>
      <c r="AC783" s="488"/>
      <c r="AD783" s="488"/>
      <c r="AE783" s="488"/>
      <c r="AF783" s="488"/>
      <c r="AG783" s="488"/>
      <c r="AH783" s="488"/>
      <c r="AI783" s="488"/>
      <c r="AJ783" s="488"/>
      <c r="AK783" s="488"/>
      <c r="AL783" s="488"/>
      <c r="AM783" s="488"/>
      <c r="AN783" s="488"/>
      <c r="AO783" s="488"/>
      <c r="AP783" s="488"/>
      <c r="AQ783" s="482"/>
      <c r="AR783" s="482"/>
      <c r="AS783" s="482"/>
      <c r="AT783" s="482"/>
      <c r="AU783" s="489"/>
    </row>
    <row r="784" spans="1:50" s="479" customFormat="1" ht="12.75">
      <c r="A784" s="529"/>
      <c r="B784" s="401" t="s">
        <v>365</v>
      </c>
      <c r="C784" s="360"/>
      <c r="D784" s="360"/>
      <c r="E784" s="360"/>
      <c r="F784" s="402"/>
      <c r="G784" s="402"/>
      <c r="H784" s="177"/>
      <c r="I784" s="177"/>
      <c r="J784" s="177"/>
      <c r="K784" s="177"/>
      <c r="L784" s="177"/>
      <c r="M784" s="177"/>
      <c r="N784" s="177"/>
      <c r="O784" s="177"/>
      <c r="P784" s="177"/>
      <c r="Q784" s="177"/>
      <c r="R784" s="177"/>
      <c r="S784" s="177"/>
      <c r="T784" s="403">
        <v>0</v>
      </c>
      <c r="U784" s="403">
        <v>0</v>
      </c>
      <c r="V784" s="177"/>
      <c r="W784" s="177"/>
      <c r="X784" s="177"/>
      <c r="Y784" s="177"/>
      <c r="Z784" s="177"/>
      <c r="AA784" s="407">
        <v>0</v>
      </c>
      <c r="AB784" s="533"/>
      <c r="AC784" s="488"/>
      <c r="AD784" s="488"/>
      <c r="AE784" s="488"/>
      <c r="AF784" s="488"/>
      <c r="AG784" s="488"/>
      <c r="AH784" s="488"/>
      <c r="AI784" s="488"/>
      <c r="AJ784" s="488"/>
      <c r="AK784" s="488"/>
      <c r="AL784" s="488"/>
      <c r="AM784" s="488"/>
      <c r="AN784" s="488"/>
      <c r="AO784" s="488"/>
      <c r="AP784" s="488"/>
      <c r="AQ784" s="482"/>
      <c r="AR784" s="482"/>
      <c r="AS784" s="482"/>
      <c r="AT784" s="482"/>
      <c r="AU784" s="489"/>
    </row>
    <row r="785" spans="1:50" s="479" customFormat="1" ht="12.75">
      <c r="A785" s="529"/>
      <c r="B785" s="401" t="s">
        <v>366</v>
      </c>
      <c r="C785" s="360"/>
      <c r="D785" s="360"/>
      <c r="E785" s="360"/>
      <c r="F785" s="402"/>
      <c r="G785" s="402"/>
      <c r="H785" s="177"/>
      <c r="I785" s="177"/>
      <c r="J785" s="177"/>
      <c r="K785" s="177"/>
      <c r="L785" s="177"/>
      <c r="M785" s="177"/>
      <c r="N785" s="177"/>
      <c r="O785" s="177"/>
      <c r="P785" s="177"/>
      <c r="Q785" s="177"/>
      <c r="R785" s="177"/>
      <c r="S785" s="177"/>
      <c r="T785" s="403">
        <v>0</v>
      </c>
      <c r="U785" s="403">
        <v>0</v>
      </c>
      <c r="V785" s="177"/>
      <c r="W785" s="177"/>
      <c r="X785" s="177"/>
      <c r="Y785" s="177"/>
      <c r="Z785" s="177"/>
      <c r="AA785" s="407">
        <v>0</v>
      </c>
      <c r="AB785" s="533"/>
      <c r="AC785" s="488"/>
      <c r="AD785" s="488"/>
      <c r="AE785" s="488"/>
      <c r="AF785" s="488"/>
      <c r="AG785" s="488"/>
      <c r="AH785" s="488"/>
      <c r="AI785" s="488"/>
      <c r="AJ785" s="488"/>
      <c r="AK785" s="488"/>
      <c r="AL785" s="488"/>
      <c r="AM785" s="488"/>
      <c r="AN785" s="488"/>
      <c r="AO785" s="488"/>
      <c r="AP785" s="488"/>
      <c r="AQ785" s="482"/>
      <c r="AR785" s="482"/>
      <c r="AS785" s="482"/>
      <c r="AT785" s="482"/>
      <c r="AU785" s="489"/>
    </row>
    <row r="786" spans="1:50" s="479" customFormat="1" ht="12.75">
      <c r="A786" s="529"/>
      <c r="B786" s="401" t="s">
        <v>367</v>
      </c>
      <c r="C786" s="360"/>
      <c r="D786" s="360"/>
      <c r="E786" s="360"/>
      <c r="F786" s="402"/>
      <c r="G786" s="402"/>
      <c r="H786" s="177"/>
      <c r="I786" s="177"/>
      <c r="J786" s="177"/>
      <c r="K786" s="177"/>
      <c r="L786" s="177"/>
      <c r="M786" s="177"/>
      <c r="N786" s="177"/>
      <c r="O786" s="177"/>
      <c r="P786" s="177"/>
      <c r="Q786" s="177"/>
      <c r="R786" s="177"/>
      <c r="S786" s="177"/>
      <c r="T786" s="403">
        <v>0</v>
      </c>
      <c r="U786" s="403">
        <v>0</v>
      </c>
      <c r="V786" s="177"/>
      <c r="W786" s="177"/>
      <c r="X786" s="177"/>
      <c r="Y786" s="177"/>
      <c r="Z786" s="177"/>
      <c r="AA786" s="407">
        <v>0</v>
      </c>
      <c r="AB786" s="533"/>
      <c r="AC786" s="488"/>
      <c r="AD786" s="488"/>
      <c r="AE786" s="488"/>
      <c r="AF786" s="488"/>
      <c r="AG786" s="488"/>
      <c r="AH786" s="488"/>
      <c r="AI786" s="488"/>
      <c r="AJ786" s="488"/>
      <c r="AK786" s="488"/>
      <c r="AL786" s="488"/>
      <c r="AM786" s="488"/>
      <c r="AN786" s="488"/>
      <c r="AO786" s="488"/>
      <c r="AP786" s="488"/>
      <c r="AQ786" s="482"/>
      <c r="AR786" s="482"/>
      <c r="AS786" s="482"/>
      <c r="AT786" s="482"/>
      <c r="AU786" s="489"/>
    </row>
    <row r="787" spans="1:50" s="479" customFormat="1" ht="12.75">
      <c r="A787" s="529"/>
      <c r="B787" s="401" t="s">
        <v>368</v>
      </c>
      <c r="C787" s="360">
        <v>0</v>
      </c>
      <c r="D787" s="360">
        <v>0.9</v>
      </c>
      <c r="E787" s="360">
        <v>0</v>
      </c>
      <c r="F787" s="402"/>
      <c r="G787" s="402"/>
      <c r="H787" s="177">
        <v>2.2531676300000001</v>
      </c>
      <c r="I787" s="177">
        <v>2.2531676300000001</v>
      </c>
      <c r="J787" s="177">
        <v>0</v>
      </c>
      <c r="K787" s="177">
        <v>0</v>
      </c>
      <c r="L787" s="177">
        <v>0</v>
      </c>
      <c r="M787" s="177">
        <v>0</v>
      </c>
      <c r="N787" s="177">
        <v>0.9</v>
      </c>
      <c r="O787" s="177">
        <v>0</v>
      </c>
      <c r="P787" s="177">
        <v>0</v>
      </c>
      <c r="Q787" s="177">
        <v>0</v>
      </c>
      <c r="R787" s="177">
        <v>0</v>
      </c>
      <c r="S787" s="177">
        <v>0</v>
      </c>
      <c r="T787" s="403">
        <v>0.9</v>
      </c>
      <c r="U787" s="403">
        <v>0</v>
      </c>
      <c r="V787" s="177">
        <v>0</v>
      </c>
      <c r="W787" s="177">
        <v>2.2020486400000001</v>
      </c>
      <c r="X787" s="177">
        <v>5.1118990000000003E-2</v>
      </c>
      <c r="Y787" s="177">
        <v>0</v>
      </c>
      <c r="Z787" s="177">
        <v>0</v>
      </c>
      <c r="AA787" s="407">
        <v>2.2531676300000001</v>
      </c>
      <c r="AB787" s="533"/>
      <c r="AC787" s="488"/>
      <c r="AD787" s="488"/>
      <c r="AE787" s="488"/>
      <c r="AF787" s="488"/>
      <c r="AG787" s="488"/>
      <c r="AH787" s="488"/>
      <c r="AI787" s="488"/>
      <c r="AJ787" s="488"/>
      <c r="AK787" s="488"/>
      <c r="AL787" s="488"/>
      <c r="AM787" s="488"/>
      <c r="AN787" s="488"/>
      <c r="AO787" s="488"/>
      <c r="AP787" s="488"/>
      <c r="AQ787" s="482"/>
      <c r="AR787" s="482"/>
      <c r="AS787" s="482"/>
      <c r="AT787" s="482"/>
      <c r="AU787" s="489"/>
    </row>
    <row r="788" spans="1:50" s="479" customFormat="1" ht="12.75">
      <c r="A788" s="529"/>
      <c r="B788" s="401" t="s">
        <v>369</v>
      </c>
      <c r="C788" s="360"/>
      <c r="D788" s="360"/>
      <c r="E788" s="360"/>
      <c r="F788" s="402"/>
      <c r="G788" s="402"/>
      <c r="H788" s="177"/>
      <c r="I788" s="177"/>
      <c r="J788" s="177"/>
      <c r="K788" s="177"/>
      <c r="L788" s="177"/>
      <c r="M788" s="177"/>
      <c r="N788" s="177"/>
      <c r="O788" s="177"/>
      <c r="P788" s="177"/>
      <c r="Q788" s="177"/>
      <c r="R788" s="177"/>
      <c r="S788" s="177"/>
      <c r="T788" s="403">
        <v>0</v>
      </c>
      <c r="U788" s="403">
        <v>0</v>
      </c>
      <c r="V788" s="177"/>
      <c r="W788" s="177"/>
      <c r="X788" s="177"/>
      <c r="Y788" s="177"/>
      <c r="Z788" s="177"/>
      <c r="AA788" s="407">
        <v>0</v>
      </c>
      <c r="AB788" s="533"/>
      <c r="AC788" s="488"/>
      <c r="AD788" s="488"/>
      <c r="AE788" s="488"/>
      <c r="AF788" s="488"/>
      <c r="AG788" s="488"/>
      <c r="AH788" s="488"/>
      <c r="AI788" s="488"/>
      <c r="AJ788" s="488"/>
      <c r="AK788" s="488"/>
      <c r="AL788" s="488"/>
      <c r="AM788" s="488"/>
      <c r="AN788" s="488"/>
      <c r="AO788" s="488"/>
      <c r="AP788" s="488"/>
      <c r="AQ788" s="482"/>
      <c r="AR788" s="482"/>
      <c r="AS788" s="482"/>
      <c r="AT788" s="482"/>
      <c r="AU788" s="489"/>
    </row>
    <row r="789" spans="1:50" s="479" customFormat="1" ht="12.75">
      <c r="A789" s="529"/>
      <c r="B789" s="401" t="s">
        <v>370</v>
      </c>
      <c r="C789" s="360"/>
      <c r="D789" s="360"/>
      <c r="E789" s="360"/>
      <c r="F789" s="402"/>
      <c r="G789" s="402"/>
      <c r="H789" s="177"/>
      <c r="I789" s="177"/>
      <c r="J789" s="177"/>
      <c r="K789" s="177"/>
      <c r="L789" s="177"/>
      <c r="M789" s="177"/>
      <c r="N789" s="177"/>
      <c r="O789" s="177"/>
      <c r="P789" s="177"/>
      <c r="Q789" s="177"/>
      <c r="R789" s="177"/>
      <c r="S789" s="177"/>
      <c r="T789" s="403">
        <v>0</v>
      </c>
      <c r="U789" s="403">
        <v>0</v>
      </c>
      <c r="V789" s="177"/>
      <c r="W789" s="177"/>
      <c r="X789" s="177"/>
      <c r="Y789" s="177"/>
      <c r="Z789" s="177"/>
      <c r="AA789" s="407">
        <v>0</v>
      </c>
      <c r="AB789" s="533"/>
      <c r="AC789" s="488"/>
      <c r="AD789" s="488"/>
      <c r="AE789" s="488"/>
      <c r="AF789" s="488"/>
      <c r="AG789" s="488"/>
      <c r="AH789" s="488"/>
      <c r="AI789" s="488"/>
      <c r="AJ789" s="488"/>
      <c r="AK789" s="488"/>
      <c r="AL789" s="488"/>
      <c r="AM789" s="488"/>
      <c r="AN789" s="488"/>
      <c r="AO789" s="488"/>
      <c r="AP789" s="488"/>
      <c r="AQ789" s="482"/>
      <c r="AR789" s="482"/>
      <c r="AS789" s="482"/>
      <c r="AT789" s="482"/>
      <c r="AU789" s="489"/>
    </row>
    <row r="790" spans="1:50" s="479" customFormat="1" ht="12.75">
      <c r="A790" s="529"/>
      <c r="B790" s="401" t="s">
        <v>371</v>
      </c>
      <c r="C790" s="360"/>
      <c r="D790" s="360">
        <v>0.4</v>
      </c>
      <c r="E790" s="360"/>
      <c r="F790" s="402"/>
      <c r="G790" s="402"/>
      <c r="H790" s="177">
        <v>1.23862676</v>
      </c>
      <c r="I790" s="518">
        <v>1.23862676</v>
      </c>
      <c r="J790" s="177"/>
      <c r="K790" s="177"/>
      <c r="L790" s="177"/>
      <c r="M790" s="177"/>
      <c r="N790" s="177">
        <v>0.4</v>
      </c>
      <c r="O790" s="177"/>
      <c r="P790" s="177"/>
      <c r="Q790" s="177"/>
      <c r="R790" s="177"/>
      <c r="S790" s="177"/>
      <c r="T790" s="403">
        <v>0.4</v>
      </c>
      <c r="U790" s="403">
        <v>0</v>
      </c>
      <c r="V790" s="177"/>
      <c r="W790" s="177">
        <v>1.2105252799999999</v>
      </c>
      <c r="X790" s="177">
        <v>2.8101480000000002E-2</v>
      </c>
      <c r="Y790" s="177"/>
      <c r="Z790" s="177"/>
      <c r="AA790" s="407">
        <v>1.2386267599999998</v>
      </c>
      <c r="AB790" s="533"/>
      <c r="AC790" s="488"/>
      <c r="AD790" s="488"/>
      <c r="AE790" s="488"/>
      <c r="AF790" s="488"/>
      <c r="AG790" s="488"/>
      <c r="AH790" s="488"/>
      <c r="AI790" s="488"/>
      <c r="AJ790" s="488"/>
      <c r="AK790" s="488"/>
      <c r="AL790" s="488"/>
      <c r="AM790" s="488"/>
      <c r="AN790" s="488"/>
      <c r="AO790" s="488"/>
      <c r="AP790" s="488"/>
      <c r="AQ790" s="482"/>
      <c r="AR790" s="482"/>
      <c r="AS790" s="482"/>
      <c r="AT790" s="482"/>
      <c r="AU790" s="489"/>
    </row>
    <row r="791" spans="1:50" s="479" customFormat="1" ht="12.75">
      <c r="A791" s="529"/>
      <c r="B791" s="401" t="s">
        <v>372</v>
      </c>
      <c r="C791" s="360"/>
      <c r="D791" s="360">
        <v>0.5</v>
      </c>
      <c r="E791" s="360"/>
      <c r="F791" s="402"/>
      <c r="G791" s="402"/>
      <c r="H791" s="177">
        <v>1.01454087</v>
      </c>
      <c r="I791" s="518">
        <v>1.01454087</v>
      </c>
      <c r="J791" s="177"/>
      <c r="K791" s="177"/>
      <c r="L791" s="177"/>
      <c r="M791" s="177"/>
      <c r="N791" s="177">
        <v>0.5</v>
      </c>
      <c r="O791" s="177"/>
      <c r="P791" s="177"/>
      <c r="Q791" s="177"/>
      <c r="R791" s="177"/>
      <c r="S791" s="177"/>
      <c r="T791" s="403">
        <v>0.5</v>
      </c>
      <c r="U791" s="403">
        <v>0</v>
      </c>
      <c r="V791" s="177"/>
      <c r="W791" s="177">
        <v>0.99152335999999996</v>
      </c>
      <c r="X791" s="177">
        <v>2.3017510000000001E-2</v>
      </c>
      <c r="Y791" s="177"/>
      <c r="Z791" s="177"/>
      <c r="AA791" s="407">
        <v>1.01454087</v>
      </c>
      <c r="AB791" s="533"/>
      <c r="AC791" s="488"/>
      <c r="AD791" s="488"/>
      <c r="AE791" s="488"/>
      <c r="AF791" s="488"/>
      <c r="AG791" s="488"/>
      <c r="AH791" s="488"/>
      <c r="AI791" s="488"/>
      <c r="AJ791" s="488"/>
      <c r="AK791" s="488"/>
      <c r="AL791" s="488"/>
      <c r="AM791" s="488"/>
      <c r="AN791" s="488"/>
      <c r="AO791" s="488"/>
      <c r="AP791" s="488"/>
      <c r="AQ791" s="482"/>
      <c r="AR791" s="482"/>
      <c r="AS791" s="482"/>
      <c r="AT791" s="482"/>
      <c r="AU791" s="489"/>
    </row>
    <row r="792" spans="1:50" s="479" customFormat="1" ht="12.75">
      <c r="A792" s="529"/>
      <c r="B792" s="401" t="s">
        <v>373</v>
      </c>
      <c r="C792" s="360">
        <v>0</v>
      </c>
      <c r="D792" s="360">
        <v>0</v>
      </c>
      <c r="E792" s="360">
        <v>4.8</v>
      </c>
      <c r="F792" s="402"/>
      <c r="G792" s="402"/>
      <c r="H792" s="177">
        <v>83.69683237000001</v>
      </c>
      <c r="I792" s="177">
        <v>83.69683237000001</v>
      </c>
      <c r="J792" s="177">
        <v>0</v>
      </c>
      <c r="K792" s="177">
        <v>0</v>
      </c>
      <c r="L792" s="177">
        <v>0</v>
      </c>
      <c r="M792" s="177">
        <v>0</v>
      </c>
      <c r="N792" s="177">
        <v>0</v>
      </c>
      <c r="O792" s="177">
        <v>4.8</v>
      </c>
      <c r="P792" s="177">
        <v>0</v>
      </c>
      <c r="Q792" s="177">
        <v>0</v>
      </c>
      <c r="R792" s="177">
        <v>0</v>
      </c>
      <c r="S792" s="177">
        <v>0</v>
      </c>
      <c r="T792" s="403">
        <v>0</v>
      </c>
      <c r="U792" s="403">
        <v>4.8</v>
      </c>
      <c r="V792" s="177">
        <v>0</v>
      </c>
      <c r="W792" s="177">
        <v>81.797951359999999</v>
      </c>
      <c r="X792" s="177">
        <v>1.89888101</v>
      </c>
      <c r="Y792" s="177">
        <v>0</v>
      </c>
      <c r="Z792" s="177">
        <v>0</v>
      </c>
      <c r="AA792" s="407">
        <v>83.696832369999996</v>
      </c>
      <c r="AB792" s="533"/>
      <c r="AC792" s="488"/>
      <c r="AD792" s="488"/>
      <c r="AE792" s="488"/>
      <c r="AF792" s="488"/>
      <c r="AG792" s="488"/>
      <c r="AH792" s="488"/>
      <c r="AI792" s="488"/>
      <c r="AJ792" s="488"/>
      <c r="AK792" s="488"/>
      <c r="AL792" s="488"/>
      <c r="AM792" s="488"/>
      <c r="AN792" s="488"/>
      <c r="AO792" s="488"/>
      <c r="AP792" s="488"/>
      <c r="AQ792" s="482"/>
      <c r="AR792" s="482"/>
      <c r="AS792" s="482"/>
      <c r="AT792" s="482"/>
      <c r="AU792" s="489"/>
    </row>
    <row r="793" spans="1:50" s="479" customFormat="1" ht="12.75">
      <c r="A793" s="529"/>
      <c r="B793" s="401" t="s">
        <v>374</v>
      </c>
      <c r="C793" s="360"/>
      <c r="D793" s="360"/>
      <c r="E793" s="360"/>
      <c r="F793" s="402"/>
      <c r="G793" s="402"/>
      <c r="H793" s="177"/>
      <c r="I793" s="177"/>
      <c r="J793" s="177"/>
      <c r="K793" s="177"/>
      <c r="L793" s="177"/>
      <c r="M793" s="177"/>
      <c r="N793" s="177"/>
      <c r="O793" s="177"/>
      <c r="P793" s="177"/>
      <c r="Q793" s="177"/>
      <c r="R793" s="177"/>
      <c r="S793" s="177"/>
      <c r="T793" s="403">
        <v>0</v>
      </c>
      <c r="U793" s="403">
        <v>0</v>
      </c>
      <c r="V793" s="177"/>
      <c r="W793" s="177"/>
      <c r="X793" s="177"/>
      <c r="Y793" s="177"/>
      <c r="Z793" s="177"/>
      <c r="AA793" s="407">
        <v>0</v>
      </c>
      <c r="AB793" s="533"/>
      <c r="AC793" s="488"/>
      <c r="AD793" s="488"/>
      <c r="AE793" s="488"/>
      <c r="AF793" s="488"/>
      <c r="AG793" s="488"/>
      <c r="AH793" s="488"/>
      <c r="AI793" s="488"/>
      <c r="AJ793" s="488"/>
      <c r="AK793" s="488"/>
      <c r="AL793" s="488"/>
      <c r="AM793" s="488"/>
      <c r="AN793" s="488"/>
      <c r="AO793" s="488"/>
      <c r="AP793" s="488"/>
      <c r="AQ793" s="482"/>
      <c r="AR793" s="482"/>
      <c r="AS793" s="482"/>
      <c r="AT793" s="482"/>
      <c r="AU793" s="489"/>
    </row>
    <row r="794" spans="1:50" s="479" customFormat="1" ht="12.75">
      <c r="A794" s="529"/>
      <c r="B794" s="401" t="s">
        <v>375</v>
      </c>
      <c r="C794" s="360"/>
      <c r="D794" s="360"/>
      <c r="E794" s="360"/>
      <c r="F794" s="402"/>
      <c r="G794" s="402"/>
      <c r="H794" s="177"/>
      <c r="I794" s="177"/>
      <c r="J794" s="177"/>
      <c r="K794" s="177"/>
      <c r="L794" s="177"/>
      <c r="M794" s="177"/>
      <c r="N794" s="177"/>
      <c r="O794" s="177"/>
      <c r="P794" s="177"/>
      <c r="Q794" s="177"/>
      <c r="R794" s="177"/>
      <c r="S794" s="177"/>
      <c r="T794" s="403">
        <v>0</v>
      </c>
      <c r="U794" s="403">
        <v>0</v>
      </c>
      <c r="V794" s="177"/>
      <c r="W794" s="177"/>
      <c r="X794" s="177"/>
      <c r="Y794" s="177"/>
      <c r="Z794" s="177"/>
      <c r="AA794" s="407">
        <v>0</v>
      </c>
      <c r="AB794" s="533"/>
      <c r="AC794" s="488"/>
      <c r="AD794" s="488"/>
      <c r="AE794" s="488"/>
      <c r="AF794" s="488"/>
      <c r="AG794" s="488"/>
      <c r="AH794" s="488"/>
      <c r="AI794" s="488"/>
      <c r="AJ794" s="488"/>
      <c r="AK794" s="488"/>
      <c r="AL794" s="488"/>
      <c r="AM794" s="488"/>
      <c r="AN794" s="488"/>
      <c r="AO794" s="488"/>
      <c r="AP794" s="488"/>
      <c r="AQ794" s="482"/>
      <c r="AR794" s="482"/>
      <c r="AS794" s="482"/>
      <c r="AT794" s="482"/>
      <c r="AU794" s="489"/>
    </row>
    <row r="795" spans="1:50" s="479" customFormat="1" ht="12.75">
      <c r="A795" s="529"/>
      <c r="B795" s="401" t="s">
        <v>376</v>
      </c>
      <c r="C795" s="360"/>
      <c r="D795" s="360"/>
      <c r="E795" s="360">
        <v>4.8</v>
      </c>
      <c r="F795" s="402"/>
      <c r="G795" s="402"/>
      <c r="H795" s="177">
        <v>83.69683237000001</v>
      </c>
      <c r="I795" s="518">
        <v>83.69683237000001</v>
      </c>
      <c r="J795" s="177"/>
      <c r="K795" s="177"/>
      <c r="L795" s="177"/>
      <c r="M795" s="177"/>
      <c r="N795" s="177"/>
      <c r="O795" s="177">
        <v>4.8</v>
      </c>
      <c r="P795" s="177"/>
      <c r="Q795" s="177"/>
      <c r="R795" s="177"/>
      <c r="S795" s="177"/>
      <c r="T795" s="403">
        <v>0</v>
      </c>
      <c r="U795" s="403">
        <v>4.8</v>
      </c>
      <c r="V795" s="177"/>
      <c r="W795" s="177">
        <v>81.797951359999999</v>
      </c>
      <c r="X795" s="177">
        <v>1.89888101</v>
      </c>
      <c r="Y795" s="177"/>
      <c r="Z795" s="177"/>
      <c r="AA795" s="407">
        <v>83.696832369999996</v>
      </c>
      <c r="AB795" s="533"/>
      <c r="AC795" s="488"/>
      <c r="AD795" s="488"/>
      <c r="AE795" s="488"/>
      <c r="AF795" s="488"/>
      <c r="AG795" s="488"/>
      <c r="AH795" s="488"/>
      <c r="AI795" s="488"/>
      <c r="AJ795" s="488"/>
      <c r="AK795" s="488"/>
      <c r="AL795" s="488"/>
      <c r="AM795" s="488"/>
      <c r="AN795" s="488"/>
      <c r="AO795" s="488"/>
      <c r="AP795" s="488"/>
      <c r="AQ795" s="482"/>
      <c r="AR795" s="482"/>
      <c r="AS795" s="482"/>
      <c r="AT795" s="482"/>
      <c r="AU795" s="489"/>
    </row>
    <row r="796" spans="1:50" s="479" customFormat="1" ht="12.75">
      <c r="A796" s="529"/>
      <c r="B796" s="401" t="s">
        <v>377</v>
      </c>
      <c r="C796" s="360"/>
      <c r="D796" s="360"/>
      <c r="E796" s="360"/>
      <c r="F796" s="402"/>
      <c r="G796" s="402"/>
      <c r="H796" s="177"/>
      <c r="I796" s="177"/>
      <c r="J796" s="177"/>
      <c r="K796" s="177"/>
      <c r="L796" s="177"/>
      <c r="M796" s="177"/>
      <c r="N796" s="177"/>
      <c r="O796" s="177"/>
      <c r="P796" s="177"/>
      <c r="Q796" s="177"/>
      <c r="R796" s="177"/>
      <c r="S796" s="177"/>
      <c r="T796" s="403">
        <v>0</v>
      </c>
      <c r="U796" s="403">
        <v>0</v>
      </c>
      <c r="V796" s="177"/>
      <c r="W796" s="177"/>
      <c r="X796" s="177"/>
      <c r="Y796" s="177"/>
      <c r="Z796" s="177"/>
      <c r="AA796" s="407">
        <v>0</v>
      </c>
      <c r="AB796" s="533"/>
      <c r="AC796" s="488"/>
      <c r="AD796" s="488"/>
      <c r="AE796" s="488"/>
      <c r="AF796" s="488"/>
      <c r="AG796" s="488"/>
      <c r="AH796" s="488"/>
      <c r="AI796" s="488"/>
      <c r="AJ796" s="488"/>
      <c r="AK796" s="488"/>
      <c r="AL796" s="488"/>
      <c r="AM796" s="488"/>
      <c r="AN796" s="488"/>
      <c r="AO796" s="488"/>
      <c r="AP796" s="488"/>
      <c r="AQ796" s="482"/>
      <c r="AR796" s="482"/>
      <c r="AS796" s="482"/>
      <c r="AT796" s="482"/>
      <c r="AU796" s="489"/>
    </row>
    <row r="797" spans="1:50" s="479" customFormat="1" ht="12.75">
      <c r="A797" s="529"/>
      <c r="B797" s="401" t="s">
        <v>67</v>
      </c>
      <c r="C797" s="360"/>
      <c r="D797" s="360"/>
      <c r="E797" s="360"/>
      <c r="F797" s="402"/>
      <c r="G797" s="402"/>
      <c r="H797" s="177"/>
      <c r="I797" s="177"/>
      <c r="J797" s="177"/>
      <c r="K797" s="177"/>
      <c r="L797" s="177"/>
      <c r="M797" s="177"/>
      <c r="N797" s="177"/>
      <c r="O797" s="177"/>
      <c r="P797" s="177"/>
      <c r="Q797" s="177"/>
      <c r="R797" s="177"/>
      <c r="S797" s="177"/>
      <c r="T797" s="403">
        <v>0</v>
      </c>
      <c r="U797" s="403">
        <v>0</v>
      </c>
      <c r="V797" s="177"/>
      <c r="W797" s="177"/>
      <c r="X797" s="177"/>
      <c r="Y797" s="177"/>
      <c r="Z797" s="177"/>
      <c r="AA797" s="407">
        <v>0</v>
      </c>
      <c r="AB797" s="533"/>
      <c r="AC797" s="488"/>
      <c r="AD797" s="488"/>
      <c r="AE797" s="488"/>
      <c r="AF797" s="488"/>
      <c r="AG797" s="488"/>
      <c r="AH797" s="488"/>
      <c r="AI797" s="488"/>
      <c r="AJ797" s="488"/>
      <c r="AK797" s="488"/>
      <c r="AL797" s="488"/>
      <c r="AM797" s="488"/>
      <c r="AN797" s="488"/>
      <c r="AO797" s="488"/>
      <c r="AP797" s="488"/>
      <c r="AQ797" s="482"/>
      <c r="AR797" s="482"/>
      <c r="AS797" s="482"/>
      <c r="AT797" s="482"/>
      <c r="AU797" s="489"/>
    </row>
    <row r="798" spans="1:50" s="528" customFormat="1" ht="30" customHeight="1">
      <c r="A798" s="540">
        <v>28</v>
      </c>
      <c r="B798" s="526" t="s">
        <v>99</v>
      </c>
      <c r="C798" s="513" t="s">
        <v>52</v>
      </c>
      <c r="D798" s="513">
        <v>8.5299999999999994</v>
      </c>
      <c r="E798" s="513">
        <v>0</v>
      </c>
      <c r="F798" s="514">
        <v>2012</v>
      </c>
      <c r="G798" s="514">
        <v>2014</v>
      </c>
      <c r="H798" s="592">
        <v>30.189999999999998</v>
      </c>
      <c r="I798" s="513">
        <v>21.639999999999997</v>
      </c>
      <c r="J798" s="513"/>
      <c r="K798" s="513"/>
      <c r="L798" s="513">
        <v>8.5299999999999994</v>
      </c>
      <c r="M798" s="513">
        <v>0</v>
      </c>
      <c r="N798" s="513"/>
      <c r="O798" s="513"/>
      <c r="P798" s="513"/>
      <c r="Q798" s="513"/>
      <c r="R798" s="513"/>
      <c r="S798" s="513"/>
      <c r="T798" s="584">
        <v>8.5299999999999994</v>
      </c>
      <c r="U798" s="584">
        <v>0</v>
      </c>
      <c r="V798" s="590">
        <v>8.5500000000000007</v>
      </c>
      <c r="W798" s="513">
        <v>21.639999999999997</v>
      </c>
      <c r="X798" s="513"/>
      <c r="Y798" s="513"/>
      <c r="Z798" s="513"/>
      <c r="AA798" s="587">
        <v>30.189999999999998</v>
      </c>
      <c r="AB798" s="531"/>
      <c r="AC798" s="515"/>
      <c r="AD798" s="515"/>
      <c r="AE798" s="515"/>
      <c r="AF798" s="515"/>
      <c r="AG798" s="515"/>
      <c r="AH798" s="515"/>
      <c r="AI798" s="515"/>
      <c r="AJ798" s="515"/>
      <c r="AK798" s="515"/>
      <c r="AL798" s="515"/>
      <c r="AM798" s="515"/>
      <c r="AN798" s="515"/>
      <c r="AO798" s="515"/>
      <c r="AP798" s="515"/>
      <c r="AQ798" s="515"/>
      <c r="AR798" s="515"/>
      <c r="AS798" s="515"/>
      <c r="AT798" s="515"/>
      <c r="AU798" s="515"/>
      <c r="AV798" s="515"/>
      <c r="AW798" s="515"/>
      <c r="AX798" s="527"/>
    </row>
    <row r="799" spans="1:50" s="516" customFormat="1" ht="12.75">
      <c r="A799" s="529"/>
      <c r="B799" s="401" t="s">
        <v>361</v>
      </c>
      <c r="C799" s="360">
        <v>0</v>
      </c>
      <c r="D799" s="360">
        <v>8.5300000000000011</v>
      </c>
      <c r="E799" s="360">
        <v>0</v>
      </c>
      <c r="F799" s="402"/>
      <c r="G799" s="402"/>
      <c r="H799" s="177">
        <v>30.19</v>
      </c>
      <c r="I799" s="177">
        <v>21.64</v>
      </c>
      <c r="J799" s="177">
        <v>0</v>
      </c>
      <c r="K799" s="177">
        <v>0</v>
      </c>
      <c r="L799" s="177">
        <v>8.5300000000000011</v>
      </c>
      <c r="M799" s="177">
        <v>0</v>
      </c>
      <c r="N799" s="177">
        <v>0</v>
      </c>
      <c r="O799" s="177">
        <v>0</v>
      </c>
      <c r="P799" s="177">
        <v>0</v>
      </c>
      <c r="Q799" s="177">
        <v>0</v>
      </c>
      <c r="R799" s="177">
        <v>0</v>
      </c>
      <c r="S799" s="177">
        <v>0</v>
      </c>
      <c r="T799" s="403">
        <v>8.5300000000000011</v>
      </c>
      <c r="U799" s="403">
        <v>0</v>
      </c>
      <c r="V799" s="177">
        <v>8.5500000000000007</v>
      </c>
      <c r="W799" s="177">
        <v>21.64</v>
      </c>
      <c r="X799" s="177">
        <v>0</v>
      </c>
      <c r="Y799" s="177">
        <v>0</v>
      </c>
      <c r="Z799" s="177">
        <v>0</v>
      </c>
      <c r="AA799" s="545">
        <v>30.19</v>
      </c>
      <c r="AB799" s="533"/>
      <c r="AC799" s="488"/>
      <c r="AD799" s="488"/>
      <c r="AE799" s="488"/>
      <c r="AF799" s="488"/>
      <c r="AG799" s="488"/>
      <c r="AH799" s="488"/>
      <c r="AI799" s="488"/>
      <c r="AJ799" s="488"/>
      <c r="AK799" s="488"/>
      <c r="AL799" s="488"/>
      <c r="AM799" s="488"/>
      <c r="AN799" s="488"/>
      <c r="AO799" s="488"/>
      <c r="AP799" s="488"/>
      <c r="AQ799" s="488"/>
      <c r="AR799" s="488"/>
      <c r="AS799" s="488"/>
      <c r="AT799" s="488"/>
      <c r="AU799" s="489"/>
    </row>
    <row r="800" spans="1:50" s="479" customFormat="1" ht="12.75">
      <c r="A800" s="529"/>
      <c r="B800" s="401" t="s">
        <v>362</v>
      </c>
      <c r="C800" s="360">
        <v>0</v>
      </c>
      <c r="D800" s="360">
        <v>8.5300000000000011</v>
      </c>
      <c r="E800" s="360">
        <v>0</v>
      </c>
      <c r="F800" s="402"/>
      <c r="G800" s="402"/>
      <c r="H800" s="177">
        <v>30.19</v>
      </c>
      <c r="I800" s="177">
        <v>21.64</v>
      </c>
      <c r="J800" s="177">
        <v>0</v>
      </c>
      <c r="K800" s="177">
        <v>0</v>
      </c>
      <c r="L800" s="177">
        <v>8.5300000000000011</v>
      </c>
      <c r="M800" s="177">
        <v>0</v>
      </c>
      <c r="N800" s="177">
        <v>0</v>
      </c>
      <c r="O800" s="177">
        <v>0</v>
      </c>
      <c r="P800" s="177">
        <v>0</v>
      </c>
      <c r="Q800" s="177">
        <v>0</v>
      </c>
      <c r="R800" s="177">
        <v>0</v>
      </c>
      <c r="S800" s="177">
        <v>0</v>
      </c>
      <c r="T800" s="403">
        <v>8.5300000000000011</v>
      </c>
      <c r="U800" s="403">
        <v>0</v>
      </c>
      <c r="V800" s="177">
        <v>8.5500000000000007</v>
      </c>
      <c r="W800" s="177">
        <v>21.64</v>
      </c>
      <c r="X800" s="177">
        <v>0</v>
      </c>
      <c r="Y800" s="177">
        <v>0</v>
      </c>
      <c r="Z800" s="177">
        <v>0</v>
      </c>
      <c r="AA800" s="545">
        <v>30.19</v>
      </c>
      <c r="AB800" s="533"/>
      <c r="AC800" s="488"/>
      <c r="AD800" s="488"/>
      <c r="AE800" s="488"/>
      <c r="AF800" s="488"/>
      <c r="AG800" s="488"/>
      <c r="AH800" s="488"/>
      <c r="AI800" s="488"/>
      <c r="AJ800" s="488"/>
      <c r="AK800" s="488"/>
      <c r="AL800" s="488"/>
      <c r="AM800" s="488"/>
      <c r="AN800" s="488"/>
      <c r="AO800" s="488"/>
      <c r="AP800" s="488"/>
      <c r="AQ800" s="482"/>
      <c r="AR800" s="482"/>
      <c r="AS800" s="482"/>
      <c r="AT800" s="482"/>
      <c r="AU800" s="489"/>
    </row>
    <row r="801" spans="1:47" s="523" customFormat="1" ht="12.75">
      <c r="A801" s="529"/>
      <c r="B801" s="401" t="s">
        <v>363</v>
      </c>
      <c r="C801" s="360">
        <v>0</v>
      </c>
      <c r="D801" s="360">
        <v>7.9030000000000005</v>
      </c>
      <c r="E801" s="360">
        <v>0</v>
      </c>
      <c r="F801" s="402"/>
      <c r="G801" s="402"/>
      <c r="H801" s="177">
        <v>27.626968720000001</v>
      </c>
      <c r="I801" s="177">
        <v>19.07696872</v>
      </c>
      <c r="J801" s="177">
        <v>0</v>
      </c>
      <c r="K801" s="177">
        <v>0</v>
      </c>
      <c r="L801" s="177">
        <v>7.9030000000000005</v>
      </c>
      <c r="M801" s="177">
        <v>0</v>
      </c>
      <c r="N801" s="177">
        <v>0</v>
      </c>
      <c r="O801" s="177">
        <v>0</v>
      </c>
      <c r="P801" s="177">
        <v>0</v>
      </c>
      <c r="Q801" s="177">
        <v>0</v>
      </c>
      <c r="R801" s="177">
        <v>0</v>
      </c>
      <c r="S801" s="177">
        <v>0</v>
      </c>
      <c r="T801" s="403">
        <v>7.9030000000000005</v>
      </c>
      <c r="U801" s="403">
        <v>0</v>
      </c>
      <c r="V801" s="177">
        <v>8.5500000000000007</v>
      </c>
      <c r="W801" s="177">
        <v>19.07696872</v>
      </c>
      <c r="X801" s="177">
        <v>0</v>
      </c>
      <c r="Y801" s="177">
        <v>0</v>
      </c>
      <c r="Z801" s="177">
        <v>0</v>
      </c>
      <c r="AA801" s="545">
        <v>27.626968720000001</v>
      </c>
      <c r="AB801" s="533"/>
      <c r="AC801" s="488"/>
      <c r="AD801" s="488"/>
      <c r="AE801" s="488"/>
      <c r="AF801" s="488"/>
      <c r="AG801" s="488"/>
      <c r="AH801" s="488"/>
      <c r="AI801" s="488"/>
      <c r="AJ801" s="488"/>
      <c r="AK801" s="488"/>
      <c r="AL801" s="488"/>
      <c r="AM801" s="488"/>
      <c r="AN801" s="488"/>
      <c r="AO801" s="488"/>
      <c r="AP801" s="488"/>
      <c r="AQ801" s="521"/>
      <c r="AR801" s="521"/>
      <c r="AS801" s="521"/>
      <c r="AT801" s="521"/>
      <c r="AU801" s="522"/>
    </row>
    <row r="802" spans="1:47" s="479" customFormat="1" ht="12.75">
      <c r="A802" s="529"/>
      <c r="B802" s="401" t="s">
        <v>364</v>
      </c>
      <c r="C802" s="360"/>
      <c r="D802" s="360"/>
      <c r="E802" s="360"/>
      <c r="F802" s="402"/>
      <c r="G802" s="402"/>
      <c r="H802" s="177"/>
      <c r="I802" s="177"/>
      <c r="J802" s="177"/>
      <c r="K802" s="177"/>
      <c r="L802" s="177"/>
      <c r="M802" s="177"/>
      <c r="N802" s="177"/>
      <c r="O802" s="177"/>
      <c r="P802" s="177"/>
      <c r="Q802" s="177"/>
      <c r="R802" s="177"/>
      <c r="S802" s="177"/>
      <c r="T802" s="403">
        <v>0</v>
      </c>
      <c r="U802" s="403">
        <v>0</v>
      </c>
      <c r="V802" s="177"/>
      <c r="W802" s="177"/>
      <c r="X802" s="177"/>
      <c r="Y802" s="177"/>
      <c r="Z802" s="177"/>
      <c r="AA802" s="545">
        <v>0</v>
      </c>
      <c r="AB802" s="533"/>
      <c r="AC802" s="488"/>
      <c r="AD802" s="488"/>
      <c r="AE802" s="488"/>
      <c r="AF802" s="488"/>
      <c r="AG802" s="488"/>
      <c r="AH802" s="488"/>
      <c r="AI802" s="488"/>
      <c r="AJ802" s="488"/>
      <c r="AK802" s="488"/>
      <c r="AL802" s="488"/>
      <c r="AM802" s="488"/>
      <c r="AN802" s="488"/>
      <c r="AO802" s="488"/>
      <c r="AP802" s="488"/>
      <c r="AQ802" s="482"/>
      <c r="AR802" s="482"/>
      <c r="AS802" s="482"/>
      <c r="AT802" s="482"/>
      <c r="AU802" s="489"/>
    </row>
    <row r="803" spans="1:47" s="479" customFormat="1" ht="12.75">
      <c r="A803" s="529"/>
      <c r="B803" s="401" t="s">
        <v>365</v>
      </c>
      <c r="C803" s="360"/>
      <c r="D803" s="360"/>
      <c r="E803" s="360"/>
      <c r="F803" s="402"/>
      <c r="G803" s="402"/>
      <c r="H803" s="177"/>
      <c r="I803" s="177"/>
      <c r="J803" s="177"/>
      <c r="K803" s="177"/>
      <c r="L803" s="177"/>
      <c r="M803" s="177"/>
      <c r="N803" s="177"/>
      <c r="O803" s="177"/>
      <c r="P803" s="177"/>
      <c r="Q803" s="177"/>
      <c r="R803" s="177"/>
      <c r="S803" s="177"/>
      <c r="T803" s="403">
        <v>0</v>
      </c>
      <c r="U803" s="403">
        <v>0</v>
      </c>
      <c r="V803" s="177"/>
      <c r="W803" s="177"/>
      <c r="X803" s="177"/>
      <c r="Y803" s="177"/>
      <c r="Z803" s="177"/>
      <c r="AA803" s="545">
        <v>0</v>
      </c>
      <c r="AB803" s="533"/>
      <c r="AC803" s="488"/>
      <c r="AD803" s="488"/>
      <c r="AE803" s="488"/>
      <c r="AF803" s="488"/>
      <c r="AG803" s="488"/>
      <c r="AH803" s="488"/>
      <c r="AI803" s="488"/>
      <c r="AJ803" s="488"/>
      <c r="AK803" s="488"/>
      <c r="AL803" s="488"/>
      <c r="AM803" s="488"/>
      <c r="AN803" s="488"/>
      <c r="AO803" s="488"/>
      <c r="AP803" s="488"/>
      <c r="AQ803" s="482"/>
      <c r="AR803" s="482"/>
      <c r="AS803" s="482"/>
      <c r="AT803" s="482"/>
      <c r="AU803" s="489"/>
    </row>
    <row r="804" spans="1:47" s="479" customFormat="1" ht="12.75">
      <c r="A804" s="529"/>
      <c r="B804" s="401" t="s">
        <v>366</v>
      </c>
      <c r="C804" s="360"/>
      <c r="D804" s="360">
        <v>6.7830000000000004</v>
      </c>
      <c r="E804" s="360"/>
      <c r="F804" s="402"/>
      <c r="G804" s="402"/>
      <c r="H804" s="177">
        <v>24.51047071</v>
      </c>
      <c r="I804" s="518">
        <v>15.960470709999999</v>
      </c>
      <c r="J804" s="177"/>
      <c r="K804" s="177"/>
      <c r="L804" s="177">
        <v>6.7830000000000004</v>
      </c>
      <c r="M804" s="177"/>
      <c r="N804" s="177"/>
      <c r="O804" s="177"/>
      <c r="P804" s="177"/>
      <c r="Q804" s="177"/>
      <c r="R804" s="177"/>
      <c r="S804" s="177"/>
      <c r="T804" s="403">
        <v>6.7830000000000004</v>
      </c>
      <c r="U804" s="403">
        <v>0</v>
      </c>
      <c r="V804" s="177">
        <v>8.5500000000000007</v>
      </c>
      <c r="W804" s="177">
        <v>15.960470709999999</v>
      </c>
      <c r="X804" s="177"/>
      <c r="Y804" s="177"/>
      <c r="Z804" s="177"/>
      <c r="AA804" s="545">
        <v>24.51047071</v>
      </c>
      <c r="AB804" s="533"/>
      <c r="AC804" s="488"/>
      <c r="AD804" s="488"/>
      <c r="AE804" s="488"/>
      <c r="AF804" s="488"/>
      <c r="AG804" s="488"/>
      <c r="AH804" s="488"/>
      <c r="AI804" s="488"/>
      <c r="AJ804" s="488"/>
      <c r="AK804" s="488"/>
      <c r="AL804" s="488"/>
      <c r="AM804" s="488"/>
      <c r="AN804" s="488"/>
      <c r="AO804" s="488"/>
      <c r="AP804" s="488"/>
      <c r="AQ804" s="482"/>
      <c r="AR804" s="482"/>
      <c r="AS804" s="482"/>
      <c r="AT804" s="482"/>
      <c r="AU804" s="489"/>
    </row>
    <row r="805" spans="1:47" s="479" customFormat="1" ht="12.75">
      <c r="A805" s="529"/>
      <c r="B805" s="401" t="s">
        <v>367</v>
      </c>
      <c r="C805" s="360"/>
      <c r="D805" s="360">
        <v>1.1200000000000001</v>
      </c>
      <c r="E805" s="360"/>
      <c r="F805" s="402"/>
      <c r="G805" s="402"/>
      <c r="H805" s="177">
        <v>3.1164980099999999</v>
      </c>
      <c r="I805" s="518">
        <v>3.1164980099999999</v>
      </c>
      <c r="J805" s="177"/>
      <c r="K805" s="177"/>
      <c r="L805" s="177">
        <v>1.1200000000000001</v>
      </c>
      <c r="M805" s="177"/>
      <c r="N805" s="177"/>
      <c r="O805" s="177"/>
      <c r="P805" s="177"/>
      <c r="Q805" s="177"/>
      <c r="R805" s="177"/>
      <c r="S805" s="177"/>
      <c r="T805" s="403">
        <v>1.1200000000000001</v>
      </c>
      <c r="U805" s="403">
        <v>0</v>
      </c>
      <c r="V805" s="177"/>
      <c r="W805" s="177">
        <v>3.1164980099999999</v>
      </c>
      <c r="X805" s="177"/>
      <c r="Y805" s="177"/>
      <c r="Z805" s="177"/>
      <c r="AA805" s="545">
        <v>3.1164980099999999</v>
      </c>
      <c r="AB805" s="533"/>
      <c r="AC805" s="488"/>
      <c r="AD805" s="488"/>
      <c r="AE805" s="488"/>
      <c r="AF805" s="488"/>
      <c r="AG805" s="488"/>
      <c r="AH805" s="488"/>
      <c r="AI805" s="488"/>
      <c r="AJ805" s="488"/>
      <c r="AK805" s="488"/>
      <c r="AL805" s="488"/>
      <c r="AM805" s="488"/>
      <c r="AN805" s="488"/>
      <c r="AO805" s="488"/>
      <c r="AP805" s="488"/>
      <c r="AQ805" s="482"/>
      <c r="AR805" s="482"/>
      <c r="AS805" s="482"/>
      <c r="AT805" s="482"/>
      <c r="AU805" s="489"/>
    </row>
    <row r="806" spans="1:47" s="523" customFormat="1" ht="12.75">
      <c r="A806" s="529"/>
      <c r="B806" s="401" t="s">
        <v>368</v>
      </c>
      <c r="C806" s="360">
        <v>0</v>
      </c>
      <c r="D806" s="360">
        <v>0.627</v>
      </c>
      <c r="E806" s="360">
        <v>0</v>
      </c>
      <c r="F806" s="402"/>
      <c r="G806" s="402"/>
      <c r="H806" s="177">
        <v>2.5630312800000001</v>
      </c>
      <c r="I806" s="177">
        <v>2.5630312800000001</v>
      </c>
      <c r="J806" s="177">
        <v>0</v>
      </c>
      <c r="K806" s="177">
        <v>0</v>
      </c>
      <c r="L806" s="177">
        <v>0.627</v>
      </c>
      <c r="M806" s="177">
        <v>0</v>
      </c>
      <c r="N806" s="177">
        <v>0</v>
      </c>
      <c r="O806" s="177">
        <v>0</v>
      </c>
      <c r="P806" s="177">
        <v>0</v>
      </c>
      <c r="Q806" s="177">
        <v>0</v>
      </c>
      <c r="R806" s="177">
        <v>0</v>
      </c>
      <c r="S806" s="177">
        <v>0</v>
      </c>
      <c r="T806" s="403">
        <v>0.627</v>
      </c>
      <c r="U806" s="403">
        <v>0</v>
      </c>
      <c r="V806" s="177">
        <v>0</v>
      </c>
      <c r="W806" s="177">
        <v>2.5630312800000001</v>
      </c>
      <c r="X806" s="177">
        <v>0</v>
      </c>
      <c r="Y806" s="177">
        <v>0</v>
      </c>
      <c r="Z806" s="177">
        <v>0</v>
      </c>
      <c r="AA806" s="545">
        <v>2.5630312800000001</v>
      </c>
      <c r="AB806" s="533"/>
      <c r="AC806" s="488"/>
      <c r="AD806" s="488"/>
      <c r="AE806" s="488"/>
      <c r="AF806" s="488"/>
      <c r="AG806" s="488"/>
      <c r="AH806" s="488"/>
      <c r="AI806" s="488"/>
      <c r="AJ806" s="488"/>
      <c r="AK806" s="488"/>
      <c r="AL806" s="488"/>
      <c r="AM806" s="488"/>
      <c r="AN806" s="488"/>
      <c r="AO806" s="488"/>
      <c r="AP806" s="488"/>
      <c r="AQ806" s="521"/>
      <c r="AR806" s="521"/>
      <c r="AS806" s="521"/>
      <c r="AT806" s="521"/>
      <c r="AU806" s="522"/>
    </row>
    <row r="807" spans="1:47" s="479" customFormat="1" ht="12.75">
      <c r="A807" s="529"/>
      <c r="B807" s="401" t="s">
        <v>369</v>
      </c>
      <c r="C807" s="360"/>
      <c r="D807" s="360"/>
      <c r="E807" s="360"/>
      <c r="F807" s="402"/>
      <c r="G807" s="402"/>
      <c r="H807" s="177"/>
      <c r="I807" s="177"/>
      <c r="J807" s="177"/>
      <c r="K807" s="177"/>
      <c r="L807" s="177"/>
      <c r="M807" s="177"/>
      <c r="N807" s="177"/>
      <c r="O807" s="177"/>
      <c r="P807" s="177"/>
      <c r="Q807" s="177"/>
      <c r="R807" s="177"/>
      <c r="S807" s="177"/>
      <c r="T807" s="403">
        <v>0</v>
      </c>
      <c r="U807" s="403">
        <v>0</v>
      </c>
      <c r="V807" s="177"/>
      <c r="W807" s="177"/>
      <c r="X807" s="177"/>
      <c r="Y807" s="177"/>
      <c r="Z807" s="177"/>
      <c r="AA807" s="545">
        <v>0</v>
      </c>
      <c r="AB807" s="533"/>
      <c r="AC807" s="488"/>
      <c r="AD807" s="488"/>
      <c r="AE807" s="488"/>
      <c r="AF807" s="488"/>
      <c r="AG807" s="488"/>
      <c r="AH807" s="488"/>
      <c r="AI807" s="488"/>
      <c r="AJ807" s="488"/>
      <c r="AK807" s="488"/>
      <c r="AL807" s="488"/>
      <c r="AM807" s="488"/>
      <c r="AN807" s="488"/>
      <c r="AO807" s="488"/>
      <c r="AP807" s="488"/>
      <c r="AQ807" s="482"/>
      <c r="AR807" s="482"/>
      <c r="AS807" s="482"/>
      <c r="AT807" s="482"/>
      <c r="AU807" s="489"/>
    </row>
    <row r="808" spans="1:47" s="479" customFormat="1" ht="12.75">
      <c r="A808" s="529"/>
      <c r="B808" s="401" t="s">
        <v>370</v>
      </c>
      <c r="C808" s="360"/>
      <c r="D808" s="360"/>
      <c r="E808" s="360"/>
      <c r="F808" s="402"/>
      <c r="G808" s="402"/>
      <c r="H808" s="177"/>
      <c r="I808" s="177"/>
      <c r="J808" s="177"/>
      <c r="K808" s="177"/>
      <c r="L808" s="177"/>
      <c r="M808" s="177"/>
      <c r="N808" s="177"/>
      <c r="O808" s="177"/>
      <c r="P808" s="177"/>
      <c r="Q808" s="177"/>
      <c r="R808" s="177"/>
      <c r="S808" s="177"/>
      <c r="T808" s="403">
        <v>0</v>
      </c>
      <c r="U808" s="403">
        <v>0</v>
      </c>
      <c r="V808" s="177"/>
      <c r="W808" s="177"/>
      <c r="X808" s="177"/>
      <c r="Y808" s="177"/>
      <c r="Z808" s="177"/>
      <c r="AA808" s="545">
        <v>0</v>
      </c>
      <c r="AB808" s="533"/>
      <c r="AC808" s="488"/>
      <c r="AD808" s="488"/>
      <c r="AE808" s="488"/>
      <c r="AF808" s="488"/>
      <c r="AG808" s="488"/>
      <c r="AH808" s="488"/>
      <c r="AI808" s="488"/>
      <c r="AJ808" s="488"/>
      <c r="AK808" s="488"/>
      <c r="AL808" s="488"/>
      <c r="AM808" s="488"/>
      <c r="AN808" s="488"/>
      <c r="AO808" s="488"/>
      <c r="AP808" s="488"/>
      <c r="AQ808" s="482"/>
      <c r="AR808" s="482"/>
      <c r="AS808" s="482"/>
      <c r="AT808" s="482"/>
      <c r="AU808" s="489"/>
    </row>
    <row r="809" spans="1:47" s="479" customFormat="1" ht="12.75">
      <c r="A809" s="529"/>
      <c r="B809" s="401" t="s">
        <v>371</v>
      </c>
      <c r="C809" s="360"/>
      <c r="D809" s="360">
        <v>0.47199999999999998</v>
      </c>
      <c r="E809" s="360"/>
      <c r="F809" s="402"/>
      <c r="G809" s="402"/>
      <c r="H809" s="177">
        <v>2.30902086</v>
      </c>
      <c r="I809" s="518">
        <v>2.30902086</v>
      </c>
      <c r="J809" s="177"/>
      <c r="K809" s="177"/>
      <c r="L809" s="177">
        <v>0.47199999999999998</v>
      </c>
      <c r="M809" s="177"/>
      <c r="N809" s="177"/>
      <c r="O809" s="177"/>
      <c r="P809" s="177"/>
      <c r="Q809" s="177"/>
      <c r="R809" s="177"/>
      <c r="S809" s="177"/>
      <c r="T809" s="403">
        <v>0.47199999999999998</v>
      </c>
      <c r="U809" s="403">
        <v>0</v>
      </c>
      <c r="V809" s="177"/>
      <c r="W809" s="177">
        <v>2.30902086</v>
      </c>
      <c r="X809" s="177"/>
      <c r="Y809" s="177"/>
      <c r="Z809" s="177"/>
      <c r="AA809" s="545">
        <v>2.30902086</v>
      </c>
      <c r="AB809" s="533"/>
      <c r="AC809" s="488"/>
      <c r="AD809" s="488"/>
      <c r="AE809" s="488"/>
      <c r="AF809" s="488"/>
      <c r="AG809" s="488"/>
      <c r="AH809" s="488"/>
      <c r="AI809" s="488"/>
      <c r="AJ809" s="488"/>
      <c r="AK809" s="488"/>
      <c r="AL809" s="488"/>
      <c r="AM809" s="488"/>
      <c r="AN809" s="488"/>
      <c r="AO809" s="488"/>
      <c r="AP809" s="488"/>
      <c r="AQ809" s="482"/>
      <c r="AR809" s="482"/>
      <c r="AS809" s="482"/>
      <c r="AT809" s="482"/>
      <c r="AU809" s="489"/>
    </row>
    <row r="810" spans="1:47" s="479" customFormat="1" ht="12.75">
      <c r="A810" s="529"/>
      <c r="B810" s="401" t="s">
        <v>372</v>
      </c>
      <c r="C810" s="360"/>
      <c r="D810" s="360">
        <v>0.155</v>
      </c>
      <c r="E810" s="360"/>
      <c r="F810" s="402"/>
      <c r="G810" s="402"/>
      <c r="H810" s="177">
        <v>0.25401042000000001</v>
      </c>
      <c r="I810" s="518">
        <v>0.25401042000000001</v>
      </c>
      <c r="J810" s="177"/>
      <c r="K810" s="177"/>
      <c r="L810" s="177">
        <v>0.155</v>
      </c>
      <c r="M810" s="177"/>
      <c r="N810" s="177"/>
      <c r="O810" s="177"/>
      <c r="P810" s="177"/>
      <c r="Q810" s="177"/>
      <c r="R810" s="177"/>
      <c r="S810" s="177"/>
      <c r="T810" s="403">
        <v>0.155</v>
      </c>
      <c r="U810" s="403">
        <v>0</v>
      </c>
      <c r="V810" s="177"/>
      <c r="W810" s="177">
        <v>0.25401042000000001</v>
      </c>
      <c r="X810" s="177"/>
      <c r="Y810" s="177"/>
      <c r="Z810" s="177"/>
      <c r="AA810" s="545">
        <v>0.25401042000000001</v>
      </c>
      <c r="AB810" s="533"/>
      <c r="AC810" s="488"/>
      <c r="AD810" s="488"/>
      <c r="AE810" s="488"/>
      <c r="AF810" s="488"/>
      <c r="AG810" s="488"/>
      <c r="AH810" s="488"/>
      <c r="AI810" s="488"/>
      <c r="AJ810" s="488"/>
      <c r="AK810" s="488"/>
      <c r="AL810" s="488"/>
      <c r="AM810" s="488"/>
      <c r="AN810" s="488"/>
      <c r="AO810" s="488"/>
      <c r="AP810" s="488"/>
      <c r="AQ810" s="482"/>
      <c r="AR810" s="482"/>
      <c r="AS810" s="482"/>
      <c r="AT810" s="482"/>
      <c r="AU810" s="489"/>
    </row>
    <row r="811" spans="1:47" s="523" customFormat="1" ht="12.75">
      <c r="A811" s="529"/>
      <c r="B811" s="401" t="s">
        <v>373</v>
      </c>
      <c r="C811" s="360">
        <v>0</v>
      </c>
      <c r="D811" s="360">
        <v>0</v>
      </c>
      <c r="E811" s="360">
        <v>0</v>
      </c>
      <c r="F811" s="402"/>
      <c r="G811" s="402"/>
      <c r="H811" s="177">
        <v>0</v>
      </c>
      <c r="I811" s="177">
        <v>0</v>
      </c>
      <c r="J811" s="177">
        <v>0</v>
      </c>
      <c r="K811" s="177">
        <v>0</v>
      </c>
      <c r="L811" s="177">
        <v>0</v>
      </c>
      <c r="M811" s="177">
        <v>0</v>
      </c>
      <c r="N811" s="177">
        <v>0</v>
      </c>
      <c r="O811" s="177">
        <v>0</v>
      </c>
      <c r="P811" s="177">
        <v>0</v>
      </c>
      <c r="Q811" s="177">
        <v>0</v>
      </c>
      <c r="R811" s="177">
        <v>0</v>
      </c>
      <c r="S811" s="177">
        <v>0</v>
      </c>
      <c r="T811" s="403">
        <v>0</v>
      </c>
      <c r="U811" s="403">
        <v>0</v>
      </c>
      <c r="V811" s="177">
        <v>0</v>
      </c>
      <c r="W811" s="177">
        <v>0</v>
      </c>
      <c r="X811" s="177">
        <v>0</v>
      </c>
      <c r="Y811" s="177">
        <v>0</v>
      </c>
      <c r="Z811" s="177">
        <v>0</v>
      </c>
      <c r="AA811" s="545">
        <v>0</v>
      </c>
      <c r="AB811" s="533"/>
      <c r="AC811" s="488"/>
      <c r="AD811" s="488"/>
      <c r="AE811" s="488"/>
      <c r="AF811" s="488"/>
      <c r="AG811" s="488"/>
      <c r="AH811" s="488"/>
      <c r="AI811" s="488"/>
      <c r="AJ811" s="488"/>
      <c r="AK811" s="488"/>
      <c r="AL811" s="488"/>
      <c r="AM811" s="488"/>
      <c r="AN811" s="488"/>
      <c r="AO811" s="488"/>
      <c r="AP811" s="488"/>
      <c r="AQ811" s="521"/>
      <c r="AR811" s="521"/>
      <c r="AS811" s="521"/>
      <c r="AT811" s="521"/>
      <c r="AU811" s="522"/>
    </row>
    <row r="812" spans="1:47" s="479" customFormat="1" ht="12.75">
      <c r="A812" s="529"/>
      <c r="B812" s="401" t="s">
        <v>374</v>
      </c>
      <c r="C812" s="360"/>
      <c r="D812" s="360"/>
      <c r="E812" s="360"/>
      <c r="F812" s="402"/>
      <c r="G812" s="402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403">
        <v>0</v>
      </c>
      <c r="U812" s="403">
        <v>0</v>
      </c>
      <c r="V812" s="177"/>
      <c r="W812" s="177"/>
      <c r="X812" s="177"/>
      <c r="Y812" s="177"/>
      <c r="Z812" s="177"/>
      <c r="AA812" s="545">
        <v>0</v>
      </c>
      <c r="AB812" s="533"/>
      <c r="AC812" s="488"/>
      <c r="AD812" s="488"/>
      <c r="AE812" s="488"/>
      <c r="AF812" s="488"/>
      <c r="AG812" s="488"/>
      <c r="AH812" s="488"/>
      <c r="AI812" s="488"/>
      <c r="AJ812" s="488"/>
      <c r="AK812" s="488"/>
      <c r="AL812" s="488"/>
      <c r="AM812" s="488"/>
      <c r="AN812" s="488"/>
      <c r="AO812" s="488"/>
      <c r="AP812" s="488"/>
      <c r="AQ812" s="482"/>
      <c r="AR812" s="482"/>
      <c r="AS812" s="482"/>
      <c r="AT812" s="482"/>
      <c r="AU812" s="489"/>
    </row>
    <row r="813" spans="1:47" s="479" customFormat="1" ht="12.75">
      <c r="A813" s="529"/>
      <c r="B813" s="401" t="s">
        <v>375</v>
      </c>
      <c r="C813" s="360"/>
      <c r="D813" s="360"/>
      <c r="E813" s="360"/>
      <c r="F813" s="402"/>
      <c r="G813" s="402"/>
      <c r="H813" s="177"/>
      <c r="I813" s="177"/>
      <c r="J813" s="177"/>
      <c r="K813" s="177"/>
      <c r="L813" s="177"/>
      <c r="M813" s="177"/>
      <c r="N813" s="177"/>
      <c r="O813" s="177"/>
      <c r="P813" s="177"/>
      <c r="Q813" s="177"/>
      <c r="R813" s="177"/>
      <c r="S813" s="177"/>
      <c r="T813" s="403">
        <v>0</v>
      </c>
      <c r="U813" s="403">
        <v>0</v>
      </c>
      <c r="V813" s="177"/>
      <c r="W813" s="177"/>
      <c r="X813" s="177"/>
      <c r="Y813" s="177"/>
      <c r="Z813" s="177"/>
      <c r="AA813" s="545">
        <v>0</v>
      </c>
      <c r="AB813" s="533"/>
      <c r="AC813" s="488"/>
      <c r="AD813" s="488"/>
      <c r="AE813" s="488"/>
      <c r="AF813" s="488"/>
      <c r="AG813" s="488"/>
      <c r="AH813" s="488"/>
      <c r="AI813" s="488"/>
      <c r="AJ813" s="488"/>
      <c r="AK813" s="488"/>
      <c r="AL813" s="488"/>
      <c r="AM813" s="488"/>
      <c r="AN813" s="488"/>
      <c r="AO813" s="488"/>
      <c r="AP813" s="488"/>
      <c r="AQ813" s="482"/>
      <c r="AR813" s="482"/>
      <c r="AS813" s="482"/>
      <c r="AT813" s="482"/>
      <c r="AU813" s="489"/>
    </row>
    <row r="814" spans="1:47" s="479" customFormat="1" ht="12.75">
      <c r="A814" s="529"/>
      <c r="B814" s="401" t="s">
        <v>376</v>
      </c>
      <c r="C814" s="360"/>
      <c r="D814" s="360"/>
      <c r="E814" s="360"/>
      <c r="F814" s="402"/>
      <c r="G814" s="402"/>
      <c r="H814" s="177"/>
      <c r="I814" s="177"/>
      <c r="J814" s="177"/>
      <c r="K814" s="177"/>
      <c r="L814" s="177"/>
      <c r="M814" s="177"/>
      <c r="N814" s="177"/>
      <c r="O814" s="177"/>
      <c r="P814" s="177"/>
      <c r="Q814" s="177"/>
      <c r="R814" s="177"/>
      <c r="S814" s="177"/>
      <c r="T814" s="403">
        <v>0</v>
      </c>
      <c r="U814" s="403">
        <v>0</v>
      </c>
      <c r="V814" s="177"/>
      <c r="W814" s="177"/>
      <c r="X814" s="177"/>
      <c r="Y814" s="177"/>
      <c r="Z814" s="177"/>
      <c r="AA814" s="545">
        <v>0</v>
      </c>
      <c r="AB814" s="533"/>
      <c r="AC814" s="488"/>
      <c r="AD814" s="488"/>
      <c r="AE814" s="488"/>
      <c r="AF814" s="488"/>
      <c r="AG814" s="488"/>
      <c r="AH814" s="488"/>
      <c r="AI814" s="488"/>
      <c r="AJ814" s="488"/>
      <c r="AK814" s="488"/>
      <c r="AL814" s="488"/>
      <c r="AM814" s="488"/>
      <c r="AN814" s="488"/>
      <c r="AO814" s="488"/>
      <c r="AP814" s="488"/>
      <c r="AQ814" s="482"/>
      <c r="AR814" s="482"/>
      <c r="AS814" s="482"/>
      <c r="AT814" s="482"/>
      <c r="AU814" s="489"/>
    </row>
    <row r="815" spans="1:47" s="479" customFormat="1" ht="12.75">
      <c r="A815" s="529"/>
      <c r="B815" s="401" t="s">
        <v>377</v>
      </c>
      <c r="C815" s="360"/>
      <c r="D815" s="360"/>
      <c r="E815" s="360"/>
      <c r="F815" s="402"/>
      <c r="G815" s="402"/>
      <c r="H815" s="177"/>
      <c r="I815" s="177"/>
      <c r="J815" s="177"/>
      <c r="K815" s="177"/>
      <c r="L815" s="177"/>
      <c r="M815" s="177"/>
      <c r="N815" s="177"/>
      <c r="O815" s="177"/>
      <c r="P815" s="177"/>
      <c r="Q815" s="177"/>
      <c r="R815" s="177"/>
      <c r="S815" s="177"/>
      <c r="T815" s="403">
        <v>0</v>
      </c>
      <c r="U815" s="403">
        <v>0</v>
      </c>
      <c r="V815" s="177"/>
      <c r="W815" s="177"/>
      <c r="X815" s="177"/>
      <c r="Y815" s="177"/>
      <c r="Z815" s="177"/>
      <c r="AA815" s="545">
        <v>0</v>
      </c>
      <c r="AB815" s="533"/>
      <c r="AC815" s="488"/>
      <c r="AD815" s="488"/>
      <c r="AE815" s="488"/>
      <c r="AF815" s="488"/>
      <c r="AG815" s="488"/>
      <c r="AH815" s="488"/>
      <c r="AI815" s="488"/>
      <c r="AJ815" s="488"/>
      <c r="AK815" s="488"/>
      <c r="AL815" s="488"/>
      <c r="AM815" s="488"/>
      <c r="AN815" s="488"/>
      <c r="AO815" s="488"/>
      <c r="AP815" s="488"/>
      <c r="AQ815" s="482"/>
      <c r="AR815" s="482"/>
      <c r="AS815" s="482"/>
      <c r="AT815" s="482"/>
      <c r="AU815" s="489"/>
    </row>
    <row r="816" spans="1:47" s="479" customFormat="1" ht="12.75">
      <c r="A816" s="529"/>
      <c r="B816" s="401" t="s">
        <v>67</v>
      </c>
      <c r="C816" s="360"/>
      <c r="D816" s="360"/>
      <c r="E816" s="360"/>
      <c r="F816" s="402"/>
      <c r="G816" s="402"/>
      <c r="H816" s="177"/>
      <c r="I816" s="177"/>
      <c r="J816" s="177"/>
      <c r="K816" s="177"/>
      <c r="L816" s="177"/>
      <c r="M816" s="177"/>
      <c r="N816" s="177"/>
      <c r="O816" s="177"/>
      <c r="P816" s="177"/>
      <c r="Q816" s="177"/>
      <c r="R816" s="177"/>
      <c r="S816" s="177"/>
      <c r="T816" s="403">
        <v>0</v>
      </c>
      <c r="U816" s="403">
        <v>0</v>
      </c>
      <c r="V816" s="177"/>
      <c r="W816" s="177"/>
      <c r="X816" s="177"/>
      <c r="Y816" s="177"/>
      <c r="Z816" s="177"/>
      <c r="AA816" s="545">
        <v>0</v>
      </c>
      <c r="AB816" s="533"/>
      <c r="AC816" s="488"/>
      <c r="AD816" s="488"/>
      <c r="AE816" s="488"/>
      <c r="AF816" s="488"/>
      <c r="AG816" s="488"/>
      <c r="AH816" s="488"/>
      <c r="AI816" s="488"/>
      <c r="AJ816" s="488"/>
      <c r="AK816" s="488"/>
      <c r="AL816" s="488"/>
      <c r="AM816" s="488"/>
      <c r="AN816" s="488"/>
      <c r="AO816" s="488"/>
      <c r="AP816" s="488"/>
      <c r="AQ816" s="482"/>
      <c r="AR816" s="482"/>
      <c r="AS816" s="482"/>
      <c r="AT816" s="482"/>
      <c r="AU816" s="489"/>
    </row>
    <row r="817" spans="1:47" s="528" customFormat="1" ht="30" customHeight="1">
      <c r="A817" s="542">
        <v>29</v>
      </c>
      <c r="B817" s="535" t="s">
        <v>259</v>
      </c>
      <c r="C817" s="513" t="s">
        <v>52</v>
      </c>
      <c r="D817" s="513">
        <v>3</v>
      </c>
      <c r="E817" s="513">
        <v>0</v>
      </c>
      <c r="F817" s="398">
        <v>2014</v>
      </c>
      <c r="G817" s="398">
        <v>2015</v>
      </c>
      <c r="H817" s="513">
        <v>7</v>
      </c>
      <c r="I817" s="513">
        <v>7</v>
      </c>
      <c r="J817" s="513"/>
      <c r="K817" s="513"/>
      <c r="L817" s="513"/>
      <c r="M817" s="513"/>
      <c r="N817" s="513">
        <v>3</v>
      </c>
      <c r="O817" s="513">
        <v>0</v>
      </c>
      <c r="P817" s="513"/>
      <c r="Q817" s="513"/>
      <c r="R817" s="513"/>
      <c r="S817" s="513"/>
      <c r="T817" s="584">
        <v>3</v>
      </c>
      <c r="U817" s="584">
        <v>0</v>
      </c>
      <c r="V817" s="590"/>
      <c r="W817" s="513">
        <v>6</v>
      </c>
      <c r="X817" s="513">
        <v>1</v>
      </c>
      <c r="Y817" s="513"/>
      <c r="Z817" s="513">
        <v>0</v>
      </c>
      <c r="AA817" s="587">
        <v>7</v>
      </c>
      <c r="AB817" s="490"/>
      <c r="AC817" s="624"/>
      <c r="AD817" s="536"/>
      <c r="AE817" s="536"/>
      <c r="AF817" s="515"/>
      <c r="AG817" s="515"/>
      <c r="AH817" s="515"/>
      <c r="AJ817" s="515"/>
      <c r="AK817" s="515"/>
      <c r="AL817" s="515"/>
      <c r="AM817" s="515"/>
      <c r="AN817" s="515"/>
      <c r="AO817" s="515"/>
      <c r="AP817" s="515"/>
    </row>
    <row r="818" spans="1:47" s="479" customFormat="1" ht="12.75">
      <c r="A818" s="534"/>
      <c r="B818" s="401" t="s">
        <v>361</v>
      </c>
      <c r="C818" s="360">
        <v>0</v>
      </c>
      <c r="D818" s="360">
        <v>3</v>
      </c>
      <c r="E818" s="360">
        <v>0</v>
      </c>
      <c r="F818" s="402"/>
      <c r="G818" s="402"/>
      <c r="H818" s="177">
        <v>7</v>
      </c>
      <c r="I818" s="177">
        <v>7</v>
      </c>
      <c r="J818" s="177">
        <v>0</v>
      </c>
      <c r="K818" s="177">
        <v>0</v>
      </c>
      <c r="L818" s="177">
        <v>0</v>
      </c>
      <c r="M818" s="177">
        <v>0</v>
      </c>
      <c r="N818" s="177">
        <v>3</v>
      </c>
      <c r="O818" s="177">
        <v>0</v>
      </c>
      <c r="P818" s="177">
        <v>0</v>
      </c>
      <c r="Q818" s="177">
        <v>0</v>
      </c>
      <c r="R818" s="177">
        <v>0</v>
      </c>
      <c r="S818" s="177">
        <v>0</v>
      </c>
      <c r="T818" s="392">
        <v>3</v>
      </c>
      <c r="U818" s="392">
        <v>0</v>
      </c>
      <c r="V818" s="177">
        <v>0</v>
      </c>
      <c r="W818" s="177">
        <v>6</v>
      </c>
      <c r="X818" s="177">
        <v>1</v>
      </c>
      <c r="Y818" s="177">
        <v>0</v>
      </c>
      <c r="Z818" s="177">
        <v>0</v>
      </c>
      <c r="AA818" s="407">
        <v>7</v>
      </c>
      <c r="AB818" s="533"/>
      <c r="AC818" s="515"/>
      <c r="AD818" s="515"/>
      <c r="AE818" s="515"/>
      <c r="AF818" s="488"/>
      <c r="AG818" s="515"/>
      <c r="AH818" s="515"/>
      <c r="AI818" s="488"/>
      <c r="AJ818" s="488"/>
      <c r="AK818" s="515"/>
      <c r="AL818" s="515"/>
      <c r="AM818" s="515"/>
      <c r="AN818" s="515"/>
      <c r="AO818" s="515"/>
      <c r="AP818" s="515"/>
      <c r="AQ818" s="487"/>
      <c r="AR818" s="487"/>
      <c r="AS818" s="487"/>
      <c r="AT818" s="487"/>
      <c r="AU818" s="489"/>
    </row>
    <row r="819" spans="1:47" s="479" customFormat="1" ht="12.75">
      <c r="A819" s="529"/>
      <c r="B819" s="401" t="s">
        <v>362</v>
      </c>
      <c r="C819" s="360">
        <v>0</v>
      </c>
      <c r="D819" s="360">
        <v>3</v>
      </c>
      <c r="E819" s="360">
        <v>0</v>
      </c>
      <c r="F819" s="402"/>
      <c r="G819" s="402"/>
      <c r="H819" s="177">
        <v>7</v>
      </c>
      <c r="I819" s="177">
        <v>7</v>
      </c>
      <c r="J819" s="177">
        <v>0</v>
      </c>
      <c r="K819" s="177">
        <v>0</v>
      </c>
      <c r="L819" s="177">
        <v>0</v>
      </c>
      <c r="M819" s="177">
        <v>0</v>
      </c>
      <c r="N819" s="177">
        <v>3</v>
      </c>
      <c r="O819" s="177">
        <v>0</v>
      </c>
      <c r="P819" s="177">
        <v>0</v>
      </c>
      <c r="Q819" s="177">
        <v>0</v>
      </c>
      <c r="R819" s="177">
        <v>0</v>
      </c>
      <c r="S819" s="177">
        <v>0</v>
      </c>
      <c r="T819" s="403">
        <v>3</v>
      </c>
      <c r="U819" s="403">
        <v>0</v>
      </c>
      <c r="V819" s="177">
        <v>0</v>
      </c>
      <c r="W819" s="177">
        <v>6</v>
      </c>
      <c r="X819" s="177">
        <v>1</v>
      </c>
      <c r="Y819" s="177">
        <v>0</v>
      </c>
      <c r="Z819" s="177">
        <v>0</v>
      </c>
      <c r="AA819" s="407">
        <v>7</v>
      </c>
      <c r="AB819" s="533"/>
      <c r="AC819" s="488"/>
      <c r="AD819" s="488"/>
      <c r="AE819" s="488"/>
      <c r="AF819" s="488"/>
      <c r="AG819" s="488"/>
      <c r="AH819" s="488"/>
      <c r="AI819" s="488"/>
      <c r="AJ819" s="488"/>
      <c r="AK819" s="488"/>
      <c r="AL819" s="488"/>
      <c r="AM819" s="488"/>
      <c r="AN819" s="488"/>
      <c r="AO819" s="488"/>
      <c r="AP819" s="488"/>
      <c r="AQ819" s="482"/>
      <c r="AR819" s="482"/>
      <c r="AS819" s="482"/>
      <c r="AT819" s="482"/>
      <c r="AU819" s="489"/>
    </row>
    <row r="820" spans="1:47" s="479" customFormat="1" ht="12.75">
      <c r="A820" s="529"/>
      <c r="B820" s="401" t="s">
        <v>363</v>
      </c>
      <c r="C820" s="360">
        <v>0</v>
      </c>
      <c r="D820" s="360">
        <v>3</v>
      </c>
      <c r="E820" s="360">
        <v>0</v>
      </c>
      <c r="F820" s="402"/>
      <c r="G820" s="402"/>
      <c r="H820" s="177">
        <v>7</v>
      </c>
      <c r="I820" s="177">
        <v>7</v>
      </c>
      <c r="J820" s="177">
        <v>0</v>
      </c>
      <c r="K820" s="177">
        <v>0</v>
      </c>
      <c r="L820" s="177">
        <v>0</v>
      </c>
      <c r="M820" s="177">
        <v>0</v>
      </c>
      <c r="N820" s="177">
        <v>3</v>
      </c>
      <c r="O820" s="177">
        <v>0</v>
      </c>
      <c r="P820" s="177">
        <v>0</v>
      </c>
      <c r="Q820" s="177">
        <v>0</v>
      </c>
      <c r="R820" s="177">
        <v>0</v>
      </c>
      <c r="S820" s="177">
        <v>0</v>
      </c>
      <c r="T820" s="403">
        <v>3</v>
      </c>
      <c r="U820" s="403">
        <v>0</v>
      </c>
      <c r="V820" s="177">
        <v>0</v>
      </c>
      <c r="W820" s="177">
        <v>6</v>
      </c>
      <c r="X820" s="177">
        <v>1</v>
      </c>
      <c r="Y820" s="177">
        <v>0</v>
      </c>
      <c r="Z820" s="177">
        <v>0</v>
      </c>
      <c r="AA820" s="407">
        <v>7</v>
      </c>
      <c r="AB820" s="533"/>
      <c r="AC820" s="488"/>
      <c r="AD820" s="488"/>
      <c r="AE820" s="488"/>
      <c r="AF820" s="488"/>
      <c r="AG820" s="488"/>
      <c r="AH820" s="488"/>
      <c r="AI820" s="488"/>
      <c r="AJ820" s="488"/>
      <c r="AK820" s="488"/>
      <c r="AL820" s="488"/>
      <c r="AM820" s="488"/>
      <c r="AN820" s="488"/>
      <c r="AO820" s="488"/>
      <c r="AP820" s="488"/>
      <c r="AQ820" s="482"/>
      <c r="AR820" s="482"/>
      <c r="AS820" s="482"/>
      <c r="AT820" s="482"/>
      <c r="AU820" s="489"/>
    </row>
    <row r="821" spans="1:47" s="479" customFormat="1" ht="12.75">
      <c r="A821" s="529"/>
      <c r="B821" s="401" t="s">
        <v>364</v>
      </c>
      <c r="C821" s="360"/>
      <c r="D821" s="360"/>
      <c r="E821" s="360"/>
      <c r="F821" s="402"/>
      <c r="G821" s="402"/>
      <c r="H821" s="177"/>
      <c r="I821" s="177"/>
      <c r="J821" s="177"/>
      <c r="K821" s="177"/>
      <c r="L821" s="177"/>
      <c r="M821" s="177"/>
      <c r="N821" s="177"/>
      <c r="O821" s="177"/>
      <c r="P821" s="177"/>
      <c r="Q821" s="177"/>
      <c r="R821" s="177"/>
      <c r="S821" s="177"/>
      <c r="T821" s="403">
        <v>0</v>
      </c>
      <c r="U821" s="403">
        <v>0</v>
      </c>
      <c r="V821" s="177"/>
      <c r="W821" s="177"/>
      <c r="X821" s="177"/>
      <c r="Y821" s="177"/>
      <c r="Z821" s="177"/>
      <c r="AA821" s="407">
        <v>0</v>
      </c>
      <c r="AB821" s="533"/>
      <c r="AC821" s="488"/>
      <c r="AD821" s="488"/>
      <c r="AE821" s="488"/>
      <c r="AF821" s="488"/>
      <c r="AG821" s="488"/>
      <c r="AH821" s="488"/>
      <c r="AI821" s="488"/>
      <c r="AJ821" s="488"/>
      <c r="AK821" s="488"/>
      <c r="AL821" s="488"/>
      <c r="AM821" s="488"/>
      <c r="AN821" s="488"/>
      <c r="AO821" s="488"/>
      <c r="AP821" s="488"/>
      <c r="AQ821" s="482"/>
      <c r="AR821" s="482"/>
      <c r="AS821" s="482"/>
      <c r="AT821" s="482"/>
      <c r="AU821" s="489"/>
    </row>
    <row r="822" spans="1:47" s="479" customFormat="1" ht="12.75">
      <c r="A822" s="529"/>
      <c r="B822" s="401" t="s">
        <v>365</v>
      </c>
      <c r="C822" s="360"/>
      <c r="D822" s="360"/>
      <c r="E822" s="360"/>
      <c r="F822" s="402"/>
      <c r="G822" s="402"/>
      <c r="H822" s="177"/>
      <c r="I822" s="177"/>
      <c r="J822" s="177"/>
      <c r="K822" s="177"/>
      <c r="L822" s="177"/>
      <c r="M822" s="177"/>
      <c r="N822" s="177"/>
      <c r="O822" s="177"/>
      <c r="P822" s="177"/>
      <c r="Q822" s="177"/>
      <c r="R822" s="177"/>
      <c r="S822" s="177"/>
      <c r="T822" s="403">
        <v>0</v>
      </c>
      <c r="U822" s="403">
        <v>0</v>
      </c>
      <c r="V822" s="177"/>
      <c r="W822" s="177"/>
      <c r="X822" s="177"/>
      <c r="Y822" s="177"/>
      <c r="Z822" s="177"/>
      <c r="AA822" s="407">
        <v>0</v>
      </c>
      <c r="AB822" s="533"/>
      <c r="AC822" s="488"/>
      <c r="AD822" s="488"/>
      <c r="AE822" s="488"/>
      <c r="AF822" s="488"/>
      <c r="AG822" s="488"/>
      <c r="AH822" s="488"/>
      <c r="AI822" s="488"/>
      <c r="AJ822" s="488"/>
      <c r="AK822" s="488"/>
      <c r="AL822" s="488"/>
      <c r="AM822" s="488"/>
      <c r="AN822" s="488"/>
      <c r="AO822" s="488"/>
      <c r="AP822" s="488"/>
      <c r="AQ822" s="482"/>
      <c r="AR822" s="482"/>
      <c r="AS822" s="482"/>
      <c r="AT822" s="482"/>
      <c r="AU822" s="489"/>
    </row>
    <row r="823" spans="1:47" s="479" customFormat="1" ht="12.75">
      <c r="A823" s="529"/>
      <c r="B823" s="401" t="s">
        <v>366</v>
      </c>
      <c r="C823" s="360"/>
      <c r="D823" s="360">
        <v>3</v>
      </c>
      <c r="E823" s="360"/>
      <c r="F823" s="402"/>
      <c r="G823" s="402"/>
      <c r="H823" s="177">
        <v>7</v>
      </c>
      <c r="I823" s="518">
        <v>7</v>
      </c>
      <c r="J823" s="177"/>
      <c r="K823" s="177"/>
      <c r="L823" s="177"/>
      <c r="M823" s="177"/>
      <c r="N823" s="177">
        <v>3</v>
      </c>
      <c r="O823" s="177"/>
      <c r="P823" s="177"/>
      <c r="Q823" s="177"/>
      <c r="R823" s="177"/>
      <c r="S823" s="177"/>
      <c r="T823" s="403">
        <v>3</v>
      </c>
      <c r="U823" s="403">
        <v>0</v>
      </c>
      <c r="V823" s="177"/>
      <c r="W823" s="177">
        <v>6</v>
      </c>
      <c r="X823" s="177">
        <v>1</v>
      </c>
      <c r="Y823" s="177"/>
      <c r="Z823" s="177"/>
      <c r="AA823" s="407">
        <v>7</v>
      </c>
      <c r="AB823" s="533"/>
      <c r="AC823" s="488"/>
      <c r="AD823" s="488"/>
      <c r="AE823" s="488"/>
      <c r="AF823" s="488"/>
      <c r="AG823" s="488"/>
      <c r="AH823" s="488"/>
      <c r="AI823" s="488"/>
      <c r="AJ823" s="488"/>
      <c r="AK823" s="488"/>
      <c r="AL823" s="488"/>
      <c r="AM823" s="488"/>
      <c r="AN823" s="488"/>
      <c r="AO823" s="488"/>
      <c r="AP823" s="488"/>
      <c r="AQ823" s="482"/>
      <c r="AR823" s="482"/>
      <c r="AS823" s="482"/>
      <c r="AT823" s="482"/>
      <c r="AU823" s="489"/>
    </row>
    <row r="824" spans="1:47" s="479" customFormat="1" ht="12.75">
      <c r="A824" s="529"/>
      <c r="B824" s="401" t="s">
        <v>367</v>
      </c>
      <c r="C824" s="360"/>
      <c r="D824" s="360"/>
      <c r="E824" s="360"/>
      <c r="F824" s="402"/>
      <c r="G824" s="402"/>
      <c r="H824" s="177"/>
      <c r="I824" s="177"/>
      <c r="J824" s="177"/>
      <c r="K824" s="177"/>
      <c r="L824" s="177"/>
      <c r="M824" s="177"/>
      <c r="N824" s="177"/>
      <c r="O824" s="177"/>
      <c r="P824" s="177"/>
      <c r="Q824" s="177"/>
      <c r="R824" s="177"/>
      <c r="S824" s="177"/>
      <c r="T824" s="403">
        <v>0</v>
      </c>
      <c r="U824" s="403">
        <v>0</v>
      </c>
      <c r="V824" s="177"/>
      <c r="W824" s="177"/>
      <c r="X824" s="177"/>
      <c r="Y824" s="177"/>
      <c r="Z824" s="177"/>
      <c r="AA824" s="407">
        <v>0</v>
      </c>
      <c r="AB824" s="533"/>
      <c r="AC824" s="488"/>
      <c r="AD824" s="488"/>
      <c r="AE824" s="488"/>
      <c r="AF824" s="488"/>
      <c r="AG824" s="488"/>
      <c r="AH824" s="488"/>
      <c r="AI824" s="488"/>
      <c r="AJ824" s="488"/>
      <c r="AK824" s="488"/>
      <c r="AL824" s="488"/>
      <c r="AM824" s="488"/>
      <c r="AN824" s="488"/>
      <c r="AO824" s="488"/>
      <c r="AP824" s="488"/>
      <c r="AQ824" s="482"/>
      <c r="AR824" s="482"/>
      <c r="AS824" s="482"/>
      <c r="AT824" s="482"/>
      <c r="AU824" s="489"/>
    </row>
    <row r="825" spans="1:47" s="479" customFormat="1" ht="12.75">
      <c r="A825" s="529"/>
      <c r="B825" s="401" t="s">
        <v>368</v>
      </c>
      <c r="C825" s="360">
        <v>0</v>
      </c>
      <c r="D825" s="360">
        <v>0</v>
      </c>
      <c r="E825" s="360">
        <v>0</v>
      </c>
      <c r="F825" s="402"/>
      <c r="G825" s="402"/>
      <c r="H825" s="177">
        <v>0</v>
      </c>
      <c r="I825" s="177">
        <v>0</v>
      </c>
      <c r="J825" s="177">
        <v>0</v>
      </c>
      <c r="K825" s="177">
        <v>0</v>
      </c>
      <c r="L825" s="177">
        <v>0</v>
      </c>
      <c r="M825" s="177">
        <v>0</v>
      </c>
      <c r="N825" s="177">
        <v>0</v>
      </c>
      <c r="O825" s="177">
        <v>0</v>
      </c>
      <c r="P825" s="177">
        <v>0</v>
      </c>
      <c r="Q825" s="177">
        <v>0</v>
      </c>
      <c r="R825" s="177">
        <v>0</v>
      </c>
      <c r="S825" s="177">
        <v>0</v>
      </c>
      <c r="T825" s="403">
        <v>0</v>
      </c>
      <c r="U825" s="403">
        <v>0</v>
      </c>
      <c r="V825" s="177">
        <v>0</v>
      </c>
      <c r="W825" s="177">
        <v>0</v>
      </c>
      <c r="X825" s="177">
        <v>0</v>
      </c>
      <c r="Y825" s="177">
        <v>0</v>
      </c>
      <c r="Z825" s="177">
        <v>0</v>
      </c>
      <c r="AA825" s="407">
        <v>0</v>
      </c>
      <c r="AB825" s="533"/>
      <c r="AC825" s="488"/>
      <c r="AD825" s="488"/>
      <c r="AE825" s="488"/>
      <c r="AF825" s="488"/>
      <c r="AG825" s="488"/>
      <c r="AH825" s="488"/>
      <c r="AI825" s="488"/>
      <c r="AJ825" s="488"/>
      <c r="AK825" s="488"/>
      <c r="AL825" s="488"/>
      <c r="AM825" s="488"/>
      <c r="AN825" s="488"/>
      <c r="AO825" s="488"/>
      <c r="AP825" s="488"/>
      <c r="AQ825" s="482"/>
      <c r="AR825" s="482"/>
      <c r="AS825" s="482"/>
      <c r="AT825" s="482"/>
      <c r="AU825" s="489"/>
    </row>
    <row r="826" spans="1:47" s="479" customFormat="1" ht="12.75">
      <c r="A826" s="529"/>
      <c r="B826" s="401" t="s">
        <v>369</v>
      </c>
      <c r="C826" s="360"/>
      <c r="D826" s="360"/>
      <c r="E826" s="360"/>
      <c r="F826" s="402"/>
      <c r="G826" s="402"/>
      <c r="H826" s="177"/>
      <c r="I826" s="177"/>
      <c r="J826" s="177"/>
      <c r="K826" s="177"/>
      <c r="L826" s="177"/>
      <c r="M826" s="177"/>
      <c r="N826" s="177"/>
      <c r="O826" s="177"/>
      <c r="P826" s="177"/>
      <c r="Q826" s="177"/>
      <c r="R826" s="177"/>
      <c r="S826" s="177"/>
      <c r="T826" s="403">
        <v>0</v>
      </c>
      <c r="U826" s="403">
        <v>0</v>
      </c>
      <c r="V826" s="177"/>
      <c r="W826" s="177"/>
      <c r="X826" s="177"/>
      <c r="Y826" s="177"/>
      <c r="Z826" s="177"/>
      <c r="AA826" s="407">
        <v>0</v>
      </c>
      <c r="AB826" s="533"/>
      <c r="AC826" s="488"/>
      <c r="AD826" s="488"/>
      <c r="AE826" s="488"/>
      <c r="AF826" s="488"/>
      <c r="AG826" s="488"/>
      <c r="AH826" s="488"/>
      <c r="AI826" s="488"/>
      <c r="AJ826" s="488"/>
      <c r="AK826" s="488"/>
      <c r="AL826" s="488"/>
      <c r="AM826" s="488"/>
      <c r="AN826" s="488"/>
      <c r="AO826" s="488"/>
      <c r="AP826" s="488"/>
      <c r="AQ826" s="482"/>
      <c r="AR826" s="482"/>
      <c r="AS826" s="482"/>
      <c r="AT826" s="482"/>
      <c r="AU826" s="489"/>
    </row>
    <row r="827" spans="1:47" s="479" customFormat="1" ht="12.75">
      <c r="A827" s="529"/>
      <c r="B827" s="401" t="s">
        <v>370</v>
      </c>
      <c r="C827" s="360"/>
      <c r="D827" s="360"/>
      <c r="E827" s="360"/>
      <c r="F827" s="402"/>
      <c r="G827" s="402"/>
      <c r="H827" s="177"/>
      <c r="I827" s="177"/>
      <c r="J827" s="177"/>
      <c r="K827" s="177"/>
      <c r="L827" s="177"/>
      <c r="M827" s="177"/>
      <c r="N827" s="177"/>
      <c r="O827" s="177"/>
      <c r="P827" s="177"/>
      <c r="Q827" s="177"/>
      <c r="R827" s="177"/>
      <c r="S827" s="177"/>
      <c r="T827" s="403">
        <v>0</v>
      </c>
      <c r="U827" s="403">
        <v>0</v>
      </c>
      <c r="V827" s="177"/>
      <c r="W827" s="177"/>
      <c r="X827" s="177"/>
      <c r="Y827" s="177"/>
      <c r="Z827" s="177"/>
      <c r="AA827" s="407">
        <v>0</v>
      </c>
      <c r="AB827" s="533"/>
      <c r="AC827" s="488"/>
      <c r="AD827" s="488"/>
      <c r="AE827" s="488"/>
      <c r="AF827" s="488"/>
      <c r="AG827" s="488"/>
      <c r="AH827" s="488"/>
      <c r="AI827" s="488"/>
      <c r="AJ827" s="488"/>
      <c r="AK827" s="488"/>
      <c r="AL827" s="488"/>
      <c r="AM827" s="488"/>
      <c r="AN827" s="488"/>
      <c r="AO827" s="488"/>
      <c r="AP827" s="488"/>
      <c r="AQ827" s="482"/>
      <c r="AR827" s="482"/>
      <c r="AS827" s="482"/>
      <c r="AT827" s="482"/>
      <c r="AU827" s="489"/>
    </row>
    <row r="828" spans="1:47" s="479" customFormat="1" ht="12.75">
      <c r="A828" s="529"/>
      <c r="B828" s="401" t="s">
        <v>371</v>
      </c>
      <c r="C828" s="360"/>
      <c r="D828" s="360"/>
      <c r="E828" s="360"/>
      <c r="F828" s="402"/>
      <c r="G828" s="402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177"/>
      <c r="T828" s="403">
        <v>0</v>
      </c>
      <c r="U828" s="403">
        <v>0</v>
      </c>
      <c r="V828" s="177"/>
      <c r="W828" s="177"/>
      <c r="X828" s="177"/>
      <c r="Y828" s="177"/>
      <c r="Z828" s="177"/>
      <c r="AA828" s="407">
        <v>0</v>
      </c>
      <c r="AB828" s="533"/>
      <c r="AC828" s="488"/>
      <c r="AD828" s="488"/>
      <c r="AE828" s="488"/>
      <c r="AF828" s="488"/>
      <c r="AG828" s="488"/>
      <c r="AH828" s="488"/>
      <c r="AI828" s="488"/>
      <c r="AJ828" s="488"/>
      <c r="AK828" s="488"/>
      <c r="AL828" s="488"/>
      <c r="AM828" s="488"/>
      <c r="AN828" s="488"/>
      <c r="AO828" s="488"/>
      <c r="AP828" s="488"/>
      <c r="AQ828" s="482"/>
      <c r="AR828" s="482"/>
      <c r="AS828" s="482"/>
      <c r="AT828" s="482"/>
      <c r="AU828" s="489"/>
    </row>
    <row r="829" spans="1:47" s="479" customFormat="1" ht="12.75">
      <c r="A829" s="529"/>
      <c r="B829" s="401" t="s">
        <v>372</v>
      </c>
      <c r="C829" s="360"/>
      <c r="D829" s="360"/>
      <c r="E829" s="360"/>
      <c r="F829" s="402"/>
      <c r="G829" s="402"/>
      <c r="H829" s="177"/>
      <c r="I829" s="177"/>
      <c r="J829" s="177"/>
      <c r="K829" s="177"/>
      <c r="L829" s="177"/>
      <c r="M829" s="177"/>
      <c r="N829" s="177"/>
      <c r="O829" s="177"/>
      <c r="P829" s="177"/>
      <c r="Q829" s="177"/>
      <c r="R829" s="177"/>
      <c r="S829" s="177"/>
      <c r="T829" s="403">
        <v>0</v>
      </c>
      <c r="U829" s="403">
        <v>0</v>
      </c>
      <c r="V829" s="177"/>
      <c r="W829" s="177"/>
      <c r="X829" s="177"/>
      <c r="Y829" s="177"/>
      <c r="Z829" s="177"/>
      <c r="AA829" s="407">
        <v>0</v>
      </c>
      <c r="AB829" s="533"/>
      <c r="AC829" s="488"/>
      <c r="AD829" s="488"/>
      <c r="AE829" s="488"/>
      <c r="AF829" s="488"/>
      <c r="AG829" s="488"/>
      <c r="AH829" s="488"/>
      <c r="AI829" s="488"/>
      <c r="AJ829" s="488"/>
      <c r="AK829" s="488"/>
      <c r="AL829" s="488"/>
      <c r="AM829" s="488"/>
      <c r="AN829" s="488"/>
      <c r="AO829" s="488"/>
      <c r="AP829" s="488"/>
      <c r="AQ829" s="482"/>
      <c r="AR829" s="482"/>
      <c r="AS829" s="482"/>
      <c r="AT829" s="482"/>
      <c r="AU829" s="489"/>
    </row>
    <row r="830" spans="1:47" s="479" customFormat="1" ht="12.75">
      <c r="A830" s="529"/>
      <c r="B830" s="401" t="s">
        <v>373</v>
      </c>
      <c r="C830" s="360">
        <v>0</v>
      </c>
      <c r="D830" s="360">
        <v>0</v>
      </c>
      <c r="E830" s="360">
        <v>0</v>
      </c>
      <c r="F830" s="402"/>
      <c r="G830" s="402"/>
      <c r="H830" s="177">
        <v>0</v>
      </c>
      <c r="I830" s="177">
        <v>0</v>
      </c>
      <c r="J830" s="177">
        <v>0</v>
      </c>
      <c r="K830" s="177">
        <v>0</v>
      </c>
      <c r="L830" s="177">
        <v>0</v>
      </c>
      <c r="M830" s="177">
        <v>0</v>
      </c>
      <c r="N830" s="177">
        <v>0</v>
      </c>
      <c r="O830" s="177">
        <v>0</v>
      </c>
      <c r="P830" s="177">
        <v>0</v>
      </c>
      <c r="Q830" s="177">
        <v>0</v>
      </c>
      <c r="R830" s="177">
        <v>0</v>
      </c>
      <c r="S830" s="177">
        <v>0</v>
      </c>
      <c r="T830" s="403">
        <v>0</v>
      </c>
      <c r="U830" s="403">
        <v>0</v>
      </c>
      <c r="V830" s="177">
        <v>0</v>
      </c>
      <c r="W830" s="177">
        <v>0</v>
      </c>
      <c r="X830" s="177">
        <v>0</v>
      </c>
      <c r="Y830" s="177">
        <v>0</v>
      </c>
      <c r="Z830" s="177">
        <v>0</v>
      </c>
      <c r="AA830" s="407">
        <v>0</v>
      </c>
      <c r="AB830" s="533"/>
      <c r="AC830" s="488"/>
      <c r="AD830" s="488"/>
      <c r="AE830" s="488"/>
      <c r="AF830" s="488"/>
      <c r="AG830" s="488"/>
      <c r="AH830" s="488"/>
      <c r="AI830" s="488"/>
      <c r="AJ830" s="488"/>
      <c r="AK830" s="488"/>
      <c r="AL830" s="488"/>
      <c r="AM830" s="488"/>
      <c r="AN830" s="488"/>
      <c r="AO830" s="488"/>
      <c r="AP830" s="488"/>
      <c r="AQ830" s="482"/>
      <c r="AR830" s="482"/>
      <c r="AS830" s="482"/>
      <c r="AT830" s="482"/>
      <c r="AU830" s="489"/>
    </row>
    <row r="831" spans="1:47" s="479" customFormat="1" ht="12.75">
      <c r="A831" s="529"/>
      <c r="B831" s="401" t="s">
        <v>374</v>
      </c>
      <c r="C831" s="360"/>
      <c r="D831" s="360"/>
      <c r="E831" s="360"/>
      <c r="F831" s="402"/>
      <c r="G831" s="402"/>
      <c r="H831" s="177"/>
      <c r="I831" s="177"/>
      <c r="J831" s="177"/>
      <c r="K831" s="177"/>
      <c r="L831" s="177"/>
      <c r="M831" s="177"/>
      <c r="N831" s="177"/>
      <c r="O831" s="177"/>
      <c r="P831" s="177"/>
      <c r="Q831" s="177"/>
      <c r="R831" s="177"/>
      <c r="S831" s="177"/>
      <c r="T831" s="403">
        <v>0</v>
      </c>
      <c r="U831" s="403">
        <v>0</v>
      </c>
      <c r="V831" s="177"/>
      <c r="W831" s="177"/>
      <c r="X831" s="177"/>
      <c r="Y831" s="177"/>
      <c r="Z831" s="177"/>
      <c r="AA831" s="407">
        <v>0</v>
      </c>
      <c r="AB831" s="533"/>
      <c r="AC831" s="488"/>
      <c r="AD831" s="488"/>
      <c r="AE831" s="488"/>
      <c r="AF831" s="488"/>
      <c r="AG831" s="488"/>
      <c r="AH831" s="488"/>
      <c r="AI831" s="488"/>
      <c r="AJ831" s="488"/>
      <c r="AK831" s="488"/>
      <c r="AL831" s="488"/>
      <c r="AM831" s="488"/>
      <c r="AN831" s="488"/>
      <c r="AO831" s="488"/>
      <c r="AP831" s="488"/>
      <c r="AQ831" s="482"/>
      <c r="AR831" s="482"/>
      <c r="AS831" s="482"/>
      <c r="AT831" s="482"/>
      <c r="AU831" s="489"/>
    </row>
    <row r="832" spans="1:47" s="479" customFormat="1" ht="12.75">
      <c r="A832" s="529"/>
      <c r="B832" s="401" t="s">
        <v>375</v>
      </c>
      <c r="C832" s="360"/>
      <c r="D832" s="360"/>
      <c r="E832" s="360"/>
      <c r="F832" s="402"/>
      <c r="G832" s="402"/>
      <c r="H832" s="177"/>
      <c r="I832" s="177"/>
      <c r="J832" s="177"/>
      <c r="K832" s="177"/>
      <c r="L832" s="177"/>
      <c r="M832" s="177"/>
      <c r="N832" s="177"/>
      <c r="O832" s="177"/>
      <c r="P832" s="177"/>
      <c r="Q832" s="177"/>
      <c r="R832" s="177"/>
      <c r="S832" s="177"/>
      <c r="T832" s="403">
        <v>0</v>
      </c>
      <c r="U832" s="403">
        <v>0</v>
      </c>
      <c r="V832" s="177"/>
      <c r="W832" s="177"/>
      <c r="X832" s="177"/>
      <c r="Y832" s="177"/>
      <c r="Z832" s="177"/>
      <c r="AA832" s="407">
        <v>0</v>
      </c>
      <c r="AB832" s="533"/>
      <c r="AC832" s="488"/>
      <c r="AD832" s="488"/>
      <c r="AE832" s="488"/>
      <c r="AF832" s="488"/>
      <c r="AG832" s="488"/>
      <c r="AH832" s="488"/>
      <c r="AI832" s="488"/>
      <c r="AJ832" s="488"/>
      <c r="AK832" s="488"/>
      <c r="AL832" s="488"/>
      <c r="AM832" s="488"/>
      <c r="AN832" s="488"/>
      <c r="AO832" s="488"/>
      <c r="AP832" s="488"/>
      <c r="AQ832" s="482"/>
      <c r="AR832" s="482"/>
      <c r="AS832" s="482"/>
      <c r="AT832" s="482"/>
      <c r="AU832" s="489"/>
    </row>
    <row r="833" spans="1:47" s="479" customFormat="1" ht="12.75">
      <c r="A833" s="529"/>
      <c r="B833" s="401" t="s">
        <v>376</v>
      </c>
      <c r="C833" s="360"/>
      <c r="D833" s="360"/>
      <c r="E833" s="360"/>
      <c r="F833" s="402"/>
      <c r="G833" s="402"/>
      <c r="H833" s="177"/>
      <c r="I833" s="177"/>
      <c r="J833" s="177"/>
      <c r="K833" s="177"/>
      <c r="L833" s="177"/>
      <c r="M833" s="177"/>
      <c r="N833" s="177"/>
      <c r="O833" s="177"/>
      <c r="P833" s="177"/>
      <c r="Q833" s="177"/>
      <c r="R833" s="177"/>
      <c r="S833" s="177"/>
      <c r="T833" s="403">
        <v>0</v>
      </c>
      <c r="U833" s="403">
        <v>0</v>
      </c>
      <c r="V833" s="177"/>
      <c r="W833" s="177"/>
      <c r="X833" s="177"/>
      <c r="Y833" s="177"/>
      <c r="Z833" s="177"/>
      <c r="AA833" s="407">
        <v>0</v>
      </c>
      <c r="AB833" s="533"/>
      <c r="AC833" s="488"/>
      <c r="AD833" s="488"/>
      <c r="AE833" s="488"/>
      <c r="AF833" s="488"/>
      <c r="AG833" s="488"/>
      <c r="AH833" s="488"/>
      <c r="AI833" s="488"/>
      <c r="AJ833" s="488"/>
      <c r="AK833" s="488"/>
      <c r="AL833" s="488"/>
      <c r="AM833" s="488"/>
      <c r="AN833" s="488"/>
      <c r="AO833" s="488"/>
      <c r="AP833" s="488"/>
      <c r="AQ833" s="482"/>
      <c r="AR833" s="482"/>
      <c r="AS833" s="482"/>
      <c r="AT833" s="482"/>
      <c r="AU833" s="489"/>
    </row>
    <row r="834" spans="1:47" s="479" customFormat="1" ht="12.75">
      <c r="A834" s="529"/>
      <c r="B834" s="401" t="s">
        <v>377</v>
      </c>
      <c r="C834" s="360"/>
      <c r="D834" s="360"/>
      <c r="E834" s="360"/>
      <c r="F834" s="402"/>
      <c r="G834" s="402"/>
      <c r="H834" s="177"/>
      <c r="I834" s="177"/>
      <c r="J834" s="177"/>
      <c r="K834" s="177"/>
      <c r="L834" s="177"/>
      <c r="M834" s="177"/>
      <c r="N834" s="177"/>
      <c r="O834" s="177"/>
      <c r="P834" s="177"/>
      <c r="Q834" s="177"/>
      <c r="R834" s="177"/>
      <c r="S834" s="177"/>
      <c r="T834" s="403">
        <v>0</v>
      </c>
      <c r="U834" s="403">
        <v>0</v>
      </c>
      <c r="V834" s="177"/>
      <c r="W834" s="177"/>
      <c r="X834" s="177"/>
      <c r="Y834" s="177"/>
      <c r="Z834" s="177"/>
      <c r="AA834" s="407">
        <v>0</v>
      </c>
      <c r="AB834" s="533"/>
      <c r="AC834" s="488"/>
      <c r="AD834" s="488"/>
      <c r="AE834" s="488"/>
      <c r="AF834" s="488"/>
      <c r="AG834" s="488"/>
      <c r="AH834" s="488"/>
      <c r="AI834" s="488"/>
      <c r="AJ834" s="488"/>
      <c r="AK834" s="488"/>
      <c r="AL834" s="488"/>
      <c r="AM834" s="488"/>
      <c r="AN834" s="488"/>
      <c r="AO834" s="488"/>
      <c r="AP834" s="488"/>
      <c r="AQ834" s="482"/>
      <c r="AR834" s="482"/>
      <c r="AS834" s="482"/>
      <c r="AT834" s="482"/>
      <c r="AU834" s="489"/>
    </row>
    <row r="835" spans="1:47" s="479" customFormat="1" ht="12.75">
      <c r="A835" s="529"/>
      <c r="B835" s="401" t="s">
        <v>67</v>
      </c>
      <c r="C835" s="360"/>
      <c r="D835" s="360"/>
      <c r="E835" s="360"/>
      <c r="F835" s="402"/>
      <c r="G835" s="402"/>
      <c r="H835" s="177"/>
      <c r="I835" s="177"/>
      <c r="J835" s="177"/>
      <c r="K835" s="177"/>
      <c r="L835" s="177"/>
      <c r="M835" s="177"/>
      <c r="N835" s="177"/>
      <c r="O835" s="177"/>
      <c r="P835" s="177"/>
      <c r="Q835" s="177"/>
      <c r="R835" s="177"/>
      <c r="S835" s="177"/>
      <c r="T835" s="403">
        <v>0</v>
      </c>
      <c r="U835" s="403">
        <v>0</v>
      </c>
      <c r="V835" s="177"/>
      <c r="W835" s="177"/>
      <c r="X835" s="177"/>
      <c r="Y835" s="177"/>
      <c r="Z835" s="177"/>
      <c r="AA835" s="407">
        <v>0</v>
      </c>
      <c r="AB835" s="533"/>
      <c r="AC835" s="488"/>
      <c r="AD835" s="488"/>
      <c r="AE835" s="488"/>
      <c r="AF835" s="488"/>
      <c r="AG835" s="488"/>
      <c r="AH835" s="488"/>
      <c r="AI835" s="488"/>
      <c r="AJ835" s="488"/>
      <c r="AK835" s="488"/>
      <c r="AL835" s="488"/>
      <c r="AM835" s="488"/>
      <c r="AN835" s="488"/>
      <c r="AO835" s="488"/>
      <c r="AP835" s="488"/>
      <c r="AQ835" s="482"/>
      <c r="AR835" s="482"/>
      <c r="AS835" s="482"/>
      <c r="AT835" s="482"/>
      <c r="AU835" s="489"/>
    </row>
    <row r="836" spans="1:47" s="528" customFormat="1" ht="30" customHeight="1">
      <c r="A836" s="542">
        <v>30</v>
      </c>
      <c r="B836" s="526" t="s">
        <v>239</v>
      </c>
      <c r="C836" s="513" t="s">
        <v>52</v>
      </c>
      <c r="D836" s="513">
        <v>20</v>
      </c>
      <c r="E836" s="513">
        <v>0</v>
      </c>
      <c r="F836" s="398">
        <v>2014</v>
      </c>
      <c r="G836" s="398">
        <v>2017</v>
      </c>
      <c r="H836" s="513">
        <v>92</v>
      </c>
      <c r="I836" s="513">
        <v>92</v>
      </c>
      <c r="J836" s="513"/>
      <c r="K836" s="513"/>
      <c r="L836" s="513"/>
      <c r="M836" s="513"/>
      <c r="N836" s="513"/>
      <c r="O836" s="513"/>
      <c r="P836" s="513"/>
      <c r="Q836" s="513"/>
      <c r="R836" s="513">
        <v>20</v>
      </c>
      <c r="S836" s="513">
        <v>0</v>
      </c>
      <c r="T836" s="584">
        <v>20</v>
      </c>
      <c r="U836" s="584">
        <v>0</v>
      </c>
      <c r="V836" s="590"/>
      <c r="W836" s="513">
        <v>2</v>
      </c>
      <c r="X836" s="513">
        <v>10</v>
      </c>
      <c r="Y836" s="513">
        <v>40</v>
      </c>
      <c r="Z836" s="513">
        <v>40</v>
      </c>
      <c r="AA836" s="587">
        <v>92</v>
      </c>
      <c r="AB836" s="490"/>
      <c r="AC836" s="624"/>
      <c r="AD836" s="536"/>
      <c r="AE836" s="536"/>
      <c r="AF836" s="515"/>
      <c r="AG836" s="515"/>
      <c r="AH836" s="515"/>
      <c r="AJ836" s="515"/>
      <c r="AK836" s="515"/>
      <c r="AL836" s="515"/>
      <c r="AM836" s="515"/>
      <c r="AN836" s="515"/>
      <c r="AO836" s="515"/>
      <c r="AP836" s="515"/>
    </row>
    <row r="837" spans="1:47" s="479" customFormat="1" ht="12.75">
      <c r="A837" s="529"/>
      <c r="B837" s="401" t="s">
        <v>361</v>
      </c>
      <c r="C837" s="360">
        <v>0</v>
      </c>
      <c r="D837" s="360">
        <v>20</v>
      </c>
      <c r="E837" s="360">
        <v>0</v>
      </c>
      <c r="F837" s="402"/>
      <c r="G837" s="402"/>
      <c r="H837" s="177">
        <v>92</v>
      </c>
      <c r="I837" s="177">
        <v>92</v>
      </c>
      <c r="J837" s="177">
        <v>0</v>
      </c>
      <c r="K837" s="177">
        <v>0</v>
      </c>
      <c r="L837" s="177">
        <v>0</v>
      </c>
      <c r="M837" s="177">
        <v>0</v>
      </c>
      <c r="N837" s="177">
        <v>0</v>
      </c>
      <c r="O837" s="177">
        <v>0</v>
      </c>
      <c r="P837" s="177">
        <v>0</v>
      </c>
      <c r="Q837" s="177">
        <v>0</v>
      </c>
      <c r="R837" s="177">
        <v>20</v>
      </c>
      <c r="S837" s="177">
        <v>0</v>
      </c>
      <c r="T837" s="403">
        <v>20</v>
      </c>
      <c r="U837" s="403">
        <v>0</v>
      </c>
      <c r="V837" s="177">
        <v>0</v>
      </c>
      <c r="W837" s="177">
        <v>2</v>
      </c>
      <c r="X837" s="177">
        <v>10</v>
      </c>
      <c r="Y837" s="177">
        <v>40</v>
      </c>
      <c r="Z837" s="177">
        <v>40</v>
      </c>
      <c r="AA837" s="407">
        <v>92</v>
      </c>
      <c r="AB837" s="533"/>
      <c r="AC837" s="488"/>
      <c r="AD837" s="488"/>
      <c r="AE837" s="488"/>
      <c r="AF837" s="488"/>
      <c r="AG837" s="488"/>
      <c r="AH837" s="488"/>
      <c r="AI837" s="488"/>
      <c r="AJ837" s="488"/>
      <c r="AK837" s="488"/>
      <c r="AL837" s="488"/>
      <c r="AM837" s="488"/>
      <c r="AN837" s="488"/>
      <c r="AO837" s="488"/>
      <c r="AP837" s="488"/>
      <c r="AQ837" s="482"/>
      <c r="AR837" s="482"/>
      <c r="AS837" s="482"/>
      <c r="AT837" s="482"/>
      <c r="AU837" s="489"/>
    </row>
    <row r="838" spans="1:47" s="479" customFormat="1" ht="12.75">
      <c r="A838" s="529"/>
      <c r="B838" s="401" t="s">
        <v>362</v>
      </c>
      <c r="C838" s="360">
        <v>0</v>
      </c>
      <c r="D838" s="360">
        <v>20</v>
      </c>
      <c r="E838" s="360">
        <v>0</v>
      </c>
      <c r="F838" s="402"/>
      <c r="G838" s="402"/>
      <c r="H838" s="177">
        <v>92</v>
      </c>
      <c r="I838" s="177">
        <v>92</v>
      </c>
      <c r="J838" s="177">
        <v>0</v>
      </c>
      <c r="K838" s="177">
        <v>0</v>
      </c>
      <c r="L838" s="177">
        <v>0</v>
      </c>
      <c r="M838" s="177">
        <v>0</v>
      </c>
      <c r="N838" s="177">
        <v>0</v>
      </c>
      <c r="O838" s="177">
        <v>0</v>
      </c>
      <c r="P838" s="177">
        <v>0</v>
      </c>
      <c r="Q838" s="177">
        <v>0</v>
      </c>
      <c r="R838" s="177">
        <v>20</v>
      </c>
      <c r="S838" s="177">
        <v>0</v>
      </c>
      <c r="T838" s="403">
        <v>20</v>
      </c>
      <c r="U838" s="403">
        <v>0</v>
      </c>
      <c r="V838" s="177">
        <v>0</v>
      </c>
      <c r="W838" s="177">
        <v>2</v>
      </c>
      <c r="X838" s="177">
        <v>10</v>
      </c>
      <c r="Y838" s="177">
        <v>40</v>
      </c>
      <c r="Z838" s="177">
        <v>40</v>
      </c>
      <c r="AA838" s="407">
        <v>92</v>
      </c>
      <c r="AB838" s="533"/>
      <c r="AC838" s="488"/>
      <c r="AD838" s="488"/>
      <c r="AE838" s="488"/>
      <c r="AF838" s="488"/>
      <c r="AG838" s="488"/>
      <c r="AH838" s="488"/>
      <c r="AI838" s="488"/>
      <c r="AJ838" s="488"/>
      <c r="AK838" s="488"/>
      <c r="AL838" s="488"/>
      <c r="AM838" s="488"/>
      <c r="AN838" s="488"/>
      <c r="AO838" s="488"/>
      <c r="AP838" s="488"/>
      <c r="AQ838" s="482"/>
      <c r="AR838" s="482"/>
      <c r="AS838" s="482"/>
      <c r="AT838" s="482"/>
      <c r="AU838" s="489"/>
    </row>
    <row r="839" spans="1:47" s="479" customFormat="1" ht="12.75">
      <c r="A839" s="529"/>
      <c r="B839" s="401" t="s">
        <v>363</v>
      </c>
      <c r="C839" s="360">
        <v>0</v>
      </c>
      <c r="D839" s="360">
        <v>20</v>
      </c>
      <c r="E839" s="360">
        <v>0</v>
      </c>
      <c r="F839" s="402"/>
      <c r="G839" s="402"/>
      <c r="H839" s="177">
        <v>92</v>
      </c>
      <c r="I839" s="177">
        <v>92</v>
      </c>
      <c r="J839" s="177">
        <v>0</v>
      </c>
      <c r="K839" s="177">
        <v>0</v>
      </c>
      <c r="L839" s="177">
        <v>0</v>
      </c>
      <c r="M839" s="177">
        <v>0</v>
      </c>
      <c r="N839" s="177">
        <v>0</v>
      </c>
      <c r="O839" s="177">
        <v>0</v>
      </c>
      <c r="P839" s="177">
        <v>0</v>
      </c>
      <c r="Q839" s="177">
        <v>0</v>
      </c>
      <c r="R839" s="177">
        <v>20</v>
      </c>
      <c r="S839" s="177">
        <v>0</v>
      </c>
      <c r="T839" s="403">
        <v>20</v>
      </c>
      <c r="U839" s="403">
        <v>0</v>
      </c>
      <c r="V839" s="177">
        <v>0</v>
      </c>
      <c r="W839" s="177">
        <v>2</v>
      </c>
      <c r="X839" s="177">
        <v>10</v>
      </c>
      <c r="Y839" s="177">
        <v>40</v>
      </c>
      <c r="Z839" s="177">
        <v>40</v>
      </c>
      <c r="AA839" s="407">
        <v>92</v>
      </c>
      <c r="AB839" s="533"/>
      <c r="AC839" s="488"/>
      <c r="AD839" s="488"/>
      <c r="AE839" s="488"/>
      <c r="AF839" s="488"/>
      <c r="AG839" s="488"/>
      <c r="AH839" s="488"/>
      <c r="AI839" s="488"/>
      <c r="AJ839" s="488"/>
      <c r="AK839" s="488"/>
      <c r="AL839" s="488"/>
      <c r="AM839" s="488"/>
      <c r="AN839" s="488"/>
      <c r="AO839" s="488"/>
      <c r="AP839" s="488"/>
      <c r="AQ839" s="482"/>
      <c r="AR839" s="482"/>
      <c r="AS839" s="482"/>
      <c r="AT839" s="482"/>
      <c r="AU839" s="489"/>
    </row>
    <row r="840" spans="1:47" s="479" customFormat="1" ht="12.75">
      <c r="A840" s="529"/>
      <c r="B840" s="401" t="s">
        <v>364</v>
      </c>
      <c r="C840" s="360"/>
      <c r="D840" s="360"/>
      <c r="E840" s="360"/>
      <c r="F840" s="402"/>
      <c r="G840" s="402"/>
      <c r="H840" s="177"/>
      <c r="I840" s="177"/>
      <c r="J840" s="177"/>
      <c r="K840" s="177"/>
      <c r="L840" s="177"/>
      <c r="M840" s="177"/>
      <c r="N840" s="177"/>
      <c r="O840" s="177"/>
      <c r="P840" s="177"/>
      <c r="Q840" s="177"/>
      <c r="R840" s="177"/>
      <c r="S840" s="177"/>
      <c r="T840" s="403">
        <v>0</v>
      </c>
      <c r="U840" s="403">
        <v>0</v>
      </c>
      <c r="V840" s="177"/>
      <c r="W840" s="177"/>
      <c r="X840" s="177"/>
      <c r="Y840" s="177"/>
      <c r="Z840" s="177"/>
      <c r="AA840" s="407">
        <v>0</v>
      </c>
      <c r="AB840" s="533"/>
      <c r="AC840" s="488"/>
      <c r="AD840" s="488"/>
      <c r="AE840" s="488"/>
      <c r="AF840" s="488"/>
      <c r="AG840" s="488"/>
      <c r="AH840" s="488"/>
      <c r="AI840" s="488"/>
      <c r="AJ840" s="488"/>
      <c r="AK840" s="488"/>
      <c r="AL840" s="488"/>
      <c r="AM840" s="488"/>
      <c r="AN840" s="488"/>
      <c r="AO840" s="488"/>
      <c r="AP840" s="488"/>
      <c r="AQ840" s="482"/>
      <c r="AR840" s="482"/>
      <c r="AS840" s="482"/>
      <c r="AT840" s="482"/>
      <c r="AU840" s="489"/>
    </row>
    <row r="841" spans="1:47" s="479" customFormat="1" ht="12.75">
      <c r="A841" s="529"/>
      <c r="B841" s="401" t="s">
        <v>365</v>
      </c>
      <c r="C841" s="360"/>
      <c r="D841" s="360"/>
      <c r="E841" s="360"/>
      <c r="F841" s="402"/>
      <c r="G841" s="402"/>
      <c r="H841" s="177"/>
      <c r="I841" s="177"/>
      <c r="J841" s="177"/>
      <c r="K841" s="177"/>
      <c r="L841" s="177"/>
      <c r="M841" s="177"/>
      <c r="N841" s="177"/>
      <c r="O841" s="177"/>
      <c r="P841" s="177"/>
      <c r="Q841" s="177"/>
      <c r="R841" s="177"/>
      <c r="S841" s="177"/>
      <c r="T841" s="403">
        <v>0</v>
      </c>
      <c r="U841" s="403">
        <v>0</v>
      </c>
      <c r="V841" s="177"/>
      <c r="W841" s="177"/>
      <c r="X841" s="177"/>
      <c r="Y841" s="177"/>
      <c r="Z841" s="177"/>
      <c r="AA841" s="407">
        <v>0</v>
      </c>
      <c r="AB841" s="533"/>
      <c r="AC841" s="488"/>
      <c r="AD841" s="488"/>
      <c r="AE841" s="488"/>
      <c r="AF841" s="488"/>
      <c r="AG841" s="488"/>
      <c r="AH841" s="488"/>
      <c r="AI841" s="488"/>
      <c r="AJ841" s="488"/>
      <c r="AK841" s="488"/>
      <c r="AL841" s="488"/>
      <c r="AM841" s="488"/>
      <c r="AN841" s="488"/>
      <c r="AO841" s="488"/>
      <c r="AP841" s="488"/>
      <c r="AQ841" s="482"/>
      <c r="AR841" s="482"/>
      <c r="AS841" s="482"/>
      <c r="AT841" s="482"/>
      <c r="AU841" s="489"/>
    </row>
    <row r="842" spans="1:47" s="479" customFormat="1" ht="12.75">
      <c r="A842" s="529"/>
      <c r="B842" s="401" t="s">
        <v>366</v>
      </c>
      <c r="C842" s="360"/>
      <c r="D842" s="360">
        <v>20</v>
      </c>
      <c r="E842" s="360"/>
      <c r="F842" s="402"/>
      <c r="G842" s="402"/>
      <c r="H842" s="177">
        <v>92</v>
      </c>
      <c r="I842" s="518">
        <v>92</v>
      </c>
      <c r="J842" s="177"/>
      <c r="K842" s="177"/>
      <c r="L842" s="177"/>
      <c r="M842" s="177"/>
      <c r="N842" s="177"/>
      <c r="O842" s="177"/>
      <c r="P842" s="177"/>
      <c r="Q842" s="177"/>
      <c r="R842" s="177">
        <v>20</v>
      </c>
      <c r="S842" s="177"/>
      <c r="T842" s="403">
        <v>20</v>
      </c>
      <c r="U842" s="403">
        <v>0</v>
      </c>
      <c r="V842" s="177"/>
      <c r="W842" s="177">
        <v>2</v>
      </c>
      <c r="X842" s="177">
        <v>10</v>
      </c>
      <c r="Y842" s="177">
        <v>40</v>
      </c>
      <c r="Z842" s="177">
        <v>40</v>
      </c>
      <c r="AA842" s="407">
        <v>92</v>
      </c>
      <c r="AB842" s="533"/>
      <c r="AC842" s="488"/>
      <c r="AD842" s="488"/>
      <c r="AE842" s="488"/>
      <c r="AF842" s="488"/>
      <c r="AG842" s="488"/>
      <c r="AH842" s="488"/>
      <c r="AI842" s="488"/>
      <c r="AJ842" s="488"/>
      <c r="AK842" s="488"/>
      <c r="AL842" s="488"/>
      <c r="AM842" s="488"/>
      <c r="AN842" s="488"/>
      <c r="AO842" s="488"/>
      <c r="AP842" s="488"/>
      <c r="AQ842" s="482"/>
      <c r="AR842" s="482"/>
      <c r="AS842" s="482"/>
      <c r="AT842" s="482"/>
      <c r="AU842" s="489"/>
    </row>
    <row r="843" spans="1:47" s="479" customFormat="1" ht="12.75">
      <c r="A843" s="529"/>
      <c r="B843" s="401" t="s">
        <v>367</v>
      </c>
      <c r="C843" s="360"/>
      <c r="D843" s="360"/>
      <c r="E843" s="360"/>
      <c r="F843" s="402"/>
      <c r="G843" s="402"/>
      <c r="H843" s="177"/>
      <c r="I843" s="177"/>
      <c r="J843" s="177"/>
      <c r="K843" s="177"/>
      <c r="L843" s="177"/>
      <c r="M843" s="177"/>
      <c r="N843" s="177"/>
      <c r="O843" s="177"/>
      <c r="P843" s="177"/>
      <c r="Q843" s="177"/>
      <c r="R843" s="177"/>
      <c r="S843" s="177"/>
      <c r="T843" s="403">
        <v>0</v>
      </c>
      <c r="U843" s="403">
        <v>0</v>
      </c>
      <c r="V843" s="177"/>
      <c r="W843" s="177"/>
      <c r="X843" s="177"/>
      <c r="Y843" s="177"/>
      <c r="Z843" s="177"/>
      <c r="AA843" s="407">
        <v>0</v>
      </c>
      <c r="AB843" s="533"/>
      <c r="AC843" s="488"/>
      <c r="AD843" s="488"/>
      <c r="AE843" s="488"/>
      <c r="AF843" s="488"/>
      <c r="AG843" s="488"/>
      <c r="AH843" s="488"/>
      <c r="AI843" s="488"/>
      <c r="AJ843" s="488"/>
      <c r="AK843" s="488"/>
      <c r="AL843" s="488"/>
      <c r="AM843" s="488"/>
      <c r="AN843" s="488"/>
      <c r="AO843" s="488"/>
      <c r="AP843" s="488"/>
      <c r="AQ843" s="482"/>
      <c r="AR843" s="482"/>
      <c r="AS843" s="482"/>
      <c r="AT843" s="482"/>
      <c r="AU843" s="489"/>
    </row>
    <row r="844" spans="1:47" s="479" customFormat="1" ht="12.75">
      <c r="A844" s="529"/>
      <c r="B844" s="401" t="s">
        <v>368</v>
      </c>
      <c r="C844" s="360">
        <v>0</v>
      </c>
      <c r="D844" s="360">
        <v>0</v>
      </c>
      <c r="E844" s="360">
        <v>0</v>
      </c>
      <c r="F844" s="402"/>
      <c r="G844" s="402"/>
      <c r="H844" s="177">
        <v>0</v>
      </c>
      <c r="I844" s="177">
        <v>0</v>
      </c>
      <c r="J844" s="177">
        <v>0</v>
      </c>
      <c r="K844" s="177">
        <v>0</v>
      </c>
      <c r="L844" s="177">
        <v>0</v>
      </c>
      <c r="M844" s="177">
        <v>0</v>
      </c>
      <c r="N844" s="177">
        <v>0</v>
      </c>
      <c r="O844" s="177">
        <v>0</v>
      </c>
      <c r="P844" s="177">
        <v>0</v>
      </c>
      <c r="Q844" s="177">
        <v>0</v>
      </c>
      <c r="R844" s="177">
        <v>0</v>
      </c>
      <c r="S844" s="177">
        <v>0</v>
      </c>
      <c r="T844" s="403">
        <v>0</v>
      </c>
      <c r="U844" s="403">
        <v>0</v>
      </c>
      <c r="V844" s="177">
        <v>0</v>
      </c>
      <c r="W844" s="177">
        <v>0</v>
      </c>
      <c r="X844" s="177">
        <v>0</v>
      </c>
      <c r="Y844" s="177">
        <v>0</v>
      </c>
      <c r="Z844" s="177">
        <v>0</v>
      </c>
      <c r="AA844" s="407">
        <v>0</v>
      </c>
      <c r="AB844" s="533"/>
      <c r="AC844" s="488"/>
      <c r="AD844" s="488"/>
      <c r="AE844" s="488"/>
      <c r="AF844" s="488"/>
      <c r="AG844" s="488"/>
      <c r="AH844" s="488"/>
      <c r="AI844" s="488"/>
      <c r="AJ844" s="488"/>
      <c r="AK844" s="488"/>
      <c r="AL844" s="488"/>
      <c r="AM844" s="488"/>
      <c r="AN844" s="488"/>
      <c r="AO844" s="488"/>
      <c r="AP844" s="488"/>
      <c r="AQ844" s="482"/>
      <c r="AR844" s="482"/>
      <c r="AS844" s="482"/>
      <c r="AT844" s="482"/>
      <c r="AU844" s="489"/>
    </row>
    <row r="845" spans="1:47" s="479" customFormat="1" ht="12.75">
      <c r="A845" s="529"/>
      <c r="B845" s="401" t="s">
        <v>369</v>
      </c>
      <c r="C845" s="360"/>
      <c r="D845" s="360"/>
      <c r="E845" s="360"/>
      <c r="F845" s="402"/>
      <c r="G845" s="402"/>
      <c r="H845" s="177"/>
      <c r="I845" s="177"/>
      <c r="J845" s="177"/>
      <c r="K845" s="177"/>
      <c r="L845" s="177"/>
      <c r="M845" s="177"/>
      <c r="N845" s="177"/>
      <c r="O845" s="177"/>
      <c r="P845" s="177"/>
      <c r="Q845" s="177"/>
      <c r="R845" s="177"/>
      <c r="S845" s="177"/>
      <c r="T845" s="403">
        <v>0</v>
      </c>
      <c r="U845" s="403">
        <v>0</v>
      </c>
      <c r="V845" s="177"/>
      <c r="W845" s="177"/>
      <c r="X845" s="177"/>
      <c r="Y845" s="177"/>
      <c r="Z845" s="177"/>
      <c r="AA845" s="407">
        <v>0</v>
      </c>
      <c r="AB845" s="533"/>
      <c r="AC845" s="488"/>
      <c r="AD845" s="488"/>
      <c r="AE845" s="488"/>
      <c r="AF845" s="488"/>
      <c r="AG845" s="488"/>
      <c r="AH845" s="488"/>
      <c r="AI845" s="488"/>
      <c r="AJ845" s="488"/>
      <c r="AK845" s="488"/>
      <c r="AL845" s="488"/>
      <c r="AM845" s="488"/>
      <c r="AN845" s="488"/>
      <c r="AO845" s="488"/>
      <c r="AP845" s="488"/>
      <c r="AQ845" s="482"/>
      <c r="AR845" s="482"/>
      <c r="AS845" s="482"/>
      <c r="AT845" s="482"/>
      <c r="AU845" s="489"/>
    </row>
    <row r="846" spans="1:47" s="479" customFormat="1" ht="12.75">
      <c r="A846" s="529"/>
      <c r="B846" s="401" t="s">
        <v>370</v>
      </c>
      <c r="C846" s="360"/>
      <c r="D846" s="360"/>
      <c r="E846" s="360"/>
      <c r="F846" s="402"/>
      <c r="G846" s="402"/>
      <c r="H846" s="177"/>
      <c r="I846" s="177"/>
      <c r="J846" s="177"/>
      <c r="K846" s="177"/>
      <c r="L846" s="177"/>
      <c r="M846" s="177"/>
      <c r="N846" s="177"/>
      <c r="O846" s="177"/>
      <c r="P846" s="177"/>
      <c r="Q846" s="177"/>
      <c r="R846" s="177"/>
      <c r="S846" s="177"/>
      <c r="T846" s="403">
        <v>0</v>
      </c>
      <c r="U846" s="403">
        <v>0</v>
      </c>
      <c r="V846" s="177"/>
      <c r="W846" s="177"/>
      <c r="X846" s="177"/>
      <c r="Y846" s="177"/>
      <c r="Z846" s="177"/>
      <c r="AA846" s="407">
        <v>0</v>
      </c>
      <c r="AB846" s="533"/>
      <c r="AC846" s="488"/>
      <c r="AD846" s="488"/>
      <c r="AE846" s="488"/>
      <c r="AF846" s="488"/>
      <c r="AG846" s="488"/>
      <c r="AH846" s="488"/>
      <c r="AI846" s="488"/>
      <c r="AJ846" s="488"/>
      <c r="AK846" s="488"/>
      <c r="AL846" s="488"/>
      <c r="AM846" s="488"/>
      <c r="AN846" s="488"/>
      <c r="AO846" s="488"/>
      <c r="AP846" s="488"/>
      <c r="AQ846" s="482"/>
      <c r="AR846" s="482"/>
      <c r="AS846" s="482"/>
      <c r="AT846" s="482"/>
      <c r="AU846" s="489"/>
    </row>
    <row r="847" spans="1:47" s="479" customFormat="1" ht="12.75">
      <c r="A847" s="529"/>
      <c r="B847" s="401" t="s">
        <v>371</v>
      </c>
      <c r="C847" s="360"/>
      <c r="D847" s="360"/>
      <c r="E847" s="360"/>
      <c r="F847" s="402"/>
      <c r="G847" s="402"/>
      <c r="H847" s="177"/>
      <c r="I847" s="177"/>
      <c r="J847" s="177"/>
      <c r="K847" s="177"/>
      <c r="L847" s="177"/>
      <c r="M847" s="177"/>
      <c r="N847" s="177"/>
      <c r="O847" s="177"/>
      <c r="P847" s="177"/>
      <c r="Q847" s="177"/>
      <c r="R847" s="177"/>
      <c r="S847" s="177"/>
      <c r="T847" s="403">
        <v>0</v>
      </c>
      <c r="U847" s="403">
        <v>0</v>
      </c>
      <c r="V847" s="177"/>
      <c r="W847" s="177"/>
      <c r="X847" s="177"/>
      <c r="Y847" s="177"/>
      <c r="Z847" s="177"/>
      <c r="AA847" s="407">
        <v>0</v>
      </c>
      <c r="AB847" s="533"/>
      <c r="AC847" s="488"/>
      <c r="AD847" s="488"/>
      <c r="AE847" s="488"/>
      <c r="AF847" s="488"/>
      <c r="AG847" s="488"/>
      <c r="AH847" s="488"/>
      <c r="AI847" s="488"/>
      <c r="AJ847" s="488"/>
      <c r="AK847" s="488"/>
      <c r="AL847" s="488"/>
      <c r="AM847" s="488"/>
      <c r="AN847" s="488"/>
      <c r="AO847" s="488"/>
      <c r="AP847" s="488"/>
      <c r="AQ847" s="482"/>
      <c r="AR847" s="482"/>
      <c r="AS847" s="482"/>
      <c r="AT847" s="482"/>
      <c r="AU847" s="489"/>
    </row>
    <row r="848" spans="1:47" s="479" customFormat="1" ht="12.75">
      <c r="A848" s="529"/>
      <c r="B848" s="401" t="s">
        <v>372</v>
      </c>
      <c r="C848" s="360"/>
      <c r="D848" s="360"/>
      <c r="E848" s="360"/>
      <c r="F848" s="402"/>
      <c r="G848" s="402"/>
      <c r="H848" s="177"/>
      <c r="I848" s="177"/>
      <c r="J848" s="177"/>
      <c r="K848" s="177"/>
      <c r="L848" s="177"/>
      <c r="M848" s="177"/>
      <c r="N848" s="177"/>
      <c r="O848" s="177"/>
      <c r="P848" s="177"/>
      <c r="Q848" s="177"/>
      <c r="R848" s="177"/>
      <c r="S848" s="177"/>
      <c r="T848" s="403">
        <v>0</v>
      </c>
      <c r="U848" s="403">
        <v>0</v>
      </c>
      <c r="V848" s="177"/>
      <c r="W848" s="177"/>
      <c r="X848" s="177"/>
      <c r="Y848" s="177"/>
      <c r="Z848" s="177"/>
      <c r="AA848" s="407">
        <v>0</v>
      </c>
      <c r="AB848" s="533"/>
      <c r="AC848" s="488"/>
      <c r="AD848" s="488"/>
      <c r="AE848" s="488"/>
      <c r="AF848" s="488"/>
      <c r="AG848" s="488"/>
      <c r="AH848" s="488"/>
      <c r="AI848" s="488"/>
      <c r="AJ848" s="488"/>
      <c r="AK848" s="488"/>
      <c r="AL848" s="488"/>
      <c r="AM848" s="488"/>
      <c r="AN848" s="488"/>
      <c r="AO848" s="488"/>
      <c r="AP848" s="488"/>
      <c r="AQ848" s="482"/>
      <c r="AR848" s="482"/>
      <c r="AS848" s="482"/>
      <c r="AT848" s="482"/>
      <c r="AU848" s="489"/>
    </row>
    <row r="849" spans="1:50" s="479" customFormat="1" ht="12.75">
      <c r="A849" s="529"/>
      <c r="B849" s="401" t="s">
        <v>373</v>
      </c>
      <c r="C849" s="360">
        <v>0</v>
      </c>
      <c r="D849" s="360">
        <v>0</v>
      </c>
      <c r="E849" s="360">
        <v>0</v>
      </c>
      <c r="F849" s="402"/>
      <c r="G849" s="402"/>
      <c r="H849" s="177">
        <v>0</v>
      </c>
      <c r="I849" s="177">
        <v>0</v>
      </c>
      <c r="J849" s="177">
        <v>0</v>
      </c>
      <c r="K849" s="177">
        <v>0</v>
      </c>
      <c r="L849" s="177">
        <v>0</v>
      </c>
      <c r="M849" s="177">
        <v>0</v>
      </c>
      <c r="N849" s="177">
        <v>0</v>
      </c>
      <c r="O849" s="177">
        <v>0</v>
      </c>
      <c r="P849" s="177">
        <v>0</v>
      </c>
      <c r="Q849" s="177">
        <v>0</v>
      </c>
      <c r="R849" s="177">
        <v>0</v>
      </c>
      <c r="S849" s="177">
        <v>0</v>
      </c>
      <c r="T849" s="403">
        <v>0</v>
      </c>
      <c r="U849" s="403">
        <v>0</v>
      </c>
      <c r="V849" s="177">
        <v>0</v>
      </c>
      <c r="W849" s="177">
        <v>0</v>
      </c>
      <c r="X849" s="177">
        <v>0</v>
      </c>
      <c r="Y849" s="177">
        <v>0</v>
      </c>
      <c r="Z849" s="177">
        <v>0</v>
      </c>
      <c r="AA849" s="407">
        <v>0</v>
      </c>
      <c r="AB849" s="533"/>
      <c r="AC849" s="488"/>
      <c r="AD849" s="488"/>
      <c r="AE849" s="488"/>
      <c r="AF849" s="488"/>
      <c r="AG849" s="488"/>
      <c r="AH849" s="488"/>
      <c r="AI849" s="488"/>
      <c r="AJ849" s="488"/>
      <c r="AK849" s="488"/>
      <c r="AL849" s="488"/>
      <c r="AM849" s="488"/>
      <c r="AN849" s="488"/>
      <c r="AO849" s="488"/>
      <c r="AP849" s="488"/>
      <c r="AQ849" s="482"/>
      <c r="AR849" s="482"/>
      <c r="AS849" s="482"/>
      <c r="AT849" s="482"/>
      <c r="AU849" s="489"/>
    </row>
    <row r="850" spans="1:50" s="479" customFormat="1" ht="12.75">
      <c r="A850" s="529"/>
      <c r="B850" s="401" t="s">
        <v>374</v>
      </c>
      <c r="C850" s="360"/>
      <c r="D850" s="360"/>
      <c r="E850" s="360"/>
      <c r="F850" s="402"/>
      <c r="G850" s="402"/>
      <c r="H850" s="177"/>
      <c r="I850" s="177"/>
      <c r="J850" s="177"/>
      <c r="K850" s="177"/>
      <c r="L850" s="177"/>
      <c r="M850" s="177"/>
      <c r="N850" s="177"/>
      <c r="O850" s="177"/>
      <c r="P850" s="177"/>
      <c r="Q850" s="177"/>
      <c r="R850" s="177"/>
      <c r="S850" s="177"/>
      <c r="T850" s="403">
        <v>0</v>
      </c>
      <c r="U850" s="403">
        <v>0</v>
      </c>
      <c r="V850" s="177"/>
      <c r="W850" s="177"/>
      <c r="X850" s="177"/>
      <c r="Y850" s="177"/>
      <c r="Z850" s="177"/>
      <c r="AA850" s="407">
        <v>0</v>
      </c>
      <c r="AB850" s="533"/>
      <c r="AC850" s="488"/>
      <c r="AD850" s="488"/>
      <c r="AE850" s="488"/>
      <c r="AF850" s="488"/>
      <c r="AG850" s="488"/>
      <c r="AH850" s="488"/>
      <c r="AI850" s="488"/>
      <c r="AJ850" s="488"/>
      <c r="AK850" s="488"/>
      <c r="AL850" s="488"/>
      <c r="AM850" s="488"/>
      <c r="AN850" s="488"/>
      <c r="AO850" s="488"/>
      <c r="AP850" s="488"/>
      <c r="AQ850" s="482"/>
      <c r="AR850" s="482"/>
      <c r="AS850" s="482"/>
      <c r="AT850" s="482"/>
      <c r="AU850" s="489"/>
    </row>
    <row r="851" spans="1:50" s="479" customFormat="1" ht="12.75">
      <c r="A851" s="529"/>
      <c r="B851" s="401" t="s">
        <v>375</v>
      </c>
      <c r="C851" s="360"/>
      <c r="D851" s="360"/>
      <c r="E851" s="360"/>
      <c r="F851" s="402"/>
      <c r="G851" s="402"/>
      <c r="H851" s="177"/>
      <c r="I851" s="177"/>
      <c r="J851" s="177"/>
      <c r="K851" s="177"/>
      <c r="L851" s="177"/>
      <c r="M851" s="177"/>
      <c r="N851" s="177"/>
      <c r="O851" s="177"/>
      <c r="P851" s="177"/>
      <c r="Q851" s="177"/>
      <c r="R851" s="177"/>
      <c r="S851" s="177"/>
      <c r="T851" s="403">
        <v>0</v>
      </c>
      <c r="U851" s="403">
        <v>0</v>
      </c>
      <c r="V851" s="177"/>
      <c r="W851" s="177"/>
      <c r="X851" s="177"/>
      <c r="Y851" s="177"/>
      <c r="Z851" s="177"/>
      <c r="AA851" s="407">
        <v>0</v>
      </c>
      <c r="AB851" s="533"/>
      <c r="AC851" s="488"/>
      <c r="AD851" s="488"/>
      <c r="AE851" s="488"/>
      <c r="AF851" s="488"/>
      <c r="AG851" s="488"/>
      <c r="AH851" s="488"/>
      <c r="AI851" s="488"/>
      <c r="AJ851" s="488"/>
      <c r="AK851" s="488"/>
      <c r="AL851" s="488"/>
      <c r="AM851" s="488"/>
      <c r="AN851" s="488"/>
      <c r="AO851" s="488"/>
      <c r="AP851" s="488"/>
      <c r="AQ851" s="482"/>
      <c r="AR851" s="482"/>
      <c r="AS851" s="482"/>
      <c r="AT851" s="482"/>
      <c r="AU851" s="489"/>
    </row>
    <row r="852" spans="1:50" s="479" customFormat="1" ht="12.75">
      <c r="A852" s="529"/>
      <c r="B852" s="401" t="s">
        <v>376</v>
      </c>
      <c r="C852" s="360"/>
      <c r="D852" s="360"/>
      <c r="E852" s="360"/>
      <c r="F852" s="402"/>
      <c r="G852" s="402"/>
      <c r="H852" s="177"/>
      <c r="I852" s="177"/>
      <c r="J852" s="177"/>
      <c r="K852" s="177"/>
      <c r="L852" s="177"/>
      <c r="M852" s="177"/>
      <c r="N852" s="177"/>
      <c r="O852" s="177"/>
      <c r="P852" s="177"/>
      <c r="Q852" s="177"/>
      <c r="R852" s="177"/>
      <c r="S852" s="177"/>
      <c r="T852" s="403">
        <v>0</v>
      </c>
      <c r="U852" s="403">
        <v>0</v>
      </c>
      <c r="V852" s="177"/>
      <c r="W852" s="177"/>
      <c r="X852" s="177"/>
      <c r="Y852" s="177"/>
      <c r="Z852" s="177"/>
      <c r="AA852" s="407">
        <v>0</v>
      </c>
      <c r="AB852" s="533"/>
      <c r="AC852" s="488"/>
      <c r="AD852" s="488"/>
      <c r="AE852" s="488"/>
      <c r="AF852" s="488"/>
      <c r="AG852" s="488"/>
      <c r="AH852" s="488"/>
      <c r="AI852" s="488"/>
      <c r="AJ852" s="488"/>
      <c r="AK852" s="488"/>
      <c r="AL852" s="488"/>
      <c r="AM852" s="488"/>
      <c r="AN852" s="488"/>
      <c r="AO852" s="488"/>
      <c r="AP852" s="488"/>
      <c r="AQ852" s="482"/>
      <c r="AR852" s="482"/>
      <c r="AS852" s="482"/>
      <c r="AT852" s="482"/>
      <c r="AU852" s="489"/>
    </row>
    <row r="853" spans="1:50" s="479" customFormat="1" ht="12.75">
      <c r="A853" s="529"/>
      <c r="B853" s="401" t="s">
        <v>377</v>
      </c>
      <c r="C853" s="360"/>
      <c r="D853" s="360"/>
      <c r="E853" s="360"/>
      <c r="F853" s="402"/>
      <c r="G853" s="402"/>
      <c r="H853" s="177"/>
      <c r="I853" s="177"/>
      <c r="J853" s="177"/>
      <c r="K853" s="177"/>
      <c r="L853" s="177"/>
      <c r="M853" s="177"/>
      <c r="N853" s="177"/>
      <c r="O853" s="177"/>
      <c r="P853" s="177"/>
      <c r="Q853" s="177"/>
      <c r="R853" s="177"/>
      <c r="S853" s="177"/>
      <c r="T853" s="403">
        <v>0</v>
      </c>
      <c r="U853" s="403">
        <v>0</v>
      </c>
      <c r="V853" s="177"/>
      <c r="W853" s="177"/>
      <c r="X853" s="177"/>
      <c r="Y853" s="177"/>
      <c r="Z853" s="177"/>
      <c r="AA853" s="407">
        <v>0</v>
      </c>
      <c r="AB853" s="533"/>
      <c r="AC853" s="488"/>
      <c r="AD853" s="488"/>
      <c r="AE853" s="488"/>
      <c r="AF853" s="488"/>
      <c r="AG853" s="488"/>
      <c r="AH853" s="488"/>
      <c r="AI853" s="488"/>
      <c r="AJ853" s="488"/>
      <c r="AK853" s="488"/>
      <c r="AL853" s="488"/>
      <c r="AM853" s="488"/>
      <c r="AN853" s="488"/>
      <c r="AO853" s="488"/>
      <c r="AP853" s="488"/>
      <c r="AQ853" s="482"/>
      <c r="AR853" s="482"/>
      <c r="AS853" s="482"/>
      <c r="AT853" s="482"/>
      <c r="AU853" s="489"/>
    </row>
    <row r="854" spans="1:50" s="479" customFormat="1" ht="12.75">
      <c r="A854" s="529"/>
      <c r="B854" s="401" t="s">
        <v>67</v>
      </c>
      <c r="C854" s="360"/>
      <c r="D854" s="360"/>
      <c r="E854" s="360"/>
      <c r="F854" s="402"/>
      <c r="G854" s="402"/>
      <c r="H854" s="177"/>
      <c r="I854" s="177"/>
      <c r="J854" s="177"/>
      <c r="K854" s="177"/>
      <c r="L854" s="177"/>
      <c r="M854" s="177"/>
      <c r="N854" s="177"/>
      <c r="O854" s="177"/>
      <c r="P854" s="177"/>
      <c r="Q854" s="177"/>
      <c r="R854" s="177"/>
      <c r="S854" s="177"/>
      <c r="T854" s="403">
        <v>0</v>
      </c>
      <c r="U854" s="403">
        <v>0</v>
      </c>
      <c r="V854" s="177"/>
      <c r="W854" s="177"/>
      <c r="X854" s="177"/>
      <c r="Y854" s="177"/>
      <c r="Z854" s="177"/>
      <c r="AA854" s="407">
        <v>0</v>
      </c>
      <c r="AB854" s="533"/>
      <c r="AC854" s="488"/>
      <c r="AD854" s="488"/>
      <c r="AE854" s="488"/>
      <c r="AF854" s="488"/>
      <c r="AG854" s="488"/>
      <c r="AH854" s="488"/>
      <c r="AI854" s="488"/>
      <c r="AJ854" s="488"/>
      <c r="AK854" s="488"/>
      <c r="AL854" s="488"/>
      <c r="AM854" s="488"/>
      <c r="AN854" s="488"/>
      <c r="AO854" s="488"/>
      <c r="AP854" s="488"/>
      <c r="AQ854" s="482"/>
      <c r="AR854" s="482"/>
      <c r="AS854" s="482"/>
      <c r="AT854" s="482"/>
      <c r="AU854" s="489"/>
    </row>
    <row r="855" spans="1:50" s="516" customFormat="1" ht="12.75">
      <c r="A855" s="524"/>
      <c r="B855" s="511" t="s">
        <v>100</v>
      </c>
      <c r="C855" s="512"/>
      <c r="D855" s="513">
        <v>257.56340000000006</v>
      </c>
      <c r="E855" s="513">
        <v>33.83</v>
      </c>
      <c r="F855" s="514"/>
      <c r="G855" s="514"/>
      <c r="H855" s="513">
        <v>1745.46061695</v>
      </c>
      <c r="I855" s="513">
        <v>994.74988640000015</v>
      </c>
      <c r="J855" s="513">
        <v>0</v>
      </c>
      <c r="K855" s="513">
        <v>0</v>
      </c>
      <c r="L855" s="513">
        <v>62.355000000000011</v>
      </c>
      <c r="M855" s="513">
        <v>3.1</v>
      </c>
      <c r="N855" s="513">
        <v>105.0484</v>
      </c>
      <c r="O855" s="513">
        <v>12.620000000000001</v>
      </c>
      <c r="P855" s="513">
        <v>3.2800000000000002</v>
      </c>
      <c r="Q855" s="513">
        <v>0.56000000000000005</v>
      </c>
      <c r="R855" s="513">
        <v>86.88000000000001</v>
      </c>
      <c r="S855" s="513">
        <v>17.55</v>
      </c>
      <c r="T855" s="584">
        <v>257.5634</v>
      </c>
      <c r="U855" s="584">
        <v>33.83</v>
      </c>
      <c r="V855" s="513">
        <v>669.87475945000006</v>
      </c>
      <c r="W855" s="513">
        <v>408.64328432999997</v>
      </c>
      <c r="X855" s="513">
        <v>132.93964062999993</v>
      </c>
      <c r="Y855" s="513">
        <v>89</v>
      </c>
      <c r="Z855" s="513">
        <v>364.16696144000002</v>
      </c>
      <c r="AA855" s="587">
        <v>1664.6246458500002</v>
      </c>
      <c r="AB855" s="490"/>
      <c r="AC855" s="515"/>
      <c r="AD855" s="515"/>
      <c r="AE855" s="515"/>
      <c r="AF855" s="488"/>
      <c r="AG855" s="515"/>
      <c r="AH855" s="515"/>
      <c r="AI855" s="488"/>
      <c r="AJ855" s="488"/>
      <c r="AK855" s="515"/>
      <c r="AL855" s="515"/>
      <c r="AM855" s="515"/>
      <c r="AN855" s="515"/>
      <c r="AO855" s="515"/>
      <c r="AP855" s="515"/>
      <c r="AQ855" s="515"/>
      <c r="AR855" s="515"/>
      <c r="AS855" s="515"/>
      <c r="AT855" s="515"/>
      <c r="AU855" s="489"/>
      <c r="AW855" s="516">
        <v>0</v>
      </c>
      <c r="AX855" s="530">
        <v>1664.6246458500002</v>
      </c>
    </row>
    <row r="856" spans="1:50" s="479" customFormat="1" ht="12.75">
      <c r="A856" s="534"/>
      <c r="B856" s="346" t="s">
        <v>361</v>
      </c>
      <c r="C856" s="347">
        <v>0</v>
      </c>
      <c r="D856" s="347">
        <v>257.56340000000006</v>
      </c>
      <c r="E856" s="347">
        <v>33.83</v>
      </c>
      <c r="F856" s="394"/>
      <c r="G856" s="394"/>
      <c r="H856" s="311">
        <v>1745.46061695</v>
      </c>
      <c r="I856" s="311">
        <v>994.74988640000015</v>
      </c>
      <c r="J856" s="311">
        <v>0</v>
      </c>
      <c r="K856" s="311">
        <v>0</v>
      </c>
      <c r="L856" s="311">
        <v>62.355000000000011</v>
      </c>
      <c r="M856" s="311">
        <v>3.1</v>
      </c>
      <c r="N856" s="311">
        <v>105.0484</v>
      </c>
      <c r="O856" s="311">
        <v>12.620000000000001</v>
      </c>
      <c r="P856" s="311">
        <v>3.2800000000000002</v>
      </c>
      <c r="Q856" s="311">
        <v>0.56000000000000005</v>
      </c>
      <c r="R856" s="311">
        <v>86.88000000000001</v>
      </c>
      <c r="S856" s="311">
        <v>17.55</v>
      </c>
      <c r="T856" s="392">
        <v>257.5634</v>
      </c>
      <c r="U856" s="392">
        <v>33.83</v>
      </c>
      <c r="V856" s="311">
        <v>669.87475945000006</v>
      </c>
      <c r="W856" s="311">
        <v>408.64328432999997</v>
      </c>
      <c r="X856" s="311">
        <v>132.93964062999993</v>
      </c>
      <c r="Y856" s="311">
        <v>89</v>
      </c>
      <c r="Z856" s="311">
        <v>364.16696144000002</v>
      </c>
      <c r="AA856" s="395">
        <v>1664.6246458500002</v>
      </c>
      <c r="AB856" s="533"/>
      <c r="AC856" s="515"/>
      <c r="AD856" s="515"/>
      <c r="AE856" s="515"/>
      <c r="AF856" s="488"/>
      <c r="AG856" s="515"/>
      <c r="AH856" s="515"/>
      <c r="AI856" s="488"/>
      <c r="AJ856" s="488"/>
      <c r="AK856" s="515"/>
      <c r="AL856" s="515"/>
      <c r="AM856" s="515"/>
      <c r="AN856" s="515"/>
      <c r="AO856" s="515"/>
      <c r="AP856" s="515"/>
      <c r="AQ856" s="487"/>
      <c r="AR856" s="487"/>
      <c r="AS856" s="487"/>
      <c r="AT856" s="487"/>
      <c r="AU856" s="489"/>
    </row>
    <row r="857" spans="1:50" s="479" customFormat="1" ht="12.75">
      <c r="A857" s="534"/>
      <c r="B857" s="346" t="s">
        <v>362</v>
      </c>
      <c r="C857" s="347">
        <v>0</v>
      </c>
      <c r="D857" s="347">
        <v>257.56340000000006</v>
      </c>
      <c r="E857" s="347">
        <v>0</v>
      </c>
      <c r="F857" s="394"/>
      <c r="G857" s="394"/>
      <c r="H857" s="311">
        <v>1206.1026838900002</v>
      </c>
      <c r="I857" s="311">
        <v>734.77734057034729</v>
      </c>
      <c r="J857" s="311">
        <v>0</v>
      </c>
      <c r="K857" s="311">
        <v>0</v>
      </c>
      <c r="L857" s="311">
        <v>61.475000000000009</v>
      </c>
      <c r="M857" s="311">
        <v>0</v>
      </c>
      <c r="N857" s="311">
        <v>105.0484</v>
      </c>
      <c r="O857" s="311">
        <v>0</v>
      </c>
      <c r="P857" s="311">
        <v>3.2800000000000002</v>
      </c>
      <c r="Q857" s="311">
        <v>0</v>
      </c>
      <c r="R857" s="311">
        <v>86.88000000000001</v>
      </c>
      <c r="S857" s="311">
        <v>0</v>
      </c>
      <c r="T857" s="392">
        <v>256.68340000000001</v>
      </c>
      <c r="U857" s="392">
        <v>0</v>
      </c>
      <c r="V857" s="311">
        <v>407.35801166568859</v>
      </c>
      <c r="W857" s="311">
        <v>254.67690762880852</v>
      </c>
      <c r="X857" s="311">
        <v>115.22958828306197</v>
      </c>
      <c r="Y857" s="311">
        <v>77.192242609999994</v>
      </c>
      <c r="Z857" s="311">
        <v>287.67409764000001</v>
      </c>
      <c r="AA857" s="395">
        <v>1142.1308478275594</v>
      </c>
      <c r="AB857" s="533"/>
      <c r="AC857" s="515"/>
      <c r="AD857" s="515"/>
      <c r="AE857" s="515"/>
      <c r="AF857" s="488"/>
      <c r="AG857" s="515"/>
      <c r="AH857" s="515"/>
      <c r="AI857" s="488"/>
      <c r="AJ857" s="488"/>
      <c r="AK857" s="515"/>
      <c r="AL857" s="515"/>
      <c r="AM857" s="515"/>
      <c r="AN857" s="515"/>
      <c r="AO857" s="515"/>
      <c r="AP857" s="515"/>
      <c r="AQ857" s="487"/>
      <c r="AR857" s="487"/>
      <c r="AS857" s="487"/>
      <c r="AT857" s="487"/>
      <c r="AU857" s="489"/>
    </row>
    <row r="858" spans="1:50" s="479" customFormat="1" ht="12.75">
      <c r="A858" s="534"/>
      <c r="B858" s="346" t="s">
        <v>363</v>
      </c>
      <c r="C858" s="347">
        <v>0</v>
      </c>
      <c r="D858" s="347">
        <v>211.3579</v>
      </c>
      <c r="E858" s="347">
        <v>0</v>
      </c>
      <c r="F858" s="394"/>
      <c r="G858" s="394"/>
      <c r="H858" s="311">
        <v>977.51447326999983</v>
      </c>
      <c r="I858" s="311">
        <v>565.58052288983595</v>
      </c>
      <c r="J858" s="311">
        <v>0</v>
      </c>
      <c r="K858" s="311">
        <v>0</v>
      </c>
      <c r="L858" s="311">
        <v>49.591000000000008</v>
      </c>
      <c r="M858" s="311">
        <v>0</v>
      </c>
      <c r="N858" s="311">
        <v>102.705</v>
      </c>
      <c r="O858" s="311">
        <v>0</v>
      </c>
      <c r="P858" s="311">
        <v>2.5300000000000002</v>
      </c>
      <c r="Q858" s="311">
        <v>0</v>
      </c>
      <c r="R858" s="311">
        <v>55.650000000000006</v>
      </c>
      <c r="S858" s="311">
        <v>0</v>
      </c>
      <c r="T858" s="392">
        <v>210.476</v>
      </c>
      <c r="U858" s="392">
        <v>0</v>
      </c>
      <c r="V858" s="311">
        <v>358.27107430498103</v>
      </c>
      <c r="W858" s="311">
        <v>246.55195975870134</v>
      </c>
      <c r="X858" s="311">
        <v>112.59731323265802</v>
      </c>
      <c r="Y858" s="311">
        <v>56.796437429999997</v>
      </c>
      <c r="Z858" s="311">
        <v>149.63030806999998</v>
      </c>
      <c r="AA858" s="395">
        <v>923.84709279634046</v>
      </c>
      <c r="AB858" s="533"/>
      <c r="AC858" s="515"/>
      <c r="AD858" s="515"/>
      <c r="AE858" s="515"/>
      <c r="AF858" s="488"/>
      <c r="AG858" s="515"/>
      <c r="AH858" s="515"/>
      <c r="AI858" s="488"/>
      <c r="AJ858" s="488"/>
      <c r="AK858" s="515"/>
      <c r="AL858" s="515"/>
      <c r="AM858" s="515"/>
      <c r="AN858" s="515"/>
      <c r="AO858" s="515"/>
      <c r="AP858" s="515"/>
      <c r="AQ858" s="487"/>
      <c r="AR858" s="487"/>
      <c r="AS858" s="487"/>
      <c r="AT858" s="487"/>
      <c r="AU858" s="489"/>
    </row>
    <row r="859" spans="1:50" s="479" customFormat="1" ht="12.75">
      <c r="A859" s="534"/>
      <c r="B859" s="346" t="s">
        <v>364</v>
      </c>
      <c r="C859" s="347"/>
      <c r="D859" s="347">
        <v>0</v>
      </c>
      <c r="E859" s="347">
        <v>0</v>
      </c>
      <c r="F859" s="394"/>
      <c r="G859" s="394"/>
      <c r="H859" s="311">
        <v>0</v>
      </c>
      <c r="I859" s="311">
        <v>0</v>
      </c>
      <c r="J859" s="311">
        <v>0</v>
      </c>
      <c r="K859" s="311">
        <v>0</v>
      </c>
      <c r="L859" s="311">
        <v>0</v>
      </c>
      <c r="M859" s="311">
        <v>0</v>
      </c>
      <c r="N859" s="311">
        <v>0</v>
      </c>
      <c r="O859" s="311">
        <v>0</v>
      </c>
      <c r="P859" s="311">
        <v>0</v>
      </c>
      <c r="Q859" s="311">
        <v>0</v>
      </c>
      <c r="R859" s="311">
        <v>0</v>
      </c>
      <c r="S859" s="311">
        <v>0</v>
      </c>
      <c r="T859" s="392">
        <v>0</v>
      </c>
      <c r="U859" s="392">
        <v>0</v>
      </c>
      <c r="V859" s="311">
        <v>0</v>
      </c>
      <c r="W859" s="311">
        <v>0</v>
      </c>
      <c r="X859" s="311">
        <v>0</v>
      </c>
      <c r="Y859" s="311">
        <v>0</v>
      </c>
      <c r="Z859" s="311">
        <v>0</v>
      </c>
      <c r="AA859" s="395">
        <v>0</v>
      </c>
      <c r="AB859" s="533"/>
      <c r="AC859" s="515"/>
      <c r="AD859" s="515"/>
      <c r="AE859" s="515"/>
      <c r="AF859" s="488"/>
      <c r="AG859" s="515"/>
      <c r="AH859" s="515"/>
      <c r="AI859" s="488"/>
      <c r="AJ859" s="488"/>
      <c r="AK859" s="515"/>
      <c r="AL859" s="515"/>
      <c r="AM859" s="515"/>
      <c r="AN859" s="515"/>
      <c r="AO859" s="515"/>
      <c r="AP859" s="515"/>
      <c r="AQ859" s="487"/>
      <c r="AR859" s="487"/>
      <c r="AS859" s="487"/>
      <c r="AT859" s="487"/>
      <c r="AU859" s="489"/>
    </row>
    <row r="860" spans="1:50" s="479" customFormat="1" ht="12.75">
      <c r="A860" s="534"/>
      <c r="B860" s="346" t="s">
        <v>365</v>
      </c>
      <c r="C860" s="347"/>
      <c r="D860" s="347">
        <v>0</v>
      </c>
      <c r="E860" s="347">
        <v>0</v>
      </c>
      <c r="F860" s="394"/>
      <c r="G860" s="394"/>
      <c r="H860" s="311">
        <v>0</v>
      </c>
      <c r="I860" s="311">
        <v>0</v>
      </c>
      <c r="J860" s="311">
        <v>0</v>
      </c>
      <c r="K860" s="311">
        <v>0</v>
      </c>
      <c r="L860" s="311">
        <v>0</v>
      </c>
      <c r="M860" s="311">
        <v>0</v>
      </c>
      <c r="N860" s="311">
        <v>0</v>
      </c>
      <c r="O860" s="311">
        <v>0</v>
      </c>
      <c r="P860" s="311">
        <v>0</v>
      </c>
      <c r="Q860" s="311">
        <v>0</v>
      </c>
      <c r="R860" s="311">
        <v>0</v>
      </c>
      <c r="S860" s="311">
        <v>0</v>
      </c>
      <c r="T860" s="392">
        <v>0</v>
      </c>
      <c r="U860" s="392">
        <v>0</v>
      </c>
      <c r="V860" s="311">
        <v>0</v>
      </c>
      <c r="W860" s="311">
        <v>0</v>
      </c>
      <c r="X860" s="311">
        <v>0</v>
      </c>
      <c r="Y860" s="311">
        <v>0</v>
      </c>
      <c r="Z860" s="311">
        <v>0</v>
      </c>
      <c r="AA860" s="395">
        <v>0</v>
      </c>
      <c r="AB860" s="533"/>
      <c r="AC860" s="515"/>
      <c r="AD860" s="515"/>
      <c r="AE860" s="515"/>
      <c r="AF860" s="488"/>
      <c r="AG860" s="515"/>
      <c r="AH860" s="515"/>
      <c r="AI860" s="488"/>
      <c r="AJ860" s="488"/>
      <c r="AK860" s="515"/>
      <c r="AL860" s="515"/>
      <c r="AM860" s="515"/>
      <c r="AN860" s="515"/>
      <c r="AO860" s="515"/>
      <c r="AP860" s="515"/>
      <c r="AQ860" s="487"/>
      <c r="AR860" s="487"/>
      <c r="AS860" s="487"/>
      <c r="AT860" s="487"/>
      <c r="AU860" s="489"/>
    </row>
    <row r="861" spans="1:50" s="479" customFormat="1" ht="12.75">
      <c r="A861" s="534"/>
      <c r="B861" s="346" t="s">
        <v>366</v>
      </c>
      <c r="C861" s="347"/>
      <c r="D861" s="347">
        <v>193.363</v>
      </c>
      <c r="E861" s="347">
        <v>0</v>
      </c>
      <c r="F861" s="394"/>
      <c r="G861" s="394"/>
      <c r="H861" s="311">
        <v>939.90875129000005</v>
      </c>
      <c r="I861" s="311">
        <v>535.59273862431553</v>
      </c>
      <c r="J861" s="311">
        <v>0</v>
      </c>
      <c r="K861" s="311">
        <v>0</v>
      </c>
      <c r="L861" s="311">
        <v>43.670000000000009</v>
      </c>
      <c r="M861" s="311">
        <v>0</v>
      </c>
      <c r="N861" s="311">
        <v>101.55800000000001</v>
      </c>
      <c r="O861" s="311">
        <v>0</v>
      </c>
      <c r="P861" s="311">
        <v>0.8</v>
      </c>
      <c r="Q861" s="311">
        <v>0</v>
      </c>
      <c r="R861" s="311">
        <v>47.335000000000001</v>
      </c>
      <c r="S861" s="311">
        <v>0</v>
      </c>
      <c r="T861" s="392">
        <v>193.36300000000003</v>
      </c>
      <c r="U861" s="392">
        <v>0</v>
      </c>
      <c r="V861" s="311">
        <v>351.93805792975803</v>
      </c>
      <c r="W861" s="311">
        <v>241.65070645464317</v>
      </c>
      <c r="X861" s="311">
        <v>110.16198858119571</v>
      </c>
      <c r="Y861" s="311">
        <v>53.357885350000004</v>
      </c>
      <c r="Z861" s="311">
        <v>130.41765383000001</v>
      </c>
      <c r="AA861" s="395">
        <v>887.52629214559693</v>
      </c>
      <c r="AB861" s="533"/>
      <c r="AC861" s="515"/>
      <c r="AD861" s="515"/>
      <c r="AE861" s="515"/>
      <c r="AF861" s="488"/>
      <c r="AG861" s="515"/>
      <c r="AH861" s="515"/>
      <c r="AI861" s="488"/>
      <c r="AJ861" s="488"/>
      <c r="AK861" s="515"/>
      <c r="AL861" s="515"/>
      <c r="AM861" s="515"/>
      <c r="AN861" s="515"/>
      <c r="AO861" s="515"/>
      <c r="AP861" s="515"/>
      <c r="AQ861" s="487"/>
      <c r="AR861" s="487"/>
      <c r="AS861" s="487"/>
      <c r="AT861" s="487"/>
      <c r="AU861" s="489"/>
    </row>
    <row r="862" spans="1:50" s="479" customFormat="1" ht="12.75">
      <c r="A862" s="534"/>
      <c r="B862" s="346" t="s">
        <v>367</v>
      </c>
      <c r="C862" s="347"/>
      <c r="D862" s="347">
        <v>17.994900000000001</v>
      </c>
      <c r="E862" s="347">
        <v>0</v>
      </c>
      <c r="F862" s="394"/>
      <c r="G862" s="394"/>
      <c r="H862" s="311">
        <v>37.605721980000006</v>
      </c>
      <c r="I862" s="311">
        <v>29.987784265520531</v>
      </c>
      <c r="J862" s="311">
        <v>0</v>
      </c>
      <c r="K862" s="311">
        <v>0</v>
      </c>
      <c r="L862" s="311">
        <v>5.9210000000000003</v>
      </c>
      <c r="M862" s="311">
        <v>0</v>
      </c>
      <c r="N862" s="311">
        <v>1.147</v>
      </c>
      <c r="O862" s="311">
        <v>0</v>
      </c>
      <c r="P862" s="311">
        <v>1.73</v>
      </c>
      <c r="Q862" s="311">
        <v>0</v>
      </c>
      <c r="R862" s="311">
        <v>8.3149999999999995</v>
      </c>
      <c r="S862" s="311">
        <v>0</v>
      </c>
      <c r="T862" s="392">
        <v>17.113</v>
      </c>
      <c r="U862" s="392">
        <v>0</v>
      </c>
      <c r="V862" s="311">
        <v>6.3330163752230364</v>
      </c>
      <c r="W862" s="311">
        <v>4.9012533040582289</v>
      </c>
      <c r="X862" s="311">
        <v>2.4353246514622984</v>
      </c>
      <c r="Y862" s="311">
        <v>3.43855208</v>
      </c>
      <c r="Z862" s="311">
        <v>19.212654239999999</v>
      </c>
      <c r="AA862" s="395">
        <v>36.320800650743564</v>
      </c>
      <c r="AB862" s="533"/>
      <c r="AC862" s="515"/>
      <c r="AD862" s="515"/>
      <c r="AE862" s="515"/>
      <c r="AF862" s="488"/>
      <c r="AG862" s="515"/>
      <c r="AH862" s="515"/>
      <c r="AI862" s="488"/>
      <c r="AJ862" s="488"/>
      <c r="AK862" s="515"/>
      <c r="AL862" s="515"/>
      <c r="AM862" s="515"/>
      <c r="AN862" s="515"/>
      <c r="AO862" s="515"/>
      <c r="AP862" s="515"/>
      <c r="AQ862" s="487"/>
      <c r="AR862" s="487"/>
      <c r="AS862" s="487"/>
      <c r="AT862" s="487"/>
      <c r="AU862" s="489"/>
    </row>
    <row r="863" spans="1:50" s="479" customFormat="1" ht="12.75">
      <c r="A863" s="534"/>
      <c r="B863" s="346" t="s">
        <v>368</v>
      </c>
      <c r="C863" s="347">
        <v>0</v>
      </c>
      <c r="D863" s="347">
        <v>46.205499999999994</v>
      </c>
      <c r="E863" s="347">
        <v>0</v>
      </c>
      <c r="F863" s="394"/>
      <c r="G863" s="394"/>
      <c r="H863" s="311">
        <v>228.58821061999998</v>
      </c>
      <c r="I863" s="311">
        <v>169.19681768051115</v>
      </c>
      <c r="J863" s="311">
        <v>0</v>
      </c>
      <c r="K863" s="311">
        <v>0</v>
      </c>
      <c r="L863" s="311">
        <v>11.884000000000002</v>
      </c>
      <c r="M863" s="311">
        <v>0</v>
      </c>
      <c r="N863" s="311">
        <v>2.3433999999999999</v>
      </c>
      <c r="O863" s="311">
        <v>0</v>
      </c>
      <c r="P863" s="311">
        <v>0.75</v>
      </c>
      <c r="Q863" s="311">
        <v>0</v>
      </c>
      <c r="R863" s="311">
        <v>31.229999999999997</v>
      </c>
      <c r="S863" s="311">
        <v>0</v>
      </c>
      <c r="T863" s="392">
        <v>46.2074</v>
      </c>
      <c r="U863" s="392">
        <v>0</v>
      </c>
      <c r="V863" s="311">
        <v>49.086937360707502</v>
      </c>
      <c r="W863" s="311">
        <v>8.1249478701072171</v>
      </c>
      <c r="X863" s="311">
        <v>2.6322750504039409</v>
      </c>
      <c r="Y863" s="311">
        <v>20.39580518</v>
      </c>
      <c r="Z863" s="311">
        <v>138.04378957</v>
      </c>
      <c r="AA863" s="395">
        <v>218.28375503121865</v>
      </c>
      <c r="AB863" s="533"/>
      <c r="AC863" s="515"/>
      <c r="AD863" s="515"/>
      <c r="AE863" s="515"/>
      <c r="AF863" s="488"/>
      <c r="AG863" s="515"/>
      <c r="AH863" s="515"/>
      <c r="AI863" s="488"/>
      <c r="AJ863" s="488"/>
      <c r="AK863" s="515"/>
      <c r="AL863" s="515"/>
      <c r="AM863" s="515"/>
      <c r="AN863" s="515"/>
      <c r="AO863" s="515"/>
      <c r="AP863" s="515"/>
      <c r="AQ863" s="487"/>
      <c r="AR863" s="487"/>
      <c r="AS863" s="487"/>
      <c r="AT863" s="487"/>
      <c r="AU863" s="489"/>
    </row>
    <row r="864" spans="1:50" s="479" customFormat="1" ht="12.75">
      <c r="A864" s="534"/>
      <c r="B864" s="346" t="s">
        <v>369</v>
      </c>
      <c r="C864" s="347"/>
      <c r="D864" s="347">
        <v>0</v>
      </c>
      <c r="E864" s="347">
        <v>0</v>
      </c>
      <c r="F864" s="394"/>
      <c r="G864" s="394"/>
      <c r="H864" s="311">
        <v>0</v>
      </c>
      <c r="I864" s="311">
        <v>0</v>
      </c>
      <c r="J864" s="311">
        <v>0</v>
      </c>
      <c r="K864" s="311">
        <v>0</v>
      </c>
      <c r="L864" s="311">
        <v>0</v>
      </c>
      <c r="M864" s="311">
        <v>0</v>
      </c>
      <c r="N864" s="311">
        <v>0</v>
      </c>
      <c r="O864" s="311">
        <v>0</v>
      </c>
      <c r="P864" s="311">
        <v>0</v>
      </c>
      <c r="Q864" s="311">
        <v>0</v>
      </c>
      <c r="R864" s="311">
        <v>0</v>
      </c>
      <c r="S864" s="311">
        <v>0</v>
      </c>
      <c r="T864" s="392">
        <v>0</v>
      </c>
      <c r="U864" s="392">
        <v>0</v>
      </c>
      <c r="V864" s="311">
        <v>0</v>
      </c>
      <c r="W864" s="311">
        <v>0</v>
      </c>
      <c r="X864" s="311">
        <v>0</v>
      </c>
      <c r="Y864" s="311">
        <v>0</v>
      </c>
      <c r="Z864" s="311">
        <v>0</v>
      </c>
      <c r="AA864" s="395">
        <v>0</v>
      </c>
      <c r="AB864" s="533"/>
      <c r="AC864" s="515"/>
      <c r="AD864" s="515"/>
      <c r="AE864" s="515"/>
      <c r="AF864" s="488"/>
      <c r="AG864" s="515"/>
      <c r="AH864" s="515"/>
      <c r="AI864" s="488"/>
      <c r="AJ864" s="488"/>
      <c r="AK864" s="515"/>
      <c r="AL864" s="515"/>
      <c r="AM864" s="515"/>
      <c r="AN864" s="515"/>
      <c r="AO864" s="515"/>
      <c r="AP864" s="515"/>
      <c r="AQ864" s="487"/>
      <c r="AR864" s="487"/>
      <c r="AS864" s="487"/>
      <c r="AT864" s="487"/>
      <c r="AU864" s="489"/>
    </row>
    <row r="865" spans="1:47" s="479" customFormat="1" ht="12.75">
      <c r="A865" s="534"/>
      <c r="B865" s="346" t="s">
        <v>370</v>
      </c>
      <c r="C865" s="347"/>
      <c r="D865" s="347">
        <v>0</v>
      </c>
      <c r="E865" s="347">
        <v>0</v>
      </c>
      <c r="F865" s="394"/>
      <c r="G865" s="394"/>
      <c r="H865" s="311">
        <v>0</v>
      </c>
      <c r="I865" s="311">
        <v>0</v>
      </c>
      <c r="J865" s="311">
        <v>0</v>
      </c>
      <c r="K865" s="311">
        <v>0</v>
      </c>
      <c r="L865" s="311">
        <v>0</v>
      </c>
      <c r="M865" s="311">
        <v>0</v>
      </c>
      <c r="N865" s="311">
        <v>0</v>
      </c>
      <c r="O865" s="311">
        <v>0</v>
      </c>
      <c r="P865" s="311">
        <v>0</v>
      </c>
      <c r="Q865" s="311">
        <v>0</v>
      </c>
      <c r="R865" s="311">
        <v>0</v>
      </c>
      <c r="S865" s="311">
        <v>0</v>
      </c>
      <c r="T865" s="392">
        <v>0</v>
      </c>
      <c r="U865" s="392">
        <v>0</v>
      </c>
      <c r="V865" s="311">
        <v>0</v>
      </c>
      <c r="W865" s="311">
        <v>0</v>
      </c>
      <c r="X865" s="311">
        <v>0</v>
      </c>
      <c r="Y865" s="311">
        <v>0</v>
      </c>
      <c r="Z865" s="311">
        <v>0</v>
      </c>
      <c r="AA865" s="395">
        <v>0</v>
      </c>
      <c r="AB865" s="533"/>
      <c r="AC865" s="515"/>
      <c r="AD865" s="515"/>
      <c r="AE865" s="515"/>
      <c r="AF865" s="488"/>
      <c r="AG865" s="515"/>
      <c r="AH865" s="515"/>
      <c r="AI865" s="488"/>
      <c r="AJ865" s="488"/>
      <c r="AK865" s="515"/>
      <c r="AL865" s="515"/>
      <c r="AM865" s="515"/>
      <c r="AN865" s="515"/>
      <c r="AO865" s="515"/>
      <c r="AP865" s="515"/>
      <c r="AQ865" s="487"/>
      <c r="AR865" s="487"/>
      <c r="AS865" s="487"/>
      <c r="AT865" s="487"/>
      <c r="AU865" s="489"/>
    </row>
    <row r="866" spans="1:47" s="479" customFormat="1" ht="12.75">
      <c r="A866" s="534"/>
      <c r="B866" s="346" t="s">
        <v>371</v>
      </c>
      <c r="C866" s="347"/>
      <c r="D866" s="347">
        <v>37.825499999999991</v>
      </c>
      <c r="E866" s="347">
        <v>0</v>
      </c>
      <c r="F866" s="394"/>
      <c r="G866" s="394"/>
      <c r="H866" s="311">
        <v>205.30439754</v>
      </c>
      <c r="I866" s="311">
        <v>146.55437139051116</v>
      </c>
      <c r="J866" s="311">
        <v>0</v>
      </c>
      <c r="K866" s="311">
        <v>0</v>
      </c>
      <c r="L866" s="311">
        <v>11.419</v>
      </c>
      <c r="M866" s="311">
        <v>0</v>
      </c>
      <c r="N866" s="311">
        <v>1.8433999999999999</v>
      </c>
      <c r="O866" s="311">
        <v>0</v>
      </c>
      <c r="P866" s="311">
        <v>0.3</v>
      </c>
      <c r="Q866" s="311">
        <v>0</v>
      </c>
      <c r="R866" s="311">
        <v>24.265000000000001</v>
      </c>
      <c r="S866" s="311">
        <v>0</v>
      </c>
      <c r="T866" s="392">
        <v>37.827399999999997</v>
      </c>
      <c r="U866" s="392">
        <v>0</v>
      </c>
      <c r="V866" s="311">
        <v>49.086937360707502</v>
      </c>
      <c r="W866" s="311">
        <v>5.8915808001072172</v>
      </c>
      <c r="X866" s="311">
        <v>1.9810534704039411</v>
      </c>
      <c r="Y866" s="311">
        <v>17.76380559</v>
      </c>
      <c r="Z866" s="311">
        <v>120.91793152</v>
      </c>
      <c r="AA866" s="395">
        <v>195.64130874121867</v>
      </c>
      <c r="AB866" s="533"/>
      <c r="AC866" s="515"/>
      <c r="AD866" s="515"/>
      <c r="AE866" s="515"/>
      <c r="AF866" s="488"/>
      <c r="AG866" s="515"/>
      <c r="AH866" s="515"/>
      <c r="AI866" s="488"/>
      <c r="AJ866" s="488"/>
      <c r="AK866" s="515"/>
      <c r="AL866" s="515"/>
      <c r="AM866" s="515"/>
      <c r="AN866" s="515"/>
      <c r="AO866" s="515"/>
      <c r="AP866" s="515"/>
      <c r="AQ866" s="487"/>
      <c r="AR866" s="487"/>
      <c r="AS866" s="487"/>
      <c r="AT866" s="487"/>
      <c r="AU866" s="489"/>
    </row>
    <row r="867" spans="1:47" s="479" customFormat="1" ht="12.75">
      <c r="A867" s="534"/>
      <c r="B867" s="346" t="s">
        <v>372</v>
      </c>
      <c r="C867" s="347"/>
      <c r="D867" s="347">
        <v>8.379999999999999</v>
      </c>
      <c r="E867" s="347">
        <v>0</v>
      </c>
      <c r="F867" s="394"/>
      <c r="G867" s="394"/>
      <c r="H867" s="311">
        <v>23.283813080000002</v>
      </c>
      <c r="I867" s="311">
        <v>22.642446290000006</v>
      </c>
      <c r="J867" s="311">
        <v>0</v>
      </c>
      <c r="K867" s="311">
        <v>0</v>
      </c>
      <c r="L867" s="311">
        <v>0.46499999999999997</v>
      </c>
      <c r="M867" s="311">
        <v>0</v>
      </c>
      <c r="N867" s="311">
        <v>0.5</v>
      </c>
      <c r="O867" s="311">
        <v>0</v>
      </c>
      <c r="P867" s="311">
        <v>0.45</v>
      </c>
      <c r="Q867" s="311">
        <v>0</v>
      </c>
      <c r="R867" s="311">
        <v>6.9649999999999999</v>
      </c>
      <c r="S867" s="311">
        <v>0</v>
      </c>
      <c r="T867" s="392">
        <v>8.379999999999999</v>
      </c>
      <c r="U867" s="392">
        <v>0</v>
      </c>
      <c r="V867" s="311">
        <v>0</v>
      </c>
      <c r="W867" s="311">
        <v>2.2333670700000003</v>
      </c>
      <c r="X867" s="311">
        <v>0.65122157999999997</v>
      </c>
      <c r="Y867" s="311">
        <v>2.6319995900000004</v>
      </c>
      <c r="Z867" s="311">
        <v>17.125858050000001</v>
      </c>
      <c r="AA867" s="395">
        <v>22.642446290000006</v>
      </c>
      <c r="AB867" s="533"/>
      <c r="AC867" s="515"/>
      <c r="AD867" s="515"/>
      <c r="AE867" s="515"/>
      <c r="AF867" s="488"/>
      <c r="AG867" s="515"/>
      <c r="AH867" s="515"/>
      <c r="AI867" s="488"/>
      <c r="AJ867" s="488"/>
      <c r="AK867" s="515"/>
      <c r="AL867" s="515"/>
      <c r="AM867" s="515"/>
      <c r="AN867" s="515"/>
      <c r="AO867" s="515"/>
      <c r="AP867" s="515"/>
      <c r="AQ867" s="487"/>
      <c r="AR867" s="487"/>
      <c r="AS867" s="487"/>
      <c r="AT867" s="487"/>
      <c r="AU867" s="489"/>
    </row>
    <row r="868" spans="1:47" s="479" customFormat="1" ht="12.75">
      <c r="A868" s="534"/>
      <c r="B868" s="346" t="s">
        <v>373</v>
      </c>
      <c r="C868" s="347">
        <v>0</v>
      </c>
      <c r="D868" s="347">
        <v>0</v>
      </c>
      <c r="E868" s="347">
        <v>33.83</v>
      </c>
      <c r="F868" s="394"/>
      <c r="G868" s="394"/>
      <c r="H868" s="311">
        <v>534.64608008999994</v>
      </c>
      <c r="I868" s="311">
        <v>259.84430624201565</v>
      </c>
      <c r="J868" s="311">
        <v>0</v>
      </c>
      <c r="K868" s="311">
        <v>0</v>
      </c>
      <c r="L868" s="311">
        <v>0.88</v>
      </c>
      <c r="M868" s="311">
        <v>3.1</v>
      </c>
      <c r="N868" s="311">
        <v>0</v>
      </c>
      <c r="O868" s="311">
        <v>12.620000000000001</v>
      </c>
      <c r="P868" s="311">
        <v>0</v>
      </c>
      <c r="Q868" s="311">
        <v>0.56000000000000005</v>
      </c>
      <c r="R868" s="311">
        <v>0</v>
      </c>
      <c r="S868" s="311">
        <v>17.55</v>
      </c>
      <c r="T868" s="392">
        <v>0.88</v>
      </c>
      <c r="U868" s="392">
        <v>33.83</v>
      </c>
      <c r="V868" s="311">
        <v>257.93313440194856</v>
      </c>
      <c r="W868" s="311">
        <v>153.83363270813317</v>
      </c>
      <c r="X868" s="311">
        <v>17.710052346937964</v>
      </c>
      <c r="Y868" s="311">
        <v>11.807757389999999</v>
      </c>
      <c r="Z868" s="311">
        <v>76.492863800000009</v>
      </c>
      <c r="AA868" s="395">
        <v>517.77744064701972</v>
      </c>
      <c r="AB868" s="533"/>
      <c r="AC868" s="515"/>
      <c r="AD868" s="515"/>
      <c r="AE868" s="515"/>
      <c r="AF868" s="488"/>
      <c r="AG868" s="515"/>
      <c r="AH868" s="515"/>
      <c r="AI868" s="488"/>
      <c r="AJ868" s="488"/>
      <c r="AK868" s="515"/>
      <c r="AL868" s="515"/>
      <c r="AM868" s="515"/>
      <c r="AN868" s="515"/>
      <c r="AO868" s="515"/>
      <c r="AP868" s="515"/>
      <c r="AQ868" s="487"/>
      <c r="AR868" s="487"/>
      <c r="AS868" s="487"/>
      <c r="AT868" s="487"/>
      <c r="AU868" s="489"/>
    </row>
    <row r="869" spans="1:47" s="479" customFormat="1" ht="12.75">
      <c r="A869" s="534"/>
      <c r="B869" s="346" t="s">
        <v>374</v>
      </c>
      <c r="C869" s="347"/>
      <c r="D869" s="347">
        <v>0</v>
      </c>
      <c r="E869" s="347">
        <v>0</v>
      </c>
      <c r="F869" s="394"/>
      <c r="G869" s="394"/>
      <c r="H869" s="311">
        <v>0</v>
      </c>
      <c r="I869" s="311">
        <v>0</v>
      </c>
      <c r="J869" s="311">
        <v>0</v>
      </c>
      <c r="K869" s="311">
        <v>0</v>
      </c>
      <c r="L869" s="311">
        <v>0</v>
      </c>
      <c r="M869" s="311">
        <v>0</v>
      </c>
      <c r="N869" s="311">
        <v>0</v>
      </c>
      <c r="O869" s="311">
        <v>0</v>
      </c>
      <c r="P869" s="311">
        <v>0</v>
      </c>
      <c r="Q869" s="311">
        <v>0</v>
      </c>
      <c r="R869" s="311">
        <v>0</v>
      </c>
      <c r="S869" s="311">
        <v>0</v>
      </c>
      <c r="T869" s="392">
        <v>0</v>
      </c>
      <c r="U869" s="392">
        <v>0</v>
      </c>
      <c r="V869" s="311">
        <v>0</v>
      </c>
      <c r="W869" s="311">
        <v>0</v>
      </c>
      <c r="X869" s="311">
        <v>0</v>
      </c>
      <c r="Y869" s="311">
        <v>0</v>
      </c>
      <c r="Z869" s="311">
        <v>0</v>
      </c>
      <c r="AA869" s="395">
        <v>0</v>
      </c>
      <c r="AB869" s="533"/>
      <c r="AC869" s="515"/>
      <c r="AD869" s="515"/>
      <c r="AE869" s="515"/>
      <c r="AF869" s="488"/>
      <c r="AG869" s="515"/>
      <c r="AH869" s="515"/>
      <c r="AI869" s="488"/>
      <c r="AJ869" s="488"/>
      <c r="AK869" s="515"/>
      <c r="AL869" s="515"/>
      <c r="AM869" s="515"/>
      <c r="AN869" s="515"/>
      <c r="AO869" s="515"/>
      <c r="AP869" s="515"/>
      <c r="AQ869" s="487"/>
      <c r="AR869" s="487"/>
      <c r="AS869" s="487"/>
      <c r="AT869" s="487"/>
      <c r="AU869" s="489"/>
    </row>
    <row r="870" spans="1:47" s="479" customFormat="1" ht="12.75">
      <c r="A870" s="534"/>
      <c r="B870" s="346" t="s">
        <v>375</v>
      </c>
      <c r="C870" s="347"/>
      <c r="D870" s="347">
        <v>0</v>
      </c>
      <c r="E870" s="347">
        <v>0</v>
      </c>
      <c r="F870" s="394"/>
      <c r="G870" s="394"/>
      <c r="H870" s="311">
        <v>0</v>
      </c>
      <c r="I870" s="311">
        <v>0</v>
      </c>
      <c r="J870" s="311">
        <v>0</v>
      </c>
      <c r="K870" s="311">
        <v>0</v>
      </c>
      <c r="L870" s="311">
        <v>0</v>
      </c>
      <c r="M870" s="311">
        <v>0</v>
      </c>
      <c r="N870" s="311">
        <v>0</v>
      </c>
      <c r="O870" s="311">
        <v>0</v>
      </c>
      <c r="P870" s="311">
        <v>0</v>
      </c>
      <c r="Q870" s="311">
        <v>0</v>
      </c>
      <c r="R870" s="311">
        <v>0</v>
      </c>
      <c r="S870" s="311">
        <v>0</v>
      </c>
      <c r="T870" s="392">
        <v>0</v>
      </c>
      <c r="U870" s="392">
        <v>0</v>
      </c>
      <c r="V870" s="311">
        <v>0</v>
      </c>
      <c r="W870" s="311">
        <v>0</v>
      </c>
      <c r="X870" s="311">
        <v>0</v>
      </c>
      <c r="Y870" s="311">
        <v>0</v>
      </c>
      <c r="Z870" s="311">
        <v>0</v>
      </c>
      <c r="AA870" s="395">
        <v>0</v>
      </c>
      <c r="AB870" s="533"/>
      <c r="AC870" s="515"/>
      <c r="AD870" s="515"/>
      <c r="AE870" s="515"/>
      <c r="AF870" s="488"/>
      <c r="AG870" s="515"/>
      <c r="AH870" s="515"/>
      <c r="AI870" s="488"/>
      <c r="AJ870" s="488"/>
      <c r="AK870" s="515"/>
      <c r="AL870" s="515"/>
      <c r="AM870" s="515"/>
      <c r="AN870" s="515"/>
      <c r="AO870" s="515"/>
      <c r="AP870" s="515"/>
      <c r="AQ870" s="487"/>
      <c r="AR870" s="487"/>
      <c r="AS870" s="487"/>
      <c r="AT870" s="487"/>
      <c r="AU870" s="489"/>
    </row>
    <row r="871" spans="1:47" s="479" customFormat="1" ht="12.75">
      <c r="A871" s="534"/>
      <c r="B871" s="346" t="s">
        <v>376</v>
      </c>
      <c r="C871" s="347"/>
      <c r="D871" s="347">
        <v>0</v>
      </c>
      <c r="E871" s="347">
        <v>33.83</v>
      </c>
      <c r="F871" s="394"/>
      <c r="G871" s="394"/>
      <c r="H871" s="311">
        <v>534.64608008999994</v>
      </c>
      <c r="I871" s="311">
        <v>259.84430624201565</v>
      </c>
      <c r="J871" s="311">
        <v>0</v>
      </c>
      <c r="K871" s="311">
        <v>0</v>
      </c>
      <c r="L871" s="311">
        <v>0.88</v>
      </c>
      <c r="M871" s="311">
        <v>3.1</v>
      </c>
      <c r="N871" s="311">
        <v>0</v>
      </c>
      <c r="O871" s="311">
        <v>12.620000000000001</v>
      </c>
      <c r="P871" s="311">
        <v>0</v>
      </c>
      <c r="Q871" s="311">
        <v>0.56000000000000005</v>
      </c>
      <c r="R871" s="311">
        <v>0</v>
      </c>
      <c r="S871" s="311">
        <v>17.55</v>
      </c>
      <c r="T871" s="392">
        <v>0.88</v>
      </c>
      <c r="U871" s="392">
        <v>33.83</v>
      </c>
      <c r="V871" s="311">
        <v>257.93313440194856</v>
      </c>
      <c r="W871" s="311">
        <v>153.83363270813317</v>
      </c>
      <c r="X871" s="311">
        <v>17.710052346937964</v>
      </c>
      <c r="Y871" s="311">
        <v>11.807757389999999</v>
      </c>
      <c r="Z871" s="311">
        <v>76.492863800000009</v>
      </c>
      <c r="AA871" s="395">
        <v>517.77744064701972</v>
      </c>
      <c r="AB871" s="533"/>
      <c r="AC871" s="515"/>
      <c r="AD871" s="515"/>
      <c r="AE871" s="515"/>
      <c r="AF871" s="488"/>
      <c r="AG871" s="515"/>
      <c r="AH871" s="515"/>
      <c r="AI871" s="488"/>
      <c r="AJ871" s="488"/>
      <c r="AK871" s="515"/>
      <c r="AL871" s="515"/>
      <c r="AM871" s="515"/>
      <c r="AN871" s="515"/>
      <c r="AO871" s="515"/>
      <c r="AP871" s="515"/>
      <c r="AQ871" s="487"/>
      <c r="AR871" s="487"/>
      <c r="AS871" s="487"/>
      <c r="AT871" s="487"/>
      <c r="AU871" s="489"/>
    </row>
    <row r="872" spans="1:47" s="479" customFormat="1" ht="12.75">
      <c r="A872" s="534"/>
      <c r="B872" s="346" t="s">
        <v>377</v>
      </c>
      <c r="C872" s="347"/>
      <c r="D872" s="347">
        <v>0</v>
      </c>
      <c r="E872" s="347">
        <v>0</v>
      </c>
      <c r="F872" s="394"/>
      <c r="G872" s="394"/>
      <c r="H872" s="311">
        <v>0</v>
      </c>
      <c r="I872" s="311">
        <v>0</v>
      </c>
      <c r="J872" s="311">
        <v>0</v>
      </c>
      <c r="K872" s="311">
        <v>0</v>
      </c>
      <c r="L872" s="311">
        <v>0</v>
      </c>
      <c r="M872" s="311">
        <v>0</v>
      </c>
      <c r="N872" s="311">
        <v>0</v>
      </c>
      <c r="O872" s="311">
        <v>0</v>
      </c>
      <c r="P872" s="311">
        <v>0</v>
      </c>
      <c r="Q872" s="311">
        <v>0</v>
      </c>
      <c r="R872" s="311">
        <v>0</v>
      </c>
      <c r="S872" s="311">
        <v>0</v>
      </c>
      <c r="T872" s="392">
        <v>0</v>
      </c>
      <c r="U872" s="392">
        <v>0</v>
      </c>
      <c r="V872" s="311">
        <v>0</v>
      </c>
      <c r="W872" s="311">
        <v>0</v>
      </c>
      <c r="X872" s="311">
        <v>0</v>
      </c>
      <c r="Y872" s="311">
        <v>0</v>
      </c>
      <c r="Z872" s="311">
        <v>0</v>
      </c>
      <c r="AA872" s="395">
        <v>0</v>
      </c>
      <c r="AB872" s="533"/>
      <c r="AC872" s="515"/>
      <c r="AD872" s="515"/>
      <c r="AE872" s="515"/>
      <c r="AF872" s="488"/>
      <c r="AG872" s="515"/>
      <c r="AH872" s="515"/>
      <c r="AI872" s="488"/>
      <c r="AJ872" s="488"/>
      <c r="AK872" s="515"/>
      <c r="AL872" s="515"/>
      <c r="AM872" s="515"/>
      <c r="AN872" s="515"/>
      <c r="AO872" s="515"/>
      <c r="AP872" s="515"/>
      <c r="AQ872" s="487"/>
      <c r="AR872" s="487"/>
      <c r="AS872" s="487"/>
      <c r="AT872" s="487"/>
      <c r="AU872" s="489"/>
    </row>
    <row r="873" spans="1:47" s="479" customFormat="1" ht="12.75">
      <c r="A873" s="534"/>
      <c r="B873" s="346" t="s">
        <v>67</v>
      </c>
      <c r="C873" s="347"/>
      <c r="D873" s="347">
        <v>0</v>
      </c>
      <c r="E873" s="347">
        <v>0</v>
      </c>
      <c r="F873" s="394"/>
      <c r="G873" s="394"/>
      <c r="H873" s="311">
        <v>4.7118529699999998</v>
      </c>
      <c r="I873" s="311">
        <v>0.12823958763710763</v>
      </c>
      <c r="J873" s="311">
        <v>0</v>
      </c>
      <c r="K873" s="311">
        <v>0</v>
      </c>
      <c r="L873" s="311">
        <v>0</v>
      </c>
      <c r="M873" s="311">
        <v>0</v>
      </c>
      <c r="N873" s="311">
        <v>0</v>
      </c>
      <c r="O873" s="311">
        <v>0</v>
      </c>
      <c r="P873" s="311">
        <v>0</v>
      </c>
      <c r="Q873" s="311">
        <v>0</v>
      </c>
      <c r="R873" s="311">
        <v>0</v>
      </c>
      <c r="S873" s="311">
        <v>0</v>
      </c>
      <c r="T873" s="392">
        <v>0</v>
      </c>
      <c r="U873" s="392">
        <v>0</v>
      </c>
      <c r="V873" s="311">
        <v>4.5836133823628922</v>
      </c>
      <c r="W873" s="311">
        <v>0.13274399305828494</v>
      </c>
      <c r="X873" s="311">
        <v>0</v>
      </c>
      <c r="Y873" s="311">
        <v>0</v>
      </c>
      <c r="Z873" s="311">
        <v>0</v>
      </c>
      <c r="AA873" s="395">
        <v>4.7163573754211772</v>
      </c>
      <c r="AB873" s="533"/>
      <c r="AC873" s="515"/>
      <c r="AD873" s="515"/>
      <c r="AE873" s="515"/>
      <c r="AF873" s="488"/>
      <c r="AG873" s="515"/>
      <c r="AH873" s="515"/>
      <c r="AI873" s="488"/>
      <c r="AJ873" s="488"/>
      <c r="AK873" s="515"/>
      <c r="AL873" s="515"/>
      <c r="AM873" s="515"/>
      <c r="AN873" s="515"/>
      <c r="AO873" s="515"/>
      <c r="AP873" s="515"/>
      <c r="AQ873" s="487"/>
      <c r="AR873" s="487"/>
      <c r="AS873" s="487"/>
      <c r="AT873" s="487"/>
      <c r="AU873" s="489"/>
    </row>
    <row r="874" spans="1:47" s="496" customFormat="1" ht="20.100000000000001" customHeight="1">
      <c r="A874" s="491"/>
      <c r="B874" s="492" t="s">
        <v>63</v>
      </c>
      <c r="C874" s="493"/>
      <c r="D874" s="494"/>
      <c r="E874" s="494"/>
      <c r="F874" s="495"/>
      <c r="G874" s="495"/>
      <c r="H874" s="494"/>
      <c r="I874" s="494"/>
      <c r="J874" s="494"/>
      <c r="K874" s="494"/>
      <c r="L874" s="494"/>
      <c r="M874" s="494"/>
      <c r="N874" s="494"/>
      <c r="O874" s="494"/>
      <c r="P874" s="494"/>
      <c r="Q874" s="494"/>
      <c r="R874" s="494"/>
      <c r="S874" s="494"/>
      <c r="T874" s="588">
        <v>0</v>
      </c>
      <c r="U874" s="588">
        <v>0</v>
      </c>
      <c r="V874" s="494"/>
      <c r="W874" s="494"/>
      <c r="X874" s="494"/>
      <c r="Y874" s="494"/>
      <c r="Z874" s="494"/>
      <c r="AA874" s="589"/>
      <c r="AB874" s="490"/>
      <c r="AC874" s="515"/>
      <c r="AD874" s="515"/>
      <c r="AE874" s="515"/>
      <c r="AF874" s="515"/>
      <c r="AG874" s="515"/>
      <c r="AH874" s="515"/>
      <c r="AI874" s="515"/>
      <c r="AJ874" s="488"/>
      <c r="AK874" s="515"/>
      <c r="AL874" s="515"/>
      <c r="AM874" s="515"/>
      <c r="AN874" s="515"/>
      <c r="AO874" s="515"/>
      <c r="AP874" s="515"/>
    </row>
    <row r="875" spans="1:47" s="528" customFormat="1" ht="39.950000000000003" customHeight="1">
      <c r="A875" s="542">
        <v>31</v>
      </c>
      <c r="B875" s="526" t="s">
        <v>101</v>
      </c>
      <c r="C875" s="513" t="s">
        <v>52</v>
      </c>
      <c r="D875" s="513">
        <v>3.117</v>
      </c>
      <c r="E875" s="513">
        <v>6.3</v>
      </c>
      <c r="F875" s="514">
        <v>2012</v>
      </c>
      <c r="G875" s="514">
        <v>2013</v>
      </c>
      <c r="H875" s="513">
        <v>82.851283559999999</v>
      </c>
      <c r="I875" s="513">
        <v>0</v>
      </c>
      <c r="J875" s="513">
        <v>3.117</v>
      </c>
      <c r="K875" s="513">
        <v>6.3</v>
      </c>
      <c r="L875" s="513"/>
      <c r="M875" s="513"/>
      <c r="N875" s="513"/>
      <c r="O875" s="513"/>
      <c r="P875" s="513"/>
      <c r="Q875" s="513"/>
      <c r="R875" s="513"/>
      <c r="S875" s="513"/>
      <c r="T875" s="584">
        <v>3.117</v>
      </c>
      <c r="U875" s="584">
        <v>6.3</v>
      </c>
      <c r="V875" s="590">
        <v>0.25151646999999999</v>
      </c>
      <c r="W875" s="513"/>
      <c r="X875" s="513"/>
      <c r="Y875" s="513"/>
      <c r="Z875" s="513"/>
      <c r="AA875" s="587">
        <v>0.25151646999999999</v>
      </c>
      <c r="AB875" s="531"/>
      <c r="AC875" s="515"/>
      <c r="AD875" s="515"/>
      <c r="AE875" s="515"/>
      <c r="AF875" s="515"/>
      <c r="AG875" s="515"/>
      <c r="AH875" s="515"/>
      <c r="AI875" s="515"/>
      <c r="AJ875" s="515"/>
      <c r="AK875" s="515"/>
      <c r="AL875" s="515"/>
      <c r="AM875" s="515"/>
      <c r="AN875" s="515"/>
      <c r="AO875" s="515"/>
      <c r="AP875" s="515"/>
      <c r="AQ875" s="515"/>
      <c r="AR875" s="515"/>
      <c r="AS875" s="515"/>
      <c r="AT875" s="515"/>
      <c r="AU875" s="527"/>
    </row>
    <row r="876" spans="1:47" s="516" customFormat="1" ht="12.75">
      <c r="A876" s="534"/>
      <c r="B876" s="401" t="s">
        <v>361</v>
      </c>
      <c r="C876" s="360">
        <v>0</v>
      </c>
      <c r="D876" s="360">
        <v>3.117</v>
      </c>
      <c r="E876" s="360">
        <v>6.3</v>
      </c>
      <c r="F876" s="402"/>
      <c r="G876" s="402"/>
      <c r="H876" s="177">
        <v>82.851283556799999</v>
      </c>
      <c r="I876" s="177">
        <v>0</v>
      </c>
      <c r="J876" s="177">
        <v>3.117</v>
      </c>
      <c r="K876" s="177">
        <v>6.3</v>
      </c>
      <c r="L876" s="177">
        <v>0</v>
      </c>
      <c r="M876" s="177">
        <v>0</v>
      </c>
      <c r="N876" s="177">
        <v>0</v>
      </c>
      <c r="O876" s="177">
        <v>0</v>
      </c>
      <c r="P876" s="177">
        <v>0</v>
      </c>
      <c r="Q876" s="177">
        <v>0</v>
      </c>
      <c r="R876" s="177">
        <v>0</v>
      </c>
      <c r="S876" s="177">
        <v>0</v>
      </c>
      <c r="T876" s="403">
        <v>3.117</v>
      </c>
      <c r="U876" s="403">
        <v>6.3</v>
      </c>
      <c r="V876" s="177">
        <v>0.25151646999999999</v>
      </c>
      <c r="W876" s="177">
        <v>0</v>
      </c>
      <c r="X876" s="177">
        <v>0</v>
      </c>
      <c r="Y876" s="177">
        <v>0</v>
      </c>
      <c r="Z876" s="177">
        <v>0</v>
      </c>
      <c r="AA876" s="407">
        <v>0.25151646999999999</v>
      </c>
      <c r="AB876" s="533"/>
      <c r="AC876" s="515"/>
      <c r="AD876" s="515"/>
      <c r="AE876" s="515"/>
      <c r="AF876" s="488"/>
      <c r="AG876" s="515"/>
      <c r="AH876" s="515"/>
      <c r="AI876" s="488"/>
      <c r="AJ876" s="488"/>
      <c r="AK876" s="515"/>
      <c r="AL876" s="515"/>
      <c r="AM876" s="515"/>
      <c r="AN876" s="515"/>
      <c r="AO876" s="515"/>
      <c r="AP876" s="515"/>
      <c r="AQ876" s="515"/>
      <c r="AR876" s="515"/>
      <c r="AS876" s="515"/>
      <c r="AT876" s="515"/>
      <c r="AU876" s="489"/>
    </row>
    <row r="877" spans="1:47" s="516" customFormat="1" ht="12.75">
      <c r="A877" s="534"/>
      <c r="B877" s="401" t="s">
        <v>362</v>
      </c>
      <c r="C877" s="360">
        <v>0</v>
      </c>
      <c r="D877" s="360">
        <v>3.117</v>
      </c>
      <c r="E877" s="360">
        <v>0</v>
      </c>
      <c r="F877" s="402"/>
      <c r="G877" s="402"/>
      <c r="H877" s="177">
        <v>27.129040937399999</v>
      </c>
      <c r="I877" s="177">
        <v>0</v>
      </c>
      <c r="J877" s="177">
        <v>3.117</v>
      </c>
      <c r="K877" s="177">
        <v>0</v>
      </c>
      <c r="L877" s="177">
        <v>0</v>
      </c>
      <c r="M877" s="177">
        <v>0</v>
      </c>
      <c r="N877" s="177">
        <v>0</v>
      </c>
      <c r="O877" s="177">
        <v>0</v>
      </c>
      <c r="P877" s="177">
        <v>0</v>
      </c>
      <c r="Q877" s="177">
        <v>0</v>
      </c>
      <c r="R877" s="177">
        <v>0</v>
      </c>
      <c r="S877" s="177">
        <v>0</v>
      </c>
      <c r="T877" s="403">
        <v>3.117</v>
      </c>
      <c r="U877" s="403">
        <v>0</v>
      </c>
      <c r="V877" s="177">
        <v>8.1513716180991402E-2</v>
      </c>
      <c r="W877" s="177">
        <v>0</v>
      </c>
      <c r="X877" s="177">
        <v>0</v>
      </c>
      <c r="Y877" s="177">
        <v>0</v>
      </c>
      <c r="Z877" s="177">
        <v>0</v>
      </c>
      <c r="AA877" s="407">
        <v>8.1513716180991402E-2</v>
      </c>
      <c r="AB877" s="533"/>
      <c r="AC877" s="515"/>
      <c r="AD877" s="515"/>
      <c r="AE877" s="515"/>
      <c r="AF877" s="488"/>
      <c r="AG877" s="515"/>
      <c r="AH877" s="515"/>
      <c r="AI877" s="488"/>
      <c r="AJ877" s="488"/>
      <c r="AK877" s="515"/>
      <c r="AL877" s="515"/>
      <c r="AM877" s="515"/>
      <c r="AN877" s="515"/>
      <c r="AO877" s="515"/>
      <c r="AP877" s="515"/>
      <c r="AQ877" s="515"/>
      <c r="AR877" s="515"/>
      <c r="AS877" s="515"/>
      <c r="AT877" s="515"/>
      <c r="AU877" s="489"/>
    </row>
    <row r="878" spans="1:47" s="516" customFormat="1" ht="12.75">
      <c r="A878" s="534"/>
      <c r="B878" s="401" t="s">
        <v>363</v>
      </c>
      <c r="C878" s="360">
        <v>0</v>
      </c>
      <c r="D878" s="360">
        <v>0</v>
      </c>
      <c r="E878" s="360">
        <v>0</v>
      </c>
      <c r="F878" s="402"/>
      <c r="G878" s="402"/>
      <c r="H878" s="177">
        <v>0</v>
      </c>
      <c r="I878" s="177">
        <v>0</v>
      </c>
      <c r="J878" s="177">
        <v>0</v>
      </c>
      <c r="K878" s="177">
        <v>0</v>
      </c>
      <c r="L878" s="177">
        <v>0</v>
      </c>
      <c r="M878" s="177">
        <v>0</v>
      </c>
      <c r="N878" s="177">
        <v>0</v>
      </c>
      <c r="O878" s="177">
        <v>0</v>
      </c>
      <c r="P878" s="177">
        <v>0</v>
      </c>
      <c r="Q878" s="177">
        <v>0</v>
      </c>
      <c r="R878" s="177">
        <v>0</v>
      </c>
      <c r="S878" s="177">
        <v>0</v>
      </c>
      <c r="T878" s="403">
        <v>0</v>
      </c>
      <c r="U878" s="403">
        <v>0</v>
      </c>
      <c r="V878" s="177">
        <v>0</v>
      </c>
      <c r="W878" s="177">
        <v>0</v>
      </c>
      <c r="X878" s="177">
        <v>0</v>
      </c>
      <c r="Y878" s="177">
        <v>0</v>
      </c>
      <c r="Z878" s="177">
        <v>0</v>
      </c>
      <c r="AA878" s="407">
        <v>0</v>
      </c>
      <c r="AB878" s="533"/>
      <c r="AC878" s="515"/>
      <c r="AD878" s="515"/>
      <c r="AE878" s="515"/>
      <c r="AF878" s="488"/>
      <c r="AG878" s="515"/>
      <c r="AH878" s="515"/>
      <c r="AI878" s="488"/>
      <c r="AJ878" s="488"/>
      <c r="AK878" s="515"/>
      <c r="AL878" s="515"/>
      <c r="AM878" s="515"/>
      <c r="AN878" s="515"/>
      <c r="AO878" s="515"/>
      <c r="AP878" s="515"/>
      <c r="AQ878" s="515"/>
      <c r="AR878" s="515"/>
      <c r="AS878" s="515"/>
      <c r="AT878" s="515"/>
      <c r="AU878" s="489"/>
    </row>
    <row r="879" spans="1:47" s="516" customFormat="1" ht="12.75">
      <c r="A879" s="534"/>
      <c r="B879" s="401" t="s">
        <v>364</v>
      </c>
      <c r="C879" s="360"/>
      <c r="D879" s="360"/>
      <c r="E879" s="360"/>
      <c r="F879" s="402"/>
      <c r="G879" s="402"/>
      <c r="H879" s="177"/>
      <c r="I879" s="177"/>
      <c r="J879" s="177"/>
      <c r="K879" s="177"/>
      <c r="L879" s="177"/>
      <c r="M879" s="177"/>
      <c r="N879" s="177"/>
      <c r="O879" s="177"/>
      <c r="P879" s="177"/>
      <c r="Q879" s="177"/>
      <c r="R879" s="177"/>
      <c r="S879" s="177"/>
      <c r="T879" s="403">
        <v>0</v>
      </c>
      <c r="U879" s="403">
        <v>0</v>
      </c>
      <c r="V879" s="177"/>
      <c r="W879" s="177"/>
      <c r="X879" s="177"/>
      <c r="Y879" s="177"/>
      <c r="Z879" s="177"/>
      <c r="AA879" s="407">
        <v>0</v>
      </c>
      <c r="AB879" s="533"/>
      <c r="AC879" s="515"/>
      <c r="AD879" s="515"/>
      <c r="AE879" s="515"/>
      <c r="AF879" s="488"/>
      <c r="AG879" s="515"/>
      <c r="AH879" s="515"/>
      <c r="AI879" s="488"/>
      <c r="AJ879" s="488"/>
      <c r="AK879" s="515"/>
      <c r="AL879" s="515"/>
      <c r="AM879" s="515"/>
      <c r="AN879" s="515"/>
      <c r="AO879" s="515"/>
      <c r="AP879" s="515"/>
      <c r="AQ879" s="515"/>
      <c r="AR879" s="515"/>
      <c r="AS879" s="515"/>
      <c r="AT879" s="515"/>
      <c r="AU879" s="489"/>
    </row>
    <row r="880" spans="1:47" s="516" customFormat="1" ht="12.75">
      <c r="A880" s="534"/>
      <c r="B880" s="401" t="s">
        <v>365</v>
      </c>
      <c r="C880" s="360"/>
      <c r="D880" s="360"/>
      <c r="E880" s="360"/>
      <c r="F880" s="402"/>
      <c r="G880" s="402"/>
      <c r="H880" s="177"/>
      <c r="I880" s="177"/>
      <c r="J880" s="177"/>
      <c r="K880" s="177"/>
      <c r="L880" s="177"/>
      <c r="M880" s="177"/>
      <c r="N880" s="177"/>
      <c r="O880" s="177"/>
      <c r="P880" s="177"/>
      <c r="Q880" s="177"/>
      <c r="R880" s="177"/>
      <c r="S880" s="177"/>
      <c r="T880" s="403">
        <v>0</v>
      </c>
      <c r="U880" s="403">
        <v>0</v>
      </c>
      <c r="V880" s="177"/>
      <c r="W880" s="177"/>
      <c r="X880" s="177"/>
      <c r="Y880" s="177"/>
      <c r="Z880" s="177"/>
      <c r="AA880" s="407">
        <v>0</v>
      </c>
      <c r="AB880" s="533"/>
      <c r="AC880" s="515"/>
      <c r="AD880" s="515"/>
      <c r="AE880" s="515"/>
      <c r="AF880" s="488"/>
      <c r="AG880" s="515"/>
      <c r="AH880" s="515"/>
      <c r="AI880" s="488"/>
      <c r="AJ880" s="488"/>
      <c r="AK880" s="515"/>
      <c r="AL880" s="515"/>
      <c r="AM880" s="515"/>
      <c r="AN880" s="515"/>
      <c r="AO880" s="515"/>
      <c r="AP880" s="515"/>
      <c r="AQ880" s="515"/>
      <c r="AR880" s="515"/>
      <c r="AS880" s="515"/>
      <c r="AT880" s="515"/>
      <c r="AU880" s="489"/>
    </row>
    <row r="881" spans="1:47" s="516" customFormat="1" ht="12.75">
      <c r="A881" s="534"/>
      <c r="B881" s="401" t="s">
        <v>366</v>
      </c>
      <c r="C881" s="360"/>
      <c r="D881" s="360"/>
      <c r="E881" s="360"/>
      <c r="F881" s="402"/>
      <c r="G881" s="402"/>
      <c r="H881" s="177"/>
      <c r="I881" s="177"/>
      <c r="J881" s="177"/>
      <c r="K881" s="177"/>
      <c r="L881" s="177"/>
      <c r="M881" s="177"/>
      <c r="N881" s="177"/>
      <c r="O881" s="177"/>
      <c r="P881" s="177"/>
      <c r="Q881" s="177"/>
      <c r="R881" s="177"/>
      <c r="S881" s="177"/>
      <c r="T881" s="403">
        <v>0</v>
      </c>
      <c r="U881" s="403">
        <v>0</v>
      </c>
      <c r="V881" s="177"/>
      <c r="W881" s="177"/>
      <c r="X881" s="177"/>
      <c r="Y881" s="177"/>
      <c r="Z881" s="177"/>
      <c r="AA881" s="407">
        <v>0</v>
      </c>
      <c r="AB881" s="533"/>
      <c r="AC881" s="515"/>
      <c r="AD881" s="515"/>
      <c r="AE881" s="515"/>
      <c r="AF881" s="488"/>
      <c r="AG881" s="515"/>
      <c r="AH881" s="515"/>
      <c r="AI881" s="488"/>
      <c r="AJ881" s="488"/>
      <c r="AK881" s="515"/>
      <c r="AL881" s="515"/>
      <c r="AM881" s="515"/>
      <c r="AN881" s="515"/>
      <c r="AO881" s="515"/>
      <c r="AP881" s="515"/>
      <c r="AQ881" s="515"/>
      <c r="AR881" s="515"/>
      <c r="AS881" s="515"/>
      <c r="AT881" s="515"/>
      <c r="AU881" s="489"/>
    </row>
    <row r="882" spans="1:47" s="516" customFormat="1" ht="12.75">
      <c r="A882" s="534"/>
      <c r="B882" s="401" t="s">
        <v>367</v>
      </c>
      <c r="C882" s="360"/>
      <c r="D882" s="360"/>
      <c r="E882" s="360"/>
      <c r="F882" s="402"/>
      <c r="G882" s="402"/>
      <c r="H882" s="177"/>
      <c r="I882" s="177"/>
      <c r="J882" s="177"/>
      <c r="K882" s="177"/>
      <c r="L882" s="177"/>
      <c r="M882" s="177"/>
      <c r="N882" s="177"/>
      <c r="O882" s="177"/>
      <c r="P882" s="177"/>
      <c r="Q882" s="177"/>
      <c r="R882" s="177"/>
      <c r="S882" s="177"/>
      <c r="T882" s="403">
        <v>0</v>
      </c>
      <c r="U882" s="403">
        <v>0</v>
      </c>
      <c r="V882" s="177"/>
      <c r="W882" s="177"/>
      <c r="X882" s="177"/>
      <c r="Y882" s="177"/>
      <c r="Z882" s="177"/>
      <c r="AA882" s="407">
        <v>0</v>
      </c>
      <c r="AB882" s="533"/>
      <c r="AC882" s="515"/>
      <c r="AD882" s="515"/>
      <c r="AE882" s="515"/>
      <c r="AF882" s="488"/>
      <c r="AG882" s="515"/>
      <c r="AH882" s="515"/>
      <c r="AI882" s="488"/>
      <c r="AJ882" s="488"/>
      <c r="AK882" s="515"/>
      <c r="AL882" s="515"/>
      <c r="AM882" s="515"/>
      <c r="AN882" s="515"/>
      <c r="AO882" s="515"/>
      <c r="AP882" s="515"/>
      <c r="AQ882" s="515"/>
      <c r="AR882" s="515"/>
      <c r="AS882" s="515"/>
      <c r="AT882" s="515"/>
      <c r="AU882" s="489"/>
    </row>
    <row r="883" spans="1:47" s="516" customFormat="1" ht="12.75">
      <c r="A883" s="534"/>
      <c r="B883" s="401" t="s">
        <v>368</v>
      </c>
      <c r="C883" s="360">
        <v>0</v>
      </c>
      <c r="D883" s="360">
        <v>3.117</v>
      </c>
      <c r="E883" s="360">
        <v>0</v>
      </c>
      <c r="F883" s="402"/>
      <c r="G883" s="402"/>
      <c r="H883" s="177">
        <v>27.129040937399999</v>
      </c>
      <c r="I883" s="177">
        <v>0</v>
      </c>
      <c r="J883" s="177">
        <v>3.117</v>
      </c>
      <c r="K883" s="177">
        <v>0</v>
      </c>
      <c r="L883" s="177">
        <v>0</v>
      </c>
      <c r="M883" s="177">
        <v>0</v>
      </c>
      <c r="N883" s="177">
        <v>0</v>
      </c>
      <c r="O883" s="177">
        <v>0</v>
      </c>
      <c r="P883" s="177">
        <v>0</v>
      </c>
      <c r="Q883" s="177">
        <v>0</v>
      </c>
      <c r="R883" s="177">
        <v>0</v>
      </c>
      <c r="S883" s="177">
        <v>0</v>
      </c>
      <c r="T883" s="403">
        <v>3.117</v>
      </c>
      <c r="U883" s="403">
        <v>0</v>
      </c>
      <c r="V883" s="177">
        <v>8.1513716180991402E-2</v>
      </c>
      <c r="W883" s="177">
        <v>0</v>
      </c>
      <c r="X883" s="177">
        <v>0</v>
      </c>
      <c r="Y883" s="177">
        <v>0</v>
      </c>
      <c r="Z883" s="177">
        <v>0</v>
      </c>
      <c r="AA883" s="407">
        <v>8.1513716180991402E-2</v>
      </c>
      <c r="AB883" s="533"/>
      <c r="AC883" s="515"/>
      <c r="AD883" s="515"/>
      <c r="AE883" s="515"/>
      <c r="AF883" s="488"/>
      <c r="AG883" s="515"/>
      <c r="AH883" s="515"/>
      <c r="AI883" s="488"/>
      <c r="AJ883" s="488"/>
      <c r="AK883" s="515"/>
      <c r="AL883" s="515"/>
      <c r="AM883" s="515"/>
      <c r="AN883" s="515"/>
      <c r="AO883" s="515"/>
      <c r="AP883" s="515"/>
      <c r="AQ883" s="515"/>
      <c r="AR883" s="515"/>
      <c r="AS883" s="515"/>
      <c r="AT883" s="515"/>
      <c r="AU883" s="489"/>
    </row>
    <row r="884" spans="1:47" s="516" customFormat="1" ht="12.75">
      <c r="A884" s="534"/>
      <c r="B884" s="401" t="s">
        <v>369</v>
      </c>
      <c r="C884" s="360"/>
      <c r="D884" s="360"/>
      <c r="E884" s="360"/>
      <c r="F884" s="402"/>
      <c r="G884" s="402"/>
      <c r="H884" s="177"/>
      <c r="I884" s="177"/>
      <c r="J884" s="177"/>
      <c r="K884" s="177"/>
      <c r="L884" s="177"/>
      <c r="M884" s="177"/>
      <c r="N884" s="177"/>
      <c r="O884" s="177"/>
      <c r="P884" s="177"/>
      <c r="Q884" s="177"/>
      <c r="R884" s="177"/>
      <c r="S884" s="177"/>
      <c r="T884" s="403">
        <v>0</v>
      </c>
      <c r="U884" s="403">
        <v>0</v>
      </c>
      <c r="V884" s="177"/>
      <c r="W884" s="177"/>
      <c r="X884" s="177"/>
      <c r="Y884" s="177"/>
      <c r="Z884" s="177"/>
      <c r="AA884" s="407">
        <v>0</v>
      </c>
      <c r="AB884" s="533"/>
      <c r="AC884" s="515"/>
      <c r="AD884" s="515"/>
      <c r="AE884" s="515"/>
      <c r="AF884" s="488"/>
      <c r="AG884" s="515"/>
      <c r="AH884" s="515"/>
      <c r="AI884" s="488"/>
      <c r="AJ884" s="488"/>
      <c r="AK884" s="515"/>
      <c r="AL884" s="515"/>
      <c r="AM884" s="515"/>
      <c r="AN884" s="515"/>
      <c r="AO884" s="515"/>
      <c r="AP884" s="515"/>
      <c r="AQ884" s="515"/>
      <c r="AR884" s="515"/>
      <c r="AS884" s="515"/>
      <c r="AT884" s="515"/>
      <c r="AU884" s="489"/>
    </row>
    <row r="885" spans="1:47" s="516" customFormat="1" ht="12.75">
      <c r="A885" s="534"/>
      <c r="B885" s="401" t="s">
        <v>370</v>
      </c>
      <c r="C885" s="360"/>
      <c r="D885" s="360"/>
      <c r="E885" s="360"/>
      <c r="F885" s="402"/>
      <c r="G885" s="402"/>
      <c r="H885" s="177"/>
      <c r="I885" s="177"/>
      <c r="J885" s="177"/>
      <c r="K885" s="177"/>
      <c r="L885" s="177"/>
      <c r="M885" s="177"/>
      <c r="N885" s="177"/>
      <c r="O885" s="177"/>
      <c r="P885" s="177"/>
      <c r="Q885" s="177"/>
      <c r="R885" s="177"/>
      <c r="S885" s="177"/>
      <c r="T885" s="403">
        <v>0</v>
      </c>
      <c r="U885" s="403">
        <v>0</v>
      </c>
      <c r="V885" s="177"/>
      <c r="W885" s="177"/>
      <c r="X885" s="177"/>
      <c r="Y885" s="177"/>
      <c r="Z885" s="177"/>
      <c r="AA885" s="407">
        <v>0</v>
      </c>
      <c r="AB885" s="533"/>
      <c r="AC885" s="515"/>
      <c r="AD885" s="515"/>
      <c r="AE885" s="515"/>
      <c r="AF885" s="488"/>
      <c r="AG885" s="515"/>
      <c r="AH885" s="515"/>
      <c r="AI885" s="488"/>
      <c r="AJ885" s="488"/>
      <c r="AK885" s="515"/>
      <c r="AL885" s="515"/>
      <c r="AM885" s="515"/>
      <c r="AN885" s="515"/>
      <c r="AO885" s="515"/>
      <c r="AP885" s="515"/>
      <c r="AQ885" s="515"/>
      <c r="AR885" s="515"/>
      <c r="AS885" s="515"/>
      <c r="AT885" s="515"/>
      <c r="AU885" s="489"/>
    </row>
    <row r="886" spans="1:47" s="516" customFormat="1" ht="12.75">
      <c r="A886" s="534"/>
      <c r="B886" s="401" t="s">
        <v>371</v>
      </c>
      <c r="C886" s="360"/>
      <c r="D886" s="360">
        <v>3.117</v>
      </c>
      <c r="E886" s="360"/>
      <c r="F886" s="402"/>
      <c r="G886" s="402"/>
      <c r="H886" s="177">
        <v>27.129040937399999</v>
      </c>
      <c r="I886" s="177"/>
      <c r="J886" s="177">
        <v>3.117</v>
      </c>
      <c r="K886" s="177"/>
      <c r="L886" s="177"/>
      <c r="M886" s="177"/>
      <c r="N886" s="177"/>
      <c r="O886" s="177"/>
      <c r="P886" s="177"/>
      <c r="Q886" s="177"/>
      <c r="R886" s="177"/>
      <c r="S886" s="177"/>
      <c r="T886" s="403">
        <v>3.117</v>
      </c>
      <c r="U886" s="403">
        <v>0</v>
      </c>
      <c r="V886" s="177">
        <v>8.1513716180991402E-2</v>
      </c>
      <c r="W886" s="177"/>
      <c r="X886" s="177"/>
      <c r="Y886" s="177"/>
      <c r="Z886" s="177"/>
      <c r="AA886" s="407">
        <v>8.1513716180991402E-2</v>
      </c>
      <c r="AB886" s="533"/>
      <c r="AC886" s="515"/>
      <c r="AD886" s="515"/>
      <c r="AE886" s="515"/>
      <c r="AF886" s="488"/>
      <c r="AG886" s="515"/>
      <c r="AH886" s="515"/>
      <c r="AI886" s="488"/>
      <c r="AJ886" s="488"/>
      <c r="AK886" s="515"/>
      <c r="AL886" s="515"/>
      <c r="AM886" s="515"/>
      <c r="AN886" s="515"/>
      <c r="AO886" s="515"/>
      <c r="AP886" s="515"/>
      <c r="AQ886" s="515"/>
      <c r="AR886" s="515"/>
      <c r="AS886" s="515"/>
      <c r="AT886" s="515"/>
      <c r="AU886" s="489"/>
    </row>
    <row r="887" spans="1:47" s="516" customFormat="1" ht="12.75">
      <c r="A887" s="534"/>
      <c r="B887" s="401" t="s">
        <v>372</v>
      </c>
      <c r="C887" s="360"/>
      <c r="D887" s="360"/>
      <c r="E887" s="360"/>
      <c r="F887" s="402"/>
      <c r="G887" s="402"/>
      <c r="H887" s="177"/>
      <c r="I887" s="177"/>
      <c r="J887" s="177"/>
      <c r="K887" s="177"/>
      <c r="L887" s="177"/>
      <c r="M887" s="177"/>
      <c r="N887" s="177"/>
      <c r="O887" s="177"/>
      <c r="P887" s="177"/>
      <c r="Q887" s="177"/>
      <c r="R887" s="177"/>
      <c r="S887" s="177"/>
      <c r="T887" s="403">
        <v>0</v>
      </c>
      <c r="U887" s="403">
        <v>0</v>
      </c>
      <c r="V887" s="177"/>
      <c r="W887" s="177"/>
      <c r="X887" s="177"/>
      <c r="Y887" s="177"/>
      <c r="Z887" s="177"/>
      <c r="AA887" s="407">
        <v>0</v>
      </c>
      <c r="AB887" s="533"/>
      <c r="AC887" s="515"/>
      <c r="AD887" s="515"/>
      <c r="AE887" s="515"/>
      <c r="AF887" s="488"/>
      <c r="AG887" s="515"/>
      <c r="AH887" s="515"/>
      <c r="AI887" s="488"/>
      <c r="AJ887" s="488"/>
      <c r="AK887" s="515"/>
      <c r="AL887" s="515"/>
      <c r="AM887" s="515"/>
      <c r="AN887" s="515"/>
      <c r="AO887" s="515"/>
      <c r="AP887" s="515"/>
      <c r="AQ887" s="515"/>
      <c r="AR887" s="515"/>
      <c r="AS887" s="515"/>
      <c r="AT887" s="515"/>
      <c r="AU887" s="489"/>
    </row>
    <row r="888" spans="1:47" s="516" customFormat="1" ht="12.75">
      <c r="A888" s="534"/>
      <c r="B888" s="401" t="s">
        <v>373</v>
      </c>
      <c r="C888" s="360">
        <v>0</v>
      </c>
      <c r="D888" s="360">
        <v>0</v>
      </c>
      <c r="E888" s="360">
        <v>6.3</v>
      </c>
      <c r="F888" s="402"/>
      <c r="G888" s="402"/>
      <c r="H888" s="177">
        <v>55.722242619399999</v>
      </c>
      <c r="I888" s="177">
        <v>0</v>
      </c>
      <c r="J888" s="177">
        <v>0</v>
      </c>
      <c r="K888" s="177">
        <v>6.3</v>
      </c>
      <c r="L888" s="177">
        <v>0</v>
      </c>
      <c r="M888" s="177">
        <v>0</v>
      </c>
      <c r="N888" s="177">
        <v>0</v>
      </c>
      <c r="O888" s="177">
        <v>0</v>
      </c>
      <c r="P888" s="177">
        <v>0</v>
      </c>
      <c r="Q888" s="177">
        <v>0</v>
      </c>
      <c r="R888" s="177">
        <v>0</v>
      </c>
      <c r="S888" s="177">
        <v>0</v>
      </c>
      <c r="T888" s="403">
        <v>0</v>
      </c>
      <c r="U888" s="403">
        <v>6.3</v>
      </c>
      <c r="V888" s="177">
        <v>0.17000275381900859</v>
      </c>
      <c r="W888" s="177">
        <v>0</v>
      </c>
      <c r="X888" s="177">
        <v>0</v>
      </c>
      <c r="Y888" s="177">
        <v>0</v>
      </c>
      <c r="Z888" s="177">
        <v>0</v>
      </c>
      <c r="AA888" s="407">
        <v>0.17000275381900859</v>
      </c>
      <c r="AB888" s="533"/>
      <c r="AC888" s="515"/>
      <c r="AD888" s="515"/>
      <c r="AE888" s="515"/>
      <c r="AF888" s="488"/>
      <c r="AG888" s="515"/>
      <c r="AH888" s="515"/>
      <c r="AI888" s="488"/>
      <c r="AJ888" s="488"/>
      <c r="AK888" s="515"/>
      <c r="AL888" s="515"/>
      <c r="AM888" s="515"/>
      <c r="AN888" s="515"/>
      <c r="AO888" s="515"/>
      <c r="AP888" s="515"/>
      <c r="AQ888" s="515"/>
      <c r="AR888" s="515"/>
      <c r="AS888" s="515"/>
      <c r="AT888" s="515"/>
      <c r="AU888" s="489"/>
    </row>
    <row r="889" spans="1:47" s="516" customFormat="1" ht="12.75">
      <c r="A889" s="534"/>
      <c r="B889" s="401" t="s">
        <v>374</v>
      </c>
      <c r="C889" s="360"/>
      <c r="D889" s="360"/>
      <c r="E889" s="360"/>
      <c r="F889" s="402"/>
      <c r="G889" s="402"/>
      <c r="H889" s="177"/>
      <c r="I889" s="177"/>
      <c r="J889" s="177"/>
      <c r="K889" s="177"/>
      <c r="L889" s="177"/>
      <c r="M889" s="177"/>
      <c r="N889" s="177"/>
      <c r="O889" s="177"/>
      <c r="P889" s="177"/>
      <c r="Q889" s="177"/>
      <c r="R889" s="177"/>
      <c r="S889" s="177"/>
      <c r="T889" s="403">
        <v>0</v>
      </c>
      <c r="U889" s="403">
        <v>0</v>
      </c>
      <c r="V889" s="177"/>
      <c r="W889" s="177"/>
      <c r="X889" s="177"/>
      <c r="Y889" s="177"/>
      <c r="Z889" s="177"/>
      <c r="AA889" s="407">
        <v>0</v>
      </c>
      <c r="AB889" s="533"/>
      <c r="AC889" s="515"/>
      <c r="AD889" s="515"/>
      <c r="AE889" s="515"/>
      <c r="AF889" s="488"/>
      <c r="AG889" s="515"/>
      <c r="AH889" s="515"/>
      <c r="AI889" s="488"/>
      <c r="AJ889" s="488"/>
      <c r="AK889" s="515"/>
      <c r="AL889" s="515"/>
      <c r="AM889" s="515"/>
      <c r="AN889" s="515"/>
      <c r="AO889" s="515"/>
      <c r="AP889" s="515"/>
      <c r="AQ889" s="515"/>
      <c r="AR889" s="515"/>
      <c r="AS889" s="515"/>
      <c r="AT889" s="515"/>
      <c r="AU889" s="489"/>
    </row>
    <row r="890" spans="1:47" s="516" customFormat="1" ht="12.75">
      <c r="A890" s="534"/>
      <c r="B890" s="401" t="s">
        <v>375</v>
      </c>
      <c r="C890" s="360"/>
      <c r="D890" s="360"/>
      <c r="E890" s="360"/>
      <c r="F890" s="402"/>
      <c r="G890" s="402"/>
      <c r="H890" s="177"/>
      <c r="I890" s="177"/>
      <c r="J890" s="177"/>
      <c r="K890" s="177"/>
      <c r="L890" s="177"/>
      <c r="M890" s="177"/>
      <c r="N890" s="177"/>
      <c r="O890" s="177"/>
      <c r="P890" s="177"/>
      <c r="Q890" s="177"/>
      <c r="R890" s="177"/>
      <c r="S890" s="177"/>
      <c r="T890" s="403">
        <v>0</v>
      </c>
      <c r="U890" s="403">
        <v>0</v>
      </c>
      <c r="V890" s="177"/>
      <c r="W890" s="177"/>
      <c r="X890" s="177"/>
      <c r="Y890" s="177"/>
      <c r="Z890" s="177"/>
      <c r="AA890" s="407">
        <v>0</v>
      </c>
      <c r="AB890" s="533"/>
      <c r="AC890" s="515"/>
      <c r="AD890" s="515"/>
      <c r="AE890" s="515"/>
      <c r="AF890" s="488"/>
      <c r="AG890" s="515"/>
      <c r="AH890" s="515"/>
      <c r="AI890" s="488"/>
      <c r="AJ890" s="488"/>
      <c r="AK890" s="515"/>
      <c r="AL890" s="515"/>
      <c r="AM890" s="515"/>
      <c r="AN890" s="515"/>
      <c r="AO890" s="515"/>
      <c r="AP890" s="515"/>
      <c r="AQ890" s="515"/>
      <c r="AR890" s="515"/>
      <c r="AS890" s="515"/>
      <c r="AT890" s="515"/>
      <c r="AU890" s="489"/>
    </row>
    <row r="891" spans="1:47" s="516" customFormat="1" ht="12.75">
      <c r="A891" s="534"/>
      <c r="B891" s="401" t="s">
        <v>376</v>
      </c>
      <c r="C891" s="360"/>
      <c r="D891" s="360"/>
      <c r="E891" s="360">
        <v>6.3</v>
      </c>
      <c r="F891" s="402"/>
      <c r="G891" s="402"/>
      <c r="H891" s="177">
        <v>55.722242619399999</v>
      </c>
      <c r="I891" s="177"/>
      <c r="J891" s="177"/>
      <c r="K891" s="177">
        <v>6.3</v>
      </c>
      <c r="L891" s="177"/>
      <c r="M891" s="177"/>
      <c r="N891" s="177"/>
      <c r="O891" s="177"/>
      <c r="P891" s="177"/>
      <c r="Q891" s="177"/>
      <c r="R891" s="177"/>
      <c r="S891" s="177"/>
      <c r="T891" s="403">
        <v>0</v>
      </c>
      <c r="U891" s="403">
        <v>6.3</v>
      </c>
      <c r="V891" s="177">
        <v>0.17000275381900859</v>
      </c>
      <c r="W891" s="177"/>
      <c r="X891" s="177"/>
      <c r="Y891" s="177"/>
      <c r="Z891" s="177"/>
      <c r="AA891" s="407">
        <v>0.17000275381900859</v>
      </c>
      <c r="AB891" s="533"/>
      <c r="AC891" s="515"/>
      <c r="AD891" s="515"/>
      <c r="AE891" s="515"/>
      <c r="AF891" s="488"/>
      <c r="AG891" s="515"/>
      <c r="AH891" s="515"/>
      <c r="AI891" s="488"/>
      <c r="AJ891" s="488"/>
      <c r="AK891" s="515"/>
      <c r="AL891" s="515"/>
      <c r="AM891" s="515"/>
      <c r="AN891" s="515"/>
      <c r="AO891" s="515"/>
      <c r="AP891" s="515"/>
      <c r="AQ891" s="515"/>
      <c r="AR891" s="515"/>
      <c r="AS891" s="515"/>
      <c r="AT891" s="515"/>
      <c r="AU891" s="489"/>
    </row>
    <row r="892" spans="1:47" s="516" customFormat="1" ht="12.75">
      <c r="A892" s="534"/>
      <c r="B892" s="401" t="s">
        <v>377</v>
      </c>
      <c r="C892" s="360"/>
      <c r="D892" s="360"/>
      <c r="E892" s="360"/>
      <c r="F892" s="402"/>
      <c r="G892" s="402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177"/>
      <c r="T892" s="403">
        <v>0</v>
      </c>
      <c r="U892" s="403">
        <v>0</v>
      </c>
      <c r="V892" s="177"/>
      <c r="W892" s="177"/>
      <c r="X892" s="177"/>
      <c r="Y892" s="177"/>
      <c r="Z892" s="177"/>
      <c r="AA892" s="407">
        <v>0</v>
      </c>
      <c r="AB892" s="533"/>
      <c r="AC892" s="515"/>
      <c r="AD892" s="515"/>
      <c r="AE892" s="515"/>
      <c r="AF892" s="488"/>
      <c r="AG892" s="515"/>
      <c r="AH892" s="515"/>
      <c r="AI892" s="488"/>
      <c r="AJ892" s="488"/>
      <c r="AK892" s="515"/>
      <c r="AL892" s="515"/>
      <c r="AM892" s="515"/>
      <c r="AN892" s="515"/>
      <c r="AO892" s="515"/>
      <c r="AP892" s="515"/>
      <c r="AQ892" s="515"/>
      <c r="AR892" s="515"/>
      <c r="AS892" s="515"/>
      <c r="AT892" s="515"/>
      <c r="AU892" s="489"/>
    </row>
    <row r="893" spans="1:47" s="516" customFormat="1" ht="12.75">
      <c r="A893" s="534"/>
      <c r="B893" s="401" t="s">
        <v>67</v>
      </c>
      <c r="C893" s="360"/>
      <c r="D893" s="360"/>
      <c r="E893" s="360"/>
      <c r="F893" s="402"/>
      <c r="G893" s="402"/>
      <c r="H893" s="177"/>
      <c r="I893" s="177"/>
      <c r="J893" s="177"/>
      <c r="K893" s="177"/>
      <c r="L893" s="177"/>
      <c r="M893" s="177"/>
      <c r="N893" s="177"/>
      <c r="O893" s="177"/>
      <c r="P893" s="177"/>
      <c r="Q893" s="177"/>
      <c r="R893" s="177"/>
      <c r="S893" s="177"/>
      <c r="T893" s="403">
        <v>0</v>
      </c>
      <c r="U893" s="403">
        <v>0</v>
      </c>
      <c r="V893" s="177"/>
      <c r="W893" s="177"/>
      <c r="X893" s="177"/>
      <c r="Y893" s="177"/>
      <c r="Z893" s="177"/>
      <c r="AA893" s="407">
        <v>0</v>
      </c>
      <c r="AB893" s="533"/>
      <c r="AC893" s="515"/>
      <c r="AD893" s="515"/>
      <c r="AE893" s="515"/>
      <c r="AF893" s="488"/>
      <c r="AG893" s="515"/>
      <c r="AH893" s="515"/>
      <c r="AI893" s="488"/>
      <c r="AJ893" s="488"/>
      <c r="AK893" s="515"/>
      <c r="AL893" s="515"/>
      <c r="AM893" s="515"/>
      <c r="AN893" s="515"/>
      <c r="AO893" s="515"/>
      <c r="AP893" s="515"/>
      <c r="AQ893" s="515"/>
      <c r="AR893" s="515"/>
      <c r="AS893" s="515"/>
      <c r="AT893" s="515"/>
      <c r="AU893" s="489"/>
    </row>
    <row r="894" spans="1:47" s="528" customFormat="1" ht="39.950000000000003" customHeight="1">
      <c r="A894" s="542">
        <v>32</v>
      </c>
      <c r="B894" s="535" t="s">
        <v>102</v>
      </c>
      <c r="C894" s="513" t="s">
        <v>52</v>
      </c>
      <c r="D894" s="513">
        <v>2.75</v>
      </c>
      <c r="E894" s="513">
        <v>1.26</v>
      </c>
      <c r="F894" s="398">
        <v>2017</v>
      </c>
      <c r="G894" s="398">
        <v>2017</v>
      </c>
      <c r="H894" s="513">
        <v>20.3</v>
      </c>
      <c r="I894" s="513">
        <v>20.3</v>
      </c>
      <c r="J894" s="513"/>
      <c r="K894" s="513"/>
      <c r="L894" s="513"/>
      <c r="M894" s="513"/>
      <c r="N894" s="513"/>
      <c r="O894" s="513"/>
      <c r="P894" s="513"/>
      <c r="Q894" s="513"/>
      <c r="R894" s="513">
        <v>2.75</v>
      </c>
      <c r="S894" s="513">
        <v>1.26</v>
      </c>
      <c r="T894" s="584">
        <v>2.75</v>
      </c>
      <c r="U894" s="584">
        <v>1.26</v>
      </c>
      <c r="V894" s="590"/>
      <c r="W894" s="513"/>
      <c r="X894" s="513"/>
      <c r="Y894" s="513"/>
      <c r="Z894" s="513">
        <v>20.3</v>
      </c>
      <c r="AA894" s="587">
        <v>20.3</v>
      </c>
      <c r="AB894" s="531"/>
      <c r="AC894" s="624"/>
      <c r="AD894" s="536"/>
      <c r="AE894" s="536"/>
      <c r="AF894" s="515"/>
      <c r="AG894" s="515"/>
      <c r="AH894" s="515"/>
      <c r="AJ894" s="515"/>
      <c r="AK894" s="515"/>
      <c r="AL894" s="515"/>
      <c r="AM894" s="515"/>
      <c r="AN894" s="515"/>
      <c r="AO894" s="515"/>
      <c r="AP894" s="515"/>
    </row>
    <row r="895" spans="1:47" s="516" customFormat="1" ht="12.75">
      <c r="A895" s="534"/>
      <c r="B895" s="401" t="s">
        <v>361</v>
      </c>
      <c r="C895" s="360">
        <v>0</v>
      </c>
      <c r="D895" s="360">
        <v>2.75</v>
      </c>
      <c r="E895" s="360">
        <v>1.26</v>
      </c>
      <c r="F895" s="402"/>
      <c r="G895" s="402"/>
      <c r="H895" s="177">
        <v>20.299999999999997</v>
      </c>
      <c r="I895" s="177">
        <v>20.299999999999997</v>
      </c>
      <c r="J895" s="177">
        <v>0</v>
      </c>
      <c r="K895" s="177">
        <v>0</v>
      </c>
      <c r="L895" s="177">
        <v>0</v>
      </c>
      <c r="M895" s="177">
        <v>0</v>
      </c>
      <c r="N895" s="177">
        <v>0</v>
      </c>
      <c r="O895" s="177">
        <v>0</v>
      </c>
      <c r="P895" s="177">
        <v>0</v>
      </c>
      <c r="Q895" s="177">
        <v>0</v>
      </c>
      <c r="R895" s="177">
        <v>2.75</v>
      </c>
      <c r="S895" s="177">
        <v>1.26</v>
      </c>
      <c r="T895" s="403">
        <v>2.75</v>
      </c>
      <c r="U895" s="403">
        <v>1.26</v>
      </c>
      <c r="V895" s="177">
        <v>0</v>
      </c>
      <c r="W895" s="177">
        <v>0</v>
      </c>
      <c r="X895" s="177">
        <v>0</v>
      </c>
      <c r="Y895" s="177">
        <v>0</v>
      </c>
      <c r="Z895" s="177">
        <v>20.299999999999997</v>
      </c>
      <c r="AA895" s="407">
        <v>20.299999999999997</v>
      </c>
      <c r="AB895" s="533"/>
      <c r="AC895" s="515"/>
      <c r="AD895" s="515"/>
      <c r="AE895" s="515"/>
      <c r="AF895" s="488"/>
      <c r="AG895" s="515"/>
      <c r="AH895" s="515"/>
      <c r="AI895" s="488"/>
      <c r="AJ895" s="488"/>
      <c r="AK895" s="515"/>
      <c r="AL895" s="515"/>
      <c r="AM895" s="515"/>
      <c r="AN895" s="515"/>
      <c r="AO895" s="515"/>
      <c r="AP895" s="515"/>
      <c r="AQ895" s="515"/>
      <c r="AR895" s="515"/>
      <c r="AS895" s="515"/>
      <c r="AT895" s="515"/>
      <c r="AU895" s="489"/>
    </row>
    <row r="896" spans="1:47" s="516" customFormat="1" ht="12.75">
      <c r="A896" s="534"/>
      <c r="B896" s="401" t="s">
        <v>362</v>
      </c>
      <c r="C896" s="360">
        <v>0</v>
      </c>
      <c r="D896" s="360">
        <v>2.75</v>
      </c>
      <c r="E896" s="360">
        <v>0</v>
      </c>
      <c r="F896" s="402"/>
      <c r="G896" s="402"/>
      <c r="H896" s="177">
        <v>8.52</v>
      </c>
      <c r="I896" s="177">
        <v>8.52</v>
      </c>
      <c r="J896" s="177">
        <v>0</v>
      </c>
      <c r="K896" s="177">
        <v>0</v>
      </c>
      <c r="L896" s="177">
        <v>0</v>
      </c>
      <c r="M896" s="177">
        <v>0</v>
      </c>
      <c r="N896" s="177">
        <v>0</v>
      </c>
      <c r="O896" s="177">
        <v>0</v>
      </c>
      <c r="P896" s="177">
        <v>0</v>
      </c>
      <c r="Q896" s="177">
        <v>0</v>
      </c>
      <c r="R896" s="177">
        <v>2.75</v>
      </c>
      <c r="S896" s="177">
        <v>0</v>
      </c>
      <c r="T896" s="403">
        <v>2.75</v>
      </c>
      <c r="U896" s="403">
        <v>0</v>
      </c>
      <c r="V896" s="177">
        <v>0</v>
      </c>
      <c r="W896" s="177">
        <v>0</v>
      </c>
      <c r="X896" s="177">
        <v>0</v>
      </c>
      <c r="Y896" s="177">
        <v>0</v>
      </c>
      <c r="Z896" s="177">
        <v>8.52</v>
      </c>
      <c r="AA896" s="407">
        <v>8.52</v>
      </c>
      <c r="AB896" s="533"/>
      <c r="AC896" s="515"/>
      <c r="AD896" s="515"/>
      <c r="AE896" s="515"/>
      <c r="AF896" s="488"/>
      <c r="AG896" s="515"/>
      <c r="AH896" s="515"/>
      <c r="AI896" s="488"/>
      <c r="AJ896" s="488"/>
      <c r="AK896" s="515"/>
      <c r="AL896" s="515"/>
      <c r="AM896" s="515"/>
      <c r="AN896" s="515"/>
      <c r="AO896" s="515"/>
      <c r="AP896" s="515"/>
      <c r="AQ896" s="515"/>
      <c r="AR896" s="515"/>
      <c r="AS896" s="515"/>
      <c r="AT896" s="515"/>
      <c r="AU896" s="489"/>
    </row>
    <row r="897" spans="1:47" s="516" customFormat="1" ht="12.75">
      <c r="A897" s="534"/>
      <c r="B897" s="401" t="s">
        <v>363</v>
      </c>
      <c r="C897" s="360">
        <v>0</v>
      </c>
      <c r="D897" s="360">
        <v>2.75</v>
      </c>
      <c r="E897" s="360">
        <v>0</v>
      </c>
      <c r="F897" s="402"/>
      <c r="G897" s="402"/>
      <c r="H897" s="177">
        <v>8.52</v>
      </c>
      <c r="I897" s="177">
        <v>8.52</v>
      </c>
      <c r="J897" s="177">
        <v>0</v>
      </c>
      <c r="K897" s="177">
        <v>0</v>
      </c>
      <c r="L897" s="177">
        <v>0</v>
      </c>
      <c r="M897" s="177">
        <v>0</v>
      </c>
      <c r="N897" s="177">
        <v>0</v>
      </c>
      <c r="O897" s="177">
        <v>0</v>
      </c>
      <c r="P897" s="177">
        <v>0</v>
      </c>
      <c r="Q897" s="177">
        <v>0</v>
      </c>
      <c r="R897" s="177">
        <v>2.75</v>
      </c>
      <c r="S897" s="177">
        <v>0</v>
      </c>
      <c r="T897" s="403">
        <v>2.75</v>
      </c>
      <c r="U897" s="403">
        <v>0</v>
      </c>
      <c r="V897" s="177">
        <v>0</v>
      </c>
      <c r="W897" s="177">
        <v>0</v>
      </c>
      <c r="X897" s="177">
        <v>0</v>
      </c>
      <c r="Y897" s="177">
        <v>0</v>
      </c>
      <c r="Z897" s="177">
        <v>8.52</v>
      </c>
      <c r="AA897" s="407">
        <v>8.52</v>
      </c>
      <c r="AB897" s="533"/>
      <c r="AC897" s="515"/>
      <c r="AD897" s="515"/>
      <c r="AE897" s="515"/>
      <c r="AF897" s="488"/>
      <c r="AG897" s="515"/>
      <c r="AH897" s="515"/>
      <c r="AI897" s="488"/>
      <c r="AJ897" s="488"/>
      <c r="AK897" s="515"/>
      <c r="AL897" s="515"/>
      <c r="AM897" s="515"/>
      <c r="AN897" s="515"/>
      <c r="AO897" s="515"/>
      <c r="AP897" s="515"/>
      <c r="AQ897" s="515"/>
      <c r="AR897" s="515"/>
      <c r="AS897" s="515"/>
      <c r="AT897" s="515"/>
      <c r="AU897" s="489"/>
    </row>
    <row r="898" spans="1:47" s="516" customFormat="1" ht="12.75">
      <c r="A898" s="534"/>
      <c r="B898" s="401" t="s">
        <v>364</v>
      </c>
      <c r="C898" s="360"/>
      <c r="D898" s="360"/>
      <c r="E898" s="360"/>
      <c r="F898" s="402"/>
      <c r="G898" s="402"/>
      <c r="H898" s="177"/>
      <c r="I898" s="177"/>
      <c r="J898" s="177"/>
      <c r="K898" s="177"/>
      <c r="L898" s="177"/>
      <c r="M898" s="177"/>
      <c r="N898" s="177"/>
      <c r="O898" s="177"/>
      <c r="P898" s="177"/>
      <c r="Q898" s="177"/>
      <c r="R898" s="177"/>
      <c r="S898" s="177"/>
      <c r="T898" s="403">
        <v>0</v>
      </c>
      <c r="U898" s="403">
        <v>0</v>
      </c>
      <c r="V898" s="177"/>
      <c r="W898" s="177"/>
      <c r="X898" s="177"/>
      <c r="Y898" s="177"/>
      <c r="Z898" s="177"/>
      <c r="AA898" s="407">
        <v>0</v>
      </c>
      <c r="AB898" s="533"/>
      <c r="AC898" s="515"/>
      <c r="AD898" s="515"/>
      <c r="AE898" s="515"/>
      <c r="AF898" s="488"/>
      <c r="AG898" s="515"/>
      <c r="AH898" s="515"/>
      <c r="AI898" s="488"/>
      <c r="AJ898" s="488"/>
      <c r="AK898" s="515"/>
      <c r="AL898" s="515"/>
      <c r="AM898" s="515"/>
      <c r="AN898" s="515"/>
      <c r="AO898" s="515"/>
      <c r="AP898" s="515"/>
      <c r="AQ898" s="515"/>
      <c r="AR898" s="515"/>
      <c r="AS898" s="515"/>
      <c r="AT898" s="515"/>
      <c r="AU898" s="489"/>
    </row>
    <row r="899" spans="1:47" s="516" customFormat="1" ht="12.75">
      <c r="A899" s="534"/>
      <c r="B899" s="401" t="s">
        <v>365</v>
      </c>
      <c r="C899" s="360"/>
      <c r="D899" s="360"/>
      <c r="E899" s="360"/>
      <c r="F899" s="402"/>
      <c r="G899" s="402"/>
      <c r="H899" s="177"/>
      <c r="I899" s="177"/>
      <c r="J899" s="177"/>
      <c r="K899" s="177"/>
      <c r="L899" s="177"/>
      <c r="M899" s="177"/>
      <c r="N899" s="177"/>
      <c r="O899" s="177"/>
      <c r="P899" s="177"/>
      <c r="Q899" s="177"/>
      <c r="R899" s="177"/>
      <c r="S899" s="177"/>
      <c r="T899" s="403">
        <v>0</v>
      </c>
      <c r="U899" s="403">
        <v>0</v>
      </c>
      <c r="V899" s="177"/>
      <c r="W899" s="177"/>
      <c r="X899" s="177"/>
      <c r="Y899" s="177"/>
      <c r="Z899" s="177"/>
      <c r="AA899" s="407">
        <v>0</v>
      </c>
      <c r="AB899" s="533"/>
      <c r="AC899" s="515"/>
      <c r="AD899" s="515"/>
      <c r="AE899" s="515"/>
      <c r="AF899" s="488"/>
      <c r="AG899" s="515"/>
      <c r="AH899" s="515"/>
      <c r="AI899" s="488"/>
      <c r="AJ899" s="488"/>
      <c r="AK899" s="515"/>
      <c r="AL899" s="515"/>
      <c r="AM899" s="515"/>
      <c r="AN899" s="515"/>
      <c r="AO899" s="515"/>
      <c r="AP899" s="515"/>
      <c r="AQ899" s="515"/>
      <c r="AR899" s="515"/>
      <c r="AS899" s="515"/>
      <c r="AT899" s="515"/>
      <c r="AU899" s="489"/>
    </row>
    <row r="900" spans="1:47" s="516" customFormat="1" ht="12.75">
      <c r="A900" s="534"/>
      <c r="B900" s="401" t="s">
        <v>366</v>
      </c>
      <c r="C900" s="360"/>
      <c r="D900" s="360">
        <v>2.75</v>
      </c>
      <c r="E900" s="360"/>
      <c r="F900" s="402"/>
      <c r="G900" s="402"/>
      <c r="H900" s="403">
        <v>8.52</v>
      </c>
      <c r="I900" s="177">
        <v>8.52</v>
      </c>
      <c r="J900" s="177"/>
      <c r="K900" s="177"/>
      <c r="L900" s="177"/>
      <c r="M900" s="177"/>
      <c r="N900" s="177"/>
      <c r="O900" s="177"/>
      <c r="P900" s="177"/>
      <c r="Q900" s="177"/>
      <c r="R900" s="177">
        <v>2.75</v>
      </c>
      <c r="S900" s="177"/>
      <c r="T900" s="403">
        <v>2.75</v>
      </c>
      <c r="U900" s="403">
        <v>0</v>
      </c>
      <c r="V900" s="177"/>
      <c r="W900" s="177"/>
      <c r="X900" s="177"/>
      <c r="Y900" s="177"/>
      <c r="Z900" s="177">
        <v>8.52</v>
      </c>
      <c r="AA900" s="407">
        <v>8.52</v>
      </c>
      <c r="AB900" s="533"/>
      <c r="AC900" s="515"/>
      <c r="AD900" s="515"/>
      <c r="AE900" s="515"/>
      <c r="AF900" s="488"/>
      <c r="AG900" s="515"/>
      <c r="AH900" s="515"/>
      <c r="AI900" s="488"/>
      <c r="AJ900" s="488"/>
      <c r="AK900" s="515"/>
      <c r="AL900" s="515"/>
      <c r="AM900" s="515"/>
      <c r="AN900" s="515"/>
      <c r="AO900" s="515"/>
      <c r="AP900" s="515"/>
      <c r="AQ900" s="515"/>
      <c r="AR900" s="515"/>
      <c r="AS900" s="515"/>
      <c r="AT900" s="515"/>
      <c r="AU900" s="489"/>
    </row>
    <row r="901" spans="1:47" s="516" customFormat="1" ht="12.75">
      <c r="A901" s="534"/>
      <c r="B901" s="401" t="s">
        <v>367</v>
      </c>
      <c r="C901" s="360"/>
      <c r="D901" s="360"/>
      <c r="E901" s="360"/>
      <c r="F901" s="402"/>
      <c r="G901" s="402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403">
        <v>0</v>
      </c>
      <c r="U901" s="403">
        <v>0</v>
      </c>
      <c r="V901" s="177"/>
      <c r="W901" s="177"/>
      <c r="X901" s="177"/>
      <c r="Y901" s="177"/>
      <c r="Z901" s="177"/>
      <c r="AA901" s="407">
        <v>0</v>
      </c>
      <c r="AB901" s="533"/>
      <c r="AC901" s="515"/>
      <c r="AD901" s="515"/>
      <c r="AE901" s="515"/>
      <c r="AF901" s="488"/>
      <c r="AG901" s="515"/>
      <c r="AH901" s="515"/>
      <c r="AI901" s="488"/>
      <c r="AJ901" s="488"/>
      <c r="AK901" s="515"/>
      <c r="AL901" s="515"/>
      <c r="AM901" s="515"/>
      <c r="AN901" s="515"/>
      <c r="AO901" s="515"/>
      <c r="AP901" s="515"/>
      <c r="AQ901" s="515"/>
      <c r="AR901" s="515"/>
      <c r="AS901" s="515"/>
      <c r="AT901" s="515"/>
      <c r="AU901" s="489"/>
    </row>
    <row r="902" spans="1:47" s="516" customFormat="1" ht="12.75">
      <c r="A902" s="534"/>
      <c r="B902" s="401" t="s">
        <v>368</v>
      </c>
      <c r="C902" s="360">
        <v>0</v>
      </c>
      <c r="D902" s="360">
        <v>0</v>
      </c>
      <c r="E902" s="360">
        <v>0</v>
      </c>
      <c r="F902" s="402"/>
      <c r="G902" s="402"/>
      <c r="H902" s="177">
        <v>0</v>
      </c>
      <c r="I902" s="177">
        <v>0</v>
      </c>
      <c r="J902" s="177">
        <v>0</v>
      </c>
      <c r="K902" s="177">
        <v>0</v>
      </c>
      <c r="L902" s="177">
        <v>0</v>
      </c>
      <c r="M902" s="177">
        <v>0</v>
      </c>
      <c r="N902" s="177">
        <v>0</v>
      </c>
      <c r="O902" s="177">
        <v>0</v>
      </c>
      <c r="P902" s="177">
        <v>0</v>
      </c>
      <c r="Q902" s="177">
        <v>0</v>
      </c>
      <c r="R902" s="177">
        <v>0</v>
      </c>
      <c r="S902" s="177">
        <v>0</v>
      </c>
      <c r="T902" s="403">
        <v>0</v>
      </c>
      <c r="U902" s="403">
        <v>0</v>
      </c>
      <c r="V902" s="177">
        <v>0</v>
      </c>
      <c r="W902" s="177">
        <v>0</v>
      </c>
      <c r="X902" s="177">
        <v>0</v>
      </c>
      <c r="Y902" s="177">
        <v>0</v>
      </c>
      <c r="Z902" s="177">
        <v>0</v>
      </c>
      <c r="AA902" s="407">
        <v>0</v>
      </c>
      <c r="AB902" s="533"/>
      <c r="AC902" s="515"/>
      <c r="AD902" s="515"/>
      <c r="AE902" s="515"/>
      <c r="AF902" s="488"/>
      <c r="AG902" s="515"/>
      <c r="AH902" s="515"/>
      <c r="AI902" s="488"/>
      <c r="AJ902" s="488"/>
      <c r="AK902" s="515"/>
      <c r="AL902" s="515"/>
      <c r="AM902" s="515"/>
      <c r="AN902" s="515"/>
      <c r="AO902" s="515"/>
      <c r="AP902" s="515"/>
      <c r="AQ902" s="515"/>
      <c r="AR902" s="515"/>
      <c r="AS902" s="515"/>
      <c r="AT902" s="515"/>
      <c r="AU902" s="489"/>
    </row>
    <row r="903" spans="1:47" s="516" customFormat="1" ht="12.75">
      <c r="A903" s="534"/>
      <c r="B903" s="401" t="s">
        <v>369</v>
      </c>
      <c r="C903" s="360"/>
      <c r="D903" s="360"/>
      <c r="E903" s="360"/>
      <c r="F903" s="402"/>
      <c r="G903" s="402"/>
      <c r="H903" s="177"/>
      <c r="I903" s="177"/>
      <c r="J903" s="177"/>
      <c r="K903" s="177"/>
      <c r="L903" s="177"/>
      <c r="M903" s="177"/>
      <c r="N903" s="177"/>
      <c r="O903" s="177"/>
      <c r="P903" s="177"/>
      <c r="Q903" s="177"/>
      <c r="R903" s="177"/>
      <c r="S903" s="177"/>
      <c r="T903" s="403">
        <v>0</v>
      </c>
      <c r="U903" s="403">
        <v>0</v>
      </c>
      <c r="V903" s="177"/>
      <c r="W903" s="177"/>
      <c r="X903" s="177"/>
      <c r="Y903" s="177"/>
      <c r="Z903" s="177"/>
      <c r="AA903" s="407">
        <v>0</v>
      </c>
      <c r="AB903" s="533"/>
      <c r="AC903" s="515"/>
      <c r="AD903" s="515"/>
      <c r="AE903" s="515"/>
      <c r="AF903" s="488"/>
      <c r="AG903" s="515"/>
      <c r="AH903" s="515"/>
      <c r="AI903" s="488"/>
      <c r="AJ903" s="488"/>
      <c r="AK903" s="515"/>
      <c r="AL903" s="515"/>
      <c r="AM903" s="515"/>
      <c r="AN903" s="515"/>
      <c r="AO903" s="515"/>
      <c r="AP903" s="515"/>
      <c r="AQ903" s="515"/>
      <c r="AR903" s="515"/>
      <c r="AS903" s="515"/>
      <c r="AT903" s="515"/>
      <c r="AU903" s="489"/>
    </row>
    <row r="904" spans="1:47" s="516" customFormat="1" ht="12.75">
      <c r="A904" s="534"/>
      <c r="B904" s="401" t="s">
        <v>370</v>
      </c>
      <c r="C904" s="360"/>
      <c r="D904" s="360"/>
      <c r="E904" s="360"/>
      <c r="F904" s="402"/>
      <c r="G904" s="402"/>
      <c r="H904" s="177"/>
      <c r="I904" s="177"/>
      <c r="J904" s="177"/>
      <c r="K904" s="177"/>
      <c r="L904" s="177"/>
      <c r="M904" s="177"/>
      <c r="N904" s="177"/>
      <c r="O904" s="177"/>
      <c r="P904" s="177"/>
      <c r="Q904" s="177"/>
      <c r="R904" s="177"/>
      <c r="S904" s="177"/>
      <c r="T904" s="403">
        <v>0</v>
      </c>
      <c r="U904" s="403">
        <v>0</v>
      </c>
      <c r="V904" s="177"/>
      <c r="W904" s="177"/>
      <c r="X904" s="177"/>
      <c r="Y904" s="177"/>
      <c r="Z904" s="177"/>
      <c r="AA904" s="407">
        <v>0</v>
      </c>
      <c r="AB904" s="533"/>
      <c r="AC904" s="515"/>
      <c r="AD904" s="515"/>
      <c r="AE904" s="515"/>
      <c r="AF904" s="488"/>
      <c r="AG904" s="515"/>
      <c r="AH904" s="515"/>
      <c r="AI904" s="488"/>
      <c r="AJ904" s="488"/>
      <c r="AK904" s="515"/>
      <c r="AL904" s="515"/>
      <c r="AM904" s="515"/>
      <c r="AN904" s="515"/>
      <c r="AO904" s="515"/>
      <c r="AP904" s="515"/>
      <c r="AQ904" s="515"/>
      <c r="AR904" s="515"/>
      <c r="AS904" s="515"/>
      <c r="AT904" s="515"/>
      <c r="AU904" s="489"/>
    </row>
    <row r="905" spans="1:47" s="516" customFormat="1" ht="12.75">
      <c r="A905" s="534"/>
      <c r="B905" s="401" t="s">
        <v>371</v>
      </c>
      <c r="C905" s="360"/>
      <c r="D905" s="360"/>
      <c r="E905" s="360"/>
      <c r="F905" s="402"/>
      <c r="G905" s="402"/>
      <c r="H905" s="177"/>
      <c r="I905" s="177"/>
      <c r="J905" s="177"/>
      <c r="K905" s="177"/>
      <c r="L905" s="177"/>
      <c r="M905" s="177"/>
      <c r="N905" s="177"/>
      <c r="O905" s="177"/>
      <c r="P905" s="177"/>
      <c r="Q905" s="177"/>
      <c r="R905" s="177"/>
      <c r="S905" s="177"/>
      <c r="T905" s="403">
        <v>0</v>
      </c>
      <c r="U905" s="403">
        <v>0</v>
      </c>
      <c r="V905" s="177"/>
      <c r="W905" s="177"/>
      <c r="X905" s="177"/>
      <c r="Y905" s="177"/>
      <c r="Z905" s="177"/>
      <c r="AA905" s="407">
        <v>0</v>
      </c>
      <c r="AB905" s="533"/>
      <c r="AC905" s="515"/>
      <c r="AD905" s="515"/>
      <c r="AE905" s="515"/>
      <c r="AF905" s="488"/>
      <c r="AG905" s="515"/>
      <c r="AH905" s="515"/>
      <c r="AI905" s="488"/>
      <c r="AJ905" s="488"/>
      <c r="AK905" s="515"/>
      <c r="AL905" s="515"/>
      <c r="AM905" s="515"/>
      <c r="AN905" s="515"/>
      <c r="AO905" s="515"/>
      <c r="AP905" s="515"/>
      <c r="AQ905" s="515"/>
      <c r="AR905" s="515"/>
      <c r="AS905" s="515"/>
      <c r="AT905" s="515"/>
      <c r="AU905" s="489"/>
    </row>
    <row r="906" spans="1:47" s="516" customFormat="1" ht="12.75">
      <c r="A906" s="534"/>
      <c r="B906" s="401" t="s">
        <v>372</v>
      </c>
      <c r="C906" s="360"/>
      <c r="D906" s="360"/>
      <c r="E906" s="360"/>
      <c r="F906" s="402"/>
      <c r="G906" s="402"/>
      <c r="H906" s="177"/>
      <c r="I906" s="177"/>
      <c r="J906" s="177"/>
      <c r="K906" s="177"/>
      <c r="L906" s="177"/>
      <c r="M906" s="177"/>
      <c r="N906" s="177"/>
      <c r="O906" s="177"/>
      <c r="P906" s="177"/>
      <c r="Q906" s="177"/>
      <c r="R906" s="177"/>
      <c r="S906" s="177"/>
      <c r="T906" s="403">
        <v>0</v>
      </c>
      <c r="U906" s="403">
        <v>0</v>
      </c>
      <c r="V906" s="177"/>
      <c r="W906" s="177"/>
      <c r="X906" s="177"/>
      <c r="Y906" s="177"/>
      <c r="Z906" s="177"/>
      <c r="AA906" s="407">
        <v>0</v>
      </c>
      <c r="AB906" s="533"/>
      <c r="AC906" s="515"/>
      <c r="AD906" s="515"/>
      <c r="AE906" s="515"/>
      <c r="AF906" s="488"/>
      <c r="AG906" s="515"/>
      <c r="AH906" s="515"/>
      <c r="AI906" s="488"/>
      <c r="AJ906" s="488"/>
      <c r="AK906" s="515"/>
      <c r="AL906" s="515"/>
      <c r="AM906" s="515"/>
      <c r="AN906" s="515"/>
      <c r="AO906" s="515"/>
      <c r="AP906" s="515"/>
      <c r="AQ906" s="515"/>
      <c r="AR906" s="515"/>
      <c r="AS906" s="515"/>
      <c r="AT906" s="515"/>
      <c r="AU906" s="489"/>
    </row>
    <row r="907" spans="1:47" s="516" customFormat="1" ht="12.75">
      <c r="A907" s="534"/>
      <c r="B907" s="401" t="s">
        <v>373</v>
      </c>
      <c r="C907" s="360">
        <v>0</v>
      </c>
      <c r="D907" s="360">
        <v>0</v>
      </c>
      <c r="E907" s="360">
        <v>1.26</v>
      </c>
      <c r="F907" s="402"/>
      <c r="G907" s="402"/>
      <c r="H907" s="177">
        <v>11.78</v>
      </c>
      <c r="I907" s="177">
        <v>11.78</v>
      </c>
      <c r="J907" s="177">
        <v>0</v>
      </c>
      <c r="K907" s="177">
        <v>0</v>
      </c>
      <c r="L907" s="177">
        <v>0</v>
      </c>
      <c r="M907" s="177">
        <v>0</v>
      </c>
      <c r="N907" s="177">
        <v>0</v>
      </c>
      <c r="O907" s="177">
        <v>0</v>
      </c>
      <c r="P907" s="177">
        <v>0</v>
      </c>
      <c r="Q907" s="177">
        <v>0</v>
      </c>
      <c r="R907" s="177">
        <v>0</v>
      </c>
      <c r="S907" s="177">
        <v>1.26</v>
      </c>
      <c r="T907" s="403">
        <v>0</v>
      </c>
      <c r="U907" s="403">
        <v>1.26</v>
      </c>
      <c r="V907" s="177">
        <v>0</v>
      </c>
      <c r="W907" s="177">
        <v>0</v>
      </c>
      <c r="X907" s="177">
        <v>0</v>
      </c>
      <c r="Y907" s="177">
        <v>0</v>
      </c>
      <c r="Z907" s="177">
        <v>11.78</v>
      </c>
      <c r="AA907" s="407">
        <v>11.78</v>
      </c>
      <c r="AB907" s="533"/>
      <c r="AC907" s="515"/>
      <c r="AD907" s="515"/>
      <c r="AE907" s="515"/>
      <c r="AF907" s="488"/>
      <c r="AG907" s="515"/>
      <c r="AH907" s="515"/>
      <c r="AI907" s="488"/>
      <c r="AJ907" s="488"/>
      <c r="AK907" s="515"/>
      <c r="AL907" s="515"/>
      <c r="AM907" s="515"/>
      <c r="AN907" s="515"/>
      <c r="AO907" s="515"/>
      <c r="AP907" s="515"/>
      <c r="AQ907" s="515"/>
      <c r="AR907" s="515"/>
      <c r="AS907" s="515"/>
      <c r="AT907" s="515"/>
      <c r="AU907" s="489"/>
    </row>
    <row r="908" spans="1:47" s="516" customFormat="1" ht="12.75">
      <c r="A908" s="534"/>
      <c r="B908" s="401" t="s">
        <v>374</v>
      </c>
      <c r="C908" s="360"/>
      <c r="D908" s="360"/>
      <c r="E908" s="360"/>
      <c r="F908" s="402"/>
      <c r="G908" s="402"/>
      <c r="H908" s="177"/>
      <c r="I908" s="177"/>
      <c r="J908" s="177"/>
      <c r="K908" s="177"/>
      <c r="L908" s="177"/>
      <c r="M908" s="177"/>
      <c r="N908" s="177"/>
      <c r="O908" s="177"/>
      <c r="P908" s="177"/>
      <c r="Q908" s="177"/>
      <c r="R908" s="177"/>
      <c r="S908" s="177"/>
      <c r="T908" s="403">
        <v>0</v>
      </c>
      <c r="U908" s="403">
        <v>0</v>
      </c>
      <c r="V908" s="177"/>
      <c r="W908" s="177"/>
      <c r="X908" s="177"/>
      <c r="Y908" s="177"/>
      <c r="Z908" s="177"/>
      <c r="AA908" s="407">
        <v>0</v>
      </c>
      <c r="AB908" s="533"/>
      <c r="AC908" s="515"/>
      <c r="AD908" s="515"/>
      <c r="AE908" s="515"/>
      <c r="AF908" s="488"/>
      <c r="AG908" s="515"/>
      <c r="AH908" s="515"/>
      <c r="AI908" s="488"/>
      <c r="AJ908" s="488"/>
      <c r="AK908" s="515"/>
      <c r="AL908" s="515"/>
      <c r="AM908" s="515"/>
      <c r="AN908" s="515"/>
      <c r="AO908" s="515"/>
      <c r="AP908" s="515"/>
      <c r="AQ908" s="515"/>
      <c r="AR908" s="515"/>
      <c r="AS908" s="515"/>
      <c r="AT908" s="515"/>
      <c r="AU908" s="489"/>
    </row>
    <row r="909" spans="1:47" s="516" customFormat="1" ht="12.75">
      <c r="A909" s="534"/>
      <c r="B909" s="401" t="s">
        <v>375</v>
      </c>
      <c r="C909" s="360"/>
      <c r="D909" s="360"/>
      <c r="E909" s="360"/>
      <c r="F909" s="402"/>
      <c r="G909" s="402"/>
      <c r="H909" s="177"/>
      <c r="I909" s="177"/>
      <c r="J909" s="177"/>
      <c r="K909" s="177"/>
      <c r="L909" s="177"/>
      <c r="M909" s="177"/>
      <c r="N909" s="177"/>
      <c r="O909" s="177"/>
      <c r="P909" s="177"/>
      <c r="Q909" s="177"/>
      <c r="R909" s="177"/>
      <c r="S909" s="177"/>
      <c r="T909" s="403">
        <v>0</v>
      </c>
      <c r="U909" s="403">
        <v>0</v>
      </c>
      <c r="V909" s="177"/>
      <c r="W909" s="177"/>
      <c r="X909" s="177"/>
      <c r="Y909" s="177"/>
      <c r="Z909" s="177"/>
      <c r="AA909" s="407">
        <v>0</v>
      </c>
      <c r="AB909" s="533"/>
      <c r="AC909" s="515"/>
      <c r="AD909" s="515"/>
      <c r="AE909" s="515"/>
      <c r="AF909" s="488"/>
      <c r="AG909" s="515"/>
      <c r="AH909" s="515"/>
      <c r="AI909" s="488"/>
      <c r="AJ909" s="488"/>
      <c r="AK909" s="515"/>
      <c r="AL909" s="515"/>
      <c r="AM909" s="515"/>
      <c r="AN909" s="515"/>
      <c r="AO909" s="515"/>
      <c r="AP909" s="515"/>
      <c r="AQ909" s="515"/>
      <c r="AR909" s="515"/>
      <c r="AS909" s="515"/>
      <c r="AT909" s="515"/>
      <c r="AU909" s="489"/>
    </row>
    <row r="910" spans="1:47" s="516" customFormat="1" ht="12.75">
      <c r="A910" s="534"/>
      <c r="B910" s="401" t="s">
        <v>376</v>
      </c>
      <c r="C910" s="360"/>
      <c r="D910" s="360"/>
      <c r="E910" s="360">
        <v>1.26</v>
      </c>
      <c r="F910" s="402"/>
      <c r="G910" s="402"/>
      <c r="H910" s="403">
        <v>11.78</v>
      </c>
      <c r="I910" s="177">
        <v>11.78</v>
      </c>
      <c r="J910" s="177"/>
      <c r="K910" s="177"/>
      <c r="L910" s="177"/>
      <c r="M910" s="177"/>
      <c r="N910" s="177"/>
      <c r="O910" s="177"/>
      <c r="P910" s="177"/>
      <c r="Q910" s="177"/>
      <c r="R910" s="177"/>
      <c r="S910" s="177">
        <v>1.26</v>
      </c>
      <c r="T910" s="403">
        <v>0</v>
      </c>
      <c r="U910" s="403">
        <v>1.26</v>
      </c>
      <c r="V910" s="177"/>
      <c r="W910" s="177"/>
      <c r="X910" s="177"/>
      <c r="Y910" s="177"/>
      <c r="Z910" s="177">
        <v>11.78</v>
      </c>
      <c r="AA910" s="407">
        <v>11.78</v>
      </c>
      <c r="AB910" s="533"/>
      <c r="AC910" s="515"/>
      <c r="AD910" s="515"/>
      <c r="AE910" s="515"/>
      <c r="AF910" s="488"/>
      <c r="AG910" s="515"/>
      <c r="AH910" s="515"/>
      <c r="AI910" s="488"/>
      <c r="AJ910" s="488"/>
      <c r="AK910" s="515"/>
      <c r="AL910" s="515"/>
      <c r="AM910" s="515"/>
      <c r="AN910" s="515"/>
      <c r="AO910" s="515"/>
      <c r="AP910" s="515"/>
      <c r="AQ910" s="515"/>
      <c r="AR910" s="515"/>
      <c r="AS910" s="515"/>
      <c r="AT910" s="515"/>
      <c r="AU910" s="489"/>
    </row>
    <row r="911" spans="1:47" s="516" customFormat="1" ht="12.75">
      <c r="A911" s="534"/>
      <c r="B911" s="401" t="s">
        <v>377</v>
      </c>
      <c r="C911" s="360"/>
      <c r="D911" s="360"/>
      <c r="E911" s="360"/>
      <c r="F911" s="402"/>
      <c r="G911" s="402"/>
      <c r="H911" s="177"/>
      <c r="I911" s="177"/>
      <c r="J911" s="177"/>
      <c r="K911" s="177"/>
      <c r="L911" s="177"/>
      <c r="M911" s="177"/>
      <c r="N911" s="177"/>
      <c r="O911" s="177"/>
      <c r="P911" s="177"/>
      <c r="Q911" s="177"/>
      <c r="R911" s="177"/>
      <c r="S911" s="177"/>
      <c r="T911" s="403">
        <v>0</v>
      </c>
      <c r="U911" s="403">
        <v>0</v>
      </c>
      <c r="V911" s="177"/>
      <c r="W911" s="177"/>
      <c r="X911" s="177"/>
      <c r="Y911" s="177"/>
      <c r="Z911" s="177"/>
      <c r="AA911" s="407">
        <v>0</v>
      </c>
      <c r="AB911" s="533"/>
      <c r="AC911" s="515"/>
      <c r="AD911" s="515"/>
      <c r="AE911" s="515"/>
      <c r="AF911" s="488"/>
      <c r="AG911" s="515"/>
      <c r="AH911" s="515"/>
      <c r="AI911" s="488"/>
      <c r="AJ911" s="488"/>
      <c r="AK911" s="515"/>
      <c r="AL911" s="515"/>
      <c r="AM911" s="515"/>
      <c r="AN911" s="515"/>
      <c r="AO911" s="515"/>
      <c r="AP911" s="515"/>
      <c r="AQ911" s="515"/>
      <c r="AR911" s="515"/>
      <c r="AS911" s="515"/>
      <c r="AT911" s="515"/>
      <c r="AU911" s="489"/>
    </row>
    <row r="912" spans="1:47" s="516" customFormat="1" ht="12.75">
      <c r="A912" s="534"/>
      <c r="B912" s="401" t="s">
        <v>67</v>
      </c>
      <c r="C912" s="360"/>
      <c r="D912" s="360"/>
      <c r="E912" s="360"/>
      <c r="F912" s="402"/>
      <c r="G912" s="402"/>
      <c r="H912" s="177"/>
      <c r="I912" s="177"/>
      <c r="J912" s="177"/>
      <c r="K912" s="177"/>
      <c r="L912" s="177"/>
      <c r="M912" s="177"/>
      <c r="N912" s="177"/>
      <c r="O912" s="177"/>
      <c r="P912" s="177"/>
      <c r="Q912" s="177"/>
      <c r="R912" s="177"/>
      <c r="S912" s="177"/>
      <c r="T912" s="403">
        <v>0</v>
      </c>
      <c r="U912" s="403">
        <v>0</v>
      </c>
      <c r="V912" s="177"/>
      <c r="W912" s="177"/>
      <c r="X912" s="177"/>
      <c r="Y912" s="177"/>
      <c r="Z912" s="177"/>
      <c r="AA912" s="407">
        <v>0</v>
      </c>
      <c r="AB912" s="533"/>
      <c r="AC912" s="515"/>
      <c r="AD912" s="515"/>
      <c r="AE912" s="515"/>
      <c r="AF912" s="488"/>
      <c r="AG912" s="515"/>
      <c r="AH912" s="515"/>
      <c r="AI912" s="488"/>
      <c r="AJ912" s="488"/>
      <c r="AK912" s="515"/>
      <c r="AL912" s="515"/>
      <c r="AM912" s="515"/>
      <c r="AN912" s="515"/>
      <c r="AO912" s="515"/>
      <c r="AP912" s="515"/>
      <c r="AQ912" s="515"/>
      <c r="AR912" s="515"/>
      <c r="AS912" s="515"/>
      <c r="AT912" s="515"/>
      <c r="AU912" s="489"/>
    </row>
    <row r="913" spans="1:47" s="528" customFormat="1" ht="39.950000000000003" customHeight="1">
      <c r="A913" s="542">
        <v>33</v>
      </c>
      <c r="B913" s="535" t="s">
        <v>103</v>
      </c>
      <c r="C913" s="513" t="s">
        <v>52</v>
      </c>
      <c r="D913" s="513">
        <v>0.4</v>
      </c>
      <c r="E913" s="513">
        <v>1.26</v>
      </c>
      <c r="F913" s="398">
        <v>2017</v>
      </c>
      <c r="G913" s="398">
        <v>2017</v>
      </c>
      <c r="H913" s="513">
        <v>25.06</v>
      </c>
      <c r="I913" s="513">
        <v>25.06</v>
      </c>
      <c r="J913" s="513"/>
      <c r="K913" s="513"/>
      <c r="L913" s="513"/>
      <c r="M913" s="513"/>
      <c r="N913" s="513"/>
      <c r="O913" s="513"/>
      <c r="P913" s="513"/>
      <c r="Q913" s="513"/>
      <c r="R913" s="513">
        <v>0.4</v>
      </c>
      <c r="S913" s="513">
        <v>1.26</v>
      </c>
      <c r="T913" s="584">
        <v>0.4</v>
      </c>
      <c r="U913" s="584">
        <v>1.26</v>
      </c>
      <c r="V913" s="590"/>
      <c r="W913" s="513"/>
      <c r="X913" s="513"/>
      <c r="Y913" s="513"/>
      <c r="Z913" s="513">
        <v>25.06</v>
      </c>
      <c r="AA913" s="587">
        <v>25.06</v>
      </c>
      <c r="AB913" s="531"/>
      <c r="AC913" s="624"/>
      <c r="AD913" s="536"/>
      <c r="AE913" s="536"/>
      <c r="AF913" s="515"/>
      <c r="AG913" s="515"/>
      <c r="AH913" s="515"/>
      <c r="AJ913" s="515"/>
      <c r="AK913" s="515"/>
      <c r="AL913" s="515"/>
      <c r="AM913" s="515"/>
      <c r="AN913" s="515"/>
      <c r="AO913" s="515"/>
      <c r="AP913" s="515"/>
    </row>
    <row r="914" spans="1:47" s="516" customFormat="1" ht="12.75">
      <c r="A914" s="534"/>
      <c r="B914" s="401" t="s">
        <v>361</v>
      </c>
      <c r="C914" s="360">
        <v>0</v>
      </c>
      <c r="D914" s="360">
        <v>0.4</v>
      </c>
      <c r="E914" s="360">
        <v>1.26</v>
      </c>
      <c r="F914" s="402"/>
      <c r="G914" s="402"/>
      <c r="H914" s="177">
        <v>25.060000000000002</v>
      </c>
      <c r="I914" s="177">
        <v>25.060000000000002</v>
      </c>
      <c r="J914" s="177">
        <v>0</v>
      </c>
      <c r="K914" s="177">
        <v>0</v>
      </c>
      <c r="L914" s="177">
        <v>0</v>
      </c>
      <c r="M914" s="177">
        <v>0</v>
      </c>
      <c r="N914" s="177">
        <v>0</v>
      </c>
      <c r="O914" s="177">
        <v>0</v>
      </c>
      <c r="P914" s="177">
        <v>0</v>
      </c>
      <c r="Q914" s="177">
        <v>0</v>
      </c>
      <c r="R914" s="177">
        <v>0.4</v>
      </c>
      <c r="S914" s="177">
        <v>1.26</v>
      </c>
      <c r="T914" s="403">
        <v>0.4</v>
      </c>
      <c r="U914" s="403">
        <v>1.26</v>
      </c>
      <c r="V914" s="177">
        <v>0</v>
      </c>
      <c r="W914" s="177">
        <v>0</v>
      </c>
      <c r="X914" s="177">
        <v>0</v>
      </c>
      <c r="Y914" s="177">
        <v>0</v>
      </c>
      <c r="Z914" s="177">
        <v>25.060000000000002</v>
      </c>
      <c r="AA914" s="407">
        <v>25.060000000000002</v>
      </c>
      <c r="AB914" s="533"/>
      <c r="AC914" s="515"/>
      <c r="AD914" s="515"/>
      <c r="AE914" s="515"/>
      <c r="AF914" s="488"/>
      <c r="AG914" s="515"/>
      <c r="AH914" s="515"/>
      <c r="AI914" s="488"/>
      <c r="AJ914" s="488"/>
      <c r="AK914" s="515"/>
      <c r="AL914" s="515"/>
      <c r="AM914" s="515"/>
      <c r="AN914" s="515"/>
      <c r="AO914" s="515"/>
      <c r="AP914" s="515"/>
      <c r="AQ914" s="515"/>
      <c r="AR914" s="515"/>
      <c r="AS914" s="515"/>
      <c r="AT914" s="515"/>
      <c r="AU914" s="489"/>
    </row>
    <row r="915" spans="1:47" s="516" customFormat="1" ht="12.75">
      <c r="A915" s="534"/>
      <c r="B915" s="401" t="s">
        <v>362</v>
      </c>
      <c r="C915" s="360">
        <v>0</v>
      </c>
      <c r="D915" s="360">
        <v>0.4</v>
      </c>
      <c r="E915" s="360">
        <v>0</v>
      </c>
      <c r="F915" s="402"/>
      <c r="G915" s="402"/>
      <c r="H915" s="177">
        <v>6.37</v>
      </c>
      <c r="I915" s="177">
        <v>6.37</v>
      </c>
      <c r="J915" s="177">
        <v>0</v>
      </c>
      <c r="K915" s="177">
        <v>0</v>
      </c>
      <c r="L915" s="177">
        <v>0</v>
      </c>
      <c r="M915" s="177">
        <v>0</v>
      </c>
      <c r="N915" s="177">
        <v>0</v>
      </c>
      <c r="O915" s="177">
        <v>0</v>
      </c>
      <c r="P915" s="177">
        <v>0</v>
      </c>
      <c r="Q915" s="177">
        <v>0</v>
      </c>
      <c r="R915" s="177">
        <v>0.4</v>
      </c>
      <c r="S915" s="177">
        <v>0</v>
      </c>
      <c r="T915" s="403">
        <v>0.4</v>
      </c>
      <c r="U915" s="403">
        <v>0</v>
      </c>
      <c r="V915" s="177">
        <v>0</v>
      </c>
      <c r="W915" s="177">
        <v>0</v>
      </c>
      <c r="X915" s="177">
        <v>0</v>
      </c>
      <c r="Y915" s="177">
        <v>0</v>
      </c>
      <c r="Z915" s="177">
        <v>6.37</v>
      </c>
      <c r="AA915" s="407">
        <v>6.37</v>
      </c>
      <c r="AB915" s="533"/>
      <c r="AC915" s="515"/>
      <c r="AD915" s="515"/>
      <c r="AE915" s="515"/>
      <c r="AF915" s="488"/>
      <c r="AG915" s="515"/>
      <c r="AH915" s="515"/>
      <c r="AI915" s="488"/>
      <c r="AJ915" s="488"/>
      <c r="AK915" s="515"/>
      <c r="AL915" s="515"/>
      <c r="AM915" s="515"/>
      <c r="AN915" s="515"/>
      <c r="AO915" s="515"/>
      <c r="AP915" s="515"/>
      <c r="AQ915" s="515"/>
      <c r="AR915" s="515"/>
      <c r="AS915" s="515"/>
      <c r="AT915" s="515"/>
      <c r="AU915" s="489"/>
    </row>
    <row r="916" spans="1:47" s="516" customFormat="1" ht="12.75">
      <c r="A916" s="534"/>
      <c r="B916" s="401" t="s">
        <v>363</v>
      </c>
      <c r="C916" s="360">
        <v>0</v>
      </c>
      <c r="D916" s="360">
        <v>0.4</v>
      </c>
      <c r="E916" s="360">
        <v>0</v>
      </c>
      <c r="F916" s="402"/>
      <c r="G916" s="402"/>
      <c r="H916" s="177">
        <v>6.37</v>
      </c>
      <c r="I916" s="177">
        <v>6.37</v>
      </c>
      <c r="J916" s="177">
        <v>0</v>
      </c>
      <c r="K916" s="177">
        <v>0</v>
      </c>
      <c r="L916" s="177">
        <v>0</v>
      </c>
      <c r="M916" s="177">
        <v>0</v>
      </c>
      <c r="N916" s="177">
        <v>0</v>
      </c>
      <c r="O916" s="177">
        <v>0</v>
      </c>
      <c r="P916" s="177">
        <v>0</v>
      </c>
      <c r="Q916" s="177">
        <v>0</v>
      </c>
      <c r="R916" s="177">
        <v>0.4</v>
      </c>
      <c r="S916" s="177">
        <v>0</v>
      </c>
      <c r="T916" s="403">
        <v>0.4</v>
      </c>
      <c r="U916" s="403">
        <v>0</v>
      </c>
      <c r="V916" s="177">
        <v>0</v>
      </c>
      <c r="W916" s="177">
        <v>0</v>
      </c>
      <c r="X916" s="177">
        <v>0</v>
      </c>
      <c r="Y916" s="177">
        <v>0</v>
      </c>
      <c r="Z916" s="177">
        <v>6.37</v>
      </c>
      <c r="AA916" s="407">
        <v>6.37</v>
      </c>
      <c r="AB916" s="533"/>
      <c r="AC916" s="515"/>
      <c r="AD916" s="515"/>
      <c r="AE916" s="515"/>
      <c r="AF916" s="488"/>
      <c r="AG916" s="515"/>
      <c r="AH916" s="515"/>
      <c r="AI916" s="488"/>
      <c r="AJ916" s="488"/>
      <c r="AK916" s="515"/>
      <c r="AL916" s="515"/>
      <c r="AM916" s="515"/>
      <c r="AN916" s="515"/>
      <c r="AO916" s="515"/>
      <c r="AP916" s="515"/>
      <c r="AQ916" s="515"/>
      <c r="AR916" s="515"/>
      <c r="AS916" s="515"/>
      <c r="AT916" s="515"/>
      <c r="AU916" s="489"/>
    </row>
    <row r="917" spans="1:47" s="516" customFormat="1" ht="12.75">
      <c r="A917" s="534"/>
      <c r="B917" s="401" t="s">
        <v>364</v>
      </c>
      <c r="C917" s="360"/>
      <c r="D917" s="360"/>
      <c r="E917" s="360"/>
      <c r="F917" s="402"/>
      <c r="G917" s="402"/>
      <c r="H917" s="177"/>
      <c r="I917" s="177"/>
      <c r="J917" s="177"/>
      <c r="K917" s="177"/>
      <c r="L917" s="177"/>
      <c r="M917" s="177"/>
      <c r="N917" s="177"/>
      <c r="O917" s="177"/>
      <c r="P917" s="177"/>
      <c r="Q917" s="177"/>
      <c r="R917" s="177"/>
      <c r="S917" s="177"/>
      <c r="T917" s="403">
        <v>0</v>
      </c>
      <c r="U917" s="403">
        <v>0</v>
      </c>
      <c r="V917" s="177"/>
      <c r="W917" s="177"/>
      <c r="X917" s="177"/>
      <c r="Y917" s="177"/>
      <c r="Z917" s="177"/>
      <c r="AA917" s="407">
        <v>0</v>
      </c>
      <c r="AB917" s="533"/>
      <c r="AC917" s="515"/>
      <c r="AD917" s="515"/>
      <c r="AE917" s="515"/>
      <c r="AF917" s="488"/>
      <c r="AG917" s="515"/>
      <c r="AH917" s="515"/>
      <c r="AI917" s="488"/>
      <c r="AJ917" s="488"/>
      <c r="AK917" s="515"/>
      <c r="AL917" s="515"/>
      <c r="AM917" s="515"/>
      <c r="AN917" s="515"/>
      <c r="AO917" s="515"/>
      <c r="AP917" s="515"/>
      <c r="AQ917" s="515"/>
      <c r="AR917" s="515"/>
      <c r="AS917" s="515"/>
      <c r="AT917" s="515"/>
      <c r="AU917" s="489"/>
    </row>
    <row r="918" spans="1:47" s="516" customFormat="1" ht="12.75">
      <c r="A918" s="534"/>
      <c r="B918" s="401" t="s">
        <v>365</v>
      </c>
      <c r="C918" s="360"/>
      <c r="D918" s="360"/>
      <c r="E918" s="360"/>
      <c r="F918" s="402"/>
      <c r="G918" s="402"/>
      <c r="H918" s="177"/>
      <c r="I918" s="177"/>
      <c r="J918" s="177"/>
      <c r="K918" s="177"/>
      <c r="L918" s="177"/>
      <c r="M918" s="177"/>
      <c r="N918" s="177"/>
      <c r="O918" s="177"/>
      <c r="P918" s="177"/>
      <c r="Q918" s="177"/>
      <c r="R918" s="177"/>
      <c r="S918" s="177"/>
      <c r="T918" s="403">
        <v>0</v>
      </c>
      <c r="U918" s="403">
        <v>0</v>
      </c>
      <c r="V918" s="177"/>
      <c r="W918" s="177"/>
      <c r="X918" s="177"/>
      <c r="Y918" s="177"/>
      <c r="Z918" s="177"/>
      <c r="AA918" s="407">
        <v>0</v>
      </c>
      <c r="AB918" s="533"/>
      <c r="AC918" s="515"/>
      <c r="AD918" s="515"/>
      <c r="AE918" s="515"/>
      <c r="AF918" s="488"/>
      <c r="AG918" s="515"/>
      <c r="AH918" s="515"/>
      <c r="AI918" s="488"/>
      <c r="AJ918" s="488"/>
      <c r="AK918" s="515"/>
      <c r="AL918" s="515"/>
      <c r="AM918" s="515"/>
      <c r="AN918" s="515"/>
      <c r="AO918" s="515"/>
      <c r="AP918" s="515"/>
      <c r="AQ918" s="515"/>
      <c r="AR918" s="515"/>
      <c r="AS918" s="515"/>
      <c r="AT918" s="515"/>
      <c r="AU918" s="489"/>
    </row>
    <row r="919" spans="1:47" s="516" customFormat="1">
      <c r="A919" s="534"/>
      <c r="B919" s="401" t="s">
        <v>366</v>
      </c>
      <c r="C919" s="360"/>
      <c r="D919" s="360">
        <v>0.4</v>
      </c>
      <c r="E919" s="360"/>
      <c r="F919" s="402"/>
      <c r="G919" s="402"/>
      <c r="H919" s="403">
        <v>6.37</v>
      </c>
      <c r="I919" s="420">
        <v>6.37</v>
      </c>
      <c r="J919" s="177"/>
      <c r="K919" s="177"/>
      <c r="L919" s="177"/>
      <c r="M919" s="177"/>
      <c r="N919" s="177"/>
      <c r="O919" s="177"/>
      <c r="P919" s="177"/>
      <c r="Q919" s="177"/>
      <c r="R919" s="177">
        <v>0.4</v>
      </c>
      <c r="S919" s="177"/>
      <c r="T919" s="403">
        <v>0.4</v>
      </c>
      <c r="U919" s="403">
        <v>0</v>
      </c>
      <c r="V919" s="177"/>
      <c r="W919" s="177"/>
      <c r="X919" s="177"/>
      <c r="Y919" s="177"/>
      <c r="Z919" s="177">
        <v>6.37</v>
      </c>
      <c r="AA919" s="407">
        <v>6.37</v>
      </c>
      <c r="AB919" s="533"/>
      <c r="AC919" s="515"/>
      <c r="AD919" s="515"/>
      <c r="AE919" s="515"/>
      <c r="AF919" s="488"/>
      <c r="AG919" s="515"/>
      <c r="AH919" s="515"/>
      <c r="AI919" s="488"/>
      <c r="AJ919" s="488"/>
      <c r="AK919" s="515"/>
      <c r="AL919" s="515"/>
      <c r="AM919" s="515"/>
      <c r="AN919" s="515"/>
      <c r="AO919" s="515"/>
      <c r="AP919" s="515"/>
      <c r="AQ919" s="515"/>
      <c r="AR919" s="515"/>
      <c r="AS919" s="515"/>
      <c r="AT919" s="515"/>
      <c r="AU919" s="489"/>
    </row>
    <row r="920" spans="1:47" s="516" customFormat="1" ht="12.75">
      <c r="A920" s="534"/>
      <c r="B920" s="401" t="s">
        <v>367</v>
      </c>
      <c r="C920" s="360"/>
      <c r="D920" s="360"/>
      <c r="E920" s="360"/>
      <c r="F920" s="402"/>
      <c r="G920" s="402"/>
      <c r="H920" s="177"/>
      <c r="I920" s="177"/>
      <c r="J920" s="177"/>
      <c r="K920" s="177"/>
      <c r="L920" s="177"/>
      <c r="M920" s="177"/>
      <c r="N920" s="177"/>
      <c r="O920" s="177"/>
      <c r="P920" s="177"/>
      <c r="Q920" s="177"/>
      <c r="R920" s="177"/>
      <c r="S920" s="177"/>
      <c r="T920" s="403">
        <v>0</v>
      </c>
      <c r="U920" s="403">
        <v>0</v>
      </c>
      <c r="V920" s="177"/>
      <c r="W920" s="177"/>
      <c r="X920" s="177"/>
      <c r="Y920" s="177"/>
      <c r="Z920" s="177"/>
      <c r="AA920" s="407">
        <v>0</v>
      </c>
      <c r="AB920" s="533"/>
      <c r="AC920" s="515"/>
      <c r="AD920" s="515"/>
      <c r="AE920" s="515"/>
      <c r="AF920" s="488"/>
      <c r="AG920" s="515"/>
      <c r="AH920" s="515"/>
      <c r="AI920" s="488"/>
      <c r="AJ920" s="488"/>
      <c r="AK920" s="515"/>
      <c r="AL920" s="515"/>
      <c r="AM920" s="515"/>
      <c r="AN920" s="515"/>
      <c r="AO920" s="515"/>
      <c r="AP920" s="515"/>
      <c r="AQ920" s="515"/>
      <c r="AR920" s="515"/>
      <c r="AS920" s="515"/>
      <c r="AT920" s="515"/>
      <c r="AU920" s="489"/>
    </row>
    <row r="921" spans="1:47" s="516" customFormat="1" ht="12.75">
      <c r="A921" s="534"/>
      <c r="B921" s="401" t="s">
        <v>368</v>
      </c>
      <c r="C921" s="360">
        <v>0</v>
      </c>
      <c r="D921" s="360">
        <v>0</v>
      </c>
      <c r="E921" s="360">
        <v>0</v>
      </c>
      <c r="F921" s="402"/>
      <c r="G921" s="402"/>
      <c r="H921" s="177">
        <v>0</v>
      </c>
      <c r="I921" s="177">
        <v>0</v>
      </c>
      <c r="J921" s="177">
        <v>0</v>
      </c>
      <c r="K921" s="177">
        <v>0</v>
      </c>
      <c r="L921" s="177">
        <v>0</v>
      </c>
      <c r="M921" s="177">
        <v>0</v>
      </c>
      <c r="N921" s="177">
        <v>0</v>
      </c>
      <c r="O921" s="177">
        <v>0</v>
      </c>
      <c r="P921" s="177">
        <v>0</v>
      </c>
      <c r="Q921" s="177">
        <v>0</v>
      </c>
      <c r="R921" s="177">
        <v>0</v>
      </c>
      <c r="S921" s="177">
        <v>0</v>
      </c>
      <c r="T921" s="403">
        <v>0</v>
      </c>
      <c r="U921" s="403">
        <v>0</v>
      </c>
      <c r="V921" s="177">
        <v>0</v>
      </c>
      <c r="W921" s="177">
        <v>0</v>
      </c>
      <c r="X921" s="177">
        <v>0</v>
      </c>
      <c r="Y921" s="177">
        <v>0</v>
      </c>
      <c r="Z921" s="177">
        <v>0</v>
      </c>
      <c r="AA921" s="407">
        <v>0</v>
      </c>
      <c r="AB921" s="533"/>
      <c r="AC921" s="515"/>
      <c r="AD921" s="515"/>
      <c r="AE921" s="515"/>
      <c r="AF921" s="488"/>
      <c r="AG921" s="515"/>
      <c r="AH921" s="515"/>
      <c r="AI921" s="488"/>
      <c r="AJ921" s="488"/>
      <c r="AK921" s="515"/>
      <c r="AL921" s="515"/>
      <c r="AM921" s="515"/>
      <c r="AN921" s="515"/>
      <c r="AO921" s="515"/>
      <c r="AP921" s="515"/>
      <c r="AQ921" s="515"/>
      <c r="AR921" s="515"/>
      <c r="AS921" s="515"/>
      <c r="AT921" s="515"/>
      <c r="AU921" s="489"/>
    </row>
    <row r="922" spans="1:47" s="516" customFormat="1" ht="12.75">
      <c r="A922" s="534"/>
      <c r="B922" s="401" t="s">
        <v>369</v>
      </c>
      <c r="C922" s="360"/>
      <c r="D922" s="360"/>
      <c r="E922" s="360"/>
      <c r="F922" s="402"/>
      <c r="G922" s="402"/>
      <c r="H922" s="177"/>
      <c r="I922" s="177"/>
      <c r="J922" s="177"/>
      <c r="K922" s="177"/>
      <c r="L922" s="177"/>
      <c r="M922" s="177"/>
      <c r="N922" s="177"/>
      <c r="O922" s="177"/>
      <c r="P922" s="177"/>
      <c r="Q922" s="177"/>
      <c r="R922" s="177"/>
      <c r="S922" s="177"/>
      <c r="T922" s="403">
        <v>0</v>
      </c>
      <c r="U922" s="403">
        <v>0</v>
      </c>
      <c r="V922" s="177"/>
      <c r="W922" s="177"/>
      <c r="X922" s="177"/>
      <c r="Y922" s="177"/>
      <c r="Z922" s="177"/>
      <c r="AA922" s="407">
        <v>0</v>
      </c>
      <c r="AB922" s="533"/>
      <c r="AC922" s="515"/>
      <c r="AD922" s="515"/>
      <c r="AE922" s="515"/>
      <c r="AF922" s="488"/>
      <c r="AG922" s="515"/>
      <c r="AH922" s="515"/>
      <c r="AI922" s="488"/>
      <c r="AJ922" s="488"/>
      <c r="AK922" s="515"/>
      <c r="AL922" s="515"/>
      <c r="AM922" s="515"/>
      <c r="AN922" s="515"/>
      <c r="AO922" s="515"/>
      <c r="AP922" s="515"/>
      <c r="AQ922" s="515"/>
      <c r="AR922" s="515"/>
      <c r="AS922" s="515"/>
      <c r="AT922" s="515"/>
      <c r="AU922" s="489"/>
    </row>
    <row r="923" spans="1:47" s="516" customFormat="1" ht="12.75">
      <c r="A923" s="534"/>
      <c r="B923" s="401" t="s">
        <v>370</v>
      </c>
      <c r="C923" s="360"/>
      <c r="D923" s="360"/>
      <c r="E923" s="360"/>
      <c r="F923" s="402"/>
      <c r="G923" s="402"/>
      <c r="H923" s="177"/>
      <c r="I923" s="177"/>
      <c r="J923" s="177"/>
      <c r="K923" s="177"/>
      <c r="L923" s="177"/>
      <c r="M923" s="177"/>
      <c r="N923" s="177"/>
      <c r="O923" s="177"/>
      <c r="P923" s="177"/>
      <c r="Q923" s="177"/>
      <c r="R923" s="177"/>
      <c r="S923" s="177"/>
      <c r="T923" s="403">
        <v>0</v>
      </c>
      <c r="U923" s="403">
        <v>0</v>
      </c>
      <c r="V923" s="177"/>
      <c r="W923" s="177"/>
      <c r="X923" s="177"/>
      <c r="Y923" s="177"/>
      <c r="Z923" s="177"/>
      <c r="AA923" s="407">
        <v>0</v>
      </c>
      <c r="AB923" s="533"/>
      <c r="AC923" s="515"/>
      <c r="AD923" s="515"/>
      <c r="AE923" s="515"/>
      <c r="AF923" s="488"/>
      <c r="AG923" s="515"/>
      <c r="AH923" s="515"/>
      <c r="AI923" s="488"/>
      <c r="AJ923" s="488"/>
      <c r="AK923" s="515"/>
      <c r="AL923" s="515"/>
      <c r="AM923" s="515"/>
      <c r="AN923" s="515"/>
      <c r="AO923" s="515"/>
      <c r="AP923" s="515"/>
      <c r="AQ923" s="515"/>
      <c r="AR923" s="515"/>
      <c r="AS923" s="515"/>
      <c r="AT923" s="515"/>
      <c r="AU923" s="489"/>
    </row>
    <row r="924" spans="1:47" s="516" customFormat="1" ht="12.75">
      <c r="A924" s="534"/>
      <c r="B924" s="401" t="s">
        <v>371</v>
      </c>
      <c r="C924" s="360"/>
      <c r="D924" s="360"/>
      <c r="E924" s="360"/>
      <c r="F924" s="402"/>
      <c r="G924" s="402"/>
      <c r="H924" s="177"/>
      <c r="I924" s="177"/>
      <c r="J924" s="177"/>
      <c r="K924" s="177"/>
      <c r="L924" s="177"/>
      <c r="M924" s="177"/>
      <c r="N924" s="177"/>
      <c r="O924" s="177"/>
      <c r="P924" s="177"/>
      <c r="Q924" s="177"/>
      <c r="R924" s="177"/>
      <c r="S924" s="177"/>
      <c r="T924" s="403">
        <v>0</v>
      </c>
      <c r="U924" s="403">
        <v>0</v>
      </c>
      <c r="V924" s="177"/>
      <c r="W924" s="177"/>
      <c r="X924" s="177"/>
      <c r="Y924" s="177"/>
      <c r="Z924" s="177"/>
      <c r="AA924" s="407">
        <v>0</v>
      </c>
      <c r="AB924" s="533"/>
      <c r="AC924" s="515"/>
      <c r="AD924" s="515"/>
      <c r="AE924" s="515"/>
      <c r="AF924" s="488"/>
      <c r="AG924" s="515"/>
      <c r="AH924" s="515"/>
      <c r="AI924" s="488"/>
      <c r="AJ924" s="488"/>
      <c r="AK924" s="515"/>
      <c r="AL924" s="515"/>
      <c r="AM924" s="515"/>
      <c r="AN924" s="515"/>
      <c r="AO924" s="515"/>
      <c r="AP924" s="515"/>
      <c r="AQ924" s="515"/>
      <c r="AR924" s="515"/>
      <c r="AS924" s="515"/>
      <c r="AT924" s="515"/>
      <c r="AU924" s="489"/>
    </row>
    <row r="925" spans="1:47" s="516" customFormat="1" ht="12.75">
      <c r="A925" s="534"/>
      <c r="B925" s="401" t="s">
        <v>372</v>
      </c>
      <c r="C925" s="360"/>
      <c r="D925" s="360"/>
      <c r="E925" s="360"/>
      <c r="F925" s="402"/>
      <c r="G925" s="402"/>
      <c r="H925" s="177"/>
      <c r="I925" s="177"/>
      <c r="J925" s="177"/>
      <c r="K925" s="177"/>
      <c r="L925" s="177"/>
      <c r="M925" s="177"/>
      <c r="N925" s="177"/>
      <c r="O925" s="177"/>
      <c r="P925" s="177"/>
      <c r="Q925" s="177"/>
      <c r="R925" s="177"/>
      <c r="S925" s="177"/>
      <c r="T925" s="403">
        <v>0</v>
      </c>
      <c r="U925" s="403">
        <v>0</v>
      </c>
      <c r="V925" s="177"/>
      <c r="W925" s="177"/>
      <c r="X925" s="177"/>
      <c r="Y925" s="177"/>
      <c r="Z925" s="177"/>
      <c r="AA925" s="407">
        <v>0</v>
      </c>
      <c r="AB925" s="533"/>
      <c r="AC925" s="515"/>
      <c r="AD925" s="515"/>
      <c r="AE925" s="515"/>
      <c r="AF925" s="488"/>
      <c r="AG925" s="515"/>
      <c r="AH925" s="515"/>
      <c r="AI925" s="488"/>
      <c r="AJ925" s="488"/>
      <c r="AK925" s="515"/>
      <c r="AL925" s="515"/>
      <c r="AM925" s="515"/>
      <c r="AN925" s="515"/>
      <c r="AO925" s="515"/>
      <c r="AP925" s="515"/>
      <c r="AQ925" s="515"/>
      <c r="AR925" s="515"/>
      <c r="AS925" s="515"/>
      <c r="AT925" s="515"/>
      <c r="AU925" s="489"/>
    </row>
    <row r="926" spans="1:47" s="516" customFormat="1" ht="12.75">
      <c r="A926" s="534"/>
      <c r="B926" s="401" t="s">
        <v>373</v>
      </c>
      <c r="C926" s="360">
        <v>0</v>
      </c>
      <c r="D926" s="360">
        <v>0</v>
      </c>
      <c r="E926" s="360">
        <v>1.26</v>
      </c>
      <c r="F926" s="402"/>
      <c r="G926" s="402"/>
      <c r="H926" s="177">
        <v>18.690000000000001</v>
      </c>
      <c r="I926" s="177">
        <v>18.690000000000001</v>
      </c>
      <c r="J926" s="177">
        <v>0</v>
      </c>
      <c r="K926" s="177">
        <v>0</v>
      </c>
      <c r="L926" s="177">
        <v>0</v>
      </c>
      <c r="M926" s="177">
        <v>0</v>
      </c>
      <c r="N926" s="177">
        <v>0</v>
      </c>
      <c r="O926" s="177">
        <v>0</v>
      </c>
      <c r="P926" s="177">
        <v>0</v>
      </c>
      <c r="Q926" s="177">
        <v>0</v>
      </c>
      <c r="R926" s="177">
        <v>0</v>
      </c>
      <c r="S926" s="177">
        <v>1.26</v>
      </c>
      <c r="T926" s="403">
        <v>0</v>
      </c>
      <c r="U926" s="403">
        <v>1.26</v>
      </c>
      <c r="V926" s="177">
        <v>0</v>
      </c>
      <c r="W926" s="177">
        <v>0</v>
      </c>
      <c r="X926" s="177">
        <v>0</v>
      </c>
      <c r="Y926" s="177">
        <v>0</v>
      </c>
      <c r="Z926" s="177">
        <v>18.690000000000001</v>
      </c>
      <c r="AA926" s="407">
        <v>18.690000000000001</v>
      </c>
      <c r="AB926" s="533"/>
      <c r="AC926" s="515"/>
      <c r="AD926" s="515"/>
      <c r="AE926" s="515"/>
      <c r="AF926" s="488"/>
      <c r="AG926" s="515"/>
      <c r="AH926" s="515"/>
      <c r="AI926" s="488"/>
      <c r="AJ926" s="488"/>
      <c r="AK926" s="515"/>
      <c r="AL926" s="515"/>
      <c r="AM926" s="515"/>
      <c r="AN926" s="515"/>
      <c r="AO926" s="515"/>
      <c r="AP926" s="515"/>
      <c r="AQ926" s="515"/>
      <c r="AR926" s="515"/>
      <c r="AS926" s="515"/>
      <c r="AT926" s="515"/>
      <c r="AU926" s="489"/>
    </row>
    <row r="927" spans="1:47" s="516" customFormat="1" ht="12.75">
      <c r="A927" s="534"/>
      <c r="B927" s="401" t="s">
        <v>374</v>
      </c>
      <c r="C927" s="360"/>
      <c r="D927" s="360"/>
      <c r="E927" s="360"/>
      <c r="F927" s="402"/>
      <c r="G927" s="402"/>
      <c r="H927" s="177"/>
      <c r="I927" s="177"/>
      <c r="J927" s="177"/>
      <c r="K927" s="177"/>
      <c r="L927" s="177"/>
      <c r="M927" s="177"/>
      <c r="N927" s="177"/>
      <c r="O927" s="177"/>
      <c r="P927" s="177"/>
      <c r="Q927" s="177"/>
      <c r="R927" s="177"/>
      <c r="S927" s="177"/>
      <c r="T927" s="403">
        <v>0</v>
      </c>
      <c r="U927" s="403">
        <v>0</v>
      </c>
      <c r="V927" s="177"/>
      <c r="W927" s="177"/>
      <c r="X927" s="177"/>
      <c r="Y927" s="177"/>
      <c r="Z927" s="177"/>
      <c r="AA927" s="407">
        <v>0</v>
      </c>
      <c r="AB927" s="533"/>
      <c r="AC927" s="515"/>
      <c r="AD927" s="515"/>
      <c r="AE927" s="515"/>
      <c r="AF927" s="488"/>
      <c r="AG927" s="515"/>
      <c r="AH927" s="515"/>
      <c r="AI927" s="488"/>
      <c r="AJ927" s="488"/>
      <c r="AK927" s="515"/>
      <c r="AL927" s="515"/>
      <c r="AM927" s="515"/>
      <c r="AN927" s="515"/>
      <c r="AO927" s="515"/>
      <c r="AP927" s="515"/>
      <c r="AQ927" s="515"/>
      <c r="AR927" s="515"/>
      <c r="AS927" s="515"/>
      <c r="AT927" s="515"/>
      <c r="AU927" s="489"/>
    </row>
    <row r="928" spans="1:47" s="516" customFormat="1" ht="12.75">
      <c r="A928" s="534"/>
      <c r="B928" s="401" t="s">
        <v>375</v>
      </c>
      <c r="C928" s="360"/>
      <c r="D928" s="360"/>
      <c r="E928" s="360"/>
      <c r="F928" s="402"/>
      <c r="G928" s="402"/>
      <c r="H928" s="177"/>
      <c r="I928" s="177"/>
      <c r="J928" s="177"/>
      <c r="K928" s="177"/>
      <c r="L928" s="177"/>
      <c r="M928" s="177"/>
      <c r="N928" s="177"/>
      <c r="O928" s="177"/>
      <c r="P928" s="177"/>
      <c r="Q928" s="177"/>
      <c r="R928" s="177"/>
      <c r="S928" s="177"/>
      <c r="T928" s="403">
        <v>0</v>
      </c>
      <c r="U928" s="403">
        <v>0</v>
      </c>
      <c r="V928" s="177"/>
      <c r="W928" s="177"/>
      <c r="X928" s="177"/>
      <c r="Y928" s="177"/>
      <c r="Z928" s="177"/>
      <c r="AA928" s="407">
        <v>0</v>
      </c>
      <c r="AB928" s="533"/>
      <c r="AC928" s="515"/>
      <c r="AD928" s="515"/>
      <c r="AE928" s="515"/>
      <c r="AF928" s="488"/>
      <c r="AG928" s="515"/>
      <c r="AH928" s="515"/>
      <c r="AI928" s="488"/>
      <c r="AJ928" s="488"/>
      <c r="AK928" s="515"/>
      <c r="AL928" s="515"/>
      <c r="AM928" s="515"/>
      <c r="AN928" s="515"/>
      <c r="AO928" s="515"/>
      <c r="AP928" s="515"/>
      <c r="AQ928" s="515"/>
      <c r="AR928" s="515"/>
      <c r="AS928" s="515"/>
      <c r="AT928" s="515"/>
      <c r="AU928" s="489"/>
    </row>
    <row r="929" spans="1:47" s="516" customFormat="1">
      <c r="A929" s="534"/>
      <c r="B929" s="401" t="s">
        <v>376</v>
      </c>
      <c r="C929" s="360"/>
      <c r="D929" s="360"/>
      <c r="E929" s="360">
        <v>1.26</v>
      </c>
      <c r="F929" s="402"/>
      <c r="G929" s="402"/>
      <c r="H929" s="403">
        <v>18.690000000000001</v>
      </c>
      <c r="I929" s="420">
        <v>18.690000000000001</v>
      </c>
      <c r="J929" s="177"/>
      <c r="K929" s="177"/>
      <c r="L929" s="177"/>
      <c r="M929" s="177"/>
      <c r="N929" s="177"/>
      <c r="O929" s="177"/>
      <c r="P929" s="177"/>
      <c r="Q929" s="177"/>
      <c r="R929" s="177"/>
      <c r="S929" s="177">
        <v>1.26</v>
      </c>
      <c r="T929" s="403">
        <v>0</v>
      </c>
      <c r="U929" s="403">
        <v>1.26</v>
      </c>
      <c r="V929" s="177"/>
      <c r="W929" s="177"/>
      <c r="X929" s="177"/>
      <c r="Y929" s="177"/>
      <c r="Z929" s="177">
        <v>18.690000000000001</v>
      </c>
      <c r="AA929" s="407">
        <v>18.690000000000001</v>
      </c>
      <c r="AB929" s="533"/>
      <c r="AC929" s="515"/>
      <c r="AD929" s="515"/>
      <c r="AE929" s="515"/>
      <c r="AF929" s="488"/>
      <c r="AG929" s="515"/>
      <c r="AH929" s="515"/>
      <c r="AI929" s="488"/>
      <c r="AJ929" s="488"/>
      <c r="AK929" s="515"/>
      <c r="AL929" s="515"/>
      <c r="AM929" s="515"/>
      <c r="AN929" s="515"/>
      <c r="AO929" s="515"/>
      <c r="AP929" s="515"/>
      <c r="AQ929" s="515"/>
      <c r="AR929" s="515"/>
      <c r="AS929" s="515"/>
      <c r="AT929" s="515"/>
      <c r="AU929" s="489"/>
    </row>
    <row r="930" spans="1:47" s="516" customFormat="1" ht="12.75">
      <c r="A930" s="534"/>
      <c r="B930" s="401" t="s">
        <v>377</v>
      </c>
      <c r="C930" s="360"/>
      <c r="D930" s="360"/>
      <c r="E930" s="360"/>
      <c r="F930" s="402"/>
      <c r="G930" s="402"/>
      <c r="H930" s="177"/>
      <c r="I930" s="177"/>
      <c r="J930" s="177"/>
      <c r="K930" s="177"/>
      <c r="L930" s="177"/>
      <c r="M930" s="177"/>
      <c r="N930" s="177"/>
      <c r="O930" s="177"/>
      <c r="P930" s="177"/>
      <c r="Q930" s="177"/>
      <c r="R930" s="177"/>
      <c r="S930" s="177"/>
      <c r="T930" s="403">
        <v>0</v>
      </c>
      <c r="U930" s="403">
        <v>0</v>
      </c>
      <c r="V930" s="177"/>
      <c r="W930" s="177"/>
      <c r="X930" s="177"/>
      <c r="Y930" s="177"/>
      <c r="Z930" s="177"/>
      <c r="AA930" s="407">
        <v>0</v>
      </c>
      <c r="AB930" s="533"/>
      <c r="AC930" s="515"/>
      <c r="AD930" s="515"/>
      <c r="AE930" s="515"/>
      <c r="AF930" s="488"/>
      <c r="AG930" s="515"/>
      <c r="AH930" s="515"/>
      <c r="AI930" s="488"/>
      <c r="AJ930" s="488"/>
      <c r="AK930" s="515"/>
      <c r="AL930" s="515"/>
      <c r="AM930" s="515"/>
      <c r="AN930" s="515"/>
      <c r="AO930" s="515"/>
      <c r="AP930" s="515"/>
      <c r="AQ930" s="515"/>
      <c r="AR930" s="515"/>
      <c r="AS930" s="515"/>
      <c r="AT930" s="515"/>
      <c r="AU930" s="489"/>
    </row>
    <row r="931" spans="1:47" s="516" customFormat="1" ht="12.75">
      <c r="A931" s="534"/>
      <c r="B931" s="401" t="s">
        <v>67</v>
      </c>
      <c r="C931" s="360"/>
      <c r="D931" s="360"/>
      <c r="E931" s="360"/>
      <c r="F931" s="402"/>
      <c r="G931" s="402"/>
      <c r="H931" s="177"/>
      <c r="I931" s="177"/>
      <c r="J931" s="177"/>
      <c r="K931" s="177"/>
      <c r="L931" s="177"/>
      <c r="M931" s="177"/>
      <c r="N931" s="177"/>
      <c r="O931" s="177"/>
      <c r="P931" s="177"/>
      <c r="Q931" s="177"/>
      <c r="R931" s="177"/>
      <c r="S931" s="177"/>
      <c r="T931" s="403">
        <v>0</v>
      </c>
      <c r="U931" s="403">
        <v>0</v>
      </c>
      <c r="V931" s="177"/>
      <c r="W931" s="177"/>
      <c r="X931" s="177"/>
      <c r="Y931" s="177"/>
      <c r="Z931" s="177"/>
      <c r="AA931" s="407">
        <v>0</v>
      </c>
      <c r="AB931" s="533"/>
      <c r="AC931" s="515"/>
      <c r="AD931" s="515"/>
      <c r="AE931" s="515"/>
      <c r="AF931" s="488"/>
      <c r="AG931" s="515"/>
      <c r="AH931" s="515"/>
      <c r="AI931" s="488"/>
      <c r="AJ931" s="488"/>
      <c r="AK931" s="515"/>
      <c r="AL931" s="515"/>
      <c r="AM931" s="515"/>
      <c r="AN931" s="515"/>
      <c r="AO931" s="515"/>
      <c r="AP931" s="515"/>
      <c r="AQ931" s="515"/>
      <c r="AR931" s="515"/>
      <c r="AS931" s="515"/>
      <c r="AT931" s="515"/>
      <c r="AU931" s="489"/>
    </row>
    <row r="932" spans="1:47" s="528" customFormat="1" ht="30" customHeight="1">
      <c r="A932" s="542">
        <v>34</v>
      </c>
      <c r="B932" s="535" t="s">
        <v>104</v>
      </c>
      <c r="C932" s="513" t="s">
        <v>52</v>
      </c>
      <c r="D932" s="513">
        <v>7.4</v>
      </c>
      <c r="E932" s="513">
        <v>1.26</v>
      </c>
      <c r="F932" s="398">
        <v>2017</v>
      </c>
      <c r="G932" s="398">
        <v>2017</v>
      </c>
      <c r="H932" s="513">
        <v>75.319999999999993</v>
      </c>
      <c r="I932" s="513">
        <v>75.319999999999993</v>
      </c>
      <c r="J932" s="513"/>
      <c r="K932" s="513"/>
      <c r="L932" s="513"/>
      <c r="M932" s="513"/>
      <c r="N932" s="513"/>
      <c r="O932" s="513"/>
      <c r="P932" s="513"/>
      <c r="Q932" s="513"/>
      <c r="R932" s="513">
        <v>7.4</v>
      </c>
      <c r="S932" s="513">
        <v>1.26</v>
      </c>
      <c r="T932" s="584">
        <v>7.4</v>
      </c>
      <c r="U932" s="584">
        <v>1.26</v>
      </c>
      <c r="V932" s="590"/>
      <c r="W932" s="513"/>
      <c r="X932" s="513"/>
      <c r="Y932" s="513"/>
      <c r="Z932" s="513">
        <v>75.319999999999993</v>
      </c>
      <c r="AA932" s="587">
        <v>75.319999999999993</v>
      </c>
      <c r="AB932" s="531"/>
      <c r="AC932" s="624"/>
      <c r="AD932" s="536"/>
      <c r="AE932" s="536"/>
      <c r="AF932" s="515"/>
      <c r="AG932" s="515"/>
      <c r="AH932" s="515"/>
      <c r="AJ932" s="515"/>
      <c r="AK932" s="515"/>
      <c r="AL932" s="515"/>
      <c r="AM932" s="515"/>
      <c r="AN932" s="515"/>
      <c r="AO932" s="515"/>
      <c r="AP932" s="515"/>
    </row>
    <row r="933" spans="1:47" s="516" customFormat="1" ht="12.75">
      <c r="A933" s="534"/>
      <c r="B933" s="401" t="s">
        <v>361</v>
      </c>
      <c r="C933" s="360">
        <v>0</v>
      </c>
      <c r="D933" s="360">
        <v>7.4</v>
      </c>
      <c r="E933" s="360">
        <v>1.26</v>
      </c>
      <c r="F933" s="402"/>
      <c r="G933" s="402"/>
      <c r="H933" s="177">
        <v>75.319999999999993</v>
      </c>
      <c r="I933" s="177">
        <v>75.319999999999993</v>
      </c>
      <c r="J933" s="177">
        <v>0</v>
      </c>
      <c r="K933" s="177">
        <v>0</v>
      </c>
      <c r="L933" s="177">
        <v>0</v>
      </c>
      <c r="M933" s="177">
        <v>0</v>
      </c>
      <c r="N933" s="177">
        <v>0</v>
      </c>
      <c r="O933" s="177">
        <v>0</v>
      </c>
      <c r="P933" s="177">
        <v>0</v>
      </c>
      <c r="Q933" s="177">
        <v>0</v>
      </c>
      <c r="R933" s="177">
        <v>7.4</v>
      </c>
      <c r="S933" s="177">
        <v>1.26</v>
      </c>
      <c r="T933" s="403">
        <v>7.4</v>
      </c>
      <c r="U933" s="403">
        <v>1.26</v>
      </c>
      <c r="V933" s="177">
        <v>0</v>
      </c>
      <c r="W933" s="177">
        <v>0</v>
      </c>
      <c r="X933" s="177">
        <v>0</v>
      </c>
      <c r="Y933" s="177">
        <v>0</v>
      </c>
      <c r="Z933" s="177">
        <v>75.319999999999993</v>
      </c>
      <c r="AA933" s="407">
        <v>75.319999999999993</v>
      </c>
      <c r="AB933" s="533"/>
      <c r="AC933" s="515"/>
      <c r="AD933" s="515"/>
      <c r="AE933" s="515"/>
      <c r="AF933" s="488"/>
      <c r="AG933" s="515"/>
      <c r="AH933" s="515"/>
      <c r="AI933" s="488"/>
      <c r="AJ933" s="488"/>
      <c r="AK933" s="515"/>
      <c r="AL933" s="515"/>
      <c r="AM933" s="515"/>
      <c r="AN933" s="515"/>
      <c r="AO933" s="515"/>
      <c r="AP933" s="515"/>
      <c r="AQ933" s="515"/>
      <c r="AR933" s="515"/>
      <c r="AS933" s="515"/>
      <c r="AT933" s="515"/>
      <c r="AU933" s="489"/>
    </row>
    <row r="934" spans="1:47" s="516" customFormat="1" ht="12.75">
      <c r="A934" s="534"/>
      <c r="B934" s="401" t="s">
        <v>362</v>
      </c>
      <c r="C934" s="360">
        <v>0</v>
      </c>
      <c r="D934" s="360">
        <v>7.4</v>
      </c>
      <c r="E934" s="360">
        <v>0</v>
      </c>
      <c r="F934" s="402"/>
      <c r="G934" s="402"/>
      <c r="H934" s="177">
        <v>63.54</v>
      </c>
      <c r="I934" s="177">
        <v>63.54</v>
      </c>
      <c r="J934" s="177">
        <v>0</v>
      </c>
      <c r="K934" s="177">
        <v>0</v>
      </c>
      <c r="L934" s="177">
        <v>0</v>
      </c>
      <c r="M934" s="177">
        <v>0</v>
      </c>
      <c r="N934" s="177">
        <v>0</v>
      </c>
      <c r="O934" s="177">
        <v>0</v>
      </c>
      <c r="P934" s="177">
        <v>0</v>
      </c>
      <c r="Q934" s="177">
        <v>0</v>
      </c>
      <c r="R934" s="177">
        <v>7.4</v>
      </c>
      <c r="S934" s="177">
        <v>0</v>
      </c>
      <c r="T934" s="403">
        <v>7.4</v>
      </c>
      <c r="U934" s="403">
        <v>0</v>
      </c>
      <c r="V934" s="177">
        <v>0</v>
      </c>
      <c r="W934" s="177">
        <v>0</v>
      </c>
      <c r="X934" s="177">
        <v>0</v>
      </c>
      <c r="Y934" s="177">
        <v>0</v>
      </c>
      <c r="Z934" s="177">
        <v>63.54</v>
      </c>
      <c r="AA934" s="407">
        <v>63.54</v>
      </c>
      <c r="AB934" s="533"/>
      <c r="AC934" s="515"/>
      <c r="AD934" s="515"/>
      <c r="AE934" s="515"/>
      <c r="AF934" s="488"/>
      <c r="AG934" s="515"/>
      <c r="AH934" s="515"/>
      <c r="AI934" s="488"/>
      <c r="AJ934" s="488"/>
      <c r="AK934" s="515"/>
      <c r="AL934" s="515"/>
      <c r="AM934" s="515"/>
      <c r="AN934" s="515"/>
      <c r="AO934" s="515"/>
      <c r="AP934" s="515"/>
      <c r="AQ934" s="515"/>
      <c r="AR934" s="515"/>
      <c r="AS934" s="515"/>
      <c r="AT934" s="515"/>
      <c r="AU934" s="489"/>
    </row>
    <row r="935" spans="1:47" s="516" customFormat="1" ht="12.75">
      <c r="A935" s="534"/>
      <c r="B935" s="401" t="s">
        <v>363</v>
      </c>
      <c r="C935" s="360">
        <v>0</v>
      </c>
      <c r="D935" s="360">
        <v>0</v>
      </c>
      <c r="E935" s="360">
        <v>0</v>
      </c>
      <c r="F935" s="402"/>
      <c r="G935" s="402"/>
      <c r="H935" s="177">
        <v>0</v>
      </c>
      <c r="I935" s="177">
        <v>0</v>
      </c>
      <c r="J935" s="177">
        <v>0</v>
      </c>
      <c r="K935" s="177">
        <v>0</v>
      </c>
      <c r="L935" s="177">
        <v>0</v>
      </c>
      <c r="M935" s="177">
        <v>0</v>
      </c>
      <c r="N935" s="177">
        <v>0</v>
      </c>
      <c r="O935" s="177">
        <v>0</v>
      </c>
      <c r="P935" s="177">
        <v>0</v>
      </c>
      <c r="Q935" s="177">
        <v>0</v>
      </c>
      <c r="R935" s="177">
        <v>0</v>
      </c>
      <c r="S935" s="177">
        <v>0</v>
      </c>
      <c r="T935" s="403">
        <v>0</v>
      </c>
      <c r="U935" s="403">
        <v>0</v>
      </c>
      <c r="V935" s="177">
        <v>0</v>
      </c>
      <c r="W935" s="177">
        <v>0</v>
      </c>
      <c r="X935" s="177">
        <v>0</v>
      </c>
      <c r="Y935" s="177">
        <v>0</v>
      </c>
      <c r="Z935" s="177">
        <v>0</v>
      </c>
      <c r="AA935" s="407">
        <v>0</v>
      </c>
      <c r="AB935" s="533"/>
      <c r="AC935" s="515"/>
      <c r="AD935" s="515"/>
      <c r="AE935" s="515"/>
      <c r="AF935" s="488"/>
      <c r="AG935" s="515"/>
      <c r="AH935" s="515"/>
      <c r="AI935" s="488"/>
      <c r="AJ935" s="488"/>
      <c r="AK935" s="515"/>
      <c r="AL935" s="515"/>
      <c r="AM935" s="515"/>
      <c r="AN935" s="515"/>
      <c r="AO935" s="515"/>
      <c r="AP935" s="515"/>
      <c r="AQ935" s="515"/>
      <c r="AR935" s="515"/>
      <c r="AS935" s="515"/>
      <c r="AT935" s="515"/>
      <c r="AU935" s="489"/>
    </row>
    <row r="936" spans="1:47" s="516" customFormat="1" ht="12.75">
      <c r="A936" s="534"/>
      <c r="B936" s="401" t="s">
        <v>364</v>
      </c>
      <c r="C936" s="360"/>
      <c r="D936" s="360"/>
      <c r="E936" s="360"/>
      <c r="F936" s="402"/>
      <c r="G936" s="402"/>
      <c r="H936" s="177"/>
      <c r="I936" s="177"/>
      <c r="J936" s="177"/>
      <c r="K936" s="177"/>
      <c r="L936" s="177"/>
      <c r="M936" s="177"/>
      <c r="N936" s="177"/>
      <c r="O936" s="177"/>
      <c r="P936" s="177"/>
      <c r="Q936" s="177"/>
      <c r="R936" s="177"/>
      <c r="S936" s="177"/>
      <c r="T936" s="403">
        <v>0</v>
      </c>
      <c r="U936" s="403">
        <v>0</v>
      </c>
      <c r="V936" s="177"/>
      <c r="W936" s="177"/>
      <c r="X936" s="177"/>
      <c r="Y936" s="177"/>
      <c r="Z936" s="177"/>
      <c r="AA936" s="407">
        <v>0</v>
      </c>
      <c r="AB936" s="533"/>
      <c r="AC936" s="515"/>
      <c r="AD936" s="515"/>
      <c r="AE936" s="515"/>
      <c r="AF936" s="488"/>
      <c r="AG936" s="515"/>
      <c r="AH936" s="515"/>
      <c r="AI936" s="488"/>
      <c r="AJ936" s="488"/>
      <c r="AK936" s="515"/>
      <c r="AL936" s="515"/>
      <c r="AM936" s="515"/>
      <c r="AN936" s="515"/>
      <c r="AO936" s="515"/>
      <c r="AP936" s="515"/>
      <c r="AQ936" s="515"/>
      <c r="AR936" s="515"/>
      <c r="AS936" s="515"/>
      <c r="AT936" s="515"/>
      <c r="AU936" s="489"/>
    </row>
    <row r="937" spans="1:47" s="516" customFormat="1" ht="12.75">
      <c r="A937" s="534"/>
      <c r="B937" s="401" t="s">
        <v>365</v>
      </c>
      <c r="C937" s="360"/>
      <c r="D937" s="360"/>
      <c r="E937" s="360"/>
      <c r="F937" s="402"/>
      <c r="G937" s="402"/>
      <c r="H937" s="177"/>
      <c r="I937" s="177"/>
      <c r="J937" s="177"/>
      <c r="K937" s="177"/>
      <c r="L937" s="177"/>
      <c r="M937" s="177"/>
      <c r="N937" s="177"/>
      <c r="O937" s="177"/>
      <c r="P937" s="177"/>
      <c r="Q937" s="177"/>
      <c r="R937" s="177"/>
      <c r="S937" s="177"/>
      <c r="T937" s="403">
        <v>0</v>
      </c>
      <c r="U937" s="403">
        <v>0</v>
      </c>
      <c r="V937" s="177"/>
      <c r="W937" s="177"/>
      <c r="X937" s="177"/>
      <c r="Y937" s="177"/>
      <c r="Z937" s="177"/>
      <c r="AA937" s="407">
        <v>0</v>
      </c>
      <c r="AB937" s="533"/>
      <c r="AC937" s="515"/>
      <c r="AD937" s="515"/>
      <c r="AE937" s="515"/>
      <c r="AF937" s="488"/>
      <c r="AG937" s="515"/>
      <c r="AH937" s="515"/>
      <c r="AI937" s="488"/>
      <c r="AJ937" s="488"/>
      <c r="AK937" s="515"/>
      <c r="AL937" s="515"/>
      <c r="AM937" s="515"/>
      <c r="AN937" s="515"/>
      <c r="AO937" s="515"/>
      <c r="AP937" s="515"/>
      <c r="AQ937" s="515"/>
      <c r="AR937" s="515"/>
      <c r="AS937" s="515"/>
      <c r="AT937" s="515"/>
      <c r="AU937" s="489"/>
    </row>
    <row r="938" spans="1:47" s="516" customFormat="1" ht="12.75">
      <c r="A938" s="534"/>
      <c r="B938" s="401" t="s">
        <v>366</v>
      </c>
      <c r="C938" s="360"/>
      <c r="D938" s="360"/>
      <c r="E938" s="360"/>
      <c r="F938" s="402"/>
      <c r="G938" s="402"/>
      <c r="H938" s="177"/>
      <c r="I938" s="177"/>
      <c r="J938" s="177"/>
      <c r="K938" s="177"/>
      <c r="L938" s="177"/>
      <c r="M938" s="177"/>
      <c r="N938" s="177"/>
      <c r="O938" s="177"/>
      <c r="P938" s="177"/>
      <c r="Q938" s="177"/>
      <c r="R938" s="177"/>
      <c r="S938" s="177"/>
      <c r="T938" s="403">
        <v>0</v>
      </c>
      <c r="U938" s="403">
        <v>0</v>
      </c>
      <c r="V938" s="177"/>
      <c r="W938" s="177"/>
      <c r="X938" s="177"/>
      <c r="Y938" s="177"/>
      <c r="Z938" s="177"/>
      <c r="AA938" s="407">
        <v>0</v>
      </c>
      <c r="AB938" s="533"/>
      <c r="AC938" s="515"/>
      <c r="AD938" s="515"/>
      <c r="AE938" s="515"/>
      <c r="AF938" s="488"/>
      <c r="AG938" s="515"/>
      <c r="AH938" s="515"/>
      <c r="AI938" s="488"/>
      <c r="AJ938" s="488"/>
      <c r="AK938" s="515"/>
      <c r="AL938" s="515"/>
      <c r="AM938" s="515"/>
      <c r="AN938" s="515"/>
      <c r="AO938" s="515"/>
      <c r="AP938" s="515"/>
      <c r="AQ938" s="515"/>
      <c r="AR938" s="515"/>
      <c r="AS938" s="515"/>
      <c r="AT938" s="515"/>
      <c r="AU938" s="489"/>
    </row>
    <row r="939" spans="1:47" s="516" customFormat="1" ht="12.75">
      <c r="A939" s="534"/>
      <c r="B939" s="401" t="s">
        <v>367</v>
      </c>
      <c r="C939" s="360"/>
      <c r="D939" s="360"/>
      <c r="E939" s="360"/>
      <c r="F939" s="402"/>
      <c r="G939" s="402"/>
      <c r="H939" s="177"/>
      <c r="I939" s="177"/>
      <c r="J939" s="177"/>
      <c r="K939" s="177"/>
      <c r="L939" s="177"/>
      <c r="M939" s="177"/>
      <c r="N939" s="177"/>
      <c r="O939" s="177"/>
      <c r="P939" s="177"/>
      <c r="Q939" s="177"/>
      <c r="R939" s="177"/>
      <c r="S939" s="177"/>
      <c r="T939" s="403">
        <v>0</v>
      </c>
      <c r="U939" s="403">
        <v>0</v>
      </c>
      <c r="V939" s="177"/>
      <c r="W939" s="177"/>
      <c r="X939" s="177"/>
      <c r="Y939" s="177"/>
      <c r="Z939" s="177"/>
      <c r="AA939" s="407">
        <v>0</v>
      </c>
      <c r="AB939" s="533"/>
      <c r="AC939" s="515"/>
      <c r="AD939" s="515"/>
      <c r="AE939" s="515"/>
      <c r="AF939" s="488"/>
      <c r="AG939" s="515"/>
      <c r="AH939" s="515"/>
      <c r="AI939" s="488"/>
      <c r="AJ939" s="488"/>
      <c r="AK939" s="515"/>
      <c r="AL939" s="515"/>
      <c r="AM939" s="515"/>
      <c r="AN939" s="515"/>
      <c r="AO939" s="515"/>
      <c r="AP939" s="515"/>
      <c r="AQ939" s="515"/>
      <c r="AR939" s="515"/>
      <c r="AS939" s="515"/>
      <c r="AT939" s="515"/>
      <c r="AU939" s="489"/>
    </row>
    <row r="940" spans="1:47" s="516" customFormat="1" ht="12.75">
      <c r="A940" s="534"/>
      <c r="B940" s="401" t="s">
        <v>368</v>
      </c>
      <c r="C940" s="360">
        <v>0</v>
      </c>
      <c r="D940" s="360">
        <v>7.4</v>
      </c>
      <c r="E940" s="360">
        <v>0</v>
      </c>
      <c r="F940" s="402"/>
      <c r="G940" s="402"/>
      <c r="H940" s="177">
        <v>63.54</v>
      </c>
      <c r="I940" s="177">
        <v>63.54</v>
      </c>
      <c r="J940" s="177">
        <v>0</v>
      </c>
      <c r="K940" s="177">
        <v>0</v>
      </c>
      <c r="L940" s="177">
        <v>0</v>
      </c>
      <c r="M940" s="177">
        <v>0</v>
      </c>
      <c r="N940" s="177">
        <v>0</v>
      </c>
      <c r="O940" s="177">
        <v>0</v>
      </c>
      <c r="P940" s="177">
        <v>0</v>
      </c>
      <c r="Q940" s="177">
        <v>0</v>
      </c>
      <c r="R940" s="177">
        <v>7.4</v>
      </c>
      <c r="S940" s="177">
        <v>0</v>
      </c>
      <c r="T940" s="403">
        <v>7.4</v>
      </c>
      <c r="U940" s="403">
        <v>0</v>
      </c>
      <c r="V940" s="177">
        <v>0</v>
      </c>
      <c r="W940" s="177">
        <v>0</v>
      </c>
      <c r="X940" s="177">
        <v>0</v>
      </c>
      <c r="Y940" s="177">
        <v>0</v>
      </c>
      <c r="Z940" s="177">
        <v>63.54</v>
      </c>
      <c r="AA940" s="407">
        <v>63.54</v>
      </c>
      <c r="AB940" s="533"/>
      <c r="AC940" s="515"/>
      <c r="AD940" s="515"/>
      <c r="AE940" s="515"/>
      <c r="AF940" s="488"/>
      <c r="AG940" s="515"/>
      <c r="AH940" s="515"/>
      <c r="AI940" s="488"/>
      <c r="AJ940" s="488"/>
      <c r="AK940" s="515"/>
      <c r="AL940" s="515"/>
      <c r="AM940" s="515"/>
      <c r="AN940" s="515"/>
      <c r="AO940" s="515"/>
      <c r="AP940" s="515"/>
      <c r="AQ940" s="515"/>
      <c r="AR940" s="515"/>
      <c r="AS940" s="515"/>
      <c r="AT940" s="515"/>
      <c r="AU940" s="489"/>
    </row>
    <row r="941" spans="1:47" s="516" customFormat="1" ht="12.75">
      <c r="A941" s="534"/>
      <c r="B941" s="401" t="s">
        <v>369</v>
      </c>
      <c r="C941" s="360"/>
      <c r="D941" s="360"/>
      <c r="E941" s="360"/>
      <c r="F941" s="402"/>
      <c r="G941" s="402"/>
      <c r="H941" s="177"/>
      <c r="I941" s="177"/>
      <c r="J941" s="177"/>
      <c r="K941" s="177"/>
      <c r="L941" s="177"/>
      <c r="M941" s="177"/>
      <c r="N941" s="177"/>
      <c r="O941" s="177"/>
      <c r="P941" s="177"/>
      <c r="Q941" s="177"/>
      <c r="R941" s="177"/>
      <c r="S941" s="177"/>
      <c r="T941" s="403">
        <v>0</v>
      </c>
      <c r="U941" s="403">
        <v>0</v>
      </c>
      <c r="V941" s="177"/>
      <c r="W941" s="177"/>
      <c r="X941" s="177"/>
      <c r="Y941" s="177"/>
      <c r="Z941" s="177"/>
      <c r="AA941" s="407">
        <v>0</v>
      </c>
      <c r="AB941" s="533"/>
      <c r="AC941" s="515"/>
      <c r="AD941" s="515"/>
      <c r="AE941" s="515"/>
      <c r="AF941" s="488"/>
      <c r="AG941" s="515"/>
      <c r="AH941" s="515"/>
      <c r="AI941" s="488"/>
      <c r="AJ941" s="488"/>
      <c r="AK941" s="515"/>
      <c r="AL941" s="515"/>
      <c r="AM941" s="515"/>
      <c r="AN941" s="515"/>
      <c r="AO941" s="515"/>
      <c r="AP941" s="515"/>
      <c r="AQ941" s="515"/>
      <c r="AR941" s="515"/>
      <c r="AS941" s="515"/>
      <c r="AT941" s="515"/>
      <c r="AU941" s="489"/>
    </row>
    <row r="942" spans="1:47" s="516" customFormat="1" ht="12.75">
      <c r="A942" s="534"/>
      <c r="B942" s="401" t="s">
        <v>370</v>
      </c>
      <c r="C942" s="360"/>
      <c r="D942" s="360"/>
      <c r="E942" s="360"/>
      <c r="F942" s="402"/>
      <c r="G942" s="402"/>
      <c r="H942" s="177"/>
      <c r="I942" s="177"/>
      <c r="J942" s="177"/>
      <c r="K942" s="177"/>
      <c r="L942" s="177"/>
      <c r="M942" s="177"/>
      <c r="N942" s="177"/>
      <c r="O942" s="177"/>
      <c r="P942" s="177"/>
      <c r="Q942" s="177"/>
      <c r="R942" s="177"/>
      <c r="S942" s="177"/>
      <c r="T942" s="403">
        <v>0</v>
      </c>
      <c r="U942" s="403">
        <v>0</v>
      </c>
      <c r="V942" s="177"/>
      <c r="W942" s="177"/>
      <c r="X942" s="177"/>
      <c r="Y942" s="177"/>
      <c r="Z942" s="177"/>
      <c r="AA942" s="407">
        <v>0</v>
      </c>
      <c r="AB942" s="533"/>
      <c r="AC942" s="515"/>
      <c r="AD942" s="515"/>
      <c r="AE942" s="515"/>
      <c r="AF942" s="488"/>
      <c r="AG942" s="515"/>
      <c r="AH942" s="515"/>
      <c r="AI942" s="488"/>
      <c r="AJ942" s="488"/>
      <c r="AK942" s="515"/>
      <c r="AL942" s="515"/>
      <c r="AM942" s="515"/>
      <c r="AN942" s="515"/>
      <c r="AO942" s="515"/>
      <c r="AP942" s="515"/>
      <c r="AQ942" s="515"/>
      <c r="AR942" s="515"/>
      <c r="AS942" s="515"/>
      <c r="AT942" s="515"/>
      <c r="AU942" s="489"/>
    </row>
    <row r="943" spans="1:47" s="516" customFormat="1">
      <c r="A943" s="534"/>
      <c r="B943" s="401" t="s">
        <v>371</v>
      </c>
      <c r="C943" s="360"/>
      <c r="D943" s="360">
        <v>7.4</v>
      </c>
      <c r="E943" s="360"/>
      <c r="F943" s="402"/>
      <c r="G943" s="402"/>
      <c r="H943" s="403">
        <v>63.54</v>
      </c>
      <c r="I943" s="420">
        <v>63.54</v>
      </c>
      <c r="J943" s="177"/>
      <c r="K943" s="177"/>
      <c r="L943" s="177"/>
      <c r="M943" s="177"/>
      <c r="N943" s="177"/>
      <c r="O943" s="177"/>
      <c r="P943" s="177"/>
      <c r="Q943" s="177"/>
      <c r="R943" s="177">
        <v>7.4</v>
      </c>
      <c r="S943" s="177"/>
      <c r="T943" s="403">
        <v>7.4</v>
      </c>
      <c r="U943" s="403">
        <v>0</v>
      </c>
      <c r="V943" s="177"/>
      <c r="W943" s="177"/>
      <c r="X943" s="177"/>
      <c r="Y943" s="177"/>
      <c r="Z943" s="177">
        <v>63.54</v>
      </c>
      <c r="AA943" s="407">
        <v>63.54</v>
      </c>
      <c r="AB943" s="533"/>
      <c r="AC943" s="515"/>
      <c r="AD943" s="515"/>
      <c r="AE943" s="515"/>
      <c r="AF943" s="488"/>
      <c r="AG943" s="515"/>
      <c r="AH943" s="515"/>
      <c r="AI943" s="488"/>
      <c r="AJ943" s="488"/>
      <c r="AK943" s="515"/>
      <c r="AL943" s="515"/>
      <c r="AM943" s="515"/>
      <c r="AN943" s="515"/>
      <c r="AO943" s="515"/>
      <c r="AP943" s="515"/>
      <c r="AQ943" s="515"/>
      <c r="AR943" s="515"/>
      <c r="AS943" s="515"/>
      <c r="AT943" s="515"/>
      <c r="AU943" s="489"/>
    </row>
    <row r="944" spans="1:47" s="516" customFormat="1" ht="12.75">
      <c r="A944" s="534"/>
      <c r="B944" s="401" t="s">
        <v>372</v>
      </c>
      <c r="C944" s="360"/>
      <c r="D944" s="360"/>
      <c r="E944" s="360"/>
      <c r="F944" s="402"/>
      <c r="G944" s="402"/>
      <c r="H944" s="177"/>
      <c r="I944" s="177"/>
      <c r="J944" s="177"/>
      <c r="K944" s="177"/>
      <c r="L944" s="177"/>
      <c r="M944" s="177"/>
      <c r="N944" s="177"/>
      <c r="O944" s="177"/>
      <c r="P944" s="177"/>
      <c r="Q944" s="177"/>
      <c r="R944" s="177"/>
      <c r="S944" s="177"/>
      <c r="T944" s="403">
        <v>0</v>
      </c>
      <c r="U944" s="403">
        <v>0</v>
      </c>
      <c r="V944" s="177"/>
      <c r="W944" s="177"/>
      <c r="X944" s="177"/>
      <c r="Y944" s="177"/>
      <c r="Z944" s="177"/>
      <c r="AA944" s="407">
        <v>0</v>
      </c>
      <c r="AB944" s="533"/>
      <c r="AC944" s="515"/>
      <c r="AD944" s="515"/>
      <c r="AE944" s="515"/>
      <c r="AF944" s="488"/>
      <c r="AG944" s="515"/>
      <c r="AH944" s="515"/>
      <c r="AI944" s="488"/>
      <c r="AJ944" s="488"/>
      <c r="AK944" s="515"/>
      <c r="AL944" s="515"/>
      <c r="AM944" s="515"/>
      <c r="AN944" s="515"/>
      <c r="AO944" s="515"/>
      <c r="AP944" s="515"/>
      <c r="AQ944" s="515"/>
      <c r="AR944" s="515"/>
      <c r="AS944" s="515"/>
      <c r="AT944" s="515"/>
      <c r="AU944" s="489"/>
    </row>
    <row r="945" spans="1:47" s="516" customFormat="1" ht="12.75">
      <c r="A945" s="534"/>
      <c r="B945" s="401" t="s">
        <v>373</v>
      </c>
      <c r="C945" s="360">
        <v>0</v>
      </c>
      <c r="D945" s="360">
        <v>0</v>
      </c>
      <c r="E945" s="360">
        <v>1.26</v>
      </c>
      <c r="F945" s="402"/>
      <c r="G945" s="402"/>
      <c r="H945" s="177">
        <v>11.78</v>
      </c>
      <c r="I945" s="177">
        <v>11.78</v>
      </c>
      <c r="J945" s="177">
        <v>0</v>
      </c>
      <c r="K945" s="177">
        <v>0</v>
      </c>
      <c r="L945" s="177">
        <v>0</v>
      </c>
      <c r="M945" s="177">
        <v>0</v>
      </c>
      <c r="N945" s="177">
        <v>0</v>
      </c>
      <c r="O945" s="177">
        <v>0</v>
      </c>
      <c r="P945" s="177">
        <v>0</v>
      </c>
      <c r="Q945" s="177">
        <v>0</v>
      </c>
      <c r="R945" s="177">
        <v>0</v>
      </c>
      <c r="S945" s="177">
        <v>1.26</v>
      </c>
      <c r="T945" s="403">
        <v>0</v>
      </c>
      <c r="U945" s="403">
        <v>1.26</v>
      </c>
      <c r="V945" s="177">
        <v>0</v>
      </c>
      <c r="W945" s="177">
        <v>0</v>
      </c>
      <c r="X945" s="177">
        <v>0</v>
      </c>
      <c r="Y945" s="177">
        <v>0</v>
      </c>
      <c r="Z945" s="177">
        <v>11.78</v>
      </c>
      <c r="AA945" s="407">
        <v>11.78</v>
      </c>
      <c r="AB945" s="533"/>
      <c r="AC945" s="515"/>
      <c r="AD945" s="515"/>
      <c r="AE945" s="515"/>
      <c r="AF945" s="488"/>
      <c r="AG945" s="515"/>
      <c r="AH945" s="515"/>
      <c r="AI945" s="488"/>
      <c r="AJ945" s="488"/>
      <c r="AK945" s="515"/>
      <c r="AL945" s="515"/>
      <c r="AM945" s="515"/>
      <c r="AN945" s="515"/>
      <c r="AO945" s="515"/>
      <c r="AP945" s="515"/>
      <c r="AQ945" s="515"/>
      <c r="AR945" s="515"/>
      <c r="AS945" s="515"/>
      <c r="AT945" s="515"/>
      <c r="AU945" s="489"/>
    </row>
    <row r="946" spans="1:47" s="516" customFormat="1" ht="12.75">
      <c r="A946" s="534"/>
      <c r="B946" s="401" t="s">
        <v>374</v>
      </c>
      <c r="C946" s="360"/>
      <c r="D946" s="360"/>
      <c r="E946" s="360"/>
      <c r="F946" s="402"/>
      <c r="G946" s="402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403">
        <v>0</v>
      </c>
      <c r="U946" s="403">
        <v>0</v>
      </c>
      <c r="V946" s="177"/>
      <c r="W946" s="177"/>
      <c r="X946" s="177"/>
      <c r="Y946" s="177"/>
      <c r="Z946" s="177"/>
      <c r="AA946" s="407">
        <v>0</v>
      </c>
      <c r="AB946" s="533"/>
      <c r="AC946" s="515"/>
      <c r="AD946" s="515"/>
      <c r="AE946" s="515"/>
      <c r="AF946" s="488"/>
      <c r="AG946" s="515"/>
      <c r="AH946" s="515"/>
      <c r="AI946" s="488"/>
      <c r="AJ946" s="488"/>
      <c r="AK946" s="515"/>
      <c r="AL946" s="515"/>
      <c r="AM946" s="515"/>
      <c r="AN946" s="515"/>
      <c r="AO946" s="515"/>
      <c r="AP946" s="515"/>
      <c r="AQ946" s="515"/>
      <c r="AR946" s="515"/>
      <c r="AS946" s="515"/>
      <c r="AT946" s="515"/>
      <c r="AU946" s="489"/>
    </row>
    <row r="947" spans="1:47" s="516" customFormat="1" ht="12.75">
      <c r="A947" s="534"/>
      <c r="B947" s="401" t="s">
        <v>375</v>
      </c>
      <c r="C947" s="360"/>
      <c r="D947" s="360"/>
      <c r="E947" s="360"/>
      <c r="F947" s="402"/>
      <c r="G947" s="402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403">
        <v>0</v>
      </c>
      <c r="U947" s="403">
        <v>0</v>
      </c>
      <c r="V947" s="177"/>
      <c r="W947" s="177"/>
      <c r="X947" s="177"/>
      <c r="Y947" s="177"/>
      <c r="Z947" s="177"/>
      <c r="AA947" s="407">
        <v>0</v>
      </c>
      <c r="AB947" s="533"/>
      <c r="AC947" s="515"/>
      <c r="AD947" s="515"/>
      <c r="AE947" s="515"/>
      <c r="AF947" s="488"/>
      <c r="AG947" s="515"/>
      <c r="AH947" s="515"/>
      <c r="AI947" s="488"/>
      <c r="AJ947" s="488"/>
      <c r="AK947" s="515"/>
      <c r="AL947" s="515"/>
      <c r="AM947" s="515"/>
      <c r="AN947" s="515"/>
      <c r="AO947" s="515"/>
      <c r="AP947" s="515"/>
      <c r="AQ947" s="515"/>
      <c r="AR947" s="515"/>
      <c r="AS947" s="515"/>
      <c r="AT947" s="515"/>
      <c r="AU947" s="489"/>
    </row>
    <row r="948" spans="1:47" s="516" customFormat="1">
      <c r="A948" s="534"/>
      <c r="B948" s="401" t="s">
        <v>376</v>
      </c>
      <c r="C948" s="360"/>
      <c r="D948" s="360"/>
      <c r="E948" s="360">
        <v>1.26</v>
      </c>
      <c r="F948" s="402"/>
      <c r="G948" s="402"/>
      <c r="H948" s="403">
        <v>11.78</v>
      </c>
      <c r="I948" s="420">
        <v>11.78</v>
      </c>
      <c r="J948" s="177"/>
      <c r="K948" s="177"/>
      <c r="L948" s="177"/>
      <c r="M948" s="177"/>
      <c r="N948" s="177"/>
      <c r="O948" s="177"/>
      <c r="P948" s="177"/>
      <c r="Q948" s="177"/>
      <c r="R948" s="177"/>
      <c r="S948" s="177">
        <v>1.26</v>
      </c>
      <c r="T948" s="403">
        <v>0</v>
      </c>
      <c r="U948" s="403">
        <v>1.26</v>
      </c>
      <c r="V948" s="177"/>
      <c r="W948" s="177"/>
      <c r="X948" s="177"/>
      <c r="Y948" s="177"/>
      <c r="Z948" s="177">
        <v>11.78</v>
      </c>
      <c r="AA948" s="407">
        <v>11.78</v>
      </c>
      <c r="AB948" s="533"/>
      <c r="AC948" s="515"/>
      <c r="AD948" s="515"/>
      <c r="AE948" s="515"/>
      <c r="AF948" s="488"/>
      <c r="AG948" s="515"/>
      <c r="AH948" s="515"/>
      <c r="AI948" s="488"/>
      <c r="AJ948" s="488"/>
      <c r="AK948" s="515"/>
      <c r="AL948" s="515"/>
      <c r="AM948" s="515"/>
      <c r="AN948" s="515"/>
      <c r="AO948" s="515"/>
      <c r="AP948" s="515"/>
      <c r="AQ948" s="515"/>
      <c r="AR948" s="515"/>
      <c r="AS948" s="515"/>
      <c r="AT948" s="515"/>
      <c r="AU948" s="489"/>
    </row>
    <row r="949" spans="1:47" s="516" customFormat="1" ht="12.75">
      <c r="A949" s="534"/>
      <c r="B949" s="401" t="s">
        <v>377</v>
      </c>
      <c r="C949" s="360"/>
      <c r="D949" s="360"/>
      <c r="E949" s="360"/>
      <c r="F949" s="402"/>
      <c r="G949" s="402"/>
      <c r="H949" s="177"/>
      <c r="I949" s="177"/>
      <c r="J949" s="177"/>
      <c r="K949" s="177"/>
      <c r="L949" s="177"/>
      <c r="M949" s="177"/>
      <c r="N949" s="177"/>
      <c r="O949" s="177"/>
      <c r="P949" s="177"/>
      <c r="Q949" s="177"/>
      <c r="R949" s="177"/>
      <c r="S949" s="177"/>
      <c r="T949" s="403">
        <v>0</v>
      </c>
      <c r="U949" s="403">
        <v>0</v>
      </c>
      <c r="V949" s="177"/>
      <c r="W949" s="177"/>
      <c r="X949" s="177"/>
      <c r="Y949" s="177"/>
      <c r="Z949" s="177"/>
      <c r="AA949" s="407">
        <v>0</v>
      </c>
      <c r="AB949" s="533"/>
      <c r="AC949" s="515"/>
      <c r="AD949" s="515"/>
      <c r="AE949" s="515"/>
      <c r="AF949" s="488"/>
      <c r="AG949" s="515"/>
      <c r="AH949" s="515"/>
      <c r="AI949" s="488"/>
      <c r="AJ949" s="488"/>
      <c r="AK949" s="515"/>
      <c r="AL949" s="515"/>
      <c r="AM949" s="515"/>
      <c r="AN949" s="515"/>
      <c r="AO949" s="515"/>
      <c r="AP949" s="515"/>
      <c r="AQ949" s="515"/>
      <c r="AR949" s="515"/>
      <c r="AS949" s="515"/>
      <c r="AT949" s="515"/>
      <c r="AU949" s="489"/>
    </row>
    <row r="950" spans="1:47" s="516" customFormat="1" ht="12.75">
      <c r="A950" s="534"/>
      <c r="B950" s="401" t="s">
        <v>67</v>
      </c>
      <c r="C950" s="360"/>
      <c r="D950" s="360"/>
      <c r="E950" s="360"/>
      <c r="F950" s="402"/>
      <c r="G950" s="402"/>
      <c r="H950" s="177"/>
      <c r="I950" s="177"/>
      <c r="J950" s="177"/>
      <c r="K950" s="177"/>
      <c r="L950" s="177"/>
      <c r="M950" s="177"/>
      <c r="N950" s="177"/>
      <c r="O950" s="177"/>
      <c r="P950" s="177"/>
      <c r="Q950" s="177"/>
      <c r="R950" s="177"/>
      <c r="S950" s="177"/>
      <c r="T950" s="403">
        <v>0</v>
      </c>
      <c r="U950" s="403">
        <v>0</v>
      </c>
      <c r="V950" s="177"/>
      <c r="W950" s="177"/>
      <c r="X950" s="177"/>
      <c r="Y950" s="177"/>
      <c r="Z950" s="177"/>
      <c r="AA950" s="407">
        <v>0</v>
      </c>
      <c r="AB950" s="533"/>
      <c r="AC950" s="515"/>
      <c r="AD950" s="515"/>
      <c r="AE950" s="515"/>
      <c r="AF950" s="488"/>
      <c r="AG950" s="515"/>
      <c r="AH950" s="515"/>
      <c r="AI950" s="488"/>
      <c r="AJ950" s="488"/>
      <c r="AK950" s="515"/>
      <c r="AL950" s="515"/>
      <c r="AM950" s="515"/>
      <c r="AN950" s="515"/>
      <c r="AO950" s="515"/>
      <c r="AP950" s="515"/>
      <c r="AQ950" s="515"/>
      <c r="AR950" s="515"/>
      <c r="AS950" s="515"/>
      <c r="AT950" s="515"/>
      <c r="AU950" s="489"/>
    </row>
    <row r="951" spans="1:47" s="528" customFormat="1" ht="54" customHeight="1">
      <c r="A951" s="542">
        <v>35</v>
      </c>
      <c r="B951" s="535" t="s">
        <v>105</v>
      </c>
      <c r="C951" s="513" t="s">
        <v>52</v>
      </c>
      <c r="D951" s="513">
        <v>5.2750000000000004</v>
      </c>
      <c r="E951" s="513">
        <v>6.42</v>
      </c>
      <c r="F951" s="398">
        <v>2013</v>
      </c>
      <c r="G951" s="398">
        <v>2015</v>
      </c>
      <c r="H951" s="513">
        <v>68.151460359999987</v>
      </c>
      <c r="I951" s="513">
        <v>61.54619001999999</v>
      </c>
      <c r="J951" s="513">
        <v>0</v>
      </c>
      <c r="K951" s="513">
        <v>0</v>
      </c>
      <c r="L951" s="513">
        <v>0.36</v>
      </c>
      <c r="M951" s="513">
        <v>3.3</v>
      </c>
      <c r="N951" s="513">
        <v>4.915</v>
      </c>
      <c r="O951" s="513">
        <v>3.12</v>
      </c>
      <c r="P951" s="513"/>
      <c r="Q951" s="513"/>
      <c r="R951" s="513"/>
      <c r="S951" s="513"/>
      <c r="T951" s="584">
        <v>5.2750000000000004</v>
      </c>
      <c r="U951" s="584">
        <v>6.42</v>
      </c>
      <c r="V951" s="590">
        <v>6.6052703399999961</v>
      </c>
      <c r="W951" s="513">
        <v>45.7</v>
      </c>
      <c r="X951" s="513">
        <v>15.846190019999995</v>
      </c>
      <c r="Y951" s="513"/>
      <c r="Z951" s="513"/>
      <c r="AA951" s="587">
        <v>68.151460359999987</v>
      </c>
      <c r="AB951" s="531"/>
      <c r="AC951" s="624"/>
      <c r="AD951" s="536"/>
      <c r="AE951" s="536"/>
      <c r="AF951" s="515"/>
      <c r="AG951" s="515"/>
      <c r="AH951" s="515"/>
      <c r="AJ951" s="515"/>
      <c r="AK951" s="515"/>
      <c r="AL951" s="515"/>
      <c r="AM951" s="515"/>
      <c r="AN951" s="515"/>
      <c r="AO951" s="515"/>
      <c r="AP951" s="515"/>
    </row>
    <row r="952" spans="1:47" s="516" customFormat="1" ht="12.75">
      <c r="A952" s="534"/>
      <c r="B952" s="401" t="s">
        <v>361</v>
      </c>
      <c r="C952" s="360">
        <v>0</v>
      </c>
      <c r="D952" s="360">
        <v>5.2749999999999995</v>
      </c>
      <c r="E952" s="360">
        <v>6.42</v>
      </c>
      <c r="F952" s="402"/>
      <c r="G952" s="402"/>
      <c r="H952" s="177">
        <v>68.151460360000002</v>
      </c>
      <c r="I952" s="177">
        <v>61.546190020000004</v>
      </c>
      <c r="J952" s="177">
        <v>0</v>
      </c>
      <c r="K952" s="177">
        <v>0</v>
      </c>
      <c r="L952" s="177">
        <v>0.36</v>
      </c>
      <c r="M952" s="177">
        <v>3.3</v>
      </c>
      <c r="N952" s="177">
        <v>4.9149999999999991</v>
      </c>
      <c r="O952" s="177">
        <v>3.12</v>
      </c>
      <c r="P952" s="177">
        <v>0</v>
      </c>
      <c r="Q952" s="177">
        <v>0</v>
      </c>
      <c r="R952" s="177">
        <v>0</v>
      </c>
      <c r="S952" s="177">
        <v>0</v>
      </c>
      <c r="T952" s="403">
        <v>5.2749999999999995</v>
      </c>
      <c r="U952" s="403">
        <v>6.42</v>
      </c>
      <c r="V952" s="177">
        <v>6.6052703399999961</v>
      </c>
      <c r="W952" s="177">
        <v>45.699999999999989</v>
      </c>
      <c r="X952" s="177">
        <v>15.846190020000002</v>
      </c>
      <c r="Y952" s="177">
        <v>0</v>
      </c>
      <c r="Z952" s="177">
        <v>0</v>
      </c>
      <c r="AA952" s="407">
        <v>68.151460359999987</v>
      </c>
      <c r="AB952" s="533"/>
      <c r="AC952" s="515"/>
      <c r="AD952" s="515"/>
      <c r="AE952" s="515"/>
      <c r="AF952" s="488"/>
      <c r="AG952" s="515"/>
      <c r="AH952" s="515"/>
      <c r="AI952" s="488"/>
      <c r="AJ952" s="488"/>
      <c r="AK952" s="515"/>
      <c r="AL952" s="515"/>
      <c r="AM952" s="515"/>
      <c r="AN952" s="515"/>
      <c r="AO952" s="515"/>
      <c r="AP952" s="515"/>
      <c r="AQ952" s="515"/>
      <c r="AR952" s="515"/>
      <c r="AS952" s="515"/>
      <c r="AT952" s="515"/>
      <c r="AU952" s="489"/>
    </row>
    <row r="953" spans="1:47" s="516" customFormat="1" ht="12.75">
      <c r="A953" s="534"/>
      <c r="B953" s="401" t="s">
        <v>362</v>
      </c>
      <c r="C953" s="360">
        <v>0</v>
      </c>
      <c r="D953" s="360">
        <v>5.2749999999999995</v>
      </c>
      <c r="E953" s="360">
        <v>0</v>
      </c>
      <c r="F953" s="402"/>
      <c r="G953" s="402"/>
      <c r="H953" s="177">
        <v>14.05150751</v>
      </c>
      <c r="I953" s="177">
        <v>13.400336317115825</v>
      </c>
      <c r="J953" s="177">
        <v>0</v>
      </c>
      <c r="K953" s="177">
        <v>0</v>
      </c>
      <c r="L953" s="177">
        <v>0.36</v>
      </c>
      <c r="M953" s="177">
        <v>0</v>
      </c>
      <c r="N953" s="177">
        <v>4.9149999999999991</v>
      </c>
      <c r="O953" s="177">
        <v>0</v>
      </c>
      <c r="P953" s="177">
        <v>0</v>
      </c>
      <c r="Q953" s="177">
        <v>0</v>
      </c>
      <c r="R953" s="177">
        <v>0</v>
      </c>
      <c r="S953" s="177">
        <v>0</v>
      </c>
      <c r="T953" s="403">
        <v>5.2749999999999995</v>
      </c>
      <c r="U953" s="403">
        <v>0</v>
      </c>
      <c r="V953" s="177">
        <v>0.65117119288417602</v>
      </c>
      <c r="W953" s="177">
        <v>5.4099775600000006</v>
      </c>
      <c r="X953" s="177">
        <v>7.9903587700000003</v>
      </c>
      <c r="Y953" s="177">
        <v>0</v>
      </c>
      <c r="Z953" s="177">
        <v>0</v>
      </c>
      <c r="AA953" s="407">
        <v>14.051507522884176</v>
      </c>
      <c r="AB953" s="533"/>
      <c r="AC953" s="515"/>
      <c r="AD953" s="515"/>
      <c r="AE953" s="515"/>
      <c r="AF953" s="488"/>
      <c r="AG953" s="515"/>
      <c r="AH953" s="515"/>
      <c r="AI953" s="488"/>
      <c r="AJ953" s="488"/>
      <c r="AK953" s="515"/>
      <c r="AL953" s="515"/>
      <c r="AM953" s="515"/>
      <c r="AN953" s="515"/>
      <c r="AO953" s="515"/>
      <c r="AP953" s="515"/>
      <c r="AQ953" s="515"/>
      <c r="AR953" s="515"/>
      <c r="AS953" s="515"/>
      <c r="AT953" s="515"/>
      <c r="AU953" s="489"/>
    </row>
    <row r="954" spans="1:47" s="516" customFormat="1" ht="12.75">
      <c r="A954" s="534"/>
      <c r="B954" s="401" t="s">
        <v>363</v>
      </c>
      <c r="C954" s="360">
        <v>0</v>
      </c>
      <c r="D954" s="360">
        <v>3.6399999999999997</v>
      </c>
      <c r="E954" s="360">
        <v>0</v>
      </c>
      <c r="F954" s="402"/>
      <c r="G954" s="402"/>
      <c r="H954" s="177">
        <v>7.4474807500000004</v>
      </c>
      <c r="I954" s="177">
        <v>7.4474807500000004</v>
      </c>
      <c r="J954" s="177">
        <v>0</v>
      </c>
      <c r="K954" s="177">
        <v>0</v>
      </c>
      <c r="L954" s="177">
        <v>0</v>
      </c>
      <c r="M954" s="177">
        <v>0</v>
      </c>
      <c r="N954" s="177">
        <v>3.6399999999999997</v>
      </c>
      <c r="O954" s="177">
        <v>0</v>
      </c>
      <c r="P954" s="177">
        <v>0</v>
      </c>
      <c r="Q954" s="177">
        <v>0</v>
      </c>
      <c r="R954" s="177">
        <v>0</v>
      </c>
      <c r="S954" s="177">
        <v>0</v>
      </c>
      <c r="T954" s="403">
        <v>3.6399999999999997</v>
      </c>
      <c r="U954" s="403">
        <v>0</v>
      </c>
      <c r="V954" s="177">
        <v>0</v>
      </c>
      <c r="W954" s="177">
        <v>0.83534079999999999</v>
      </c>
      <c r="X954" s="177">
        <v>6.6121399600000004</v>
      </c>
      <c r="Y954" s="177">
        <v>0</v>
      </c>
      <c r="Z954" s="177">
        <v>0</v>
      </c>
      <c r="AA954" s="407">
        <v>7.4474807600000004</v>
      </c>
      <c r="AB954" s="533"/>
      <c r="AC954" s="515"/>
      <c r="AD954" s="515"/>
      <c r="AE954" s="515"/>
      <c r="AF954" s="488"/>
      <c r="AG954" s="515"/>
      <c r="AH954" s="515"/>
      <c r="AI954" s="488"/>
      <c r="AJ954" s="488"/>
      <c r="AK954" s="515"/>
      <c r="AL954" s="515"/>
      <c r="AM954" s="515"/>
      <c r="AN954" s="515"/>
      <c r="AO954" s="515"/>
      <c r="AP954" s="515"/>
      <c r="AQ954" s="515"/>
      <c r="AR954" s="515"/>
      <c r="AS954" s="515"/>
      <c r="AT954" s="515"/>
      <c r="AU954" s="489"/>
    </row>
    <row r="955" spans="1:47" s="516" customFormat="1" ht="12.75">
      <c r="A955" s="534"/>
      <c r="B955" s="401" t="s">
        <v>364</v>
      </c>
      <c r="C955" s="360"/>
      <c r="D955" s="360"/>
      <c r="E955" s="360"/>
      <c r="F955" s="402"/>
      <c r="G955" s="402"/>
      <c r="H955" s="177"/>
      <c r="I955" s="177"/>
      <c r="J955" s="177"/>
      <c r="K955" s="177"/>
      <c r="L955" s="177"/>
      <c r="M955" s="177"/>
      <c r="N955" s="177"/>
      <c r="O955" s="177"/>
      <c r="P955" s="177"/>
      <c r="Q955" s="177"/>
      <c r="R955" s="177"/>
      <c r="S955" s="177"/>
      <c r="T955" s="403">
        <v>0</v>
      </c>
      <c r="U955" s="403">
        <v>0</v>
      </c>
      <c r="V955" s="177"/>
      <c r="W955" s="177"/>
      <c r="X955" s="177"/>
      <c r="Y955" s="177"/>
      <c r="Z955" s="177"/>
      <c r="AA955" s="407">
        <v>0</v>
      </c>
      <c r="AB955" s="533"/>
      <c r="AC955" s="515"/>
      <c r="AD955" s="515"/>
      <c r="AE955" s="515"/>
      <c r="AF955" s="488"/>
      <c r="AG955" s="515"/>
      <c r="AH955" s="515"/>
      <c r="AI955" s="488"/>
      <c r="AJ955" s="488"/>
      <c r="AK955" s="515"/>
      <c r="AL955" s="515"/>
      <c r="AM955" s="515"/>
      <c r="AN955" s="515"/>
      <c r="AO955" s="515"/>
      <c r="AP955" s="515"/>
      <c r="AQ955" s="515"/>
      <c r="AR955" s="515"/>
      <c r="AS955" s="515"/>
      <c r="AT955" s="515"/>
      <c r="AU955" s="489"/>
    </row>
    <row r="956" spans="1:47" s="516" customFormat="1" ht="12.75">
      <c r="A956" s="534"/>
      <c r="B956" s="401" t="s">
        <v>365</v>
      </c>
      <c r="C956" s="360"/>
      <c r="D956" s="360"/>
      <c r="E956" s="360"/>
      <c r="F956" s="402"/>
      <c r="G956" s="402"/>
      <c r="H956" s="177"/>
      <c r="I956" s="177"/>
      <c r="J956" s="177"/>
      <c r="K956" s="177"/>
      <c r="L956" s="177"/>
      <c r="M956" s="177"/>
      <c r="N956" s="177"/>
      <c r="O956" s="177"/>
      <c r="P956" s="177"/>
      <c r="Q956" s="177"/>
      <c r="R956" s="177"/>
      <c r="S956" s="177"/>
      <c r="T956" s="403">
        <v>0</v>
      </c>
      <c r="U956" s="403">
        <v>0</v>
      </c>
      <c r="V956" s="177"/>
      <c r="W956" s="177"/>
      <c r="X956" s="177"/>
      <c r="Y956" s="177"/>
      <c r="Z956" s="177"/>
      <c r="AA956" s="407">
        <v>0</v>
      </c>
      <c r="AB956" s="533"/>
      <c r="AC956" s="515"/>
      <c r="AD956" s="515"/>
      <c r="AE956" s="515"/>
      <c r="AF956" s="488"/>
      <c r="AG956" s="515"/>
      <c r="AH956" s="515"/>
      <c r="AI956" s="488"/>
      <c r="AJ956" s="488"/>
      <c r="AK956" s="515"/>
      <c r="AL956" s="515"/>
      <c r="AM956" s="515"/>
      <c r="AN956" s="515"/>
      <c r="AO956" s="515"/>
      <c r="AP956" s="515"/>
      <c r="AQ956" s="515"/>
      <c r="AR956" s="515"/>
      <c r="AS956" s="515"/>
      <c r="AT956" s="515"/>
      <c r="AU956" s="489"/>
    </row>
    <row r="957" spans="1:47" s="516" customFormat="1" ht="12.75">
      <c r="A957" s="534"/>
      <c r="B957" s="401" t="s">
        <v>366</v>
      </c>
      <c r="C957" s="360"/>
      <c r="D957" s="360">
        <v>1.1599999999999999</v>
      </c>
      <c r="E957" s="360"/>
      <c r="F957" s="402"/>
      <c r="G957" s="402"/>
      <c r="H957" s="177">
        <v>2.81624813</v>
      </c>
      <c r="I957" s="518">
        <v>2.81624813</v>
      </c>
      <c r="J957" s="177"/>
      <c r="K957" s="177"/>
      <c r="L957" s="177"/>
      <c r="M957" s="177"/>
      <c r="N957" s="177">
        <v>1.1599999999999999</v>
      </c>
      <c r="O957" s="177"/>
      <c r="P957" s="177"/>
      <c r="Q957" s="177"/>
      <c r="R957" s="177"/>
      <c r="S957" s="177"/>
      <c r="T957" s="403">
        <v>1.1599999999999999</v>
      </c>
      <c r="U957" s="403">
        <v>0</v>
      </c>
      <c r="V957" s="177"/>
      <c r="W957" s="177">
        <v>0.31588224999999998</v>
      </c>
      <c r="X957" s="177">
        <v>2.5003658900000003</v>
      </c>
      <c r="Y957" s="177"/>
      <c r="Z957" s="177"/>
      <c r="AA957" s="407">
        <v>2.8162481400000003</v>
      </c>
      <c r="AB957" s="533"/>
      <c r="AC957" s="515"/>
      <c r="AD957" s="515"/>
      <c r="AE957" s="515"/>
      <c r="AF957" s="488"/>
      <c r="AG957" s="515"/>
      <c r="AH957" s="515"/>
      <c r="AI957" s="488"/>
      <c r="AJ957" s="488"/>
      <c r="AK957" s="515"/>
      <c r="AL957" s="515"/>
      <c r="AM957" s="515"/>
      <c r="AN957" s="515"/>
      <c r="AO957" s="515"/>
      <c r="AP957" s="515"/>
      <c r="AQ957" s="515"/>
      <c r="AR957" s="515"/>
      <c r="AS957" s="515"/>
      <c r="AT957" s="515"/>
      <c r="AU957" s="489"/>
    </row>
    <row r="958" spans="1:47" s="516" customFormat="1" ht="12.75">
      <c r="A958" s="534"/>
      <c r="B958" s="401" t="s">
        <v>367</v>
      </c>
      <c r="C958" s="360"/>
      <c r="D958" s="360">
        <v>2.48</v>
      </c>
      <c r="E958" s="360"/>
      <c r="F958" s="402"/>
      <c r="G958" s="402"/>
      <c r="H958" s="177">
        <v>4.6312326200000005</v>
      </c>
      <c r="I958" s="518">
        <v>4.6312326200000005</v>
      </c>
      <c r="J958" s="177"/>
      <c r="K958" s="177"/>
      <c r="L958" s="177"/>
      <c r="M958" s="177"/>
      <c r="N958" s="177">
        <v>2.48</v>
      </c>
      <c r="O958" s="177"/>
      <c r="P958" s="177"/>
      <c r="Q958" s="177"/>
      <c r="R958" s="177"/>
      <c r="S958" s="177"/>
      <c r="T958" s="403">
        <v>2.48</v>
      </c>
      <c r="U958" s="403">
        <v>0</v>
      </c>
      <c r="V958" s="177"/>
      <c r="W958" s="177">
        <v>0.51945854999999996</v>
      </c>
      <c r="X958" s="177">
        <v>4.1117740700000001</v>
      </c>
      <c r="Y958" s="177"/>
      <c r="Z958" s="177"/>
      <c r="AA958" s="407">
        <v>4.6312326200000005</v>
      </c>
      <c r="AB958" s="533"/>
      <c r="AC958" s="515"/>
      <c r="AD958" s="515"/>
      <c r="AE958" s="515"/>
      <c r="AF958" s="488"/>
      <c r="AG958" s="515"/>
      <c r="AH958" s="515"/>
      <c r="AI958" s="488"/>
      <c r="AJ958" s="488"/>
      <c r="AK958" s="515"/>
      <c r="AL958" s="515"/>
      <c r="AM958" s="515"/>
      <c r="AN958" s="515"/>
      <c r="AO958" s="515"/>
      <c r="AP958" s="515"/>
      <c r="AQ958" s="515"/>
      <c r="AR958" s="515"/>
      <c r="AS958" s="515"/>
      <c r="AT958" s="515"/>
      <c r="AU958" s="489"/>
    </row>
    <row r="959" spans="1:47" s="516" customFormat="1" ht="12.75">
      <c r="A959" s="534"/>
      <c r="B959" s="401" t="s">
        <v>368</v>
      </c>
      <c r="C959" s="360">
        <v>0</v>
      </c>
      <c r="D959" s="360">
        <v>1.635</v>
      </c>
      <c r="E959" s="360">
        <v>0</v>
      </c>
      <c r="F959" s="402"/>
      <c r="G959" s="402"/>
      <c r="H959" s="177">
        <v>6.60402676</v>
      </c>
      <c r="I959" s="177">
        <v>5.9528555671158241</v>
      </c>
      <c r="J959" s="177">
        <v>0</v>
      </c>
      <c r="K959" s="177">
        <v>0</v>
      </c>
      <c r="L959" s="177">
        <v>0.36</v>
      </c>
      <c r="M959" s="177">
        <v>0</v>
      </c>
      <c r="N959" s="177">
        <v>1.2749999999999999</v>
      </c>
      <c r="O959" s="177">
        <v>0</v>
      </c>
      <c r="P959" s="177">
        <v>0</v>
      </c>
      <c r="Q959" s="177">
        <v>0</v>
      </c>
      <c r="R959" s="177">
        <v>0</v>
      </c>
      <c r="S959" s="177">
        <v>0</v>
      </c>
      <c r="T959" s="403">
        <v>1.6349999999999998</v>
      </c>
      <c r="U959" s="403">
        <v>0</v>
      </c>
      <c r="V959" s="177">
        <v>0.65117119288417602</v>
      </c>
      <c r="W959" s="177">
        <v>4.5746367600000006</v>
      </c>
      <c r="X959" s="177">
        <v>1.3782188099999999</v>
      </c>
      <c r="Y959" s="177">
        <v>0</v>
      </c>
      <c r="Z959" s="177">
        <v>0</v>
      </c>
      <c r="AA959" s="407">
        <v>6.6040267628841764</v>
      </c>
      <c r="AB959" s="533"/>
      <c r="AC959" s="515"/>
      <c r="AD959" s="515"/>
      <c r="AE959" s="515"/>
      <c r="AF959" s="488"/>
      <c r="AG959" s="515"/>
      <c r="AH959" s="515"/>
      <c r="AI959" s="488"/>
      <c r="AJ959" s="488"/>
      <c r="AK959" s="515"/>
      <c r="AL959" s="515"/>
      <c r="AM959" s="515"/>
      <c r="AN959" s="515"/>
      <c r="AO959" s="515"/>
      <c r="AP959" s="515"/>
      <c r="AQ959" s="515"/>
      <c r="AR959" s="515"/>
      <c r="AS959" s="515"/>
      <c r="AT959" s="515"/>
      <c r="AU959" s="489"/>
    </row>
    <row r="960" spans="1:47" s="516" customFormat="1" ht="12.75">
      <c r="A960" s="534"/>
      <c r="B960" s="401" t="s">
        <v>369</v>
      </c>
      <c r="C960" s="360"/>
      <c r="D960" s="360"/>
      <c r="E960" s="360"/>
      <c r="F960" s="402"/>
      <c r="G960" s="402"/>
      <c r="H960" s="177"/>
      <c r="I960" s="177"/>
      <c r="J960" s="177"/>
      <c r="K960" s="177"/>
      <c r="L960" s="177"/>
      <c r="M960" s="177"/>
      <c r="N960" s="177"/>
      <c r="O960" s="177"/>
      <c r="P960" s="177"/>
      <c r="Q960" s="177"/>
      <c r="R960" s="177"/>
      <c r="S960" s="177"/>
      <c r="T960" s="403">
        <v>0</v>
      </c>
      <c r="U960" s="403">
        <v>0</v>
      </c>
      <c r="V960" s="177"/>
      <c r="W960" s="177"/>
      <c r="X960" s="177"/>
      <c r="Y960" s="177"/>
      <c r="Z960" s="177"/>
      <c r="AA960" s="407">
        <v>0</v>
      </c>
      <c r="AB960" s="533"/>
      <c r="AC960" s="515"/>
      <c r="AD960" s="515"/>
      <c r="AE960" s="515"/>
      <c r="AF960" s="488"/>
      <c r="AG960" s="515"/>
      <c r="AH960" s="515"/>
      <c r="AI960" s="488"/>
      <c r="AJ960" s="488"/>
      <c r="AK960" s="515"/>
      <c r="AL960" s="515"/>
      <c r="AM960" s="515"/>
      <c r="AN960" s="515"/>
      <c r="AO960" s="515"/>
      <c r="AP960" s="515"/>
      <c r="AQ960" s="515"/>
      <c r="AR960" s="515"/>
      <c r="AS960" s="515"/>
      <c r="AT960" s="515"/>
      <c r="AU960" s="489"/>
    </row>
    <row r="961" spans="1:47" s="516" customFormat="1" ht="12.75">
      <c r="A961" s="534"/>
      <c r="B961" s="401" t="s">
        <v>370</v>
      </c>
      <c r="C961" s="360"/>
      <c r="D961" s="360"/>
      <c r="E961" s="360"/>
      <c r="F961" s="402"/>
      <c r="G961" s="402"/>
      <c r="H961" s="177"/>
      <c r="I961" s="177"/>
      <c r="J961" s="177"/>
      <c r="K961" s="177"/>
      <c r="L961" s="177"/>
      <c r="M961" s="177"/>
      <c r="N961" s="177"/>
      <c r="O961" s="177"/>
      <c r="P961" s="177"/>
      <c r="Q961" s="177"/>
      <c r="R961" s="177"/>
      <c r="S961" s="177"/>
      <c r="T961" s="403">
        <v>0</v>
      </c>
      <c r="U961" s="403">
        <v>0</v>
      </c>
      <c r="V961" s="177"/>
      <c r="W961" s="177"/>
      <c r="X961" s="177"/>
      <c r="Y961" s="177"/>
      <c r="Z961" s="177"/>
      <c r="AA961" s="407">
        <v>0</v>
      </c>
      <c r="AB961" s="533"/>
      <c r="AC961" s="515"/>
      <c r="AD961" s="515"/>
      <c r="AE961" s="515"/>
      <c r="AF961" s="488"/>
      <c r="AG961" s="515"/>
      <c r="AH961" s="515"/>
      <c r="AI961" s="488"/>
      <c r="AJ961" s="488"/>
      <c r="AK961" s="515"/>
      <c r="AL961" s="515"/>
      <c r="AM961" s="515"/>
      <c r="AN961" s="515"/>
      <c r="AO961" s="515"/>
      <c r="AP961" s="515"/>
      <c r="AQ961" s="515"/>
      <c r="AR961" s="515"/>
      <c r="AS961" s="515"/>
      <c r="AT961" s="515"/>
      <c r="AU961" s="489"/>
    </row>
    <row r="962" spans="1:47" s="516" customFormat="1" ht="12.75">
      <c r="A962" s="534"/>
      <c r="B962" s="401" t="s">
        <v>371</v>
      </c>
      <c r="C962" s="360"/>
      <c r="D962" s="360">
        <v>0.91500000000000004</v>
      </c>
      <c r="E962" s="360"/>
      <c r="F962" s="402"/>
      <c r="G962" s="402"/>
      <c r="H962" s="177">
        <v>5.2735081799999994</v>
      </c>
      <c r="I962" s="518">
        <v>4.6223369871158235</v>
      </c>
      <c r="J962" s="177"/>
      <c r="K962" s="177"/>
      <c r="L962" s="177">
        <v>0.36</v>
      </c>
      <c r="M962" s="177"/>
      <c r="N962" s="177">
        <v>0.55499999999999994</v>
      </c>
      <c r="O962" s="177"/>
      <c r="P962" s="177"/>
      <c r="Q962" s="177"/>
      <c r="R962" s="177"/>
      <c r="S962" s="177"/>
      <c r="T962" s="403">
        <v>0.91499999999999992</v>
      </c>
      <c r="U962" s="403">
        <v>0</v>
      </c>
      <c r="V962" s="177">
        <v>0.65117119288417602</v>
      </c>
      <c r="W962" s="177">
        <v>3.7469041100000005</v>
      </c>
      <c r="X962" s="177">
        <v>0.87543287999999997</v>
      </c>
      <c r="Y962" s="177"/>
      <c r="Z962" s="177"/>
      <c r="AA962" s="407">
        <v>5.2735081828841768</v>
      </c>
      <c r="AB962" s="533"/>
      <c r="AC962" s="515"/>
      <c r="AD962" s="515"/>
      <c r="AE962" s="515"/>
      <c r="AF962" s="488"/>
      <c r="AG962" s="515"/>
      <c r="AH962" s="515"/>
      <c r="AI962" s="488"/>
      <c r="AJ962" s="488"/>
      <c r="AK962" s="515"/>
      <c r="AL962" s="515"/>
      <c r="AM962" s="515"/>
      <c r="AN962" s="515"/>
      <c r="AO962" s="515"/>
      <c r="AP962" s="515"/>
      <c r="AQ962" s="515"/>
      <c r="AR962" s="515"/>
      <c r="AS962" s="515"/>
      <c r="AT962" s="515"/>
      <c r="AU962" s="489"/>
    </row>
    <row r="963" spans="1:47" s="516" customFormat="1" ht="12.75">
      <c r="A963" s="534"/>
      <c r="B963" s="401" t="s">
        <v>372</v>
      </c>
      <c r="C963" s="360"/>
      <c r="D963" s="360">
        <v>0.72</v>
      </c>
      <c r="E963" s="360"/>
      <c r="F963" s="402"/>
      <c r="G963" s="402"/>
      <c r="H963" s="177">
        <v>1.3305185800000001</v>
      </c>
      <c r="I963" s="518">
        <v>1.3305185800000001</v>
      </c>
      <c r="J963" s="177"/>
      <c r="K963" s="177"/>
      <c r="L963" s="177"/>
      <c r="M963" s="177"/>
      <c r="N963" s="177">
        <v>0.72</v>
      </c>
      <c r="O963" s="177"/>
      <c r="P963" s="177"/>
      <c r="Q963" s="177"/>
      <c r="R963" s="177"/>
      <c r="S963" s="177"/>
      <c r="T963" s="403">
        <v>0.72</v>
      </c>
      <c r="U963" s="403">
        <v>0</v>
      </c>
      <c r="V963" s="177"/>
      <c r="W963" s="177">
        <v>0.82773265000000007</v>
      </c>
      <c r="X963" s="177">
        <v>0.50278593000000005</v>
      </c>
      <c r="Y963" s="177"/>
      <c r="Z963" s="177"/>
      <c r="AA963" s="407">
        <v>1.3305185800000001</v>
      </c>
      <c r="AB963" s="533"/>
      <c r="AC963" s="515"/>
      <c r="AD963" s="515"/>
      <c r="AE963" s="515"/>
      <c r="AF963" s="488"/>
      <c r="AG963" s="515"/>
      <c r="AH963" s="515"/>
      <c r="AI963" s="488"/>
      <c r="AJ963" s="488"/>
      <c r="AK963" s="515"/>
      <c r="AL963" s="515"/>
      <c r="AM963" s="515"/>
      <c r="AN963" s="515"/>
      <c r="AO963" s="515"/>
      <c r="AP963" s="515"/>
      <c r="AQ963" s="515"/>
      <c r="AR963" s="515"/>
      <c r="AS963" s="515"/>
      <c r="AT963" s="515"/>
      <c r="AU963" s="489"/>
    </row>
    <row r="964" spans="1:47" s="516" customFormat="1" ht="12.75">
      <c r="A964" s="534"/>
      <c r="B964" s="401" t="s">
        <v>373</v>
      </c>
      <c r="C964" s="360">
        <v>0</v>
      </c>
      <c r="D964" s="360">
        <v>0</v>
      </c>
      <c r="E964" s="360">
        <v>6.42</v>
      </c>
      <c r="F964" s="402"/>
      <c r="G964" s="402"/>
      <c r="H964" s="177">
        <v>54.099952850000001</v>
      </c>
      <c r="I964" s="177">
        <v>48.145853702884182</v>
      </c>
      <c r="J964" s="177">
        <v>0</v>
      </c>
      <c r="K964" s="177">
        <v>0</v>
      </c>
      <c r="L964" s="177">
        <v>0</v>
      </c>
      <c r="M964" s="177">
        <v>3.3</v>
      </c>
      <c r="N964" s="177">
        <v>0</v>
      </c>
      <c r="O964" s="177">
        <v>3.12</v>
      </c>
      <c r="P964" s="177">
        <v>0</v>
      </c>
      <c r="Q964" s="177">
        <v>0</v>
      </c>
      <c r="R964" s="177">
        <v>0</v>
      </c>
      <c r="S964" s="177">
        <v>0</v>
      </c>
      <c r="T964" s="403">
        <v>0</v>
      </c>
      <c r="U964" s="403">
        <v>6.42</v>
      </c>
      <c r="V964" s="177">
        <v>5.9540991471158202</v>
      </c>
      <c r="W964" s="177">
        <v>40.290022439999987</v>
      </c>
      <c r="X964" s="177">
        <v>7.8558312500000005</v>
      </c>
      <c r="Y964" s="177">
        <v>0</v>
      </c>
      <c r="Z964" s="177">
        <v>0</v>
      </c>
      <c r="AA964" s="407">
        <v>54.099952837115808</v>
      </c>
      <c r="AB964" s="533"/>
      <c r="AC964" s="515"/>
      <c r="AD964" s="515"/>
      <c r="AE964" s="515"/>
      <c r="AF964" s="488"/>
      <c r="AG964" s="515"/>
      <c r="AH964" s="515"/>
      <c r="AI964" s="488"/>
      <c r="AJ964" s="488"/>
      <c r="AK964" s="515"/>
      <c r="AL964" s="515"/>
      <c r="AM964" s="515"/>
      <c r="AN964" s="515"/>
      <c r="AO964" s="515"/>
      <c r="AP964" s="515"/>
      <c r="AQ964" s="515"/>
      <c r="AR964" s="515"/>
      <c r="AS964" s="515"/>
      <c r="AT964" s="515"/>
      <c r="AU964" s="489"/>
    </row>
    <row r="965" spans="1:47" s="516" customFormat="1" ht="12.75">
      <c r="A965" s="534"/>
      <c r="B965" s="401" t="s">
        <v>374</v>
      </c>
      <c r="C965" s="360"/>
      <c r="D965" s="360"/>
      <c r="E965" s="360"/>
      <c r="F965" s="402"/>
      <c r="G965" s="402"/>
      <c r="H965" s="177"/>
      <c r="I965" s="177"/>
      <c r="J965" s="177"/>
      <c r="K965" s="177"/>
      <c r="L965" s="177"/>
      <c r="M965" s="177"/>
      <c r="N965" s="177"/>
      <c r="O965" s="177"/>
      <c r="P965" s="177"/>
      <c r="Q965" s="177"/>
      <c r="R965" s="177"/>
      <c r="S965" s="177"/>
      <c r="T965" s="403">
        <v>0</v>
      </c>
      <c r="U965" s="403">
        <v>0</v>
      </c>
      <c r="V965" s="177"/>
      <c r="W965" s="177"/>
      <c r="X965" s="177"/>
      <c r="Y965" s="177"/>
      <c r="Z965" s="177"/>
      <c r="AA965" s="407">
        <v>0</v>
      </c>
      <c r="AB965" s="533"/>
      <c r="AC965" s="515"/>
      <c r="AD965" s="515"/>
      <c r="AE965" s="515"/>
      <c r="AF965" s="488"/>
      <c r="AG965" s="515"/>
      <c r="AH965" s="515"/>
      <c r="AI965" s="488"/>
      <c r="AJ965" s="488"/>
      <c r="AK965" s="515"/>
      <c r="AL965" s="515"/>
      <c r="AM965" s="515"/>
      <c r="AN965" s="515"/>
      <c r="AO965" s="515"/>
      <c r="AP965" s="515"/>
      <c r="AQ965" s="515"/>
      <c r="AR965" s="515"/>
      <c r="AS965" s="515"/>
      <c r="AT965" s="515"/>
      <c r="AU965" s="489"/>
    </row>
    <row r="966" spans="1:47" s="516" customFormat="1" ht="12.75">
      <c r="A966" s="534"/>
      <c r="B966" s="401" t="s">
        <v>375</v>
      </c>
      <c r="C966" s="360"/>
      <c r="D966" s="360"/>
      <c r="E966" s="360"/>
      <c r="F966" s="402"/>
      <c r="G966" s="402"/>
      <c r="H966" s="177"/>
      <c r="I966" s="177"/>
      <c r="J966" s="177"/>
      <c r="K966" s="177"/>
      <c r="L966" s="177"/>
      <c r="M966" s="177"/>
      <c r="N966" s="177"/>
      <c r="O966" s="177"/>
      <c r="P966" s="177"/>
      <c r="Q966" s="177"/>
      <c r="R966" s="177"/>
      <c r="S966" s="177"/>
      <c r="T966" s="403">
        <v>0</v>
      </c>
      <c r="U966" s="403">
        <v>0</v>
      </c>
      <c r="V966" s="177"/>
      <c r="W966" s="177"/>
      <c r="X966" s="177"/>
      <c r="Y966" s="177"/>
      <c r="Z966" s="177"/>
      <c r="AA966" s="407">
        <v>0</v>
      </c>
      <c r="AB966" s="533"/>
      <c r="AC966" s="515"/>
      <c r="AD966" s="515"/>
      <c r="AE966" s="515"/>
      <c r="AF966" s="488"/>
      <c r="AG966" s="515"/>
      <c r="AH966" s="515"/>
      <c r="AI966" s="488"/>
      <c r="AJ966" s="488"/>
      <c r="AK966" s="515"/>
      <c r="AL966" s="515"/>
      <c r="AM966" s="515"/>
      <c r="AN966" s="515"/>
      <c r="AO966" s="515"/>
      <c r="AP966" s="515"/>
      <c r="AQ966" s="515"/>
      <c r="AR966" s="515"/>
      <c r="AS966" s="515"/>
      <c r="AT966" s="515"/>
      <c r="AU966" s="489"/>
    </row>
    <row r="967" spans="1:47" s="516" customFormat="1" ht="12.75">
      <c r="A967" s="534"/>
      <c r="B967" s="401" t="s">
        <v>376</v>
      </c>
      <c r="C967" s="360"/>
      <c r="D967" s="360"/>
      <c r="E967" s="360">
        <v>6.42</v>
      </c>
      <c r="F967" s="402"/>
      <c r="G967" s="402"/>
      <c r="H967" s="177">
        <v>54.099952850000001</v>
      </c>
      <c r="I967" s="518">
        <v>48.145853702884182</v>
      </c>
      <c r="J967" s="177"/>
      <c r="K967" s="177"/>
      <c r="L967" s="177"/>
      <c r="M967" s="177">
        <v>3.3</v>
      </c>
      <c r="N967" s="177"/>
      <c r="O967" s="177">
        <v>3.12</v>
      </c>
      <c r="P967" s="177"/>
      <c r="Q967" s="177"/>
      <c r="R967" s="177"/>
      <c r="S967" s="177"/>
      <c r="T967" s="403">
        <v>0</v>
      </c>
      <c r="U967" s="403">
        <v>6.42</v>
      </c>
      <c r="V967" s="177">
        <v>5.9540991471158202</v>
      </c>
      <c r="W967" s="177">
        <v>40.290022439999987</v>
      </c>
      <c r="X967" s="177">
        <v>7.8558312500000005</v>
      </c>
      <c r="Y967" s="177"/>
      <c r="Z967" s="177"/>
      <c r="AA967" s="407">
        <v>54.099952837115808</v>
      </c>
      <c r="AB967" s="533"/>
      <c r="AC967" s="515"/>
      <c r="AD967" s="515"/>
      <c r="AE967" s="515"/>
      <c r="AF967" s="488"/>
      <c r="AG967" s="515"/>
      <c r="AH967" s="515"/>
      <c r="AI967" s="488"/>
      <c r="AJ967" s="488"/>
      <c r="AK967" s="515"/>
      <c r="AL967" s="515"/>
      <c r="AM967" s="515"/>
      <c r="AN967" s="515"/>
      <c r="AO967" s="515"/>
      <c r="AP967" s="515"/>
      <c r="AQ967" s="515"/>
      <c r="AR967" s="515"/>
      <c r="AS967" s="515"/>
      <c r="AT967" s="515"/>
      <c r="AU967" s="489"/>
    </row>
    <row r="968" spans="1:47" s="516" customFormat="1" ht="12.75">
      <c r="A968" s="534"/>
      <c r="B968" s="401" t="s">
        <v>377</v>
      </c>
      <c r="C968" s="360"/>
      <c r="D968" s="360"/>
      <c r="E968" s="360"/>
      <c r="F968" s="402"/>
      <c r="G968" s="402"/>
      <c r="H968" s="177"/>
      <c r="I968" s="177"/>
      <c r="J968" s="177"/>
      <c r="K968" s="177"/>
      <c r="L968" s="177"/>
      <c r="M968" s="177"/>
      <c r="N968" s="177"/>
      <c r="O968" s="177"/>
      <c r="P968" s="177"/>
      <c r="Q968" s="177"/>
      <c r="R968" s="177"/>
      <c r="S968" s="177"/>
      <c r="T968" s="403">
        <v>0</v>
      </c>
      <c r="U968" s="403">
        <v>0</v>
      </c>
      <c r="V968" s="177"/>
      <c r="W968" s="177"/>
      <c r="X968" s="177"/>
      <c r="Y968" s="177"/>
      <c r="Z968" s="177"/>
      <c r="AA968" s="407">
        <v>0</v>
      </c>
      <c r="AB968" s="533"/>
      <c r="AC968" s="515"/>
      <c r="AD968" s="515"/>
      <c r="AE968" s="515"/>
      <c r="AF968" s="488"/>
      <c r="AG968" s="515"/>
      <c r="AH968" s="515"/>
      <c r="AI968" s="488"/>
      <c r="AJ968" s="488"/>
      <c r="AK968" s="515"/>
      <c r="AL968" s="515"/>
      <c r="AM968" s="515"/>
      <c r="AN968" s="515"/>
      <c r="AO968" s="515"/>
      <c r="AP968" s="515"/>
      <c r="AQ968" s="515"/>
      <c r="AR968" s="515"/>
      <c r="AS968" s="515"/>
      <c r="AT968" s="515"/>
      <c r="AU968" s="489"/>
    </row>
    <row r="969" spans="1:47" s="516" customFormat="1" ht="12.75">
      <c r="A969" s="534"/>
      <c r="B969" s="401" t="s">
        <v>67</v>
      </c>
      <c r="C969" s="360"/>
      <c r="D969" s="360"/>
      <c r="E969" s="360"/>
      <c r="F969" s="402"/>
      <c r="G969" s="402"/>
      <c r="H969" s="177"/>
      <c r="I969" s="177"/>
      <c r="J969" s="177"/>
      <c r="K969" s="177"/>
      <c r="L969" s="177"/>
      <c r="M969" s="177"/>
      <c r="N969" s="177"/>
      <c r="O969" s="177"/>
      <c r="P969" s="177"/>
      <c r="Q969" s="177"/>
      <c r="R969" s="177"/>
      <c r="S969" s="177"/>
      <c r="T969" s="403">
        <v>0</v>
      </c>
      <c r="U969" s="403">
        <v>0</v>
      </c>
      <c r="V969" s="177"/>
      <c r="W969" s="177"/>
      <c r="X969" s="177"/>
      <c r="Y969" s="177"/>
      <c r="Z969" s="177"/>
      <c r="AA969" s="407">
        <v>0</v>
      </c>
      <c r="AB969" s="533"/>
      <c r="AC969" s="515"/>
      <c r="AD969" s="515"/>
      <c r="AE969" s="515"/>
      <c r="AF969" s="488"/>
      <c r="AG969" s="515"/>
      <c r="AH969" s="515"/>
      <c r="AI969" s="488"/>
      <c r="AJ969" s="488"/>
      <c r="AK969" s="515"/>
      <c r="AL969" s="515"/>
      <c r="AM969" s="515"/>
      <c r="AN969" s="515"/>
      <c r="AO969" s="515"/>
      <c r="AP969" s="515"/>
      <c r="AQ969" s="515"/>
      <c r="AR969" s="515"/>
      <c r="AS969" s="515"/>
      <c r="AT969" s="515"/>
      <c r="AU969" s="489"/>
    </row>
    <row r="970" spans="1:47" s="528" customFormat="1" ht="39.950000000000003" customHeight="1">
      <c r="A970" s="542">
        <v>36</v>
      </c>
      <c r="B970" s="535" t="s">
        <v>106</v>
      </c>
      <c r="C970" s="513" t="s">
        <v>52</v>
      </c>
      <c r="D970" s="513">
        <v>1.1299999999999999</v>
      </c>
      <c r="E970" s="513">
        <v>1.26</v>
      </c>
      <c r="F970" s="398">
        <v>2014</v>
      </c>
      <c r="G970" s="398">
        <v>2015</v>
      </c>
      <c r="H970" s="513">
        <v>20</v>
      </c>
      <c r="I970" s="513">
        <v>20</v>
      </c>
      <c r="J970" s="513"/>
      <c r="K970" s="513"/>
      <c r="L970" s="513"/>
      <c r="M970" s="513"/>
      <c r="N970" s="513">
        <v>1.1299999999999999</v>
      </c>
      <c r="O970" s="513">
        <v>1.26</v>
      </c>
      <c r="P970" s="513"/>
      <c r="Q970" s="513"/>
      <c r="R970" s="513"/>
      <c r="S970" s="513"/>
      <c r="T970" s="584">
        <v>1.1299999999999999</v>
      </c>
      <c r="U970" s="584">
        <v>1.26</v>
      </c>
      <c r="V970" s="590"/>
      <c r="W970" s="513"/>
      <c r="X970" s="513">
        <v>20</v>
      </c>
      <c r="Y970" s="513"/>
      <c r="Z970" s="513"/>
      <c r="AA970" s="587">
        <v>20</v>
      </c>
      <c r="AB970" s="531"/>
      <c r="AC970" s="624"/>
      <c r="AD970" s="536"/>
      <c r="AE970" s="536"/>
      <c r="AF970" s="515"/>
      <c r="AG970" s="515"/>
      <c r="AH970" s="515"/>
      <c r="AJ970" s="515"/>
      <c r="AK970" s="515"/>
      <c r="AL970" s="515"/>
      <c r="AM970" s="515"/>
      <c r="AN970" s="515"/>
      <c r="AO970" s="515"/>
      <c r="AP970" s="515"/>
    </row>
    <row r="971" spans="1:47" s="516" customFormat="1" ht="12.75">
      <c r="A971" s="534"/>
      <c r="B971" s="401" t="s">
        <v>361</v>
      </c>
      <c r="C971" s="360">
        <v>0</v>
      </c>
      <c r="D971" s="360">
        <v>1.1299999999999999</v>
      </c>
      <c r="E971" s="360">
        <v>1.26</v>
      </c>
      <c r="F971" s="402"/>
      <c r="G971" s="402"/>
      <c r="H971" s="177">
        <v>20</v>
      </c>
      <c r="I971" s="177">
        <v>20</v>
      </c>
      <c r="J971" s="177">
        <v>0</v>
      </c>
      <c r="K971" s="177">
        <v>0</v>
      </c>
      <c r="L971" s="177">
        <v>0</v>
      </c>
      <c r="M971" s="177">
        <v>0</v>
      </c>
      <c r="N971" s="177">
        <v>1.1299999999999999</v>
      </c>
      <c r="O971" s="177">
        <v>1.26</v>
      </c>
      <c r="P971" s="177">
        <v>0</v>
      </c>
      <c r="Q971" s="177">
        <v>0</v>
      </c>
      <c r="R971" s="177">
        <v>0</v>
      </c>
      <c r="S971" s="177">
        <v>0</v>
      </c>
      <c r="T971" s="403">
        <v>1.1299999999999999</v>
      </c>
      <c r="U971" s="403">
        <v>1.26</v>
      </c>
      <c r="V971" s="177">
        <v>0</v>
      </c>
      <c r="W971" s="177">
        <v>0</v>
      </c>
      <c r="X971" s="177">
        <v>20</v>
      </c>
      <c r="Y971" s="177">
        <v>0</v>
      </c>
      <c r="Z971" s="177">
        <v>0</v>
      </c>
      <c r="AA971" s="407">
        <v>20</v>
      </c>
      <c r="AB971" s="533"/>
      <c r="AC971" s="515"/>
      <c r="AD971" s="515"/>
      <c r="AE971" s="515"/>
      <c r="AF971" s="488"/>
      <c r="AG971" s="515"/>
      <c r="AH971" s="515"/>
      <c r="AI971" s="488"/>
      <c r="AJ971" s="488"/>
      <c r="AK971" s="515"/>
      <c r="AL971" s="515"/>
      <c r="AM971" s="515"/>
      <c r="AN971" s="515"/>
      <c r="AO971" s="515"/>
      <c r="AP971" s="515"/>
      <c r="AQ971" s="515"/>
      <c r="AR971" s="515"/>
      <c r="AS971" s="515"/>
      <c r="AT971" s="515"/>
      <c r="AU971" s="489"/>
    </row>
    <row r="972" spans="1:47" s="516" customFormat="1" ht="12.75">
      <c r="A972" s="534"/>
      <c r="B972" s="401" t="s">
        <v>362</v>
      </c>
      <c r="C972" s="360">
        <v>0</v>
      </c>
      <c r="D972" s="360">
        <v>1.1299999999999999</v>
      </c>
      <c r="E972" s="360">
        <v>0</v>
      </c>
      <c r="F972" s="402"/>
      <c r="G972" s="402"/>
      <c r="H972" s="177">
        <v>4.7404674</v>
      </c>
      <c r="I972" s="177">
        <v>4.7404674</v>
      </c>
      <c r="J972" s="177">
        <v>0</v>
      </c>
      <c r="K972" s="177">
        <v>0</v>
      </c>
      <c r="L972" s="177">
        <v>0</v>
      </c>
      <c r="M972" s="177">
        <v>0</v>
      </c>
      <c r="N972" s="177">
        <v>1.1299999999999999</v>
      </c>
      <c r="O972" s="177">
        <v>0</v>
      </c>
      <c r="P972" s="177">
        <v>0</v>
      </c>
      <c r="Q972" s="177">
        <v>0</v>
      </c>
      <c r="R972" s="177">
        <v>0</v>
      </c>
      <c r="S972" s="177">
        <v>0</v>
      </c>
      <c r="T972" s="403">
        <v>1.1299999999999999</v>
      </c>
      <c r="U972" s="403">
        <v>0</v>
      </c>
      <c r="V972" s="177">
        <v>0</v>
      </c>
      <c r="W972" s="177">
        <v>0</v>
      </c>
      <c r="X972" s="177">
        <v>4.7404674</v>
      </c>
      <c r="Y972" s="177">
        <v>0</v>
      </c>
      <c r="Z972" s="177">
        <v>0</v>
      </c>
      <c r="AA972" s="407">
        <v>4.7404674</v>
      </c>
      <c r="AB972" s="533"/>
      <c r="AC972" s="515"/>
      <c r="AD972" s="515"/>
      <c r="AE972" s="515"/>
      <c r="AF972" s="488"/>
      <c r="AG972" s="515"/>
      <c r="AH972" s="515"/>
      <c r="AI972" s="488"/>
      <c r="AJ972" s="488"/>
      <c r="AK972" s="515"/>
      <c r="AL972" s="515"/>
      <c r="AM972" s="515"/>
      <c r="AN972" s="515"/>
      <c r="AO972" s="515"/>
      <c r="AP972" s="515"/>
      <c r="AQ972" s="515"/>
      <c r="AR972" s="515"/>
      <c r="AS972" s="515"/>
      <c r="AT972" s="515"/>
      <c r="AU972" s="489"/>
    </row>
    <row r="973" spans="1:47" s="516" customFormat="1" ht="12.75">
      <c r="A973" s="534"/>
      <c r="B973" s="401" t="s">
        <v>363</v>
      </c>
      <c r="C973" s="360">
        <v>0</v>
      </c>
      <c r="D973" s="360">
        <v>0</v>
      </c>
      <c r="E973" s="360">
        <v>0</v>
      </c>
      <c r="F973" s="402"/>
      <c r="G973" s="402"/>
      <c r="H973" s="177">
        <v>0</v>
      </c>
      <c r="I973" s="177">
        <v>0</v>
      </c>
      <c r="J973" s="177">
        <v>0</v>
      </c>
      <c r="K973" s="177">
        <v>0</v>
      </c>
      <c r="L973" s="177">
        <v>0</v>
      </c>
      <c r="M973" s="177">
        <v>0</v>
      </c>
      <c r="N973" s="177">
        <v>0</v>
      </c>
      <c r="O973" s="177">
        <v>0</v>
      </c>
      <c r="P973" s="177">
        <v>0</v>
      </c>
      <c r="Q973" s="177">
        <v>0</v>
      </c>
      <c r="R973" s="177">
        <v>0</v>
      </c>
      <c r="S973" s="177">
        <v>0</v>
      </c>
      <c r="T973" s="403">
        <v>0</v>
      </c>
      <c r="U973" s="403">
        <v>0</v>
      </c>
      <c r="V973" s="177">
        <v>0</v>
      </c>
      <c r="W973" s="177">
        <v>0</v>
      </c>
      <c r="X973" s="177">
        <v>0</v>
      </c>
      <c r="Y973" s="177">
        <v>0</v>
      </c>
      <c r="Z973" s="177">
        <v>0</v>
      </c>
      <c r="AA973" s="407">
        <v>0</v>
      </c>
      <c r="AB973" s="533"/>
      <c r="AC973" s="515"/>
      <c r="AD973" s="515"/>
      <c r="AE973" s="515"/>
      <c r="AF973" s="488"/>
      <c r="AG973" s="515"/>
      <c r="AH973" s="515"/>
      <c r="AI973" s="488"/>
      <c r="AJ973" s="488"/>
      <c r="AK973" s="515"/>
      <c r="AL973" s="515"/>
      <c r="AM973" s="515"/>
      <c r="AN973" s="515"/>
      <c r="AO973" s="515"/>
      <c r="AP973" s="515"/>
      <c r="AQ973" s="515"/>
      <c r="AR973" s="515"/>
      <c r="AS973" s="515"/>
      <c r="AT973" s="515"/>
      <c r="AU973" s="489"/>
    </row>
    <row r="974" spans="1:47" s="516" customFormat="1" ht="12.75">
      <c r="A974" s="534"/>
      <c r="B974" s="401" t="s">
        <v>364</v>
      </c>
      <c r="C974" s="360"/>
      <c r="D974" s="360"/>
      <c r="E974" s="360"/>
      <c r="F974" s="402"/>
      <c r="G974" s="402"/>
      <c r="H974" s="177"/>
      <c r="I974" s="177"/>
      <c r="J974" s="177"/>
      <c r="K974" s="177"/>
      <c r="L974" s="177"/>
      <c r="M974" s="177"/>
      <c r="N974" s="177"/>
      <c r="O974" s="177"/>
      <c r="P974" s="177"/>
      <c r="Q974" s="177"/>
      <c r="R974" s="177"/>
      <c r="S974" s="177"/>
      <c r="T974" s="403">
        <v>0</v>
      </c>
      <c r="U974" s="403">
        <v>0</v>
      </c>
      <c r="V974" s="177"/>
      <c r="W974" s="177"/>
      <c r="X974" s="177"/>
      <c r="Y974" s="177"/>
      <c r="Z974" s="177"/>
      <c r="AA974" s="407">
        <v>0</v>
      </c>
      <c r="AB974" s="533"/>
      <c r="AC974" s="515"/>
      <c r="AD974" s="515"/>
      <c r="AE974" s="515"/>
      <c r="AF974" s="488"/>
      <c r="AG974" s="515"/>
      <c r="AH974" s="515"/>
      <c r="AI974" s="488"/>
      <c r="AJ974" s="488"/>
      <c r="AK974" s="515"/>
      <c r="AL974" s="515"/>
      <c r="AM974" s="515"/>
      <c r="AN974" s="515"/>
      <c r="AO974" s="515"/>
      <c r="AP974" s="515"/>
      <c r="AQ974" s="515"/>
      <c r="AR974" s="515"/>
      <c r="AS974" s="515"/>
      <c r="AT974" s="515"/>
      <c r="AU974" s="489"/>
    </row>
    <row r="975" spans="1:47" s="516" customFormat="1" ht="12.75">
      <c r="A975" s="534"/>
      <c r="B975" s="401" t="s">
        <v>365</v>
      </c>
      <c r="C975" s="360"/>
      <c r="D975" s="360"/>
      <c r="E975" s="360"/>
      <c r="F975" s="402"/>
      <c r="G975" s="402"/>
      <c r="H975" s="177"/>
      <c r="I975" s="177"/>
      <c r="J975" s="177"/>
      <c r="K975" s="177"/>
      <c r="L975" s="177"/>
      <c r="M975" s="177"/>
      <c r="N975" s="177"/>
      <c r="O975" s="177"/>
      <c r="P975" s="177"/>
      <c r="Q975" s="177"/>
      <c r="R975" s="177"/>
      <c r="S975" s="177"/>
      <c r="T975" s="403">
        <v>0</v>
      </c>
      <c r="U975" s="403">
        <v>0</v>
      </c>
      <c r="V975" s="177"/>
      <c r="W975" s="177"/>
      <c r="X975" s="177"/>
      <c r="Y975" s="177"/>
      <c r="Z975" s="177"/>
      <c r="AA975" s="407">
        <v>0</v>
      </c>
      <c r="AB975" s="533"/>
      <c r="AC975" s="515"/>
      <c r="AD975" s="515"/>
      <c r="AE975" s="515"/>
      <c r="AF975" s="488"/>
      <c r="AG975" s="515"/>
      <c r="AH975" s="515"/>
      <c r="AI975" s="488"/>
      <c r="AJ975" s="488"/>
      <c r="AK975" s="515"/>
      <c r="AL975" s="515"/>
      <c r="AM975" s="515"/>
      <c r="AN975" s="515"/>
      <c r="AO975" s="515"/>
      <c r="AP975" s="515"/>
      <c r="AQ975" s="515"/>
      <c r="AR975" s="515"/>
      <c r="AS975" s="515"/>
      <c r="AT975" s="515"/>
      <c r="AU975" s="489"/>
    </row>
    <row r="976" spans="1:47" s="516" customFormat="1" ht="12.75">
      <c r="A976" s="534"/>
      <c r="B976" s="401" t="s">
        <v>366</v>
      </c>
      <c r="C976" s="360"/>
      <c r="D976" s="360"/>
      <c r="E976" s="360"/>
      <c r="F976" s="402"/>
      <c r="G976" s="402"/>
      <c r="H976" s="177"/>
      <c r="I976" s="177"/>
      <c r="J976" s="177"/>
      <c r="K976" s="177"/>
      <c r="L976" s="177"/>
      <c r="M976" s="177"/>
      <c r="N976" s="177"/>
      <c r="O976" s="177"/>
      <c r="P976" s="177"/>
      <c r="Q976" s="177"/>
      <c r="R976" s="177"/>
      <c r="S976" s="177"/>
      <c r="T976" s="403">
        <v>0</v>
      </c>
      <c r="U976" s="403">
        <v>0</v>
      </c>
      <c r="V976" s="177"/>
      <c r="W976" s="177"/>
      <c r="X976" s="177"/>
      <c r="Y976" s="177"/>
      <c r="Z976" s="177"/>
      <c r="AA976" s="407">
        <v>0</v>
      </c>
      <c r="AB976" s="533"/>
      <c r="AC976" s="515"/>
      <c r="AD976" s="515"/>
      <c r="AE976" s="515"/>
      <c r="AF976" s="488"/>
      <c r="AG976" s="515"/>
      <c r="AH976" s="515"/>
      <c r="AI976" s="488"/>
      <c r="AJ976" s="488"/>
      <c r="AK976" s="515"/>
      <c r="AL976" s="515"/>
      <c r="AM976" s="515"/>
      <c r="AN976" s="515"/>
      <c r="AO976" s="515"/>
      <c r="AP976" s="515"/>
      <c r="AQ976" s="515"/>
      <c r="AR976" s="515"/>
      <c r="AS976" s="515"/>
      <c r="AT976" s="515"/>
      <c r="AU976" s="489"/>
    </row>
    <row r="977" spans="1:47" s="516" customFormat="1" ht="12.75">
      <c r="A977" s="534"/>
      <c r="B977" s="401" t="s">
        <v>367</v>
      </c>
      <c r="C977" s="360"/>
      <c r="D977" s="360"/>
      <c r="E977" s="360"/>
      <c r="F977" s="402"/>
      <c r="G977" s="402"/>
      <c r="H977" s="177"/>
      <c r="I977" s="177"/>
      <c r="J977" s="177"/>
      <c r="K977" s="177"/>
      <c r="L977" s="177"/>
      <c r="M977" s="177"/>
      <c r="N977" s="177"/>
      <c r="O977" s="177"/>
      <c r="P977" s="177"/>
      <c r="Q977" s="177"/>
      <c r="R977" s="177"/>
      <c r="S977" s="177"/>
      <c r="T977" s="403">
        <v>0</v>
      </c>
      <c r="U977" s="403">
        <v>0</v>
      </c>
      <c r="V977" s="177"/>
      <c r="W977" s="177"/>
      <c r="X977" s="177"/>
      <c r="Y977" s="177"/>
      <c r="Z977" s="177"/>
      <c r="AA977" s="407">
        <v>0</v>
      </c>
      <c r="AB977" s="533"/>
      <c r="AC977" s="515"/>
      <c r="AD977" s="515"/>
      <c r="AE977" s="515"/>
      <c r="AF977" s="488"/>
      <c r="AG977" s="515"/>
      <c r="AH977" s="515"/>
      <c r="AI977" s="488"/>
      <c r="AJ977" s="488"/>
      <c r="AK977" s="515"/>
      <c r="AL977" s="515"/>
      <c r="AM977" s="515"/>
      <c r="AN977" s="515"/>
      <c r="AO977" s="515"/>
      <c r="AP977" s="515"/>
      <c r="AQ977" s="515"/>
      <c r="AR977" s="515"/>
      <c r="AS977" s="515"/>
      <c r="AT977" s="515"/>
      <c r="AU977" s="489"/>
    </row>
    <row r="978" spans="1:47" s="516" customFormat="1" ht="12.75">
      <c r="A978" s="534"/>
      <c r="B978" s="401" t="s">
        <v>368</v>
      </c>
      <c r="C978" s="360">
        <v>0</v>
      </c>
      <c r="D978" s="360">
        <v>1.1299999999999999</v>
      </c>
      <c r="E978" s="360">
        <v>0</v>
      </c>
      <c r="F978" s="402"/>
      <c r="G978" s="402"/>
      <c r="H978" s="177">
        <v>4.7404674</v>
      </c>
      <c r="I978" s="177">
        <v>4.7404674</v>
      </c>
      <c r="J978" s="177">
        <v>0</v>
      </c>
      <c r="K978" s="177">
        <v>0</v>
      </c>
      <c r="L978" s="177">
        <v>0</v>
      </c>
      <c r="M978" s="177">
        <v>0</v>
      </c>
      <c r="N978" s="177">
        <v>1.1299999999999999</v>
      </c>
      <c r="O978" s="177">
        <v>0</v>
      </c>
      <c r="P978" s="177">
        <v>0</v>
      </c>
      <c r="Q978" s="177">
        <v>0</v>
      </c>
      <c r="R978" s="177">
        <v>0</v>
      </c>
      <c r="S978" s="177">
        <v>0</v>
      </c>
      <c r="T978" s="403">
        <v>1.1299999999999999</v>
      </c>
      <c r="U978" s="403">
        <v>0</v>
      </c>
      <c r="V978" s="177">
        <v>0</v>
      </c>
      <c r="W978" s="177">
        <v>0</v>
      </c>
      <c r="X978" s="177">
        <v>4.7404674</v>
      </c>
      <c r="Y978" s="177">
        <v>0</v>
      </c>
      <c r="Z978" s="177">
        <v>0</v>
      </c>
      <c r="AA978" s="407">
        <v>4.7404674</v>
      </c>
      <c r="AB978" s="533"/>
      <c r="AC978" s="515"/>
      <c r="AD978" s="515"/>
      <c r="AE978" s="515"/>
      <c r="AF978" s="488"/>
      <c r="AG978" s="515"/>
      <c r="AH978" s="515"/>
      <c r="AI978" s="488"/>
      <c r="AJ978" s="488"/>
      <c r="AK978" s="515"/>
      <c r="AL978" s="515"/>
      <c r="AM978" s="515"/>
      <c r="AN978" s="515"/>
      <c r="AO978" s="515"/>
      <c r="AP978" s="515"/>
      <c r="AQ978" s="515"/>
      <c r="AR978" s="515"/>
      <c r="AS978" s="515"/>
      <c r="AT978" s="515"/>
      <c r="AU978" s="489"/>
    </row>
    <row r="979" spans="1:47" s="516" customFormat="1" ht="12.75">
      <c r="A979" s="534"/>
      <c r="B979" s="401" t="s">
        <v>369</v>
      </c>
      <c r="C979" s="360"/>
      <c r="D979" s="360"/>
      <c r="E979" s="360"/>
      <c r="F979" s="402"/>
      <c r="G979" s="402"/>
      <c r="H979" s="177"/>
      <c r="I979" s="177"/>
      <c r="J979" s="177"/>
      <c r="K979" s="177"/>
      <c r="L979" s="177"/>
      <c r="M979" s="177"/>
      <c r="N979" s="177"/>
      <c r="O979" s="177"/>
      <c r="P979" s="177"/>
      <c r="Q979" s="177"/>
      <c r="R979" s="177"/>
      <c r="S979" s="177"/>
      <c r="T979" s="403">
        <v>0</v>
      </c>
      <c r="U979" s="403">
        <v>0</v>
      </c>
      <c r="V979" s="177"/>
      <c r="W979" s="177"/>
      <c r="X979" s="177"/>
      <c r="Y979" s="177"/>
      <c r="Z979" s="177"/>
      <c r="AA979" s="407">
        <v>0</v>
      </c>
      <c r="AB979" s="533"/>
      <c r="AC979" s="515"/>
      <c r="AD979" s="515"/>
      <c r="AE979" s="515"/>
      <c r="AF979" s="488"/>
      <c r="AG979" s="515"/>
      <c r="AH979" s="515"/>
      <c r="AI979" s="488"/>
      <c r="AJ979" s="488"/>
      <c r="AK979" s="515"/>
      <c r="AL979" s="515"/>
      <c r="AM979" s="515"/>
      <c r="AN979" s="515"/>
      <c r="AO979" s="515"/>
      <c r="AP979" s="515"/>
      <c r="AQ979" s="515"/>
      <c r="AR979" s="515"/>
      <c r="AS979" s="515"/>
      <c r="AT979" s="515"/>
      <c r="AU979" s="489"/>
    </row>
    <row r="980" spans="1:47" s="516" customFormat="1" ht="12.75">
      <c r="A980" s="534"/>
      <c r="B980" s="401" t="s">
        <v>370</v>
      </c>
      <c r="C980" s="360"/>
      <c r="D980" s="360"/>
      <c r="E980" s="360"/>
      <c r="F980" s="402"/>
      <c r="G980" s="402"/>
      <c r="H980" s="177"/>
      <c r="I980" s="177"/>
      <c r="J980" s="177"/>
      <c r="K980" s="177"/>
      <c r="L980" s="177"/>
      <c r="M980" s="177"/>
      <c r="N980" s="177"/>
      <c r="O980" s="177"/>
      <c r="P980" s="177"/>
      <c r="Q980" s="177"/>
      <c r="R980" s="177"/>
      <c r="S980" s="177"/>
      <c r="T980" s="403">
        <v>0</v>
      </c>
      <c r="U980" s="403">
        <v>0</v>
      </c>
      <c r="V980" s="177"/>
      <c r="W980" s="177"/>
      <c r="X980" s="177"/>
      <c r="Y980" s="177"/>
      <c r="Z980" s="177"/>
      <c r="AA980" s="407">
        <v>0</v>
      </c>
      <c r="AB980" s="533"/>
      <c r="AC980" s="515"/>
      <c r="AD980" s="515"/>
      <c r="AE980" s="515"/>
      <c r="AF980" s="488"/>
      <c r="AG980" s="515"/>
      <c r="AH980" s="515"/>
      <c r="AI980" s="488"/>
      <c r="AJ980" s="488"/>
      <c r="AK980" s="515"/>
      <c r="AL980" s="515"/>
      <c r="AM980" s="515"/>
      <c r="AN980" s="515"/>
      <c r="AO980" s="515"/>
      <c r="AP980" s="515"/>
      <c r="AQ980" s="515"/>
      <c r="AR980" s="515"/>
      <c r="AS980" s="515"/>
      <c r="AT980" s="515"/>
      <c r="AU980" s="489"/>
    </row>
    <row r="981" spans="1:47" s="516" customFormat="1" ht="12.75">
      <c r="A981" s="534"/>
      <c r="B981" s="401" t="s">
        <v>371</v>
      </c>
      <c r="C981" s="360"/>
      <c r="D981" s="360">
        <v>1.1299999999999999</v>
      </c>
      <c r="E981" s="360"/>
      <c r="F981" s="402"/>
      <c r="G981" s="402"/>
      <c r="H981" s="177">
        <v>4.7404674</v>
      </c>
      <c r="I981" s="518">
        <v>4.7404674</v>
      </c>
      <c r="J981" s="177"/>
      <c r="K981" s="177"/>
      <c r="L981" s="177"/>
      <c r="M981" s="177"/>
      <c r="N981" s="177">
        <v>1.1299999999999999</v>
      </c>
      <c r="O981" s="177"/>
      <c r="P981" s="177"/>
      <c r="Q981" s="177"/>
      <c r="R981" s="177"/>
      <c r="S981" s="177"/>
      <c r="T981" s="403">
        <v>1.1299999999999999</v>
      </c>
      <c r="U981" s="403">
        <v>0</v>
      </c>
      <c r="V981" s="177"/>
      <c r="W981" s="177"/>
      <c r="X981" s="177">
        <v>4.7404674</v>
      </c>
      <c r="Y981" s="177"/>
      <c r="Z981" s="177"/>
      <c r="AA981" s="407">
        <v>4.7404674</v>
      </c>
      <c r="AB981" s="533"/>
      <c r="AC981" s="515"/>
      <c r="AD981" s="515"/>
      <c r="AE981" s="515"/>
      <c r="AF981" s="488"/>
      <c r="AG981" s="515"/>
      <c r="AH981" s="515"/>
      <c r="AI981" s="488"/>
      <c r="AJ981" s="488"/>
      <c r="AK981" s="515"/>
      <c r="AL981" s="515"/>
      <c r="AM981" s="515"/>
      <c r="AN981" s="515"/>
      <c r="AO981" s="515"/>
      <c r="AP981" s="515"/>
      <c r="AQ981" s="515"/>
      <c r="AR981" s="515"/>
      <c r="AS981" s="515"/>
      <c r="AT981" s="515"/>
      <c r="AU981" s="489"/>
    </row>
    <row r="982" spans="1:47" s="516" customFormat="1" ht="12.75">
      <c r="A982" s="534"/>
      <c r="B982" s="401" t="s">
        <v>372</v>
      </c>
      <c r="C982" s="360"/>
      <c r="D982" s="360"/>
      <c r="E982" s="360"/>
      <c r="F982" s="402"/>
      <c r="G982" s="402"/>
      <c r="H982" s="177"/>
      <c r="I982" s="177"/>
      <c r="J982" s="177"/>
      <c r="K982" s="177"/>
      <c r="L982" s="177"/>
      <c r="M982" s="177"/>
      <c r="N982" s="177"/>
      <c r="O982" s="177"/>
      <c r="P982" s="177"/>
      <c r="Q982" s="177"/>
      <c r="R982" s="177"/>
      <c r="S982" s="177"/>
      <c r="T982" s="403">
        <v>0</v>
      </c>
      <c r="U982" s="403">
        <v>0</v>
      </c>
      <c r="V982" s="177"/>
      <c r="W982" s="177"/>
      <c r="X982" s="177"/>
      <c r="Y982" s="177"/>
      <c r="Z982" s="177"/>
      <c r="AA982" s="407">
        <v>0</v>
      </c>
      <c r="AB982" s="533"/>
      <c r="AC982" s="515"/>
      <c r="AD982" s="515"/>
      <c r="AE982" s="515"/>
      <c r="AF982" s="488"/>
      <c r="AG982" s="515"/>
      <c r="AH982" s="515"/>
      <c r="AI982" s="488"/>
      <c r="AJ982" s="488"/>
      <c r="AK982" s="515"/>
      <c r="AL982" s="515"/>
      <c r="AM982" s="515"/>
      <c r="AN982" s="515"/>
      <c r="AO982" s="515"/>
      <c r="AP982" s="515"/>
      <c r="AQ982" s="515"/>
      <c r="AR982" s="515"/>
      <c r="AS982" s="515"/>
      <c r="AT982" s="515"/>
      <c r="AU982" s="489"/>
    </row>
    <row r="983" spans="1:47" s="516" customFormat="1" ht="12.75">
      <c r="A983" s="534"/>
      <c r="B983" s="401" t="s">
        <v>373</v>
      </c>
      <c r="C983" s="360">
        <v>0</v>
      </c>
      <c r="D983" s="360">
        <v>0</v>
      </c>
      <c r="E983" s="360">
        <v>1.26</v>
      </c>
      <c r="F983" s="402"/>
      <c r="G983" s="402"/>
      <c r="H983" s="177">
        <v>15.2595326</v>
      </c>
      <c r="I983" s="177">
        <v>15.2595326</v>
      </c>
      <c r="J983" s="177">
        <v>0</v>
      </c>
      <c r="K983" s="177">
        <v>0</v>
      </c>
      <c r="L983" s="177">
        <v>0</v>
      </c>
      <c r="M983" s="177">
        <v>0</v>
      </c>
      <c r="N983" s="177">
        <v>0</v>
      </c>
      <c r="O983" s="177">
        <v>1.26</v>
      </c>
      <c r="P983" s="177">
        <v>0</v>
      </c>
      <c r="Q983" s="177">
        <v>0</v>
      </c>
      <c r="R983" s="177">
        <v>0</v>
      </c>
      <c r="S983" s="177">
        <v>0</v>
      </c>
      <c r="T983" s="403">
        <v>0</v>
      </c>
      <c r="U983" s="403">
        <v>1.26</v>
      </c>
      <c r="V983" s="177">
        <v>0</v>
      </c>
      <c r="W983" s="177">
        <v>0</v>
      </c>
      <c r="X983" s="177">
        <v>15.2595326</v>
      </c>
      <c r="Y983" s="177">
        <v>0</v>
      </c>
      <c r="Z983" s="177">
        <v>0</v>
      </c>
      <c r="AA983" s="407">
        <v>15.2595326</v>
      </c>
      <c r="AB983" s="533"/>
      <c r="AC983" s="515"/>
      <c r="AD983" s="515"/>
      <c r="AE983" s="515"/>
      <c r="AF983" s="488"/>
      <c r="AG983" s="515"/>
      <c r="AH983" s="515"/>
      <c r="AI983" s="488"/>
      <c r="AJ983" s="488"/>
      <c r="AK983" s="515"/>
      <c r="AL983" s="515"/>
      <c r="AM983" s="515"/>
      <c r="AN983" s="515"/>
      <c r="AO983" s="515"/>
      <c r="AP983" s="515"/>
      <c r="AQ983" s="515"/>
      <c r="AR983" s="515"/>
      <c r="AS983" s="515"/>
      <c r="AT983" s="515"/>
      <c r="AU983" s="489"/>
    </row>
    <row r="984" spans="1:47" s="516" customFormat="1" ht="12.75">
      <c r="A984" s="534"/>
      <c r="B984" s="401" t="s">
        <v>374</v>
      </c>
      <c r="C984" s="360"/>
      <c r="D984" s="360"/>
      <c r="E984" s="360"/>
      <c r="F984" s="402"/>
      <c r="G984" s="402"/>
      <c r="H984" s="177"/>
      <c r="I984" s="177"/>
      <c r="J984" s="177"/>
      <c r="K984" s="177"/>
      <c r="L984" s="177"/>
      <c r="M984" s="177"/>
      <c r="N984" s="177"/>
      <c r="O984" s="177"/>
      <c r="P984" s="177"/>
      <c r="Q984" s="177"/>
      <c r="R984" s="177"/>
      <c r="S984" s="177"/>
      <c r="T984" s="403">
        <v>0</v>
      </c>
      <c r="U984" s="403">
        <v>0</v>
      </c>
      <c r="V984" s="177"/>
      <c r="W984" s="177"/>
      <c r="X984" s="177"/>
      <c r="Y984" s="177"/>
      <c r="Z984" s="177"/>
      <c r="AA984" s="407">
        <v>0</v>
      </c>
      <c r="AB984" s="533"/>
      <c r="AC984" s="515"/>
      <c r="AD984" s="515"/>
      <c r="AE984" s="515"/>
      <c r="AF984" s="488"/>
      <c r="AG984" s="515"/>
      <c r="AH984" s="515"/>
      <c r="AI984" s="488"/>
      <c r="AJ984" s="488"/>
      <c r="AK984" s="515"/>
      <c r="AL984" s="515"/>
      <c r="AM984" s="515"/>
      <c r="AN984" s="515"/>
      <c r="AO984" s="515"/>
      <c r="AP984" s="515"/>
      <c r="AQ984" s="515"/>
      <c r="AR984" s="515"/>
      <c r="AS984" s="515"/>
      <c r="AT984" s="515"/>
      <c r="AU984" s="489"/>
    </row>
    <row r="985" spans="1:47" s="516" customFormat="1" ht="12.75">
      <c r="A985" s="534"/>
      <c r="B985" s="401" t="s">
        <v>375</v>
      </c>
      <c r="C985" s="360"/>
      <c r="D985" s="360"/>
      <c r="E985" s="360"/>
      <c r="F985" s="402"/>
      <c r="G985" s="402"/>
      <c r="H985" s="177"/>
      <c r="I985" s="177"/>
      <c r="J985" s="177"/>
      <c r="K985" s="177"/>
      <c r="L985" s="177"/>
      <c r="M985" s="177"/>
      <c r="N985" s="177"/>
      <c r="O985" s="177"/>
      <c r="P985" s="177"/>
      <c r="Q985" s="177"/>
      <c r="R985" s="177"/>
      <c r="S985" s="177"/>
      <c r="T985" s="403">
        <v>0</v>
      </c>
      <c r="U985" s="403">
        <v>0</v>
      </c>
      <c r="V985" s="177"/>
      <c r="W985" s="177"/>
      <c r="X985" s="177"/>
      <c r="Y985" s="177"/>
      <c r="Z985" s="177"/>
      <c r="AA985" s="407">
        <v>0</v>
      </c>
      <c r="AB985" s="533"/>
      <c r="AC985" s="515"/>
      <c r="AD985" s="515"/>
      <c r="AE985" s="515"/>
      <c r="AF985" s="488"/>
      <c r="AG985" s="515"/>
      <c r="AH985" s="515"/>
      <c r="AI985" s="488"/>
      <c r="AJ985" s="488"/>
      <c r="AK985" s="515"/>
      <c r="AL985" s="515"/>
      <c r="AM985" s="515"/>
      <c r="AN985" s="515"/>
      <c r="AO985" s="515"/>
      <c r="AP985" s="515"/>
      <c r="AQ985" s="515"/>
      <c r="AR985" s="515"/>
      <c r="AS985" s="515"/>
      <c r="AT985" s="515"/>
      <c r="AU985" s="489"/>
    </row>
    <row r="986" spans="1:47" s="516" customFormat="1" ht="12.75">
      <c r="A986" s="534"/>
      <c r="B986" s="401" t="s">
        <v>376</v>
      </c>
      <c r="C986" s="360"/>
      <c r="D986" s="360"/>
      <c r="E986" s="360">
        <v>1.26</v>
      </c>
      <c r="F986" s="402"/>
      <c r="G986" s="402"/>
      <c r="H986" s="177">
        <v>15.2595326</v>
      </c>
      <c r="I986" s="518">
        <v>15.2595326</v>
      </c>
      <c r="J986" s="177"/>
      <c r="K986" s="177"/>
      <c r="L986" s="177"/>
      <c r="M986" s="177"/>
      <c r="N986" s="177"/>
      <c r="O986" s="177">
        <v>1.26</v>
      </c>
      <c r="P986" s="177"/>
      <c r="Q986" s="177"/>
      <c r="R986" s="177"/>
      <c r="S986" s="177"/>
      <c r="T986" s="403">
        <v>0</v>
      </c>
      <c r="U986" s="403">
        <v>1.26</v>
      </c>
      <c r="V986" s="177"/>
      <c r="W986" s="177"/>
      <c r="X986" s="177">
        <v>15.2595326</v>
      </c>
      <c r="Y986" s="177"/>
      <c r="Z986" s="177"/>
      <c r="AA986" s="407">
        <v>15.2595326</v>
      </c>
      <c r="AB986" s="533"/>
      <c r="AC986" s="515"/>
      <c r="AD986" s="515"/>
      <c r="AE986" s="515"/>
      <c r="AF986" s="488"/>
      <c r="AG986" s="515"/>
      <c r="AH986" s="515"/>
      <c r="AI986" s="488"/>
      <c r="AJ986" s="488"/>
      <c r="AK986" s="515"/>
      <c r="AL986" s="515"/>
      <c r="AM986" s="515"/>
      <c r="AN986" s="515"/>
      <c r="AO986" s="515"/>
      <c r="AP986" s="515"/>
      <c r="AQ986" s="515"/>
      <c r="AR986" s="515"/>
      <c r="AS986" s="515"/>
      <c r="AT986" s="515"/>
      <c r="AU986" s="489"/>
    </row>
    <row r="987" spans="1:47" s="516" customFormat="1" ht="12.75">
      <c r="A987" s="534"/>
      <c r="B987" s="401" t="s">
        <v>377</v>
      </c>
      <c r="C987" s="360"/>
      <c r="D987" s="360"/>
      <c r="E987" s="360"/>
      <c r="F987" s="402"/>
      <c r="G987" s="402"/>
      <c r="H987" s="177"/>
      <c r="I987" s="177"/>
      <c r="J987" s="177"/>
      <c r="K987" s="177"/>
      <c r="L987" s="177"/>
      <c r="M987" s="177"/>
      <c r="N987" s="177"/>
      <c r="O987" s="177"/>
      <c r="P987" s="177"/>
      <c r="Q987" s="177"/>
      <c r="R987" s="177"/>
      <c r="S987" s="177"/>
      <c r="T987" s="403">
        <v>0</v>
      </c>
      <c r="U987" s="403">
        <v>0</v>
      </c>
      <c r="V987" s="177"/>
      <c r="W987" s="177"/>
      <c r="X987" s="177"/>
      <c r="Y987" s="177"/>
      <c r="Z987" s="177"/>
      <c r="AA987" s="407">
        <v>0</v>
      </c>
      <c r="AB987" s="533"/>
      <c r="AC987" s="515"/>
      <c r="AD987" s="515"/>
      <c r="AE987" s="515"/>
      <c r="AF987" s="488"/>
      <c r="AG987" s="515"/>
      <c r="AH987" s="515"/>
      <c r="AI987" s="488"/>
      <c r="AJ987" s="488"/>
      <c r="AK987" s="515"/>
      <c r="AL987" s="515"/>
      <c r="AM987" s="515"/>
      <c r="AN987" s="515"/>
      <c r="AO987" s="515"/>
      <c r="AP987" s="515"/>
      <c r="AQ987" s="515"/>
      <c r="AR987" s="515"/>
      <c r="AS987" s="515"/>
      <c r="AT987" s="515"/>
      <c r="AU987" s="489"/>
    </row>
    <row r="988" spans="1:47" s="516" customFormat="1" ht="12.75">
      <c r="A988" s="534"/>
      <c r="B988" s="401" t="s">
        <v>67</v>
      </c>
      <c r="C988" s="360"/>
      <c r="D988" s="360"/>
      <c r="E988" s="360"/>
      <c r="F988" s="402"/>
      <c r="G988" s="402"/>
      <c r="H988" s="177"/>
      <c r="I988" s="177"/>
      <c r="J988" s="177"/>
      <c r="K988" s="177"/>
      <c r="L988" s="177"/>
      <c r="M988" s="177"/>
      <c r="N988" s="177"/>
      <c r="O988" s="177"/>
      <c r="P988" s="177"/>
      <c r="Q988" s="177"/>
      <c r="R988" s="177"/>
      <c r="S988" s="177"/>
      <c r="T988" s="403">
        <v>0</v>
      </c>
      <c r="U988" s="403">
        <v>0</v>
      </c>
      <c r="V988" s="177"/>
      <c r="W988" s="177"/>
      <c r="X988" s="177"/>
      <c r="Y988" s="177"/>
      <c r="Z988" s="177"/>
      <c r="AA988" s="407">
        <v>0</v>
      </c>
      <c r="AB988" s="533"/>
      <c r="AC988" s="515"/>
      <c r="AD988" s="515"/>
      <c r="AE988" s="515"/>
      <c r="AF988" s="488"/>
      <c r="AG988" s="515"/>
      <c r="AH988" s="515"/>
      <c r="AI988" s="488"/>
      <c r="AJ988" s="488"/>
      <c r="AK988" s="515"/>
      <c r="AL988" s="515"/>
      <c r="AM988" s="515"/>
      <c r="AN988" s="515"/>
      <c r="AO988" s="515"/>
      <c r="AP988" s="515"/>
      <c r="AQ988" s="515"/>
      <c r="AR988" s="515"/>
      <c r="AS988" s="515"/>
      <c r="AT988" s="515"/>
      <c r="AU988" s="489"/>
    </row>
    <row r="989" spans="1:47" s="528" customFormat="1" ht="30" customHeight="1">
      <c r="A989" s="542">
        <v>37</v>
      </c>
      <c r="B989" s="535" t="s">
        <v>107</v>
      </c>
      <c r="C989" s="513" t="s">
        <v>52</v>
      </c>
      <c r="D989" s="513">
        <v>2.15</v>
      </c>
      <c r="E989" s="513">
        <v>0</v>
      </c>
      <c r="F989" s="398">
        <v>2014</v>
      </c>
      <c r="G989" s="398">
        <v>2015</v>
      </c>
      <c r="H989" s="513">
        <v>14</v>
      </c>
      <c r="I989" s="513">
        <v>14</v>
      </c>
      <c r="J989" s="513"/>
      <c r="K989" s="513"/>
      <c r="L989" s="513"/>
      <c r="M989" s="513"/>
      <c r="N989" s="513">
        <v>2.15</v>
      </c>
      <c r="O989" s="513">
        <v>0</v>
      </c>
      <c r="P989" s="513"/>
      <c r="Q989" s="513"/>
      <c r="R989" s="513"/>
      <c r="S989" s="513"/>
      <c r="T989" s="584">
        <v>2.15</v>
      </c>
      <c r="U989" s="584">
        <v>0</v>
      </c>
      <c r="V989" s="590"/>
      <c r="W989" s="513"/>
      <c r="X989" s="513">
        <v>14</v>
      </c>
      <c r="Y989" s="513"/>
      <c r="Z989" s="513"/>
      <c r="AA989" s="587">
        <v>14</v>
      </c>
      <c r="AB989" s="531"/>
      <c r="AC989" s="624"/>
      <c r="AD989" s="536"/>
      <c r="AE989" s="536"/>
      <c r="AF989" s="515"/>
      <c r="AG989" s="515"/>
      <c r="AH989" s="515"/>
      <c r="AJ989" s="515"/>
      <c r="AK989" s="515"/>
      <c r="AL989" s="515"/>
      <c r="AM989" s="515"/>
      <c r="AN989" s="515"/>
      <c r="AO989" s="515"/>
      <c r="AP989" s="515"/>
    </row>
    <row r="990" spans="1:47" s="516" customFormat="1" ht="12.75">
      <c r="A990" s="534"/>
      <c r="B990" s="401" t="s">
        <v>361</v>
      </c>
      <c r="C990" s="360">
        <v>0</v>
      </c>
      <c r="D990" s="360">
        <v>2.15</v>
      </c>
      <c r="E990" s="360">
        <v>0</v>
      </c>
      <c r="F990" s="402"/>
      <c r="G990" s="402"/>
      <c r="H990" s="177">
        <v>14</v>
      </c>
      <c r="I990" s="177">
        <v>14</v>
      </c>
      <c r="J990" s="177">
        <v>0</v>
      </c>
      <c r="K990" s="177">
        <v>0</v>
      </c>
      <c r="L990" s="177">
        <v>0</v>
      </c>
      <c r="M990" s="177">
        <v>0</v>
      </c>
      <c r="N990" s="177">
        <v>2.15</v>
      </c>
      <c r="O990" s="177">
        <v>0</v>
      </c>
      <c r="P990" s="177">
        <v>0</v>
      </c>
      <c r="Q990" s="177">
        <v>0</v>
      </c>
      <c r="R990" s="177">
        <v>0</v>
      </c>
      <c r="S990" s="177">
        <v>0</v>
      </c>
      <c r="T990" s="403">
        <v>2.15</v>
      </c>
      <c r="U990" s="403">
        <v>0</v>
      </c>
      <c r="V990" s="177">
        <v>0</v>
      </c>
      <c r="W990" s="177">
        <v>0</v>
      </c>
      <c r="X990" s="177">
        <v>14</v>
      </c>
      <c r="Y990" s="177">
        <v>0</v>
      </c>
      <c r="Z990" s="177">
        <v>0</v>
      </c>
      <c r="AA990" s="407">
        <v>14</v>
      </c>
      <c r="AB990" s="533"/>
      <c r="AC990" s="515"/>
      <c r="AD990" s="515"/>
      <c r="AE990" s="515"/>
      <c r="AF990" s="488"/>
      <c r="AG990" s="515"/>
      <c r="AH990" s="515"/>
      <c r="AI990" s="488"/>
      <c r="AJ990" s="488"/>
      <c r="AK990" s="515"/>
      <c r="AL990" s="515"/>
      <c r="AM990" s="515"/>
      <c r="AN990" s="515"/>
      <c r="AO990" s="515"/>
      <c r="AP990" s="515"/>
      <c r="AQ990" s="515"/>
      <c r="AR990" s="515"/>
      <c r="AS990" s="515"/>
      <c r="AT990" s="515"/>
      <c r="AU990" s="489"/>
    </row>
    <row r="991" spans="1:47" s="516" customFormat="1" ht="12.75">
      <c r="A991" s="534"/>
      <c r="B991" s="401" t="s">
        <v>362</v>
      </c>
      <c r="C991" s="360">
        <v>0</v>
      </c>
      <c r="D991" s="360">
        <v>2.15</v>
      </c>
      <c r="E991" s="360">
        <v>0</v>
      </c>
      <c r="F991" s="402"/>
      <c r="G991" s="402"/>
      <c r="H991" s="177">
        <v>14</v>
      </c>
      <c r="I991" s="177">
        <v>14</v>
      </c>
      <c r="J991" s="177">
        <v>0</v>
      </c>
      <c r="K991" s="177">
        <v>0</v>
      </c>
      <c r="L991" s="177">
        <v>0</v>
      </c>
      <c r="M991" s="177">
        <v>0</v>
      </c>
      <c r="N991" s="177">
        <v>2.15</v>
      </c>
      <c r="O991" s="177">
        <v>0</v>
      </c>
      <c r="P991" s="177">
        <v>0</v>
      </c>
      <c r="Q991" s="177">
        <v>0</v>
      </c>
      <c r="R991" s="177">
        <v>0</v>
      </c>
      <c r="S991" s="177">
        <v>0</v>
      </c>
      <c r="T991" s="403">
        <v>2.15</v>
      </c>
      <c r="U991" s="403">
        <v>0</v>
      </c>
      <c r="V991" s="177">
        <v>0</v>
      </c>
      <c r="W991" s="177">
        <v>0</v>
      </c>
      <c r="X991" s="177">
        <v>14</v>
      </c>
      <c r="Y991" s="177">
        <v>0</v>
      </c>
      <c r="Z991" s="177">
        <v>0</v>
      </c>
      <c r="AA991" s="407">
        <v>14</v>
      </c>
      <c r="AB991" s="533"/>
      <c r="AC991" s="515"/>
      <c r="AD991" s="515"/>
      <c r="AE991" s="515"/>
      <c r="AF991" s="488"/>
      <c r="AG991" s="515"/>
      <c r="AH991" s="515"/>
      <c r="AI991" s="488"/>
      <c r="AJ991" s="488"/>
      <c r="AK991" s="515"/>
      <c r="AL991" s="515"/>
      <c r="AM991" s="515"/>
      <c r="AN991" s="515"/>
      <c r="AO991" s="515"/>
      <c r="AP991" s="515"/>
      <c r="AQ991" s="515"/>
      <c r="AR991" s="515"/>
      <c r="AS991" s="515"/>
      <c r="AT991" s="515"/>
      <c r="AU991" s="489"/>
    </row>
    <row r="992" spans="1:47" s="516" customFormat="1" ht="12.75">
      <c r="A992" s="534"/>
      <c r="B992" s="401" t="s">
        <v>363</v>
      </c>
      <c r="C992" s="360">
        <v>0</v>
      </c>
      <c r="D992" s="360">
        <v>0</v>
      </c>
      <c r="E992" s="360">
        <v>0</v>
      </c>
      <c r="F992" s="402"/>
      <c r="G992" s="402"/>
      <c r="H992" s="177">
        <v>0</v>
      </c>
      <c r="I992" s="177">
        <v>0</v>
      </c>
      <c r="J992" s="177">
        <v>0</v>
      </c>
      <c r="K992" s="177">
        <v>0</v>
      </c>
      <c r="L992" s="177">
        <v>0</v>
      </c>
      <c r="M992" s="177">
        <v>0</v>
      </c>
      <c r="N992" s="177">
        <v>0</v>
      </c>
      <c r="O992" s="177">
        <v>0</v>
      </c>
      <c r="P992" s="177">
        <v>0</v>
      </c>
      <c r="Q992" s="177">
        <v>0</v>
      </c>
      <c r="R992" s="177">
        <v>0</v>
      </c>
      <c r="S992" s="177">
        <v>0</v>
      </c>
      <c r="T992" s="403">
        <v>0</v>
      </c>
      <c r="U992" s="403">
        <v>0</v>
      </c>
      <c r="V992" s="177">
        <v>0</v>
      </c>
      <c r="W992" s="177">
        <v>0</v>
      </c>
      <c r="X992" s="177">
        <v>0</v>
      </c>
      <c r="Y992" s="177">
        <v>0</v>
      </c>
      <c r="Z992" s="177">
        <v>0</v>
      </c>
      <c r="AA992" s="407">
        <v>0</v>
      </c>
      <c r="AB992" s="533"/>
      <c r="AC992" s="515"/>
      <c r="AD992" s="515"/>
      <c r="AE992" s="515"/>
      <c r="AF992" s="488"/>
      <c r="AG992" s="515"/>
      <c r="AH992" s="515"/>
      <c r="AI992" s="488"/>
      <c r="AJ992" s="488"/>
      <c r="AK992" s="515"/>
      <c r="AL992" s="515"/>
      <c r="AM992" s="515"/>
      <c r="AN992" s="515"/>
      <c r="AO992" s="515"/>
      <c r="AP992" s="515"/>
      <c r="AQ992" s="515"/>
      <c r="AR992" s="515"/>
      <c r="AS992" s="515"/>
      <c r="AT992" s="515"/>
      <c r="AU992" s="489"/>
    </row>
    <row r="993" spans="1:50" s="516" customFormat="1" ht="12.75">
      <c r="A993" s="534"/>
      <c r="B993" s="401" t="s">
        <v>364</v>
      </c>
      <c r="C993" s="360"/>
      <c r="D993" s="360"/>
      <c r="E993" s="360"/>
      <c r="F993" s="402"/>
      <c r="G993" s="402"/>
      <c r="H993" s="177"/>
      <c r="I993" s="177"/>
      <c r="J993" s="177"/>
      <c r="K993" s="177"/>
      <c r="L993" s="177"/>
      <c r="M993" s="177"/>
      <c r="N993" s="177"/>
      <c r="O993" s="177"/>
      <c r="P993" s="177"/>
      <c r="Q993" s="177"/>
      <c r="R993" s="177"/>
      <c r="S993" s="177"/>
      <c r="T993" s="403">
        <v>0</v>
      </c>
      <c r="U993" s="403">
        <v>0</v>
      </c>
      <c r="V993" s="177"/>
      <c r="W993" s="177"/>
      <c r="X993" s="177"/>
      <c r="Y993" s="177"/>
      <c r="Z993" s="177"/>
      <c r="AA993" s="407">
        <v>0</v>
      </c>
      <c r="AB993" s="533"/>
      <c r="AC993" s="515"/>
      <c r="AD993" s="515"/>
      <c r="AE993" s="515"/>
      <c r="AF993" s="488"/>
      <c r="AG993" s="515"/>
      <c r="AH993" s="515"/>
      <c r="AI993" s="488"/>
      <c r="AJ993" s="488"/>
      <c r="AK993" s="515"/>
      <c r="AL993" s="515"/>
      <c r="AM993" s="515"/>
      <c r="AN993" s="515"/>
      <c r="AO993" s="515"/>
      <c r="AP993" s="515"/>
      <c r="AQ993" s="515"/>
      <c r="AR993" s="515"/>
      <c r="AS993" s="515"/>
      <c r="AT993" s="515"/>
      <c r="AU993" s="489"/>
    </row>
    <row r="994" spans="1:50" s="516" customFormat="1" ht="12.75">
      <c r="A994" s="534"/>
      <c r="B994" s="401" t="s">
        <v>365</v>
      </c>
      <c r="C994" s="360"/>
      <c r="D994" s="360"/>
      <c r="E994" s="360"/>
      <c r="F994" s="402"/>
      <c r="G994" s="402"/>
      <c r="H994" s="177"/>
      <c r="I994" s="177"/>
      <c r="J994" s="177"/>
      <c r="K994" s="177"/>
      <c r="L994" s="177"/>
      <c r="M994" s="177"/>
      <c r="N994" s="177"/>
      <c r="O994" s="177"/>
      <c r="P994" s="177"/>
      <c r="Q994" s="177"/>
      <c r="R994" s="177"/>
      <c r="S994" s="177"/>
      <c r="T994" s="403">
        <v>0</v>
      </c>
      <c r="U994" s="403">
        <v>0</v>
      </c>
      <c r="V994" s="177"/>
      <c r="W994" s="177"/>
      <c r="X994" s="177"/>
      <c r="Y994" s="177"/>
      <c r="Z994" s="177"/>
      <c r="AA994" s="407">
        <v>0</v>
      </c>
      <c r="AB994" s="533"/>
      <c r="AC994" s="515"/>
      <c r="AD994" s="515"/>
      <c r="AE994" s="515"/>
      <c r="AF994" s="488"/>
      <c r="AG994" s="515"/>
      <c r="AH994" s="515"/>
      <c r="AI994" s="488"/>
      <c r="AJ994" s="488"/>
      <c r="AK994" s="515"/>
      <c r="AL994" s="515"/>
      <c r="AM994" s="515"/>
      <c r="AN994" s="515"/>
      <c r="AO994" s="515"/>
      <c r="AP994" s="515"/>
      <c r="AQ994" s="515"/>
      <c r="AR994" s="515"/>
      <c r="AS994" s="515"/>
      <c r="AT994" s="515"/>
      <c r="AU994" s="489"/>
    </row>
    <row r="995" spans="1:50" s="516" customFormat="1" ht="12.75">
      <c r="A995" s="534"/>
      <c r="B995" s="401" t="s">
        <v>366</v>
      </c>
      <c r="C995" s="360"/>
      <c r="D995" s="360"/>
      <c r="E995" s="360"/>
      <c r="F995" s="402"/>
      <c r="G995" s="402"/>
      <c r="H995" s="177"/>
      <c r="I995" s="177"/>
      <c r="J995" s="177"/>
      <c r="K995" s="177"/>
      <c r="L995" s="177"/>
      <c r="M995" s="177"/>
      <c r="N995" s="177"/>
      <c r="O995" s="177"/>
      <c r="P995" s="177"/>
      <c r="Q995" s="177"/>
      <c r="R995" s="177"/>
      <c r="S995" s="177"/>
      <c r="T995" s="403">
        <v>0</v>
      </c>
      <c r="U995" s="403">
        <v>0</v>
      </c>
      <c r="V995" s="177"/>
      <c r="W995" s="177"/>
      <c r="X995" s="177"/>
      <c r="Y995" s="177"/>
      <c r="Z995" s="177"/>
      <c r="AA995" s="407">
        <v>0</v>
      </c>
      <c r="AB995" s="533"/>
      <c r="AC995" s="515"/>
      <c r="AD995" s="515"/>
      <c r="AE995" s="515"/>
      <c r="AF995" s="488"/>
      <c r="AG995" s="515"/>
      <c r="AH995" s="515"/>
      <c r="AI995" s="488"/>
      <c r="AJ995" s="488"/>
      <c r="AK995" s="515"/>
      <c r="AL995" s="515"/>
      <c r="AM995" s="515"/>
      <c r="AN995" s="515"/>
      <c r="AO995" s="515"/>
      <c r="AP995" s="515"/>
      <c r="AQ995" s="515"/>
      <c r="AR995" s="515"/>
      <c r="AS995" s="515"/>
      <c r="AT995" s="515"/>
      <c r="AU995" s="489"/>
    </row>
    <row r="996" spans="1:50" s="516" customFormat="1" ht="12.75">
      <c r="A996" s="534"/>
      <c r="B996" s="401" t="s">
        <v>367</v>
      </c>
      <c r="C996" s="360"/>
      <c r="D996" s="360"/>
      <c r="E996" s="360"/>
      <c r="F996" s="402"/>
      <c r="G996" s="402"/>
      <c r="H996" s="177"/>
      <c r="I996" s="177"/>
      <c r="J996" s="177"/>
      <c r="K996" s="177"/>
      <c r="L996" s="177"/>
      <c r="M996" s="177"/>
      <c r="N996" s="177"/>
      <c r="O996" s="177"/>
      <c r="P996" s="177"/>
      <c r="Q996" s="177"/>
      <c r="R996" s="177"/>
      <c r="S996" s="177"/>
      <c r="T996" s="403">
        <v>0</v>
      </c>
      <c r="U996" s="403">
        <v>0</v>
      </c>
      <c r="V996" s="177"/>
      <c r="W996" s="177"/>
      <c r="X996" s="177"/>
      <c r="Y996" s="177"/>
      <c r="Z996" s="177"/>
      <c r="AA996" s="407">
        <v>0</v>
      </c>
      <c r="AB996" s="533"/>
      <c r="AC996" s="515"/>
      <c r="AD996" s="515"/>
      <c r="AE996" s="515"/>
      <c r="AF996" s="488"/>
      <c r="AG996" s="515"/>
      <c r="AH996" s="515"/>
      <c r="AI996" s="488"/>
      <c r="AJ996" s="488"/>
      <c r="AK996" s="515"/>
      <c r="AL996" s="515"/>
      <c r="AM996" s="515"/>
      <c r="AN996" s="515"/>
      <c r="AO996" s="515"/>
      <c r="AP996" s="515"/>
      <c r="AQ996" s="515"/>
      <c r="AR996" s="515"/>
      <c r="AS996" s="515"/>
      <c r="AT996" s="515"/>
      <c r="AU996" s="489"/>
    </row>
    <row r="997" spans="1:50" s="516" customFormat="1" ht="12.75">
      <c r="A997" s="534"/>
      <c r="B997" s="401" t="s">
        <v>368</v>
      </c>
      <c r="C997" s="360">
        <v>0</v>
      </c>
      <c r="D997" s="360">
        <v>2.15</v>
      </c>
      <c r="E997" s="360">
        <v>0</v>
      </c>
      <c r="F997" s="402"/>
      <c r="G997" s="402"/>
      <c r="H997" s="177">
        <v>14</v>
      </c>
      <c r="I997" s="177">
        <v>14</v>
      </c>
      <c r="J997" s="177">
        <v>0</v>
      </c>
      <c r="K997" s="177">
        <v>0</v>
      </c>
      <c r="L997" s="177">
        <v>0</v>
      </c>
      <c r="M997" s="177">
        <v>0</v>
      </c>
      <c r="N997" s="177">
        <v>2.15</v>
      </c>
      <c r="O997" s="177">
        <v>0</v>
      </c>
      <c r="P997" s="177">
        <v>0</v>
      </c>
      <c r="Q997" s="177">
        <v>0</v>
      </c>
      <c r="R997" s="177">
        <v>0</v>
      </c>
      <c r="S997" s="177">
        <v>0</v>
      </c>
      <c r="T997" s="403">
        <v>2.15</v>
      </c>
      <c r="U997" s="403">
        <v>0</v>
      </c>
      <c r="V997" s="177">
        <v>0</v>
      </c>
      <c r="W997" s="177">
        <v>0</v>
      </c>
      <c r="X997" s="177">
        <v>14</v>
      </c>
      <c r="Y997" s="177">
        <v>0</v>
      </c>
      <c r="Z997" s="177">
        <v>0</v>
      </c>
      <c r="AA997" s="407">
        <v>14</v>
      </c>
      <c r="AB997" s="533"/>
      <c r="AC997" s="515"/>
      <c r="AD997" s="515"/>
      <c r="AE997" s="515"/>
      <c r="AF997" s="488"/>
      <c r="AG997" s="515"/>
      <c r="AH997" s="515"/>
      <c r="AI997" s="488"/>
      <c r="AJ997" s="488"/>
      <c r="AK997" s="515"/>
      <c r="AL997" s="515"/>
      <c r="AM997" s="515"/>
      <c r="AN997" s="515"/>
      <c r="AO997" s="515"/>
      <c r="AP997" s="515"/>
      <c r="AQ997" s="515"/>
      <c r="AR997" s="515"/>
      <c r="AS997" s="515"/>
      <c r="AT997" s="515"/>
      <c r="AU997" s="489"/>
    </row>
    <row r="998" spans="1:50" s="516" customFormat="1" ht="12.75">
      <c r="A998" s="534"/>
      <c r="B998" s="401" t="s">
        <v>369</v>
      </c>
      <c r="C998" s="360"/>
      <c r="D998" s="360"/>
      <c r="E998" s="360"/>
      <c r="F998" s="402"/>
      <c r="G998" s="402"/>
      <c r="H998" s="177"/>
      <c r="I998" s="177"/>
      <c r="J998" s="177"/>
      <c r="K998" s="177"/>
      <c r="L998" s="177"/>
      <c r="M998" s="177"/>
      <c r="N998" s="177"/>
      <c r="O998" s="177"/>
      <c r="P998" s="177"/>
      <c r="Q998" s="177"/>
      <c r="R998" s="177"/>
      <c r="S998" s="177"/>
      <c r="T998" s="403">
        <v>0</v>
      </c>
      <c r="U998" s="403">
        <v>0</v>
      </c>
      <c r="V998" s="177"/>
      <c r="W998" s="177"/>
      <c r="X998" s="177"/>
      <c r="Y998" s="177"/>
      <c r="Z998" s="177"/>
      <c r="AA998" s="407">
        <v>0</v>
      </c>
      <c r="AB998" s="533"/>
      <c r="AC998" s="515"/>
      <c r="AD998" s="515"/>
      <c r="AE998" s="515"/>
      <c r="AF998" s="488"/>
      <c r="AG998" s="515"/>
      <c r="AH998" s="515"/>
      <c r="AI998" s="488"/>
      <c r="AJ998" s="488"/>
      <c r="AK998" s="515"/>
      <c r="AL998" s="515"/>
      <c r="AM998" s="515"/>
      <c r="AN998" s="515"/>
      <c r="AO998" s="515"/>
      <c r="AP998" s="515"/>
      <c r="AQ998" s="515"/>
      <c r="AR998" s="515"/>
      <c r="AS998" s="515"/>
      <c r="AT998" s="515"/>
      <c r="AU998" s="489"/>
    </row>
    <row r="999" spans="1:50" s="516" customFormat="1" ht="12.75">
      <c r="A999" s="534"/>
      <c r="B999" s="401" t="s">
        <v>370</v>
      </c>
      <c r="C999" s="360"/>
      <c r="D999" s="360"/>
      <c r="E999" s="360"/>
      <c r="F999" s="402"/>
      <c r="G999" s="402"/>
      <c r="H999" s="177"/>
      <c r="I999" s="177"/>
      <c r="J999" s="177"/>
      <c r="K999" s="177"/>
      <c r="L999" s="177"/>
      <c r="M999" s="177"/>
      <c r="N999" s="177"/>
      <c r="O999" s="177"/>
      <c r="P999" s="177"/>
      <c r="Q999" s="177"/>
      <c r="R999" s="177"/>
      <c r="S999" s="177"/>
      <c r="T999" s="403">
        <v>0</v>
      </c>
      <c r="U999" s="403">
        <v>0</v>
      </c>
      <c r="V999" s="177"/>
      <c r="W999" s="177"/>
      <c r="X999" s="177"/>
      <c r="Y999" s="177"/>
      <c r="Z999" s="177"/>
      <c r="AA999" s="407">
        <v>0</v>
      </c>
      <c r="AB999" s="533"/>
      <c r="AC999" s="515"/>
      <c r="AD999" s="515"/>
      <c r="AE999" s="515"/>
      <c r="AF999" s="488"/>
      <c r="AG999" s="515"/>
      <c r="AH999" s="515"/>
      <c r="AI999" s="488"/>
      <c r="AJ999" s="488"/>
      <c r="AK999" s="515"/>
      <c r="AL999" s="515"/>
      <c r="AM999" s="515"/>
      <c r="AN999" s="515"/>
      <c r="AO999" s="515"/>
      <c r="AP999" s="515"/>
      <c r="AQ999" s="515"/>
      <c r="AR999" s="515"/>
      <c r="AS999" s="515"/>
      <c r="AT999" s="515"/>
      <c r="AU999" s="489"/>
    </row>
    <row r="1000" spans="1:50" s="516" customFormat="1" ht="12.75">
      <c r="A1000" s="534"/>
      <c r="B1000" s="401" t="s">
        <v>371</v>
      </c>
      <c r="C1000" s="360"/>
      <c r="D1000" s="360">
        <v>2.15</v>
      </c>
      <c r="E1000" s="360"/>
      <c r="F1000" s="402"/>
      <c r="G1000" s="402"/>
      <c r="H1000" s="177">
        <v>14</v>
      </c>
      <c r="I1000" s="518">
        <v>14</v>
      </c>
      <c r="J1000" s="177"/>
      <c r="K1000" s="177"/>
      <c r="L1000" s="177"/>
      <c r="M1000" s="177"/>
      <c r="N1000" s="177">
        <v>2.15</v>
      </c>
      <c r="O1000" s="177"/>
      <c r="P1000" s="177"/>
      <c r="Q1000" s="177"/>
      <c r="R1000" s="177"/>
      <c r="S1000" s="177"/>
      <c r="T1000" s="403">
        <v>2.15</v>
      </c>
      <c r="U1000" s="403">
        <v>0</v>
      </c>
      <c r="V1000" s="177"/>
      <c r="W1000" s="177"/>
      <c r="X1000" s="177">
        <v>14</v>
      </c>
      <c r="Y1000" s="177"/>
      <c r="Z1000" s="177"/>
      <c r="AA1000" s="407">
        <v>14</v>
      </c>
      <c r="AB1000" s="533"/>
      <c r="AC1000" s="515"/>
      <c r="AD1000" s="515"/>
      <c r="AE1000" s="515"/>
      <c r="AF1000" s="488"/>
      <c r="AG1000" s="515"/>
      <c r="AH1000" s="515"/>
      <c r="AI1000" s="488"/>
      <c r="AJ1000" s="488"/>
      <c r="AK1000" s="515"/>
      <c r="AL1000" s="515"/>
      <c r="AM1000" s="515"/>
      <c r="AN1000" s="515"/>
      <c r="AO1000" s="515"/>
      <c r="AP1000" s="515"/>
      <c r="AQ1000" s="515"/>
      <c r="AR1000" s="515"/>
      <c r="AS1000" s="515"/>
      <c r="AT1000" s="515"/>
      <c r="AU1000" s="489"/>
    </row>
    <row r="1001" spans="1:50" s="516" customFormat="1" ht="12.75">
      <c r="A1001" s="534"/>
      <c r="B1001" s="401" t="s">
        <v>372</v>
      </c>
      <c r="C1001" s="360"/>
      <c r="D1001" s="360"/>
      <c r="E1001" s="360"/>
      <c r="F1001" s="402"/>
      <c r="G1001" s="402"/>
      <c r="H1001" s="177"/>
      <c r="I1001" s="177"/>
      <c r="J1001" s="177"/>
      <c r="K1001" s="177"/>
      <c r="L1001" s="177"/>
      <c r="M1001" s="177"/>
      <c r="N1001" s="177"/>
      <c r="O1001" s="177"/>
      <c r="P1001" s="177"/>
      <c r="Q1001" s="177"/>
      <c r="R1001" s="177"/>
      <c r="S1001" s="177"/>
      <c r="T1001" s="403">
        <v>0</v>
      </c>
      <c r="U1001" s="403">
        <v>0</v>
      </c>
      <c r="V1001" s="177"/>
      <c r="W1001" s="177"/>
      <c r="X1001" s="177"/>
      <c r="Y1001" s="177"/>
      <c r="Z1001" s="177"/>
      <c r="AA1001" s="407">
        <v>0</v>
      </c>
      <c r="AB1001" s="533"/>
      <c r="AC1001" s="515"/>
      <c r="AD1001" s="515"/>
      <c r="AE1001" s="515"/>
      <c r="AF1001" s="488"/>
      <c r="AG1001" s="515"/>
      <c r="AH1001" s="515"/>
      <c r="AI1001" s="488"/>
      <c r="AJ1001" s="488"/>
      <c r="AK1001" s="515"/>
      <c r="AL1001" s="515"/>
      <c r="AM1001" s="515"/>
      <c r="AN1001" s="515"/>
      <c r="AO1001" s="515"/>
      <c r="AP1001" s="515"/>
      <c r="AQ1001" s="515"/>
      <c r="AR1001" s="515"/>
      <c r="AS1001" s="515"/>
      <c r="AT1001" s="515"/>
      <c r="AU1001" s="489"/>
    </row>
    <row r="1002" spans="1:50" s="516" customFormat="1" ht="12.75">
      <c r="A1002" s="534"/>
      <c r="B1002" s="401" t="s">
        <v>373</v>
      </c>
      <c r="C1002" s="360">
        <v>0</v>
      </c>
      <c r="D1002" s="360">
        <v>0</v>
      </c>
      <c r="E1002" s="360">
        <v>0</v>
      </c>
      <c r="F1002" s="402"/>
      <c r="G1002" s="402"/>
      <c r="H1002" s="177">
        <v>0</v>
      </c>
      <c r="I1002" s="177">
        <v>0</v>
      </c>
      <c r="J1002" s="177">
        <v>0</v>
      </c>
      <c r="K1002" s="177">
        <v>0</v>
      </c>
      <c r="L1002" s="177">
        <v>0</v>
      </c>
      <c r="M1002" s="177">
        <v>0</v>
      </c>
      <c r="N1002" s="177">
        <v>0</v>
      </c>
      <c r="O1002" s="177">
        <v>0</v>
      </c>
      <c r="P1002" s="177">
        <v>0</v>
      </c>
      <c r="Q1002" s="177">
        <v>0</v>
      </c>
      <c r="R1002" s="177">
        <v>0</v>
      </c>
      <c r="S1002" s="177">
        <v>0</v>
      </c>
      <c r="T1002" s="403">
        <v>0</v>
      </c>
      <c r="U1002" s="403">
        <v>0</v>
      </c>
      <c r="V1002" s="177">
        <v>0</v>
      </c>
      <c r="W1002" s="177">
        <v>0</v>
      </c>
      <c r="X1002" s="177">
        <v>0</v>
      </c>
      <c r="Y1002" s="177">
        <v>0</v>
      </c>
      <c r="Z1002" s="177">
        <v>0</v>
      </c>
      <c r="AA1002" s="407">
        <v>0</v>
      </c>
      <c r="AB1002" s="533"/>
      <c r="AC1002" s="515"/>
      <c r="AD1002" s="515"/>
      <c r="AE1002" s="515"/>
      <c r="AF1002" s="488"/>
      <c r="AG1002" s="515"/>
      <c r="AH1002" s="515"/>
      <c r="AI1002" s="488"/>
      <c r="AJ1002" s="488"/>
      <c r="AK1002" s="515"/>
      <c r="AL1002" s="515"/>
      <c r="AM1002" s="515"/>
      <c r="AN1002" s="515"/>
      <c r="AO1002" s="515"/>
      <c r="AP1002" s="515"/>
      <c r="AQ1002" s="515"/>
      <c r="AR1002" s="515"/>
      <c r="AS1002" s="515"/>
      <c r="AT1002" s="515"/>
      <c r="AU1002" s="489"/>
    </row>
    <row r="1003" spans="1:50" s="516" customFormat="1" ht="12.75">
      <c r="A1003" s="534"/>
      <c r="B1003" s="401" t="s">
        <v>374</v>
      </c>
      <c r="C1003" s="360"/>
      <c r="D1003" s="360"/>
      <c r="E1003" s="360"/>
      <c r="F1003" s="402"/>
      <c r="G1003" s="402"/>
      <c r="H1003" s="177"/>
      <c r="I1003" s="177"/>
      <c r="J1003" s="177"/>
      <c r="K1003" s="177"/>
      <c r="L1003" s="177"/>
      <c r="M1003" s="177"/>
      <c r="N1003" s="177"/>
      <c r="O1003" s="177"/>
      <c r="P1003" s="177"/>
      <c r="Q1003" s="177"/>
      <c r="R1003" s="177"/>
      <c r="S1003" s="177"/>
      <c r="T1003" s="403">
        <v>0</v>
      </c>
      <c r="U1003" s="403">
        <v>0</v>
      </c>
      <c r="V1003" s="177"/>
      <c r="W1003" s="177"/>
      <c r="X1003" s="177"/>
      <c r="Y1003" s="177"/>
      <c r="Z1003" s="177"/>
      <c r="AA1003" s="407">
        <v>0</v>
      </c>
      <c r="AB1003" s="533"/>
      <c r="AC1003" s="515"/>
      <c r="AD1003" s="515"/>
      <c r="AE1003" s="515"/>
      <c r="AF1003" s="488"/>
      <c r="AG1003" s="515"/>
      <c r="AH1003" s="515"/>
      <c r="AI1003" s="488"/>
      <c r="AJ1003" s="488"/>
      <c r="AK1003" s="515"/>
      <c r="AL1003" s="515"/>
      <c r="AM1003" s="515"/>
      <c r="AN1003" s="515"/>
      <c r="AO1003" s="515"/>
      <c r="AP1003" s="515"/>
      <c r="AQ1003" s="515"/>
      <c r="AR1003" s="515"/>
      <c r="AS1003" s="515"/>
      <c r="AT1003" s="515"/>
      <c r="AU1003" s="489"/>
    </row>
    <row r="1004" spans="1:50" s="516" customFormat="1" ht="12.75">
      <c r="A1004" s="534"/>
      <c r="B1004" s="401" t="s">
        <v>375</v>
      </c>
      <c r="C1004" s="360"/>
      <c r="D1004" s="360"/>
      <c r="E1004" s="360"/>
      <c r="F1004" s="402"/>
      <c r="G1004" s="402"/>
      <c r="H1004" s="177"/>
      <c r="I1004" s="177"/>
      <c r="J1004" s="177"/>
      <c r="K1004" s="177"/>
      <c r="L1004" s="177"/>
      <c r="M1004" s="177"/>
      <c r="N1004" s="177"/>
      <c r="O1004" s="177"/>
      <c r="P1004" s="177"/>
      <c r="Q1004" s="177"/>
      <c r="R1004" s="177"/>
      <c r="S1004" s="177"/>
      <c r="T1004" s="403">
        <v>0</v>
      </c>
      <c r="U1004" s="403">
        <v>0</v>
      </c>
      <c r="V1004" s="177"/>
      <c r="W1004" s="177"/>
      <c r="X1004" s="177"/>
      <c r="Y1004" s="177"/>
      <c r="Z1004" s="177"/>
      <c r="AA1004" s="407">
        <v>0</v>
      </c>
      <c r="AB1004" s="533"/>
      <c r="AC1004" s="515"/>
      <c r="AD1004" s="515"/>
      <c r="AE1004" s="515"/>
      <c r="AF1004" s="488"/>
      <c r="AG1004" s="515"/>
      <c r="AH1004" s="515"/>
      <c r="AI1004" s="488"/>
      <c r="AJ1004" s="488"/>
      <c r="AK1004" s="515"/>
      <c r="AL1004" s="515"/>
      <c r="AM1004" s="515"/>
      <c r="AN1004" s="515"/>
      <c r="AO1004" s="515"/>
      <c r="AP1004" s="515"/>
      <c r="AQ1004" s="515"/>
      <c r="AR1004" s="515"/>
      <c r="AS1004" s="515"/>
      <c r="AT1004" s="515"/>
      <c r="AU1004" s="489"/>
    </row>
    <row r="1005" spans="1:50" s="516" customFormat="1" ht="12.75">
      <c r="A1005" s="534"/>
      <c r="B1005" s="401" t="s">
        <v>376</v>
      </c>
      <c r="C1005" s="360"/>
      <c r="D1005" s="360"/>
      <c r="E1005" s="360"/>
      <c r="F1005" s="402"/>
      <c r="G1005" s="402"/>
      <c r="H1005" s="177"/>
      <c r="I1005" s="177"/>
      <c r="J1005" s="177"/>
      <c r="K1005" s="177"/>
      <c r="L1005" s="177"/>
      <c r="M1005" s="177"/>
      <c r="N1005" s="177"/>
      <c r="O1005" s="177"/>
      <c r="P1005" s="177"/>
      <c r="Q1005" s="177"/>
      <c r="R1005" s="177"/>
      <c r="S1005" s="177"/>
      <c r="T1005" s="403">
        <v>0</v>
      </c>
      <c r="U1005" s="403">
        <v>0</v>
      </c>
      <c r="V1005" s="177"/>
      <c r="W1005" s="177"/>
      <c r="X1005" s="177"/>
      <c r="Y1005" s="177"/>
      <c r="Z1005" s="177"/>
      <c r="AA1005" s="407">
        <v>0</v>
      </c>
      <c r="AB1005" s="533"/>
      <c r="AC1005" s="515"/>
      <c r="AD1005" s="515"/>
      <c r="AE1005" s="515"/>
      <c r="AF1005" s="488"/>
      <c r="AG1005" s="515"/>
      <c r="AH1005" s="515"/>
      <c r="AI1005" s="488"/>
      <c r="AJ1005" s="488"/>
      <c r="AK1005" s="515"/>
      <c r="AL1005" s="515"/>
      <c r="AM1005" s="515"/>
      <c r="AN1005" s="515"/>
      <c r="AO1005" s="515"/>
      <c r="AP1005" s="515"/>
      <c r="AQ1005" s="515"/>
      <c r="AR1005" s="515"/>
      <c r="AS1005" s="515"/>
      <c r="AT1005" s="515"/>
      <c r="AU1005" s="489"/>
    </row>
    <row r="1006" spans="1:50" s="516" customFormat="1" ht="12.75">
      <c r="A1006" s="534"/>
      <c r="B1006" s="401" t="s">
        <v>377</v>
      </c>
      <c r="C1006" s="360"/>
      <c r="D1006" s="360"/>
      <c r="E1006" s="360"/>
      <c r="F1006" s="402"/>
      <c r="G1006" s="402"/>
      <c r="H1006" s="177"/>
      <c r="I1006" s="177"/>
      <c r="J1006" s="177"/>
      <c r="K1006" s="177"/>
      <c r="L1006" s="177"/>
      <c r="M1006" s="177"/>
      <c r="N1006" s="177"/>
      <c r="O1006" s="177"/>
      <c r="P1006" s="177"/>
      <c r="Q1006" s="177"/>
      <c r="R1006" s="177"/>
      <c r="S1006" s="177"/>
      <c r="T1006" s="403">
        <v>0</v>
      </c>
      <c r="U1006" s="403">
        <v>0</v>
      </c>
      <c r="V1006" s="177"/>
      <c r="W1006" s="177"/>
      <c r="X1006" s="177"/>
      <c r="Y1006" s="177"/>
      <c r="Z1006" s="177"/>
      <c r="AA1006" s="407">
        <v>0</v>
      </c>
      <c r="AB1006" s="533"/>
      <c r="AC1006" s="515"/>
      <c r="AD1006" s="515"/>
      <c r="AE1006" s="515"/>
      <c r="AF1006" s="488"/>
      <c r="AG1006" s="515"/>
      <c r="AH1006" s="515"/>
      <c r="AI1006" s="488"/>
      <c r="AJ1006" s="488"/>
      <c r="AK1006" s="515"/>
      <c r="AL1006" s="515"/>
      <c r="AM1006" s="515"/>
      <c r="AN1006" s="515"/>
      <c r="AO1006" s="515"/>
      <c r="AP1006" s="515"/>
      <c r="AQ1006" s="515"/>
      <c r="AR1006" s="515"/>
      <c r="AS1006" s="515"/>
      <c r="AT1006" s="515"/>
      <c r="AU1006" s="489"/>
    </row>
    <row r="1007" spans="1:50" s="516" customFormat="1" ht="12.75">
      <c r="A1007" s="534"/>
      <c r="B1007" s="401" t="s">
        <v>67</v>
      </c>
      <c r="C1007" s="360"/>
      <c r="D1007" s="360"/>
      <c r="E1007" s="360"/>
      <c r="F1007" s="402"/>
      <c r="G1007" s="402"/>
      <c r="H1007" s="177"/>
      <c r="I1007" s="177"/>
      <c r="J1007" s="177"/>
      <c r="K1007" s="177"/>
      <c r="L1007" s="177"/>
      <c r="M1007" s="177"/>
      <c r="N1007" s="177"/>
      <c r="O1007" s="177"/>
      <c r="P1007" s="177"/>
      <c r="Q1007" s="177"/>
      <c r="R1007" s="177"/>
      <c r="S1007" s="177"/>
      <c r="T1007" s="392">
        <v>0</v>
      </c>
      <c r="U1007" s="392">
        <v>0</v>
      </c>
      <c r="V1007" s="177"/>
      <c r="W1007" s="177"/>
      <c r="X1007" s="177"/>
      <c r="Y1007" s="177"/>
      <c r="Z1007" s="177"/>
      <c r="AA1007" s="407">
        <v>0</v>
      </c>
      <c r="AB1007" s="533"/>
      <c r="AC1007" s="515"/>
      <c r="AD1007" s="515"/>
      <c r="AE1007" s="515"/>
      <c r="AF1007" s="488"/>
      <c r="AG1007" s="515"/>
      <c r="AH1007" s="515"/>
      <c r="AI1007" s="488"/>
      <c r="AJ1007" s="488"/>
      <c r="AK1007" s="515"/>
      <c r="AL1007" s="515"/>
      <c r="AM1007" s="515"/>
      <c r="AN1007" s="515"/>
      <c r="AO1007" s="515"/>
      <c r="AP1007" s="515"/>
      <c r="AQ1007" s="515"/>
      <c r="AR1007" s="515"/>
      <c r="AS1007" s="515"/>
      <c r="AT1007" s="515"/>
      <c r="AU1007" s="489"/>
    </row>
    <row r="1008" spans="1:50" s="516" customFormat="1" ht="12.75">
      <c r="A1008" s="524"/>
      <c r="B1008" s="511" t="s">
        <v>66</v>
      </c>
      <c r="C1008" s="512"/>
      <c r="D1008" s="513">
        <v>22.221999999999998</v>
      </c>
      <c r="E1008" s="513">
        <v>17.760000000000002</v>
      </c>
      <c r="F1008" s="514"/>
      <c r="G1008" s="514"/>
      <c r="H1008" s="513">
        <v>305.68274391680001</v>
      </c>
      <c r="I1008" s="513">
        <v>216.22619001999999</v>
      </c>
      <c r="J1008" s="513">
        <v>3.117</v>
      </c>
      <c r="K1008" s="513">
        <v>6.3</v>
      </c>
      <c r="L1008" s="513">
        <v>0.36</v>
      </c>
      <c r="M1008" s="513">
        <v>3.3</v>
      </c>
      <c r="N1008" s="513">
        <v>8.1949999999999985</v>
      </c>
      <c r="O1008" s="513">
        <v>4.38</v>
      </c>
      <c r="P1008" s="513">
        <v>0</v>
      </c>
      <c r="Q1008" s="513">
        <v>0</v>
      </c>
      <c r="R1008" s="513">
        <v>10.55</v>
      </c>
      <c r="S1008" s="513">
        <v>3.7800000000000002</v>
      </c>
      <c r="T1008" s="584">
        <v>22.222000000000001</v>
      </c>
      <c r="U1008" s="584">
        <v>17.760000000000002</v>
      </c>
      <c r="V1008" s="513">
        <v>6.8567868099999965</v>
      </c>
      <c r="W1008" s="513">
        <v>45.699999999999989</v>
      </c>
      <c r="X1008" s="513">
        <v>49.846190020000002</v>
      </c>
      <c r="Y1008" s="513">
        <v>0</v>
      </c>
      <c r="Z1008" s="513">
        <v>120.67999999999999</v>
      </c>
      <c r="AA1008" s="587">
        <v>223.08297682999998</v>
      </c>
      <c r="AB1008" s="490"/>
      <c r="AC1008" s="515"/>
      <c r="AD1008" s="515"/>
      <c r="AE1008" s="515"/>
      <c r="AF1008" s="488"/>
      <c r="AG1008" s="515"/>
      <c r="AH1008" s="515"/>
      <c r="AI1008" s="488"/>
      <c r="AJ1008" s="488"/>
      <c r="AK1008" s="515"/>
      <c r="AL1008" s="515"/>
      <c r="AM1008" s="515"/>
      <c r="AN1008" s="515"/>
      <c r="AO1008" s="515"/>
      <c r="AP1008" s="515"/>
      <c r="AQ1008" s="515"/>
      <c r="AR1008" s="515"/>
      <c r="AS1008" s="515"/>
      <c r="AT1008" s="515"/>
      <c r="AU1008" s="489"/>
      <c r="AW1008" s="516">
        <v>0</v>
      </c>
      <c r="AX1008" s="530">
        <v>223.08297682999998</v>
      </c>
    </row>
    <row r="1009" spans="1:47" s="516" customFormat="1" ht="12.75">
      <c r="A1009" s="534"/>
      <c r="B1009" s="346" t="s">
        <v>361</v>
      </c>
      <c r="C1009" s="347">
        <v>0</v>
      </c>
      <c r="D1009" s="347">
        <v>22.221999999999998</v>
      </c>
      <c r="E1009" s="347">
        <v>17.760000000000002</v>
      </c>
      <c r="F1009" s="394"/>
      <c r="G1009" s="394"/>
      <c r="H1009" s="311">
        <v>305.68274391680001</v>
      </c>
      <c r="I1009" s="311">
        <v>216.22619001999999</v>
      </c>
      <c r="J1009" s="311">
        <v>3.117</v>
      </c>
      <c r="K1009" s="311">
        <v>6.3</v>
      </c>
      <c r="L1009" s="311">
        <v>0.36</v>
      </c>
      <c r="M1009" s="311">
        <v>3.3</v>
      </c>
      <c r="N1009" s="311">
        <v>8.1949999999999985</v>
      </c>
      <c r="O1009" s="311">
        <v>4.38</v>
      </c>
      <c r="P1009" s="311">
        <v>0</v>
      </c>
      <c r="Q1009" s="311">
        <v>0</v>
      </c>
      <c r="R1009" s="311">
        <v>10.55</v>
      </c>
      <c r="S1009" s="311">
        <v>3.7800000000000002</v>
      </c>
      <c r="T1009" s="392">
        <v>22.222000000000001</v>
      </c>
      <c r="U1009" s="392">
        <v>17.760000000000002</v>
      </c>
      <c r="V1009" s="311">
        <v>6.8567868099999965</v>
      </c>
      <c r="W1009" s="311">
        <v>45.699999999999989</v>
      </c>
      <c r="X1009" s="311">
        <v>49.846190020000002</v>
      </c>
      <c r="Y1009" s="311">
        <v>0</v>
      </c>
      <c r="Z1009" s="311">
        <v>120.67999999999999</v>
      </c>
      <c r="AA1009" s="395">
        <v>223.08297682999998</v>
      </c>
      <c r="AB1009" s="533"/>
      <c r="AC1009" s="515"/>
      <c r="AD1009" s="515"/>
      <c r="AE1009" s="515"/>
      <c r="AF1009" s="488"/>
      <c r="AG1009" s="515"/>
      <c r="AH1009" s="515"/>
      <c r="AI1009" s="488"/>
      <c r="AJ1009" s="488"/>
      <c r="AK1009" s="515"/>
      <c r="AL1009" s="515"/>
      <c r="AM1009" s="515"/>
      <c r="AN1009" s="515"/>
      <c r="AO1009" s="515"/>
      <c r="AP1009" s="515"/>
      <c r="AQ1009" s="515"/>
      <c r="AR1009" s="515"/>
      <c r="AS1009" s="515"/>
      <c r="AT1009" s="515"/>
      <c r="AU1009" s="489"/>
    </row>
    <row r="1010" spans="1:47" s="516" customFormat="1" ht="12.75">
      <c r="A1010" s="534"/>
      <c r="B1010" s="346" t="s">
        <v>362</v>
      </c>
      <c r="C1010" s="347">
        <v>0</v>
      </c>
      <c r="D1010" s="347">
        <v>22.221999999999998</v>
      </c>
      <c r="E1010" s="347">
        <v>0</v>
      </c>
      <c r="F1010" s="394"/>
      <c r="G1010" s="394"/>
      <c r="H1010" s="311">
        <v>138.35101584739999</v>
      </c>
      <c r="I1010" s="311">
        <v>110.57080371711584</v>
      </c>
      <c r="J1010" s="311">
        <v>3.117</v>
      </c>
      <c r="K1010" s="311">
        <v>0</v>
      </c>
      <c r="L1010" s="311">
        <v>0.36</v>
      </c>
      <c r="M1010" s="311">
        <v>0</v>
      </c>
      <c r="N1010" s="311">
        <v>8.1949999999999985</v>
      </c>
      <c r="O1010" s="311">
        <v>0</v>
      </c>
      <c r="P1010" s="311">
        <v>0</v>
      </c>
      <c r="Q1010" s="311">
        <v>0</v>
      </c>
      <c r="R1010" s="311">
        <v>10.55</v>
      </c>
      <c r="S1010" s="311">
        <v>0</v>
      </c>
      <c r="T1010" s="392">
        <v>22.222000000000001</v>
      </c>
      <c r="U1010" s="392">
        <v>0</v>
      </c>
      <c r="V1010" s="311">
        <v>0.73268490906516748</v>
      </c>
      <c r="W1010" s="311">
        <v>5.4099775600000006</v>
      </c>
      <c r="X1010" s="311">
        <v>26.73082617</v>
      </c>
      <c r="Y1010" s="311">
        <v>0</v>
      </c>
      <c r="Z1010" s="311">
        <v>78.430000000000007</v>
      </c>
      <c r="AA1010" s="395">
        <v>111.30348863906516</v>
      </c>
      <c r="AB1010" s="533"/>
      <c r="AC1010" s="515"/>
      <c r="AD1010" s="515"/>
      <c r="AE1010" s="515"/>
      <c r="AF1010" s="488"/>
      <c r="AG1010" s="515"/>
      <c r="AH1010" s="515"/>
      <c r="AI1010" s="488"/>
      <c r="AJ1010" s="488"/>
      <c r="AK1010" s="515"/>
      <c r="AL1010" s="515"/>
      <c r="AM1010" s="515"/>
      <c r="AN1010" s="515"/>
      <c r="AO1010" s="515"/>
      <c r="AP1010" s="515"/>
      <c r="AQ1010" s="515"/>
      <c r="AR1010" s="515"/>
      <c r="AS1010" s="515"/>
      <c r="AT1010" s="515"/>
      <c r="AU1010" s="489"/>
    </row>
    <row r="1011" spans="1:47" s="516" customFormat="1" ht="12.75">
      <c r="A1011" s="534"/>
      <c r="B1011" s="346" t="s">
        <v>363</v>
      </c>
      <c r="C1011" s="347">
        <v>0</v>
      </c>
      <c r="D1011" s="347">
        <v>6.7899999999999991</v>
      </c>
      <c r="E1011" s="347">
        <v>0</v>
      </c>
      <c r="F1011" s="394"/>
      <c r="G1011" s="394"/>
      <c r="H1011" s="311">
        <v>22.337480750000001</v>
      </c>
      <c r="I1011" s="311">
        <v>22.337480750000001</v>
      </c>
      <c r="J1011" s="311">
        <v>0</v>
      </c>
      <c r="K1011" s="311">
        <v>0</v>
      </c>
      <c r="L1011" s="311">
        <v>0</v>
      </c>
      <c r="M1011" s="311">
        <v>0</v>
      </c>
      <c r="N1011" s="311">
        <v>3.6399999999999997</v>
      </c>
      <c r="O1011" s="311">
        <v>0</v>
      </c>
      <c r="P1011" s="311">
        <v>0</v>
      </c>
      <c r="Q1011" s="311">
        <v>0</v>
      </c>
      <c r="R1011" s="311">
        <v>3.15</v>
      </c>
      <c r="S1011" s="311">
        <v>0</v>
      </c>
      <c r="T1011" s="392">
        <v>6.7899999999999991</v>
      </c>
      <c r="U1011" s="392">
        <v>0</v>
      </c>
      <c r="V1011" s="311">
        <v>0</v>
      </c>
      <c r="W1011" s="311">
        <v>0.83534079999999999</v>
      </c>
      <c r="X1011" s="311">
        <v>6.6121399600000004</v>
      </c>
      <c r="Y1011" s="311">
        <v>0</v>
      </c>
      <c r="Z1011" s="311">
        <v>14.89</v>
      </c>
      <c r="AA1011" s="395">
        <v>22.337480760000002</v>
      </c>
      <c r="AB1011" s="533"/>
      <c r="AC1011" s="515"/>
      <c r="AD1011" s="515"/>
      <c r="AE1011" s="515"/>
      <c r="AF1011" s="488"/>
      <c r="AG1011" s="515"/>
      <c r="AH1011" s="515"/>
      <c r="AI1011" s="488"/>
      <c r="AJ1011" s="488"/>
      <c r="AK1011" s="515"/>
      <c r="AL1011" s="515"/>
      <c r="AM1011" s="515"/>
      <c r="AN1011" s="515"/>
      <c r="AO1011" s="515"/>
      <c r="AP1011" s="515"/>
      <c r="AQ1011" s="515"/>
      <c r="AR1011" s="515"/>
      <c r="AS1011" s="515"/>
      <c r="AT1011" s="515"/>
      <c r="AU1011" s="489"/>
    </row>
    <row r="1012" spans="1:47" s="516" customFormat="1" ht="12.75">
      <c r="A1012" s="534"/>
      <c r="B1012" s="346" t="s">
        <v>364</v>
      </c>
      <c r="C1012" s="347"/>
      <c r="D1012" s="347">
        <v>0</v>
      </c>
      <c r="E1012" s="347">
        <v>0</v>
      </c>
      <c r="F1012" s="394"/>
      <c r="G1012" s="394"/>
      <c r="H1012" s="311">
        <v>0</v>
      </c>
      <c r="I1012" s="311">
        <v>0</v>
      </c>
      <c r="J1012" s="311">
        <v>0</v>
      </c>
      <c r="K1012" s="311">
        <v>0</v>
      </c>
      <c r="L1012" s="311">
        <v>0</v>
      </c>
      <c r="M1012" s="311">
        <v>0</v>
      </c>
      <c r="N1012" s="311">
        <v>0</v>
      </c>
      <c r="O1012" s="311">
        <v>0</v>
      </c>
      <c r="P1012" s="311">
        <v>0</v>
      </c>
      <c r="Q1012" s="311">
        <v>0</v>
      </c>
      <c r="R1012" s="311">
        <v>0</v>
      </c>
      <c r="S1012" s="311">
        <v>0</v>
      </c>
      <c r="T1012" s="392">
        <v>0</v>
      </c>
      <c r="U1012" s="392">
        <v>0</v>
      </c>
      <c r="V1012" s="311">
        <v>0</v>
      </c>
      <c r="W1012" s="311">
        <v>0</v>
      </c>
      <c r="X1012" s="311">
        <v>0</v>
      </c>
      <c r="Y1012" s="311">
        <v>0</v>
      </c>
      <c r="Z1012" s="311">
        <v>0</v>
      </c>
      <c r="AA1012" s="395">
        <v>0</v>
      </c>
      <c r="AB1012" s="533"/>
      <c r="AC1012" s="515"/>
      <c r="AD1012" s="515"/>
      <c r="AE1012" s="515"/>
      <c r="AF1012" s="488"/>
      <c r="AG1012" s="515"/>
      <c r="AH1012" s="515"/>
      <c r="AI1012" s="488"/>
      <c r="AJ1012" s="488"/>
      <c r="AK1012" s="515"/>
      <c r="AL1012" s="515"/>
      <c r="AM1012" s="515"/>
      <c r="AN1012" s="515"/>
      <c r="AO1012" s="515"/>
      <c r="AP1012" s="515"/>
      <c r="AQ1012" s="515"/>
      <c r="AR1012" s="515"/>
      <c r="AS1012" s="515"/>
      <c r="AT1012" s="515"/>
      <c r="AU1012" s="489"/>
    </row>
    <row r="1013" spans="1:47" s="516" customFormat="1" ht="12.75">
      <c r="A1013" s="534"/>
      <c r="B1013" s="346" t="s">
        <v>365</v>
      </c>
      <c r="C1013" s="347"/>
      <c r="D1013" s="347">
        <v>0</v>
      </c>
      <c r="E1013" s="347">
        <v>0</v>
      </c>
      <c r="F1013" s="394"/>
      <c r="G1013" s="394"/>
      <c r="H1013" s="311">
        <v>0</v>
      </c>
      <c r="I1013" s="311">
        <v>0</v>
      </c>
      <c r="J1013" s="311">
        <v>0</v>
      </c>
      <c r="K1013" s="311">
        <v>0</v>
      </c>
      <c r="L1013" s="311">
        <v>0</v>
      </c>
      <c r="M1013" s="311">
        <v>0</v>
      </c>
      <c r="N1013" s="311">
        <v>0</v>
      </c>
      <c r="O1013" s="311">
        <v>0</v>
      </c>
      <c r="P1013" s="311">
        <v>0</v>
      </c>
      <c r="Q1013" s="311">
        <v>0</v>
      </c>
      <c r="R1013" s="311">
        <v>0</v>
      </c>
      <c r="S1013" s="311">
        <v>0</v>
      </c>
      <c r="T1013" s="392">
        <v>0</v>
      </c>
      <c r="U1013" s="392">
        <v>0</v>
      </c>
      <c r="V1013" s="311">
        <v>0</v>
      </c>
      <c r="W1013" s="311">
        <v>0</v>
      </c>
      <c r="X1013" s="311">
        <v>0</v>
      </c>
      <c r="Y1013" s="311">
        <v>0</v>
      </c>
      <c r="Z1013" s="311">
        <v>0</v>
      </c>
      <c r="AA1013" s="395">
        <v>0</v>
      </c>
      <c r="AB1013" s="533"/>
      <c r="AC1013" s="515"/>
      <c r="AD1013" s="515"/>
      <c r="AE1013" s="515"/>
      <c r="AF1013" s="488"/>
      <c r="AG1013" s="515"/>
      <c r="AH1013" s="515"/>
      <c r="AI1013" s="488"/>
      <c r="AJ1013" s="488"/>
      <c r="AK1013" s="515"/>
      <c r="AL1013" s="515"/>
      <c r="AM1013" s="515"/>
      <c r="AN1013" s="515"/>
      <c r="AO1013" s="515"/>
      <c r="AP1013" s="515"/>
      <c r="AQ1013" s="515"/>
      <c r="AR1013" s="515"/>
      <c r="AS1013" s="515"/>
      <c r="AT1013" s="515"/>
      <c r="AU1013" s="489"/>
    </row>
    <row r="1014" spans="1:47" s="516" customFormat="1" ht="12.75">
      <c r="A1014" s="534"/>
      <c r="B1014" s="346" t="s">
        <v>366</v>
      </c>
      <c r="C1014" s="347"/>
      <c r="D1014" s="347">
        <v>4.3099999999999996</v>
      </c>
      <c r="E1014" s="347">
        <v>0</v>
      </c>
      <c r="F1014" s="394"/>
      <c r="G1014" s="394"/>
      <c r="H1014" s="311">
        <v>17.706248129999999</v>
      </c>
      <c r="I1014" s="311">
        <v>17.706248129999999</v>
      </c>
      <c r="J1014" s="311">
        <v>0</v>
      </c>
      <c r="K1014" s="311">
        <v>0</v>
      </c>
      <c r="L1014" s="311">
        <v>0</v>
      </c>
      <c r="M1014" s="311">
        <v>0</v>
      </c>
      <c r="N1014" s="311">
        <v>1.1599999999999999</v>
      </c>
      <c r="O1014" s="311">
        <v>0</v>
      </c>
      <c r="P1014" s="311">
        <v>0</v>
      </c>
      <c r="Q1014" s="311">
        <v>0</v>
      </c>
      <c r="R1014" s="311">
        <v>3.15</v>
      </c>
      <c r="S1014" s="311">
        <v>0</v>
      </c>
      <c r="T1014" s="392">
        <v>4.3099999999999996</v>
      </c>
      <c r="U1014" s="392">
        <v>0</v>
      </c>
      <c r="V1014" s="311">
        <v>0</v>
      </c>
      <c r="W1014" s="311">
        <v>0.31588224999999998</v>
      </c>
      <c r="X1014" s="311">
        <v>2.5003658900000003</v>
      </c>
      <c r="Y1014" s="311">
        <v>0</v>
      </c>
      <c r="Z1014" s="311">
        <v>14.89</v>
      </c>
      <c r="AA1014" s="395">
        <v>17.70624814</v>
      </c>
      <c r="AB1014" s="533"/>
      <c r="AC1014" s="515"/>
      <c r="AD1014" s="515"/>
      <c r="AE1014" s="515"/>
      <c r="AF1014" s="488"/>
      <c r="AG1014" s="515"/>
      <c r="AH1014" s="515"/>
      <c r="AI1014" s="488"/>
      <c r="AJ1014" s="488"/>
      <c r="AK1014" s="515"/>
      <c r="AL1014" s="515"/>
      <c r="AM1014" s="515"/>
      <c r="AN1014" s="515"/>
      <c r="AO1014" s="515"/>
      <c r="AP1014" s="515"/>
      <c r="AQ1014" s="515"/>
      <c r="AR1014" s="515"/>
      <c r="AS1014" s="515"/>
      <c r="AT1014" s="515"/>
      <c r="AU1014" s="489"/>
    </row>
    <row r="1015" spans="1:47" s="516" customFormat="1" ht="12.75">
      <c r="A1015" s="534"/>
      <c r="B1015" s="346" t="s">
        <v>367</v>
      </c>
      <c r="C1015" s="347"/>
      <c r="D1015" s="347">
        <v>2.48</v>
      </c>
      <c r="E1015" s="347">
        <v>0</v>
      </c>
      <c r="F1015" s="394"/>
      <c r="G1015" s="394"/>
      <c r="H1015" s="311">
        <v>4.6312326200000005</v>
      </c>
      <c r="I1015" s="311">
        <v>4.6312326200000005</v>
      </c>
      <c r="J1015" s="311">
        <v>0</v>
      </c>
      <c r="K1015" s="311">
        <v>0</v>
      </c>
      <c r="L1015" s="311">
        <v>0</v>
      </c>
      <c r="M1015" s="311">
        <v>0</v>
      </c>
      <c r="N1015" s="311">
        <v>2.48</v>
      </c>
      <c r="O1015" s="311">
        <v>0</v>
      </c>
      <c r="P1015" s="311">
        <v>0</v>
      </c>
      <c r="Q1015" s="311">
        <v>0</v>
      </c>
      <c r="R1015" s="311">
        <v>0</v>
      </c>
      <c r="S1015" s="311">
        <v>0</v>
      </c>
      <c r="T1015" s="392">
        <v>2.48</v>
      </c>
      <c r="U1015" s="392">
        <v>0</v>
      </c>
      <c r="V1015" s="311">
        <v>0</v>
      </c>
      <c r="W1015" s="311">
        <v>0.51945854999999996</v>
      </c>
      <c r="X1015" s="311">
        <v>4.1117740700000001</v>
      </c>
      <c r="Y1015" s="311">
        <v>0</v>
      </c>
      <c r="Z1015" s="311">
        <v>0</v>
      </c>
      <c r="AA1015" s="395">
        <v>4.6312326200000005</v>
      </c>
      <c r="AB1015" s="533"/>
      <c r="AC1015" s="515"/>
      <c r="AD1015" s="515"/>
      <c r="AE1015" s="515"/>
      <c r="AF1015" s="488"/>
      <c r="AG1015" s="515"/>
      <c r="AH1015" s="515"/>
      <c r="AI1015" s="488"/>
      <c r="AJ1015" s="488"/>
      <c r="AK1015" s="515"/>
      <c r="AL1015" s="515"/>
      <c r="AM1015" s="515"/>
      <c r="AN1015" s="515"/>
      <c r="AO1015" s="515"/>
      <c r="AP1015" s="515"/>
      <c r="AQ1015" s="515"/>
      <c r="AR1015" s="515"/>
      <c r="AS1015" s="515"/>
      <c r="AT1015" s="515"/>
      <c r="AU1015" s="489"/>
    </row>
    <row r="1016" spans="1:47" s="516" customFormat="1" ht="12.75">
      <c r="A1016" s="534"/>
      <c r="B1016" s="346" t="s">
        <v>368</v>
      </c>
      <c r="C1016" s="347">
        <v>0</v>
      </c>
      <c r="D1016" s="347">
        <v>15.432</v>
      </c>
      <c r="E1016" s="347">
        <v>0</v>
      </c>
      <c r="F1016" s="394"/>
      <c r="G1016" s="394"/>
      <c r="H1016" s="311">
        <v>116.01353509739999</v>
      </c>
      <c r="I1016" s="311">
        <v>88.233322967115825</v>
      </c>
      <c r="J1016" s="311">
        <v>3.117</v>
      </c>
      <c r="K1016" s="311">
        <v>0</v>
      </c>
      <c r="L1016" s="311">
        <v>0.36</v>
      </c>
      <c r="M1016" s="311">
        <v>0</v>
      </c>
      <c r="N1016" s="311">
        <v>4.5549999999999997</v>
      </c>
      <c r="O1016" s="311">
        <v>0</v>
      </c>
      <c r="P1016" s="311">
        <v>0</v>
      </c>
      <c r="Q1016" s="311">
        <v>0</v>
      </c>
      <c r="R1016" s="311">
        <v>7.4</v>
      </c>
      <c r="S1016" s="311">
        <v>0</v>
      </c>
      <c r="T1016" s="392">
        <v>15.432</v>
      </c>
      <c r="U1016" s="392">
        <v>0</v>
      </c>
      <c r="V1016" s="311">
        <v>0.73268490906516748</v>
      </c>
      <c r="W1016" s="311">
        <v>4.5746367600000006</v>
      </c>
      <c r="X1016" s="311">
        <v>20.11868621</v>
      </c>
      <c r="Y1016" s="311">
        <v>0</v>
      </c>
      <c r="Z1016" s="311">
        <v>63.54</v>
      </c>
      <c r="AA1016" s="395">
        <v>88.966007879065174</v>
      </c>
      <c r="AB1016" s="533"/>
      <c r="AC1016" s="515"/>
      <c r="AD1016" s="515"/>
      <c r="AE1016" s="515"/>
      <c r="AF1016" s="488"/>
      <c r="AG1016" s="515"/>
      <c r="AH1016" s="515"/>
      <c r="AI1016" s="488"/>
      <c r="AJ1016" s="488"/>
      <c r="AK1016" s="515"/>
      <c r="AL1016" s="515"/>
      <c r="AM1016" s="515"/>
      <c r="AN1016" s="515"/>
      <c r="AO1016" s="515"/>
      <c r="AP1016" s="515"/>
      <c r="AQ1016" s="515"/>
      <c r="AR1016" s="515"/>
      <c r="AS1016" s="515"/>
      <c r="AT1016" s="515"/>
      <c r="AU1016" s="489"/>
    </row>
    <row r="1017" spans="1:47" s="516" customFormat="1" ht="12.75">
      <c r="A1017" s="534"/>
      <c r="B1017" s="346" t="s">
        <v>369</v>
      </c>
      <c r="C1017" s="347"/>
      <c r="D1017" s="347">
        <v>0</v>
      </c>
      <c r="E1017" s="347">
        <v>0</v>
      </c>
      <c r="F1017" s="394"/>
      <c r="G1017" s="394"/>
      <c r="H1017" s="311">
        <v>0</v>
      </c>
      <c r="I1017" s="311">
        <v>0</v>
      </c>
      <c r="J1017" s="311">
        <v>0</v>
      </c>
      <c r="K1017" s="311">
        <v>0</v>
      </c>
      <c r="L1017" s="311">
        <v>0</v>
      </c>
      <c r="M1017" s="311">
        <v>0</v>
      </c>
      <c r="N1017" s="311">
        <v>0</v>
      </c>
      <c r="O1017" s="311">
        <v>0</v>
      </c>
      <c r="P1017" s="311">
        <v>0</v>
      </c>
      <c r="Q1017" s="311">
        <v>0</v>
      </c>
      <c r="R1017" s="311">
        <v>0</v>
      </c>
      <c r="S1017" s="311">
        <v>0</v>
      </c>
      <c r="T1017" s="392">
        <v>0</v>
      </c>
      <c r="U1017" s="392">
        <v>0</v>
      </c>
      <c r="V1017" s="311">
        <v>0</v>
      </c>
      <c r="W1017" s="311">
        <v>0</v>
      </c>
      <c r="X1017" s="311">
        <v>0</v>
      </c>
      <c r="Y1017" s="311">
        <v>0</v>
      </c>
      <c r="Z1017" s="311">
        <v>0</v>
      </c>
      <c r="AA1017" s="395">
        <v>0</v>
      </c>
      <c r="AB1017" s="533"/>
      <c r="AC1017" s="515"/>
      <c r="AD1017" s="515"/>
      <c r="AE1017" s="515"/>
      <c r="AF1017" s="488"/>
      <c r="AG1017" s="515"/>
      <c r="AH1017" s="515"/>
      <c r="AI1017" s="488"/>
      <c r="AJ1017" s="488"/>
      <c r="AK1017" s="515"/>
      <c r="AL1017" s="515"/>
      <c r="AM1017" s="515"/>
      <c r="AN1017" s="515"/>
      <c r="AO1017" s="515"/>
      <c r="AP1017" s="515"/>
      <c r="AQ1017" s="515"/>
      <c r="AR1017" s="515"/>
      <c r="AS1017" s="515"/>
      <c r="AT1017" s="515"/>
      <c r="AU1017" s="489"/>
    </row>
    <row r="1018" spans="1:47" s="516" customFormat="1" ht="12.75">
      <c r="A1018" s="534"/>
      <c r="B1018" s="346" t="s">
        <v>370</v>
      </c>
      <c r="C1018" s="347"/>
      <c r="D1018" s="347">
        <v>0</v>
      </c>
      <c r="E1018" s="347">
        <v>0</v>
      </c>
      <c r="F1018" s="394"/>
      <c r="G1018" s="394"/>
      <c r="H1018" s="311">
        <v>0</v>
      </c>
      <c r="I1018" s="311">
        <v>0</v>
      </c>
      <c r="J1018" s="311">
        <v>0</v>
      </c>
      <c r="K1018" s="311">
        <v>0</v>
      </c>
      <c r="L1018" s="311">
        <v>0</v>
      </c>
      <c r="M1018" s="311">
        <v>0</v>
      </c>
      <c r="N1018" s="311">
        <v>0</v>
      </c>
      <c r="O1018" s="311">
        <v>0</v>
      </c>
      <c r="P1018" s="311">
        <v>0</v>
      </c>
      <c r="Q1018" s="311">
        <v>0</v>
      </c>
      <c r="R1018" s="311">
        <v>0</v>
      </c>
      <c r="S1018" s="311">
        <v>0</v>
      </c>
      <c r="T1018" s="392">
        <v>0</v>
      </c>
      <c r="U1018" s="392">
        <v>0</v>
      </c>
      <c r="V1018" s="311">
        <v>0</v>
      </c>
      <c r="W1018" s="311">
        <v>0</v>
      </c>
      <c r="X1018" s="311">
        <v>0</v>
      </c>
      <c r="Y1018" s="311">
        <v>0</v>
      </c>
      <c r="Z1018" s="311">
        <v>0</v>
      </c>
      <c r="AA1018" s="395">
        <v>0</v>
      </c>
      <c r="AB1018" s="533"/>
      <c r="AC1018" s="515"/>
      <c r="AD1018" s="515"/>
      <c r="AE1018" s="515"/>
      <c r="AF1018" s="488"/>
      <c r="AG1018" s="515"/>
      <c r="AH1018" s="515"/>
      <c r="AI1018" s="488"/>
      <c r="AJ1018" s="488"/>
      <c r="AK1018" s="515"/>
      <c r="AL1018" s="515"/>
      <c r="AM1018" s="515"/>
      <c r="AN1018" s="515"/>
      <c r="AO1018" s="515"/>
      <c r="AP1018" s="515"/>
      <c r="AQ1018" s="515"/>
      <c r="AR1018" s="515"/>
      <c r="AS1018" s="515"/>
      <c r="AT1018" s="515"/>
      <c r="AU1018" s="489"/>
    </row>
    <row r="1019" spans="1:47" s="516" customFormat="1" ht="12.75">
      <c r="A1019" s="534"/>
      <c r="B1019" s="346" t="s">
        <v>371</v>
      </c>
      <c r="C1019" s="347"/>
      <c r="D1019" s="347">
        <v>14.711999999999998</v>
      </c>
      <c r="E1019" s="347">
        <v>0</v>
      </c>
      <c r="F1019" s="394"/>
      <c r="G1019" s="394"/>
      <c r="H1019" s="311">
        <v>114.68301651739999</v>
      </c>
      <c r="I1019" s="311">
        <v>86.902804387115822</v>
      </c>
      <c r="J1019" s="311">
        <v>3.117</v>
      </c>
      <c r="K1019" s="311">
        <v>0</v>
      </c>
      <c r="L1019" s="311">
        <v>0.36</v>
      </c>
      <c r="M1019" s="311">
        <v>0</v>
      </c>
      <c r="N1019" s="311">
        <v>3.835</v>
      </c>
      <c r="O1019" s="311">
        <v>0</v>
      </c>
      <c r="P1019" s="311">
        <v>0</v>
      </c>
      <c r="Q1019" s="311">
        <v>0</v>
      </c>
      <c r="R1019" s="311">
        <v>7.4</v>
      </c>
      <c r="S1019" s="311">
        <v>0</v>
      </c>
      <c r="T1019" s="392">
        <v>14.712</v>
      </c>
      <c r="U1019" s="392">
        <v>0</v>
      </c>
      <c r="V1019" s="311">
        <v>0.73268490906516748</v>
      </c>
      <c r="W1019" s="311">
        <v>3.7469041100000005</v>
      </c>
      <c r="X1019" s="311">
        <v>19.615900279999998</v>
      </c>
      <c r="Y1019" s="311">
        <v>0</v>
      </c>
      <c r="Z1019" s="311">
        <v>63.54</v>
      </c>
      <c r="AA1019" s="395">
        <v>87.635489299065171</v>
      </c>
      <c r="AB1019" s="533"/>
      <c r="AC1019" s="515"/>
      <c r="AD1019" s="515"/>
      <c r="AE1019" s="515"/>
      <c r="AF1019" s="488"/>
      <c r="AG1019" s="515"/>
      <c r="AH1019" s="515"/>
      <c r="AI1019" s="488"/>
      <c r="AJ1019" s="488"/>
      <c r="AK1019" s="515"/>
      <c r="AL1019" s="515"/>
      <c r="AM1019" s="515"/>
      <c r="AN1019" s="515"/>
      <c r="AO1019" s="515"/>
      <c r="AP1019" s="515"/>
      <c r="AQ1019" s="515"/>
      <c r="AR1019" s="515"/>
      <c r="AS1019" s="515"/>
      <c r="AT1019" s="515"/>
      <c r="AU1019" s="489"/>
    </row>
    <row r="1020" spans="1:47" s="516" customFormat="1" ht="12.75">
      <c r="A1020" s="534"/>
      <c r="B1020" s="346" t="s">
        <v>372</v>
      </c>
      <c r="C1020" s="347"/>
      <c r="D1020" s="347">
        <v>0.72</v>
      </c>
      <c r="E1020" s="347">
        <v>0</v>
      </c>
      <c r="F1020" s="394"/>
      <c r="G1020" s="394"/>
      <c r="H1020" s="311">
        <v>1.3305185800000001</v>
      </c>
      <c r="I1020" s="311">
        <v>1.3305185800000001</v>
      </c>
      <c r="J1020" s="311">
        <v>0</v>
      </c>
      <c r="K1020" s="311">
        <v>0</v>
      </c>
      <c r="L1020" s="311">
        <v>0</v>
      </c>
      <c r="M1020" s="311">
        <v>0</v>
      </c>
      <c r="N1020" s="311">
        <v>0.72</v>
      </c>
      <c r="O1020" s="311">
        <v>0</v>
      </c>
      <c r="P1020" s="311">
        <v>0</v>
      </c>
      <c r="Q1020" s="311">
        <v>0</v>
      </c>
      <c r="R1020" s="311">
        <v>0</v>
      </c>
      <c r="S1020" s="311">
        <v>0</v>
      </c>
      <c r="T1020" s="392">
        <v>0.72</v>
      </c>
      <c r="U1020" s="392">
        <v>0</v>
      </c>
      <c r="V1020" s="311">
        <v>0</v>
      </c>
      <c r="W1020" s="311">
        <v>0.82773265000000007</v>
      </c>
      <c r="X1020" s="311">
        <v>0.50278593000000005</v>
      </c>
      <c r="Y1020" s="311">
        <v>0</v>
      </c>
      <c r="Z1020" s="311">
        <v>0</v>
      </c>
      <c r="AA1020" s="395">
        <v>1.3305185800000001</v>
      </c>
      <c r="AB1020" s="533"/>
      <c r="AC1020" s="515"/>
      <c r="AD1020" s="515"/>
      <c r="AE1020" s="515"/>
      <c r="AF1020" s="488"/>
      <c r="AG1020" s="515"/>
      <c r="AH1020" s="515"/>
      <c r="AI1020" s="488"/>
      <c r="AJ1020" s="488"/>
      <c r="AK1020" s="515"/>
      <c r="AL1020" s="515"/>
      <c r="AM1020" s="515"/>
      <c r="AN1020" s="515"/>
      <c r="AO1020" s="515"/>
      <c r="AP1020" s="515"/>
      <c r="AQ1020" s="515"/>
      <c r="AR1020" s="515"/>
      <c r="AS1020" s="515"/>
      <c r="AT1020" s="515"/>
      <c r="AU1020" s="489"/>
    </row>
    <row r="1021" spans="1:47" s="516" customFormat="1" ht="12.75">
      <c r="A1021" s="534"/>
      <c r="B1021" s="346" t="s">
        <v>373</v>
      </c>
      <c r="C1021" s="347">
        <v>0</v>
      </c>
      <c r="D1021" s="347">
        <v>0</v>
      </c>
      <c r="E1021" s="347">
        <v>17.760000000000002</v>
      </c>
      <c r="F1021" s="394"/>
      <c r="G1021" s="394"/>
      <c r="H1021" s="311">
        <v>167.33172806939999</v>
      </c>
      <c r="I1021" s="311">
        <v>105.65538630288418</v>
      </c>
      <c r="J1021" s="311">
        <v>0</v>
      </c>
      <c r="K1021" s="311">
        <v>6.3</v>
      </c>
      <c r="L1021" s="311">
        <v>0</v>
      </c>
      <c r="M1021" s="311">
        <v>3.3</v>
      </c>
      <c r="N1021" s="311">
        <v>0</v>
      </c>
      <c r="O1021" s="311">
        <v>4.38</v>
      </c>
      <c r="P1021" s="311">
        <v>0</v>
      </c>
      <c r="Q1021" s="311">
        <v>0</v>
      </c>
      <c r="R1021" s="311">
        <v>0</v>
      </c>
      <c r="S1021" s="311">
        <v>3.7800000000000002</v>
      </c>
      <c r="T1021" s="392">
        <v>0</v>
      </c>
      <c r="U1021" s="392">
        <v>17.760000000000002</v>
      </c>
      <c r="V1021" s="311">
        <v>6.1241019009348285</v>
      </c>
      <c r="W1021" s="311">
        <v>40.290022439999987</v>
      </c>
      <c r="X1021" s="311">
        <v>23.115363850000001</v>
      </c>
      <c r="Y1021" s="311">
        <v>0</v>
      </c>
      <c r="Z1021" s="311">
        <v>42.25</v>
      </c>
      <c r="AA1021" s="395">
        <v>111.77948819093481</v>
      </c>
      <c r="AB1021" s="533"/>
      <c r="AC1021" s="515"/>
      <c r="AD1021" s="515"/>
      <c r="AE1021" s="515"/>
      <c r="AF1021" s="488"/>
      <c r="AG1021" s="515"/>
      <c r="AH1021" s="515"/>
      <c r="AI1021" s="488"/>
      <c r="AJ1021" s="488"/>
      <c r="AK1021" s="515"/>
      <c r="AL1021" s="515"/>
      <c r="AM1021" s="515"/>
      <c r="AN1021" s="515"/>
      <c r="AO1021" s="515"/>
      <c r="AP1021" s="515"/>
      <c r="AQ1021" s="515"/>
      <c r="AR1021" s="515"/>
      <c r="AS1021" s="515"/>
      <c r="AT1021" s="515"/>
      <c r="AU1021" s="489"/>
    </row>
    <row r="1022" spans="1:47" s="516" customFormat="1" ht="12.75">
      <c r="A1022" s="534"/>
      <c r="B1022" s="346" t="s">
        <v>374</v>
      </c>
      <c r="C1022" s="347"/>
      <c r="D1022" s="347">
        <v>0</v>
      </c>
      <c r="E1022" s="347">
        <v>0</v>
      </c>
      <c r="F1022" s="394"/>
      <c r="G1022" s="394"/>
      <c r="H1022" s="311">
        <v>0</v>
      </c>
      <c r="I1022" s="311">
        <v>0</v>
      </c>
      <c r="J1022" s="311">
        <v>0</v>
      </c>
      <c r="K1022" s="311">
        <v>0</v>
      </c>
      <c r="L1022" s="311">
        <v>0</v>
      </c>
      <c r="M1022" s="311">
        <v>0</v>
      </c>
      <c r="N1022" s="311">
        <v>0</v>
      </c>
      <c r="O1022" s="311">
        <v>0</v>
      </c>
      <c r="P1022" s="311">
        <v>0</v>
      </c>
      <c r="Q1022" s="311">
        <v>0</v>
      </c>
      <c r="R1022" s="311">
        <v>0</v>
      </c>
      <c r="S1022" s="311">
        <v>0</v>
      </c>
      <c r="T1022" s="392">
        <v>0</v>
      </c>
      <c r="U1022" s="392">
        <v>0</v>
      </c>
      <c r="V1022" s="311">
        <v>0</v>
      </c>
      <c r="W1022" s="311">
        <v>0</v>
      </c>
      <c r="X1022" s="311">
        <v>0</v>
      </c>
      <c r="Y1022" s="311">
        <v>0</v>
      </c>
      <c r="Z1022" s="311">
        <v>0</v>
      </c>
      <c r="AA1022" s="395">
        <v>0</v>
      </c>
      <c r="AB1022" s="533"/>
      <c r="AC1022" s="515"/>
      <c r="AD1022" s="515"/>
      <c r="AE1022" s="515"/>
      <c r="AF1022" s="488"/>
      <c r="AG1022" s="515"/>
      <c r="AH1022" s="515"/>
      <c r="AI1022" s="488"/>
      <c r="AJ1022" s="488"/>
      <c r="AK1022" s="515"/>
      <c r="AL1022" s="515"/>
      <c r="AM1022" s="515"/>
      <c r="AN1022" s="515"/>
      <c r="AO1022" s="515"/>
      <c r="AP1022" s="515"/>
      <c r="AQ1022" s="515"/>
      <c r="AR1022" s="515"/>
      <c r="AS1022" s="515"/>
      <c r="AT1022" s="515"/>
      <c r="AU1022" s="489"/>
    </row>
    <row r="1023" spans="1:47" s="516" customFormat="1" ht="12.75">
      <c r="A1023" s="534"/>
      <c r="B1023" s="346" t="s">
        <v>375</v>
      </c>
      <c r="C1023" s="347"/>
      <c r="D1023" s="347">
        <v>0</v>
      </c>
      <c r="E1023" s="347">
        <v>0</v>
      </c>
      <c r="F1023" s="394"/>
      <c r="G1023" s="394"/>
      <c r="H1023" s="311">
        <v>0</v>
      </c>
      <c r="I1023" s="311">
        <v>0</v>
      </c>
      <c r="J1023" s="311">
        <v>0</v>
      </c>
      <c r="K1023" s="311">
        <v>0</v>
      </c>
      <c r="L1023" s="311">
        <v>0</v>
      </c>
      <c r="M1023" s="311">
        <v>0</v>
      </c>
      <c r="N1023" s="311">
        <v>0</v>
      </c>
      <c r="O1023" s="311">
        <v>0</v>
      </c>
      <c r="P1023" s="311">
        <v>0</v>
      </c>
      <c r="Q1023" s="311">
        <v>0</v>
      </c>
      <c r="R1023" s="311">
        <v>0</v>
      </c>
      <c r="S1023" s="311">
        <v>0</v>
      </c>
      <c r="T1023" s="392">
        <v>0</v>
      </c>
      <c r="U1023" s="392">
        <v>0</v>
      </c>
      <c r="V1023" s="311">
        <v>0</v>
      </c>
      <c r="W1023" s="311">
        <v>0</v>
      </c>
      <c r="X1023" s="311">
        <v>0</v>
      </c>
      <c r="Y1023" s="311">
        <v>0</v>
      </c>
      <c r="Z1023" s="311">
        <v>0</v>
      </c>
      <c r="AA1023" s="395">
        <v>0</v>
      </c>
      <c r="AB1023" s="533"/>
      <c r="AC1023" s="515"/>
      <c r="AD1023" s="515"/>
      <c r="AE1023" s="515"/>
      <c r="AF1023" s="488"/>
      <c r="AG1023" s="515"/>
      <c r="AH1023" s="515"/>
      <c r="AI1023" s="488"/>
      <c r="AJ1023" s="488"/>
      <c r="AK1023" s="515"/>
      <c r="AL1023" s="515"/>
      <c r="AM1023" s="515"/>
      <c r="AN1023" s="515"/>
      <c r="AO1023" s="515"/>
      <c r="AP1023" s="515"/>
      <c r="AQ1023" s="515"/>
      <c r="AR1023" s="515"/>
      <c r="AS1023" s="515"/>
      <c r="AT1023" s="515"/>
      <c r="AU1023" s="489"/>
    </row>
    <row r="1024" spans="1:47" s="516" customFormat="1" ht="12.75">
      <c r="A1024" s="534"/>
      <c r="B1024" s="346" t="s">
        <v>376</v>
      </c>
      <c r="C1024" s="347"/>
      <c r="D1024" s="347">
        <v>0</v>
      </c>
      <c r="E1024" s="347">
        <v>17.760000000000002</v>
      </c>
      <c r="F1024" s="394"/>
      <c r="G1024" s="394"/>
      <c r="H1024" s="311">
        <v>167.33172806939999</v>
      </c>
      <c r="I1024" s="311">
        <v>105.65538630288418</v>
      </c>
      <c r="J1024" s="311">
        <v>0</v>
      </c>
      <c r="K1024" s="311">
        <v>6.3</v>
      </c>
      <c r="L1024" s="311">
        <v>0</v>
      </c>
      <c r="M1024" s="311">
        <v>3.3</v>
      </c>
      <c r="N1024" s="311">
        <v>0</v>
      </c>
      <c r="O1024" s="311">
        <v>4.38</v>
      </c>
      <c r="P1024" s="311">
        <v>0</v>
      </c>
      <c r="Q1024" s="311">
        <v>0</v>
      </c>
      <c r="R1024" s="311">
        <v>0</v>
      </c>
      <c r="S1024" s="311">
        <v>3.7800000000000002</v>
      </c>
      <c r="T1024" s="392">
        <v>0</v>
      </c>
      <c r="U1024" s="392">
        <v>17.760000000000002</v>
      </c>
      <c r="V1024" s="311">
        <v>6.1241019009348285</v>
      </c>
      <c r="W1024" s="311">
        <v>40.290022439999987</v>
      </c>
      <c r="X1024" s="311">
        <v>23.115363850000001</v>
      </c>
      <c r="Y1024" s="311">
        <v>0</v>
      </c>
      <c r="Z1024" s="311">
        <v>42.25</v>
      </c>
      <c r="AA1024" s="395">
        <v>111.77948819093481</v>
      </c>
      <c r="AB1024" s="533"/>
      <c r="AC1024" s="515"/>
      <c r="AD1024" s="515"/>
      <c r="AE1024" s="515"/>
      <c r="AF1024" s="488"/>
      <c r="AG1024" s="515"/>
      <c r="AH1024" s="515"/>
      <c r="AI1024" s="488"/>
      <c r="AJ1024" s="488"/>
      <c r="AK1024" s="515"/>
      <c r="AL1024" s="515"/>
      <c r="AM1024" s="515"/>
      <c r="AN1024" s="515"/>
      <c r="AO1024" s="515"/>
      <c r="AP1024" s="515"/>
      <c r="AQ1024" s="515"/>
      <c r="AR1024" s="515"/>
      <c r="AS1024" s="515"/>
      <c r="AT1024" s="515"/>
      <c r="AU1024" s="489"/>
    </row>
    <row r="1025" spans="1:50" s="516" customFormat="1" ht="12.75">
      <c r="A1025" s="534"/>
      <c r="B1025" s="346" t="s">
        <v>377</v>
      </c>
      <c r="C1025" s="347"/>
      <c r="D1025" s="347">
        <v>0</v>
      </c>
      <c r="E1025" s="347">
        <v>0</v>
      </c>
      <c r="F1025" s="394"/>
      <c r="G1025" s="394"/>
      <c r="H1025" s="311">
        <v>0</v>
      </c>
      <c r="I1025" s="311">
        <v>0</v>
      </c>
      <c r="J1025" s="311">
        <v>0</v>
      </c>
      <c r="K1025" s="311">
        <v>0</v>
      </c>
      <c r="L1025" s="311">
        <v>0</v>
      </c>
      <c r="M1025" s="311">
        <v>0</v>
      </c>
      <c r="N1025" s="311">
        <v>0</v>
      </c>
      <c r="O1025" s="311">
        <v>0</v>
      </c>
      <c r="P1025" s="311">
        <v>0</v>
      </c>
      <c r="Q1025" s="311">
        <v>0</v>
      </c>
      <c r="R1025" s="311">
        <v>0</v>
      </c>
      <c r="S1025" s="311">
        <v>0</v>
      </c>
      <c r="T1025" s="392">
        <v>0</v>
      </c>
      <c r="U1025" s="392">
        <v>0</v>
      </c>
      <c r="V1025" s="311">
        <v>0</v>
      </c>
      <c r="W1025" s="311">
        <v>0</v>
      </c>
      <c r="X1025" s="311">
        <v>0</v>
      </c>
      <c r="Y1025" s="311">
        <v>0</v>
      </c>
      <c r="Z1025" s="311">
        <v>0</v>
      </c>
      <c r="AA1025" s="395">
        <v>0</v>
      </c>
      <c r="AB1025" s="533"/>
      <c r="AC1025" s="515"/>
      <c r="AD1025" s="515"/>
      <c r="AE1025" s="515"/>
      <c r="AF1025" s="488"/>
      <c r="AG1025" s="515"/>
      <c r="AH1025" s="515"/>
      <c r="AI1025" s="488"/>
      <c r="AJ1025" s="488"/>
      <c r="AK1025" s="515"/>
      <c r="AL1025" s="515"/>
      <c r="AM1025" s="515"/>
      <c r="AN1025" s="515"/>
      <c r="AO1025" s="515"/>
      <c r="AP1025" s="515"/>
      <c r="AQ1025" s="515"/>
      <c r="AR1025" s="515"/>
      <c r="AS1025" s="515"/>
      <c r="AT1025" s="515"/>
      <c r="AU1025" s="489"/>
    </row>
    <row r="1026" spans="1:50" s="516" customFormat="1" ht="12.75">
      <c r="A1026" s="534"/>
      <c r="B1026" s="346" t="s">
        <v>67</v>
      </c>
      <c r="C1026" s="347"/>
      <c r="D1026" s="347">
        <v>0</v>
      </c>
      <c r="E1026" s="347">
        <v>0</v>
      </c>
      <c r="F1026" s="394"/>
      <c r="G1026" s="394"/>
      <c r="H1026" s="311">
        <v>0</v>
      </c>
      <c r="I1026" s="311">
        <v>0</v>
      </c>
      <c r="J1026" s="311">
        <v>0</v>
      </c>
      <c r="K1026" s="311">
        <v>0</v>
      </c>
      <c r="L1026" s="311">
        <v>0</v>
      </c>
      <c r="M1026" s="311">
        <v>0</v>
      </c>
      <c r="N1026" s="311">
        <v>0</v>
      </c>
      <c r="O1026" s="311">
        <v>0</v>
      </c>
      <c r="P1026" s="311">
        <v>0</v>
      </c>
      <c r="Q1026" s="311">
        <v>0</v>
      </c>
      <c r="R1026" s="311">
        <v>0</v>
      </c>
      <c r="S1026" s="311">
        <v>0</v>
      </c>
      <c r="T1026" s="392">
        <v>0</v>
      </c>
      <c r="U1026" s="392">
        <v>0</v>
      </c>
      <c r="V1026" s="311">
        <v>0</v>
      </c>
      <c r="W1026" s="311">
        <v>0</v>
      </c>
      <c r="X1026" s="311">
        <v>0</v>
      </c>
      <c r="Y1026" s="311">
        <v>0</v>
      </c>
      <c r="Z1026" s="311">
        <v>0</v>
      </c>
      <c r="AA1026" s="395">
        <v>0</v>
      </c>
      <c r="AB1026" s="533"/>
      <c r="AC1026" s="515"/>
      <c r="AD1026" s="515"/>
      <c r="AE1026" s="515"/>
      <c r="AF1026" s="488"/>
      <c r="AG1026" s="515"/>
      <c r="AH1026" s="515"/>
      <c r="AI1026" s="488"/>
      <c r="AJ1026" s="488"/>
      <c r="AK1026" s="515"/>
      <c r="AL1026" s="515"/>
      <c r="AM1026" s="515"/>
      <c r="AN1026" s="515"/>
      <c r="AO1026" s="515"/>
      <c r="AP1026" s="515"/>
      <c r="AQ1026" s="515"/>
      <c r="AR1026" s="515"/>
      <c r="AS1026" s="515"/>
      <c r="AT1026" s="515"/>
      <c r="AU1026" s="489"/>
    </row>
    <row r="1027" spans="1:50" s="496" customFormat="1" ht="20.100000000000001" customHeight="1">
      <c r="A1027" s="491"/>
      <c r="B1027" s="492" t="s">
        <v>108</v>
      </c>
      <c r="C1027" s="493"/>
      <c r="D1027" s="494"/>
      <c r="E1027" s="494"/>
      <c r="F1027" s="495"/>
      <c r="G1027" s="495"/>
      <c r="H1027" s="494"/>
      <c r="I1027" s="494"/>
      <c r="J1027" s="494"/>
      <c r="K1027" s="494"/>
      <c r="L1027" s="494"/>
      <c r="M1027" s="494"/>
      <c r="N1027" s="494"/>
      <c r="O1027" s="494"/>
      <c r="P1027" s="494"/>
      <c r="Q1027" s="494"/>
      <c r="R1027" s="494"/>
      <c r="S1027" s="494"/>
      <c r="T1027" s="588">
        <v>0</v>
      </c>
      <c r="U1027" s="588">
        <v>0</v>
      </c>
      <c r="V1027" s="494"/>
      <c r="W1027" s="494"/>
      <c r="X1027" s="494"/>
      <c r="Y1027" s="494"/>
      <c r="Z1027" s="494"/>
      <c r="AA1027" s="589"/>
      <c r="AB1027" s="490"/>
      <c r="AC1027" s="515"/>
      <c r="AD1027" s="515"/>
      <c r="AE1027" s="515"/>
      <c r="AF1027" s="515"/>
      <c r="AG1027" s="515"/>
      <c r="AH1027" s="515"/>
      <c r="AI1027" s="515"/>
      <c r="AJ1027" s="488"/>
      <c r="AK1027" s="515"/>
      <c r="AL1027" s="515"/>
      <c r="AM1027" s="515"/>
      <c r="AN1027" s="515"/>
      <c r="AO1027" s="515"/>
      <c r="AP1027" s="515"/>
      <c r="AU1027" s="496">
        <v>0</v>
      </c>
    </row>
    <row r="1028" spans="1:50" s="528" customFormat="1" ht="30" customHeight="1">
      <c r="A1028" s="542">
        <v>38</v>
      </c>
      <c r="B1028" s="397" t="s">
        <v>110</v>
      </c>
      <c r="C1028" s="513" t="s">
        <v>52</v>
      </c>
      <c r="D1028" s="513">
        <v>0</v>
      </c>
      <c r="E1028" s="513">
        <v>1.26</v>
      </c>
      <c r="F1028" s="398">
        <v>2012</v>
      </c>
      <c r="G1028" s="398">
        <v>2013</v>
      </c>
      <c r="H1028" s="513">
        <v>32.547245109999999</v>
      </c>
      <c r="I1028" s="513">
        <v>0</v>
      </c>
      <c r="J1028" s="513">
        <v>0</v>
      </c>
      <c r="K1028" s="513">
        <v>1.26</v>
      </c>
      <c r="L1028" s="513"/>
      <c r="M1028" s="513"/>
      <c r="N1028" s="513"/>
      <c r="O1028" s="513"/>
      <c r="P1028" s="513"/>
      <c r="Q1028" s="513"/>
      <c r="R1028" s="513"/>
      <c r="S1028" s="513"/>
      <c r="T1028" s="584">
        <v>0</v>
      </c>
      <c r="U1028" s="584">
        <v>1.26</v>
      </c>
      <c r="V1028" s="590">
        <v>26.93530097</v>
      </c>
      <c r="W1028" s="590"/>
      <c r="X1028" s="590"/>
      <c r="Y1028" s="590"/>
      <c r="Z1028" s="590"/>
      <c r="AA1028" s="587">
        <v>26.93530097</v>
      </c>
      <c r="AB1028" s="531"/>
      <c r="AC1028" s="515"/>
      <c r="AD1028" s="537"/>
      <c r="AE1028" s="537"/>
      <c r="AF1028" s="515"/>
      <c r="AG1028" s="515"/>
      <c r="AH1028" s="515"/>
      <c r="AI1028" s="515"/>
      <c r="AJ1028" s="515"/>
      <c r="AK1028" s="515"/>
      <c r="AL1028" s="515"/>
      <c r="AM1028" s="515"/>
      <c r="AN1028" s="515"/>
      <c r="AO1028" s="515"/>
      <c r="AP1028" s="515"/>
      <c r="AQ1028" s="537"/>
      <c r="AR1028" s="537"/>
      <c r="AS1028" s="537"/>
      <c r="AT1028" s="537"/>
      <c r="AU1028" s="527">
        <v>-5.6119441399999985</v>
      </c>
      <c r="AW1028" s="528">
        <v>37.299999999999997</v>
      </c>
      <c r="AX1028" s="536">
        <v>-10.364699029999997</v>
      </c>
    </row>
    <row r="1029" spans="1:50" s="516" customFormat="1" ht="12.75">
      <c r="A1029" s="534"/>
      <c r="B1029" s="401" t="s">
        <v>361</v>
      </c>
      <c r="C1029" s="360">
        <v>0</v>
      </c>
      <c r="D1029" s="360">
        <v>0</v>
      </c>
      <c r="E1029" s="360">
        <v>1.26</v>
      </c>
      <c r="F1029" s="402"/>
      <c r="G1029" s="402"/>
      <c r="H1029" s="177">
        <v>32.547245109999999</v>
      </c>
      <c r="I1029" s="177">
        <v>0</v>
      </c>
      <c r="J1029" s="177">
        <v>0</v>
      </c>
      <c r="K1029" s="177">
        <v>1.26</v>
      </c>
      <c r="L1029" s="177">
        <v>0</v>
      </c>
      <c r="M1029" s="177">
        <v>0</v>
      </c>
      <c r="N1029" s="177">
        <v>0</v>
      </c>
      <c r="O1029" s="177">
        <v>0</v>
      </c>
      <c r="P1029" s="177">
        <v>0</v>
      </c>
      <c r="Q1029" s="177">
        <v>0</v>
      </c>
      <c r="R1029" s="177">
        <v>0</v>
      </c>
      <c r="S1029" s="177">
        <v>0</v>
      </c>
      <c r="T1029" s="392">
        <v>0</v>
      </c>
      <c r="U1029" s="403">
        <v>1.26</v>
      </c>
      <c r="V1029" s="177">
        <v>26.93530097</v>
      </c>
      <c r="W1029" s="177">
        <v>0</v>
      </c>
      <c r="X1029" s="177">
        <v>0</v>
      </c>
      <c r="Y1029" s="177">
        <v>0</v>
      </c>
      <c r="Z1029" s="177">
        <v>0</v>
      </c>
      <c r="AA1029" s="407">
        <v>26.93530097</v>
      </c>
      <c r="AB1029" s="533"/>
      <c r="AC1029" s="515"/>
      <c r="AD1029" s="515"/>
      <c r="AE1029" s="515"/>
      <c r="AF1029" s="488"/>
      <c r="AG1029" s="515"/>
      <c r="AH1029" s="515"/>
      <c r="AI1029" s="488"/>
      <c r="AJ1029" s="488"/>
      <c r="AK1029" s="515"/>
      <c r="AL1029" s="515"/>
      <c r="AM1029" s="515"/>
      <c r="AN1029" s="515"/>
      <c r="AO1029" s="515"/>
      <c r="AP1029" s="515"/>
      <c r="AQ1029" s="515"/>
      <c r="AR1029" s="515"/>
      <c r="AS1029" s="515"/>
      <c r="AT1029" s="515"/>
      <c r="AU1029" s="489"/>
    </row>
    <row r="1030" spans="1:50" s="516" customFormat="1" ht="12.75">
      <c r="A1030" s="534"/>
      <c r="B1030" s="401" t="s">
        <v>362</v>
      </c>
      <c r="C1030" s="360">
        <v>0</v>
      </c>
      <c r="D1030" s="360">
        <v>0</v>
      </c>
      <c r="E1030" s="360">
        <v>0</v>
      </c>
      <c r="F1030" s="402"/>
      <c r="G1030" s="402"/>
      <c r="H1030" s="177">
        <v>0</v>
      </c>
      <c r="I1030" s="177">
        <v>0</v>
      </c>
      <c r="J1030" s="177">
        <v>0</v>
      </c>
      <c r="K1030" s="177">
        <v>0</v>
      </c>
      <c r="L1030" s="177">
        <v>0</v>
      </c>
      <c r="M1030" s="177">
        <v>0</v>
      </c>
      <c r="N1030" s="177">
        <v>0</v>
      </c>
      <c r="O1030" s="177">
        <v>0</v>
      </c>
      <c r="P1030" s="177">
        <v>0</v>
      </c>
      <c r="Q1030" s="177">
        <v>0</v>
      </c>
      <c r="R1030" s="177">
        <v>0</v>
      </c>
      <c r="S1030" s="177">
        <v>0</v>
      </c>
      <c r="T1030" s="392">
        <v>0</v>
      </c>
      <c r="U1030" s="403">
        <v>0</v>
      </c>
      <c r="V1030" s="177">
        <v>0</v>
      </c>
      <c r="W1030" s="177">
        <v>0</v>
      </c>
      <c r="X1030" s="177">
        <v>0</v>
      </c>
      <c r="Y1030" s="177">
        <v>0</v>
      </c>
      <c r="Z1030" s="177">
        <v>0</v>
      </c>
      <c r="AA1030" s="407">
        <v>0</v>
      </c>
      <c r="AB1030" s="533"/>
      <c r="AC1030" s="515"/>
      <c r="AD1030" s="515"/>
      <c r="AE1030" s="515"/>
      <c r="AF1030" s="488"/>
      <c r="AG1030" s="515"/>
      <c r="AH1030" s="515"/>
      <c r="AI1030" s="488"/>
      <c r="AJ1030" s="488"/>
      <c r="AK1030" s="515"/>
      <c r="AL1030" s="515"/>
      <c r="AM1030" s="515"/>
      <c r="AN1030" s="515"/>
      <c r="AO1030" s="515"/>
      <c r="AP1030" s="515"/>
      <c r="AQ1030" s="515"/>
      <c r="AR1030" s="515"/>
      <c r="AS1030" s="515"/>
      <c r="AT1030" s="515"/>
      <c r="AU1030" s="489"/>
    </row>
    <row r="1031" spans="1:50" s="516" customFormat="1" ht="12.75">
      <c r="A1031" s="534"/>
      <c r="B1031" s="401" t="s">
        <v>363</v>
      </c>
      <c r="C1031" s="360">
        <v>0</v>
      </c>
      <c r="D1031" s="360">
        <v>0</v>
      </c>
      <c r="E1031" s="360">
        <v>0</v>
      </c>
      <c r="F1031" s="402"/>
      <c r="G1031" s="402"/>
      <c r="H1031" s="177">
        <v>0</v>
      </c>
      <c r="I1031" s="177">
        <v>0</v>
      </c>
      <c r="J1031" s="177">
        <v>0</v>
      </c>
      <c r="K1031" s="177">
        <v>0</v>
      </c>
      <c r="L1031" s="177">
        <v>0</v>
      </c>
      <c r="M1031" s="177">
        <v>0</v>
      </c>
      <c r="N1031" s="177">
        <v>0</v>
      </c>
      <c r="O1031" s="177">
        <v>0</v>
      </c>
      <c r="P1031" s="177">
        <v>0</v>
      </c>
      <c r="Q1031" s="177">
        <v>0</v>
      </c>
      <c r="R1031" s="177">
        <v>0</v>
      </c>
      <c r="S1031" s="177">
        <v>0</v>
      </c>
      <c r="T1031" s="392">
        <v>0</v>
      </c>
      <c r="U1031" s="403">
        <v>0</v>
      </c>
      <c r="V1031" s="177">
        <v>0</v>
      </c>
      <c r="W1031" s="177">
        <v>0</v>
      </c>
      <c r="X1031" s="177">
        <v>0</v>
      </c>
      <c r="Y1031" s="177">
        <v>0</v>
      </c>
      <c r="Z1031" s="177">
        <v>0</v>
      </c>
      <c r="AA1031" s="407">
        <v>0</v>
      </c>
      <c r="AB1031" s="533"/>
      <c r="AC1031" s="515"/>
      <c r="AD1031" s="515"/>
      <c r="AE1031" s="515"/>
      <c r="AF1031" s="488"/>
      <c r="AG1031" s="515"/>
      <c r="AH1031" s="515"/>
      <c r="AI1031" s="488"/>
      <c r="AJ1031" s="488"/>
      <c r="AK1031" s="515"/>
      <c r="AL1031" s="515"/>
      <c r="AM1031" s="515"/>
      <c r="AN1031" s="515"/>
      <c r="AO1031" s="515"/>
      <c r="AP1031" s="515"/>
      <c r="AQ1031" s="515"/>
      <c r="AR1031" s="515"/>
      <c r="AS1031" s="515"/>
      <c r="AT1031" s="515"/>
      <c r="AU1031" s="489"/>
    </row>
    <row r="1032" spans="1:50" s="516" customFormat="1" ht="12.75">
      <c r="A1032" s="534"/>
      <c r="B1032" s="401" t="s">
        <v>364</v>
      </c>
      <c r="C1032" s="360"/>
      <c r="D1032" s="360"/>
      <c r="E1032" s="360"/>
      <c r="F1032" s="402"/>
      <c r="G1032" s="402"/>
      <c r="H1032" s="177"/>
      <c r="I1032" s="177"/>
      <c r="J1032" s="177"/>
      <c r="K1032" s="177"/>
      <c r="L1032" s="177"/>
      <c r="M1032" s="177"/>
      <c r="N1032" s="177"/>
      <c r="O1032" s="177"/>
      <c r="P1032" s="177"/>
      <c r="Q1032" s="177"/>
      <c r="R1032" s="177"/>
      <c r="S1032" s="177"/>
      <c r="T1032" s="392">
        <v>0</v>
      </c>
      <c r="U1032" s="403">
        <v>0</v>
      </c>
      <c r="V1032" s="177"/>
      <c r="W1032" s="177"/>
      <c r="X1032" s="177"/>
      <c r="Y1032" s="177"/>
      <c r="Z1032" s="177"/>
      <c r="AA1032" s="407">
        <v>0</v>
      </c>
      <c r="AB1032" s="533"/>
      <c r="AC1032" s="515"/>
      <c r="AD1032" s="515"/>
      <c r="AE1032" s="515"/>
      <c r="AF1032" s="488"/>
      <c r="AG1032" s="515"/>
      <c r="AH1032" s="515"/>
      <c r="AI1032" s="488"/>
      <c r="AJ1032" s="488"/>
      <c r="AK1032" s="515"/>
      <c r="AL1032" s="515"/>
      <c r="AM1032" s="515"/>
      <c r="AN1032" s="515"/>
      <c r="AO1032" s="515"/>
      <c r="AP1032" s="515"/>
      <c r="AQ1032" s="515"/>
      <c r="AR1032" s="515"/>
      <c r="AS1032" s="515"/>
      <c r="AT1032" s="515"/>
      <c r="AU1032" s="489"/>
    </row>
    <row r="1033" spans="1:50" s="516" customFormat="1" ht="12.75">
      <c r="A1033" s="534"/>
      <c r="B1033" s="401" t="s">
        <v>365</v>
      </c>
      <c r="C1033" s="360"/>
      <c r="D1033" s="360"/>
      <c r="E1033" s="360"/>
      <c r="F1033" s="402"/>
      <c r="G1033" s="402"/>
      <c r="H1033" s="177"/>
      <c r="I1033" s="177"/>
      <c r="J1033" s="177"/>
      <c r="K1033" s="177"/>
      <c r="L1033" s="177"/>
      <c r="M1033" s="177"/>
      <c r="N1033" s="177"/>
      <c r="O1033" s="177"/>
      <c r="P1033" s="177"/>
      <c r="Q1033" s="177"/>
      <c r="R1033" s="177"/>
      <c r="S1033" s="177"/>
      <c r="T1033" s="392">
        <v>0</v>
      </c>
      <c r="U1033" s="403">
        <v>0</v>
      </c>
      <c r="V1033" s="177"/>
      <c r="W1033" s="177"/>
      <c r="X1033" s="177"/>
      <c r="Y1033" s="177"/>
      <c r="Z1033" s="177"/>
      <c r="AA1033" s="407">
        <v>0</v>
      </c>
      <c r="AB1033" s="533"/>
      <c r="AC1033" s="515"/>
      <c r="AD1033" s="515"/>
      <c r="AE1033" s="515"/>
      <c r="AF1033" s="488"/>
      <c r="AG1033" s="515"/>
      <c r="AH1033" s="515"/>
      <c r="AI1033" s="488"/>
      <c r="AJ1033" s="488"/>
      <c r="AK1033" s="515"/>
      <c r="AL1033" s="515"/>
      <c r="AM1033" s="515"/>
      <c r="AN1033" s="515"/>
      <c r="AO1033" s="515"/>
      <c r="AP1033" s="515"/>
      <c r="AQ1033" s="515"/>
      <c r="AR1033" s="515"/>
      <c r="AS1033" s="515"/>
      <c r="AT1033" s="515"/>
      <c r="AU1033" s="489"/>
    </row>
    <row r="1034" spans="1:50" s="516" customFormat="1" ht="12.75">
      <c r="A1034" s="534"/>
      <c r="B1034" s="401" t="s">
        <v>366</v>
      </c>
      <c r="C1034" s="360"/>
      <c r="D1034" s="360"/>
      <c r="E1034" s="360"/>
      <c r="F1034" s="402"/>
      <c r="G1034" s="402"/>
      <c r="H1034" s="177"/>
      <c r="I1034" s="177"/>
      <c r="J1034" s="177"/>
      <c r="K1034" s="177"/>
      <c r="L1034" s="177"/>
      <c r="M1034" s="177"/>
      <c r="N1034" s="177"/>
      <c r="O1034" s="177"/>
      <c r="P1034" s="177"/>
      <c r="Q1034" s="177"/>
      <c r="R1034" s="177"/>
      <c r="S1034" s="177"/>
      <c r="T1034" s="392">
        <v>0</v>
      </c>
      <c r="U1034" s="403">
        <v>0</v>
      </c>
      <c r="V1034" s="177"/>
      <c r="W1034" s="177"/>
      <c r="X1034" s="177"/>
      <c r="Y1034" s="177"/>
      <c r="Z1034" s="177"/>
      <c r="AA1034" s="407">
        <v>0</v>
      </c>
      <c r="AB1034" s="533"/>
      <c r="AC1034" s="515"/>
      <c r="AD1034" s="515"/>
      <c r="AE1034" s="515"/>
      <c r="AF1034" s="488"/>
      <c r="AG1034" s="515"/>
      <c r="AH1034" s="515"/>
      <c r="AI1034" s="488"/>
      <c r="AJ1034" s="488"/>
      <c r="AK1034" s="515"/>
      <c r="AL1034" s="515"/>
      <c r="AM1034" s="515"/>
      <c r="AN1034" s="515"/>
      <c r="AO1034" s="515"/>
      <c r="AP1034" s="515"/>
      <c r="AQ1034" s="515"/>
      <c r="AR1034" s="515"/>
      <c r="AS1034" s="515"/>
      <c r="AT1034" s="515"/>
      <c r="AU1034" s="489"/>
    </row>
    <row r="1035" spans="1:50" s="516" customFormat="1" ht="12.75">
      <c r="A1035" s="534"/>
      <c r="B1035" s="401" t="s">
        <v>367</v>
      </c>
      <c r="C1035" s="360"/>
      <c r="D1035" s="360"/>
      <c r="E1035" s="360"/>
      <c r="F1035" s="402"/>
      <c r="G1035" s="402"/>
      <c r="H1035" s="177"/>
      <c r="I1035" s="177"/>
      <c r="J1035" s="177"/>
      <c r="K1035" s="177"/>
      <c r="L1035" s="177"/>
      <c r="M1035" s="177"/>
      <c r="N1035" s="177"/>
      <c r="O1035" s="177"/>
      <c r="P1035" s="177"/>
      <c r="Q1035" s="177"/>
      <c r="R1035" s="177"/>
      <c r="S1035" s="177"/>
      <c r="T1035" s="392">
        <v>0</v>
      </c>
      <c r="U1035" s="403">
        <v>0</v>
      </c>
      <c r="V1035" s="177"/>
      <c r="W1035" s="177"/>
      <c r="X1035" s="177"/>
      <c r="Y1035" s="177"/>
      <c r="Z1035" s="177"/>
      <c r="AA1035" s="407">
        <v>0</v>
      </c>
      <c r="AB1035" s="533"/>
      <c r="AC1035" s="515"/>
      <c r="AD1035" s="515"/>
      <c r="AE1035" s="515"/>
      <c r="AF1035" s="488"/>
      <c r="AG1035" s="515"/>
      <c r="AH1035" s="515"/>
      <c r="AI1035" s="488"/>
      <c r="AJ1035" s="488"/>
      <c r="AK1035" s="515"/>
      <c r="AL1035" s="515"/>
      <c r="AM1035" s="515"/>
      <c r="AN1035" s="515"/>
      <c r="AO1035" s="515"/>
      <c r="AP1035" s="515"/>
      <c r="AQ1035" s="515"/>
      <c r="AR1035" s="515"/>
      <c r="AS1035" s="515"/>
      <c r="AT1035" s="515"/>
      <c r="AU1035" s="489"/>
    </row>
    <row r="1036" spans="1:50" s="516" customFormat="1" ht="12.75">
      <c r="A1036" s="534"/>
      <c r="B1036" s="401" t="s">
        <v>368</v>
      </c>
      <c r="C1036" s="360">
        <v>0</v>
      </c>
      <c r="D1036" s="360">
        <v>0</v>
      </c>
      <c r="E1036" s="360">
        <v>0</v>
      </c>
      <c r="F1036" s="402"/>
      <c r="G1036" s="402"/>
      <c r="H1036" s="177">
        <v>0</v>
      </c>
      <c r="I1036" s="177">
        <v>0</v>
      </c>
      <c r="J1036" s="177">
        <v>0</v>
      </c>
      <c r="K1036" s="177">
        <v>0</v>
      </c>
      <c r="L1036" s="177">
        <v>0</v>
      </c>
      <c r="M1036" s="177">
        <v>0</v>
      </c>
      <c r="N1036" s="177">
        <v>0</v>
      </c>
      <c r="O1036" s="177">
        <v>0</v>
      </c>
      <c r="P1036" s="177">
        <v>0</v>
      </c>
      <c r="Q1036" s="177">
        <v>0</v>
      </c>
      <c r="R1036" s="177">
        <v>0</v>
      </c>
      <c r="S1036" s="177">
        <v>0</v>
      </c>
      <c r="T1036" s="392">
        <v>0</v>
      </c>
      <c r="U1036" s="403">
        <v>0</v>
      </c>
      <c r="V1036" s="177">
        <v>0</v>
      </c>
      <c r="W1036" s="177">
        <v>0</v>
      </c>
      <c r="X1036" s="177">
        <v>0</v>
      </c>
      <c r="Y1036" s="177">
        <v>0</v>
      </c>
      <c r="Z1036" s="177">
        <v>0</v>
      </c>
      <c r="AA1036" s="407">
        <v>0</v>
      </c>
      <c r="AB1036" s="533"/>
      <c r="AC1036" s="515"/>
      <c r="AD1036" s="515"/>
      <c r="AE1036" s="515"/>
      <c r="AF1036" s="488"/>
      <c r="AG1036" s="515"/>
      <c r="AH1036" s="515"/>
      <c r="AI1036" s="488"/>
      <c r="AJ1036" s="488"/>
      <c r="AK1036" s="515"/>
      <c r="AL1036" s="515"/>
      <c r="AM1036" s="515"/>
      <c r="AN1036" s="515"/>
      <c r="AO1036" s="515"/>
      <c r="AP1036" s="515"/>
      <c r="AQ1036" s="515"/>
      <c r="AR1036" s="515"/>
      <c r="AS1036" s="515"/>
      <c r="AT1036" s="515"/>
      <c r="AU1036" s="489"/>
    </row>
    <row r="1037" spans="1:50" s="516" customFormat="1" ht="12.75">
      <c r="A1037" s="534"/>
      <c r="B1037" s="401" t="s">
        <v>369</v>
      </c>
      <c r="C1037" s="360"/>
      <c r="D1037" s="360"/>
      <c r="E1037" s="360"/>
      <c r="F1037" s="402"/>
      <c r="G1037" s="402"/>
      <c r="H1037" s="177"/>
      <c r="I1037" s="177"/>
      <c r="J1037" s="177"/>
      <c r="K1037" s="177"/>
      <c r="L1037" s="177"/>
      <c r="M1037" s="177"/>
      <c r="N1037" s="177"/>
      <c r="O1037" s="177"/>
      <c r="P1037" s="177"/>
      <c r="Q1037" s="177"/>
      <c r="R1037" s="177"/>
      <c r="S1037" s="177"/>
      <c r="T1037" s="392">
        <v>0</v>
      </c>
      <c r="U1037" s="403">
        <v>0</v>
      </c>
      <c r="V1037" s="177"/>
      <c r="W1037" s="177"/>
      <c r="X1037" s="177"/>
      <c r="Y1037" s="177"/>
      <c r="Z1037" s="177"/>
      <c r="AA1037" s="407">
        <v>0</v>
      </c>
      <c r="AB1037" s="533"/>
      <c r="AC1037" s="515"/>
      <c r="AD1037" s="515"/>
      <c r="AE1037" s="515"/>
      <c r="AF1037" s="488"/>
      <c r="AG1037" s="515"/>
      <c r="AH1037" s="515"/>
      <c r="AI1037" s="488"/>
      <c r="AJ1037" s="488"/>
      <c r="AK1037" s="515"/>
      <c r="AL1037" s="515"/>
      <c r="AM1037" s="515"/>
      <c r="AN1037" s="515"/>
      <c r="AO1037" s="515"/>
      <c r="AP1037" s="515"/>
      <c r="AQ1037" s="515"/>
      <c r="AR1037" s="515"/>
      <c r="AS1037" s="515"/>
      <c r="AT1037" s="515"/>
      <c r="AU1037" s="489"/>
    </row>
    <row r="1038" spans="1:50" s="516" customFormat="1" ht="12.75">
      <c r="A1038" s="534"/>
      <c r="B1038" s="401" t="s">
        <v>370</v>
      </c>
      <c r="C1038" s="360"/>
      <c r="D1038" s="360"/>
      <c r="E1038" s="360"/>
      <c r="F1038" s="402"/>
      <c r="G1038" s="402"/>
      <c r="H1038" s="177"/>
      <c r="I1038" s="177"/>
      <c r="J1038" s="177"/>
      <c r="K1038" s="177"/>
      <c r="L1038" s="177"/>
      <c r="M1038" s="177"/>
      <c r="N1038" s="177"/>
      <c r="O1038" s="177"/>
      <c r="P1038" s="177"/>
      <c r="Q1038" s="177"/>
      <c r="R1038" s="177"/>
      <c r="S1038" s="177"/>
      <c r="T1038" s="392">
        <v>0</v>
      </c>
      <c r="U1038" s="403">
        <v>0</v>
      </c>
      <c r="V1038" s="177"/>
      <c r="W1038" s="177"/>
      <c r="X1038" s="177"/>
      <c r="Y1038" s="177"/>
      <c r="Z1038" s="177"/>
      <c r="AA1038" s="407">
        <v>0</v>
      </c>
      <c r="AB1038" s="533"/>
      <c r="AC1038" s="515"/>
      <c r="AD1038" s="515"/>
      <c r="AE1038" s="515"/>
      <c r="AF1038" s="488"/>
      <c r="AG1038" s="515"/>
      <c r="AH1038" s="515"/>
      <c r="AI1038" s="488"/>
      <c r="AJ1038" s="488"/>
      <c r="AK1038" s="515"/>
      <c r="AL1038" s="515"/>
      <c r="AM1038" s="515"/>
      <c r="AN1038" s="515"/>
      <c r="AO1038" s="515"/>
      <c r="AP1038" s="515"/>
      <c r="AQ1038" s="515"/>
      <c r="AR1038" s="515"/>
      <c r="AS1038" s="515"/>
      <c r="AT1038" s="515"/>
      <c r="AU1038" s="489"/>
    </row>
    <row r="1039" spans="1:50" s="516" customFormat="1" ht="12.75">
      <c r="A1039" s="534"/>
      <c r="B1039" s="401" t="s">
        <v>371</v>
      </c>
      <c r="C1039" s="360"/>
      <c r="D1039" s="360"/>
      <c r="E1039" s="360"/>
      <c r="F1039" s="402"/>
      <c r="G1039" s="402"/>
      <c r="H1039" s="177"/>
      <c r="I1039" s="177"/>
      <c r="J1039" s="177"/>
      <c r="K1039" s="177"/>
      <c r="L1039" s="177"/>
      <c r="M1039" s="177"/>
      <c r="N1039" s="177"/>
      <c r="O1039" s="177"/>
      <c r="P1039" s="177"/>
      <c r="Q1039" s="177"/>
      <c r="R1039" s="177"/>
      <c r="S1039" s="177"/>
      <c r="T1039" s="392">
        <v>0</v>
      </c>
      <c r="U1039" s="403">
        <v>0</v>
      </c>
      <c r="V1039" s="177"/>
      <c r="W1039" s="177"/>
      <c r="X1039" s="177"/>
      <c r="Y1039" s="177"/>
      <c r="Z1039" s="177"/>
      <c r="AA1039" s="407">
        <v>0</v>
      </c>
      <c r="AB1039" s="533"/>
      <c r="AC1039" s="515"/>
      <c r="AD1039" s="515"/>
      <c r="AE1039" s="515"/>
      <c r="AF1039" s="488"/>
      <c r="AG1039" s="515"/>
      <c r="AH1039" s="515"/>
      <c r="AI1039" s="488"/>
      <c r="AJ1039" s="488"/>
      <c r="AK1039" s="515"/>
      <c r="AL1039" s="515"/>
      <c r="AM1039" s="515"/>
      <c r="AN1039" s="515"/>
      <c r="AO1039" s="515"/>
      <c r="AP1039" s="515"/>
      <c r="AQ1039" s="515"/>
      <c r="AR1039" s="515"/>
      <c r="AS1039" s="515"/>
      <c r="AT1039" s="515"/>
      <c r="AU1039" s="489"/>
    </row>
    <row r="1040" spans="1:50" s="516" customFormat="1" ht="12.75">
      <c r="A1040" s="534"/>
      <c r="B1040" s="401" t="s">
        <v>372</v>
      </c>
      <c r="C1040" s="360"/>
      <c r="D1040" s="360"/>
      <c r="E1040" s="360"/>
      <c r="F1040" s="402"/>
      <c r="G1040" s="402"/>
      <c r="H1040" s="177"/>
      <c r="I1040" s="177"/>
      <c r="J1040" s="177"/>
      <c r="K1040" s="177"/>
      <c r="L1040" s="177"/>
      <c r="M1040" s="177"/>
      <c r="N1040" s="177"/>
      <c r="O1040" s="177"/>
      <c r="P1040" s="177"/>
      <c r="Q1040" s="177"/>
      <c r="R1040" s="177"/>
      <c r="S1040" s="177"/>
      <c r="T1040" s="392">
        <v>0</v>
      </c>
      <c r="U1040" s="403">
        <v>0</v>
      </c>
      <c r="V1040" s="177"/>
      <c r="W1040" s="177"/>
      <c r="X1040" s="177"/>
      <c r="Y1040" s="177"/>
      <c r="Z1040" s="177"/>
      <c r="AA1040" s="407">
        <v>0</v>
      </c>
      <c r="AB1040" s="533"/>
      <c r="AC1040" s="515"/>
      <c r="AD1040" s="515"/>
      <c r="AE1040" s="515"/>
      <c r="AF1040" s="488"/>
      <c r="AG1040" s="515"/>
      <c r="AH1040" s="515"/>
      <c r="AI1040" s="488"/>
      <c r="AJ1040" s="488"/>
      <c r="AK1040" s="515"/>
      <c r="AL1040" s="515"/>
      <c r="AM1040" s="515"/>
      <c r="AN1040" s="515"/>
      <c r="AO1040" s="515"/>
      <c r="AP1040" s="515"/>
      <c r="AQ1040" s="515"/>
      <c r="AR1040" s="515"/>
      <c r="AS1040" s="515"/>
      <c r="AT1040" s="515"/>
      <c r="AU1040" s="489"/>
    </row>
    <row r="1041" spans="1:50" s="516" customFormat="1" ht="12.75">
      <c r="A1041" s="534"/>
      <c r="B1041" s="401" t="s">
        <v>373</v>
      </c>
      <c r="C1041" s="360">
        <v>0</v>
      </c>
      <c r="D1041" s="360">
        <v>0</v>
      </c>
      <c r="E1041" s="360">
        <v>1.26</v>
      </c>
      <c r="F1041" s="402"/>
      <c r="G1041" s="402"/>
      <c r="H1041" s="177">
        <v>32.547245109999999</v>
      </c>
      <c r="I1041" s="177">
        <v>0</v>
      </c>
      <c r="J1041" s="177">
        <v>0</v>
      </c>
      <c r="K1041" s="177">
        <v>1.26</v>
      </c>
      <c r="L1041" s="177">
        <v>0</v>
      </c>
      <c r="M1041" s="177">
        <v>0</v>
      </c>
      <c r="N1041" s="177">
        <v>0</v>
      </c>
      <c r="O1041" s="177">
        <v>0</v>
      </c>
      <c r="P1041" s="177">
        <v>0</v>
      </c>
      <c r="Q1041" s="177">
        <v>0</v>
      </c>
      <c r="R1041" s="177">
        <v>0</v>
      </c>
      <c r="S1041" s="177">
        <v>0</v>
      </c>
      <c r="T1041" s="392">
        <v>0</v>
      </c>
      <c r="U1041" s="403">
        <v>1.26</v>
      </c>
      <c r="V1041" s="177">
        <v>26.93530097</v>
      </c>
      <c r="W1041" s="177">
        <v>0</v>
      </c>
      <c r="X1041" s="177">
        <v>0</v>
      </c>
      <c r="Y1041" s="177">
        <v>0</v>
      </c>
      <c r="Z1041" s="177">
        <v>0</v>
      </c>
      <c r="AA1041" s="407">
        <v>26.93530097</v>
      </c>
      <c r="AB1041" s="533"/>
      <c r="AC1041" s="515"/>
      <c r="AD1041" s="515"/>
      <c r="AE1041" s="515"/>
      <c r="AF1041" s="488"/>
      <c r="AG1041" s="515"/>
      <c r="AH1041" s="515"/>
      <c r="AI1041" s="488"/>
      <c r="AJ1041" s="488"/>
      <c r="AK1041" s="515"/>
      <c r="AL1041" s="515"/>
      <c r="AM1041" s="515"/>
      <c r="AN1041" s="515"/>
      <c r="AO1041" s="515"/>
      <c r="AP1041" s="515"/>
      <c r="AQ1041" s="515"/>
      <c r="AR1041" s="515"/>
      <c r="AS1041" s="515"/>
      <c r="AT1041" s="515"/>
      <c r="AU1041" s="489"/>
    </row>
    <row r="1042" spans="1:50" s="516" customFormat="1" ht="12.75">
      <c r="A1042" s="534"/>
      <c r="B1042" s="401" t="s">
        <v>374</v>
      </c>
      <c r="C1042" s="360"/>
      <c r="D1042" s="360"/>
      <c r="E1042" s="360"/>
      <c r="F1042" s="402"/>
      <c r="G1042" s="402"/>
      <c r="H1042" s="177"/>
      <c r="I1042" s="177"/>
      <c r="J1042" s="177"/>
      <c r="K1042" s="177"/>
      <c r="L1042" s="177"/>
      <c r="M1042" s="177"/>
      <c r="N1042" s="177"/>
      <c r="O1042" s="177"/>
      <c r="P1042" s="177"/>
      <c r="Q1042" s="177"/>
      <c r="R1042" s="177"/>
      <c r="S1042" s="177"/>
      <c r="T1042" s="392">
        <v>0</v>
      </c>
      <c r="U1042" s="403">
        <v>0</v>
      </c>
      <c r="V1042" s="177"/>
      <c r="W1042" s="177"/>
      <c r="X1042" s="177"/>
      <c r="Y1042" s="177"/>
      <c r="Z1042" s="177"/>
      <c r="AA1042" s="407">
        <v>0</v>
      </c>
      <c r="AB1042" s="533"/>
      <c r="AC1042" s="515"/>
      <c r="AD1042" s="515"/>
      <c r="AE1042" s="515"/>
      <c r="AF1042" s="488"/>
      <c r="AG1042" s="515"/>
      <c r="AH1042" s="515"/>
      <c r="AI1042" s="488"/>
      <c r="AJ1042" s="488"/>
      <c r="AK1042" s="515"/>
      <c r="AL1042" s="515"/>
      <c r="AM1042" s="515"/>
      <c r="AN1042" s="515"/>
      <c r="AO1042" s="515"/>
      <c r="AP1042" s="515"/>
      <c r="AQ1042" s="515"/>
      <c r="AR1042" s="515"/>
      <c r="AS1042" s="515"/>
      <c r="AT1042" s="515"/>
      <c r="AU1042" s="489"/>
    </row>
    <row r="1043" spans="1:50" s="516" customFormat="1" ht="12.75">
      <c r="A1043" s="534"/>
      <c r="B1043" s="401" t="s">
        <v>375</v>
      </c>
      <c r="C1043" s="360"/>
      <c r="D1043" s="360"/>
      <c r="E1043" s="360"/>
      <c r="F1043" s="402"/>
      <c r="G1043" s="402"/>
      <c r="H1043" s="177"/>
      <c r="I1043" s="177"/>
      <c r="J1043" s="177"/>
      <c r="K1043" s="177"/>
      <c r="L1043" s="177"/>
      <c r="M1043" s="177"/>
      <c r="N1043" s="177"/>
      <c r="O1043" s="177"/>
      <c r="P1043" s="177"/>
      <c r="Q1043" s="177"/>
      <c r="R1043" s="177"/>
      <c r="S1043" s="177"/>
      <c r="T1043" s="392">
        <v>0</v>
      </c>
      <c r="U1043" s="403">
        <v>0</v>
      </c>
      <c r="V1043" s="177"/>
      <c r="W1043" s="177"/>
      <c r="X1043" s="177"/>
      <c r="Y1043" s="177"/>
      <c r="Z1043" s="177"/>
      <c r="AA1043" s="407">
        <v>0</v>
      </c>
      <c r="AB1043" s="533"/>
      <c r="AC1043" s="515"/>
      <c r="AD1043" s="515"/>
      <c r="AE1043" s="515"/>
      <c r="AF1043" s="488"/>
      <c r="AG1043" s="515"/>
      <c r="AH1043" s="515"/>
      <c r="AI1043" s="488"/>
      <c r="AJ1043" s="488"/>
      <c r="AK1043" s="515"/>
      <c r="AL1043" s="515"/>
      <c r="AM1043" s="515"/>
      <c r="AN1043" s="515"/>
      <c r="AO1043" s="515"/>
      <c r="AP1043" s="515"/>
      <c r="AQ1043" s="515"/>
      <c r="AR1043" s="515"/>
      <c r="AS1043" s="515"/>
      <c r="AT1043" s="515"/>
      <c r="AU1043" s="489"/>
    </row>
    <row r="1044" spans="1:50" s="516" customFormat="1" ht="12.75">
      <c r="A1044" s="534"/>
      <c r="B1044" s="401" t="s">
        <v>376</v>
      </c>
      <c r="C1044" s="360"/>
      <c r="D1044" s="360"/>
      <c r="E1044" s="360">
        <v>1.26</v>
      </c>
      <c r="F1044" s="402"/>
      <c r="G1044" s="402"/>
      <c r="H1044" s="177">
        <v>32.547245109999999</v>
      </c>
      <c r="I1044" s="177"/>
      <c r="J1044" s="177"/>
      <c r="K1044" s="177">
        <v>1.26</v>
      </c>
      <c r="L1044" s="177"/>
      <c r="M1044" s="177"/>
      <c r="N1044" s="177"/>
      <c r="O1044" s="177"/>
      <c r="P1044" s="177"/>
      <c r="Q1044" s="177"/>
      <c r="R1044" s="177"/>
      <c r="S1044" s="177"/>
      <c r="T1044" s="392">
        <v>0</v>
      </c>
      <c r="U1044" s="403">
        <v>1.26</v>
      </c>
      <c r="V1044" s="177">
        <v>26.93530097</v>
      </c>
      <c r="W1044" s="177"/>
      <c r="X1044" s="177"/>
      <c r="Y1044" s="177"/>
      <c r="Z1044" s="177"/>
      <c r="AA1044" s="407">
        <v>26.93530097</v>
      </c>
      <c r="AB1044" s="533"/>
      <c r="AC1044" s="515"/>
      <c r="AD1044" s="515"/>
      <c r="AE1044" s="515"/>
      <c r="AF1044" s="488"/>
      <c r="AG1044" s="515"/>
      <c r="AH1044" s="515"/>
      <c r="AI1044" s="488"/>
      <c r="AJ1044" s="488"/>
      <c r="AK1044" s="515"/>
      <c r="AL1044" s="515"/>
      <c r="AM1044" s="515"/>
      <c r="AN1044" s="515"/>
      <c r="AO1044" s="515"/>
      <c r="AP1044" s="515"/>
      <c r="AQ1044" s="515"/>
      <c r="AR1044" s="515"/>
      <c r="AS1044" s="515"/>
      <c r="AT1044" s="515"/>
      <c r="AU1044" s="489"/>
    </row>
    <row r="1045" spans="1:50" s="516" customFormat="1" ht="12.75">
      <c r="A1045" s="534"/>
      <c r="B1045" s="401" t="s">
        <v>377</v>
      </c>
      <c r="C1045" s="360"/>
      <c r="D1045" s="360"/>
      <c r="E1045" s="360"/>
      <c r="F1045" s="402"/>
      <c r="G1045" s="402"/>
      <c r="H1045" s="177"/>
      <c r="I1045" s="177"/>
      <c r="J1045" s="177"/>
      <c r="K1045" s="177"/>
      <c r="L1045" s="177"/>
      <c r="M1045" s="177"/>
      <c r="N1045" s="177"/>
      <c r="O1045" s="177"/>
      <c r="P1045" s="177"/>
      <c r="Q1045" s="177"/>
      <c r="R1045" s="177"/>
      <c r="S1045" s="177"/>
      <c r="T1045" s="392">
        <v>0</v>
      </c>
      <c r="U1045" s="392">
        <v>0</v>
      </c>
      <c r="V1045" s="177"/>
      <c r="W1045" s="177"/>
      <c r="X1045" s="177"/>
      <c r="Y1045" s="177"/>
      <c r="Z1045" s="177"/>
      <c r="AA1045" s="407">
        <v>0</v>
      </c>
      <c r="AB1045" s="533"/>
      <c r="AC1045" s="515"/>
      <c r="AD1045" s="515"/>
      <c r="AE1045" s="515"/>
      <c r="AF1045" s="488"/>
      <c r="AG1045" s="515"/>
      <c r="AH1045" s="515"/>
      <c r="AI1045" s="488"/>
      <c r="AJ1045" s="488"/>
      <c r="AK1045" s="515"/>
      <c r="AL1045" s="515"/>
      <c r="AM1045" s="515"/>
      <c r="AN1045" s="515"/>
      <c r="AO1045" s="515"/>
      <c r="AP1045" s="515"/>
      <c r="AQ1045" s="515"/>
      <c r="AR1045" s="515"/>
      <c r="AS1045" s="515"/>
      <c r="AT1045" s="515"/>
      <c r="AU1045" s="489"/>
    </row>
    <row r="1046" spans="1:50" s="516" customFormat="1" ht="12.75">
      <c r="A1046" s="534"/>
      <c r="B1046" s="401" t="s">
        <v>67</v>
      </c>
      <c r="C1046" s="360"/>
      <c r="D1046" s="360"/>
      <c r="E1046" s="360"/>
      <c r="F1046" s="402"/>
      <c r="G1046" s="402"/>
      <c r="H1046" s="177"/>
      <c r="I1046" s="177"/>
      <c r="J1046" s="177"/>
      <c r="K1046" s="177"/>
      <c r="L1046" s="177"/>
      <c r="M1046" s="177"/>
      <c r="N1046" s="177"/>
      <c r="O1046" s="177"/>
      <c r="P1046" s="177"/>
      <c r="Q1046" s="177"/>
      <c r="R1046" s="177"/>
      <c r="S1046" s="177"/>
      <c r="T1046" s="392">
        <v>0</v>
      </c>
      <c r="U1046" s="392">
        <v>0</v>
      </c>
      <c r="V1046" s="177"/>
      <c r="W1046" s="177"/>
      <c r="X1046" s="177"/>
      <c r="Y1046" s="177"/>
      <c r="Z1046" s="177"/>
      <c r="AA1046" s="407">
        <v>0</v>
      </c>
      <c r="AB1046" s="533"/>
      <c r="AC1046" s="515"/>
      <c r="AD1046" s="515"/>
      <c r="AE1046" s="515"/>
      <c r="AF1046" s="488"/>
      <c r="AG1046" s="515"/>
      <c r="AH1046" s="515"/>
      <c r="AI1046" s="488"/>
      <c r="AJ1046" s="488"/>
      <c r="AK1046" s="515"/>
      <c r="AL1046" s="515"/>
      <c r="AM1046" s="515"/>
      <c r="AN1046" s="515"/>
      <c r="AO1046" s="515"/>
      <c r="AP1046" s="515"/>
      <c r="AQ1046" s="515"/>
      <c r="AR1046" s="515"/>
      <c r="AS1046" s="515"/>
      <c r="AT1046" s="515"/>
      <c r="AU1046" s="489"/>
    </row>
    <row r="1047" spans="1:50" s="528" customFormat="1" ht="30" customHeight="1">
      <c r="A1047" s="540">
        <v>39</v>
      </c>
      <c r="B1047" s="397" t="s">
        <v>111</v>
      </c>
      <c r="C1047" s="513" t="s">
        <v>52</v>
      </c>
      <c r="D1047" s="513">
        <v>1.92</v>
      </c>
      <c r="E1047" s="513">
        <v>0</v>
      </c>
      <c r="F1047" s="398">
        <v>2012</v>
      </c>
      <c r="G1047" s="398">
        <v>2017</v>
      </c>
      <c r="H1047" s="513">
        <v>17.20368513</v>
      </c>
      <c r="I1047" s="513">
        <v>14.6</v>
      </c>
      <c r="J1047" s="513"/>
      <c r="K1047" s="513"/>
      <c r="L1047" s="513"/>
      <c r="M1047" s="513"/>
      <c r="N1047" s="513"/>
      <c r="O1047" s="513"/>
      <c r="P1047" s="513"/>
      <c r="Q1047" s="513"/>
      <c r="R1047" s="513">
        <v>1.92</v>
      </c>
      <c r="S1047" s="513">
        <v>0</v>
      </c>
      <c r="T1047" s="584">
        <v>1.92</v>
      </c>
      <c r="U1047" s="584">
        <v>0</v>
      </c>
      <c r="V1047" s="590"/>
      <c r="W1047" s="590"/>
      <c r="X1047" s="590"/>
      <c r="Y1047" s="590">
        <v>2</v>
      </c>
      <c r="Z1047" s="590">
        <v>12.6</v>
      </c>
      <c r="AA1047" s="587">
        <v>14.6</v>
      </c>
      <c r="AB1047" s="531"/>
      <c r="AC1047" s="515"/>
      <c r="AD1047" s="537"/>
      <c r="AE1047" s="537"/>
      <c r="AF1047" s="515"/>
      <c r="AG1047" s="515"/>
      <c r="AH1047" s="515"/>
      <c r="AI1047" s="515"/>
      <c r="AJ1047" s="515"/>
      <c r="AK1047" s="515"/>
      <c r="AL1047" s="515"/>
      <c r="AM1047" s="515"/>
      <c r="AN1047" s="515"/>
      <c r="AO1047" s="515"/>
      <c r="AP1047" s="515"/>
      <c r="AQ1047" s="537"/>
      <c r="AR1047" s="537"/>
      <c r="AS1047" s="537"/>
      <c r="AT1047" s="537"/>
      <c r="AU1047" s="527">
        <v>-2.6036851300000006</v>
      </c>
      <c r="AW1047" s="528">
        <v>151.1</v>
      </c>
      <c r="AX1047" s="536">
        <v>-136.5</v>
      </c>
    </row>
    <row r="1048" spans="1:50" s="516" customFormat="1" ht="12.75">
      <c r="A1048" s="534"/>
      <c r="B1048" s="401" t="s">
        <v>361</v>
      </c>
      <c r="C1048" s="360">
        <v>0</v>
      </c>
      <c r="D1048" s="360">
        <v>1.92</v>
      </c>
      <c r="E1048" s="360">
        <v>0</v>
      </c>
      <c r="F1048" s="402"/>
      <c r="G1048" s="402"/>
      <c r="H1048" s="177">
        <v>17.20368513</v>
      </c>
      <c r="I1048" s="177">
        <v>14.600000000000001</v>
      </c>
      <c r="J1048" s="177">
        <v>0</v>
      </c>
      <c r="K1048" s="177">
        <v>0</v>
      </c>
      <c r="L1048" s="177">
        <v>0</v>
      </c>
      <c r="M1048" s="177">
        <v>0</v>
      </c>
      <c r="N1048" s="177">
        <v>0</v>
      </c>
      <c r="O1048" s="177">
        <v>0</v>
      </c>
      <c r="P1048" s="177">
        <v>0</v>
      </c>
      <c r="Q1048" s="177">
        <v>0</v>
      </c>
      <c r="R1048" s="177">
        <v>1.92</v>
      </c>
      <c r="S1048" s="177">
        <v>0</v>
      </c>
      <c r="T1048" s="403">
        <v>1.92</v>
      </c>
      <c r="U1048" s="403">
        <v>0</v>
      </c>
      <c r="V1048" s="177">
        <v>0</v>
      </c>
      <c r="W1048" s="177">
        <v>0</v>
      </c>
      <c r="X1048" s="177">
        <v>0</v>
      </c>
      <c r="Y1048" s="177">
        <v>2</v>
      </c>
      <c r="Z1048" s="177">
        <v>12.600000000000001</v>
      </c>
      <c r="AA1048" s="407">
        <v>14.600000000000001</v>
      </c>
      <c r="AB1048" s="533"/>
      <c r="AC1048" s="515"/>
      <c r="AD1048" s="515"/>
      <c r="AE1048" s="515"/>
      <c r="AF1048" s="488"/>
      <c r="AG1048" s="515"/>
      <c r="AH1048" s="515"/>
      <c r="AI1048" s="488"/>
      <c r="AJ1048" s="488"/>
      <c r="AK1048" s="515"/>
      <c r="AL1048" s="515"/>
      <c r="AM1048" s="515"/>
      <c r="AN1048" s="515"/>
      <c r="AO1048" s="515"/>
      <c r="AP1048" s="515"/>
      <c r="AQ1048" s="515"/>
      <c r="AR1048" s="515"/>
      <c r="AS1048" s="515"/>
      <c r="AT1048" s="515"/>
      <c r="AU1048" s="489"/>
    </row>
    <row r="1049" spans="1:50" s="516" customFormat="1" ht="12.75">
      <c r="A1049" s="534"/>
      <c r="B1049" s="401" t="s">
        <v>362</v>
      </c>
      <c r="C1049" s="360">
        <v>0</v>
      </c>
      <c r="D1049" s="360">
        <v>1.92</v>
      </c>
      <c r="E1049" s="360">
        <v>0</v>
      </c>
      <c r="F1049" s="402"/>
      <c r="G1049" s="402"/>
      <c r="H1049" s="177">
        <v>17.20368513</v>
      </c>
      <c r="I1049" s="177">
        <v>14.600000000000001</v>
      </c>
      <c r="J1049" s="177">
        <v>0</v>
      </c>
      <c r="K1049" s="177">
        <v>0</v>
      </c>
      <c r="L1049" s="177">
        <v>0</v>
      </c>
      <c r="M1049" s="177">
        <v>0</v>
      </c>
      <c r="N1049" s="177">
        <v>0</v>
      </c>
      <c r="O1049" s="177">
        <v>0</v>
      </c>
      <c r="P1049" s="177">
        <v>0</v>
      </c>
      <c r="Q1049" s="177">
        <v>0</v>
      </c>
      <c r="R1049" s="177">
        <v>1.92</v>
      </c>
      <c r="S1049" s="177">
        <v>0</v>
      </c>
      <c r="T1049" s="403">
        <v>1.92</v>
      </c>
      <c r="U1049" s="403">
        <v>0</v>
      </c>
      <c r="V1049" s="177">
        <v>0</v>
      </c>
      <c r="W1049" s="177">
        <v>0</v>
      </c>
      <c r="X1049" s="177">
        <v>0</v>
      </c>
      <c r="Y1049" s="177">
        <v>2</v>
      </c>
      <c r="Z1049" s="177">
        <v>12.600000000000001</v>
      </c>
      <c r="AA1049" s="407">
        <v>14.600000000000001</v>
      </c>
      <c r="AB1049" s="533"/>
      <c r="AC1049" s="515"/>
      <c r="AD1049" s="515"/>
      <c r="AE1049" s="515"/>
      <c r="AF1049" s="488"/>
      <c r="AG1049" s="515"/>
      <c r="AH1049" s="515"/>
      <c r="AI1049" s="488"/>
      <c r="AJ1049" s="488"/>
      <c r="AK1049" s="515"/>
      <c r="AL1049" s="515"/>
      <c r="AM1049" s="515"/>
      <c r="AN1049" s="515"/>
      <c r="AO1049" s="515"/>
      <c r="AP1049" s="515"/>
      <c r="AQ1049" s="515"/>
      <c r="AR1049" s="515"/>
      <c r="AS1049" s="515"/>
      <c r="AT1049" s="515"/>
      <c r="AU1049" s="489"/>
    </row>
    <row r="1050" spans="1:50" s="516" customFormat="1" ht="12.75">
      <c r="A1050" s="534"/>
      <c r="B1050" s="401" t="s">
        <v>363</v>
      </c>
      <c r="C1050" s="360">
        <v>0</v>
      </c>
      <c r="D1050" s="360">
        <v>0.92</v>
      </c>
      <c r="E1050" s="360">
        <v>0</v>
      </c>
      <c r="F1050" s="402"/>
      <c r="G1050" s="402"/>
      <c r="H1050" s="177">
        <v>3.4211467200000003</v>
      </c>
      <c r="I1050" s="177">
        <v>2.9033745900000003</v>
      </c>
      <c r="J1050" s="177">
        <v>0</v>
      </c>
      <c r="K1050" s="177">
        <v>0</v>
      </c>
      <c r="L1050" s="177">
        <v>0</v>
      </c>
      <c r="M1050" s="177">
        <v>0</v>
      </c>
      <c r="N1050" s="177">
        <v>0</v>
      </c>
      <c r="O1050" s="177">
        <v>0</v>
      </c>
      <c r="P1050" s="177">
        <v>0</v>
      </c>
      <c r="Q1050" s="177">
        <v>0</v>
      </c>
      <c r="R1050" s="177">
        <v>0.92</v>
      </c>
      <c r="S1050" s="177">
        <v>0</v>
      </c>
      <c r="T1050" s="403">
        <v>0.92</v>
      </c>
      <c r="U1050" s="403">
        <v>0</v>
      </c>
      <c r="V1050" s="177">
        <v>0</v>
      </c>
      <c r="W1050" s="177">
        <v>0</v>
      </c>
      <c r="X1050" s="177">
        <v>0</v>
      </c>
      <c r="Y1050" s="177">
        <v>0.39772255000000001</v>
      </c>
      <c r="Z1050" s="177">
        <v>2.5056520400000002</v>
      </c>
      <c r="AA1050" s="407">
        <v>2.9033745900000003</v>
      </c>
      <c r="AB1050" s="533"/>
      <c r="AC1050" s="515"/>
      <c r="AD1050" s="515"/>
      <c r="AE1050" s="515"/>
      <c r="AF1050" s="488"/>
      <c r="AG1050" s="515"/>
      <c r="AH1050" s="515"/>
      <c r="AI1050" s="488"/>
      <c r="AJ1050" s="488"/>
      <c r="AK1050" s="515"/>
      <c r="AL1050" s="515"/>
      <c r="AM1050" s="515"/>
      <c r="AN1050" s="515"/>
      <c r="AO1050" s="515"/>
      <c r="AP1050" s="515"/>
      <c r="AQ1050" s="515"/>
      <c r="AR1050" s="515"/>
      <c r="AS1050" s="515"/>
      <c r="AT1050" s="515"/>
      <c r="AU1050" s="489"/>
    </row>
    <row r="1051" spans="1:50" s="516" customFormat="1" ht="12.75">
      <c r="A1051" s="534"/>
      <c r="B1051" s="401" t="s">
        <v>364</v>
      </c>
      <c r="C1051" s="360"/>
      <c r="D1051" s="360"/>
      <c r="E1051" s="360"/>
      <c r="F1051" s="402"/>
      <c r="G1051" s="402"/>
      <c r="H1051" s="177"/>
      <c r="I1051" s="177"/>
      <c r="J1051" s="177"/>
      <c r="K1051" s="177"/>
      <c r="L1051" s="177"/>
      <c r="M1051" s="177"/>
      <c r="N1051" s="177"/>
      <c r="O1051" s="177"/>
      <c r="P1051" s="177"/>
      <c r="Q1051" s="177"/>
      <c r="R1051" s="177"/>
      <c r="S1051" s="177"/>
      <c r="T1051" s="403">
        <v>0</v>
      </c>
      <c r="U1051" s="403">
        <v>0</v>
      </c>
      <c r="V1051" s="177"/>
      <c r="W1051" s="177"/>
      <c r="X1051" s="177"/>
      <c r="Y1051" s="177"/>
      <c r="Z1051" s="177"/>
      <c r="AA1051" s="407">
        <v>0</v>
      </c>
      <c r="AB1051" s="533"/>
      <c r="AC1051" s="515"/>
      <c r="AD1051" s="515"/>
      <c r="AE1051" s="515"/>
      <c r="AF1051" s="488"/>
      <c r="AG1051" s="515"/>
      <c r="AH1051" s="515"/>
      <c r="AI1051" s="488"/>
      <c r="AJ1051" s="488"/>
      <c r="AK1051" s="515"/>
      <c r="AL1051" s="515"/>
      <c r="AM1051" s="515"/>
      <c r="AN1051" s="515"/>
      <c r="AO1051" s="515"/>
      <c r="AP1051" s="515"/>
      <c r="AQ1051" s="515"/>
      <c r="AR1051" s="515"/>
      <c r="AS1051" s="515"/>
      <c r="AT1051" s="515"/>
      <c r="AU1051" s="489"/>
    </row>
    <row r="1052" spans="1:50" s="516" customFormat="1" ht="12.75">
      <c r="A1052" s="534"/>
      <c r="B1052" s="401" t="s">
        <v>365</v>
      </c>
      <c r="C1052" s="360"/>
      <c r="D1052" s="360"/>
      <c r="E1052" s="360"/>
      <c r="F1052" s="402"/>
      <c r="G1052" s="402"/>
      <c r="H1052" s="177"/>
      <c r="I1052" s="177"/>
      <c r="J1052" s="177"/>
      <c r="K1052" s="177"/>
      <c r="L1052" s="177"/>
      <c r="M1052" s="177"/>
      <c r="N1052" s="177"/>
      <c r="O1052" s="177"/>
      <c r="P1052" s="177"/>
      <c r="Q1052" s="177"/>
      <c r="R1052" s="177"/>
      <c r="S1052" s="177"/>
      <c r="T1052" s="403">
        <v>0</v>
      </c>
      <c r="U1052" s="403">
        <v>0</v>
      </c>
      <c r="V1052" s="177"/>
      <c r="W1052" s="177"/>
      <c r="X1052" s="177"/>
      <c r="Y1052" s="177"/>
      <c r="Z1052" s="177"/>
      <c r="AA1052" s="407">
        <v>0</v>
      </c>
      <c r="AB1052" s="533"/>
      <c r="AC1052" s="515"/>
      <c r="AD1052" s="515"/>
      <c r="AE1052" s="515"/>
      <c r="AF1052" s="488"/>
      <c r="AG1052" s="515"/>
      <c r="AH1052" s="515"/>
      <c r="AI1052" s="488"/>
      <c r="AJ1052" s="488"/>
      <c r="AK1052" s="515"/>
      <c r="AL1052" s="515"/>
      <c r="AM1052" s="515"/>
      <c r="AN1052" s="515"/>
      <c r="AO1052" s="515"/>
      <c r="AP1052" s="515"/>
      <c r="AQ1052" s="515"/>
      <c r="AR1052" s="515"/>
      <c r="AS1052" s="515"/>
      <c r="AT1052" s="515"/>
      <c r="AU1052" s="489"/>
    </row>
    <row r="1053" spans="1:50" s="516" customFormat="1" ht="12.75">
      <c r="A1053" s="534"/>
      <c r="B1053" s="401" t="s">
        <v>366</v>
      </c>
      <c r="C1053" s="360"/>
      <c r="D1053" s="360">
        <v>0.92</v>
      </c>
      <c r="E1053" s="360"/>
      <c r="F1053" s="402"/>
      <c r="G1053" s="402"/>
      <c r="H1053" s="403">
        <v>3.4211467200000003</v>
      </c>
      <c r="I1053" s="518">
        <v>2.9033745900000003</v>
      </c>
      <c r="J1053" s="177"/>
      <c r="K1053" s="177"/>
      <c r="L1053" s="177"/>
      <c r="M1053" s="177"/>
      <c r="N1053" s="177"/>
      <c r="O1053" s="177"/>
      <c r="P1053" s="177"/>
      <c r="Q1053" s="177"/>
      <c r="R1053" s="177">
        <v>0.92</v>
      </c>
      <c r="S1053" s="177"/>
      <c r="T1053" s="403">
        <v>0.92</v>
      </c>
      <c r="U1053" s="403">
        <v>0</v>
      </c>
      <c r="V1053" s="177"/>
      <c r="W1053" s="177"/>
      <c r="X1053" s="177"/>
      <c r="Y1053" s="177">
        <v>0.39772255000000001</v>
      </c>
      <c r="Z1053" s="177">
        <v>2.5056520400000002</v>
      </c>
      <c r="AA1053" s="407">
        <v>2.9033745900000003</v>
      </c>
      <c r="AB1053" s="533"/>
      <c r="AC1053" s="515"/>
      <c r="AD1053" s="515"/>
      <c r="AE1053" s="515"/>
      <c r="AF1053" s="488"/>
      <c r="AG1053" s="515"/>
      <c r="AH1053" s="515"/>
      <c r="AI1053" s="488"/>
      <c r="AJ1053" s="488"/>
      <c r="AK1053" s="515"/>
      <c r="AL1053" s="515"/>
      <c r="AM1053" s="515"/>
      <c r="AN1053" s="515"/>
      <c r="AO1053" s="515"/>
      <c r="AP1053" s="515"/>
      <c r="AQ1053" s="515"/>
      <c r="AR1053" s="515"/>
      <c r="AS1053" s="515"/>
      <c r="AT1053" s="515"/>
      <c r="AU1053" s="489"/>
    </row>
    <row r="1054" spans="1:50" s="516" customFormat="1" ht="12.75">
      <c r="A1054" s="534"/>
      <c r="B1054" s="401" t="s">
        <v>367</v>
      </c>
      <c r="C1054" s="360"/>
      <c r="D1054" s="360"/>
      <c r="E1054" s="360"/>
      <c r="F1054" s="402"/>
      <c r="G1054" s="402"/>
      <c r="H1054" s="177"/>
      <c r="I1054" s="177"/>
      <c r="J1054" s="177"/>
      <c r="K1054" s="177"/>
      <c r="L1054" s="177"/>
      <c r="M1054" s="177"/>
      <c r="N1054" s="177"/>
      <c r="O1054" s="177"/>
      <c r="P1054" s="177"/>
      <c r="Q1054" s="177"/>
      <c r="R1054" s="177"/>
      <c r="S1054" s="177"/>
      <c r="T1054" s="403">
        <v>0</v>
      </c>
      <c r="U1054" s="403">
        <v>0</v>
      </c>
      <c r="V1054" s="177"/>
      <c r="W1054" s="177"/>
      <c r="X1054" s="177"/>
      <c r="Y1054" s="177"/>
      <c r="Z1054" s="177"/>
      <c r="AA1054" s="407">
        <v>0</v>
      </c>
      <c r="AB1054" s="533"/>
      <c r="AC1054" s="515"/>
      <c r="AD1054" s="515"/>
      <c r="AE1054" s="515"/>
      <c r="AF1054" s="488"/>
      <c r="AG1054" s="515"/>
      <c r="AH1054" s="515"/>
      <c r="AI1054" s="488"/>
      <c r="AJ1054" s="488"/>
      <c r="AK1054" s="515"/>
      <c r="AL1054" s="515"/>
      <c r="AM1054" s="515"/>
      <c r="AN1054" s="515"/>
      <c r="AO1054" s="515"/>
      <c r="AP1054" s="515"/>
      <c r="AQ1054" s="515"/>
      <c r="AR1054" s="515"/>
      <c r="AS1054" s="515"/>
      <c r="AT1054" s="515"/>
      <c r="AU1054" s="489"/>
    </row>
    <row r="1055" spans="1:50" s="516" customFormat="1" ht="12.75">
      <c r="A1055" s="534"/>
      <c r="B1055" s="401" t="s">
        <v>368</v>
      </c>
      <c r="C1055" s="360">
        <v>0</v>
      </c>
      <c r="D1055" s="360">
        <v>1</v>
      </c>
      <c r="E1055" s="360">
        <v>0</v>
      </c>
      <c r="F1055" s="402"/>
      <c r="G1055" s="402"/>
      <c r="H1055" s="177">
        <v>13.782538409999999</v>
      </c>
      <c r="I1055" s="177">
        <v>11.696625410000001</v>
      </c>
      <c r="J1055" s="177">
        <v>0</v>
      </c>
      <c r="K1055" s="177">
        <v>0</v>
      </c>
      <c r="L1055" s="177">
        <v>0</v>
      </c>
      <c r="M1055" s="177">
        <v>0</v>
      </c>
      <c r="N1055" s="177">
        <v>0</v>
      </c>
      <c r="O1055" s="177">
        <v>0</v>
      </c>
      <c r="P1055" s="177">
        <v>0</v>
      </c>
      <c r="Q1055" s="177">
        <v>0</v>
      </c>
      <c r="R1055" s="177">
        <v>1</v>
      </c>
      <c r="S1055" s="177">
        <v>0</v>
      </c>
      <c r="T1055" s="403">
        <v>1</v>
      </c>
      <c r="U1055" s="403">
        <v>0</v>
      </c>
      <c r="V1055" s="177">
        <v>0</v>
      </c>
      <c r="W1055" s="177">
        <v>0</v>
      </c>
      <c r="X1055" s="177">
        <v>0</v>
      </c>
      <c r="Y1055" s="177">
        <v>1.6022774500000001</v>
      </c>
      <c r="Z1055" s="177">
        <v>10.09434796</v>
      </c>
      <c r="AA1055" s="407">
        <v>11.696625410000001</v>
      </c>
      <c r="AB1055" s="533"/>
      <c r="AC1055" s="515"/>
      <c r="AD1055" s="515"/>
      <c r="AE1055" s="515"/>
      <c r="AF1055" s="488"/>
      <c r="AG1055" s="515"/>
      <c r="AH1055" s="515"/>
      <c r="AI1055" s="488"/>
      <c r="AJ1055" s="488"/>
      <c r="AK1055" s="515"/>
      <c r="AL1055" s="515"/>
      <c r="AM1055" s="515"/>
      <c r="AN1055" s="515"/>
      <c r="AO1055" s="515"/>
      <c r="AP1055" s="515"/>
      <c r="AQ1055" s="515"/>
      <c r="AR1055" s="515"/>
      <c r="AS1055" s="515"/>
      <c r="AT1055" s="515"/>
      <c r="AU1055" s="489"/>
    </row>
    <row r="1056" spans="1:50" s="516" customFormat="1" ht="12.75">
      <c r="A1056" s="534"/>
      <c r="B1056" s="401" t="s">
        <v>369</v>
      </c>
      <c r="C1056" s="360"/>
      <c r="D1056" s="360"/>
      <c r="E1056" s="360"/>
      <c r="F1056" s="402"/>
      <c r="G1056" s="402"/>
      <c r="H1056" s="177"/>
      <c r="I1056" s="177"/>
      <c r="J1056" s="177"/>
      <c r="K1056" s="177"/>
      <c r="L1056" s="177"/>
      <c r="M1056" s="177"/>
      <c r="N1056" s="177"/>
      <c r="O1056" s="177"/>
      <c r="P1056" s="177"/>
      <c r="Q1056" s="177"/>
      <c r="R1056" s="177"/>
      <c r="S1056" s="177"/>
      <c r="T1056" s="403">
        <v>0</v>
      </c>
      <c r="U1056" s="403">
        <v>0</v>
      </c>
      <c r="V1056" s="177"/>
      <c r="W1056" s="177"/>
      <c r="X1056" s="177"/>
      <c r="Y1056" s="177"/>
      <c r="Z1056" s="177"/>
      <c r="AA1056" s="407">
        <v>0</v>
      </c>
      <c r="AB1056" s="533"/>
      <c r="AC1056" s="515"/>
      <c r="AD1056" s="515"/>
      <c r="AE1056" s="515"/>
      <c r="AF1056" s="488"/>
      <c r="AG1056" s="515"/>
      <c r="AH1056" s="515"/>
      <c r="AI1056" s="488"/>
      <c r="AJ1056" s="488"/>
      <c r="AK1056" s="515"/>
      <c r="AL1056" s="515"/>
      <c r="AM1056" s="515"/>
      <c r="AN1056" s="515"/>
      <c r="AO1056" s="515"/>
      <c r="AP1056" s="515"/>
      <c r="AQ1056" s="515"/>
      <c r="AR1056" s="515"/>
      <c r="AS1056" s="515"/>
      <c r="AT1056" s="515"/>
      <c r="AU1056" s="489"/>
    </row>
    <row r="1057" spans="1:50" s="516" customFormat="1" ht="12.75">
      <c r="A1057" s="534"/>
      <c r="B1057" s="401" t="s">
        <v>370</v>
      </c>
      <c r="C1057" s="360"/>
      <c r="D1057" s="360"/>
      <c r="E1057" s="360"/>
      <c r="F1057" s="402"/>
      <c r="G1057" s="402"/>
      <c r="H1057" s="177"/>
      <c r="I1057" s="177"/>
      <c r="J1057" s="177"/>
      <c r="K1057" s="177"/>
      <c r="L1057" s="177"/>
      <c r="M1057" s="177"/>
      <c r="N1057" s="177"/>
      <c r="O1057" s="177"/>
      <c r="P1057" s="177"/>
      <c r="Q1057" s="177"/>
      <c r="R1057" s="177"/>
      <c r="S1057" s="177"/>
      <c r="T1057" s="403">
        <v>0</v>
      </c>
      <c r="U1057" s="403">
        <v>0</v>
      </c>
      <c r="V1057" s="177"/>
      <c r="W1057" s="177"/>
      <c r="X1057" s="177"/>
      <c r="Y1057" s="177"/>
      <c r="Z1057" s="177"/>
      <c r="AA1057" s="407">
        <v>0</v>
      </c>
      <c r="AB1057" s="533"/>
      <c r="AC1057" s="515"/>
      <c r="AD1057" s="515"/>
      <c r="AE1057" s="515"/>
      <c r="AF1057" s="488"/>
      <c r="AG1057" s="515"/>
      <c r="AH1057" s="515"/>
      <c r="AI1057" s="488"/>
      <c r="AJ1057" s="488"/>
      <c r="AK1057" s="515"/>
      <c r="AL1057" s="515"/>
      <c r="AM1057" s="515"/>
      <c r="AN1057" s="515"/>
      <c r="AO1057" s="515"/>
      <c r="AP1057" s="515"/>
      <c r="AQ1057" s="515"/>
      <c r="AR1057" s="515"/>
      <c r="AS1057" s="515"/>
      <c r="AT1057" s="515"/>
      <c r="AU1057" s="489"/>
    </row>
    <row r="1058" spans="1:50" s="516" customFormat="1" ht="12.75">
      <c r="A1058" s="534"/>
      <c r="B1058" s="401" t="s">
        <v>371</v>
      </c>
      <c r="C1058" s="360"/>
      <c r="D1058" s="360">
        <v>1</v>
      </c>
      <c r="E1058" s="360"/>
      <c r="F1058" s="402"/>
      <c r="G1058" s="402"/>
      <c r="H1058" s="403">
        <v>13.782538409999999</v>
      </c>
      <c r="I1058" s="518">
        <v>11.696625410000001</v>
      </c>
      <c r="J1058" s="177"/>
      <c r="K1058" s="177"/>
      <c r="L1058" s="177"/>
      <c r="M1058" s="177"/>
      <c r="N1058" s="177"/>
      <c r="O1058" s="177"/>
      <c r="P1058" s="177"/>
      <c r="Q1058" s="177"/>
      <c r="R1058" s="177">
        <v>1</v>
      </c>
      <c r="S1058" s="177"/>
      <c r="T1058" s="403">
        <v>1</v>
      </c>
      <c r="U1058" s="403">
        <v>0</v>
      </c>
      <c r="V1058" s="177"/>
      <c r="W1058" s="177"/>
      <c r="X1058" s="177"/>
      <c r="Y1058" s="177">
        <v>1.6022774500000001</v>
      </c>
      <c r="Z1058" s="177">
        <v>10.09434796</v>
      </c>
      <c r="AA1058" s="407">
        <v>11.696625410000001</v>
      </c>
      <c r="AB1058" s="533"/>
      <c r="AC1058" s="515"/>
      <c r="AD1058" s="515"/>
      <c r="AE1058" s="515"/>
      <c r="AF1058" s="488"/>
      <c r="AG1058" s="515"/>
      <c r="AH1058" s="515"/>
      <c r="AI1058" s="488"/>
      <c r="AJ1058" s="488"/>
      <c r="AK1058" s="515"/>
      <c r="AL1058" s="515"/>
      <c r="AM1058" s="515"/>
      <c r="AN1058" s="515"/>
      <c r="AO1058" s="515"/>
      <c r="AP1058" s="515"/>
      <c r="AQ1058" s="515"/>
      <c r="AR1058" s="515"/>
      <c r="AS1058" s="515"/>
      <c r="AT1058" s="515"/>
      <c r="AU1058" s="489"/>
    </row>
    <row r="1059" spans="1:50" s="516" customFormat="1" ht="12.75">
      <c r="A1059" s="534"/>
      <c r="B1059" s="401" t="s">
        <v>372</v>
      </c>
      <c r="C1059" s="360"/>
      <c r="D1059" s="360"/>
      <c r="E1059" s="360"/>
      <c r="F1059" s="402"/>
      <c r="G1059" s="402"/>
      <c r="H1059" s="177"/>
      <c r="I1059" s="177"/>
      <c r="J1059" s="177"/>
      <c r="K1059" s="177"/>
      <c r="L1059" s="177"/>
      <c r="M1059" s="177"/>
      <c r="N1059" s="177"/>
      <c r="O1059" s="177"/>
      <c r="P1059" s="177"/>
      <c r="Q1059" s="177"/>
      <c r="R1059" s="177"/>
      <c r="S1059" s="177"/>
      <c r="T1059" s="403">
        <v>0</v>
      </c>
      <c r="U1059" s="403">
        <v>0</v>
      </c>
      <c r="V1059" s="177"/>
      <c r="W1059" s="177"/>
      <c r="X1059" s="177"/>
      <c r="Y1059" s="177"/>
      <c r="Z1059" s="177"/>
      <c r="AA1059" s="407">
        <v>0</v>
      </c>
      <c r="AB1059" s="533"/>
      <c r="AC1059" s="515"/>
      <c r="AD1059" s="515"/>
      <c r="AE1059" s="515"/>
      <c r="AF1059" s="488"/>
      <c r="AG1059" s="515"/>
      <c r="AH1059" s="515"/>
      <c r="AI1059" s="488"/>
      <c r="AJ1059" s="488"/>
      <c r="AK1059" s="515"/>
      <c r="AL1059" s="515"/>
      <c r="AM1059" s="515"/>
      <c r="AN1059" s="515"/>
      <c r="AO1059" s="515"/>
      <c r="AP1059" s="515"/>
      <c r="AQ1059" s="515"/>
      <c r="AR1059" s="515"/>
      <c r="AS1059" s="515"/>
      <c r="AT1059" s="515"/>
      <c r="AU1059" s="489"/>
    </row>
    <row r="1060" spans="1:50" s="516" customFormat="1" ht="12.75">
      <c r="A1060" s="534"/>
      <c r="B1060" s="401" t="s">
        <v>373</v>
      </c>
      <c r="C1060" s="360">
        <v>0</v>
      </c>
      <c r="D1060" s="360">
        <v>0</v>
      </c>
      <c r="E1060" s="360">
        <v>0</v>
      </c>
      <c r="F1060" s="402"/>
      <c r="G1060" s="402"/>
      <c r="H1060" s="177">
        <v>0</v>
      </c>
      <c r="I1060" s="177">
        <v>0</v>
      </c>
      <c r="J1060" s="177">
        <v>0</v>
      </c>
      <c r="K1060" s="177">
        <v>0</v>
      </c>
      <c r="L1060" s="177">
        <v>0</v>
      </c>
      <c r="M1060" s="177">
        <v>0</v>
      </c>
      <c r="N1060" s="177">
        <v>0</v>
      </c>
      <c r="O1060" s="177">
        <v>0</v>
      </c>
      <c r="P1060" s="177">
        <v>0</v>
      </c>
      <c r="Q1060" s="177">
        <v>0</v>
      </c>
      <c r="R1060" s="177">
        <v>0</v>
      </c>
      <c r="S1060" s="177">
        <v>0</v>
      </c>
      <c r="T1060" s="403">
        <v>0</v>
      </c>
      <c r="U1060" s="403">
        <v>0</v>
      </c>
      <c r="V1060" s="177">
        <v>0</v>
      </c>
      <c r="W1060" s="177">
        <v>0</v>
      </c>
      <c r="X1060" s="177">
        <v>0</v>
      </c>
      <c r="Y1060" s="177">
        <v>0</v>
      </c>
      <c r="Z1060" s="177">
        <v>0</v>
      </c>
      <c r="AA1060" s="407">
        <v>0</v>
      </c>
      <c r="AB1060" s="533"/>
      <c r="AC1060" s="515"/>
      <c r="AD1060" s="515"/>
      <c r="AE1060" s="515"/>
      <c r="AF1060" s="488"/>
      <c r="AG1060" s="515"/>
      <c r="AH1060" s="515"/>
      <c r="AI1060" s="488"/>
      <c r="AJ1060" s="488"/>
      <c r="AK1060" s="515"/>
      <c r="AL1060" s="515"/>
      <c r="AM1060" s="515"/>
      <c r="AN1060" s="515"/>
      <c r="AO1060" s="515"/>
      <c r="AP1060" s="515"/>
      <c r="AQ1060" s="515"/>
      <c r="AR1060" s="515"/>
      <c r="AS1060" s="515"/>
      <c r="AT1060" s="515"/>
      <c r="AU1060" s="489"/>
    </row>
    <row r="1061" spans="1:50" s="516" customFormat="1" ht="12.75">
      <c r="A1061" s="534"/>
      <c r="B1061" s="401" t="s">
        <v>374</v>
      </c>
      <c r="C1061" s="360"/>
      <c r="D1061" s="360"/>
      <c r="E1061" s="360"/>
      <c r="F1061" s="402"/>
      <c r="G1061" s="402"/>
      <c r="H1061" s="177"/>
      <c r="I1061" s="177"/>
      <c r="J1061" s="177"/>
      <c r="K1061" s="177"/>
      <c r="L1061" s="177"/>
      <c r="M1061" s="177"/>
      <c r="N1061" s="177"/>
      <c r="O1061" s="177"/>
      <c r="P1061" s="177"/>
      <c r="Q1061" s="177"/>
      <c r="R1061" s="177"/>
      <c r="S1061" s="177"/>
      <c r="T1061" s="403">
        <v>0</v>
      </c>
      <c r="U1061" s="403">
        <v>0</v>
      </c>
      <c r="V1061" s="177"/>
      <c r="W1061" s="177"/>
      <c r="X1061" s="177"/>
      <c r="Y1061" s="177"/>
      <c r="Z1061" s="177"/>
      <c r="AA1061" s="407">
        <v>0</v>
      </c>
      <c r="AB1061" s="533"/>
      <c r="AC1061" s="515"/>
      <c r="AD1061" s="515"/>
      <c r="AE1061" s="515"/>
      <c r="AF1061" s="488"/>
      <c r="AG1061" s="515"/>
      <c r="AH1061" s="515"/>
      <c r="AI1061" s="488"/>
      <c r="AJ1061" s="488"/>
      <c r="AK1061" s="515"/>
      <c r="AL1061" s="515"/>
      <c r="AM1061" s="515"/>
      <c r="AN1061" s="515"/>
      <c r="AO1061" s="515"/>
      <c r="AP1061" s="515"/>
      <c r="AQ1061" s="515"/>
      <c r="AR1061" s="515"/>
      <c r="AS1061" s="515"/>
      <c r="AT1061" s="515"/>
      <c r="AU1061" s="489"/>
    </row>
    <row r="1062" spans="1:50" s="516" customFormat="1" ht="12.75">
      <c r="A1062" s="534"/>
      <c r="B1062" s="401" t="s">
        <v>375</v>
      </c>
      <c r="C1062" s="360"/>
      <c r="D1062" s="360"/>
      <c r="E1062" s="360"/>
      <c r="F1062" s="402"/>
      <c r="G1062" s="402"/>
      <c r="H1062" s="177"/>
      <c r="I1062" s="177"/>
      <c r="J1062" s="177"/>
      <c r="K1062" s="177"/>
      <c r="L1062" s="177"/>
      <c r="M1062" s="177"/>
      <c r="N1062" s="177"/>
      <c r="O1062" s="177"/>
      <c r="P1062" s="177"/>
      <c r="Q1062" s="177"/>
      <c r="R1062" s="177"/>
      <c r="S1062" s="177"/>
      <c r="T1062" s="403">
        <v>0</v>
      </c>
      <c r="U1062" s="403">
        <v>0</v>
      </c>
      <c r="V1062" s="177"/>
      <c r="W1062" s="177"/>
      <c r="X1062" s="177"/>
      <c r="Y1062" s="177"/>
      <c r="Z1062" s="177"/>
      <c r="AA1062" s="407">
        <v>0</v>
      </c>
      <c r="AB1062" s="533"/>
      <c r="AC1062" s="515"/>
      <c r="AD1062" s="515"/>
      <c r="AE1062" s="515"/>
      <c r="AF1062" s="488"/>
      <c r="AG1062" s="515"/>
      <c r="AH1062" s="515"/>
      <c r="AI1062" s="488"/>
      <c r="AJ1062" s="488"/>
      <c r="AK1062" s="515"/>
      <c r="AL1062" s="515"/>
      <c r="AM1062" s="515"/>
      <c r="AN1062" s="515"/>
      <c r="AO1062" s="515"/>
      <c r="AP1062" s="515"/>
      <c r="AQ1062" s="515"/>
      <c r="AR1062" s="515"/>
      <c r="AS1062" s="515"/>
      <c r="AT1062" s="515"/>
      <c r="AU1062" s="489"/>
    </row>
    <row r="1063" spans="1:50" s="516" customFormat="1" ht="12.75">
      <c r="A1063" s="534"/>
      <c r="B1063" s="401" t="s">
        <v>376</v>
      </c>
      <c r="C1063" s="360"/>
      <c r="D1063" s="360"/>
      <c r="E1063" s="360"/>
      <c r="F1063" s="402"/>
      <c r="G1063" s="402"/>
      <c r="H1063" s="177"/>
      <c r="I1063" s="177"/>
      <c r="J1063" s="177"/>
      <c r="K1063" s="177"/>
      <c r="L1063" s="177"/>
      <c r="M1063" s="177"/>
      <c r="N1063" s="177"/>
      <c r="O1063" s="177"/>
      <c r="P1063" s="177"/>
      <c r="Q1063" s="177"/>
      <c r="R1063" s="177"/>
      <c r="S1063" s="177"/>
      <c r="T1063" s="403">
        <v>0</v>
      </c>
      <c r="U1063" s="403">
        <v>0</v>
      </c>
      <c r="V1063" s="177"/>
      <c r="W1063" s="177"/>
      <c r="X1063" s="177"/>
      <c r="Y1063" s="177"/>
      <c r="Z1063" s="177"/>
      <c r="AA1063" s="407">
        <v>0</v>
      </c>
      <c r="AB1063" s="533"/>
      <c r="AC1063" s="515"/>
      <c r="AD1063" s="515"/>
      <c r="AE1063" s="515"/>
      <c r="AF1063" s="488"/>
      <c r="AG1063" s="515"/>
      <c r="AH1063" s="515"/>
      <c r="AI1063" s="488"/>
      <c r="AJ1063" s="488"/>
      <c r="AK1063" s="515"/>
      <c r="AL1063" s="515"/>
      <c r="AM1063" s="515"/>
      <c r="AN1063" s="515"/>
      <c r="AO1063" s="515"/>
      <c r="AP1063" s="515"/>
      <c r="AQ1063" s="515"/>
      <c r="AR1063" s="515"/>
      <c r="AS1063" s="515"/>
      <c r="AT1063" s="515"/>
      <c r="AU1063" s="489"/>
    </row>
    <row r="1064" spans="1:50" s="516" customFormat="1" ht="12.75">
      <c r="A1064" s="534"/>
      <c r="B1064" s="401" t="s">
        <v>377</v>
      </c>
      <c r="C1064" s="360"/>
      <c r="D1064" s="360"/>
      <c r="E1064" s="360"/>
      <c r="F1064" s="402"/>
      <c r="G1064" s="402"/>
      <c r="H1064" s="177"/>
      <c r="I1064" s="177"/>
      <c r="J1064" s="177"/>
      <c r="K1064" s="177"/>
      <c r="L1064" s="177"/>
      <c r="M1064" s="177"/>
      <c r="N1064" s="177"/>
      <c r="O1064" s="177"/>
      <c r="P1064" s="177"/>
      <c r="Q1064" s="177"/>
      <c r="R1064" s="177"/>
      <c r="S1064" s="177"/>
      <c r="T1064" s="403">
        <v>0</v>
      </c>
      <c r="U1064" s="403">
        <v>0</v>
      </c>
      <c r="V1064" s="177"/>
      <c r="W1064" s="177"/>
      <c r="X1064" s="177"/>
      <c r="Y1064" s="177"/>
      <c r="Z1064" s="177"/>
      <c r="AA1064" s="407">
        <v>0</v>
      </c>
      <c r="AB1064" s="533"/>
      <c r="AC1064" s="515"/>
      <c r="AD1064" s="515"/>
      <c r="AE1064" s="515"/>
      <c r="AF1064" s="488"/>
      <c r="AG1064" s="515"/>
      <c r="AH1064" s="515"/>
      <c r="AI1064" s="488"/>
      <c r="AJ1064" s="488"/>
      <c r="AK1064" s="515"/>
      <c r="AL1064" s="515"/>
      <c r="AM1064" s="515"/>
      <c r="AN1064" s="515"/>
      <c r="AO1064" s="515"/>
      <c r="AP1064" s="515"/>
      <c r="AQ1064" s="515"/>
      <c r="AR1064" s="515"/>
      <c r="AS1064" s="515"/>
      <c r="AT1064" s="515"/>
      <c r="AU1064" s="489"/>
    </row>
    <row r="1065" spans="1:50" s="516" customFormat="1" ht="12.75">
      <c r="A1065" s="534"/>
      <c r="B1065" s="401" t="s">
        <v>67</v>
      </c>
      <c r="C1065" s="360"/>
      <c r="D1065" s="360"/>
      <c r="E1065" s="360"/>
      <c r="F1065" s="402"/>
      <c r="G1065" s="402"/>
      <c r="H1065" s="177"/>
      <c r="I1065" s="177"/>
      <c r="J1065" s="177"/>
      <c r="K1065" s="177"/>
      <c r="L1065" s="177"/>
      <c r="M1065" s="177"/>
      <c r="N1065" s="177"/>
      <c r="O1065" s="177"/>
      <c r="P1065" s="177"/>
      <c r="Q1065" s="177"/>
      <c r="R1065" s="177"/>
      <c r="S1065" s="177"/>
      <c r="T1065" s="403">
        <v>0</v>
      </c>
      <c r="U1065" s="403">
        <v>0</v>
      </c>
      <c r="V1065" s="177"/>
      <c r="W1065" s="177"/>
      <c r="X1065" s="177"/>
      <c r="Y1065" s="177">
        <v>0</v>
      </c>
      <c r="Z1065" s="177">
        <v>0</v>
      </c>
      <c r="AA1065" s="407">
        <v>0</v>
      </c>
      <c r="AB1065" s="533"/>
      <c r="AC1065" s="515"/>
      <c r="AD1065" s="515"/>
      <c r="AE1065" s="515"/>
      <c r="AF1065" s="488"/>
      <c r="AG1065" s="515"/>
      <c r="AH1065" s="515"/>
      <c r="AI1065" s="488"/>
      <c r="AJ1065" s="488"/>
      <c r="AK1065" s="515"/>
      <c r="AL1065" s="515"/>
      <c r="AM1065" s="515"/>
      <c r="AN1065" s="515"/>
      <c r="AO1065" s="515"/>
      <c r="AP1065" s="515"/>
      <c r="AQ1065" s="515"/>
      <c r="AR1065" s="515"/>
      <c r="AS1065" s="515"/>
      <c r="AT1065" s="515"/>
      <c r="AU1065" s="489"/>
    </row>
    <row r="1066" spans="1:50" s="528" customFormat="1" ht="54.95" customHeight="1">
      <c r="A1066" s="540">
        <v>40</v>
      </c>
      <c r="B1066" s="397" t="s">
        <v>112</v>
      </c>
      <c r="C1066" s="513" t="s">
        <v>52</v>
      </c>
      <c r="D1066" s="513">
        <v>81</v>
      </c>
      <c r="E1066" s="513">
        <v>5.71</v>
      </c>
      <c r="F1066" s="398">
        <v>2012</v>
      </c>
      <c r="G1066" s="398">
        <v>2018</v>
      </c>
      <c r="H1066" s="513">
        <v>634.34811979000006</v>
      </c>
      <c r="I1066" s="513">
        <v>592.61</v>
      </c>
      <c r="J1066" s="513"/>
      <c r="K1066" s="513"/>
      <c r="L1066" s="513"/>
      <c r="M1066" s="513"/>
      <c r="N1066" s="513"/>
      <c r="O1066" s="513"/>
      <c r="P1066" s="513"/>
      <c r="Q1066" s="513"/>
      <c r="R1066" s="513"/>
      <c r="S1066" s="513"/>
      <c r="T1066" s="582">
        <v>0</v>
      </c>
      <c r="U1066" s="582">
        <v>0</v>
      </c>
      <c r="V1066" s="610"/>
      <c r="W1066" s="590"/>
      <c r="X1066" s="590"/>
      <c r="Y1066" s="593">
        <v>83.341057314568204</v>
      </c>
      <c r="Z1066" s="590">
        <v>0</v>
      </c>
      <c r="AA1066" s="587">
        <v>83.341057314568204</v>
      </c>
      <c r="AB1066" s="531"/>
      <c r="AC1066" s="515"/>
      <c r="AD1066" s="537"/>
      <c r="AE1066" s="537"/>
      <c r="AF1066" s="515"/>
      <c r="AG1066" s="515"/>
      <c r="AH1066" s="515"/>
      <c r="AI1066" s="515"/>
      <c r="AJ1066" s="515"/>
      <c r="AK1066" s="515"/>
      <c r="AL1066" s="515"/>
      <c r="AM1066" s="515"/>
      <c r="AN1066" s="515"/>
      <c r="AO1066" s="515"/>
      <c r="AP1066" s="515"/>
      <c r="AQ1066" s="537"/>
      <c r="AR1066" s="537"/>
      <c r="AS1066" s="537"/>
      <c r="AT1066" s="537"/>
      <c r="AU1066" s="527">
        <v>-41.738119789999999</v>
      </c>
      <c r="AW1066" s="528">
        <v>822.95</v>
      </c>
      <c r="AX1066" s="536">
        <v>-739.60894268543188</v>
      </c>
    </row>
    <row r="1067" spans="1:50" s="516" customFormat="1" ht="12.75">
      <c r="A1067" s="534"/>
      <c r="B1067" s="401" t="s">
        <v>361</v>
      </c>
      <c r="C1067" s="360">
        <v>0</v>
      </c>
      <c r="D1067" s="360">
        <v>81</v>
      </c>
      <c r="E1067" s="360">
        <v>5.71</v>
      </c>
      <c r="F1067" s="402"/>
      <c r="G1067" s="402"/>
      <c r="H1067" s="177">
        <v>634.34811979000006</v>
      </c>
      <c r="I1067" s="177">
        <v>592.61</v>
      </c>
      <c r="J1067" s="177">
        <v>0</v>
      </c>
      <c r="K1067" s="177">
        <v>0</v>
      </c>
      <c r="L1067" s="177">
        <v>0</v>
      </c>
      <c r="M1067" s="177">
        <v>0</v>
      </c>
      <c r="N1067" s="177">
        <v>0</v>
      </c>
      <c r="O1067" s="177">
        <v>0</v>
      </c>
      <c r="P1067" s="177">
        <v>0</v>
      </c>
      <c r="Q1067" s="177">
        <v>0</v>
      </c>
      <c r="R1067" s="177">
        <v>0</v>
      </c>
      <c r="S1067" s="177">
        <v>0</v>
      </c>
      <c r="T1067" s="392">
        <v>0</v>
      </c>
      <c r="U1067" s="392">
        <v>0</v>
      </c>
      <c r="V1067" s="177">
        <v>0</v>
      </c>
      <c r="W1067" s="177">
        <v>0</v>
      </c>
      <c r="X1067" s="177">
        <v>0</v>
      </c>
      <c r="Y1067" s="177">
        <v>83.341057309999997</v>
      </c>
      <c r="Z1067" s="177">
        <v>0</v>
      </c>
      <c r="AA1067" s="407">
        <v>83.341057309999997</v>
      </c>
      <c r="AB1067" s="533"/>
      <c r="AC1067" s="515"/>
      <c r="AD1067" s="515"/>
      <c r="AE1067" s="515"/>
      <c r="AF1067" s="488"/>
      <c r="AG1067" s="515"/>
      <c r="AH1067" s="515"/>
      <c r="AI1067" s="488"/>
      <c r="AJ1067" s="488"/>
      <c r="AK1067" s="515"/>
      <c r="AL1067" s="515"/>
      <c r="AM1067" s="515"/>
      <c r="AN1067" s="515"/>
      <c r="AO1067" s="515"/>
      <c r="AP1067" s="515"/>
      <c r="AQ1067" s="515"/>
      <c r="AR1067" s="515"/>
      <c r="AS1067" s="515"/>
      <c r="AT1067" s="515"/>
      <c r="AU1067" s="489"/>
    </row>
    <row r="1068" spans="1:50" s="516" customFormat="1" ht="12.75">
      <c r="A1068" s="534"/>
      <c r="B1068" s="401" t="s">
        <v>362</v>
      </c>
      <c r="C1068" s="360">
        <v>0</v>
      </c>
      <c r="D1068" s="360">
        <v>81</v>
      </c>
      <c r="E1068" s="360">
        <v>0</v>
      </c>
      <c r="F1068" s="402"/>
      <c r="G1068" s="402"/>
      <c r="H1068" s="177">
        <v>533.97066221</v>
      </c>
      <c r="I1068" s="177">
        <v>492.23254242000002</v>
      </c>
      <c r="J1068" s="177">
        <v>0</v>
      </c>
      <c r="K1068" s="177">
        <v>0</v>
      </c>
      <c r="L1068" s="177">
        <v>0</v>
      </c>
      <c r="M1068" s="177">
        <v>0</v>
      </c>
      <c r="N1068" s="177">
        <v>0</v>
      </c>
      <c r="O1068" s="177">
        <v>0</v>
      </c>
      <c r="P1068" s="177">
        <v>0</v>
      </c>
      <c r="Q1068" s="177">
        <v>0</v>
      </c>
      <c r="R1068" s="177">
        <v>0</v>
      </c>
      <c r="S1068" s="177">
        <v>0</v>
      </c>
      <c r="T1068" s="392">
        <v>0</v>
      </c>
      <c r="U1068" s="392">
        <v>0</v>
      </c>
      <c r="V1068" s="177">
        <v>0</v>
      </c>
      <c r="W1068" s="177">
        <v>0</v>
      </c>
      <c r="X1068" s="177">
        <v>0</v>
      </c>
      <c r="Y1068" s="177">
        <v>70.153403429999997</v>
      </c>
      <c r="Z1068" s="177">
        <v>0</v>
      </c>
      <c r="AA1068" s="407">
        <v>70.153403429999997</v>
      </c>
      <c r="AB1068" s="533"/>
      <c r="AC1068" s="515"/>
      <c r="AD1068" s="515"/>
      <c r="AE1068" s="515"/>
      <c r="AF1068" s="488"/>
      <c r="AG1068" s="515"/>
      <c r="AH1068" s="515"/>
      <c r="AI1068" s="488"/>
      <c r="AJ1068" s="488"/>
      <c r="AK1068" s="515"/>
      <c r="AL1068" s="515"/>
      <c r="AM1068" s="515"/>
      <c r="AN1068" s="515"/>
      <c r="AO1068" s="515"/>
      <c r="AP1068" s="515"/>
      <c r="AQ1068" s="515"/>
      <c r="AR1068" s="515"/>
      <c r="AS1068" s="515"/>
      <c r="AT1068" s="515"/>
      <c r="AU1068" s="489"/>
    </row>
    <row r="1069" spans="1:50" s="516" customFormat="1" ht="12.75">
      <c r="A1069" s="534"/>
      <c r="B1069" s="401" t="s">
        <v>363</v>
      </c>
      <c r="C1069" s="360">
        <v>0</v>
      </c>
      <c r="D1069" s="360">
        <v>81</v>
      </c>
      <c r="E1069" s="360">
        <v>0</v>
      </c>
      <c r="F1069" s="402"/>
      <c r="G1069" s="402"/>
      <c r="H1069" s="177">
        <v>533.97066221</v>
      </c>
      <c r="I1069" s="177">
        <v>492.23254242000002</v>
      </c>
      <c r="J1069" s="177">
        <v>0</v>
      </c>
      <c r="K1069" s="177">
        <v>0</v>
      </c>
      <c r="L1069" s="177">
        <v>0</v>
      </c>
      <c r="M1069" s="177">
        <v>0</v>
      </c>
      <c r="N1069" s="177">
        <v>0</v>
      </c>
      <c r="O1069" s="177">
        <v>0</v>
      </c>
      <c r="P1069" s="177">
        <v>0</v>
      </c>
      <c r="Q1069" s="177">
        <v>0</v>
      </c>
      <c r="R1069" s="177">
        <v>0</v>
      </c>
      <c r="S1069" s="177">
        <v>0</v>
      </c>
      <c r="T1069" s="392">
        <v>0</v>
      </c>
      <c r="U1069" s="392">
        <v>0</v>
      </c>
      <c r="V1069" s="177">
        <v>0</v>
      </c>
      <c r="W1069" s="177">
        <v>0</v>
      </c>
      <c r="X1069" s="177">
        <v>0</v>
      </c>
      <c r="Y1069" s="177">
        <v>70.153403429999997</v>
      </c>
      <c r="Z1069" s="177">
        <v>0</v>
      </c>
      <c r="AA1069" s="407">
        <v>70.153403429999997</v>
      </c>
      <c r="AB1069" s="533"/>
      <c r="AC1069" s="515"/>
      <c r="AD1069" s="515"/>
      <c r="AE1069" s="515"/>
      <c r="AF1069" s="488"/>
      <c r="AG1069" s="515"/>
      <c r="AH1069" s="515"/>
      <c r="AI1069" s="488"/>
      <c r="AJ1069" s="488"/>
      <c r="AK1069" s="515"/>
      <c r="AL1069" s="515"/>
      <c r="AM1069" s="515"/>
      <c r="AN1069" s="515"/>
      <c r="AO1069" s="515"/>
      <c r="AP1069" s="515"/>
      <c r="AQ1069" s="515"/>
      <c r="AR1069" s="515"/>
      <c r="AS1069" s="515"/>
      <c r="AT1069" s="515"/>
      <c r="AU1069" s="489"/>
    </row>
    <row r="1070" spans="1:50" s="516" customFormat="1" ht="12.75">
      <c r="A1070" s="534"/>
      <c r="B1070" s="401" t="s">
        <v>364</v>
      </c>
      <c r="C1070" s="360"/>
      <c r="D1070" s="360"/>
      <c r="E1070" s="360"/>
      <c r="F1070" s="402"/>
      <c r="G1070" s="402"/>
      <c r="H1070" s="177"/>
      <c r="I1070" s="177"/>
      <c r="J1070" s="177"/>
      <c r="K1070" s="177"/>
      <c r="L1070" s="177"/>
      <c r="M1070" s="177"/>
      <c r="N1070" s="177"/>
      <c r="O1070" s="177"/>
      <c r="P1070" s="177"/>
      <c r="Q1070" s="177"/>
      <c r="R1070" s="177"/>
      <c r="S1070" s="177"/>
      <c r="T1070" s="392">
        <v>0</v>
      </c>
      <c r="U1070" s="392">
        <v>0</v>
      </c>
      <c r="V1070" s="177"/>
      <c r="W1070" s="177"/>
      <c r="X1070" s="177"/>
      <c r="Y1070" s="177"/>
      <c r="Z1070" s="177"/>
      <c r="AA1070" s="407">
        <v>0</v>
      </c>
      <c r="AB1070" s="533"/>
      <c r="AC1070" s="515"/>
      <c r="AD1070" s="515"/>
      <c r="AE1070" s="515"/>
      <c r="AF1070" s="488"/>
      <c r="AG1070" s="515"/>
      <c r="AH1070" s="515"/>
      <c r="AI1070" s="488"/>
      <c r="AJ1070" s="488"/>
      <c r="AK1070" s="515"/>
      <c r="AL1070" s="515"/>
      <c r="AM1070" s="515"/>
      <c r="AN1070" s="515"/>
      <c r="AO1070" s="515"/>
      <c r="AP1070" s="515"/>
      <c r="AQ1070" s="515"/>
      <c r="AR1070" s="515"/>
      <c r="AS1070" s="515"/>
      <c r="AT1070" s="515"/>
      <c r="AU1070" s="489"/>
    </row>
    <row r="1071" spans="1:50" s="516" customFormat="1" ht="12.75">
      <c r="A1071" s="534"/>
      <c r="B1071" s="401" t="s">
        <v>365</v>
      </c>
      <c r="C1071" s="360"/>
      <c r="D1071" s="360">
        <v>81</v>
      </c>
      <c r="E1071" s="360"/>
      <c r="F1071" s="402"/>
      <c r="G1071" s="402"/>
      <c r="H1071" s="177">
        <v>533.97066221</v>
      </c>
      <c r="I1071" s="518">
        <v>492.23254242000002</v>
      </c>
      <c r="J1071" s="177"/>
      <c r="K1071" s="177"/>
      <c r="L1071" s="177"/>
      <c r="M1071" s="177"/>
      <c r="N1071" s="177"/>
      <c r="O1071" s="177"/>
      <c r="P1071" s="177"/>
      <c r="Q1071" s="177"/>
      <c r="R1071" s="177"/>
      <c r="S1071" s="177"/>
      <c r="T1071" s="392">
        <v>0</v>
      </c>
      <c r="U1071" s="392">
        <v>0</v>
      </c>
      <c r="V1071" s="177"/>
      <c r="W1071" s="177"/>
      <c r="X1071" s="177"/>
      <c r="Y1071" s="177">
        <v>70.153403429999997</v>
      </c>
      <c r="Z1071" s="177"/>
      <c r="AA1071" s="407">
        <v>70.153403429999997</v>
      </c>
      <c r="AB1071" s="533"/>
      <c r="AC1071" s="515"/>
      <c r="AD1071" s="515"/>
      <c r="AE1071" s="515"/>
      <c r="AF1071" s="488"/>
      <c r="AG1071" s="515"/>
      <c r="AH1071" s="515"/>
      <c r="AI1071" s="488"/>
      <c r="AJ1071" s="488"/>
      <c r="AK1071" s="515"/>
      <c r="AL1071" s="515"/>
      <c r="AM1071" s="515"/>
      <c r="AN1071" s="515"/>
      <c r="AO1071" s="515"/>
      <c r="AP1071" s="515"/>
      <c r="AQ1071" s="515"/>
      <c r="AR1071" s="515"/>
      <c r="AS1071" s="515"/>
      <c r="AT1071" s="515"/>
      <c r="AU1071" s="489"/>
    </row>
    <row r="1072" spans="1:50" s="516" customFormat="1" ht="12.75">
      <c r="A1072" s="534"/>
      <c r="B1072" s="401" t="s">
        <v>366</v>
      </c>
      <c r="C1072" s="360"/>
      <c r="D1072" s="360"/>
      <c r="E1072" s="360"/>
      <c r="F1072" s="402"/>
      <c r="G1072" s="402"/>
      <c r="H1072" s="177"/>
      <c r="I1072" s="177"/>
      <c r="J1072" s="177"/>
      <c r="K1072" s="177"/>
      <c r="L1072" s="177"/>
      <c r="M1072" s="177"/>
      <c r="N1072" s="177"/>
      <c r="O1072" s="177"/>
      <c r="P1072" s="177"/>
      <c r="Q1072" s="177"/>
      <c r="R1072" s="177"/>
      <c r="S1072" s="177"/>
      <c r="T1072" s="392">
        <v>0</v>
      </c>
      <c r="U1072" s="392">
        <v>0</v>
      </c>
      <c r="V1072" s="177"/>
      <c r="W1072" s="177"/>
      <c r="X1072" s="177"/>
      <c r="Y1072" s="177"/>
      <c r="Z1072" s="177"/>
      <c r="AA1072" s="407">
        <v>0</v>
      </c>
      <c r="AB1072" s="533"/>
      <c r="AC1072" s="515"/>
      <c r="AD1072" s="515"/>
      <c r="AE1072" s="515"/>
      <c r="AF1072" s="488"/>
      <c r="AG1072" s="515"/>
      <c r="AH1072" s="515"/>
      <c r="AI1072" s="488"/>
      <c r="AJ1072" s="488"/>
      <c r="AK1072" s="515"/>
      <c r="AL1072" s="515"/>
      <c r="AM1072" s="515"/>
      <c r="AN1072" s="515"/>
      <c r="AO1072" s="515"/>
      <c r="AP1072" s="515"/>
      <c r="AQ1072" s="515"/>
      <c r="AR1072" s="515"/>
      <c r="AS1072" s="515"/>
      <c r="AT1072" s="515"/>
      <c r="AU1072" s="489"/>
    </row>
    <row r="1073" spans="1:50" s="516" customFormat="1" ht="12.75">
      <c r="A1073" s="534"/>
      <c r="B1073" s="401" t="s">
        <v>367</v>
      </c>
      <c r="C1073" s="360"/>
      <c r="D1073" s="360"/>
      <c r="E1073" s="360"/>
      <c r="F1073" s="402"/>
      <c r="G1073" s="402"/>
      <c r="H1073" s="177"/>
      <c r="I1073" s="177"/>
      <c r="J1073" s="177"/>
      <c r="K1073" s="177"/>
      <c r="L1073" s="177"/>
      <c r="M1073" s="177"/>
      <c r="N1073" s="177"/>
      <c r="O1073" s="177"/>
      <c r="P1073" s="177"/>
      <c r="Q1073" s="177"/>
      <c r="R1073" s="177"/>
      <c r="S1073" s="177"/>
      <c r="T1073" s="392">
        <v>0</v>
      </c>
      <c r="U1073" s="392">
        <v>0</v>
      </c>
      <c r="V1073" s="177"/>
      <c r="W1073" s="177"/>
      <c r="X1073" s="177"/>
      <c r="Y1073" s="177"/>
      <c r="Z1073" s="177"/>
      <c r="AA1073" s="407">
        <v>0</v>
      </c>
      <c r="AB1073" s="533"/>
      <c r="AC1073" s="515"/>
      <c r="AD1073" s="515"/>
      <c r="AE1073" s="515"/>
      <c r="AF1073" s="488"/>
      <c r="AG1073" s="515"/>
      <c r="AH1073" s="515"/>
      <c r="AI1073" s="488"/>
      <c r="AJ1073" s="488"/>
      <c r="AK1073" s="515"/>
      <c r="AL1073" s="515"/>
      <c r="AM1073" s="515"/>
      <c r="AN1073" s="515"/>
      <c r="AO1073" s="515"/>
      <c r="AP1073" s="515"/>
      <c r="AQ1073" s="515"/>
      <c r="AR1073" s="515"/>
      <c r="AS1073" s="515"/>
      <c r="AT1073" s="515"/>
      <c r="AU1073" s="489"/>
    </row>
    <row r="1074" spans="1:50" s="516" customFormat="1" ht="12.75">
      <c r="A1074" s="534"/>
      <c r="B1074" s="401" t="s">
        <v>368</v>
      </c>
      <c r="C1074" s="360">
        <v>0</v>
      </c>
      <c r="D1074" s="360">
        <v>0</v>
      </c>
      <c r="E1074" s="360">
        <v>0</v>
      </c>
      <c r="F1074" s="402"/>
      <c r="G1074" s="402"/>
      <c r="H1074" s="177">
        <v>0</v>
      </c>
      <c r="I1074" s="177">
        <v>0</v>
      </c>
      <c r="J1074" s="177">
        <v>0</v>
      </c>
      <c r="K1074" s="177">
        <v>0</v>
      </c>
      <c r="L1074" s="177">
        <v>0</v>
      </c>
      <c r="M1074" s="177">
        <v>0</v>
      </c>
      <c r="N1074" s="177">
        <v>0</v>
      </c>
      <c r="O1074" s="177">
        <v>0</v>
      </c>
      <c r="P1074" s="177">
        <v>0</v>
      </c>
      <c r="Q1074" s="177">
        <v>0</v>
      </c>
      <c r="R1074" s="177">
        <v>0</v>
      </c>
      <c r="S1074" s="177">
        <v>0</v>
      </c>
      <c r="T1074" s="392">
        <v>0</v>
      </c>
      <c r="U1074" s="392">
        <v>0</v>
      </c>
      <c r="V1074" s="177">
        <v>0</v>
      </c>
      <c r="W1074" s="177">
        <v>0</v>
      </c>
      <c r="X1074" s="177">
        <v>0</v>
      </c>
      <c r="Y1074" s="177">
        <v>0</v>
      </c>
      <c r="Z1074" s="177">
        <v>0</v>
      </c>
      <c r="AA1074" s="407">
        <v>0</v>
      </c>
      <c r="AB1074" s="533"/>
      <c r="AC1074" s="515"/>
      <c r="AD1074" s="515"/>
      <c r="AE1074" s="515"/>
      <c r="AF1074" s="488"/>
      <c r="AG1074" s="515"/>
      <c r="AH1074" s="515"/>
      <c r="AI1074" s="488"/>
      <c r="AJ1074" s="488"/>
      <c r="AK1074" s="515"/>
      <c r="AL1074" s="515"/>
      <c r="AM1074" s="515"/>
      <c r="AN1074" s="515"/>
      <c r="AO1074" s="515"/>
      <c r="AP1074" s="515"/>
      <c r="AQ1074" s="515"/>
      <c r="AR1074" s="515"/>
      <c r="AS1074" s="515"/>
      <c r="AT1074" s="515"/>
      <c r="AU1074" s="489"/>
    </row>
    <row r="1075" spans="1:50" s="516" customFormat="1" ht="12.75">
      <c r="A1075" s="534"/>
      <c r="B1075" s="401" t="s">
        <v>369</v>
      </c>
      <c r="C1075" s="360"/>
      <c r="D1075" s="360"/>
      <c r="E1075" s="360"/>
      <c r="F1075" s="402"/>
      <c r="G1075" s="402"/>
      <c r="H1075" s="177"/>
      <c r="I1075" s="177"/>
      <c r="J1075" s="177"/>
      <c r="K1075" s="177"/>
      <c r="L1075" s="177"/>
      <c r="M1075" s="177"/>
      <c r="N1075" s="177"/>
      <c r="O1075" s="177"/>
      <c r="P1075" s="177"/>
      <c r="Q1075" s="177"/>
      <c r="R1075" s="177"/>
      <c r="S1075" s="177"/>
      <c r="T1075" s="392">
        <v>0</v>
      </c>
      <c r="U1075" s="392">
        <v>0</v>
      </c>
      <c r="V1075" s="177"/>
      <c r="W1075" s="177"/>
      <c r="X1075" s="177"/>
      <c r="Y1075" s="177"/>
      <c r="Z1075" s="177"/>
      <c r="AA1075" s="407">
        <v>0</v>
      </c>
      <c r="AB1075" s="533"/>
      <c r="AC1075" s="515"/>
      <c r="AD1075" s="515"/>
      <c r="AE1075" s="515"/>
      <c r="AF1075" s="488"/>
      <c r="AG1075" s="515"/>
      <c r="AH1075" s="515"/>
      <c r="AI1075" s="488"/>
      <c r="AJ1075" s="488"/>
      <c r="AK1075" s="515"/>
      <c r="AL1075" s="515"/>
      <c r="AM1075" s="515"/>
      <c r="AN1075" s="515"/>
      <c r="AO1075" s="515"/>
      <c r="AP1075" s="515"/>
      <c r="AQ1075" s="515"/>
      <c r="AR1075" s="515"/>
      <c r="AS1075" s="515"/>
      <c r="AT1075" s="515"/>
      <c r="AU1075" s="489"/>
    </row>
    <row r="1076" spans="1:50" s="516" customFormat="1" ht="12.75">
      <c r="A1076" s="534"/>
      <c r="B1076" s="401" t="s">
        <v>370</v>
      </c>
      <c r="C1076" s="360"/>
      <c r="D1076" s="360"/>
      <c r="E1076" s="360"/>
      <c r="F1076" s="402"/>
      <c r="G1076" s="402"/>
      <c r="H1076" s="177"/>
      <c r="I1076" s="177"/>
      <c r="J1076" s="177"/>
      <c r="K1076" s="177"/>
      <c r="L1076" s="177"/>
      <c r="M1076" s="177"/>
      <c r="N1076" s="177"/>
      <c r="O1076" s="177"/>
      <c r="P1076" s="177"/>
      <c r="Q1076" s="177"/>
      <c r="R1076" s="177"/>
      <c r="S1076" s="177"/>
      <c r="T1076" s="392">
        <v>0</v>
      </c>
      <c r="U1076" s="392">
        <v>0</v>
      </c>
      <c r="V1076" s="177"/>
      <c r="W1076" s="177"/>
      <c r="X1076" s="177"/>
      <c r="Y1076" s="177"/>
      <c r="Z1076" s="177"/>
      <c r="AA1076" s="407">
        <v>0</v>
      </c>
      <c r="AB1076" s="533"/>
      <c r="AC1076" s="515"/>
      <c r="AD1076" s="515"/>
      <c r="AE1076" s="515"/>
      <c r="AF1076" s="488"/>
      <c r="AG1076" s="515"/>
      <c r="AH1076" s="515"/>
      <c r="AI1076" s="488"/>
      <c r="AJ1076" s="488"/>
      <c r="AK1076" s="515"/>
      <c r="AL1076" s="515"/>
      <c r="AM1076" s="515"/>
      <c r="AN1076" s="515"/>
      <c r="AO1076" s="515"/>
      <c r="AP1076" s="515"/>
      <c r="AQ1076" s="515"/>
      <c r="AR1076" s="515"/>
      <c r="AS1076" s="515"/>
      <c r="AT1076" s="515"/>
      <c r="AU1076" s="489"/>
    </row>
    <row r="1077" spans="1:50" s="516" customFormat="1" ht="12.75">
      <c r="A1077" s="534"/>
      <c r="B1077" s="401" t="s">
        <v>371</v>
      </c>
      <c r="C1077" s="360"/>
      <c r="D1077" s="360"/>
      <c r="E1077" s="360"/>
      <c r="F1077" s="402"/>
      <c r="G1077" s="402"/>
      <c r="H1077" s="177"/>
      <c r="I1077" s="177"/>
      <c r="J1077" s="177"/>
      <c r="K1077" s="177"/>
      <c r="L1077" s="177"/>
      <c r="M1077" s="177"/>
      <c r="N1077" s="177"/>
      <c r="O1077" s="177"/>
      <c r="P1077" s="177"/>
      <c r="Q1077" s="177"/>
      <c r="R1077" s="177"/>
      <c r="S1077" s="177"/>
      <c r="T1077" s="392">
        <v>0</v>
      </c>
      <c r="U1077" s="392">
        <v>0</v>
      </c>
      <c r="V1077" s="177"/>
      <c r="W1077" s="177"/>
      <c r="X1077" s="177"/>
      <c r="Y1077" s="177"/>
      <c r="Z1077" s="177"/>
      <c r="AA1077" s="407">
        <v>0</v>
      </c>
      <c r="AB1077" s="533"/>
      <c r="AC1077" s="515"/>
      <c r="AD1077" s="515"/>
      <c r="AE1077" s="515"/>
      <c r="AF1077" s="488"/>
      <c r="AG1077" s="515"/>
      <c r="AH1077" s="515"/>
      <c r="AI1077" s="488"/>
      <c r="AJ1077" s="488"/>
      <c r="AK1077" s="515"/>
      <c r="AL1077" s="515"/>
      <c r="AM1077" s="515"/>
      <c r="AN1077" s="515"/>
      <c r="AO1077" s="515"/>
      <c r="AP1077" s="515"/>
      <c r="AQ1077" s="515"/>
      <c r="AR1077" s="515"/>
      <c r="AS1077" s="515"/>
      <c r="AT1077" s="515"/>
      <c r="AU1077" s="489"/>
    </row>
    <row r="1078" spans="1:50" s="516" customFormat="1" ht="12.75">
      <c r="A1078" s="534"/>
      <c r="B1078" s="401" t="s">
        <v>372</v>
      </c>
      <c r="C1078" s="360"/>
      <c r="D1078" s="360"/>
      <c r="E1078" s="360"/>
      <c r="F1078" s="402"/>
      <c r="G1078" s="402"/>
      <c r="H1078" s="177"/>
      <c r="I1078" s="177"/>
      <c r="J1078" s="177"/>
      <c r="K1078" s="177"/>
      <c r="L1078" s="177"/>
      <c r="M1078" s="177"/>
      <c r="N1078" s="177"/>
      <c r="O1078" s="177"/>
      <c r="P1078" s="177"/>
      <c r="Q1078" s="177"/>
      <c r="R1078" s="177"/>
      <c r="S1078" s="177"/>
      <c r="T1078" s="392">
        <v>0</v>
      </c>
      <c r="U1078" s="392">
        <v>0</v>
      </c>
      <c r="V1078" s="177"/>
      <c r="W1078" s="177"/>
      <c r="X1078" s="177"/>
      <c r="Y1078" s="177"/>
      <c r="Z1078" s="177"/>
      <c r="AA1078" s="407">
        <v>0</v>
      </c>
      <c r="AB1078" s="533"/>
      <c r="AC1078" s="515"/>
      <c r="AD1078" s="515"/>
      <c r="AE1078" s="515"/>
      <c r="AF1078" s="488"/>
      <c r="AG1078" s="515"/>
      <c r="AH1078" s="515"/>
      <c r="AI1078" s="488"/>
      <c r="AJ1078" s="488"/>
      <c r="AK1078" s="515"/>
      <c r="AL1078" s="515"/>
      <c r="AM1078" s="515"/>
      <c r="AN1078" s="515"/>
      <c r="AO1078" s="515"/>
      <c r="AP1078" s="515"/>
      <c r="AQ1078" s="515"/>
      <c r="AR1078" s="515"/>
      <c r="AS1078" s="515"/>
      <c r="AT1078" s="515"/>
      <c r="AU1078" s="489"/>
    </row>
    <row r="1079" spans="1:50" s="516" customFormat="1" ht="12.75">
      <c r="A1079" s="534"/>
      <c r="B1079" s="401" t="s">
        <v>373</v>
      </c>
      <c r="C1079" s="360">
        <v>0</v>
      </c>
      <c r="D1079" s="360">
        <v>0</v>
      </c>
      <c r="E1079" s="360">
        <v>5.71</v>
      </c>
      <c r="F1079" s="402"/>
      <c r="G1079" s="402"/>
      <c r="H1079" s="177">
        <v>100.37745758</v>
      </c>
      <c r="I1079" s="177">
        <v>100.37745758</v>
      </c>
      <c r="J1079" s="177">
        <v>0</v>
      </c>
      <c r="K1079" s="177">
        <v>0</v>
      </c>
      <c r="L1079" s="177">
        <v>0</v>
      </c>
      <c r="M1079" s="177">
        <v>0</v>
      </c>
      <c r="N1079" s="177">
        <v>0</v>
      </c>
      <c r="O1079" s="177">
        <v>0</v>
      </c>
      <c r="P1079" s="177">
        <v>0</v>
      </c>
      <c r="Q1079" s="177">
        <v>0</v>
      </c>
      <c r="R1079" s="177">
        <v>0</v>
      </c>
      <c r="S1079" s="177">
        <v>0</v>
      </c>
      <c r="T1079" s="392">
        <v>0</v>
      </c>
      <c r="U1079" s="392">
        <v>0</v>
      </c>
      <c r="V1079" s="177">
        <v>0</v>
      </c>
      <c r="W1079" s="177">
        <v>0</v>
      </c>
      <c r="X1079" s="177">
        <v>0</v>
      </c>
      <c r="Y1079" s="177">
        <v>13.187653879999999</v>
      </c>
      <c r="Z1079" s="177">
        <v>0</v>
      </c>
      <c r="AA1079" s="407">
        <v>13.187653879999999</v>
      </c>
      <c r="AB1079" s="533"/>
      <c r="AC1079" s="515"/>
      <c r="AD1079" s="515"/>
      <c r="AE1079" s="515"/>
      <c r="AF1079" s="488"/>
      <c r="AG1079" s="515"/>
      <c r="AH1079" s="515"/>
      <c r="AI1079" s="488"/>
      <c r="AJ1079" s="488"/>
      <c r="AK1079" s="515"/>
      <c r="AL1079" s="515"/>
      <c r="AM1079" s="515"/>
      <c r="AN1079" s="515"/>
      <c r="AO1079" s="515"/>
      <c r="AP1079" s="515"/>
      <c r="AQ1079" s="515"/>
      <c r="AR1079" s="515"/>
      <c r="AS1079" s="515"/>
      <c r="AT1079" s="515"/>
      <c r="AU1079" s="489"/>
    </row>
    <row r="1080" spans="1:50" s="516" customFormat="1" ht="12.75">
      <c r="A1080" s="534"/>
      <c r="B1080" s="401" t="s">
        <v>374</v>
      </c>
      <c r="C1080" s="360"/>
      <c r="D1080" s="360"/>
      <c r="E1080" s="360"/>
      <c r="F1080" s="402"/>
      <c r="G1080" s="402"/>
      <c r="H1080" s="177"/>
      <c r="I1080" s="177"/>
      <c r="J1080" s="177"/>
      <c r="K1080" s="177"/>
      <c r="L1080" s="177"/>
      <c r="M1080" s="177"/>
      <c r="N1080" s="177"/>
      <c r="O1080" s="177"/>
      <c r="P1080" s="177"/>
      <c r="Q1080" s="177"/>
      <c r="R1080" s="177"/>
      <c r="S1080" s="177"/>
      <c r="T1080" s="392">
        <v>0</v>
      </c>
      <c r="U1080" s="392">
        <v>0</v>
      </c>
      <c r="V1080" s="177"/>
      <c r="W1080" s="177"/>
      <c r="X1080" s="177"/>
      <c r="Y1080" s="177"/>
      <c r="Z1080" s="177"/>
      <c r="AA1080" s="407">
        <v>0</v>
      </c>
      <c r="AB1080" s="533"/>
      <c r="AC1080" s="515"/>
      <c r="AD1080" s="515"/>
      <c r="AE1080" s="515"/>
      <c r="AF1080" s="488"/>
      <c r="AG1080" s="515"/>
      <c r="AH1080" s="515"/>
      <c r="AI1080" s="488"/>
      <c r="AJ1080" s="488"/>
      <c r="AK1080" s="515"/>
      <c r="AL1080" s="515"/>
      <c r="AM1080" s="515"/>
      <c r="AN1080" s="515"/>
      <c r="AO1080" s="515"/>
      <c r="AP1080" s="515"/>
      <c r="AQ1080" s="515"/>
      <c r="AR1080" s="515"/>
      <c r="AS1080" s="515"/>
      <c r="AT1080" s="515"/>
      <c r="AU1080" s="489"/>
    </row>
    <row r="1081" spans="1:50" s="516" customFormat="1" ht="12.75">
      <c r="A1081" s="534"/>
      <c r="B1081" s="401" t="s">
        <v>375</v>
      </c>
      <c r="C1081" s="360"/>
      <c r="D1081" s="360"/>
      <c r="E1081" s="360"/>
      <c r="F1081" s="402"/>
      <c r="G1081" s="402"/>
      <c r="H1081" s="177">
        <v>100.37745758</v>
      </c>
      <c r="I1081" s="177">
        <v>100.37745758</v>
      </c>
      <c r="J1081" s="177"/>
      <c r="K1081" s="177"/>
      <c r="L1081" s="177"/>
      <c r="M1081" s="177"/>
      <c r="N1081" s="177"/>
      <c r="O1081" s="177"/>
      <c r="P1081" s="177"/>
      <c r="Q1081" s="177"/>
      <c r="R1081" s="177"/>
      <c r="S1081" s="177"/>
      <c r="T1081" s="392">
        <v>0</v>
      </c>
      <c r="U1081" s="392">
        <v>0</v>
      </c>
      <c r="V1081" s="177"/>
      <c r="W1081" s="177"/>
      <c r="X1081" s="177"/>
      <c r="Y1081" s="177">
        <v>13.187653879999999</v>
      </c>
      <c r="Z1081" s="177"/>
      <c r="AA1081" s="407">
        <v>13.187653879999999</v>
      </c>
      <c r="AB1081" s="533"/>
      <c r="AC1081" s="515"/>
      <c r="AD1081" s="515"/>
      <c r="AE1081" s="515"/>
      <c r="AF1081" s="488"/>
      <c r="AG1081" s="515"/>
      <c r="AH1081" s="515"/>
      <c r="AI1081" s="488"/>
      <c r="AJ1081" s="488"/>
      <c r="AK1081" s="515"/>
      <c r="AL1081" s="515"/>
      <c r="AM1081" s="515"/>
      <c r="AN1081" s="515"/>
      <c r="AO1081" s="515"/>
      <c r="AP1081" s="515"/>
      <c r="AQ1081" s="515"/>
      <c r="AR1081" s="515"/>
      <c r="AS1081" s="515"/>
      <c r="AT1081" s="515"/>
      <c r="AU1081" s="489"/>
    </row>
    <row r="1082" spans="1:50" s="516" customFormat="1" ht="12.75">
      <c r="A1082" s="534"/>
      <c r="B1082" s="401" t="s">
        <v>376</v>
      </c>
      <c r="C1082" s="360"/>
      <c r="D1082" s="360"/>
      <c r="E1082" s="360">
        <v>5.71</v>
      </c>
      <c r="F1082" s="402"/>
      <c r="G1082" s="402"/>
      <c r="H1082" s="177"/>
      <c r="I1082" s="518">
        <v>0</v>
      </c>
      <c r="J1082" s="177"/>
      <c r="K1082" s="177"/>
      <c r="L1082" s="177"/>
      <c r="M1082" s="177"/>
      <c r="N1082" s="177"/>
      <c r="O1082" s="177"/>
      <c r="P1082" s="177"/>
      <c r="Q1082" s="177"/>
      <c r="R1082" s="177"/>
      <c r="S1082" s="177"/>
      <c r="T1082" s="392">
        <v>0</v>
      </c>
      <c r="U1082" s="392">
        <v>0</v>
      </c>
      <c r="V1082" s="177"/>
      <c r="W1082" s="177"/>
      <c r="X1082" s="177"/>
      <c r="Y1082" s="177">
        <v>0</v>
      </c>
      <c r="Z1082" s="177"/>
      <c r="AA1082" s="407">
        <v>0</v>
      </c>
      <c r="AB1082" s="533"/>
      <c r="AC1082" s="515"/>
      <c r="AD1082" s="515"/>
      <c r="AE1082" s="515"/>
      <c r="AF1082" s="488"/>
      <c r="AG1082" s="515"/>
      <c r="AH1082" s="515"/>
      <c r="AI1082" s="488"/>
      <c r="AJ1082" s="488"/>
      <c r="AK1082" s="515"/>
      <c r="AL1082" s="515"/>
      <c r="AM1082" s="515"/>
      <c r="AN1082" s="515"/>
      <c r="AO1082" s="515"/>
      <c r="AP1082" s="515"/>
      <c r="AQ1082" s="515"/>
      <c r="AR1082" s="515"/>
      <c r="AS1082" s="515"/>
      <c r="AT1082" s="515"/>
      <c r="AU1082" s="489"/>
    </row>
    <row r="1083" spans="1:50" s="516" customFormat="1" ht="12.75">
      <c r="A1083" s="534"/>
      <c r="B1083" s="401" t="s">
        <v>377</v>
      </c>
      <c r="C1083" s="360"/>
      <c r="D1083" s="360"/>
      <c r="E1083" s="360"/>
      <c r="F1083" s="402"/>
      <c r="G1083" s="402"/>
      <c r="H1083" s="177"/>
      <c r="I1083" s="177"/>
      <c r="J1083" s="177"/>
      <c r="K1083" s="177"/>
      <c r="L1083" s="177"/>
      <c r="M1083" s="177"/>
      <c r="N1083" s="177"/>
      <c r="O1083" s="177"/>
      <c r="P1083" s="177"/>
      <c r="Q1083" s="177"/>
      <c r="R1083" s="177"/>
      <c r="S1083" s="177"/>
      <c r="T1083" s="392">
        <v>0</v>
      </c>
      <c r="U1083" s="392">
        <v>0</v>
      </c>
      <c r="V1083" s="177"/>
      <c r="W1083" s="177"/>
      <c r="X1083" s="177"/>
      <c r="Y1083" s="177"/>
      <c r="Z1083" s="177"/>
      <c r="AA1083" s="407">
        <v>0</v>
      </c>
      <c r="AB1083" s="533"/>
      <c r="AC1083" s="515"/>
      <c r="AD1083" s="515"/>
      <c r="AE1083" s="515"/>
      <c r="AF1083" s="488"/>
      <c r="AG1083" s="515"/>
      <c r="AH1083" s="515"/>
      <c r="AI1083" s="488"/>
      <c r="AJ1083" s="488"/>
      <c r="AK1083" s="515"/>
      <c r="AL1083" s="515"/>
      <c r="AM1083" s="515"/>
      <c r="AN1083" s="515"/>
      <c r="AO1083" s="515"/>
      <c r="AP1083" s="515"/>
      <c r="AQ1083" s="515"/>
      <c r="AR1083" s="515"/>
      <c r="AS1083" s="515"/>
      <c r="AT1083" s="515"/>
      <c r="AU1083" s="489"/>
    </row>
    <row r="1084" spans="1:50" s="516" customFormat="1" ht="12.75">
      <c r="A1084" s="534"/>
      <c r="B1084" s="401" t="s">
        <v>67</v>
      </c>
      <c r="C1084" s="360"/>
      <c r="D1084" s="360"/>
      <c r="E1084" s="360"/>
      <c r="F1084" s="402"/>
      <c r="G1084" s="402"/>
      <c r="H1084" s="177"/>
      <c r="I1084" s="177"/>
      <c r="J1084" s="177"/>
      <c r="K1084" s="177"/>
      <c r="L1084" s="177"/>
      <c r="M1084" s="177"/>
      <c r="N1084" s="177"/>
      <c r="O1084" s="177"/>
      <c r="P1084" s="177"/>
      <c r="Q1084" s="177"/>
      <c r="R1084" s="177"/>
      <c r="S1084" s="177"/>
      <c r="T1084" s="392">
        <v>0</v>
      </c>
      <c r="U1084" s="392">
        <v>0</v>
      </c>
      <c r="V1084" s="177"/>
      <c r="W1084" s="177"/>
      <c r="X1084" s="177"/>
      <c r="Y1084" s="177"/>
      <c r="Z1084" s="177"/>
      <c r="AA1084" s="407">
        <v>0</v>
      </c>
      <c r="AB1084" s="533"/>
      <c r="AC1084" s="515"/>
      <c r="AD1084" s="515"/>
      <c r="AE1084" s="515"/>
      <c r="AF1084" s="488"/>
      <c r="AG1084" s="515"/>
      <c r="AH1084" s="515"/>
      <c r="AI1084" s="488"/>
      <c r="AJ1084" s="488"/>
      <c r="AK1084" s="515"/>
      <c r="AL1084" s="515"/>
      <c r="AM1084" s="515"/>
      <c r="AN1084" s="515"/>
      <c r="AO1084" s="515"/>
      <c r="AP1084" s="515"/>
      <c r="AQ1084" s="515"/>
      <c r="AR1084" s="515"/>
      <c r="AS1084" s="515"/>
      <c r="AT1084" s="515"/>
      <c r="AU1084" s="489"/>
    </row>
    <row r="1085" spans="1:50" s="528" customFormat="1" ht="39.950000000000003" customHeight="1">
      <c r="A1085" s="540">
        <v>41</v>
      </c>
      <c r="B1085" s="397" t="s">
        <v>113</v>
      </c>
      <c r="C1085" s="513" t="s">
        <v>52</v>
      </c>
      <c r="D1085" s="513">
        <v>58.248000000000005</v>
      </c>
      <c r="E1085" s="513">
        <v>4</v>
      </c>
      <c r="F1085" s="398">
        <v>2012</v>
      </c>
      <c r="G1085" s="398">
        <v>2014</v>
      </c>
      <c r="H1085" s="513">
        <v>163.92990096503948</v>
      </c>
      <c r="I1085" s="513">
        <v>2.0200000000000031</v>
      </c>
      <c r="J1085" s="513"/>
      <c r="K1085" s="513"/>
      <c r="L1085" s="513">
        <v>58.248000000000005</v>
      </c>
      <c r="M1085" s="513">
        <v>4</v>
      </c>
      <c r="N1085" s="513"/>
      <c r="O1085" s="513"/>
      <c r="P1085" s="513"/>
      <c r="Q1085" s="513"/>
      <c r="R1085" s="513"/>
      <c r="S1085" s="513"/>
      <c r="T1085" s="584">
        <v>58.248000000000005</v>
      </c>
      <c r="U1085" s="584">
        <v>4</v>
      </c>
      <c r="V1085" s="590">
        <v>43.415743049999996</v>
      </c>
      <c r="W1085" s="590">
        <v>2.0199999999999996</v>
      </c>
      <c r="X1085" s="590"/>
      <c r="Y1085" s="590"/>
      <c r="Z1085" s="590"/>
      <c r="AA1085" s="587">
        <v>45.435743049999999</v>
      </c>
      <c r="AB1085" s="531"/>
      <c r="AC1085" s="515"/>
      <c r="AD1085" s="537"/>
      <c r="AE1085" s="537"/>
      <c r="AF1085" s="515"/>
      <c r="AG1085" s="515"/>
      <c r="AH1085" s="515"/>
      <c r="AI1085" s="515"/>
      <c r="AJ1085" s="515"/>
      <c r="AK1085" s="515"/>
      <c r="AL1085" s="515"/>
      <c r="AM1085" s="515"/>
      <c r="AN1085" s="515"/>
      <c r="AO1085" s="515"/>
      <c r="AP1085" s="515"/>
      <c r="AQ1085" s="537"/>
      <c r="AR1085" s="537"/>
      <c r="AS1085" s="537"/>
      <c r="AT1085" s="537"/>
      <c r="AU1085" s="527"/>
      <c r="AX1085" s="536"/>
    </row>
    <row r="1086" spans="1:50" s="516" customFormat="1" ht="12.75">
      <c r="A1086" s="534"/>
      <c r="B1086" s="401" t="s">
        <v>361</v>
      </c>
      <c r="C1086" s="360">
        <v>0</v>
      </c>
      <c r="D1086" s="360">
        <v>58.247999999999998</v>
      </c>
      <c r="E1086" s="360">
        <v>4</v>
      </c>
      <c r="F1086" s="402"/>
      <c r="G1086" s="402"/>
      <c r="H1086" s="177">
        <v>163.92990097000001</v>
      </c>
      <c r="I1086" s="177">
        <v>2.0199999999999871</v>
      </c>
      <c r="J1086" s="177">
        <v>0</v>
      </c>
      <c r="K1086" s="177">
        <v>0</v>
      </c>
      <c r="L1086" s="177">
        <v>58.247999999999998</v>
      </c>
      <c r="M1086" s="177">
        <v>4</v>
      </c>
      <c r="N1086" s="177">
        <v>0</v>
      </c>
      <c r="O1086" s="177">
        <v>0</v>
      </c>
      <c r="P1086" s="177">
        <v>0</v>
      </c>
      <c r="Q1086" s="177">
        <v>0</v>
      </c>
      <c r="R1086" s="177">
        <v>0</v>
      </c>
      <c r="S1086" s="177">
        <v>0</v>
      </c>
      <c r="T1086" s="403">
        <v>58.247999999999998</v>
      </c>
      <c r="U1086" s="403">
        <v>4</v>
      </c>
      <c r="V1086" s="177">
        <v>43.415743049999996</v>
      </c>
      <c r="W1086" s="177">
        <v>2.02</v>
      </c>
      <c r="X1086" s="177">
        <v>0</v>
      </c>
      <c r="Y1086" s="177">
        <v>0</v>
      </c>
      <c r="Z1086" s="177">
        <v>0</v>
      </c>
      <c r="AA1086" s="545">
        <v>45.435743049999999</v>
      </c>
      <c r="AB1086" s="533"/>
      <c r="AC1086" s="515"/>
      <c r="AD1086" s="515"/>
      <c r="AE1086" s="515"/>
      <c r="AF1086" s="488"/>
      <c r="AG1086" s="515"/>
      <c r="AH1086" s="515"/>
      <c r="AI1086" s="488"/>
      <c r="AJ1086" s="488"/>
      <c r="AK1086" s="515"/>
      <c r="AL1086" s="515"/>
      <c r="AM1086" s="515"/>
      <c r="AN1086" s="515"/>
      <c r="AO1086" s="515"/>
      <c r="AP1086" s="515"/>
      <c r="AQ1086" s="515"/>
      <c r="AR1086" s="515"/>
      <c r="AS1086" s="515"/>
      <c r="AT1086" s="515"/>
      <c r="AU1086" s="489"/>
    </row>
    <row r="1087" spans="1:50" s="516" customFormat="1" ht="12.75">
      <c r="A1087" s="534"/>
      <c r="B1087" s="401" t="s">
        <v>362</v>
      </c>
      <c r="C1087" s="360">
        <v>0</v>
      </c>
      <c r="D1087" s="360">
        <v>58.247999999999998</v>
      </c>
      <c r="E1087" s="360">
        <v>0</v>
      </c>
      <c r="F1087" s="402"/>
      <c r="G1087" s="402"/>
      <c r="H1087" s="177">
        <v>147.02498523</v>
      </c>
      <c r="I1087" s="177">
        <v>1.8116918899999863</v>
      </c>
      <c r="J1087" s="177">
        <v>0</v>
      </c>
      <c r="K1087" s="177">
        <v>0</v>
      </c>
      <c r="L1087" s="177">
        <v>58.247999999999998</v>
      </c>
      <c r="M1087" s="177">
        <v>0</v>
      </c>
      <c r="N1087" s="177">
        <v>0</v>
      </c>
      <c r="O1087" s="177">
        <v>0</v>
      </c>
      <c r="P1087" s="177">
        <v>0</v>
      </c>
      <c r="Q1087" s="177">
        <v>0</v>
      </c>
      <c r="R1087" s="177">
        <v>0</v>
      </c>
      <c r="S1087" s="177">
        <v>0</v>
      </c>
      <c r="T1087" s="403">
        <v>58.247999999999998</v>
      </c>
      <c r="U1087" s="403">
        <v>0</v>
      </c>
      <c r="V1087" s="177">
        <v>39.27012461052594</v>
      </c>
      <c r="W1087" s="177">
        <v>1.8116918900000001</v>
      </c>
      <c r="X1087" s="177">
        <v>0</v>
      </c>
      <c r="Y1087" s="177">
        <v>0</v>
      </c>
      <c r="Z1087" s="177">
        <v>0</v>
      </c>
      <c r="AA1087" s="545">
        <v>41.081816500525939</v>
      </c>
      <c r="AB1087" s="533"/>
      <c r="AC1087" s="515"/>
      <c r="AD1087" s="515"/>
      <c r="AE1087" s="515"/>
      <c r="AF1087" s="488"/>
      <c r="AG1087" s="515"/>
      <c r="AH1087" s="515"/>
      <c r="AI1087" s="488"/>
      <c r="AJ1087" s="488"/>
      <c r="AK1087" s="515"/>
      <c r="AL1087" s="515"/>
      <c r="AM1087" s="515"/>
      <c r="AN1087" s="515"/>
      <c r="AO1087" s="515"/>
      <c r="AP1087" s="515"/>
      <c r="AQ1087" s="515"/>
      <c r="AR1087" s="515"/>
      <c r="AS1087" s="515"/>
      <c r="AT1087" s="515"/>
      <c r="AU1087" s="489"/>
    </row>
    <row r="1088" spans="1:50" s="516" customFormat="1" ht="12.75">
      <c r="A1088" s="534"/>
      <c r="B1088" s="401" t="s">
        <v>363</v>
      </c>
      <c r="C1088" s="360">
        <v>0</v>
      </c>
      <c r="D1088" s="360">
        <v>58</v>
      </c>
      <c r="E1088" s="360">
        <v>0</v>
      </c>
      <c r="F1088" s="402"/>
      <c r="G1088" s="402"/>
      <c r="H1088" s="177">
        <v>146.16491110999999</v>
      </c>
      <c r="I1088" s="177">
        <v>1.8010937599999863</v>
      </c>
      <c r="J1088" s="177">
        <v>0</v>
      </c>
      <c r="K1088" s="177">
        <v>0</v>
      </c>
      <c r="L1088" s="177">
        <v>58</v>
      </c>
      <c r="M1088" s="177">
        <v>0</v>
      </c>
      <c r="N1088" s="177">
        <v>0</v>
      </c>
      <c r="O1088" s="177">
        <v>0</v>
      </c>
      <c r="P1088" s="177">
        <v>0</v>
      </c>
      <c r="Q1088" s="177">
        <v>0</v>
      </c>
      <c r="R1088" s="177">
        <v>0</v>
      </c>
      <c r="S1088" s="177">
        <v>0</v>
      </c>
      <c r="T1088" s="403">
        <v>58</v>
      </c>
      <c r="U1088" s="403">
        <v>0</v>
      </c>
      <c r="V1088" s="177">
        <v>39.230784955220599</v>
      </c>
      <c r="W1088" s="177">
        <v>1.8010937600000001</v>
      </c>
      <c r="X1088" s="177">
        <v>0</v>
      </c>
      <c r="Y1088" s="177">
        <v>0</v>
      </c>
      <c r="Z1088" s="177">
        <v>0</v>
      </c>
      <c r="AA1088" s="545">
        <v>41.0318787152206</v>
      </c>
      <c r="AB1088" s="533"/>
      <c r="AC1088" s="515"/>
      <c r="AD1088" s="515"/>
      <c r="AE1088" s="515"/>
      <c r="AF1088" s="488"/>
      <c r="AG1088" s="515"/>
      <c r="AH1088" s="515"/>
      <c r="AI1088" s="488"/>
      <c r="AJ1088" s="488"/>
      <c r="AK1088" s="515"/>
      <c r="AL1088" s="515"/>
      <c r="AM1088" s="515"/>
      <c r="AN1088" s="515"/>
      <c r="AO1088" s="515"/>
      <c r="AP1088" s="515"/>
      <c r="AQ1088" s="515"/>
      <c r="AR1088" s="515"/>
      <c r="AS1088" s="515"/>
      <c r="AT1088" s="515"/>
      <c r="AU1088" s="489"/>
    </row>
    <row r="1089" spans="1:50" s="516" customFormat="1" ht="12.75">
      <c r="A1089" s="534"/>
      <c r="B1089" s="401" t="s">
        <v>364</v>
      </c>
      <c r="C1089" s="360"/>
      <c r="D1089" s="360"/>
      <c r="E1089" s="360"/>
      <c r="F1089" s="402"/>
      <c r="G1089" s="402"/>
      <c r="H1089" s="177"/>
      <c r="I1089" s="177"/>
      <c r="J1089" s="177"/>
      <c r="K1089" s="177"/>
      <c r="L1089" s="177"/>
      <c r="M1089" s="177"/>
      <c r="N1089" s="177"/>
      <c r="O1089" s="177"/>
      <c r="P1089" s="177"/>
      <c r="Q1089" s="177"/>
      <c r="R1089" s="177"/>
      <c r="S1089" s="177"/>
      <c r="T1089" s="403">
        <v>0</v>
      </c>
      <c r="U1089" s="403">
        <v>0</v>
      </c>
      <c r="V1089" s="177"/>
      <c r="W1089" s="177"/>
      <c r="X1089" s="177"/>
      <c r="Y1089" s="177"/>
      <c r="Z1089" s="177"/>
      <c r="AA1089" s="545">
        <v>0</v>
      </c>
      <c r="AB1089" s="533"/>
      <c r="AC1089" s="515"/>
      <c r="AD1089" s="515"/>
      <c r="AE1089" s="515"/>
      <c r="AF1089" s="488"/>
      <c r="AG1089" s="515"/>
      <c r="AH1089" s="515"/>
      <c r="AI1089" s="488"/>
      <c r="AJ1089" s="488"/>
      <c r="AK1089" s="515"/>
      <c r="AL1089" s="515"/>
      <c r="AM1089" s="515"/>
      <c r="AN1089" s="515"/>
      <c r="AO1089" s="515"/>
      <c r="AP1089" s="515"/>
      <c r="AQ1089" s="515"/>
      <c r="AR1089" s="515"/>
      <c r="AS1089" s="515"/>
      <c r="AT1089" s="515"/>
      <c r="AU1089" s="489"/>
    </row>
    <row r="1090" spans="1:50" s="516" customFormat="1" ht="12.75">
      <c r="A1090" s="534"/>
      <c r="B1090" s="401" t="s">
        <v>365</v>
      </c>
      <c r="C1090" s="360"/>
      <c r="D1090" s="360"/>
      <c r="E1090" s="360"/>
      <c r="F1090" s="402"/>
      <c r="G1090" s="402"/>
      <c r="H1090" s="177"/>
      <c r="I1090" s="177"/>
      <c r="J1090" s="177"/>
      <c r="K1090" s="177"/>
      <c r="L1090" s="177"/>
      <c r="M1090" s="177"/>
      <c r="N1090" s="177"/>
      <c r="O1090" s="177"/>
      <c r="P1090" s="177"/>
      <c r="Q1090" s="177"/>
      <c r="R1090" s="177"/>
      <c r="S1090" s="177"/>
      <c r="T1090" s="403">
        <v>0</v>
      </c>
      <c r="U1090" s="403">
        <v>0</v>
      </c>
      <c r="V1090" s="177"/>
      <c r="W1090" s="177"/>
      <c r="X1090" s="177"/>
      <c r="Y1090" s="177"/>
      <c r="Z1090" s="177"/>
      <c r="AA1090" s="545">
        <v>0</v>
      </c>
      <c r="AB1090" s="533"/>
      <c r="AC1090" s="515"/>
      <c r="AD1090" s="515"/>
      <c r="AE1090" s="515"/>
      <c r="AF1090" s="488"/>
      <c r="AG1090" s="515"/>
      <c r="AH1090" s="515"/>
      <c r="AI1090" s="488"/>
      <c r="AJ1090" s="488"/>
      <c r="AK1090" s="515"/>
      <c r="AL1090" s="515"/>
      <c r="AM1090" s="515"/>
      <c r="AN1090" s="515"/>
      <c r="AO1090" s="515"/>
      <c r="AP1090" s="515"/>
      <c r="AQ1090" s="515"/>
      <c r="AR1090" s="515"/>
      <c r="AS1090" s="515"/>
      <c r="AT1090" s="515"/>
      <c r="AU1090" s="489"/>
    </row>
    <row r="1091" spans="1:50" s="516" customFormat="1" ht="12.75">
      <c r="A1091" s="534"/>
      <c r="B1091" s="401" t="s">
        <v>366</v>
      </c>
      <c r="C1091" s="360"/>
      <c r="D1091" s="360">
        <v>20</v>
      </c>
      <c r="E1091" s="360"/>
      <c r="F1091" s="402"/>
      <c r="G1091" s="402"/>
      <c r="H1091" s="177">
        <v>50.77471311</v>
      </c>
      <c r="I1091" s="518">
        <v>0.62566328999999499</v>
      </c>
      <c r="J1091" s="177"/>
      <c r="K1091" s="177"/>
      <c r="L1091" s="177">
        <v>20</v>
      </c>
      <c r="M1091" s="177"/>
      <c r="N1091" s="177"/>
      <c r="O1091" s="177"/>
      <c r="P1091" s="177"/>
      <c r="Q1091" s="177"/>
      <c r="R1091" s="177"/>
      <c r="S1091" s="177"/>
      <c r="T1091" s="403">
        <v>20</v>
      </c>
      <c r="U1091" s="403">
        <v>0</v>
      </c>
      <c r="V1091" s="177">
        <v>16.064666461547116</v>
      </c>
      <c r="W1091" s="177">
        <v>0.62566328999999998</v>
      </c>
      <c r="X1091" s="177"/>
      <c r="Y1091" s="177"/>
      <c r="Z1091" s="177"/>
      <c r="AA1091" s="545">
        <v>16.690329751547115</v>
      </c>
      <c r="AB1091" s="533"/>
      <c r="AC1091" s="515"/>
      <c r="AD1091" s="515"/>
      <c r="AE1091" s="515"/>
      <c r="AF1091" s="488"/>
      <c r="AG1091" s="515"/>
      <c r="AH1091" s="515"/>
      <c r="AI1091" s="488"/>
      <c r="AJ1091" s="488"/>
      <c r="AK1091" s="515"/>
      <c r="AL1091" s="515"/>
      <c r="AM1091" s="515"/>
      <c r="AN1091" s="515"/>
      <c r="AO1091" s="515"/>
      <c r="AP1091" s="515"/>
      <c r="AQ1091" s="515"/>
      <c r="AR1091" s="515"/>
      <c r="AS1091" s="515"/>
      <c r="AT1091" s="515"/>
      <c r="AU1091" s="489"/>
    </row>
    <row r="1092" spans="1:50" s="516" customFormat="1" ht="12.75">
      <c r="A1092" s="534"/>
      <c r="B1092" s="401" t="s">
        <v>367</v>
      </c>
      <c r="C1092" s="360"/>
      <c r="D1092" s="360">
        <v>38</v>
      </c>
      <c r="E1092" s="360"/>
      <c r="F1092" s="402"/>
      <c r="G1092" s="402"/>
      <c r="H1092" s="177">
        <v>95.390197999999998</v>
      </c>
      <c r="I1092" s="518">
        <v>1.1754304699999913</v>
      </c>
      <c r="J1092" s="177"/>
      <c r="K1092" s="177"/>
      <c r="L1092" s="177">
        <v>38</v>
      </c>
      <c r="M1092" s="177"/>
      <c r="N1092" s="177"/>
      <c r="O1092" s="177"/>
      <c r="P1092" s="177"/>
      <c r="Q1092" s="177"/>
      <c r="R1092" s="177"/>
      <c r="S1092" s="177"/>
      <c r="T1092" s="403">
        <v>38</v>
      </c>
      <c r="U1092" s="403">
        <v>0</v>
      </c>
      <c r="V1092" s="177">
        <v>23.166118493673483</v>
      </c>
      <c r="W1092" s="177">
        <v>1.17543047</v>
      </c>
      <c r="X1092" s="177"/>
      <c r="Y1092" s="177"/>
      <c r="Z1092" s="177"/>
      <c r="AA1092" s="545">
        <v>24.341548963673482</v>
      </c>
      <c r="AB1092" s="533"/>
      <c r="AC1092" s="515"/>
      <c r="AD1092" s="515"/>
      <c r="AE1092" s="515"/>
      <c r="AF1092" s="488"/>
      <c r="AG1092" s="515"/>
      <c r="AH1092" s="515"/>
      <c r="AI1092" s="488"/>
      <c r="AJ1092" s="488"/>
      <c r="AK1092" s="515"/>
      <c r="AL1092" s="515"/>
      <c r="AM1092" s="515"/>
      <c r="AN1092" s="515"/>
      <c r="AO1092" s="515"/>
      <c r="AP1092" s="515"/>
      <c r="AQ1092" s="515"/>
      <c r="AR1092" s="515"/>
      <c r="AS1092" s="515"/>
      <c r="AT1092" s="515"/>
      <c r="AU1092" s="489"/>
    </row>
    <row r="1093" spans="1:50" s="516" customFormat="1" ht="12.75">
      <c r="A1093" s="534"/>
      <c r="B1093" s="401" t="s">
        <v>368</v>
      </c>
      <c r="C1093" s="360">
        <v>0</v>
      </c>
      <c r="D1093" s="360">
        <v>0.248</v>
      </c>
      <c r="E1093" s="360">
        <v>0</v>
      </c>
      <c r="F1093" s="402"/>
      <c r="G1093" s="402"/>
      <c r="H1093" s="177">
        <v>0.86007411999999994</v>
      </c>
      <c r="I1093" s="177">
        <v>1.0598129999999966E-2</v>
      </c>
      <c r="J1093" s="177">
        <v>0</v>
      </c>
      <c r="K1093" s="177">
        <v>0</v>
      </c>
      <c r="L1093" s="177">
        <v>0.248</v>
      </c>
      <c r="M1093" s="177">
        <v>0</v>
      </c>
      <c r="N1093" s="177">
        <v>0</v>
      </c>
      <c r="O1093" s="177">
        <v>0</v>
      </c>
      <c r="P1093" s="177">
        <v>0</v>
      </c>
      <c r="Q1093" s="177">
        <v>0</v>
      </c>
      <c r="R1093" s="177">
        <v>0</v>
      </c>
      <c r="S1093" s="177">
        <v>0</v>
      </c>
      <c r="T1093" s="403">
        <v>0.248</v>
      </c>
      <c r="U1093" s="403">
        <v>0</v>
      </c>
      <c r="V1093" s="177">
        <v>3.9339655305342364E-2</v>
      </c>
      <c r="W1093" s="177">
        <v>1.0598129999999999E-2</v>
      </c>
      <c r="X1093" s="177">
        <v>0</v>
      </c>
      <c r="Y1093" s="177">
        <v>0</v>
      </c>
      <c r="Z1093" s="177">
        <v>0</v>
      </c>
      <c r="AA1093" s="545">
        <v>4.9937785305342361E-2</v>
      </c>
      <c r="AB1093" s="533"/>
      <c r="AC1093" s="515"/>
      <c r="AD1093" s="515"/>
      <c r="AE1093" s="515"/>
      <c r="AF1093" s="488"/>
      <c r="AG1093" s="515"/>
      <c r="AH1093" s="515"/>
      <c r="AI1093" s="488"/>
      <c r="AJ1093" s="488"/>
      <c r="AK1093" s="515"/>
      <c r="AL1093" s="515"/>
      <c r="AM1093" s="515"/>
      <c r="AN1093" s="515"/>
      <c r="AO1093" s="515"/>
      <c r="AP1093" s="515"/>
      <c r="AQ1093" s="515"/>
      <c r="AR1093" s="515"/>
      <c r="AS1093" s="515"/>
      <c r="AT1093" s="515"/>
      <c r="AU1093" s="489"/>
    </row>
    <row r="1094" spans="1:50" s="516" customFormat="1" ht="12.75">
      <c r="A1094" s="534"/>
      <c r="B1094" s="401" t="s">
        <v>369</v>
      </c>
      <c r="C1094" s="360"/>
      <c r="D1094" s="360"/>
      <c r="E1094" s="360"/>
      <c r="F1094" s="402"/>
      <c r="G1094" s="402"/>
      <c r="H1094" s="177"/>
      <c r="I1094" s="177"/>
      <c r="J1094" s="177"/>
      <c r="K1094" s="177"/>
      <c r="L1094" s="177"/>
      <c r="M1094" s="177"/>
      <c r="N1094" s="177"/>
      <c r="O1094" s="177"/>
      <c r="P1094" s="177"/>
      <c r="Q1094" s="177"/>
      <c r="R1094" s="177"/>
      <c r="S1094" s="177"/>
      <c r="T1094" s="403">
        <v>0</v>
      </c>
      <c r="U1094" s="403">
        <v>0</v>
      </c>
      <c r="V1094" s="177"/>
      <c r="W1094" s="177"/>
      <c r="X1094" s="177"/>
      <c r="Y1094" s="177"/>
      <c r="Z1094" s="177"/>
      <c r="AA1094" s="545">
        <v>0</v>
      </c>
      <c r="AB1094" s="533"/>
      <c r="AC1094" s="515"/>
      <c r="AD1094" s="515"/>
      <c r="AE1094" s="515"/>
      <c r="AF1094" s="488"/>
      <c r="AG1094" s="515"/>
      <c r="AH1094" s="515"/>
      <c r="AI1094" s="488"/>
      <c r="AJ1094" s="488"/>
      <c r="AK1094" s="515"/>
      <c r="AL1094" s="515"/>
      <c r="AM1094" s="515"/>
      <c r="AN1094" s="515"/>
      <c r="AO1094" s="515"/>
      <c r="AP1094" s="515"/>
      <c r="AQ1094" s="515"/>
      <c r="AR1094" s="515"/>
      <c r="AS1094" s="515"/>
      <c r="AT1094" s="515"/>
      <c r="AU1094" s="489"/>
    </row>
    <row r="1095" spans="1:50" s="516" customFormat="1" ht="12.75">
      <c r="A1095" s="534"/>
      <c r="B1095" s="401" t="s">
        <v>370</v>
      </c>
      <c r="C1095" s="360"/>
      <c r="D1095" s="360"/>
      <c r="E1095" s="360"/>
      <c r="F1095" s="402"/>
      <c r="G1095" s="402"/>
      <c r="H1095" s="177"/>
      <c r="I1095" s="177"/>
      <c r="J1095" s="177"/>
      <c r="K1095" s="177"/>
      <c r="L1095" s="177"/>
      <c r="M1095" s="177"/>
      <c r="N1095" s="177"/>
      <c r="O1095" s="177"/>
      <c r="P1095" s="177"/>
      <c r="Q1095" s="177"/>
      <c r="R1095" s="177"/>
      <c r="S1095" s="177"/>
      <c r="T1095" s="403">
        <v>0</v>
      </c>
      <c r="U1095" s="403">
        <v>0</v>
      </c>
      <c r="V1095" s="177"/>
      <c r="W1095" s="177"/>
      <c r="X1095" s="177"/>
      <c r="Y1095" s="177"/>
      <c r="Z1095" s="177"/>
      <c r="AA1095" s="545">
        <v>0</v>
      </c>
      <c r="AB1095" s="533"/>
      <c r="AC1095" s="515"/>
      <c r="AD1095" s="515"/>
      <c r="AE1095" s="515"/>
      <c r="AF1095" s="488"/>
      <c r="AG1095" s="515"/>
      <c r="AH1095" s="515"/>
      <c r="AI1095" s="488"/>
      <c r="AJ1095" s="488"/>
      <c r="AK1095" s="515"/>
      <c r="AL1095" s="515"/>
      <c r="AM1095" s="515"/>
      <c r="AN1095" s="515"/>
      <c r="AO1095" s="515"/>
      <c r="AP1095" s="515"/>
      <c r="AQ1095" s="515"/>
      <c r="AR1095" s="515"/>
      <c r="AS1095" s="515"/>
      <c r="AT1095" s="515"/>
      <c r="AU1095" s="489"/>
    </row>
    <row r="1096" spans="1:50" s="516" customFormat="1" ht="12.75">
      <c r="A1096" s="534"/>
      <c r="B1096" s="401" t="s">
        <v>371</v>
      </c>
      <c r="C1096" s="360"/>
      <c r="D1096" s="360">
        <v>0.245</v>
      </c>
      <c r="E1096" s="360"/>
      <c r="F1096" s="402"/>
      <c r="G1096" s="402"/>
      <c r="H1096" s="177">
        <v>0.85615295999999996</v>
      </c>
      <c r="I1096" s="518">
        <v>1.0549809999999965E-2</v>
      </c>
      <c r="J1096" s="177"/>
      <c r="K1096" s="177"/>
      <c r="L1096" s="177">
        <v>0.245</v>
      </c>
      <c r="M1096" s="177"/>
      <c r="N1096" s="177"/>
      <c r="O1096" s="177"/>
      <c r="P1096" s="177"/>
      <c r="Q1096" s="177"/>
      <c r="R1096" s="177"/>
      <c r="S1096" s="177"/>
      <c r="T1096" s="403">
        <v>0.245</v>
      </c>
      <c r="U1096" s="403">
        <v>0</v>
      </c>
      <c r="V1096" s="177">
        <v>3.9339655305342364E-2</v>
      </c>
      <c r="W1096" s="177">
        <v>1.054981E-2</v>
      </c>
      <c r="X1096" s="177"/>
      <c r="Y1096" s="177"/>
      <c r="Z1096" s="177"/>
      <c r="AA1096" s="545">
        <v>4.9889465305342363E-2</v>
      </c>
      <c r="AB1096" s="533"/>
      <c r="AC1096" s="515"/>
      <c r="AD1096" s="515"/>
      <c r="AE1096" s="515"/>
      <c r="AF1096" s="488"/>
      <c r="AG1096" s="515"/>
      <c r="AH1096" s="515"/>
      <c r="AI1096" s="488"/>
      <c r="AJ1096" s="488"/>
      <c r="AK1096" s="515"/>
      <c r="AL1096" s="515"/>
      <c r="AM1096" s="515"/>
      <c r="AN1096" s="515"/>
      <c r="AO1096" s="515"/>
      <c r="AP1096" s="515"/>
      <c r="AQ1096" s="515"/>
      <c r="AR1096" s="515"/>
      <c r="AS1096" s="515"/>
      <c r="AT1096" s="515"/>
      <c r="AU1096" s="489"/>
    </row>
    <row r="1097" spans="1:50" s="516" customFormat="1" ht="12.75">
      <c r="A1097" s="534"/>
      <c r="B1097" s="401" t="s">
        <v>372</v>
      </c>
      <c r="C1097" s="360"/>
      <c r="D1097" s="360">
        <v>3.0000000000000001E-3</v>
      </c>
      <c r="E1097" s="360"/>
      <c r="F1097" s="402"/>
      <c r="G1097" s="402"/>
      <c r="H1097" s="177">
        <v>3.9211599999999999E-3</v>
      </c>
      <c r="I1097" s="518">
        <v>4.8320000000000134E-5</v>
      </c>
      <c r="J1097" s="177"/>
      <c r="K1097" s="177"/>
      <c r="L1097" s="177">
        <v>3.0000000000000001E-3</v>
      </c>
      <c r="M1097" s="177"/>
      <c r="N1097" s="177"/>
      <c r="O1097" s="177"/>
      <c r="P1097" s="177"/>
      <c r="Q1097" s="177"/>
      <c r="R1097" s="177"/>
      <c r="S1097" s="177"/>
      <c r="T1097" s="403">
        <v>3.0000000000000001E-3</v>
      </c>
      <c r="U1097" s="403">
        <v>0</v>
      </c>
      <c r="V1097" s="177"/>
      <c r="W1097" s="177">
        <v>4.8319999999999998E-5</v>
      </c>
      <c r="X1097" s="177"/>
      <c r="Y1097" s="177"/>
      <c r="Z1097" s="177"/>
      <c r="AA1097" s="545">
        <v>4.8319999999999998E-5</v>
      </c>
      <c r="AB1097" s="533"/>
      <c r="AC1097" s="515"/>
      <c r="AD1097" s="515"/>
      <c r="AE1097" s="515"/>
      <c r="AF1097" s="488"/>
      <c r="AG1097" s="515"/>
      <c r="AH1097" s="515"/>
      <c r="AI1097" s="488"/>
      <c r="AJ1097" s="488"/>
      <c r="AK1097" s="515"/>
      <c r="AL1097" s="515"/>
      <c r="AM1097" s="515"/>
      <c r="AN1097" s="515"/>
      <c r="AO1097" s="515"/>
      <c r="AP1097" s="515"/>
      <c r="AQ1097" s="515"/>
      <c r="AR1097" s="515"/>
      <c r="AS1097" s="515"/>
      <c r="AT1097" s="515"/>
      <c r="AU1097" s="489"/>
    </row>
    <row r="1098" spans="1:50" s="516" customFormat="1" ht="12.75">
      <c r="A1098" s="534"/>
      <c r="B1098" s="401" t="s">
        <v>373</v>
      </c>
      <c r="C1098" s="360">
        <v>0</v>
      </c>
      <c r="D1098" s="360">
        <v>0</v>
      </c>
      <c r="E1098" s="360">
        <v>4</v>
      </c>
      <c r="F1098" s="402"/>
      <c r="G1098" s="402"/>
      <c r="H1098" s="177">
        <v>16.90491574</v>
      </c>
      <c r="I1098" s="177">
        <v>0.20830811000000082</v>
      </c>
      <c r="J1098" s="177">
        <v>0</v>
      </c>
      <c r="K1098" s="177">
        <v>0</v>
      </c>
      <c r="L1098" s="177">
        <v>0</v>
      </c>
      <c r="M1098" s="177">
        <v>4</v>
      </c>
      <c r="N1098" s="177">
        <v>0</v>
      </c>
      <c r="O1098" s="177">
        <v>0</v>
      </c>
      <c r="P1098" s="177">
        <v>0</v>
      </c>
      <c r="Q1098" s="177">
        <v>0</v>
      </c>
      <c r="R1098" s="177">
        <v>0</v>
      </c>
      <c r="S1098" s="177">
        <v>0</v>
      </c>
      <c r="T1098" s="403">
        <v>0</v>
      </c>
      <c r="U1098" s="403">
        <v>4</v>
      </c>
      <c r="V1098" s="177">
        <v>4.1456184394740561</v>
      </c>
      <c r="W1098" s="177">
        <v>0.20830811000000002</v>
      </c>
      <c r="X1098" s="177">
        <v>0</v>
      </c>
      <c r="Y1098" s="177">
        <v>0</v>
      </c>
      <c r="Z1098" s="177">
        <v>0</v>
      </c>
      <c r="AA1098" s="545">
        <v>4.353926549474056</v>
      </c>
      <c r="AB1098" s="533"/>
      <c r="AC1098" s="515"/>
      <c r="AD1098" s="515"/>
      <c r="AE1098" s="515"/>
      <c r="AF1098" s="488"/>
      <c r="AG1098" s="515"/>
      <c r="AH1098" s="515"/>
      <c r="AI1098" s="488"/>
      <c r="AJ1098" s="488"/>
      <c r="AK1098" s="515"/>
      <c r="AL1098" s="515"/>
      <c r="AM1098" s="515"/>
      <c r="AN1098" s="515"/>
      <c r="AO1098" s="515"/>
      <c r="AP1098" s="515"/>
      <c r="AQ1098" s="515"/>
      <c r="AR1098" s="515"/>
      <c r="AS1098" s="515"/>
      <c r="AT1098" s="515"/>
      <c r="AU1098" s="489"/>
    </row>
    <row r="1099" spans="1:50" s="516" customFormat="1" ht="12.75">
      <c r="A1099" s="534"/>
      <c r="B1099" s="401" t="s">
        <v>374</v>
      </c>
      <c r="C1099" s="360"/>
      <c r="D1099" s="360"/>
      <c r="E1099" s="360"/>
      <c r="F1099" s="402"/>
      <c r="G1099" s="402"/>
      <c r="H1099" s="177"/>
      <c r="I1099" s="177"/>
      <c r="J1099" s="177"/>
      <c r="K1099" s="177"/>
      <c r="L1099" s="177"/>
      <c r="M1099" s="177"/>
      <c r="N1099" s="177"/>
      <c r="O1099" s="177"/>
      <c r="P1099" s="177"/>
      <c r="Q1099" s="177"/>
      <c r="R1099" s="177"/>
      <c r="S1099" s="177"/>
      <c r="T1099" s="403">
        <v>0</v>
      </c>
      <c r="U1099" s="403">
        <v>0</v>
      </c>
      <c r="V1099" s="177"/>
      <c r="W1099" s="177"/>
      <c r="X1099" s="177"/>
      <c r="Y1099" s="177"/>
      <c r="Z1099" s="177"/>
      <c r="AA1099" s="545">
        <v>0</v>
      </c>
      <c r="AB1099" s="533"/>
      <c r="AC1099" s="515"/>
      <c r="AD1099" s="515"/>
      <c r="AE1099" s="515"/>
      <c r="AF1099" s="488"/>
      <c r="AG1099" s="515"/>
      <c r="AH1099" s="515"/>
      <c r="AI1099" s="488"/>
      <c r="AJ1099" s="488"/>
      <c r="AK1099" s="515"/>
      <c r="AL1099" s="515"/>
      <c r="AM1099" s="515"/>
      <c r="AN1099" s="515"/>
      <c r="AO1099" s="515"/>
      <c r="AP1099" s="515"/>
      <c r="AQ1099" s="515"/>
      <c r="AR1099" s="515"/>
      <c r="AS1099" s="515"/>
      <c r="AT1099" s="515"/>
      <c r="AU1099" s="489"/>
    </row>
    <row r="1100" spans="1:50" s="516" customFormat="1" ht="12.75">
      <c r="A1100" s="534"/>
      <c r="B1100" s="401" t="s">
        <v>375</v>
      </c>
      <c r="C1100" s="360"/>
      <c r="D1100" s="360"/>
      <c r="E1100" s="360"/>
      <c r="F1100" s="402"/>
      <c r="G1100" s="402"/>
      <c r="H1100" s="177"/>
      <c r="I1100" s="177"/>
      <c r="J1100" s="177"/>
      <c r="K1100" s="177"/>
      <c r="L1100" s="177"/>
      <c r="M1100" s="177"/>
      <c r="N1100" s="177"/>
      <c r="O1100" s="177"/>
      <c r="P1100" s="177"/>
      <c r="Q1100" s="177"/>
      <c r="R1100" s="177"/>
      <c r="S1100" s="177"/>
      <c r="T1100" s="403">
        <v>0</v>
      </c>
      <c r="U1100" s="403">
        <v>0</v>
      </c>
      <c r="V1100" s="177"/>
      <c r="W1100" s="177"/>
      <c r="X1100" s="177"/>
      <c r="Y1100" s="177"/>
      <c r="Z1100" s="177"/>
      <c r="AA1100" s="545">
        <v>0</v>
      </c>
      <c r="AB1100" s="533"/>
      <c r="AC1100" s="515"/>
      <c r="AD1100" s="515"/>
      <c r="AE1100" s="515"/>
      <c r="AF1100" s="488"/>
      <c r="AG1100" s="515"/>
      <c r="AH1100" s="515"/>
      <c r="AI1100" s="488"/>
      <c r="AJ1100" s="488"/>
      <c r="AK1100" s="515"/>
      <c r="AL1100" s="515"/>
      <c r="AM1100" s="515"/>
      <c r="AN1100" s="515"/>
      <c r="AO1100" s="515"/>
      <c r="AP1100" s="515"/>
      <c r="AQ1100" s="515"/>
      <c r="AR1100" s="515"/>
      <c r="AS1100" s="515"/>
      <c r="AT1100" s="515"/>
      <c r="AU1100" s="489"/>
    </row>
    <row r="1101" spans="1:50" s="516" customFormat="1" ht="12.75">
      <c r="A1101" s="534"/>
      <c r="B1101" s="401" t="s">
        <v>376</v>
      </c>
      <c r="C1101" s="360"/>
      <c r="D1101" s="360"/>
      <c r="E1101" s="360">
        <v>4</v>
      </c>
      <c r="F1101" s="402"/>
      <c r="G1101" s="402"/>
      <c r="H1101" s="177">
        <v>16.90491574</v>
      </c>
      <c r="I1101" s="518">
        <v>0.20830811000000082</v>
      </c>
      <c r="J1101" s="177"/>
      <c r="K1101" s="177"/>
      <c r="L1101" s="177"/>
      <c r="M1101" s="177">
        <v>4</v>
      </c>
      <c r="N1101" s="177"/>
      <c r="O1101" s="177"/>
      <c r="P1101" s="177"/>
      <c r="Q1101" s="177"/>
      <c r="R1101" s="177"/>
      <c r="S1101" s="177"/>
      <c r="T1101" s="403">
        <v>0</v>
      </c>
      <c r="U1101" s="403">
        <v>4</v>
      </c>
      <c r="V1101" s="177">
        <v>4.1456184394740561</v>
      </c>
      <c r="W1101" s="177">
        <v>0.20830811000000002</v>
      </c>
      <c r="X1101" s="177"/>
      <c r="Y1101" s="177"/>
      <c r="Z1101" s="177"/>
      <c r="AA1101" s="545">
        <v>4.353926549474056</v>
      </c>
      <c r="AB1101" s="533"/>
      <c r="AC1101" s="515"/>
      <c r="AD1101" s="515"/>
      <c r="AE1101" s="515"/>
      <c r="AF1101" s="488"/>
      <c r="AG1101" s="515"/>
      <c r="AH1101" s="515"/>
      <c r="AI1101" s="488"/>
      <c r="AJ1101" s="488"/>
      <c r="AK1101" s="515"/>
      <c r="AL1101" s="515"/>
      <c r="AM1101" s="515"/>
      <c r="AN1101" s="515"/>
      <c r="AO1101" s="515"/>
      <c r="AP1101" s="515"/>
      <c r="AQ1101" s="515"/>
      <c r="AR1101" s="515"/>
      <c r="AS1101" s="515"/>
      <c r="AT1101" s="515"/>
      <c r="AU1101" s="489"/>
    </row>
    <row r="1102" spans="1:50" s="516" customFormat="1" ht="12.75">
      <c r="A1102" s="534"/>
      <c r="B1102" s="401" t="s">
        <v>377</v>
      </c>
      <c r="C1102" s="360"/>
      <c r="D1102" s="360"/>
      <c r="E1102" s="360"/>
      <c r="F1102" s="402"/>
      <c r="G1102" s="402"/>
      <c r="H1102" s="177"/>
      <c r="I1102" s="177"/>
      <c r="J1102" s="177"/>
      <c r="K1102" s="177"/>
      <c r="L1102" s="177"/>
      <c r="M1102" s="177"/>
      <c r="N1102" s="177"/>
      <c r="O1102" s="177"/>
      <c r="P1102" s="177"/>
      <c r="Q1102" s="177"/>
      <c r="R1102" s="177"/>
      <c r="S1102" s="177"/>
      <c r="T1102" s="403">
        <v>0</v>
      </c>
      <c r="U1102" s="403">
        <v>0</v>
      </c>
      <c r="V1102" s="177"/>
      <c r="W1102" s="177"/>
      <c r="X1102" s="177"/>
      <c r="Y1102" s="177"/>
      <c r="Z1102" s="177"/>
      <c r="AA1102" s="545">
        <v>0</v>
      </c>
      <c r="AB1102" s="533"/>
      <c r="AC1102" s="515"/>
      <c r="AD1102" s="515"/>
      <c r="AE1102" s="515"/>
      <c r="AF1102" s="488"/>
      <c r="AG1102" s="515"/>
      <c r="AH1102" s="515"/>
      <c r="AI1102" s="488"/>
      <c r="AJ1102" s="488"/>
      <c r="AK1102" s="515"/>
      <c r="AL1102" s="515"/>
      <c r="AM1102" s="515"/>
      <c r="AN1102" s="515"/>
      <c r="AO1102" s="515"/>
      <c r="AP1102" s="515"/>
      <c r="AQ1102" s="515"/>
      <c r="AR1102" s="515"/>
      <c r="AS1102" s="515"/>
      <c r="AT1102" s="515"/>
      <c r="AU1102" s="489"/>
    </row>
    <row r="1103" spans="1:50" s="516" customFormat="1" ht="12.75">
      <c r="A1103" s="534"/>
      <c r="B1103" s="401" t="s">
        <v>67</v>
      </c>
      <c r="C1103" s="360"/>
      <c r="D1103" s="360"/>
      <c r="E1103" s="360"/>
      <c r="F1103" s="402"/>
      <c r="G1103" s="402"/>
      <c r="H1103" s="177"/>
      <c r="I1103" s="177"/>
      <c r="J1103" s="177"/>
      <c r="K1103" s="177"/>
      <c r="L1103" s="177"/>
      <c r="M1103" s="177"/>
      <c r="N1103" s="177"/>
      <c r="O1103" s="177"/>
      <c r="P1103" s="177"/>
      <c r="Q1103" s="177"/>
      <c r="R1103" s="177"/>
      <c r="S1103" s="177"/>
      <c r="T1103" s="403">
        <v>0</v>
      </c>
      <c r="U1103" s="403">
        <v>0</v>
      </c>
      <c r="V1103" s="177"/>
      <c r="W1103" s="177"/>
      <c r="X1103" s="177"/>
      <c r="Y1103" s="177"/>
      <c r="Z1103" s="177"/>
      <c r="AA1103" s="545">
        <v>0</v>
      </c>
      <c r="AB1103" s="533"/>
      <c r="AC1103" s="515"/>
      <c r="AD1103" s="515"/>
      <c r="AE1103" s="515"/>
      <c r="AF1103" s="488"/>
      <c r="AG1103" s="515"/>
      <c r="AH1103" s="515"/>
      <c r="AI1103" s="488"/>
      <c r="AJ1103" s="488"/>
      <c r="AK1103" s="515"/>
      <c r="AL1103" s="515"/>
      <c r="AM1103" s="515"/>
      <c r="AN1103" s="515"/>
      <c r="AO1103" s="515"/>
      <c r="AP1103" s="515"/>
      <c r="AQ1103" s="515"/>
      <c r="AR1103" s="515"/>
      <c r="AS1103" s="515"/>
      <c r="AT1103" s="515"/>
      <c r="AU1103" s="489"/>
    </row>
    <row r="1104" spans="1:50" s="528" customFormat="1" ht="39.950000000000003" customHeight="1">
      <c r="A1104" s="540">
        <v>42</v>
      </c>
      <c r="B1104" s="397" t="s">
        <v>114</v>
      </c>
      <c r="C1104" s="513" t="s">
        <v>52</v>
      </c>
      <c r="D1104" s="513">
        <v>43.204999999999998</v>
      </c>
      <c r="E1104" s="513">
        <v>4.63</v>
      </c>
      <c r="F1104" s="398">
        <v>2012</v>
      </c>
      <c r="G1104" s="398">
        <v>2015</v>
      </c>
      <c r="H1104" s="594">
        <v>169.45998524000001</v>
      </c>
      <c r="I1104" s="513">
        <v>27.640963400566051</v>
      </c>
      <c r="J1104" s="513"/>
      <c r="K1104" s="513"/>
      <c r="L1104" s="513"/>
      <c r="M1104" s="513"/>
      <c r="N1104" s="513">
        <v>43.204999999999998</v>
      </c>
      <c r="O1104" s="513">
        <v>4.63</v>
      </c>
      <c r="P1104" s="513"/>
      <c r="Q1104" s="513"/>
      <c r="R1104" s="513"/>
      <c r="S1104" s="513"/>
      <c r="T1104" s="584">
        <v>43.204999999999998</v>
      </c>
      <c r="U1104" s="584">
        <v>4.63</v>
      </c>
      <c r="V1104" s="590">
        <v>40.20180598999999</v>
      </c>
      <c r="W1104" s="590">
        <v>17.6409634</v>
      </c>
      <c r="X1104" s="593">
        <v>10</v>
      </c>
      <c r="Y1104" s="590"/>
      <c r="Z1104" s="590"/>
      <c r="AA1104" s="587">
        <v>67.842769390000001</v>
      </c>
      <c r="AB1104" s="531"/>
      <c r="AC1104" s="515"/>
      <c r="AD1104" s="537"/>
      <c r="AE1104" s="537"/>
      <c r="AF1104" s="515"/>
      <c r="AG1104" s="515"/>
      <c r="AH1104" s="515"/>
      <c r="AI1104" s="515"/>
      <c r="AJ1104" s="515"/>
      <c r="AK1104" s="515"/>
      <c r="AL1104" s="515"/>
      <c r="AM1104" s="515"/>
      <c r="AN1104" s="515"/>
      <c r="AO1104" s="515"/>
      <c r="AP1104" s="515"/>
      <c r="AQ1104" s="537"/>
      <c r="AR1104" s="537"/>
      <c r="AS1104" s="537"/>
      <c r="AT1104" s="537"/>
      <c r="AU1104" s="527"/>
      <c r="AX1104" s="536"/>
    </row>
    <row r="1105" spans="1:47" s="516" customFormat="1" ht="12.75">
      <c r="A1105" s="534"/>
      <c r="B1105" s="401" t="s">
        <v>361</v>
      </c>
      <c r="C1105" s="360">
        <v>0</v>
      </c>
      <c r="D1105" s="360">
        <v>43.204999999999998</v>
      </c>
      <c r="E1105" s="360">
        <v>4.63</v>
      </c>
      <c r="F1105" s="402"/>
      <c r="G1105" s="402"/>
      <c r="H1105" s="177">
        <v>169.45998524000001</v>
      </c>
      <c r="I1105" s="177">
        <v>27.6409634</v>
      </c>
      <c r="J1105" s="177">
        <v>0</v>
      </c>
      <c r="K1105" s="177">
        <v>0</v>
      </c>
      <c r="L1105" s="177">
        <v>0</v>
      </c>
      <c r="M1105" s="177">
        <v>0</v>
      </c>
      <c r="N1105" s="177">
        <v>43.204999999999998</v>
      </c>
      <c r="O1105" s="177">
        <v>4.63</v>
      </c>
      <c r="P1105" s="177">
        <v>0</v>
      </c>
      <c r="Q1105" s="177">
        <v>0</v>
      </c>
      <c r="R1105" s="177">
        <v>0</v>
      </c>
      <c r="S1105" s="177">
        <v>0</v>
      </c>
      <c r="T1105" s="403">
        <v>43.204999999999998</v>
      </c>
      <c r="U1105" s="403">
        <v>4.63</v>
      </c>
      <c r="V1105" s="177">
        <v>40.20180598999999</v>
      </c>
      <c r="W1105" s="177">
        <v>17.6409634</v>
      </c>
      <c r="X1105" s="177">
        <v>10</v>
      </c>
      <c r="Y1105" s="177">
        <v>0</v>
      </c>
      <c r="Z1105" s="177">
        <v>0</v>
      </c>
      <c r="AA1105" s="545">
        <v>67.842769389999987</v>
      </c>
      <c r="AB1105" s="533"/>
      <c r="AC1105" s="515"/>
      <c r="AD1105" s="515"/>
      <c r="AE1105" s="515"/>
      <c r="AF1105" s="488"/>
      <c r="AG1105" s="515"/>
      <c r="AH1105" s="515"/>
      <c r="AI1105" s="488"/>
      <c r="AJ1105" s="488"/>
      <c r="AK1105" s="515"/>
      <c r="AL1105" s="515"/>
      <c r="AM1105" s="515"/>
      <c r="AN1105" s="515"/>
      <c r="AO1105" s="515"/>
      <c r="AP1105" s="515"/>
      <c r="AQ1105" s="515"/>
      <c r="AR1105" s="515"/>
      <c r="AS1105" s="515"/>
      <c r="AT1105" s="515"/>
      <c r="AU1105" s="489"/>
    </row>
    <row r="1106" spans="1:47" s="516" customFormat="1" ht="12.75">
      <c r="A1106" s="534"/>
      <c r="B1106" s="401" t="s">
        <v>362</v>
      </c>
      <c r="C1106" s="360">
        <v>0</v>
      </c>
      <c r="D1106" s="360">
        <v>43.204999999999998</v>
      </c>
      <c r="E1106" s="360">
        <v>0</v>
      </c>
      <c r="F1106" s="402"/>
      <c r="G1106" s="402"/>
      <c r="H1106" s="177">
        <v>132.5542983</v>
      </c>
      <c r="I1106" s="177">
        <v>23.799042410000002</v>
      </c>
      <c r="J1106" s="177">
        <v>0</v>
      </c>
      <c r="K1106" s="177">
        <v>0</v>
      </c>
      <c r="L1106" s="177">
        <v>0</v>
      </c>
      <c r="M1106" s="177">
        <v>0</v>
      </c>
      <c r="N1106" s="177">
        <v>43.204999999999998</v>
      </c>
      <c r="O1106" s="177">
        <v>0</v>
      </c>
      <c r="P1106" s="177">
        <v>0</v>
      </c>
      <c r="Q1106" s="177">
        <v>0</v>
      </c>
      <c r="R1106" s="177">
        <v>0</v>
      </c>
      <c r="S1106" s="177">
        <v>0</v>
      </c>
      <c r="T1106" s="403">
        <v>43.204999999999998</v>
      </c>
      <c r="U1106" s="403">
        <v>0</v>
      </c>
      <c r="V1106" s="177">
        <v>35.783542727842253</v>
      </c>
      <c r="W1106" s="177">
        <v>13.79904241</v>
      </c>
      <c r="X1106" s="177">
        <v>10</v>
      </c>
      <c r="Y1106" s="177">
        <v>0</v>
      </c>
      <c r="Z1106" s="177">
        <v>0</v>
      </c>
      <c r="AA1106" s="545">
        <v>59.582585137842251</v>
      </c>
      <c r="AB1106" s="533"/>
      <c r="AC1106" s="515"/>
      <c r="AD1106" s="515"/>
      <c r="AE1106" s="515"/>
      <c r="AF1106" s="488"/>
      <c r="AG1106" s="515"/>
      <c r="AH1106" s="515"/>
      <c r="AI1106" s="488"/>
      <c r="AJ1106" s="488"/>
      <c r="AK1106" s="515"/>
      <c r="AL1106" s="515"/>
      <c r="AM1106" s="515"/>
      <c r="AN1106" s="515"/>
      <c r="AO1106" s="515"/>
      <c r="AP1106" s="515"/>
      <c r="AQ1106" s="515"/>
      <c r="AR1106" s="515"/>
      <c r="AS1106" s="515"/>
      <c r="AT1106" s="515"/>
      <c r="AU1106" s="489"/>
    </row>
    <row r="1107" spans="1:47" s="516" customFormat="1" ht="12.75">
      <c r="A1107" s="534"/>
      <c r="B1107" s="401" t="s">
        <v>363</v>
      </c>
      <c r="C1107" s="360">
        <v>0</v>
      </c>
      <c r="D1107" s="360">
        <v>38.753</v>
      </c>
      <c r="E1107" s="360">
        <v>0</v>
      </c>
      <c r="F1107" s="402"/>
      <c r="G1107" s="402"/>
      <c r="H1107" s="177">
        <v>119.64880436</v>
      </c>
      <c r="I1107" s="177">
        <v>22.455566870000002</v>
      </c>
      <c r="J1107" s="177">
        <v>0</v>
      </c>
      <c r="K1107" s="177">
        <v>0</v>
      </c>
      <c r="L1107" s="177">
        <v>0</v>
      </c>
      <c r="M1107" s="177">
        <v>0</v>
      </c>
      <c r="N1107" s="177">
        <v>38.753</v>
      </c>
      <c r="O1107" s="177">
        <v>0</v>
      </c>
      <c r="P1107" s="177">
        <v>0</v>
      </c>
      <c r="Q1107" s="177">
        <v>0</v>
      </c>
      <c r="R1107" s="177">
        <v>0</v>
      </c>
      <c r="S1107" s="177">
        <v>0</v>
      </c>
      <c r="T1107" s="403">
        <v>38.753</v>
      </c>
      <c r="U1107" s="403">
        <v>0</v>
      </c>
      <c r="V1107" s="177">
        <v>28.840028971253091</v>
      </c>
      <c r="W1107" s="177">
        <v>12.45556687</v>
      </c>
      <c r="X1107" s="177">
        <v>10</v>
      </c>
      <c r="Y1107" s="177">
        <v>0</v>
      </c>
      <c r="Z1107" s="177">
        <v>0</v>
      </c>
      <c r="AA1107" s="545">
        <v>51.295595841253089</v>
      </c>
      <c r="AB1107" s="533"/>
      <c r="AC1107" s="515"/>
      <c r="AD1107" s="515"/>
      <c r="AE1107" s="515"/>
      <c r="AF1107" s="488"/>
      <c r="AG1107" s="515"/>
      <c r="AH1107" s="515"/>
      <c r="AI1107" s="488"/>
      <c r="AJ1107" s="488"/>
      <c r="AK1107" s="515"/>
      <c r="AL1107" s="515"/>
      <c r="AM1107" s="515"/>
      <c r="AN1107" s="515"/>
      <c r="AO1107" s="515"/>
      <c r="AP1107" s="515"/>
      <c r="AQ1107" s="515"/>
      <c r="AR1107" s="515"/>
      <c r="AS1107" s="515"/>
      <c r="AT1107" s="515"/>
      <c r="AU1107" s="489"/>
    </row>
    <row r="1108" spans="1:47" s="516" customFormat="1" ht="12.75">
      <c r="A1108" s="534"/>
      <c r="B1108" s="401" t="s">
        <v>364</v>
      </c>
      <c r="C1108" s="360"/>
      <c r="D1108" s="360"/>
      <c r="E1108" s="360"/>
      <c r="F1108" s="402"/>
      <c r="G1108" s="402"/>
      <c r="H1108" s="177"/>
      <c r="I1108" s="177"/>
      <c r="J1108" s="177"/>
      <c r="K1108" s="177"/>
      <c r="L1108" s="177"/>
      <c r="M1108" s="177"/>
      <c r="N1108" s="177"/>
      <c r="O1108" s="177"/>
      <c r="P1108" s="177"/>
      <c r="Q1108" s="177"/>
      <c r="R1108" s="177"/>
      <c r="S1108" s="177"/>
      <c r="T1108" s="403">
        <v>0</v>
      </c>
      <c r="U1108" s="403">
        <v>0</v>
      </c>
      <c r="V1108" s="177"/>
      <c r="W1108" s="177"/>
      <c r="X1108" s="177"/>
      <c r="Y1108" s="177"/>
      <c r="Z1108" s="177"/>
      <c r="AA1108" s="545">
        <v>0</v>
      </c>
      <c r="AB1108" s="533"/>
      <c r="AC1108" s="515"/>
      <c r="AD1108" s="515"/>
      <c r="AE1108" s="515"/>
      <c r="AF1108" s="488"/>
      <c r="AG1108" s="515"/>
      <c r="AH1108" s="515"/>
      <c r="AI1108" s="488"/>
      <c r="AJ1108" s="488"/>
      <c r="AK1108" s="515"/>
      <c r="AL1108" s="515"/>
      <c r="AM1108" s="515"/>
      <c r="AN1108" s="515"/>
      <c r="AO1108" s="515"/>
      <c r="AP1108" s="515"/>
      <c r="AQ1108" s="515"/>
      <c r="AR1108" s="515"/>
      <c r="AS1108" s="515"/>
      <c r="AT1108" s="515"/>
      <c r="AU1108" s="489"/>
    </row>
    <row r="1109" spans="1:47" s="516" customFormat="1" ht="12.75">
      <c r="A1109" s="534"/>
      <c r="B1109" s="401" t="s">
        <v>365</v>
      </c>
      <c r="C1109" s="360"/>
      <c r="D1109" s="360"/>
      <c r="E1109" s="360"/>
      <c r="F1109" s="402"/>
      <c r="G1109" s="402"/>
      <c r="H1109" s="177"/>
      <c r="I1109" s="177"/>
      <c r="J1109" s="177"/>
      <c r="K1109" s="177"/>
      <c r="L1109" s="177"/>
      <c r="M1109" s="177"/>
      <c r="N1109" s="177"/>
      <c r="O1109" s="177"/>
      <c r="P1109" s="177"/>
      <c r="Q1109" s="177"/>
      <c r="R1109" s="177"/>
      <c r="S1109" s="177"/>
      <c r="T1109" s="403">
        <v>0</v>
      </c>
      <c r="U1109" s="403">
        <v>0</v>
      </c>
      <c r="V1109" s="177"/>
      <c r="W1109" s="177"/>
      <c r="X1109" s="177"/>
      <c r="Y1109" s="177"/>
      <c r="Z1109" s="177"/>
      <c r="AA1109" s="545">
        <v>0</v>
      </c>
      <c r="AB1109" s="533"/>
      <c r="AC1109" s="515"/>
      <c r="AD1109" s="515"/>
      <c r="AE1109" s="515"/>
      <c r="AF1109" s="488"/>
      <c r="AG1109" s="515"/>
      <c r="AH1109" s="515"/>
      <c r="AI1109" s="488"/>
      <c r="AJ1109" s="488"/>
      <c r="AK1109" s="515"/>
      <c r="AL1109" s="515"/>
      <c r="AM1109" s="515"/>
      <c r="AN1109" s="515"/>
      <c r="AO1109" s="515"/>
      <c r="AP1109" s="515"/>
      <c r="AQ1109" s="515"/>
      <c r="AR1109" s="515"/>
      <c r="AS1109" s="515"/>
      <c r="AT1109" s="515"/>
      <c r="AU1109" s="489"/>
    </row>
    <row r="1110" spans="1:47" s="516" customFormat="1" ht="12.75">
      <c r="A1110" s="534"/>
      <c r="B1110" s="401" t="s">
        <v>366</v>
      </c>
      <c r="C1110" s="360"/>
      <c r="D1110" s="360">
        <v>10.02</v>
      </c>
      <c r="E1110" s="360"/>
      <c r="F1110" s="402"/>
      <c r="G1110" s="402"/>
      <c r="H1110" s="177">
        <v>26.57032667</v>
      </c>
      <c r="I1110" s="518">
        <v>2.7659990600000022</v>
      </c>
      <c r="J1110" s="177"/>
      <c r="K1110" s="177"/>
      <c r="L1110" s="177"/>
      <c r="M1110" s="177"/>
      <c r="N1110" s="177">
        <v>10.02</v>
      </c>
      <c r="O1110" s="177"/>
      <c r="P1110" s="177"/>
      <c r="Q1110" s="177"/>
      <c r="R1110" s="177"/>
      <c r="S1110" s="177"/>
      <c r="T1110" s="403">
        <v>10.02</v>
      </c>
      <c r="U1110" s="403">
        <v>0</v>
      </c>
      <c r="V1110" s="177">
        <v>8.1500664874052813</v>
      </c>
      <c r="W1110" s="177">
        <v>2.76599906</v>
      </c>
      <c r="X1110" s="177"/>
      <c r="Y1110" s="177"/>
      <c r="Z1110" s="177"/>
      <c r="AA1110" s="545">
        <v>10.916065547405282</v>
      </c>
      <c r="AB1110" s="533"/>
      <c r="AC1110" s="515"/>
      <c r="AD1110" s="515"/>
      <c r="AE1110" s="515"/>
      <c r="AF1110" s="488"/>
      <c r="AG1110" s="515"/>
      <c r="AH1110" s="515"/>
      <c r="AI1110" s="488"/>
      <c r="AJ1110" s="488"/>
      <c r="AK1110" s="515"/>
      <c r="AL1110" s="515"/>
      <c r="AM1110" s="515"/>
      <c r="AN1110" s="515"/>
      <c r="AO1110" s="515"/>
      <c r="AP1110" s="515"/>
      <c r="AQ1110" s="515"/>
      <c r="AR1110" s="515"/>
      <c r="AS1110" s="515"/>
      <c r="AT1110" s="515"/>
      <c r="AU1110" s="489"/>
    </row>
    <row r="1111" spans="1:47" s="516" customFormat="1" ht="12.75">
      <c r="A1111" s="534"/>
      <c r="B1111" s="401" t="s">
        <v>367</v>
      </c>
      <c r="C1111" s="360"/>
      <c r="D1111" s="360">
        <v>28.733000000000001</v>
      </c>
      <c r="E1111" s="360"/>
      <c r="F1111" s="402"/>
      <c r="G1111" s="402"/>
      <c r="H1111" s="177">
        <v>93.07847769</v>
      </c>
      <c r="I1111" s="518">
        <v>19.68956781</v>
      </c>
      <c r="J1111" s="177"/>
      <c r="K1111" s="177"/>
      <c r="L1111" s="177"/>
      <c r="M1111" s="177"/>
      <c r="N1111" s="177">
        <v>28.733000000000001</v>
      </c>
      <c r="O1111" s="177"/>
      <c r="P1111" s="177"/>
      <c r="Q1111" s="177"/>
      <c r="R1111" s="177"/>
      <c r="S1111" s="177"/>
      <c r="T1111" s="403">
        <v>28.733000000000001</v>
      </c>
      <c r="U1111" s="403">
        <v>0</v>
      </c>
      <c r="V1111" s="177">
        <v>20.689962483847808</v>
      </c>
      <c r="W1111" s="177">
        <v>9.6895678099999998</v>
      </c>
      <c r="X1111" s="177">
        <v>10</v>
      </c>
      <c r="Y1111" s="177"/>
      <c r="Z1111" s="177"/>
      <c r="AA1111" s="545">
        <v>40.379530293847807</v>
      </c>
      <c r="AB1111" s="533"/>
      <c r="AC1111" s="515"/>
      <c r="AD1111" s="515"/>
      <c r="AE1111" s="515"/>
      <c r="AF1111" s="488"/>
      <c r="AG1111" s="515"/>
      <c r="AH1111" s="515"/>
      <c r="AI1111" s="488"/>
      <c r="AJ1111" s="488"/>
      <c r="AK1111" s="515"/>
      <c r="AL1111" s="515"/>
      <c r="AM1111" s="515"/>
      <c r="AN1111" s="515"/>
      <c r="AO1111" s="515"/>
      <c r="AP1111" s="515"/>
      <c r="AQ1111" s="515"/>
      <c r="AR1111" s="515"/>
      <c r="AS1111" s="515"/>
      <c r="AT1111" s="515"/>
      <c r="AU1111" s="489"/>
    </row>
    <row r="1112" spans="1:47" s="516" customFormat="1" ht="12.75">
      <c r="A1112" s="534"/>
      <c r="B1112" s="401" t="s">
        <v>368</v>
      </c>
      <c r="C1112" s="360">
        <v>0</v>
      </c>
      <c r="D1112" s="360">
        <v>4.452</v>
      </c>
      <c r="E1112" s="360">
        <v>0</v>
      </c>
      <c r="F1112" s="402"/>
      <c r="G1112" s="402"/>
      <c r="H1112" s="177">
        <v>12.905493939999999</v>
      </c>
      <c r="I1112" s="177">
        <v>1.3434755399999998</v>
      </c>
      <c r="J1112" s="177">
        <v>0</v>
      </c>
      <c r="K1112" s="177">
        <v>0</v>
      </c>
      <c r="L1112" s="177">
        <v>0</v>
      </c>
      <c r="M1112" s="177">
        <v>0</v>
      </c>
      <c r="N1112" s="177">
        <v>4.452</v>
      </c>
      <c r="O1112" s="177">
        <v>0</v>
      </c>
      <c r="P1112" s="177">
        <v>0</v>
      </c>
      <c r="Q1112" s="177">
        <v>0</v>
      </c>
      <c r="R1112" s="177">
        <v>0</v>
      </c>
      <c r="S1112" s="177">
        <v>0</v>
      </c>
      <c r="T1112" s="403">
        <v>4.452</v>
      </c>
      <c r="U1112" s="403">
        <v>0</v>
      </c>
      <c r="V1112" s="177">
        <v>6.9435137565891623</v>
      </c>
      <c r="W1112" s="177">
        <v>1.34347554</v>
      </c>
      <c r="X1112" s="177">
        <v>0</v>
      </c>
      <c r="Y1112" s="177">
        <v>0</v>
      </c>
      <c r="Z1112" s="177">
        <v>0</v>
      </c>
      <c r="AA1112" s="545">
        <v>8.2869892965891623</v>
      </c>
      <c r="AB1112" s="533"/>
      <c r="AC1112" s="515"/>
      <c r="AD1112" s="515"/>
      <c r="AE1112" s="515"/>
      <c r="AF1112" s="488"/>
      <c r="AG1112" s="515"/>
      <c r="AH1112" s="515"/>
      <c r="AI1112" s="488"/>
      <c r="AJ1112" s="488"/>
      <c r="AK1112" s="515"/>
      <c r="AL1112" s="515"/>
      <c r="AM1112" s="515"/>
      <c r="AN1112" s="515"/>
      <c r="AO1112" s="515"/>
      <c r="AP1112" s="515"/>
      <c r="AQ1112" s="515"/>
      <c r="AR1112" s="515"/>
      <c r="AS1112" s="515"/>
      <c r="AT1112" s="515"/>
      <c r="AU1112" s="489"/>
    </row>
    <row r="1113" spans="1:47" s="516" customFormat="1" ht="12.75">
      <c r="A1113" s="534"/>
      <c r="B1113" s="401" t="s">
        <v>369</v>
      </c>
      <c r="C1113" s="360"/>
      <c r="D1113" s="360"/>
      <c r="E1113" s="360"/>
      <c r="F1113" s="402"/>
      <c r="G1113" s="402"/>
      <c r="H1113" s="177"/>
      <c r="I1113" s="177"/>
      <c r="J1113" s="177"/>
      <c r="K1113" s="177"/>
      <c r="L1113" s="177"/>
      <c r="M1113" s="177"/>
      <c r="N1113" s="177"/>
      <c r="O1113" s="177"/>
      <c r="P1113" s="177"/>
      <c r="Q1113" s="177"/>
      <c r="R1113" s="177"/>
      <c r="S1113" s="177"/>
      <c r="T1113" s="403">
        <v>0</v>
      </c>
      <c r="U1113" s="403">
        <v>0</v>
      </c>
      <c r="V1113" s="177"/>
      <c r="W1113" s="177"/>
      <c r="X1113" s="177"/>
      <c r="Y1113" s="177"/>
      <c r="Z1113" s="177"/>
      <c r="AA1113" s="545">
        <v>0</v>
      </c>
      <c r="AB1113" s="533"/>
      <c r="AC1113" s="515"/>
      <c r="AD1113" s="515"/>
      <c r="AE1113" s="515"/>
      <c r="AF1113" s="488"/>
      <c r="AG1113" s="515"/>
      <c r="AH1113" s="515"/>
      <c r="AI1113" s="488"/>
      <c r="AJ1113" s="488"/>
      <c r="AK1113" s="515"/>
      <c r="AL1113" s="515"/>
      <c r="AM1113" s="515"/>
      <c r="AN1113" s="515"/>
      <c r="AO1113" s="515"/>
      <c r="AP1113" s="515"/>
      <c r="AQ1113" s="515"/>
      <c r="AR1113" s="515"/>
      <c r="AS1113" s="515"/>
      <c r="AT1113" s="515"/>
      <c r="AU1113" s="489"/>
    </row>
    <row r="1114" spans="1:47" s="516" customFormat="1" ht="12.75">
      <c r="A1114" s="534"/>
      <c r="B1114" s="401" t="s">
        <v>370</v>
      </c>
      <c r="C1114" s="360"/>
      <c r="D1114" s="360"/>
      <c r="E1114" s="360"/>
      <c r="F1114" s="402"/>
      <c r="G1114" s="402"/>
      <c r="H1114" s="177"/>
      <c r="I1114" s="177"/>
      <c r="J1114" s="177"/>
      <c r="K1114" s="177"/>
      <c r="L1114" s="177"/>
      <c r="M1114" s="177"/>
      <c r="N1114" s="177"/>
      <c r="O1114" s="177"/>
      <c r="P1114" s="177"/>
      <c r="Q1114" s="177"/>
      <c r="R1114" s="177"/>
      <c r="S1114" s="177"/>
      <c r="T1114" s="403">
        <v>0</v>
      </c>
      <c r="U1114" s="403">
        <v>0</v>
      </c>
      <c r="V1114" s="177"/>
      <c r="W1114" s="177"/>
      <c r="X1114" s="177"/>
      <c r="Y1114" s="177"/>
      <c r="Z1114" s="177"/>
      <c r="AA1114" s="545">
        <v>0</v>
      </c>
      <c r="AB1114" s="533"/>
      <c r="AC1114" s="515"/>
      <c r="AD1114" s="515"/>
      <c r="AE1114" s="515"/>
      <c r="AF1114" s="488"/>
      <c r="AG1114" s="515"/>
      <c r="AH1114" s="515"/>
      <c r="AI1114" s="488"/>
      <c r="AJ1114" s="488"/>
      <c r="AK1114" s="515"/>
      <c r="AL1114" s="515"/>
      <c r="AM1114" s="515"/>
      <c r="AN1114" s="515"/>
      <c r="AO1114" s="515"/>
      <c r="AP1114" s="515"/>
      <c r="AQ1114" s="515"/>
      <c r="AR1114" s="515"/>
      <c r="AS1114" s="515"/>
      <c r="AT1114" s="515"/>
      <c r="AU1114" s="489"/>
    </row>
    <row r="1115" spans="1:47" s="516" customFormat="1" ht="12.75">
      <c r="A1115" s="534"/>
      <c r="B1115" s="401" t="s">
        <v>371</v>
      </c>
      <c r="C1115" s="360"/>
      <c r="D1115" s="360">
        <v>1.728</v>
      </c>
      <c r="E1115" s="360"/>
      <c r="F1115" s="402"/>
      <c r="G1115" s="402"/>
      <c r="H1115" s="177">
        <v>6.1000500500000001</v>
      </c>
      <c r="I1115" s="518">
        <v>0.63502164999999966</v>
      </c>
      <c r="J1115" s="177"/>
      <c r="K1115" s="177"/>
      <c r="L1115" s="177"/>
      <c r="M1115" s="177"/>
      <c r="N1115" s="177">
        <v>1.728</v>
      </c>
      <c r="O1115" s="177"/>
      <c r="P1115" s="177"/>
      <c r="Q1115" s="177"/>
      <c r="R1115" s="177"/>
      <c r="S1115" s="177"/>
      <c r="T1115" s="403">
        <v>1.728</v>
      </c>
      <c r="U1115" s="403">
        <v>0</v>
      </c>
      <c r="V1115" s="177">
        <v>5.4650284000000005</v>
      </c>
      <c r="W1115" s="177">
        <v>0.63502164999999999</v>
      </c>
      <c r="X1115" s="177"/>
      <c r="Y1115" s="177"/>
      <c r="Z1115" s="177"/>
      <c r="AA1115" s="545">
        <v>6.1000500500000001</v>
      </c>
      <c r="AB1115" s="533"/>
      <c r="AC1115" s="515"/>
      <c r="AD1115" s="515"/>
      <c r="AE1115" s="515"/>
      <c r="AF1115" s="488"/>
      <c r="AG1115" s="515"/>
      <c r="AH1115" s="515"/>
      <c r="AI1115" s="488"/>
      <c r="AJ1115" s="488"/>
      <c r="AK1115" s="515"/>
      <c r="AL1115" s="515"/>
      <c r="AM1115" s="515"/>
      <c r="AN1115" s="515"/>
      <c r="AO1115" s="515"/>
      <c r="AP1115" s="515"/>
      <c r="AQ1115" s="515"/>
      <c r="AR1115" s="515"/>
      <c r="AS1115" s="515"/>
      <c r="AT1115" s="515"/>
      <c r="AU1115" s="489"/>
    </row>
    <row r="1116" spans="1:47" s="516" customFormat="1" ht="12.75">
      <c r="A1116" s="534"/>
      <c r="B1116" s="401" t="s">
        <v>372</v>
      </c>
      <c r="C1116" s="360"/>
      <c r="D1116" s="360">
        <v>2.7240000000000002</v>
      </c>
      <c r="E1116" s="360"/>
      <c r="F1116" s="402"/>
      <c r="G1116" s="402"/>
      <c r="H1116" s="177">
        <v>6.8054438899999994</v>
      </c>
      <c r="I1116" s="518">
        <v>0.70845389000000014</v>
      </c>
      <c r="J1116" s="177"/>
      <c r="K1116" s="177"/>
      <c r="L1116" s="177"/>
      <c r="M1116" s="177"/>
      <c r="N1116" s="177">
        <v>2.7240000000000002</v>
      </c>
      <c r="O1116" s="177"/>
      <c r="P1116" s="177"/>
      <c r="Q1116" s="177"/>
      <c r="R1116" s="177"/>
      <c r="S1116" s="177"/>
      <c r="T1116" s="403">
        <v>2.7240000000000002</v>
      </c>
      <c r="U1116" s="403">
        <v>0</v>
      </c>
      <c r="V1116" s="177">
        <v>1.478485356589162</v>
      </c>
      <c r="W1116" s="177">
        <v>0.70845389000000003</v>
      </c>
      <c r="X1116" s="177"/>
      <c r="Y1116" s="177"/>
      <c r="Z1116" s="177"/>
      <c r="AA1116" s="545">
        <v>2.1869392465891622</v>
      </c>
      <c r="AB1116" s="533"/>
      <c r="AC1116" s="515"/>
      <c r="AD1116" s="515"/>
      <c r="AE1116" s="515"/>
      <c r="AF1116" s="488"/>
      <c r="AG1116" s="515"/>
      <c r="AH1116" s="515"/>
      <c r="AI1116" s="488"/>
      <c r="AJ1116" s="488"/>
      <c r="AK1116" s="515"/>
      <c r="AL1116" s="515"/>
      <c r="AM1116" s="515"/>
      <c r="AN1116" s="515"/>
      <c r="AO1116" s="515"/>
      <c r="AP1116" s="515"/>
      <c r="AQ1116" s="515"/>
      <c r="AR1116" s="515"/>
      <c r="AS1116" s="515"/>
      <c r="AT1116" s="515"/>
      <c r="AU1116" s="489"/>
    </row>
    <row r="1117" spans="1:47" s="516" customFormat="1" ht="12.75">
      <c r="A1117" s="534"/>
      <c r="B1117" s="401" t="s">
        <v>373</v>
      </c>
      <c r="C1117" s="360">
        <v>0</v>
      </c>
      <c r="D1117" s="360">
        <v>0</v>
      </c>
      <c r="E1117" s="360">
        <v>4.63</v>
      </c>
      <c r="F1117" s="402"/>
      <c r="G1117" s="402"/>
      <c r="H1117" s="177">
        <v>36.905686940000002</v>
      </c>
      <c r="I1117" s="177">
        <v>3.8419209899999975</v>
      </c>
      <c r="J1117" s="177">
        <v>0</v>
      </c>
      <c r="K1117" s="177">
        <v>0</v>
      </c>
      <c r="L1117" s="177">
        <v>0</v>
      </c>
      <c r="M1117" s="177">
        <v>0</v>
      </c>
      <c r="N1117" s="177">
        <v>0</v>
      </c>
      <c r="O1117" s="177">
        <v>4.63</v>
      </c>
      <c r="P1117" s="177">
        <v>0</v>
      </c>
      <c r="Q1117" s="177">
        <v>0</v>
      </c>
      <c r="R1117" s="177">
        <v>0</v>
      </c>
      <c r="S1117" s="177">
        <v>0</v>
      </c>
      <c r="T1117" s="403">
        <v>0</v>
      </c>
      <c r="U1117" s="403">
        <v>4.63</v>
      </c>
      <c r="V1117" s="177">
        <v>4.4182632621577378</v>
      </c>
      <c r="W1117" s="177">
        <v>3.8419209899999998</v>
      </c>
      <c r="X1117" s="177">
        <v>0</v>
      </c>
      <c r="Y1117" s="177">
        <v>0</v>
      </c>
      <c r="Z1117" s="177">
        <v>0</v>
      </c>
      <c r="AA1117" s="545">
        <v>8.2601842521577371</v>
      </c>
      <c r="AB1117" s="533"/>
      <c r="AC1117" s="515"/>
      <c r="AD1117" s="515"/>
      <c r="AE1117" s="515"/>
      <c r="AF1117" s="488"/>
      <c r="AG1117" s="515"/>
      <c r="AH1117" s="515"/>
      <c r="AI1117" s="488"/>
      <c r="AJ1117" s="488"/>
      <c r="AK1117" s="515"/>
      <c r="AL1117" s="515"/>
      <c r="AM1117" s="515"/>
      <c r="AN1117" s="515"/>
      <c r="AO1117" s="515"/>
      <c r="AP1117" s="515"/>
      <c r="AQ1117" s="515"/>
      <c r="AR1117" s="515"/>
      <c r="AS1117" s="515"/>
      <c r="AT1117" s="515"/>
      <c r="AU1117" s="489"/>
    </row>
    <row r="1118" spans="1:47" s="516" customFormat="1" ht="12.75">
      <c r="A1118" s="534"/>
      <c r="B1118" s="401" t="s">
        <v>374</v>
      </c>
      <c r="C1118" s="360"/>
      <c r="D1118" s="360"/>
      <c r="E1118" s="360"/>
      <c r="F1118" s="402"/>
      <c r="G1118" s="402"/>
      <c r="H1118" s="177"/>
      <c r="I1118" s="177"/>
      <c r="J1118" s="177"/>
      <c r="K1118" s="177"/>
      <c r="L1118" s="177"/>
      <c r="M1118" s="177"/>
      <c r="N1118" s="177"/>
      <c r="O1118" s="177"/>
      <c r="P1118" s="177"/>
      <c r="Q1118" s="177"/>
      <c r="R1118" s="177"/>
      <c r="S1118" s="177"/>
      <c r="T1118" s="403">
        <v>0</v>
      </c>
      <c r="U1118" s="403">
        <v>0</v>
      </c>
      <c r="V1118" s="177"/>
      <c r="W1118" s="177"/>
      <c r="X1118" s="177"/>
      <c r="Y1118" s="177"/>
      <c r="Z1118" s="177"/>
      <c r="AA1118" s="545">
        <v>0</v>
      </c>
      <c r="AB1118" s="533"/>
      <c r="AC1118" s="515"/>
      <c r="AD1118" s="515"/>
      <c r="AE1118" s="515"/>
      <c r="AF1118" s="488"/>
      <c r="AG1118" s="515"/>
      <c r="AH1118" s="515"/>
      <c r="AI1118" s="488"/>
      <c r="AJ1118" s="488"/>
      <c r="AK1118" s="515"/>
      <c r="AL1118" s="515"/>
      <c r="AM1118" s="515"/>
      <c r="AN1118" s="515"/>
      <c r="AO1118" s="515"/>
      <c r="AP1118" s="515"/>
      <c r="AQ1118" s="515"/>
      <c r="AR1118" s="515"/>
      <c r="AS1118" s="515"/>
      <c r="AT1118" s="515"/>
      <c r="AU1118" s="489"/>
    </row>
    <row r="1119" spans="1:47" s="516" customFormat="1" ht="12.75">
      <c r="A1119" s="534"/>
      <c r="B1119" s="401" t="s">
        <v>375</v>
      </c>
      <c r="C1119" s="360"/>
      <c r="D1119" s="360"/>
      <c r="E1119" s="360"/>
      <c r="F1119" s="402"/>
      <c r="G1119" s="402"/>
      <c r="H1119" s="177"/>
      <c r="I1119" s="177"/>
      <c r="J1119" s="177"/>
      <c r="K1119" s="177"/>
      <c r="L1119" s="177"/>
      <c r="M1119" s="177"/>
      <c r="N1119" s="177"/>
      <c r="O1119" s="177"/>
      <c r="P1119" s="177"/>
      <c r="Q1119" s="177"/>
      <c r="R1119" s="177"/>
      <c r="S1119" s="177"/>
      <c r="T1119" s="403">
        <v>0</v>
      </c>
      <c r="U1119" s="403">
        <v>0</v>
      </c>
      <c r="V1119" s="177"/>
      <c r="W1119" s="177"/>
      <c r="X1119" s="177"/>
      <c r="Y1119" s="177"/>
      <c r="Z1119" s="177"/>
      <c r="AA1119" s="545">
        <v>0</v>
      </c>
      <c r="AB1119" s="533"/>
      <c r="AC1119" s="515"/>
      <c r="AD1119" s="515"/>
      <c r="AE1119" s="515"/>
      <c r="AF1119" s="488"/>
      <c r="AG1119" s="515"/>
      <c r="AH1119" s="515"/>
      <c r="AI1119" s="488"/>
      <c r="AJ1119" s="488"/>
      <c r="AK1119" s="515"/>
      <c r="AL1119" s="515"/>
      <c r="AM1119" s="515"/>
      <c r="AN1119" s="515"/>
      <c r="AO1119" s="515"/>
      <c r="AP1119" s="515"/>
      <c r="AQ1119" s="515"/>
      <c r="AR1119" s="515"/>
      <c r="AS1119" s="515"/>
      <c r="AT1119" s="515"/>
      <c r="AU1119" s="489"/>
    </row>
    <row r="1120" spans="1:47" s="516" customFormat="1" ht="12.75">
      <c r="A1120" s="534"/>
      <c r="B1120" s="401" t="s">
        <v>376</v>
      </c>
      <c r="C1120" s="360"/>
      <c r="D1120" s="360"/>
      <c r="E1120" s="360">
        <v>4.63</v>
      </c>
      <c r="F1120" s="402"/>
      <c r="G1120" s="402"/>
      <c r="H1120" s="177">
        <v>36.905686940000002</v>
      </c>
      <c r="I1120" s="518">
        <v>3.8419209899999975</v>
      </c>
      <c r="J1120" s="177"/>
      <c r="K1120" s="177"/>
      <c r="L1120" s="177"/>
      <c r="M1120" s="177"/>
      <c r="N1120" s="177"/>
      <c r="O1120" s="177">
        <v>4.63</v>
      </c>
      <c r="P1120" s="177"/>
      <c r="Q1120" s="177"/>
      <c r="R1120" s="177"/>
      <c r="S1120" s="177"/>
      <c r="T1120" s="403">
        <v>0</v>
      </c>
      <c r="U1120" s="403">
        <v>4.63</v>
      </c>
      <c r="V1120" s="177">
        <v>4.4182632621577378</v>
      </c>
      <c r="W1120" s="177">
        <v>3.8419209899999998</v>
      </c>
      <c r="X1120" s="177"/>
      <c r="Y1120" s="177"/>
      <c r="Z1120" s="177"/>
      <c r="AA1120" s="545">
        <v>8.2601842521577371</v>
      </c>
      <c r="AB1120" s="533"/>
      <c r="AC1120" s="515"/>
      <c r="AD1120" s="515"/>
      <c r="AE1120" s="515"/>
      <c r="AF1120" s="488"/>
      <c r="AG1120" s="515"/>
      <c r="AH1120" s="515"/>
      <c r="AI1120" s="488"/>
      <c r="AJ1120" s="488"/>
      <c r="AK1120" s="515"/>
      <c r="AL1120" s="515"/>
      <c r="AM1120" s="515"/>
      <c r="AN1120" s="515"/>
      <c r="AO1120" s="515"/>
      <c r="AP1120" s="515"/>
      <c r="AQ1120" s="515"/>
      <c r="AR1120" s="515"/>
      <c r="AS1120" s="515"/>
      <c r="AT1120" s="515"/>
      <c r="AU1120" s="489"/>
    </row>
    <row r="1121" spans="1:53" s="516" customFormat="1" ht="12.75">
      <c r="A1121" s="534"/>
      <c r="B1121" s="401" t="s">
        <v>377</v>
      </c>
      <c r="C1121" s="360"/>
      <c r="D1121" s="360"/>
      <c r="E1121" s="360"/>
      <c r="F1121" s="402"/>
      <c r="G1121" s="402"/>
      <c r="H1121" s="177"/>
      <c r="I1121" s="177"/>
      <c r="J1121" s="177"/>
      <c r="K1121" s="177"/>
      <c r="L1121" s="177"/>
      <c r="M1121" s="177"/>
      <c r="N1121" s="177"/>
      <c r="O1121" s="177"/>
      <c r="P1121" s="177"/>
      <c r="Q1121" s="177"/>
      <c r="R1121" s="177"/>
      <c r="S1121" s="177"/>
      <c r="T1121" s="403">
        <v>0</v>
      </c>
      <c r="U1121" s="403">
        <v>0</v>
      </c>
      <c r="V1121" s="177"/>
      <c r="W1121" s="177"/>
      <c r="X1121" s="177"/>
      <c r="Y1121" s="177"/>
      <c r="Z1121" s="177"/>
      <c r="AA1121" s="545">
        <v>0</v>
      </c>
      <c r="AB1121" s="533"/>
      <c r="AC1121" s="515"/>
      <c r="AD1121" s="515"/>
      <c r="AE1121" s="515"/>
      <c r="AF1121" s="488"/>
      <c r="AG1121" s="515"/>
      <c r="AH1121" s="515"/>
      <c r="AI1121" s="488"/>
      <c r="AJ1121" s="488"/>
      <c r="AK1121" s="515"/>
      <c r="AL1121" s="515"/>
      <c r="AM1121" s="515"/>
      <c r="AN1121" s="515"/>
      <c r="AO1121" s="515"/>
      <c r="AP1121" s="515"/>
      <c r="AQ1121" s="515"/>
      <c r="AR1121" s="515"/>
      <c r="AS1121" s="515"/>
      <c r="AT1121" s="515"/>
      <c r="AU1121" s="489"/>
    </row>
    <row r="1122" spans="1:53" s="516" customFormat="1" ht="12.75">
      <c r="A1122" s="534"/>
      <c r="B1122" s="401" t="s">
        <v>67</v>
      </c>
      <c r="C1122" s="360"/>
      <c r="D1122" s="360"/>
      <c r="E1122" s="360"/>
      <c r="F1122" s="402"/>
      <c r="G1122" s="402"/>
      <c r="H1122" s="177"/>
      <c r="I1122" s="177"/>
      <c r="J1122" s="177"/>
      <c r="K1122" s="177"/>
      <c r="L1122" s="177"/>
      <c r="M1122" s="177"/>
      <c r="N1122" s="177"/>
      <c r="O1122" s="177"/>
      <c r="P1122" s="177"/>
      <c r="Q1122" s="177"/>
      <c r="R1122" s="177"/>
      <c r="S1122" s="177"/>
      <c r="T1122" s="403">
        <v>0</v>
      </c>
      <c r="U1122" s="403">
        <v>0</v>
      </c>
      <c r="V1122" s="177"/>
      <c r="W1122" s="177"/>
      <c r="X1122" s="177"/>
      <c r="Y1122" s="177"/>
      <c r="Z1122" s="177"/>
      <c r="AA1122" s="545">
        <v>0</v>
      </c>
      <c r="AB1122" s="533"/>
      <c r="AC1122" s="515"/>
      <c r="AD1122" s="515"/>
      <c r="AE1122" s="515"/>
      <c r="AF1122" s="488"/>
      <c r="AG1122" s="515"/>
      <c r="AH1122" s="515"/>
      <c r="AI1122" s="488"/>
      <c r="AJ1122" s="488"/>
      <c r="AK1122" s="515"/>
      <c r="AL1122" s="515"/>
      <c r="AM1122" s="515"/>
      <c r="AN1122" s="515"/>
      <c r="AO1122" s="515"/>
      <c r="AP1122" s="515"/>
      <c r="AQ1122" s="515"/>
      <c r="AR1122" s="515"/>
      <c r="AS1122" s="515"/>
      <c r="AT1122" s="515"/>
      <c r="AU1122" s="489"/>
    </row>
    <row r="1123" spans="1:53" s="528" customFormat="1" ht="39.950000000000003" customHeight="1">
      <c r="A1123" s="540">
        <v>43</v>
      </c>
      <c r="B1123" s="397" t="s">
        <v>115</v>
      </c>
      <c r="C1123" s="513" t="s">
        <v>52</v>
      </c>
      <c r="D1123" s="513">
        <v>87.02300000000001</v>
      </c>
      <c r="E1123" s="513">
        <v>12.64</v>
      </c>
      <c r="F1123" s="398">
        <v>2012</v>
      </c>
      <c r="G1123" s="398">
        <v>2015</v>
      </c>
      <c r="H1123" s="513">
        <v>318.76999999788814</v>
      </c>
      <c r="I1123" s="513">
        <v>114.87035021999998</v>
      </c>
      <c r="J1123" s="513"/>
      <c r="K1123" s="513"/>
      <c r="L1123" s="513"/>
      <c r="M1123" s="513"/>
      <c r="N1123" s="513">
        <v>87.02300000000001</v>
      </c>
      <c r="O1123" s="513">
        <v>12.64</v>
      </c>
      <c r="P1123" s="513"/>
      <c r="Q1123" s="513"/>
      <c r="R1123" s="513"/>
      <c r="S1123" s="513"/>
      <c r="T1123" s="584">
        <v>87.02300000000001</v>
      </c>
      <c r="U1123" s="584">
        <v>12.64</v>
      </c>
      <c r="V1123" s="590">
        <v>112.20544389</v>
      </c>
      <c r="W1123" s="590">
        <v>64.870350220000006</v>
      </c>
      <c r="X1123" s="590">
        <v>50</v>
      </c>
      <c r="Y1123" s="590"/>
      <c r="Z1123" s="590"/>
      <c r="AA1123" s="587">
        <v>227.07579411</v>
      </c>
      <c r="AB1123" s="531"/>
      <c r="AC1123" s="515"/>
      <c r="AD1123" s="515"/>
      <c r="AE1123" s="515"/>
      <c r="AF1123" s="537"/>
      <c r="AG1123" s="515"/>
      <c r="AH1123" s="515"/>
      <c r="AI1123" s="515"/>
      <c r="AJ1123" s="515"/>
      <c r="AK1123" s="515"/>
      <c r="AL1123" s="515"/>
      <c r="AM1123" s="515"/>
      <c r="AN1123" s="515"/>
      <c r="AO1123" s="515"/>
      <c r="AP1123" s="515"/>
      <c r="AQ1123" s="515"/>
      <c r="AR1123" s="515"/>
      <c r="AS1123" s="515"/>
      <c r="AT1123" s="537"/>
      <c r="AU1123" s="537"/>
      <c r="AV1123" s="537"/>
      <c r="AW1123" s="537"/>
      <c r="AX1123" s="527"/>
      <c r="BA1123" s="536"/>
    </row>
    <row r="1124" spans="1:53" s="516" customFormat="1" ht="12.75">
      <c r="A1124" s="534"/>
      <c r="B1124" s="401" t="s">
        <v>361</v>
      </c>
      <c r="C1124" s="360">
        <v>0</v>
      </c>
      <c r="D1124" s="360">
        <v>87.022999999999996</v>
      </c>
      <c r="E1124" s="360">
        <v>12.64</v>
      </c>
      <c r="F1124" s="402"/>
      <c r="G1124" s="402"/>
      <c r="H1124" s="177">
        <v>318.77000000000004</v>
      </c>
      <c r="I1124" s="177">
        <v>114.87035022211187</v>
      </c>
      <c r="J1124" s="177">
        <v>0</v>
      </c>
      <c r="K1124" s="177">
        <v>0</v>
      </c>
      <c r="L1124" s="177">
        <v>0</v>
      </c>
      <c r="M1124" s="177">
        <v>0</v>
      </c>
      <c r="N1124" s="177">
        <v>87.022999999999996</v>
      </c>
      <c r="O1124" s="177">
        <v>12.64</v>
      </c>
      <c r="P1124" s="177">
        <v>0</v>
      </c>
      <c r="Q1124" s="177">
        <v>0</v>
      </c>
      <c r="R1124" s="177">
        <v>0</v>
      </c>
      <c r="S1124" s="177">
        <v>0</v>
      </c>
      <c r="T1124" s="403">
        <v>87.022999999999996</v>
      </c>
      <c r="U1124" s="403">
        <v>12.64</v>
      </c>
      <c r="V1124" s="177">
        <v>112.20544389</v>
      </c>
      <c r="W1124" s="177">
        <v>64.870350222111824</v>
      </c>
      <c r="X1124" s="177">
        <v>50.000000000000043</v>
      </c>
      <c r="Y1124" s="177">
        <v>0</v>
      </c>
      <c r="Z1124" s="177">
        <v>0</v>
      </c>
      <c r="AA1124" s="545">
        <v>227.07579411211185</v>
      </c>
      <c r="AB1124" s="533"/>
      <c r="AC1124" s="515"/>
      <c r="AD1124" s="515"/>
      <c r="AE1124" s="515"/>
      <c r="AF1124" s="488"/>
      <c r="AG1124" s="515"/>
      <c r="AH1124" s="515"/>
      <c r="AI1124" s="488"/>
      <c r="AJ1124" s="488"/>
      <c r="AK1124" s="515"/>
      <c r="AL1124" s="515"/>
      <c r="AM1124" s="515"/>
      <c r="AN1124" s="515"/>
      <c r="AO1124" s="515"/>
      <c r="AP1124" s="515"/>
      <c r="AQ1124" s="515"/>
      <c r="AR1124" s="515"/>
      <c r="AS1124" s="515"/>
      <c r="AT1124" s="515"/>
      <c r="AU1124" s="489"/>
    </row>
    <row r="1125" spans="1:53" s="516" customFormat="1" ht="12.75">
      <c r="A1125" s="534"/>
      <c r="B1125" s="401" t="s">
        <v>362</v>
      </c>
      <c r="C1125" s="360">
        <v>0</v>
      </c>
      <c r="D1125" s="360">
        <v>87.022999999999996</v>
      </c>
      <c r="E1125" s="360">
        <v>0</v>
      </c>
      <c r="F1125" s="402"/>
      <c r="G1125" s="402"/>
      <c r="H1125" s="177">
        <v>142.62586248000002</v>
      </c>
      <c r="I1125" s="177">
        <v>50.070129023917431</v>
      </c>
      <c r="J1125" s="177">
        <v>0</v>
      </c>
      <c r="K1125" s="177">
        <v>0</v>
      </c>
      <c r="L1125" s="177">
        <v>0</v>
      </c>
      <c r="M1125" s="177">
        <v>0</v>
      </c>
      <c r="N1125" s="177">
        <v>87.022999999999996</v>
      </c>
      <c r="O1125" s="177">
        <v>0</v>
      </c>
      <c r="P1125" s="177">
        <v>0</v>
      </c>
      <c r="Q1125" s="177">
        <v>0</v>
      </c>
      <c r="R1125" s="177">
        <v>0</v>
      </c>
      <c r="S1125" s="177">
        <v>0</v>
      </c>
      <c r="T1125" s="403">
        <v>87.022999999999996</v>
      </c>
      <c r="U1125" s="403">
        <v>0</v>
      </c>
      <c r="V1125" s="177">
        <v>92.555733456082578</v>
      </c>
      <c r="W1125" s="177">
        <v>21.335435279999999</v>
      </c>
      <c r="X1125" s="177">
        <v>28.734693743917425</v>
      </c>
      <c r="Y1125" s="177">
        <v>0</v>
      </c>
      <c r="Z1125" s="177">
        <v>0</v>
      </c>
      <c r="AA1125" s="545">
        <v>142.62586248</v>
      </c>
      <c r="AB1125" s="533"/>
      <c r="AC1125" s="515"/>
      <c r="AD1125" s="515"/>
      <c r="AE1125" s="515"/>
      <c r="AF1125" s="488"/>
      <c r="AG1125" s="515"/>
      <c r="AH1125" s="515"/>
      <c r="AI1125" s="488"/>
      <c r="AJ1125" s="488"/>
      <c r="AK1125" s="515"/>
      <c r="AL1125" s="515"/>
      <c r="AM1125" s="515"/>
      <c r="AN1125" s="515"/>
      <c r="AO1125" s="515"/>
      <c r="AP1125" s="515"/>
      <c r="AQ1125" s="515"/>
      <c r="AR1125" s="515"/>
      <c r="AS1125" s="515"/>
      <c r="AT1125" s="515"/>
      <c r="AU1125" s="489"/>
    </row>
    <row r="1126" spans="1:53" s="516" customFormat="1" ht="12.75">
      <c r="A1126" s="534"/>
      <c r="B1126" s="401" t="s">
        <v>363</v>
      </c>
      <c r="C1126" s="360">
        <v>0</v>
      </c>
      <c r="D1126" s="360">
        <v>83.736999999999995</v>
      </c>
      <c r="E1126" s="360">
        <v>0</v>
      </c>
      <c r="F1126" s="402"/>
      <c r="G1126" s="402"/>
      <c r="H1126" s="177">
        <v>129.54768379000001</v>
      </c>
      <c r="I1126" s="177">
        <v>37.862103350574486</v>
      </c>
      <c r="J1126" s="177">
        <v>0</v>
      </c>
      <c r="K1126" s="177">
        <v>0</v>
      </c>
      <c r="L1126" s="177">
        <v>0</v>
      </c>
      <c r="M1126" s="177">
        <v>0</v>
      </c>
      <c r="N1126" s="177">
        <v>83.736999999999995</v>
      </c>
      <c r="O1126" s="177">
        <v>0</v>
      </c>
      <c r="P1126" s="177">
        <v>0</v>
      </c>
      <c r="Q1126" s="177">
        <v>0</v>
      </c>
      <c r="R1126" s="177">
        <v>0</v>
      </c>
      <c r="S1126" s="177">
        <v>0</v>
      </c>
      <c r="T1126" s="403">
        <v>83.736999999999995</v>
      </c>
      <c r="U1126" s="403">
        <v>0</v>
      </c>
      <c r="V1126" s="177">
        <v>91.685580439425522</v>
      </c>
      <c r="W1126" s="177">
        <v>18.673999039999998</v>
      </c>
      <c r="X1126" s="177">
        <v>19.188104310574484</v>
      </c>
      <c r="Y1126" s="177">
        <v>0</v>
      </c>
      <c r="Z1126" s="177">
        <v>0</v>
      </c>
      <c r="AA1126" s="545">
        <v>129.54768379000001</v>
      </c>
      <c r="AB1126" s="533"/>
      <c r="AC1126" s="515"/>
      <c r="AD1126" s="515"/>
      <c r="AE1126" s="515"/>
      <c r="AF1126" s="488"/>
      <c r="AG1126" s="515"/>
      <c r="AH1126" s="515"/>
      <c r="AI1126" s="488"/>
      <c r="AJ1126" s="488"/>
      <c r="AK1126" s="515"/>
      <c r="AL1126" s="515"/>
      <c r="AM1126" s="515"/>
      <c r="AN1126" s="515"/>
      <c r="AO1126" s="515"/>
      <c r="AP1126" s="515"/>
      <c r="AQ1126" s="515"/>
      <c r="AR1126" s="515"/>
      <c r="AS1126" s="515"/>
      <c r="AT1126" s="515"/>
      <c r="AU1126" s="489"/>
    </row>
    <row r="1127" spans="1:53" s="516" customFormat="1" ht="12.75">
      <c r="A1127" s="534"/>
      <c r="B1127" s="401" t="s">
        <v>364</v>
      </c>
      <c r="C1127" s="360"/>
      <c r="D1127" s="360"/>
      <c r="E1127" s="360"/>
      <c r="F1127" s="402"/>
      <c r="G1127" s="402"/>
      <c r="H1127" s="177"/>
      <c r="I1127" s="177"/>
      <c r="J1127" s="177"/>
      <c r="K1127" s="177"/>
      <c r="L1127" s="177"/>
      <c r="M1127" s="177"/>
      <c r="N1127" s="177"/>
      <c r="O1127" s="177"/>
      <c r="P1127" s="177"/>
      <c r="Q1127" s="177"/>
      <c r="R1127" s="177"/>
      <c r="S1127" s="177"/>
      <c r="T1127" s="403">
        <v>0</v>
      </c>
      <c r="U1127" s="403">
        <v>0</v>
      </c>
      <c r="V1127" s="177"/>
      <c r="W1127" s="177"/>
      <c r="X1127" s="177"/>
      <c r="Y1127" s="177"/>
      <c r="Z1127" s="177"/>
      <c r="AA1127" s="545">
        <v>0</v>
      </c>
      <c r="AB1127" s="533"/>
      <c r="AC1127" s="515"/>
      <c r="AD1127" s="515"/>
      <c r="AE1127" s="515"/>
      <c r="AF1127" s="488"/>
      <c r="AG1127" s="515"/>
      <c r="AH1127" s="515"/>
      <c r="AI1127" s="488"/>
      <c r="AJ1127" s="488"/>
      <c r="AK1127" s="515"/>
      <c r="AL1127" s="515"/>
      <c r="AM1127" s="515"/>
      <c r="AN1127" s="515"/>
      <c r="AO1127" s="515"/>
      <c r="AP1127" s="515"/>
      <c r="AQ1127" s="515"/>
      <c r="AR1127" s="515"/>
      <c r="AS1127" s="515"/>
      <c r="AT1127" s="515"/>
      <c r="AU1127" s="489"/>
    </row>
    <row r="1128" spans="1:53" s="516" customFormat="1" ht="12.75">
      <c r="A1128" s="534"/>
      <c r="B1128" s="401" t="s">
        <v>365</v>
      </c>
      <c r="C1128" s="360"/>
      <c r="D1128" s="360"/>
      <c r="E1128" s="360"/>
      <c r="F1128" s="402"/>
      <c r="G1128" s="402"/>
      <c r="H1128" s="177"/>
      <c r="I1128" s="177"/>
      <c r="J1128" s="177"/>
      <c r="K1128" s="177"/>
      <c r="L1128" s="177"/>
      <c r="M1128" s="177"/>
      <c r="N1128" s="177"/>
      <c r="O1128" s="177"/>
      <c r="P1128" s="177"/>
      <c r="Q1128" s="177"/>
      <c r="R1128" s="177"/>
      <c r="S1128" s="177"/>
      <c r="T1128" s="403">
        <v>0</v>
      </c>
      <c r="U1128" s="403">
        <v>0</v>
      </c>
      <c r="V1128" s="177"/>
      <c r="W1128" s="177"/>
      <c r="X1128" s="177"/>
      <c r="Y1128" s="177"/>
      <c r="Z1128" s="177"/>
      <c r="AA1128" s="545">
        <v>0</v>
      </c>
      <c r="AB1128" s="533"/>
      <c r="AC1128" s="515"/>
      <c r="AD1128" s="515"/>
      <c r="AE1128" s="515"/>
      <c r="AF1128" s="488"/>
      <c r="AG1128" s="515"/>
      <c r="AH1128" s="515"/>
      <c r="AI1128" s="488"/>
      <c r="AJ1128" s="488"/>
      <c r="AK1128" s="515"/>
      <c r="AL1128" s="515"/>
      <c r="AM1128" s="515"/>
      <c r="AN1128" s="515"/>
      <c r="AO1128" s="515"/>
      <c r="AP1128" s="515"/>
      <c r="AQ1128" s="515"/>
      <c r="AR1128" s="515"/>
      <c r="AS1128" s="515"/>
      <c r="AT1128" s="515"/>
      <c r="AU1128" s="489"/>
    </row>
    <row r="1129" spans="1:53" s="516" customFormat="1" ht="12.75">
      <c r="A1129" s="534"/>
      <c r="B1129" s="401" t="s">
        <v>366</v>
      </c>
      <c r="C1129" s="360"/>
      <c r="D1129" s="360">
        <v>23.399000000000001</v>
      </c>
      <c r="E1129" s="360"/>
      <c r="F1129" s="402"/>
      <c r="G1129" s="402"/>
      <c r="H1129" s="177">
        <v>46.340038210000003</v>
      </c>
      <c r="I1129" s="518">
        <v>28.618397343559948</v>
      </c>
      <c r="J1129" s="177"/>
      <c r="K1129" s="177"/>
      <c r="L1129" s="177"/>
      <c r="M1129" s="177"/>
      <c r="N1129" s="177">
        <v>23.399000000000001</v>
      </c>
      <c r="O1129" s="177"/>
      <c r="P1129" s="177"/>
      <c r="Q1129" s="177"/>
      <c r="R1129" s="177"/>
      <c r="S1129" s="177"/>
      <c r="T1129" s="403">
        <v>23.399000000000001</v>
      </c>
      <c r="U1129" s="403">
        <v>0</v>
      </c>
      <c r="V1129" s="177">
        <v>17.721640866440055</v>
      </c>
      <c r="W1129" s="177">
        <v>9.4302930299999996</v>
      </c>
      <c r="X1129" s="177">
        <v>19.188104313559947</v>
      </c>
      <c r="Y1129" s="177"/>
      <c r="Z1129" s="177"/>
      <c r="AA1129" s="545">
        <v>46.340038210000003</v>
      </c>
      <c r="AB1129" s="533"/>
      <c r="AC1129" s="515"/>
      <c r="AD1129" s="515"/>
      <c r="AE1129" s="515"/>
      <c r="AF1129" s="488"/>
      <c r="AG1129" s="515"/>
      <c r="AH1129" s="515"/>
      <c r="AI1129" s="488"/>
      <c r="AJ1129" s="488"/>
      <c r="AK1129" s="515"/>
      <c r="AL1129" s="515"/>
      <c r="AM1129" s="515"/>
      <c r="AN1129" s="515"/>
      <c r="AO1129" s="515"/>
      <c r="AP1129" s="515"/>
      <c r="AQ1129" s="515"/>
      <c r="AR1129" s="515"/>
      <c r="AS1129" s="515"/>
      <c r="AT1129" s="515"/>
      <c r="AU1129" s="489"/>
    </row>
    <row r="1130" spans="1:53" s="516" customFormat="1" ht="12.75">
      <c r="A1130" s="534"/>
      <c r="B1130" s="401" t="s">
        <v>367</v>
      </c>
      <c r="C1130" s="360"/>
      <c r="D1130" s="360">
        <v>60.338000000000001</v>
      </c>
      <c r="E1130" s="360"/>
      <c r="F1130" s="402"/>
      <c r="G1130" s="402"/>
      <c r="H1130" s="177">
        <v>83.207645580000005</v>
      </c>
      <c r="I1130" s="518">
        <v>9.2437060070145378</v>
      </c>
      <c r="J1130" s="177"/>
      <c r="K1130" s="177"/>
      <c r="L1130" s="177"/>
      <c r="M1130" s="177"/>
      <c r="N1130" s="177">
        <v>60.338000000000001</v>
      </c>
      <c r="O1130" s="177"/>
      <c r="P1130" s="177"/>
      <c r="Q1130" s="177"/>
      <c r="R1130" s="177"/>
      <c r="S1130" s="177"/>
      <c r="T1130" s="403">
        <v>60.338000000000001</v>
      </c>
      <c r="U1130" s="403">
        <v>0</v>
      </c>
      <c r="V1130" s="177">
        <v>73.963939572985467</v>
      </c>
      <c r="W1130" s="177">
        <v>9.2437060100000004</v>
      </c>
      <c r="X1130" s="177"/>
      <c r="Y1130" s="177"/>
      <c r="Z1130" s="177"/>
      <c r="AA1130" s="545">
        <v>83.207645580000005</v>
      </c>
      <c r="AB1130" s="533"/>
      <c r="AC1130" s="515"/>
      <c r="AD1130" s="515"/>
      <c r="AE1130" s="515"/>
      <c r="AF1130" s="488"/>
      <c r="AG1130" s="515"/>
      <c r="AH1130" s="515"/>
      <c r="AI1130" s="488"/>
      <c r="AJ1130" s="488"/>
      <c r="AK1130" s="515"/>
      <c r="AL1130" s="515"/>
      <c r="AM1130" s="515"/>
      <c r="AN1130" s="515"/>
      <c r="AO1130" s="515"/>
      <c r="AP1130" s="515"/>
      <c r="AQ1130" s="515"/>
      <c r="AR1130" s="515"/>
      <c r="AS1130" s="515"/>
      <c r="AT1130" s="515"/>
      <c r="AU1130" s="489"/>
    </row>
    <row r="1131" spans="1:53" s="516" customFormat="1" ht="12.75">
      <c r="A1131" s="534"/>
      <c r="B1131" s="401" t="s">
        <v>368</v>
      </c>
      <c r="C1131" s="360">
        <v>0</v>
      </c>
      <c r="D1131" s="360">
        <v>3.286</v>
      </c>
      <c r="E1131" s="360">
        <v>0</v>
      </c>
      <c r="F1131" s="402"/>
      <c r="G1131" s="402"/>
      <c r="H1131" s="177">
        <v>13.078178690000001</v>
      </c>
      <c r="I1131" s="177">
        <v>12.208025673342943</v>
      </c>
      <c r="J1131" s="177">
        <v>0</v>
      </c>
      <c r="K1131" s="177">
        <v>0</v>
      </c>
      <c r="L1131" s="177">
        <v>0</v>
      </c>
      <c r="M1131" s="177">
        <v>0</v>
      </c>
      <c r="N1131" s="177">
        <v>3.286</v>
      </c>
      <c r="O1131" s="177">
        <v>0</v>
      </c>
      <c r="P1131" s="177">
        <v>0</v>
      </c>
      <c r="Q1131" s="177">
        <v>0</v>
      </c>
      <c r="R1131" s="177">
        <v>0</v>
      </c>
      <c r="S1131" s="177">
        <v>0</v>
      </c>
      <c r="T1131" s="403">
        <v>3.286</v>
      </c>
      <c r="U1131" s="403">
        <v>0</v>
      </c>
      <c r="V1131" s="177">
        <v>0.87015301665705858</v>
      </c>
      <c r="W1131" s="177">
        <v>2.66143624</v>
      </c>
      <c r="X1131" s="177">
        <v>9.5465894333429429</v>
      </c>
      <c r="Y1131" s="177">
        <v>0</v>
      </c>
      <c r="Z1131" s="177">
        <v>0</v>
      </c>
      <c r="AA1131" s="545">
        <v>13.078178690000001</v>
      </c>
      <c r="AB1131" s="533"/>
      <c r="AC1131" s="515"/>
      <c r="AD1131" s="515"/>
      <c r="AE1131" s="515"/>
      <c r="AF1131" s="488"/>
      <c r="AG1131" s="515"/>
      <c r="AH1131" s="515"/>
      <c r="AI1131" s="488"/>
      <c r="AJ1131" s="488"/>
      <c r="AK1131" s="515"/>
      <c r="AL1131" s="515"/>
      <c r="AM1131" s="515"/>
      <c r="AN1131" s="515"/>
      <c r="AO1131" s="515"/>
      <c r="AP1131" s="515"/>
      <c r="AQ1131" s="515"/>
      <c r="AR1131" s="515"/>
      <c r="AS1131" s="515"/>
      <c r="AT1131" s="515"/>
      <c r="AU1131" s="489"/>
    </row>
    <row r="1132" spans="1:53" s="516" customFormat="1" ht="12.75">
      <c r="A1132" s="534"/>
      <c r="B1132" s="401" t="s">
        <v>369</v>
      </c>
      <c r="C1132" s="360"/>
      <c r="D1132" s="360"/>
      <c r="E1132" s="360"/>
      <c r="F1132" s="402"/>
      <c r="G1132" s="402"/>
      <c r="H1132" s="177"/>
      <c r="I1132" s="177"/>
      <c r="J1132" s="177"/>
      <c r="K1132" s="177"/>
      <c r="L1132" s="177"/>
      <c r="M1132" s="177"/>
      <c r="N1132" s="177"/>
      <c r="O1132" s="177"/>
      <c r="P1132" s="177"/>
      <c r="Q1132" s="177"/>
      <c r="R1132" s="177"/>
      <c r="S1132" s="177"/>
      <c r="T1132" s="403">
        <v>0</v>
      </c>
      <c r="U1132" s="403">
        <v>0</v>
      </c>
      <c r="V1132" s="177"/>
      <c r="W1132" s="177"/>
      <c r="X1132" s="177"/>
      <c r="Y1132" s="177"/>
      <c r="Z1132" s="177"/>
      <c r="AA1132" s="545">
        <v>0</v>
      </c>
      <c r="AB1132" s="533"/>
      <c r="AC1132" s="515"/>
      <c r="AD1132" s="515"/>
      <c r="AE1132" s="515"/>
      <c r="AF1132" s="488"/>
      <c r="AG1132" s="515"/>
      <c r="AH1132" s="515"/>
      <c r="AI1132" s="488"/>
      <c r="AJ1132" s="488"/>
      <c r="AK1132" s="515"/>
      <c r="AL1132" s="515"/>
      <c r="AM1132" s="515"/>
      <c r="AN1132" s="515"/>
      <c r="AO1132" s="515"/>
      <c r="AP1132" s="515"/>
      <c r="AQ1132" s="515"/>
      <c r="AR1132" s="515"/>
      <c r="AS1132" s="515"/>
      <c r="AT1132" s="515"/>
      <c r="AU1132" s="489"/>
    </row>
    <row r="1133" spans="1:53" s="516" customFormat="1" ht="12.75">
      <c r="A1133" s="534"/>
      <c r="B1133" s="401" t="s">
        <v>370</v>
      </c>
      <c r="C1133" s="360"/>
      <c r="D1133" s="360"/>
      <c r="E1133" s="360"/>
      <c r="F1133" s="402"/>
      <c r="G1133" s="402"/>
      <c r="H1133" s="177"/>
      <c r="I1133" s="177"/>
      <c r="J1133" s="177"/>
      <c r="K1133" s="177"/>
      <c r="L1133" s="177"/>
      <c r="M1133" s="177"/>
      <c r="N1133" s="177"/>
      <c r="O1133" s="177"/>
      <c r="P1133" s="177"/>
      <c r="Q1133" s="177"/>
      <c r="R1133" s="177"/>
      <c r="S1133" s="177"/>
      <c r="T1133" s="403">
        <v>0</v>
      </c>
      <c r="U1133" s="403">
        <v>0</v>
      </c>
      <c r="V1133" s="177"/>
      <c r="W1133" s="177"/>
      <c r="X1133" s="177"/>
      <c r="Y1133" s="177"/>
      <c r="Z1133" s="177"/>
      <c r="AA1133" s="545">
        <v>0</v>
      </c>
      <c r="AB1133" s="533"/>
      <c r="AC1133" s="515"/>
      <c r="AD1133" s="515"/>
      <c r="AE1133" s="515"/>
      <c r="AF1133" s="488"/>
      <c r="AG1133" s="515"/>
      <c r="AH1133" s="515"/>
      <c r="AI1133" s="488"/>
      <c r="AJ1133" s="488"/>
      <c r="AK1133" s="515"/>
      <c r="AL1133" s="515"/>
      <c r="AM1133" s="515"/>
      <c r="AN1133" s="515"/>
      <c r="AO1133" s="515"/>
      <c r="AP1133" s="515"/>
      <c r="AQ1133" s="515"/>
      <c r="AR1133" s="515"/>
      <c r="AS1133" s="515"/>
      <c r="AT1133" s="515"/>
      <c r="AU1133" s="489"/>
    </row>
    <row r="1134" spans="1:53" s="516" customFormat="1" ht="12.75">
      <c r="A1134" s="534"/>
      <c r="B1134" s="401" t="s">
        <v>371</v>
      </c>
      <c r="C1134" s="360"/>
      <c r="D1134" s="360">
        <v>2.746</v>
      </c>
      <c r="E1134" s="360"/>
      <c r="F1134" s="402"/>
      <c r="G1134" s="402"/>
      <c r="H1134" s="177">
        <v>11.648004090000001</v>
      </c>
      <c r="I1134" s="518">
        <v>10.777851073342942</v>
      </c>
      <c r="J1134" s="177"/>
      <c r="K1134" s="177"/>
      <c r="L1134" s="177"/>
      <c r="M1134" s="177"/>
      <c r="N1134" s="177">
        <v>2.746</v>
      </c>
      <c r="O1134" s="177"/>
      <c r="P1134" s="177"/>
      <c r="Q1134" s="177"/>
      <c r="R1134" s="177"/>
      <c r="S1134" s="177"/>
      <c r="T1134" s="403">
        <v>2.746</v>
      </c>
      <c r="U1134" s="403">
        <v>0</v>
      </c>
      <c r="V1134" s="177">
        <v>0.87015301665705858</v>
      </c>
      <c r="W1134" s="177">
        <v>2.37039277</v>
      </c>
      <c r="X1134" s="177">
        <v>8.407458303342942</v>
      </c>
      <c r="Y1134" s="177"/>
      <c r="Z1134" s="177"/>
      <c r="AA1134" s="545">
        <v>11.648004090000001</v>
      </c>
      <c r="AB1134" s="533"/>
      <c r="AC1134" s="515"/>
      <c r="AD1134" s="515"/>
      <c r="AE1134" s="515"/>
      <c r="AF1134" s="488"/>
      <c r="AG1134" s="515"/>
      <c r="AH1134" s="515"/>
      <c r="AI1134" s="488"/>
      <c r="AJ1134" s="488"/>
      <c r="AK1134" s="515"/>
      <c r="AL1134" s="515"/>
      <c r="AM1134" s="515"/>
      <c r="AN1134" s="515"/>
      <c r="AO1134" s="515"/>
      <c r="AP1134" s="515"/>
      <c r="AQ1134" s="515"/>
      <c r="AR1134" s="515"/>
      <c r="AS1134" s="515"/>
      <c r="AT1134" s="515"/>
      <c r="AU1134" s="489"/>
    </row>
    <row r="1135" spans="1:53" s="516" customFormat="1" ht="12.75">
      <c r="A1135" s="534"/>
      <c r="B1135" s="401" t="s">
        <v>372</v>
      </c>
      <c r="C1135" s="360"/>
      <c r="D1135" s="360">
        <v>0.54</v>
      </c>
      <c r="E1135" s="360"/>
      <c r="F1135" s="402"/>
      <c r="G1135" s="402"/>
      <c r="H1135" s="177">
        <v>1.4301746000000002</v>
      </c>
      <c r="I1135" s="518">
        <v>1.4301746000000002</v>
      </c>
      <c r="J1135" s="177"/>
      <c r="K1135" s="177"/>
      <c r="L1135" s="177"/>
      <c r="M1135" s="177"/>
      <c r="N1135" s="177">
        <v>0.54</v>
      </c>
      <c r="O1135" s="177"/>
      <c r="P1135" s="177"/>
      <c r="Q1135" s="177"/>
      <c r="R1135" s="177"/>
      <c r="S1135" s="177"/>
      <c r="T1135" s="403">
        <v>0.54</v>
      </c>
      <c r="U1135" s="403">
        <v>0</v>
      </c>
      <c r="V1135" s="177"/>
      <c r="W1135" s="177">
        <v>0.29104347000000003</v>
      </c>
      <c r="X1135" s="177">
        <v>1.1391311300000002</v>
      </c>
      <c r="Y1135" s="177"/>
      <c r="Z1135" s="177"/>
      <c r="AA1135" s="545">
        <v>1.4301746000000002</v>
      </c>
      <c r="AB1135" s="533"/>
      <c r="AC1135" s="515"/>
      <c r="AD1135" s="515"/>
      <c r="AE1135" s="515"/>
      <c r="AF1135" s="488"/>
      <c r="AG1135" s="515"/>
      <c r="AH1135" s="515"/>
      <c r="AI1135" s="488"/>
      <c r="AJ1135" s="488"/>
      <c r="AK1135" s="515"/>
      <c r="AL1135" s="515"/>
      <c r="AM1135" s="515"/>
      <c r="AN1135" s="515"/>
      <c r="AO1135" s="515"/>
      <c r="AP1135" s="515"/>
      <c r="AQ1135" s="515"/>
      <c r="AR1135" s="515"/>
      <c r="AS1135" s="515"/>
      <c r="AT1135" s="515"/>
      <c r="AU1135" s="489"/>
    </row>
    <row r="1136" spans="1:53" s="516" customFormat="1" ht="12.75">
      <c r="A1136" s="534"/>
      <c r="B1136" s="401" t="s">
        <v>373</v>
      </c>
      <c r="C1136" s="360">
        <v>0</v>
      </c>
      <c r="D1136" s="360">
        <v>0</v>
      </c>
      <c r="E1136" s="360">
        <v>12.64</v>
      </c>
      <c r="F1136" s="402"/>
      <c r="G1136" s="402"/>
      <c r="H1136" s="177">
        <v>176.14413752000002</v>
      </c>
      <c r="I1136" s="177">
        <v>64.800221198194436</v>
      </c>
      <c r="J1136" s="177">
        <v>0</v>
      </c>
      <c r="K1136" s="177">
        <v>0</v>
      </c>
      <c r="L1136" s="177">
        <v>0</v>
      </c>
      <c r="M1136" s="177">
        <v>0</v>
      </c>
      <c r="N1136" s="177">
        <v>0</v>
      </c>
      <c r="O1136" s="177">
        <v>12.64</v>
      </c>
      <c r="P1136" s="177">
        <v>0</v>
      </c>
      <c r="Q1136" s="177">
        <v>0</v>
      </c>
      <c r="R1136" s="177">
        <v>0</v>
      </c>
      <c r="S1136" s="177">
        <v>0</v>
      </c>
      <c r="T1136" s="403">
        <v>0</v>
      </c>
      <c r="U1136" s="403">
        <v>12.64</v>
      </c>
      <c r="V1136" s="177">
        <v>19.64971043391742</v>
      </c>
      <c r="W1136" s="177">
        <v>43.534914942111826</v>
      </c>
      <c r="X1136" s="177">
        <v>21.265306256082617</v>
      </c>
      <c r="Y1136" s="177">
        <v>0</v>
      </c>
      <c r="Z1136" s="177">
        <v>0</v>
      </c>
      <c r="AA1136" s="545">
        <v>84.449931632111856</v>
      </c>
      <c r="AB1136" s="533"/>
      <c r="AC1136" s="515"/>
      <c r="AD1136" s="515"/>
      <c r="AE1136" s="515"/>
      <c r="AF1136" s="488"/>
      <c r="AG1136" s="515"/>
      <c r="AH1136" s="515"/>
      <c r="AI1136" s="488"/>
      <c r="AJ1136" s="488"/>
      <c r="AK1136" s="515"/>
      <c r="AL1136" s="515"/>
      <c r="AM1136" s="515"/>
      <c r="AN1136" s="515"/>
      <c r="AO1136" s="515"/>
      <c r="AP1136" s="515"/>
      <c r="AQ1136" s="515"/>
      <c r="AR1136" s="515"/>
      <c r="AS1136" s="515"/>
      <c r="AT1136" s="515"/>
      <c r="AU1136" s="489"/>
    </row>
    <row r="1137" spans="1:50" s="516" customFormat="1" ht="12.75">
      <c r="A1137" s="534"/>
      <c r="B1137" s="401" t="s">
        <v>374</v>
      </c>
      <c r="C1137" s="360"/>
      <c r="D1137" s="360"/>
      <c r="E1137" s="360"/>
      <c r="F1137" s="402"/>
      <c r="G1137" s="402"/>
      <c r="H1137" s="177"/>
      <c r="I1137" s="177"/>
      <c r="J1137" s="177"/>
      <c r="K1137" s="177"/>
      <c r="L1137" s="177"/>
      <c r="M1137" s="177"/>
      <c r="N1137" s="177"/>
      <c r="O1137" s="177"/>
      <c r="P1137" s="177"/>
      <c r="Q1137" s="177"/>
      <c r="R1137" s="177"/>
      <c r="S1137" s="177"/>
      <c r="T1137" s="403">
        <v>0</v>
      </c>
      <c r="U1137" s="403">
        <v>0</v>
      </c>
      <c r="V1137" s="177"/>
      <c r="W1137" s="177"/>
      <c r="X1137" s="177"/>
      <c r="Y1137" s="177"/>
      <c r="Z1137" s="177"/>
      <c r="AA1137" s="545">
        <v>0</v>
      </c>
      <c r="AB1137" s="533"/>
      <c r="AC1137" s="515"/>
      <c r="AD1137" s="515"/>
      <c r="AE1137" s="515"/>
      <c r="AF1137" s="488"/>
      <c r="AG1137" s="515"/>
      <c r="AH1137" s="515"/>
      <c r="AI1137" s="488"/>
      <c r="AJ1137" s="488"/>
      <c r="AK1137" s="515"/>
      <c r="AL1137" s="515"/>
      <c r="AM1137" s="515"/>
      <c r="AN1137" s="515"/>
      <c r="AO1137" s="515"/>
      <c r="AP1137" s="515"/>
      <c r="AQ1137" s="515"/>
      <c r="AR1137" s="515"/>
      <c r="AS1137" s="515"/>
      <c r="AT1137" s="515"/>
      <c r="AU1137" s="489"/>
    </row>
    <row r="1138" spans="1:50" s="516" customFormat="1" ht="12.75">
      <c r="A1138" s="534"/>
      <c r="B1138" s="401" t="s">
        <v>375</v>
      </c>
      <c r="C1138" s="360"/>
      <c r="D1138" s="360"/>
      <c r="E1138" s="360"/>
      <c r="F1138" s="402"/>
      <c r="G1138" s="402"/>
      <c r="H1138" s="177"/>
      <c r="I1138" s="177"/>
      <c r="J1138" s="177"/>
      <c r="K1138" s="177"/>
      <c r="L1138" s="177"/>
      <c r="M1138" s="177"/>
      <c r="N1138" s="177"/>
      <c r="O1138" s="177"/>
      <c r="P1138" s="177"/>
      <c r="Q1138" s="177"/>
      <c r="R1138" s="177"/>
      <c r="S1138" s="177"/>
      <c r="T1138" s="403">
        <v>0</v>
      </c>
      <c r="U1138" s="403">
        <v>0</v>
      </c>
      <c r="V1138" s="177"/>
      <c r="W1138" s="177"/>
      <c r="X1138" s="177"/>
      <c r="Y1138" s="177"/>
      <c r="Z1138" s="177"/>
      <c r="AA1138" s="545">
        <v>0</v>
      </c>
      <c r="AB1138" s="533"/>
      <c r="AC1138" s="515"/>
      <c r="AD1138" s="515"/>
      <c r="AE1138" s="515"/>
      <c r="AF1138" s="488"/>
      <c r="AG1138" s="515"/>
      <c r="AH1138" s="515"/>
      <c r="AI1138" s="488"/>
      <c r="AJ1138" s="488"/>
      <c r="AK1138" s="515"/>
      <c r="AL1138" s="515"/>
      <c r="AM1138" s="515"/>
      <c r="AN1138" s="515"/>
      <c r="AO1138" s="515"/>
      <c r="AP1138" s="515"/>
      <c r="AQ1138" s="515"/>
      <c r="AR1138" s="515"/>
      <c r="AS1138" s="515"/>
      <c r="AT1138" s="515"/>
      <c r="AU1138" s="489"/>
    </row>
    <row r="1139" spans="1:50" s="516" customFormat="1" ht="12.75">
      <c r="A1139" s="534"/>
      <c r="B1139" s="401" t="s">
        <v>376</v>
      </c>
      <c r="C1139" s="360"/>
      <c r="D1139" s="360"/>
      <c r="E1139" s="360">
        <v>12.64</v>
      </c>
      <c r="F1139" s="402"/>
      <c r="G1139" s="402"/>
      <c r="H1139" s="177">
        <v>176.14413752000002</v>
      </c>
      <c r="I1139" s="518">
        <v>64.800221198194436</v>
      </c>
      <c r="J1139" s="177"/>
      <c r="K1139" s="177"/>
      <c r="L1139" s="177"/>
      <c r="M1139" s="177"/>
      <c r="N1139" s="177"/>
      <c r="O1139" s="177">
        <v>12.64</v>
      </c>
      <c r="P1139" s="177"/>
      <c r="Q1139" s="177"/>
      <c r="R1139" s="177"/>
      <c r="S1139" s="177"/>
      <c r="T1139" s="403">
        <v>0</v>
      </c>
      <c r="U1139" s="403">
        <v>12.64</v>
      </c>
      <c r="V1139" s="177">
        <v>19.64971043391742</v>
      </c>
      <c r="W1139" s="177">
        <v>43.534914942111826</v>
      </c>
      <c r="X1139" s="177">
        <v>21.265306256082617</v>
      </c>
      <c r="Y1139" s="177"/>
      <c r="Z1139" s="177"/>
      <c r="AA1139" s="545">
        <v>84.449931632111856</v>
      </c>
      <c r="AB1139" s="533"/>
      <c r="AC1139" s="515"/>
      <c r="AD1139" s="515"/>
      <c r="AE1139" s="515"/>
      <c r="AF1139" s="488"/>
      <c r="AG1139" s="515"/>
      <c r="AH1139" s="515"/>
      <c r="AI1139" s="488"/>
      <c r="AJ1139" s="488"/>
      <c r="AK1139" s="515"/>
      <c r="AL1139" s="515"/>
      <c r="AM1139" s="515"/>
      <c r="AN1139" s="515"/>
      <c r="AO1139" s="515"/>
      <c r="AP1139" s="515"/>
      <c r="AQ1139" s="515"/>
      <c r="AR1139" s="515"/>
      <c r="AS1139" s="515"/>
      <c r="AT1139" s="515"/>
      <c r="AU1139" s="489"/>
    </row>
    <row r="1140" spans="1:50" s="516" customFormat="1" ht="12.75">
      <c r="A1140" s="534"/>
      <c r="B1140" s="401" t="s">
        <v>377</v>
      </c>
      <c r="C1140" s="360"/>
      <c r="D1140" s="360"/>
      <c r="E1140" s="360"/>
      <c r="F1140" s="402"/>
      <c r="G1140" s="402"/>
      <c r="H1140" s="177"/>
      <c r="I1140" s="177"/>
      <c r="J1140" s="177"/>
      <c r="K1140" s="177"/>
      <c r="L1140" s="177"/>
      <c r="M1140" s="177"/>
      <c r="N1140" s="177"/>
      <c r="O1140" s="177"/>
      <c r="P1140" s="177"/>
      <c r="Q1140" s="177"/>
      <c r="R1140" s="177"/>
      <c r="S1140" s="177"/>
      <c r="T1140" s="403">
        <v>0</v>
      </c>
      <c r="U1140" s="403">
        <v>0</v>
      </c>
      <c r="V1140" s="177"/>
      <c r="W1140" s="177"/>
      <c r="X1140" s="177"/>
      <c r="Y1140" s="177"/>
      <c r="Z1140" s="177"/>
      <c r="AA1140" s="545">
        <v>0</v>
      </c>
      <c r="AB1140" s="533"/>
      <c r="AC1140" s="515"/>
      <c r="AD1140" s="515"/>
      <c r="AE1140" s="515"/>
      <c r="AF1140" s="488"/>
      <c r="AG1140" s="515"/>
      <c r="AH1140" s="515"/>
      <c r="AI1140" s="488"/>
      <c r="AJ1140" s="488"/>
      <c r="AK1140" s="515"/>
      <c r="AL1140" s="515"/>
      <c r="AM1140" s="515"/>
      <c r="AN1140" s="515"/>
      <c r="AO1140" s="515"/>
      <c r="AP1140" s="515"/>
      <c r="AQ1140" s="515"/>
      <c r="AR1140" s="515"/>
      <c r="AS1140" s="515"/>
      <c r="AT1140" s="515"/>
      <c r="AU1140" s="489"/>
    </row>
    <row r="1141" spans="1:50" s="516" customFormat="1" ht="12.75">
      <c r="A1141" s="534"/>
      <c r="B1141" s="401" t="s">
        <v>67</v>
      </c>
      <c r="C1141" s="360"/>
      <c r="D1141" s="360"/>
      <c r="E1141" s="360"/>
      <c r="F1141" s="402"/>
      <c r="G1141" s="402"/>
      <c r="H1141" s="177"/>
      <c r="I1141" s="177"/>
      <c r="J1141" s="177"/>
      <c r="K1141" s="177"/>
      <c r="L1141" s="177"/>
      <c r="M1141" s="177"/>
      <c r="N1141" s="177"/>
      <c r="O1141" s="177"/>
      <c r="P1141" s="177"/>
      <c r="Q1141" s="177"/>
      <c r="R1141" s="177"/>
      <c r="S1141" s="177"/>
      <c r="T1141" s="403">
        <v>0</v>
      </c>
      <c r="U1141" s="403">
        <v>0</v>
      </c>
      <c r="V1141" s="177"/>
      <c r="W1141" s="177"/>
      <c r="X1141" s="177"/>
      <c r="Y1141" s="177"/>
      <c r="Z1141" s="177"/>
      <c r="AA1141" s="545">
        <v>0</v>
      </c>
      <c r="AB1141" s="533"/>
      <c r="AC1141" s="515"/>
      <c r="AD1141" s="515"/>
      <c r="AE1141" s="515"/>
      <c r="AF1141" s="488"/>
      <c r="AG1141" s="515"/>
      <c r="AH1141" s="515"/>
      <c r="AI1141" s="488"/>
      <c r="AJ1141" s="488"/>
      <c r="AK1141" s="515"/>
      <c r="AL1141" s="515"/>
      <c r="AM1141" s="515"/>
      <c r="AN1141" s="515"/>
      <c r="AO1141" s="515"/>
      <c r="AP1141" s="515"/>
      <c r="AQ1141" s="515"/>
      <c r="AR1141" s="515"/>
      <c r="AS1141" s="515"/>
      <c r="AT1141" s="515"/>
      <c r="AU1141" s="489"/>
    </row>
    <row r="1142" spans="1:50" s="528" customFormat="1" ht="39.950000000000003" customHeight="1">
      <c r="A1142" s="540">
        <v>44</v>
      </c>
      <c r="B1142" s="397" t="s">
        <v>116</v>
      </c>
      <c r="C1142" s="513" t="s">
        <v>52</v>
      </c>
      <c r="D1142" s="513">
        <v>6.5419999999999998</v>
      </c>
      <c r="E1142" s="513">
        <v>0.8</v>
      </c>
      <c r="F1142" s="398">
        <v>2012</v>
      </c>
      <c r="G1142" s="398">
        <v>2014</v>
      </c>
      <c r="H1142" s="513">
        <v>52.019999999999996</v>
      </c>
      <c r="I1142" s="513">
        <v>1.6577813999999975</v>
      </c>
      <c r="J1142" s="513"/>
      <c r="K1142" s="513"/>
      <c r="L1142" s="513">
        <v>6.5419999999999998</v>
      </c>
      <c r="M1142" s="513">
        <v>0.8</v>
      </c>
      <c r="N1142" s="513"/>
      <c r="O1142" s="513"/>
      <c r="P1142" s="513"/>
      <c r="Q1142" s="513"/>
      <c r="R1142" s="513"/>
      <c r="S1142" s="513"/>
      <c r="T1142" s="584">
        <v>6.5419999999999998</v>
      </c>
      <c r="U1142" s="584">
        <v>0.8</v>
      </c>
      <c r="V1142" s="590">
        <v>29.636482340000008</v>
      </c>
      <c r="W1142" s="590">
        <v>1.6577814</v>
      </c>
      <c r="X1142" s="590"/>
      <c r="Y1142" s="590"/>
      <c r="Z1142" s="590"/>
      <c r="AA1142" s="587">
        <v>31.294263740000002</v>
      </c>
      <c r="AB1142" s="531"/>
      <c r="AC1142" s="515"/>
      <c r="AD1142" s="537"/>
      <c r="AE1142" s="537"/>
      <c r="AF1142" s="515"/>
      <c r="AG1142" s="515"/>
      <c r="AH1142" s="515"/>
      <c r="AI1142" s="515"/>
      <c r="AJ1142" s="515"/>
      <c r="AK1142" s="515"/>
      <c r="AL1142" s="515"/>
      <c r="AM1142" s="515"/>
      <c r="AN1142" s="515"/>
      <c r="AO1142" s="515"/>
      <c r="AP1142" s="515"/>
      <c r="AQ1142" s="537"/>
      <c r="AR1142" s="537"/>
      <c r="AS1142" s="537"/>
      <c r="AT1142" s="537"/>
      <c r="AU1142" s="527"/>
      <c r="AX1142" s="536"/>
    </row>
    <row r="1143" spans="1:50" s="516" customFormat="1" ht="12.75">
      <c r="A1143" s="534"/>
      <c r="B1143" s="401" t="s">
        <v>361</v>
      </c>
      <c r="C1143" s="360">
        <v>0</v>
      </c>
      <c r="D1143" s="360">
        <v>6.5419999999999998</v>
      </c>
      <c r="E1143" s="360">
        <v>0.8</v>
      </c>
      <c r="F1143" s="402"/>
      <c r="G1143" s="402"/>
      <c r="H1143" s="177">
        <v>52.02</v>
      </c>
      <c r="I1143" s="177">
        <v>1.6577814</v>
      </c>
      <c r="J1143" s="177">
        <v>0</v>
      </c>
      <c r="K1143" s="177">
        <v>0</v>
      </c>
      <c r="L1143" s="177">
        <v>6.5419999999999998</v>
      </c>
      <c r="M1143" s="177">
        <v>0.8</v>
      </c>
      <c r="N1143" s="177">
        <v>0</v>
      </c>
      <c r="O1143" s="177">
        <v>0</v>
      </c>
      <c r="P1143" s="177">
        <v>0</v>
      </c>
      <c r="Q1143" s="177">
        <v>0</v>
      </c>
      <c r="R1143" s="177">
        <v>0</v>
      </c>
      <c r="S1143" s="177">
        <v>0</v>
      </c>
      <c r="T1143" s="403">
        <v>6.5419999999999998</v>
      </c>
      <c r="U1143" s="403">
        <v>0.8</v>
      </c>
      <c r="V1143" s="177">
        <v>29.636482340000008</v>
      </c>
      <c r="W1143" s="177">
        <v>1.6577814</v>
      </c>
      <c r="X1143" s="177">
        <v>0</v>
      </c>
      <c r="Y1143" s="177">
        <v>0</v>
      </c>
      <c r="Z1143" s="177">
        <v>0</v>
      </c>
      <c r="AA1143" s="545">
        <v>31.294263740000009</v>
      </c>
      <c r="AB1143" s="533"/>
      <c r="AC1143" s="515"/>
      <c r="AD1143" s="515"/>
      <c r="AE1143" s="515"/>
      <c r="AF1143" s="488"/>
      <c r="AG1143" s="515"/>
      <c r="AH1143" s="515"/>
      <c r="AI1143" s="488"/>
      <c r="AJ1143" s="488"/>
      <c r="AK1143" s="515"/>
      <c r="AL1143" s="515"/>
      <c r="AM1143" s="515"/>
      <c r="AN1143" s="515"/>
      <c r="AO1143" s="515"/>
      <c r="AP1143" s="515"/>
      <c r="AQ1143" s="515"/>
      <c r="AR1143" s="515"/>
      <c r="AS1143" s="515"/>
      <c r="AT1143" s="515"/>
      <c r="AU1143" s="489"/>
    </row>
    <row r="1144" spans="1:50" s="516" customFormat="1" ht="12.75">
      <c r="A1144" s="534"/>
      <c r="B1144" s="401" t="s">
        <v>362</v>
      </c>
      <c r="C1144" s="360">
        <v>0</v>
      </c>
      <c r="D1144" s="360">
        <v>6.5419999999999998</v>
      </c>
      <c r="E1144" s="360">
        <v>0</v>
      </c>
      <c r="F1144" s="402"/>
      <c r="G1144" s="402"/>
      <c r="H1144" s="177">
        <v>39.630560190000004</v>
      </c>
      <c r="I1144" s="177">
        <v>1.2435127299999997</v>
      </c>
      <c r="J1144" s="177">
        <v>0</v>
      </c>
      <c r="K1144" s="177">
        <v>0</v>
      </c>
      <c r="L1144" s="177">
        <v>6.5419999999999998</v>
      </c>
      <c r="M1144" s="177">
        <v>0</v>
      </c>
      <c r="N1144" s="177">
        <v>0</v>
      </c>
      <c r="O1144" s="177">
        <v>0</v>
      </c>
      <c r="P1144" s="177">
        <v>0</v>
      </c>
      <c r="Q1144" s="177">
        <v>0</v>
      </c>
      <c r="R1144" s="177">
        <v>0</v>
      </c>
      <c r="S1144" s="177">
        <v>0</v>
      </c>
      <c r="T1144" s="403">
        <v>6.5419999999999998</v>
      </c>
      <c r="U1144" s="403">
        <v>0</v>
      </c>
      <c r="V1144" s="177">
        <v>26.961514589084171</v>
      </c>
      <c r="W1144" s="177">
        <v>1.24351273</v>
      </c>
      <c r="X1144" s="177">
        <v>0</v>
      </c>
      <c r="Y1144" s="177">
        <v>0</v>
      </c>
      <c r="Z1144" s="177">
        <v>0</v>
      </c>
      <c r="AA1144" s="545">
        <v>28.20502731908417</v>
      </c>
      <c r="AB1144" s="533"/>
      <c r="AC1144" s="515"/>
      <c r="AD1144" s="515"/>
      <c r="AE1144" s="515"/>
      <c r="AF1144" s="488"/>
      <c r="AG1144" s="515"/>
      <c r="AH1144" s="515"/>
      <c r="AI1144" s="488"/>
      <c r="AJ1144" s="488"/>
      <c r="AK1144" s="515"/>
      <c r="AL1144" s="515"/>
      <c r="AM1144" s="515"/>
      <c r="AN1144" s="515"/>
      <c r="AO1144" s="515"/>
      <c r="AP1144" s="515"/>
      <c r="AQ1144" s="515"/>
      <c r="AR1144" s="515"/>
      <c r="AS1144" s="515"/>
      <c r="AT1144" s="515"/>
      <c r="AU1144" s="489"/>
    </row>
    <row r="1145" spans="1:50" s="516" customFormat="1" ht="12.75">
      <c r="A1145" s="534"/>
      <c r="B1145" s="401" t="s">
        <v>363</v>
      </c>
      <c r="C1145" s="360">
        <v>0</v>
      </c>
      <c r="D1145" s="360">
        <v>5.8120000000000003</v>
      </c>
      <c r="E1145" s="360">
        <v>0</v>
      </c>
      <c r="F1145" s="402"/>
      <c r="G1145" s="402"/>
      <c r="H1145" s="177">
        <v>34.652540270000003</v>
      </c>
      <c r="I1145" s="177">
        <v>1.0848724199999997</v>
      </c>
      <c r="J1145" s="177">
        <v>0</v>
      </c>
      <c r="K1145" s="177">
        <v>0</v>
      </c>
      <c r="L1145" s="177">
        <v>5.8120000000000003</v>
      </c>
      <c r="M1145" s="177">
        <v>0</v>
      </c>
      <c r="N1145" s="177">
        <v>0</v>
      </c>
      <c r="O1145" s="177">
        <v>0</v>
      </c>
      <c r="P1145" s="177">
        <v>0</v>
      </c>
      <c r="Q1145" s="177">
        <v>0</v>
      </c>
      <c r="R1145" s="177">
        <v>0</v>
      </c>
      <c r="S1145" s="177">
        <v>0</v>
      </c>
      <c r="T1145" s="403">
        <v>5.8120000000000003</v>
      </c>
      <c r="U1145" s="403">
        <v>0</v>
      </c>
      <c r="V1145" s="177">
        <v>23.333963851934559</v>
      </c>
      <c r="W1145" s="177">
        <v>1.0848724199999999</v>
      </c>
      <c r="X1145" s="177">
        <v>0</v>
      </c>
      <c r="Y1145" s="177">
        <v>0</v>
      </c>
      <c r="Z1145" s="177">
        <v>0</v>
      </c>
      <c r="AA1145" s="545">
        <v>24.418836271934559</v>
      </c>
      <c r="AB1145" s="533"/>
      <c r="AC1145" s="515"/>
      <c r="AD1145" s="515"/>
      <c r="AE1145" s="515"/>
      <c r="AF1145" s="488"/>
      <c r="AG1145" s="515"/>
      <c r="AH1145" s="515"/>
      <c r="AI1145" s="488"/>
      <c r="AJ1145" s="488"/>
      <c r="AK1145" s="515"/>
      <c r="AL1145" s="515"/>
      <c r="AM1145" s="515"/>
      <c r="AN1145" s="515"/>
      <c r="AO1145" s="515"/>
      <c r="AP1145" s="515"/>
      <c r="AQ1145" s="515"/>
      <c r="AR1145" s="515"/>
      <c r="AS1145" s="515"/>
      <c r="AT1145" s="515"/>
      <c r="AU1145" s="489"/>
    </row>
    <row r="1146" spans="1:50" s="516" customFormat="1" ht="12.75">
      <c r="A1146" s="534"/>
      <c r="B1146" s="401" t="s">
        <v>364</v>
      </c>
      <c r="C1146" s="360"/>
      <c r="D1146" s="360"/>
      <c r="E1146" s="360"/>
      <c r="F1146" s="402"/>
      <c r="G1146" s="402"/>
      <c r="H1146" s="177"/>
      <c r="I1146" s="177"/>
      <c r="J1146" s="177"/>
      <c r="K1146" s="177"/>
      <c r="L1146" s="177"/>
      <c r="M1146" s="177"/>
      <c r="N1146" s="177"/>
      <c r="O1146" s="177"/>
      <c r="P1146" s="177"/>
      <c r="Q1146" s="177"/>
      <c r="R1146" s="177"/>
      <c r="S1146" s="177"/>
      <c r="T1146" s="403">
        <v>0</v>
      </c>
      <c r="U1146" s="403">
        <v>0</v>
      </c>
      <c r="V1146" s="177"/>
      <c r="W1146" s="177"/>
      <c r="X1146" s="177"/>
      <c r="Y1146" s="177"/>
      <c r="Z1146" s="177"/>
      <c r="AA1146" s="545">
        <v>0</v>
      </c>
      <c r="AB1146" s="533"/>
      <c r="AC1146" s="515"/>
      <c r="AD1146" s="515"/>
      <c r="AE1146" s="515"/>
      <c r="AF1146" s="488"/>
      <c r="AG1146" s="515"/>
      <c r="AH1146" s="515"/>
      <c r="AI1146" s="488"/>
      <c r="AJ1146" s="488"/>
      <c r="AK1146" s="515"/>
      <c r="AL1146" s="515"/>
      <c r="AM1146" s="515"/>
      <c r="AN1146" s="515"/>
      <c r="AO1146" s="515"/>
      <c r="AP1146" s="515"/>
      <c r="AQ1146" s="515"/>
      <c r="AR1146" s="515"/>
      <c r="AS1146" s="515"/>
      <c r="AT1146" s="515"/>
      <c r="AU1146" s="489"/>
    </row>
    <row r="1147" spans="1:50" s="516" customFormat="1" ht="12.75">
      <c r="A1147" s="534"/>
      <c r="B1147" s="401" t="s">
        <v>365</v>
      </c>
      <c r="C1147" s="360"/>
      <c r="D1147" s="360"/>
      <c r="E1147" s="360"/>
      <c r="F1147" s="402"/>
      <c r="G1147" s="402"/>
      <c r="H1147" s="177"/>
      <c r="I1147" s="177"/>
      <c r="J1147" s="177"/>
      <c r="K1147" s="177"/>
      <c r="L1147" s="177"/>
      <c r="M1147" s="177"/>
      <c r="N1147" s="177"/>
      <c r="O1147" s="177"/>
      <c r="P1147" s="177"/>
      <c r="Q1147" s="177"/>
      <c r="R1147" s="177"/>
      <c r="S1147" s="177"/>
      <c r="T1147" s="403">
        <v>0</v>
      </c>
      <c r="U1147" s="403">
        <v>0</v>
      </c>
      <c r="V1147" s="177"/>
      <c r="W1147" s="177"/>
      <c r="X1147" s="177"/>
      <c r="Y1147" s="177"/>
      <c r="Z1147" s="177"/>
      <c r="AA1147" s="545">
        <v>0</v>
      </c>
      <c r="AB1147" s="533"/>
      <c r="AC1147" s="515"/>
      <c r="AD1147" s="515"/>
      <c r="AE1147" s="515"/>
      <c r="AF1147" s="488"/>
      <c r="AG1147" s="515"/>
      <c r="AH1147" s="515"/>
      <c r="AI1147" s="488"/>
      <c r="AJ1147" s="488"/>
      <c r="AK1147" s="515"/>
      <c r="AL1147" s="515"/>
      <c r="AM1147" s="515"/>
      <c r="AN1147" s="515"/>
      <c r="AO1147" s="515"/>
      <c r="AP1147" s="515"/>
      <c r="AQ1147" s="515"/>
      <c r="AR1147" s="515"/>
      <c r="AS1147" s="515"/>
      <c r="AT1147" s="515"/>
      <c r="AU1147" s="489"/>
    </row>
    <row r="1148" spans="1:50" s="516" customFormat="1" ht="12.75">
      <c r="A1148" s="534"/>
      <c r="B1148" s="401" t="s">
        <v>366</v>
      </c>
      <c r="C1148" s="360"/>
      <c r="D1148" s="360">
        <v>5.8120000000000003</v>
      </c>
      <c r="E1148" s="360"/>
      <c r="F1148" s="402"/>
      <c r="G1148" s="402"/>
      <c r="H1148" s="177">
        <v>34.652540270000003</v>
      </c>
      <c r="I1148" s="518">
        <v>1.0848724199999997</v>
      </c>
      <c r="J1148" s="177"/>
      <c r="K1148" s="177"/>
      <c r="L1148" s="177">
        <v>5.8120000000000003</v>
      </c>
      <c r="M1148" s="177"/>
      <c r="N1148" s="177"/>
      <c r="O1148" s="177"/>
      <c r="P1148" s="177"/>
      <c r="Q1148" s="177"/>
      <c r="R1148" s="177"/>
      <c r="S1148" s="177"/>
      <c r="T1148" s="403">
        <v>5.8120000000000003</v>
      </c>
      <c r="U1148" s="403">
        <v>0</v>
      </c>
      <c r="V1148" s="177">
        <v>23.333963851934559</v>
      </c>
      <c r="W1148" s="177">
        <v>1.0848724199999999</v>
      </c>
      <c r="X1148" s="177"/>
      <c r="Y1148" s="177"/>
      <c r="Z1148" s="177"/>
      <c r="AA1148" s="545">
        <v>24.418836271934559</v>
      </c>
      <c r="AB1148" s="533"/>
      <c r="AC1148" s="515"/>
      <c r="AD1148" s="515"/>
      <c r="AE1148" s="515"/>
      <c r="AF1148" s="488"/>
      <c r="AG1148" s="515"/>
      <c r="AH1148" s="515"/>
      <c r="AI1148" s="488"/>
      <c r="AJ1148" s="488"/>
      <c r="AK1148" s="515"/>
      <c r="AL1148" s="515"/>
      <c r="AM1148" s="515"/>
      <c r="AN1148" s="515"/>
      <c r="AO1148" s="515"/>
      <c r="AP1148" s="515"/>
      <c r="AQ1148" s="515"/>
      <c r="AR1148" s="515"/>
      <c r="AS1148" s="515"/>
      <c r="AT1148" s="515"/>
      <c r="AU1148" s="489"/>
    </row>
    <row r="1149" spans="1:50" s="516" customFormat="1" ht="12.75">
      <c r="A1149" s="534"/>
      <c r="B1149" s="401" t="s">
        <v>367</v>
      </c>
      <c r="C1149" s="360"/>
      <c r="D1149" s="360"/>
      <c r="E1149" s="360"/>
      <c r="F1149" s="402"/>
      <c r="G1149" s="402"/>
      <c r="H1149" s="177"/>
      <c r="I1149" s="177">
        <v>0</v>
      </c>
      <c r="J1149" s="177"/>
      <c r="K1149" s="177"/>
      <c r="L1149" s="177"/>
      <c r="M1149" s="177"/>
      <c r="N1149" s="177"/>
      <c r="O1149" s="177"/>
      <c r="P1149" s="177"/>
      <c r="Q1149" s="177"/>
      <c r="R1149" s="177"/>
      <c r="S1149" s="177"/>
      <c r="T1149" s="403">
        <v>0</v>
      </c>
      <c r="U1149" s="403">
        <v>0</v>
      </c>
      <c r="V1149" s="177"/>
      <c r="W1149" s="177">
        <v>0</v>
      </c>
      <c r="X1149" s="177"/>
      <c r="Y1149" s="177"/>
      <c r="Z1149" s="177"/>
      <c r="AA1149" s="545">
        <v>0</v>
      </c>
      <c r="AB1149" s="533"/>
      <c r="AC1149" s="515"/>
      <c r="AD1149" s="515"/>
      <c r="AE1149" s="515"/>
      <c r="AF1149" s="488"/>
      <c r="AG1149" s="515"/>
      <c r="AH1149" s="515"/>
      <c r="AI1149" s="488"/>
      <c r="AJ1149" s="488"/>
      <c r="AK1149" s="515"/>
      <c r="AL1149" s="515"/>
      <c r="AM1149" s="515"/>
      <c r="AN1149" s="515"/>
      <c r="AO1149" s="515"/>
      <c r="AP1149" s="515"/>
      <c r="AQ1149" s="515"/>
      <c r="AR1149" s="515"/>
      <c r="AS1149" s="515"/>
      <c r="AT1149" s="515"/>
      <c r="AU1149" s="489"/>
    </row>
    <row r="1150" spans="1:50" s="516" customFormat="1" ht="12.75">
      <c r="A1150" s="534"/>
      <c r="B1150" s="401" t="s">
        <v>368</v>
      </c>
      <c r="C1150" s="360">
        <v>0</v>
      </c>
      <c r="D1150" s="360">
        <v>0.73</v>
      </c>
      <c r="E1150" s="360">
        <v>0</v>
      </c>
      <c r="F1150" s="402"/>
      <c r="G1150" s="402"/>
      <c r="H1150" s="177">
        <v>4.9780199199999995</v>
      </c>
      <c r="I1150" s="177">
        <v>0.15864031000000001</v>
      </c>
      <c r="J1150" s="177">
        <v>0</v>
      </c>
      <c r="K1150" s="177">
        <v>0</v>
      </c>
      <c r="L1150" s="177">
        <v>0.73</v>
      </c>
      <c r="M1150" s="177">
        <v>0</v>
      </c>
      <c r="N1150" s="177">
        <v>0</v>
      </c>
      <c r="O1150" s="177">
        <v>0</v>
      </c>
      <c r="P1150" s="177">
        <v>0</v>
      </c>
      <c r="Q1150" s="177">
        <v>0</v>
      </c>
      <c r="R1150" s="177">
        <v>0</v>
      </c>
      <c r="S1150" s="177">
        <v>0</v>
      </c>
      <c r="T1150" s="403">
        <v>0.73</v>
      </c>
      <c r="U1150" s="403">
        <v>0</v>
      </c>
      <c r="V1150" s="177">
        <v>3.6275507371496105</v>
      </c>
      <c r="W1150" s="177">
        <v>0.15864031000000001</v>
      </c>
      <c r="X1150" s="177">
        <v>0</v>
      </c>
      <c r="Y1150" s="177">
        <v>0</v>
      </c>
      <c r="Z1150" s="177">
        <v>0</v>
      </c>
      <c r="AA1150" s="545">
        <v>3.7861910471496105</v>
      </c>
      <c r="AB1150" s="533"/>
      <c r="AC1150" s="515"/>
      <c r="AD1150" s="515"/>
      <c r="AE1150" s="515"/>
      <c r="AF1150" s="488"/>
      <c r="AG1150" s="515"/>
      <c r="AH1150" s="515"/>
      <c r="AI1150" s="488"/>
      <c r="AJ1150" s="488"/>
      <c r="AK1150" s="515"/>
      <c r="AL1150" s="515"/>
      <c r="AM1150" s="515"/>
      <c r="AN1150" s="515"/>
      <c r="AO1150" s="515"/>
      <c r="AP1150" s="515"/>
      <c r="AQ1150" s="515"/>
      <c r="AR1150" s="515"/>
      <c r="AS1150" s="515"/>
      <c r="AT1150" s="515"/>
      <c r="AU1150" s="489"/>
    </row>
    <row r="1151" spans="1:50" s="516" customFormat="1" ht="12.75">
      <c r="A1151" s="534"/>
      <c r="B1151" s="401" t="s">
        <v>369</v>
      </c>
      <c r="C1151" s="360"/>
      <c r="D1151" s="360"/>
      <c r="E1151" s="360"/>
      <c r="F1151" s="402"/>
      <c r="G1151" s="402"/>
      <c r="H1151" s="177"/>
      <c r="I1151" s="177"/>
      <c r="J1151" s="177"/>
      <c r="K1151" s="177"/>
      <c r="L1151" s="177"/>
      <c r="M1151" s="177"/>
      <c r="N1151" s="177"/>
      <c r="O1151" s="177"/>
      <c r="P1151" s="177"/>
      <c r="Q1151" s="177"/>
      <c r="R1151" s="177"/>
      <c r="S1151" s="177"/>
      <c r="T1151" s="403">
        <v>0</v>
      </c>
      <c r="U1151" s="403">
        <v>0</v>
      </c>
      <c r="V1151" s="177"/>
      <c r="W1151" s="177"/>
      <c r="X1151" s="177"/>
      <c r="Y1151" s="177"/>
      <c r="Z1151" s="177"/>
      <c r="AA1151" s="545">
        <v>0</v>
      </c>
      <c r="AB1151" s="533"/>
      <c r="AC1151" s="515"/>
      <c r="AD1151" s="515"/>
      <c r="AE1151" s="515"/>
      <c r="AF1151" s="488"/>
      <c r="AG1151" s="515"/>
      <c r="AH1151" s="515"/>
      <c r="AI1151" s="488"/>
      <c r="AJ1151" s="488"/>
      <c r="AK1151" s="515"/>
      <c r="AL1151" s="515"/>
      <c r="AM1151" s="515"/>
      <c r="AN1151" s="515"/>
      <c r="AO1151" s="515"/>
      <c r="AP1151" s="515"/>
      <c r="AQ1151" s="515"/>
      <c r="AR1151" s="515"/>
      <c r="AS1151" s="515"/>
      <c r="AT1151" s="515"/>
      <c r="AU1151" s="489"/>
    </row>
    <row r="1152" spans="1:50" s="516" customFormat="1" ht="12.75">
      <c r="A1152" s="534"/>
      <c r="B1152" s="401" t="s">
        <v>370</v>
      </c>
      <c r="C1152" s="360"/>
      <c r="D1152" s="360"/>
      <c r="E1152" s="360"/>
      <c r="F1152" s="402"/>
      <c r="G1152" s="402"/>
      <c r="H1152" s="177"/>
      <c r="I1152" s="177"/>
      <c r="J1152" s="177"/>
      <c r="K1152" s="177"/>
      <c r="L1152" s="177"/>
      <c r="M1152" s="177"/>
      <c r="N1152" s="177"/>
      <c r="O1152" s="177"/>
      <c r="P1152" s="177"/>
      <c r="Q1152" s="177"/>
      <c r="R1152" s="177"/>
      <c r="S1152" s="177"/>
      <c r="T1152" s="403">
        <v>0</v>
      </c>
      <c r="U1152" s="403">
        <v>0</v>
      </c>
      <c r="V1152" s="177"/>
      <c r="W1152" s="177"/>
      <c r="X1152" s="177"/>
      <c r="Y1152" s="177"/>
      <c r="Z1152" s="177"/>
      <c r="AA1152" s="545">
        <v>0</v>
      </c>
      <c r="AB1152" s="533"/>
      <c r="AC1152" s="515"/>
      <c r="AD1152" s="515"/>
      <c r="AE1152" s="515"/>
      <c r="AF1152" s="488"/>
      <c r="AG1152" s="515"/>
      <c r="AH1152" s="515"/>
      <c r="AI1152" s="488"/>
      <c r="AJ1152" s="488"/>
      <c r="AK1152" s="515"/>
      <c r="AL1152" s="515"/>
      <c r="AM1152" s="515"/>
      <c r="AN1152" s="515"/>
      <c r="AO1152" s="515"/>
      <c r="AP1152" s="515"/>
      <c r="AQ1152" s="515"/>
      <c r="AR1152" s="515"/>
      <c r="AS1152" s="515"/>
      <c r="AT1152" s="515"/>
      <c r="AU1152" s="489"/>
    </row>
    <row r="1153" spans="1:50" s="516" customFormat="1" ht="12.75">
      <c r="A1153" s="534"/>
      <c r="B1153" s="401" t="s">
        <v>371</v>
      </c>
      <c r="C1153" s="360"/>
      <c r="D1153" s="360">
        <v>0.73</v>
      </c>
      <c r="E1153" s="360"/>
      <c r="F1153" s="402"/>
      <c r="G1153" s="402"/>
      <c r="H1153" s="177">
        <v>4.9780199199999995</v>
      </c>
      <c r="I1153" s="518">
        <v>0.15864031000000001</v>
      </c>
      <c r="J1153" s="177"/>
      <c r="K1153" s="177"/>
      <c r="L1153" s="177">
        <v>0.73</v>
      </c>
      <c r="M1153" s="177"/>
      <c r="N1153" s="177"/>
      <c r="O1153" s="177"/>
      <c r="P1153" s="177"/>
      <c r="Q1153" s="177"/>
      <c r="R1153" s="177"/>
      <c r="S1153" s="177"/>
      <c r="T1153" s="403">
        <v>0.73</v>
      </c>
      <c r="U1153" s="403">
        <v>0</v>
      </c>
      <c r="V1153" s="177">
        <v>3.6275507371496105</v>
      </c>
      <c r="W1153" s="177">
        <v>0.15864031000000001</v>
      </c>
      <c r="X1153" s="177"/>
      <c r="Y1153" s="177"/>
      <c r="Z1153" s="177"/>
      <c r="AA1153" s="545">
        <v>3.7861910471496105</v>
      </c>
      <c r="AB1153" s="533"/>
      <c r="AC1153" s="515"/>
      <c r="AD1153" s="515"/>
      <c r="AE1153" s="515"/>
      <c r="AF1153" s="488"/>
      <c r="AG1153" s="515"/>
      <c r="AH1153" s="515"/>
      <c r="AI1153" s="488"/>
      <c r="AJ1153" s="488"/>
      <c r="AK1153" s="515"/>
      <c r="AL1153" s="515"/>
      <c r="AM1153" s="515"/>
      <c r="AN1153" s="515"/>
      <c r="AO1153" s="515"/>
      <c r="AP1153" s="515"/>
      <c r="AQ1153" s="515"/>
      <c r="AR1153" s="515"/>
      <c r="AS1153" s="515"/>
      <c r="AT1153" s="515"/>
      <c r="AU1153" s="489"/>
    </row>
    <row r="1154" spans="1:50" s="516" customFormat="1" ht="12.75">
      <c r="A1154" s="534"/>
      <c r="B1154" s="401" t="s">
        <v>372</v>
      </c>
      <c r="C1154" s="360"/>
      <c r="D1154" s="360"/>
      <c r="E1154" s="360"/>
      <c r="F1154" s="402"/>
      <c r="G1154" s="402"/>
      <c r="H1154" s="177"/>
      <c r="I1154" s="177"/>
      <c r="J1154" s="177"/>
      <c r="K1154" s="177"/>
      <c r="L1154" s="177"/>
      <c r="M1154" s="177"/>
      <c r="N1154" s="177"/>
      <c r="O1154" s="177"/>
      <c r="P1154" s="177"/>
      <c r="Q1154" s="177"/>
      <c r="R1154" s="177"/>
      <c r="S1154" s="177"/>
      <c r="T1154" s="403">
        <v>0</v>
      </c>
      <c r="U1154" s="403">
        <v>0</v>
      </c>
      <c r="V1154" s="177"/>
      <c r="W1154" s="177"/>
      <c r="X1154" s="177"/>
      <c r="Y1154" s="177"/>
      <c r="Z1154" s="177"/>
      <c r="AA1154" s="545">
        <v>0</v>
      </c>
      <c r="AB1154" s="533"/>
      <c r="AC1154" s="515"/>
      <c r="AD1154" s="515"/>
      <c r="AE1154" s="515"/>
      <c r="AF1154" s="488"/>
      <c r="AG1154" s="515"/>
      <c r="AH1154" s="515"/>
      <c r="AI1154" s="488"/>
      <c r="AJ1154" s="488"/>
      <c r="AK1154" s="515"/>
      <c r="AL1154" s="515"/>
      <c r="AM1154" s="515"/>
      <c r="AN1154" s="515"/>
      <c r="AO1154" s="515"/>
      <c r="AP1154" s="515"/>
      <c r="AQ1154" s="515"/>
      <c r="AR1154" s="515"/>
      <c r="AS1154" s="515"/>
      <c r="AT1154" s="515"/>
      <c r="AU1154" s="489"/>
    </row>
    <row r="1155" spans="1:50" s="516" customFormat="1" ht="12.75">
      <c r="A1155" s="534"/>
      <c r="B1155" s="401" t="s">
        <v>373</v>
      </c>
      <c r="C1155" s="360">
        <v>0</v>
      </c>
      <c r="D1155" s="360">
        <v>0</v>
      </c>
      <c r="E1155" s="360">
        <v>0.8</v>
      </c>
      <c r="F1155" s="402"/>
      <c r="G1155" s="402"/>
      <c r="H1155" s="177">
        <v>12.389439810000001</v>
      </c>
      <c r="I1155" s="177">
        <v>0.41426867000000023</v>
      </c>
      <c r="J1155" s="177">
        <v>0</v>
      </c>
      <c r="K1155" s="177">
        <v>0</v>
      </c>
      <c r="L1155" s="177">
        <v>0</v>
      </c>
      <c r="M1155" s="177">
        <v>0.8</v>
      </c>
      <c r="N1155" s="177">
        <v>0</v>
      </c>
      <c r="O1155" s="177">
        <v>0</v>
      </c>
      <c r="P1155" s="177">
        <v>0</v>
      </c>
      <c r="Q1155" s="177">
        <v>0</v>
      </c>
      <c r="R1155" s="177">
        <v>0</v>
      </c>
      <c r="S1155" s="177">
        <v>0</v>
      </c>
      <c r="T1155" s="403">
        <v>0</v>
      </c>
      <c r="U1155" s="403">
        <v>0.8</v>
      </c>
      <c r="V1155" s="177">
        <v>2.6749677509158349</v>
      </c>
      <c r="W1155" s="177">
        <v>0.41426867000000001</v>
      </c>
      <c r="X1155" s="177">
        <v>0</v>
      </c>
      <c r="Y1155" s="177">
        <v>0</v>
      </c>
      <c r="Z1155" s="177">
        <v>0</v>
      </c>
      <c r="AA1155" s="545">
        <v>3.0892364209158352</v>
      </c>
      <c r="AB1155" s="533"/>
      <c r="AC1155" s="515"/>
      <c r="AD1155" s="515"/>
      <c r="AE1155" s="515"/>
      <c r="AF1155" s="488"/>
      <c r="AG1155" s="515"/>
      <c r="AH1155" s="515"/>
      <c r="AI1155" s="488"/>
      <c r="AJ1155" s="488"/>
      <c r="AK1155" s="515"/>
      <c r="AL1155" s="515"/>
      <c r="AM1155" s="515"/>
      <c r="AN1155" s="515"/>
      <c r="AO1155" s="515"/>
      <c r="AP1155" s="515"/>
      <c r="AQ1155" s="515"/>
      <c r="AR1155" s="515"/>
      <c r="AS1155" s="515"/>
      <c r="AT1155" s="515"/>
      <c r="AU1155" s="489"/>
    </row>
    <row r="1156" spans="1:50" s="516" customFormat="1" ht="12.75">
      <c r="A1156" s="534"/>
      <c r="B1156" s="401" t="s">
        <v>374</v>
      </c>
      <c r="C1156" s="360"/>
      <c r="D1156" s="360"/>
      <c r="E1156" s="360"/>
      <c r="F1156" s="402"/>
      <c r="G1156" s="402"/>
      <c r="H1156" s="177"/>
      <c r="I1156" s="177"/>
      <c r="J1156" s="177"/>
      <c r="K1156" s="177"/>
      <c r="L1156" s="177"/>
      <c r="M1156" s="177"/>
      <c r="N1156" s="177"/>
      <c r="O1156" s="177"/>
      <c r="P1156" s="177"/>
      <c r="Q1156" s="177"/>
      <c r="R1156" s="177"/>
      <c r="S1156" s="177"/>
      <c r="T1156" s="403">
        <v>0</v>
      </c>
      <c r="U1156" s="403">
        <v>0</v>
      </c>
      <c r="V1156" s="177"/>
      <c r="W1156" s="177"/>
      <c r="X1156" s="177"/>
      <c r="Y1156" s="177"/>
      <c r="Z1156" s="177"/>
      <c r="AA1156" s="545">
        <v>0</v>
      </c>
      <c r="AB1156" s="533"/>
      <c r="AC1156" s="515"/>
      <c r="AD1156" s="515"/>
      <c r="AE1156" s="515"/>
      <c r="AF1156" s="488"/>
      <c r="AG1156" s="515"/>
      <c r="AH1156" s="515"/>
      <c r="AI1156" s="488"/>
      <c r="AJ1156" s="488"/>
      <c r="AK1156" s="515"/>
      <c r="AL1156" s="515"/>
      <c r="AM1156" s="515"/>
      <c r="AN1156" s="515"/>
      <c r="AO1156" s="515"/>
      <c r="AP1156" s="515"/>
      <c r="AQ1156" s="515"/>
      <c r="AR1156" s="515"/>
      <c r="AS1156" s="515"/>
      <c r="AT1156" s="515"/>
      <c r="AU1156" s="489"/>
    </row>
    <row r="1157" spans="1:50" s="516" customFormat="1" ht="12.75">
      <c r="A1157" s="534"/>
      <c r="B1157" s="401" t="s">
        <v>375</v>
      </c>
      <c r="C1157" s="360"/>
      <c r="D1157" s="360"/>
      <c r="E1157" s="360"/>
      <c r="F1157" s="402"/>
      <c r="G1157" s="402"/>
      <c r="H1157" s="177"/>
      <c r="I1157" s="177"/>
      <c r="J1157" s="177"/>
      <c r="K1157" s="177"/>
      <c r="L1157" s="177"/>
      <c r="M1157" s="177"/>
      <c r="N1157" s="177"/>
      <c r="O1157" s="177"/>
      <c r="P1157" s="177"/>
      <c r="Q1157" s="177"/>
      <c r="R1157" s="177"/>
      <c r="S1157" s="177"/>
      <c r="T1157" s="403">
        <v>0</v>
      </c>
      <c r="U1157" s="403">
        <v>0</v>
      </c>
      <c r="V1157" s="177"/>
      <c r="W1157" s="177"/>
      <c r="X1157" s="177"/>
      <c r="Y1157" s="177"/>
      <c r="Z1157" s="177"/>
      <c r="AA1157" s="545">
        <v>0</v>
      </c>
      <c r="AB1157" s="533"/>
      <c r="AC1157" s="515"/>
      <c r="AD1157" s="515"/>
      <c r="AE1157" s="515"/>
      <c r="AF1157" s="488"/>
      <c r="AG1157" s="515"/>
      <c r="AH1157" s="515"/>
      <c r="AI1157" s="488"/>
      <c r="AJ1157" s="488"/>
      <c r="AK1157" s="515"/>
      <c r="AL1157" s="515"/>
      <c r="AM1157" s="515"/>
      <c r="AN1157" s="515"/>
      <c r="AO1157" s="515"/>
      <c r="AP1157" s="515"/>
      <c r="AQ1157" s="515"/>
      <c r="AR1157" s="515"/>
      <c r="AS1157" s="515"/>
      <c r="AT1157" s="515"/>
      <c r="AU1157" s="489"/>
    </row>
    <row r="1158" spans="1:50" s="516" customFormat="1" ht="12.75">
      <c r="A1158" s="534"/>
      <c r="B1158" s="401" t="s">
        <v>376</v>
      </c>
      <c r="C1158" s="360"/>
      <c r="D1158" s="360"/>
      <c r="E1158" s="360">
        <v>0.8</v>
      </c>
      <c r="F1158" s="402"/>
      <c r="G1158" s="402"/>
      <c r="H1158" s="177">
        <v>12.389439810000001</v>
      </c>
      <c r="I1158" s="518">
        <v>0.41426867000000023</v>
      </c>
      <c r="J1158" s="177"/>
      <c r="K1158" s="177"/>
      <c r="L1158" s="177"/>
      <c r="M1158" s="177">
        <v>0.8</v>
      </c>
      <c r="N1158" s="177"/>
      <c r="O1158" s="177"/>
      <c r="P1158" s="177"/>
      <c r="Q1158" s="177"/>
      <c r="R1158" s="177"/>
      <c r="S1158" s="177"/>
      <c r="T1158" s="403">
        <v>0</v>
      </c>
      <c r="U1158" s="403">
        <v>0.8</v>
      </c>
      <c r="V1158" s="177">
        <v>2.6749677509158349</v>
      </c>
      <c r="W1158" s="177">
        <v>0.41426867000000001</v>
      </c>
      <c r="X1158" s="177"/>
      <c r="Y1158" s="177"/>
      <c r="Z1158" s="177"/>
      <c r="AA1158" s="545">
        <v>3.0892364209158352</v>
      </c>
      <c r="AB1158" s="533"/>
      <c r="AC1158" s="515"/>
      <c r="AD1158" s="515"/>
      <c r="AE1158" s="515"/>
      <c r="AF1158" s="488"/>
      <c r="AG1158" s="515"/>
      <c r="AH1158" s="515"/>
      <c r="AI1158" s="488"/>
      <c r="AJ1158" s="488"/>
      <c r="AK1158" s="515"/>
      <c r="AL1158" s="515"/>
      <c r="AM1158" s="515"/>
      <c r="AN1158" s="515"/>
      <c r="AO1158" s="515"/>
      <c r="AP1158" s="515"/>
      <c r="AQ1158" s="515"/>
      <c r="AR1158" s="515"/>
      <c r="AS1158" s="515"/>
      <c r="AT1158" s="515"/>
      <c r="AU1158" s="489"/>
    </row>
    <row r="1159" spans="1:50" s="516" customFormat="1" ht="12.75">
      <c r="A1159" s="534"/>
      <c r="B1159" s="401" t="s">
        <v>377</v>
      </c>
      <c r="C1159" s="360"/>
      <c r="D1159" s="360"/>
      <c r="E1159" s="360"/>
      <c r="F1159" s="402"/>
      <c r="G1159" s="402"/>
      <c r="H1159" s="177"/>
      <c r="I1159" s="177"/>
      <c r="J1159" s="177"/>
      <c r="K1159" s="177"/>
      <c r="L1159" s="177"/>
      <c r="M1159" s="177"/>
      <c r="N1159" s="177"/>
      <c r="O1159" s="177"/>
      <c r="P1159" s="177"/>
      <c r="Q1159" s="177"/>
      <c r="R1159" s="177"/>
      <c r="S1159" s="177"/>
      <c r="T1159" s="403">
        <v>0</v>
      </c>
      <c r="U1159" s="403">
        <v>0</v>
      </c>
      <c r="V1159" s="177"/>
      <c r="W1159" s="177"/>
      <c r="X1159" s="177"/>
      <c r="Y1159" s="177"/>
      <c r="Z1159" s="177"/>
      <c r="AA1159" s="545">
        <v>0</v>
      </c>
      <c r="AB1159" s="533"/>
      <c r="AC1159" s="515"/>
      <c r="AD1159" s="515"/>
      <c r="AE1159" s="515"/>
      <c r="AF1159" s="488"/>
      <c r="AG1159" s="515"/>
      <c r="AH1159" s="515"/>
      <c r="AI1159" s="488"/>
      <c r="AJ1159" s="488"/>
      <c r="AK1159" s="515"/>
      <c r="AL1159" s="515"/>
      <c r="AM1159" s="515"/>
      <c r="AN1159" s="515"/>
      <c r="AO1159" s="515"/>
      <c r="AP1159" s="515"/>
      <c r="AQ1159" s="515"/>
      <c r="AR1159" s="515"/>
      <c r="AS1159" s="515"/>
      <c r="AT1159" s="515"/>
      <c r="AU1159" s="489"/>
    </row>
    <row r="1160" spans="1:50" s="516" customFormat="1" ht="12.75">
      <c r="A1160" s="534"/>
      <c r="B1160" s="401" t="s">
        <v>67</v>
      </c>
      <c r="C1160" s="360"/>
      <c r="D1160" s="360"/>
      <c r="E1160" s="360"/>
      <c r="F1160" s="402"/>
      <c r="G1160" s="402"/>
      <c r="H1160" s="177"/>
      <c r="I1160" s="177"/>
      <c r="J1160" s="177"/>
      <c r="K1160" s="177"/>
      <c r="L1160" s="177"/>
      <c r="M1160" s="177"/>
      <c r="N1160" s="177"/>
      <c r="O1160" s="177"/>
      <c r="P1160" s="177"/>
      <c r="Q1160" s="177"/>
      <c r="R1160" s="177"/>
      <c r="S1160" s="177"/>
      <c r="T1160" s="403">
        <v>0</v>
      </c>
      <c r="U1160" s="403">
        <v>0</v>
      </c>
      <c r="V1160" s="177"/>
      <c r="W1160" s="177"/>
      <c r="X1160" s="177"/>
      <c r="Y1160" s="177"/>
      <c r="Z1160" s="177"/>
      <c r="AA1160" s="545">
        <v>0</v>
      </c>
      <c r="AB1160" s="533"/>
      <c r="AC1160" s="515"/>
      <c r="AD1160" s="515"/>
      <c r="AE1160" s="515"/>
      <c r="AF1160" s="488"/>
      <c r="AG1160" s="515"/>
      <c r="AH1160" s="515"/>
      <c r="AI1160" s="488"/>
      <c r="AJ1160" s="488"/>
      <c r="AK1160" s="515"/>
      <c r="AL1160" s="515"/>
      <c r="AM1160" s="515"/>
      <c r="AN1160" s="515"/>
      <c r="AO1160" s="515"/>
      <c r="AP1160" s="515"/>
      <c r="AQ1160" s="515"/>
      <c r="AR1160" s="515"/>
      <c r="AS1160" s="515"/>
      <c r="AT1160" s="515"/>
      <c r="AU1160" s="489"/>
    </row>
    <row r="1161" spans="1:50" s="528" customFormat="1" ht="54.95" customHeight="1">
      <c r="A1161" s="540">
        <v>45</v>
      </c>
      <c r="B1161" s="397" t="s">
        <v>117</v>
      </c>
      <c r="C1161" s="513" t="s">
        <v>52</v>
      </c>
      <c r="D1161" s="513">
        <v>44.661999999999999</v>
      </c>
      <c r="E1161" s="513">
        <v>1.25</v>
      </c>
      <c r="F1161" s="398">
        <v>2012</v>
      </c>
      <c r="G1161" s="398">
        <v>2015</v>
      </c>
      <c r="H1161" s="513">
        <v>183.28399999999999</v>
      </c>
      <c r="I1161" s="513">
        <v>96.736841179999999</v>
      </c>
      <c r="J1161" s="513"/>
      <c r="K1161" s="513"/>
      <c r="L1161" s="513"/>
      <c r="M1161" s="513"/>
      <c r="N1161" s="513">
        <v>44.661999999999999</v>
      </c>
      <c r="O1161" s="513">
        <v>1.25</v>
      </c>
      <c r="P1161" s="513"/>
      <c r="Q1161" s="513"/>
      <c r="R1161" s="513"/>
      <c r="S1161" s="513"/>
      <c r="T1161" s="584">
        <v>44.661999999999999</v>
      </c>
      <c r="U1161" s="584">
        <v>1.25</v>
      </c>
      <c r="V1161" s="590">
        <v>68.847158820000004</v>
      </c>
      <c r="W1161" s="590">
        <v>45.45284118</v>
      </c>
      <c r="X1161" s="590">
        <v>51.283999999999999</v>
      </c>
      <c r="Y1161" s="590"/>
      <c r="Z1161" s="590"/>
      <c r="AA1161" s="587">
        <v>165.584</v>
      </c>
      <c r="AB1161" s="531"/>
      <c r="AC1161" s="515"/>
      <c r="AD1161" s="537"/>
      <c r="AE1161" s="537"/>
      <c r="AF1161" s="515"/>
      <c r="AG1161" s="515"/>
      <c r="AH1161" s="515"/>
      <c r="AI1161" s="515"/>
      <c r="AJ1161" s="515"/>
      <c r="AK1161" s="515"/>
      <c r="AL1161" s="515"/>
      <c r="AM1161" s="515"/>
      <c r="AN1161" s="515"/>
      <c r="AO1161" s="515"/>
      <c r="AP1161" s="515"/>
      <c r="AQ1161" s="537"/>
      <c r="AR1161" s="537"/>
      <c r="AS1161" s="537"/>
      <c r="AT1161" s="537"/>
      <c r="AU1161" s="527"/>
      <c r="AX1161" s="536"/>
    </row>
    <row r="1162" spans="1:50" s="516" customFormat="1" ht="12.75">
      <c r="A1162" s="534"/>
      <c r="B1162" s="401" t="s">
        <v>361</v>
      </c>
      <c r="C1162" s="360">
        <v>0</v>
      </c>
      <c r="D1162" s="360">
        <v>44.661999999999999</v>
      </c>
      <c r="E1162" s="360">
        <v>1.25</v>
      </c>
      <c r="F1162" s="402"/>
      <c r="G1162" s="402"/>
      <c r="H1162" s="177">
        <v>183.28400000000002</v>
      </c>
      <c r="I1162" s="177">
        <v>96.736841180000013</v>
      </c>
      <c r="J1162" s="177">
        <v>0</v>
      </c>
      <c r="K1162" s="177">
        <v>0</v>
      </c>
      <c r="L1162" s="177">
        <v>0</v>
      </c>
      <c r="M1162" s="177">
        <v>0</v>
      </c>
      <c r="N1162" s="177">
        <v>44.661999999999999</v>
      </c>
      <c r="O1162" s="177">
        <v>1.25</v>
      </c>
      <c r="P1162" s="177">
        <v>0</v>
      </c>
      <c r="Q1162" s="177">
        <v>0</v>
      </c>
      <c r="R1162" s="177">
        <v>0</v>
      </c>
      <c r="S1162" s="177">
        <v>0</v>
      </c>
      <c r="T1162" s="403">
        <v>44.661999999999999</v>
      </c>
      <c r="U1162" s="403">
        <v>1.25</v>
      </c>
      <c r="V1162" s="177">
        <v>68.847158820000004</v>
      </c>
      <c r="W1162" s="177">
        <v>45.452841180000021</v>
      </c>
      <c r="X1162" s="177">
        <v>51.283999999999999</v>
      </c>
      <c r="Y1162" s="177">
        <v>0</v>
      </c>
      <c r="Z1162" s="177">
        <v>0</v>
      </c>
      <c r="AA1162" s="545">
        <v>165.58400000000003</v>
      </c>
      <c r="AB1162" s="533"/>
      <c r="AC1162" s="515"/>
      <c r="AD1162" s="515"/>
      <c r="AE1162" s="515"/>
      <c r="AF1162" s="488"/>
      <c r="AG1162" s="515"/>
      <c r="AH1162" s="515"/>
      <c r="AI1162" s="488"/>
      <c r="AJ1162" s="488"/>
      <c r="AK1162" s="515"/>
      <c r="AL1162" s="515"/>
      <c r="AM1162" s="515"/>
      <c r="AN1162" s="515"/>
      <c r="AO1162" s="515"/>
      <c r="AP1162" s="515"/>
      <c r="AQ1162" s="515"/>
      <c r="AR1162" s="515"/>
      <c r="AS1162" s="515"/>
      <c r="AT1162" s="515"/>
      <c r="AU1162" s="489"/>
    </row>
    <row r="1163" spans="1:50" s="516" customFormat="1" ht="12.75">
      <c r="A1163" s="534"/>
      <c r="B1163" s="401" t="s">
        <v>362</v>
      </c>
      <c r="C1163" s="360">
        <v>0</v>
      </c>
      <c r="D1163" s="360">
        <v>44.661999999999999</v>
      </c>
      <c r="E1163" s="360">
        <v>0</v>
      </c>
      <c r="F1163" s="402"/>
      <c r="G1163" s="402"/>
      <c r="H1163" s="177">
        <v>173.89263700000001</v>
      </c>
      <c r="I1163" s="177">
        <v>96.736841180000013</v>
      </c>
      <c r="J1163" s="177">
        <v>0</v>
      </c>
      <c r="K1163" s="177">
        <v>0</v>
      </c>
      <c r="L1163" s="177">
        <v>0</v>
      </c>
      <c r="M1163" s="177">
        <v>0</v>
      </c>
      <c r="N1163" s="177">
        <v>44.661999999999999</v>
      </c>
      <c r="O1163" s="177">
        <v>0</v>
      </c>
      <c r="P1163" s="177">
        <v>0</v>
      </c>
      <c r="Q1163" s="177">
        <v>0</v>
      </c>
      <c r="R1163" s="177">
        <v>0</v>
      </c>
      <c r="S1163" s="177">
        <v>0</v>
      </c>
      <c r="T1163" s="403">
        <v>44.661999999999999</v>
      </c>
      <c r="U1163" s="403">
        <v>0</v>
      </c>
      <c r="V1163" s="177">
        <v>59.455795819999999</v>
      </c>
      <c r="W1163" s="177">
        <v>45.452841180000021</v>
      </c>
      <c r="X1163" s="177">
        <v>51.283999999999999</v>
      </c>
      <c r="Y1163" s="177">
        <v>0</v>
      </c>
      <c r="Z1163" s="177">
        <v>0</v>
      </c>
      <c r="AA1163" s="545">
        <v>156.19263700000002</v>
      </c>
      <c r="AB1163" s="533"/>
      <c r="AC1163" s="515"/>
      <c r="AD1163" s="515"/>
      <c r="AE1163" s="515"/>
      <c r="AF1163" s="488"/>
      <c r="AG1163" s="515"/>
      <c r="AH1163" s="515"/>
      <c r="AI1163" s="488"/>
      <c r="AJ1163" s="488"/>
      <c r="AK1163" s="515"/>
      <c r="AL1163" s="515"/>
      <c r="AM1163" s="515"/>
      <c r="AN1163" s="515"/>
      <c r="AO1163" s="515"/>
      <c r="AP1163" s="515"/>
      <c r="AQ1163" s="515"/>
      <c r="AR1163" s="515"/>
      <c r="AS1163" s="515"/>
      <c r="AT1163" s="515"/>
      <c r="AU1163" s="489"/>
    </row>
    <row r="1164" spans="1:50" s="516" customFormat="1" ht="12.75">
      <c r="A1164" s="534"/>
      <c r="B1164" s="401" t="s">
        <v>363</v>
      </c>
      <c r="C1164" s="360">
        <v>0</v>
      </c>
      <c r="D1164" s="360">
        <v>44.400999999999996</v>
      </c>
      <c r="E1164" s="360">
        <v>0</v>
      </c>
      <c r="F1164" s="402"/>
      <c r="G1164" s="402"/>
      <c r="H1164" s="177">
        <v>172.11200592</v>
      </c>
      <c r="I1164" s="177">
        <v>96.431249040000012</v>
      </c>
      <c r="J1164" s="177">
        <v>0</v>
      </c>
      <c r="K1164" s="177">
        <v>0</v>
      </c>
      <c r="L1164" s="177">
        <v>0</v>
      </c>
      <c r="M1164" s="177">
        <v>0</v>
      </c>
      <c r="N1164" s="177">
        <v>44.400999999999996</v>
      </c>
      <c r="O1164" s="177">
        <v>0</v>
      </c>
      <c r="P1164" s="177">
        <v>0</v>
      </c>
      <c r="Q1164" s="177">
        <v>0</v>
      </c>
      <c r="R1164" s="177">
        <v>0</v>
      </c>
      <c r="S1164" s="177">
        <v>0</v>
      </c>
      <c r="T1164" s="403">
        <v>44.400999999999996</v>
      </c>
      <c r="U1164" s="403">
        <v>0</v>
      </c>
      <c r="V1164" s="177">
        <v>57.980756880000001</v>
      </c>
      <c r="W1164" s="177">
        <v>45.14724904000002</v>
      </c>
      <c r="X1164" s="177">
        <v>51.283999999999999</v>
      </c>
      <c r="Y1164" s="177">
        <v>0</v>
      </c>
      <c r="Z1164" s="177">
        <v>0</v>
      </c>
      <c r="AA1164" s="545">
        <v>154.41200592000001</v>
      </c>
      <c r="AB1164" s="533"/>
      <c r="AC1164" s="515"/>
      <c r="AD1164" s="515"/>
      <c r="AE1164" s="515"/>
      <c r="AF1164" s="488"/>
      <c r="AG1164" s="515"/>
      <c r="AH1164" s="515"/>
      <c r="AI1164" s="488"/>
      <c r="AJ1164" s="488"/>
      <c r="AK1164" s="515"/>
      <c r="AL1164" s="515"/>
      <c r="AM1164" s="515"/>
      <c r="AN1164" s="515"/>
      <c r="AO1164" s="515"/>
      <c r="AP1164" s="515"/>
      <c r="AQ1164" s="515"/>
      <c r="AR1164" s="515"/>
      <c r="AS1164" s="515"/>
      <c r="AT1164" s="515"/>
      <c r="AU1164" s="489"/>
    </row>
    <row r="1165" spans="1:50" s="516" customFormat="1" ht="12.75">
      <c r="A1165" s="534"/>
      <c r="B1165" s="401" t="s">
        <v>364</v>
      </c>
      <c r="C1165" s="360"/>
      <c r="D1165" s="360"/>
      <c r="E1165" s="360"/>
      <c r="F1165" s="402"/>
      <c r="G1165" s="402"/>
      <c r="H1165" s="177"/>
      <c r="I1165" s="177"/>
      <c r="J1165" s="177"/>
      <c r="K1165" s="177"/>
      <c r="L1165" s="177"/>
      <c r="M1165" s="177"/>
      <c r="N1165" s="177"/>
      <c r="O1165" s="177"/>
      <c r="P1165" s="177"/>
      <c r="Q1165" s="177"/>
      <c r="R1165" s="177"/>
      <c r="S1165" s="177"/>
      <c r="T1165" s="403">
        <v>0</v>
      </c>
      <c r="U1165" s="403">
        <v>0</v>
      </c>
      <c r="V1165" s="177"/>
      <c r="W1165" s="177"/>
      <c r="X1165" s="177">
        <v>0</v>
      </c>
      <c r="Y1165" s="177"/>
      <c r="Z1165" s="177"/>
      <c r="AA1165" s="545">
        <v>0</v>
      </c>
      <c r="AB1165" s="533"/>
      <c r="AC1165" s="515"/>
      <c r="AD1165" s="515"/>
      <c r="AE1165" s="515"/>
      <c r="AF1165" s="488"/>
      <c r="AG1165" s="515"/>
      <c r="AH1165" s="515"/>
      <c r="AI1165" s="488"/>
      <c r="AJ1165" s="488"/>
      <c r="AK1165" s="515"/>
      <c r="AL1165" s="515"/>
      <c r="AM1165" s="515"/>
      <c r="AN1165" s="515"/>
      <c r="AO1165" s="515"/>
      <c r="AP1165" s="515"/>
      <c r="AQ1165" s="515"/>
      <c r="AR1165" s="515"/>
      <c r="AS1165" s="515"/>
      <c r="AT1165" s="515"/>
      <c r="AU1165" s="489"/>
    </row>
    <row r="1166" spans="1:50" s="516" customFormat="1" ht="12.75">
      <c r="A1166" s="534"/>
      <c r="B1166" s="401" t="s">
        <v>365</v>
      </c>
      <c r="C1166" s="360"/>
      <c r="D1166" s="360"/>
      <c r="E1166" s="360"/>
      <c r="F1166" s="402"/>
      <c r="G1166" s="402"/>
      <c r="H1166" s="177"/>
      <c r="I1166" s="177"/>
      <c r="J1166" s="177"/>
      <c r="K1166" s="177"/>
      <c r="L1166" s="177"/>
      <c r="M1166" s="177"/>
      <c r="N1166" s="177"/>
      <c r="O1166" s="177"/>
      <c r="P1166" s="177"/>
      <c r="Q1166" s="177"/>
      <c r="R1166" s="177"/>
      <c r="S1166" s="177"/>
      <c r="T1166" s="403">
        <v>0</v>
      </c>
      <c r="U1166" s="403">
        <v>0</v>
      </c>
      <c r="V1166" s="177"/>
      <c r="W1166" s="177"/>
      <c r="X1166" s="177">
        <v>0</v>
      </c>
      <c r="Y1166" s="177"/>
      <c r="Z1166" s="177"/>
      <c r="AA1166" s="545">
        <v>0</v>
      </c>
      <c r="AB1166" s="533"/>
      <c r="AC1166" s="515"/>
      <c r="AD1166" s="515"/>
      <c r="AE1166" s="515"/>
      <c r="AF1166" s="488"/>
      <c r="AG1166" s="515"/>
      <c r="AH1166" s="515"/>
      <c r="AI1166" s="488"/>
      <c r="AJ1166" s="488"/>
      <c r="AK1166" s="515"/>
      <c r="AL1166" s="515"/>
      <c r="AM1166" s="515"/>
      <c r="AN1166" s="515"/>
      <c r="AO1166" s="515"/>
      <c r="AP1166" s="515"/>
      <c r="AQ1166" s="515"/>
      <c r="AR1166" s="515"/>
      <c r="AS1166" s="515"/>
      <c r="AT1166" s="515"/>
      <c r="AU1166" s="489"/>
    </row>
    <row r="1167" spans="1:50" s="516" customFormat="1" ht="12.75">
      <c r="A1167" s="534"/>
      <c r="B1167" s="401" t="s">
        <v>366</v>
      </c>
      <c r="C1167" s="360"/>
      <c r="D1167" s="360">
        <v>26.704000000000001</v>
      </c>
      <c r="E1167" s="360"/>
      <c r="F1167" s="402"/>
      <c r="G1167" s="402"/>
      <c r="H1167" s="177">
        <v>113.95733418</v>
      </c>
      <c r="I1167" s="518">
        <v>65.582067770000009</v>
      </c>
      <c r="J1167" s="177"/>
      <c r="K1167" s="177"/>
      <c r="L1167" s="177"/>
      <c r="M1167" s="177"/>
      <c r="N1167" s="177">
        <v>26.704000000000001</v>
      </c>
      <c r="O1167" s="177"/>
      <c r="P1167" s="177"/>
      <c r="Q1167" s="177"/>
      <c r="R1167" s="177"/>
      <c r="S1167" s="177"/>
      <c r="T1167" s="403">
        <v>26.704000000000001</v>
      </c>
      <c r="U1167" s="403">
        <v>0</v>
      </c>
      <c r="V1167" s="177">
        <v>48.375266410000002</v>
      </c>
      <c r="W1167" s="177">
        <v>14.29806777000001</v>
      </c>
      <c r="X1167" s="177">
        <v>51.283999999999999</v>
      </c>
      <c r="Y1167" s="177"/>
      <c r="Z1167" s="177"/>
      <c r="AA1167" s="545">
        <v>113.95733418</v>
      </c>
      <c r="AB1167" s="533"/>
      <c r="AC1167" s="515"/>
      <c r="AD1167" s="515"/>
      <c r="AE1167" s="515"/>
      <c r="AF1167" s="488"/>
      <c r="AG1167" s="515"/>
      <c r="AH1167" s="515"/>
      <c r="AI1167" s="488"/>
      <c r="AJ1167" s="488"/>
      <c r="AK1167" s="515"/>
      <c r="AL1167" s="515"/>
      <c r="AM1167" s="515"/>
      <c r="AN1167" s="515"/>
      <c r="AO1167" s="515"/>
      <c r="AP1167" s="515"/>
      <c r="AQ1167" s="515"/>
      <c r="AR1167" s="515"/>
      <c r="AS1167" s="515"/>
      <c r="AT1167" s="515"/>
      <c r="AU1167" s="489"/>
    </row>
    <row r="1168" spans="1:50" s="516" customFormat="1" ht="12.75">
      <c r="A1168" s="534"/>
      <c r="B1168" s="401" t="s">
        <v>367</v>
      </c>
      <c r="C1168" s="360"/>
      <c r="D1168" s="360">
        <v>17.696999999999999</v>
      </c>
      <c r="E1168" s="360"/>
      <c r="F1168" s="402"/>
      <c r="G1168" s="402"/>
      <c r="H1168" s="177">
        <v>58.154671740000005</v>
      </c>
      <c r="I1168" s="518">
        <v>30.84918127000001</v>
      </c>
      <c r="J1168" s="177"/>
      <c r="K1168" s="177"/>
      <c r="L1168" s="177"/>
      <c r="M1168" s="177"/>
      <c r="N1168" s="177">
        <v>17.696999999999999</v>
      </c>
      <c r="O1168" s="177"/>
      <c r="P1168" s="177"/>
      <c r="Q1168" s="177"/>
      <c r="R1168" s="177"/>
      <c r="S1168" s="177"/>
      <c r="T1168" s="403">
        <v>17.696999999999999</v>
      </c>
      <c r="U1168" s="403">
        <v>0</v>
      </c>
      <c r="V1168" s="177">
        <v>9.6054904700000012</v>
      </c>
      <c r="W1168" s="177">
        <v>30.849181270000006</v>
      </c>
      <c r="X1168" s="177">
        <v>0</v>
      </c>
      <c r="Y1168" s="177"/>
      <c r="Z1168" s="177"/>
      <c r="AA1168" s="545">
        <v>40.454671740000009</v>
      </c>
      <c r="AB1168" s="533"/>
      <c r="AC1168" s="515"/>
      <c r="AD1168" s="515"/>
      <c r="AE1168" s="515"/>
      <c r="AF1168" s="488"/>
      <c r="AG1168" s="515"/>
      <c r="AH1168" s="515"/>
      <c r="AI1168" s="488"/>
      <c r="AJ1168" s="488"/>
      <c r="AK1168" s="515"/>
      <c r="AL1168" s="515"/>
      <c r="AM1168" s="515"/>
      <c r="AN1168" s="515"/>
      <c r="AO1168" s="515"/>
      <c r="AP1168" s="515"/>
      <c r="AQ1168" s="515"/>
      <c r="AR1168" s="515"/>
      <c r="AS1168" s="515"/>
      <c r="AT1168" s="515"/>
      <c r="AU1168" s="489"/>
    </row>
    <row r="1169" spans="1:50" s="516" customFormat="1" ht="12.75">
      <c r="A1169" s="534"/>
      <c r="B1169" s="401" t="s">
        <v>368</v>
      </c>
      <c r="C1169" s="360">
        <v>0</v>
      </c>
      <c r="D1169" s="360">
        <v>0.26100000000000001</v>
      </c>
      <c r="E1169" s="360">
        <v>0</v>
      </c>
      <c r="F1169" s="402"/>
      <c r="G1169" s="402"/>
      <c r="H1169" s="177">
        <v>1.78063108</v>
      </c>
      <c r="I1169" s="177">
        <v>0.30559214000000012</v>
      </c>
      <c r="J1169" s="177">
        <v>0</v>
      </c>
      <c r="K1169" s="177">
        <v>0</v>
      </c>
      <c r="L1169" s="177">
        <v>0</v>
      </c>
      <c r="M1169" s="177">
        <v>0</v>
      </c>
      <c r="N1169" s="177">
        <v>0.26100000000000001</v>
      </c>
      <c r="O1169" s="177">
        <v>0</v>
      </c>
      <c r="P1169" s="177">
        <v>0</v>
      </c>
      <c r="Q1169" s="177">
        <v>0</v>
      </c>
      <c r="R1169" s="177">
        <v>0</v>
      </c>
      <c r="S1169" s="177">
        <v>0</v>
      </c>
      <c r="T1169" s="403">
        <v>0.26100000000000001</v>
      </c>
      <c r="U1169" s="403">
        <v>0</v>
      </c>
      <c r="V1169" s="177">
        <v>1.4750389399999999</v>
      </c>
      <c r="W1169" s="177">
        <v>0.30559214000000012</v>
      </c>
      <c r="X1169" s="177">
        <v>0</v>
      </c>
      <c r="Y1169" s="177">
        <v>0</v>
      </c>
      <c r="Z1169" s="177">
        <v>0</v>
      </c>
      <c r="AA1169" s="545">
        <v>1.78063108</v>
      </c>
      <c r="AB1169" s="533"/>
      <c r="AC1169" s="515"/>
      <c r="AD1169" s="515"/>
      <c r="AE1169" s="515"/>
      <c r="AF1169" s="488"/>
      <c r="AG1169" s="515"/>
      <c r="AH1169" s="515"/>
      <c r="AI1169" s="488"/>
      <c r="AJ1169" s="488"/>
      <c r="AK1169" s="515"/>
      <c r="AL1169" s="515"/>
      <c r="AM1169" s="515"/>
      <c r="AN1169" s="515"/>
      <c r="AO1169" s="515"/>
      <c r="AP1169" s="515"/>
      <c r="AQ1169" s="515"/>
      <c r="AR1169" s="515"/>
      <c r="AS1169" s="515"/>
      <c r="AT1169" s="515"/>
      <c r="AU1169" s="489"/>
    </row>
    <row r="1170" spans="1:50" s="516" customFormat="1" ht="12.75">
      <c r="A1170" s="534"/>
      <c r="B1170" s="401" t="s">
        <v>369</v>
      </c>
      <c r="C1170" s="360"/>
      <c r="D1170" s="360"/>
      <c r="E1170" s="360"/>
      <c r="F1170" s="402"/>
      <c r="G1170" s="402"/>
      <c r="H1170" s="177"/>
      <c r="I1170" s="177"/>
      <c r="J1170" s="177"/>
      <c r="K1170" s="177"/>
      <c r="L1170" s="177"/>
      <c r="M1170" s="177"/>
      <c r="N1170" s="177"/>
      <c r="O1170" s="177"/>
      <c r="P1170" s="177"/>
      <c r="Q1170" s="177"/>
      <c r="R1170" s="177"/>
      <c r="S1170" s="177"/>
      <c r="T1170" s="403">
        <v>0</v>
      </c>
      <c r="U1170" s="403">
        <v>0</v>
      </c>
      <c r="V1170" s="177"/>
      <c r="W1170" s="177"/>
      <c r="X1170" s="177">
        <v>0</v>
      </c>
      <c r="Y1170" s="177"/>
      <c r="Z1170" s="177"/>
      <c r="AA1170" s="545">
        <v>0</v>
      </c>
      <c r="AB1170" s="533"/>
      <c r="AC1170" s="515"/>
      <c r="AD1170" s="515"/>
      <c r="AE1170" s="515"/>
      <c r="AF1170" s="488"/>
      <c r="AG1170" s="515"/>
      <c r="AH1170" s="515"/>
      <c r="AI1170" s="488"/>
      <c r="AJ1170" s="488"/>
      <c r="AK1170" s="515"/>
      <c r="AL1170" s="515"/>
      <c r="AM1170" s="515"/>
      <c r="AN1170" s="515"/>
      <c r="AO1170" s="515"/>
      <c r="AP1170" s="515"/>
      <c r="AQ1170" s="515"/>
      <c r="AR1170" s="515"/>
      <c r="AS1170" s="515"/>
      <c r="AT1170" s="515"/>
      <c r="AU1170" s="489"/>
    </row>
    <row r="1171" spans="1:50" s="516" customFormat="1" ht="12.75">
      <c r="A1171" s="534"/>
      <c r="B1171" s="401" t="s">
        <v>370</v>
      </c>
      <c r="C1171" s="360"/>
      <c r="D1171" s="360"/>
      <c r="E1171" s="360"/>
      <c r="F1171" s="402"/>
      <c r="G1171" s="402"/>
      <c r="H1171" s="177"/>
      <c r="I1171" s="177"/>
      <c r="J1171" s="177"/>
      <c r="K1171" s="177"/>
      <c r="L1171" s="177"/>
      <c r="M1171" s="177"/>
      <c r="N1171" s="177"/>
      <c r="O1171" s="177"/>
      <c r="P1171" s="177"/>
      <c r="Q1171" s="177"/>
      <c r="R1171" s="177"/>
      <c r="S1171" s="177"/>
      <c r="T1171" s="403">
        <v>0</v>
      </c>
      <c r="U1171" s="403">
        <v>0</v>
      </c>
      <c r="V1171" s="177"/>
      <c r="W1171" s="177"/>
      <c r="X1171" s="177">
        <v>0</v>
      </c>
      <c r="Y1171" s="177"/>
      <c r="Z1171" s="177"/>
      <c r="AA1171" s="545">
        <v>0</v>
      </c>
      <c r="AB1171" s="533"/>
      <c r="AC1171" s="515"/>
      <c r="AD1171" s="515"/>
      <c r="AE1171" s="515"/>
      <c r="AF1171" s="488"/>
      <c r="AG1171" s="515"/>
      <c r="AH1171" s="515"/>
      <c r="AI1171" s="488"/>
      <c r="AJ1171" s="488"/>
      <c r="AK1171" s="515"/>
      <c r="AL1171" s="515"/>
      <c r="AM1171" s="515"/>
      <c r="AN1171" s="515"/>
      <c r="AO1171" s="515"/>
      <c r="AP1171" s="515"/>
      <c r="AQ1171" s="515"/>
      <c r="AR1171" s="515"/>
      <c r="AS1171" s="515"/>
      <c r="AT1171" s="515"/>
      <c r="AU1171" s="489"/>
    </row>
    <row r="1172" spans="1:50" s="516" customFormat="1" ht="12.75">
      <c r="A1172" s="534"/>
      <c r="B1172" s="401" t="s">
        <v>371</v>
      </c>
      <c r="C1172" s="360"/>
      <c r="D1172" s="360">
        <v>0.26100000000000001</v>
      </c>
      <c r="E1172" s="360"/>
      <c r="F1172" s="402"/>
      <c r="G1172" s="402"/>
      <c r="H1172" s="177">
        <v>1.78063108</v>
      </c>
      <c r="I1172" s="518">
        <v>0.30559214000000012</v>
      </c>
      <c r="J1172" s="177"/>
      <c r="K1172" s="177"/>
      <c r="L1172" s="177"/>
      <c r="M1172" s="177"/>
      <c r="N1172" s="177">
        <v>0.26100000000000001</v>
      </c>
      <c r="O1172" s="177"/>
      <c r="P1172" s="177"/>
      <c r="Q1172" s="177"/>
      <c r="R1172" s="177"/>
      <c r="S1172" s="177"/>
      <c r="T1172" s="403">
        <v>0.26100000000000001</v>
      </c>
      <c r="U1172" s="403">
        <v>0</v>
      </c>
      <c r="V1172" s="177">
        <v>1.4750389399999999</v>
      </c>
      <c r="W1172" s="177">
        <v>0.30559214000000012</v>
      </c>
      <c r="X1172" s="177">
        <v>0</v>
      </c>
      <c r="Y1172" s="177"/>
      <c r="Z1172" s="177"/>
      <c r="AA1172" s="545">
        <v>1.78063108</v>
      </c>
      <c r="AB1172" s="533"/>
      <c r="AC1172" s="515"/>
      <c r="AD1172" s="515"/>
      <c r="AE1172" s="515"/>
      <c r="AF1172" s="488"/>
      <c r="AG1172" s="515"/>
      <c r="AH1172" s="515"/>
      <c r="AI1172" s="488"/>
      <c r="AJ1172" s="488"/>
      <c r="AK1172" s="515"/>
      <c r="AL1172" s="515"/>
      <c r="AM1172" s="515"/>
      <c r="AN1172" s="515"/>
      <c r="AO1172" s="515"/>
      <c r="AP1172" s="515"/>
      <c r="AQ1172" s="515"/>
      <c r="AR1172" s="515"/>
      <c r="AS1172" s="515"/>
      <c r="AT1172" s="515"/>
      <c r="AU1172" s="489"/>
    </row>
    <row r="1173" spans="1:50" s="516" customFormat="1" ht="12.75">
      <c r="A1173" s="534"/>
      <c r="B1173" s="401" t="s">
        <v>372</v>
      </c>
      <c r="C1173" s="360"/>
      <c r="D1173" s="360"/>
      <c r="E1173" s="360"/>
      <c r="F1173" s="402"/>
      <c r="G1173" s="402"/>
      <c r="H1173" s="177"/>
      <c r="I1173" s="177"/>
      <c r="J1173" s="177"/>
      <c r="K1173" s="177"/>
      <c r="L1173" s="177"/>
      <c r="M1173" s="177"/>
      <c r="N1173" s="177"/>
      <c r="O1173" s="177"/>
      <c r="P1173" s="177"/>
      <c r="Q1173" s="177"/>
      <c r="R1173" s="177"/>
      <c r="S1173" s="177"/>
      <c r="T1173" s="403">
        <v>0</v>
      </c>
      <c r="U1173" s="403">
        <v>0</v>
      </c>
      <c r="V1173" s="177"/>
      <c r="W1173" s="177"/>
      <c r="X1173" s="177">
        <v>0</v>
      </c>
      <c r="Y1173" s="177"/>
      <c r="Z1173" s="177"/>
      <c r="AA1173" s="545">
        <v>0</v>
      </c>
      <c r="AB1173" s="533"/>
      <c r="AC1173" s="515"/>
      <c r="AD1173" s="515"/>
      <c r="AE1173" s="515"/>
      <c r="AF1173" s="488"/>
      <c r="AG1173" s="515"/>
      <c r="AH1173" s="515"/>
      <c r="AI1173" s="488"/>
      <c r="AJ1173" s="488"/>
      <c r="AK1173" s="515"/>
      <c r="AL1173" s="515"/>
      <c r="AM1173" s="515"/>
      <c r="AN1173" s="515"/>
      <c r="AO1173" s="515"/>
      <c r="AP1173" s="515"/>
      <c r="AQ1173" s="515"/>
      <c r="AR1173" s="515"/>
      <c r="AS1173" s="515"/>
      <c r="AT1173" s="515"/>
      <c r="AU1173" s="489"/>
    </row>
    <row r="1174" spans="1:50" s="516" customFormat="1" ht="12.75">
      <c r="A1174" s="534"/>
      <c r="B1174" s="401" t="s">
        <v>373</v>
      </c>
      <c r="C1174" s="360">
        <v>0</v>
      </c>
      <c r="D1174" s="360">
        <v>0</v>
      </c>
      <c r="E1174" s="360">
        <v>1.25</v>
      </c>
      <c r="F1174" s="402"/>
      <c r="G1174" s="402"/>
      <c r="H1174" s="177">
        <v>9.3913630000000001</v>
      </c>
      <c r="I1174" s="177">
        <v>0</v>
      </c>
      <c r="J1174" s="177">
        <v>0</v>
      </c>
      <c r="K1174" s="177">
        <v>0</v>
      </c>
      <c r="L1174" s="177">
        <v>0</v>
      </c>
      <c r="M1174" s="177">
        <v>0</v>
      </c>
      <c r="N1174" s="177">
        <v>0</v>
      </c>
      <c r="O1174" s="177">
        <v>1.25</v>
      </c>
      <c r="P1174" s="177">
        <v>0</v>
      </c>
      <c r="Q1174" s="177">
        <v>0</v>
      </c>
      <c r="R1174" s="177">
        <v>0</v>
      </c>
      <c r="S1174" s="177">
        <v>0</v>
      </c>
      <c r="T1174" s="403">
        <v>0</v>
      </c>
      <c r="U1174" s="403">
        <v>1.25</v>
      </c>
      <c r="V1174" s="177">
        <v>9.3913630000000001</v>
      </c>
      <c r="W1174" s="177">
        <v>0</v>
      </c>
      <c r="X1174" s="177">
        <v>0</v>
      </c>
      <c r="Y1174" s="177">
        <v>0</v>
      </c>
      <c r="Z1174" s="177">
        <v>0</v>
      </c>
      <c r="AA1174" s="545">
        <v>9.3913630000000001</v>
      </c>
      <c r="AB1174" s="533"/>
      <c r="AC1174" s="515"/>
      <c r="AD1174" s="515"/>
      <c r="AE1174" s="515"/>
      <c r="AF1174" s="488"/>
      <c r="AG1174" s="515"/>
      <c r="AH1174" s="515"/>
      <c r="AI1174" s="488"/>
      <c r="AJ1174" s="488"/>
      <c r="AK1174" s="515"/>
      <c r="AL1174" s="515"/>
      <c r="AM1174" s="515"/>
      <c r="AN1174" s="515"/>
      <c r="AO1174" s="515"/>
      <c r="AP1174" s="515"/>
      <c r="AQ1174" s="515"/>
      <c r="AR1174" s="515"/>
      <c r="AS1174" s="515"/>
      <c r="AT1174" s="515"/>
      <c r="AU1174" s="489"/>
    </row>
    <row r="1175" spans="1:50" s="516" customFormat="1" ht="12.75">
      <c r="A1175" s="534"/>
      <c r="B1175" s="401" t="s">
        <v>374</v>
      </c>
      <c r="C1175" s="360"/>
      <c r="D1175" s="360"/>
      <c r="E1175" s="360"/>
      <c r="F1175" s="402"/>
      <c r="G1175" s="402"/>
      <c r="H1175" s="177"/>
      <c r="I1175" s="177"/>
      <c r="J1175" s="177"/>
      <c r="K1175" s="177"/>
      <c r="L1175" s="177"/>
      <c r="M1175" s="177"/>
      <c r="N1175" s="177"/>
      <c r="O1175" s="177"/>
      <c r="P1175" s="177"/>
      <c r="Q1175" s="177"/>
      <c r="R1175" s="177"/>
      <c r="S1175" s="177"/>
      <c r="T1175" s="403">
        <v>0</v>
      </c>
      <c r="U1175" s="403">
        <v>0</v>
      </c>
      <c r="V1175" s="177"/>
      <c r="W1175" s="177"/>
      <c r="X1175" s="177">
        <v>0</v>
      </c>
      <c r="Y1175" s="177"/>
      <c r="Z1175" s="177"/>
      <c r="AA1175" s="545">
        <v>0</v>
      </c>
      <c r="AB1175" s="533"/>
      <c r="AC1175" s="515"/>
      <c r="AD1175" s="515"/>
      <c r="AE1175" s="515"/>
      <c r="AF1175" s="488"/>
      <c r="AG1175" s="515"/>
      <c r="AH1175" s="515"/>
      <c r="AI1175" s="488"/>
      <c r="AJ1175" s="488"/>
      <c r="AK1175" s="515"/>
      <c r="AL1175" s="515"/>
      <c r="AM1175" s="515"/>
      <c r="AN1175" s="515"/>
      <c r="AO1175" s="515"/>
      <c r="AP1175" s="515"/>
      <c r="AQ1175" s="515"/>
      <c r="AR1175" s="515"/>
      <c r="AS1175" s="515"/>
      <c r="AT1175" s="515"/>
      <c r="AU1175" s="489"/>
    </row>
    <row r="1176" spans="1:50" s="516" customFormat="1" ht="12.75">
      <c r="A1176" s="534"/>
      <c r="B1176" s="401" t="s">
        <v>375</v>
      </c>
      <c r="C1176" s="360"/>
      <c r="D1176" s="360"/>
      <c r="E1176" s="360"/>
      <c r="F1176" s="402"/>
      <c r="G1176" s="402"/>
      <c r="H1176" s="177"/>
      <c r="I1176" s="177"/>
      <c r="J1176" s="177"/>
      <c r="K1176" s="177"/>
      <c r="L1176" s="177"/>
      <c r="M1176" s="177"/>
      <c r="N1176" s="177"/>
      <c r="O1176" s="177"/>
      <c r="P1176" s="177"/>
      <c r="Q1176" s="177"/>
      <c r="R1176" s="177"/>
      <c r="S1176" s="177"/>
      <c r="T1176" s="403">
        <v>0</v>
      </c>
      <c r="U1176" s="403">
        <v>0</v>
      </c>
      <c r="V1176" s="177"/>
      <c r="W1176" s="177"/>
      <c r="X1176" s="177">
        <v>0</v>
      </c>
      <c r="Y1176" s="177"/>
      <c r="Z1176" s="177"/>
      <c r="AA1176" s="545">
        <v>0</v>
      </c>
      <c r="AB1176" s="533"/>
      <c r="AC1176" s="515"/>
      <c r="AD1176" s="515"/>
      <c r="AE1176" s="515"/>
      <c r="AF1176" s="488"/>
      <c r="AG1176" s="515"/>
      <c r="AH1176" s="515"/>
      <c r="AI1176" s="488"/>
      <c r="AJ1176" s="488"/>
      <c r="AK1176" s="515"/>
      <c r="AL1176" s="515"/>
      <c r="AM1176" s="515"/>
      <c r="AN1176" s="515"/>
      <c r="AO1176" s="515"/>
      <c r="AP1176" s="515"/>
      <c r="AQ1176" s="515"/>
      <c r="AR1176" s="515"/>
      <c r="AS1176" s="515"/>
      <c r="AT1176" s="515"/>
      <c r="AU1176" s="489"/>
    </row>
    <row r="1177" spans="1:50" s="516" customFormat="1" ht="12.75">
      <c r="A1177" s="534"/>
      <c r="B1177" s="401" t="s">
        <v>376</v>
      </c>
      <c r="C1177" s="360"/>
      <c r="D1177" s="360"/>
      <c r="E1177" s="360">
        <v>1.25</v>
      </c>
      <c r="F1177" s="402"/>
      <c r="G1177" s="402"/>
      <c r="H1177" s="177">
        <v>9.3913630000000001</v>
      </c>
      <c r="I1177" s="518">
        <v>0</v>
      </c>
      <c r="J1177" s="177"/>
      <c r="K1177" s="177"/>
      <c r="L1177" s="177"/>
      <c r="M1177" s="177"/>
      <c r="N1177" s="177"/>
      <c r="O1177" s="177">
        <v>1.25</v>
      </c>
      <c r="P1177" s="177"/>
      <c r="Q1177" s="177"/>
      <c r="R1177" s="177"/>
      <c r="S1177" s="177"/>
      <c r="T1177" s="403">
        <v>0</v>
      </c>
      <c r="U1177" s="403">
        <v>1.25</v>
      </c>
      <c r="V1177" s="177">
        <v>9.3913630000000001</v>
      </c>
      <c r="W1177" s="177">
        <v>0</v>
      </c>
      <c r="X1177" s="177">
        <v>0</v>
      </c>
      <c r="Y1177" s="177"/>
      <c r="Z1177" s="177"/>
      <c r="AA1177" s="545">
        <v>9.3913630000000001</v>
      </c>
      <c r="AB1177" s="533"/>
      <c r="AC1177" s="515"/>
      <c r="AD1177" s="515"/>
      <c r="AE1177" s="515"/>
      <c r="AF1177" s="488"/>
      <c r="AG1177" s="515"/>
      <c r="AH1177" s="515"/>
      <c r="AI1177" s="488"/>
      <c r="AJ1177" s="488"/>
      <c r="AK1177" s="515"/>
      <c r="AL1177" s="515"/>
      <c r="AM1177" s="515"/>
      <c r="AN1177" s="515"/>
      <c r="AO1177" s="515"/>
      <c r="AP1177" s="515"/>
      <c r="AQ1177" s="515"/>
      <c r="AR1177" s="515"/>
      <c r="AS1177" s="515"/>
      <c r="AT1177" s="515"/>
      <c r="AU1177" s="489"/>
    </row>
    <row r="1178" spans="1:50" s="516" customFormat="1" ht="12.75">
      <c r="A1178" s="534"/>
      <c r="B1178" s="401" t="s">
        <v>377</v>
      </c>
      <c r="C1178" s="360"/>
      <c r="D1178" s="360"/>
      <c r="E1178" s="360"/>
      <c r="F1178" s="402"/>
      <c r="G1178" s="402"/>
      <c r="H1178" s="177"/>
      <c r="I1178" s="177"/>
      <c r="J1178" s="177"/>
      <c r="K1178" s="177"/>
      <c r="L1178" s="177"/>
      <c r="M1178" s="177"/>
      <c r="N1178" s="177"/>
      <c r="O1178" s="177"/>
      <c r="P1178" s="177"/>
      <c r="Q1178" s="177"/>
      <c r="R1178" s="177"/>
      <c r="S1178" s="177"/>
      <c r="T1178" s="403">
        <v>0</v>
      </c>
      <c r="U1178" s="403">
        <v>0</v>
      </c>
      <c r="V1178" s="177"/>
      <c r="W1178" s="177"/>
      <c r="X1178" s="177"/>
      <c r="Y1178" s="177"/>
      <c r="Z1178" s="177"/>
      <c r="AA1178" s="545">
        <v>0</v>
      </c>
      <c r="AB1178" s="533"/>
      <c r="AC1178" s="515"/>
      <c r="AD1178" s="515"/>
      <c r="AE1178" s="515"/>
      <c r="AF1178" s="488"/>
      <c r="AG1178" s="515"/>
      <c r="AH1178" s="515"/>
      <c r="AI1178" s="488"/>
      <c r="AJ1178" s="488"/>
      <c r="AK1178" s="515"/>
      <c r="AL1178" s="515"/>
      <c r="AM1178" s="515"/>
      <c r="AN1178" s="515"/>
      <c r="AO1178" s="515"/>
      <c r="AP1178" s="515"/>
      <c r="AQ1178" s="515"/>
      <c r="AR1178" s="515"/>
      <c r="AS1178" s="515"/>
      <c r="AT1178" s="515"/>
      <c r="AU1178" s="489"/>
    </row>
    <row r="1179" spans="1:50" s="516" customFormat="1" ht="12.75">
      <c r="A1179" s="534"/>
      <c r="B1179" s="401" t="s">
        <v>67</v>
      </c>
      <c r="C1179" s="360"/>
      <c r="D1179" s="360"/>
      <c r="E1179" s="360"/>
      <c r="F1179" s="402"/>
      <c r="G1179" s="402"/>
      <c r="H1179" s="177"/>
      <c r="I1179" s="177"/>
      <c r="J1179" s="177"/>
      <c r="K1179" s="177"/>
      <c r="L1179" s="177"/>
      <c r="M1179" s="177"/>
      <c r="N1179" s="177"/>
      <c r="O1179" s="177"/>
      <c r="P1179" s="177"/>
      <c r="Q1179" s="177"/>
      <c r="R1179" s="177"/>
      <c r="S1179" s="177"/>
      <c r="T1179" s="403">
        <v>0</v>
      </c>
      <c r="U1179" s="403">
        <v>0</v>
      </c>
      <c r="V1179" s="177"/>
      <c r="W1179" s="177"/>
      <c r="X1179" s="177"/>
      <c r="Y1179" s="177"/>
      <c r="Z1179" s="177"/>
      <c r="AA1179" s="545">
        <v>0</v>
      </c>
      <c r="AB1179" s="533"/>
      <c r="AC1179" s="515"/>
      <c r="AD1179" s="515"/>
      <c r="AE1179" s="515"/>
      <c r="AF1179" s="488"/>
      <c r="AG1179" s="515"/>
      <c r="AH1179" s="515"/>
      <c r="AI1179" s="488"/>
      <c r="AJ1179" s="488"/>
      <c r="AK1179" s="515"/>
      <c r="AL1179" s="515"/>
      <c r="AM1179" s="515"/>
      <c r="AN1179" s="515"/>
      <c r="AO1179" s="515"/>
      <c r="AP1179" s="515"/>
      <c r="AQ1179" s="515"/>
      <c r="AR1179" s="515"/>
      <c r="AS1179" s="515"/>
      <c r="AT1179" s="515"/>
      <c r="AU1179" s="489"/>
    </row>
    <row r="1180" spans="1:50" s="528" customFormat="1" ht="39.950000000000003" customHeight="1">
      <c r="A1180" s="540">
        <v>46</v>
      </c>
      <c r="B1180" s="397" t="s">
        <v>118</v>
      </c>
      <c r="C1180" s="513" t="s">
        <v>52</v>
      </c>
      <c r="D1180" s="513">
        <v>2.0230000000000001</v>
      </c>
      <c r="E1180" s="513">
        <v>0.4</v>
      </c>
      <c r="F1180" s="398">
        <v>2012</v>
      </c>
      <c r="G1180" s="398">
        <v>2015</v>
      </c>
      <c r="H1180" s="513">
        <v>8.06</v>
      </c>
      <c r="I1180" s="513">
        <v>4.9485325200000005</v>
      </c>
      <c r="J1180" s="513"/>
      <c r="K1180" s="513"/>
      <c r="L1180" s="513"/>
      <c r="M1180" s="513"/>
      <c r="N1180" s="513">
        <v>2.0230000000000001</v>
      </c>
      <c r="O1180" s="513">
        <v>0.4</v>
      </c>
      <c r="P1180" s="513"/>
      <c r="Q1180" s="513"/>
      <c r="R1180" s="513"/>
      <c r="S1180" s="513"/>
      <c r="T1180" s="584">
        <v>2.0230000000000001</v>
      </c>
      <c r="U1180" s="584">
        <v>0.4</v>
      </c>
      <c r="V1180" s="590">
        <v>2.21146749</v>
      </c>
      <c r="W1180" s="590">
        <v>2.9485325200000001</v>
      </c>
      <c r="X1180" s="590">
        <v>2</v>
      </c>
      <c r="Y1180" s="590"/>
      <c r="Z1180" s="590"/>
      <c r="AA1180" s="587">
        <v>7.1600000100000001</v>
      </c>
      <c r="AB1180" s="531"/>
      <c r="AC1180" s="515"/>
      <c r="AD1180" s="537"/>
      <c r="AE1180" s="537"/>
      <c r="AF1180" s="515"/>
      <c r="AG1180" s="515"/>
      <c r="AH1180" s="515"/>
      <c r="AI1180" s="515"/>
      <c r="AJ1180" s="515"/>
      <c r="AK1180" s="515"/>
      <c r="AL1180" s="515"/>
      <c r="AM1180" s="515"/>
      <c r="AN1180" s="515"/>
      <c r="AO1180" s="515"/>
      <c r="AP1180" s="515"/>
      <c r="AQ1180" s="537"/>
      <c r="AR1180" s="537"/>
      <c r="AS1180" s="537"/>
      <c r="AT1180" s="537"/>
      <c r="AU1180" s="527"/>
      <c r="AX1180" s="536"/>
    </row>
    <row r="1181" spans="1:50" s="516" customFormat="1" ht="12.75">
      <c r="A1181" s="534"/>
      <c r="B1181" s="401" t="s">
        <v>361</v>
      </c>
      <c r="C1181" s="360">
        <v>0</v>
      </c>
      <c r="D1181" s="360">
        <v>2.0230000000000001</v>
      </c>
      <c r="E1181" s="360">
        <v>0.4</v>
      </c>
      <c r="F1181" s="402"/>
      <c r="G1181" s="402"/>
      <c r="H1181" s="177">
        <v>8.0599999999999987</v>
      </c>
      <c r="I1181" s="177">
        <v>4.9485325199999997</v>
      </c>
      <c r="J1181" s="177">
        <v>0</v>
      </c>
      <c r="K1181" s="177">
        <v>0</v>
      </c>
      <c r="L1181" s="177">
        <v>0</v>
      </c>
      <c r="M1181" s="177">
        <v>0</v>
      </c>
      <c r="N1181" s="177">
        <v>2.0230000000000001</v>
      </c>
      <c r="O1181" s="177">
        <v>0.4</v>
      </c>
      <c r="P1181" s="177">
        <v>0</v>
      </c>
      <c r="Q1181" s="177">
        <v>0</v>
      </c>
      <c r="R1181" s="177">
        <v>0</v>
      </c>
      <c r="S1181" s="177">
        <v>0</v>
      </c>
      <c r="T1181" s="403">
        <v>2.0230000000000001</v>
      </c>
      <c r="U1181" s="403">
        <v>0.4</v>
      </c>
      <c r="V1181" s="177">
        <v>2.21146749</v>
      </c>
      <c r="W1181" s="177">
        <v>2.9485325199999997</v>
      </c>
      <c r="X1181" s="177">
        <v>2</v>
      </c>
      <c r="Y1181" s="177">
        <v>0</v>
      </c>
      <c r="Z1181" s="177">
        <v>0</v>
      </c>
      <c r="AA1181" s="545">
        <v>7.1600000099999992</v>
      </c>
      <c r="AB1181" s="533"/>
      <c r="AC1181" s="515"/>
      <c r="AD1181" s="515"/>
      <c r="AE1181" s="515"/>
      <c r="AF1181" s="488"/>
      <c r="AG1181" s="515"/>
      <c r="AH1181" s="515"/>
      <c r="AI1181" s="488"/>
      <c r="AJ1181" s="488"/>
      <c r="AK1181" s="515"/>
      <c r="AL1181" s="515"/>
      <c r="AM1181" s="515"/>
      <c r="AN1181" s="515"/>
      <c r="AO1181" s="515"/>
      <c r="AP1181" s="515"/>
      <c r="AQ1181" s="515"/>
      <c r="AR1181" s="515"/>
      <c r="AS1181" s="515"/>
      <c r="AT1181" s="515"/>
      <c r="AU1181" s="489"/>
    </row>
    <row r="1182" spans="1:50" s="516" customFormat="1" ht="12.75">
      <c r="A1182" s="534"/>
      <c r="B1182" s="401" t="s">
        <v>362</v>
      </c>
      <c r="C1182" s="360">
        <v>0</v>
      </c>
      <c r="D1182" s="360">
        <v>2.0230000000000001</v>
      </c>
      <c r="E1182" s="360">
        <v>0</v>
      </c>
      <c r="F1182" s="402"/>
      <c r="G1182" s="402"/>
      <c r="H1182" s="177">
        <v>4.1747253899999999</v>
      </c>
      <c r="I1182" s="177">
        <v>1.1073840099999999</v>
      </c>
      <c r="J1182" s="177">
        <v>0</v>
      </c>
      <c r="K1182" s="177">
        <v>0</v>
      </c>
      <c r="L1182" s="177">
        <v>0</v>
      </c>
      <c r="M1182" s="177">
        <v>0</v>
      </c>
      <c r="N1182" s="177">
        <v>2.0230000000000001</v>
      </c>
      <c r="O1182" s="177">
        <v>0</v>
      </c>
      <c r="P1182" s="177">
        <v>0</v>
      </c>
      <c r="Q1182" s="177">
        <v>0</v>
      </c>
      <c r="R1182" s="177">
        <v>0</v>
      </c>
      <c r="S1182" s="177">
        <v>0</v>
      </c>
      <c r="T1182" s="403">
        <v>2.0230000000000001</v>
      </c>
      <c r="U1182" s="403">
        <v>0</v>
      </c>
      <c r="V1182" s="177">
        <v>2.1673413899999998</v>
      </c>
      <c r="W1182" s="177">
        <v>1.1073840100000001</v>
      </c>
      <c r="X1182" s="177">
        <v>0</v>
      </c>
      <c r="Y1182" s="177">
        <v>0</v>
      </c>
      <c r="Z1182" s="177">
        <v>0</v>
      </c>
      <c r="AA1182" s="545">
        <v>3.2747253999999999</v>
      </c>
      <c r="AB1182" s="533"/>
      <c r="AC1182" s="515"/>
      <c r="AD1182" s="515"/>
      <c r="AE1182" s="515"/>
      <c r="AF1182" s="488"/>
      <c r="AG1182" s="515"/>
      <c r="AH1182" s="515"/>
      <c r="AI1182" s="488"/>
      <c r="AJ1182" s="488"/>
      <c r="AK1182" s="515"/>
      <c r="AL1182" s="515"/>
      <c r="AM1182" s="515"/>
      <c r="AN1182" s="515"/>
      <c r="AO1182" s="515"/>
      <c r="AP1182" s="515"/>
      <c r="AQ1182" s="515"/>
      <c r="AR1182" s="515"/>
      <c r="AS1182" s="515"/>
      <c r="AT1182" s="515"/>
      <c r="AU1182" s="489"/>
    </row>
    <row r="1183" spans="1:50" s="516" customFormat="1" ht="12.75">
      <c r="A1183" s="534"/>
      <c r="B1183" s="401" t="s">
        <v>363</v>
      </c>
      <c r="C1183" s="360">
        <v>0</v>
      </c>
      <c r="D1183" s="360">
        <v>2.0230000000000001</v>
      </c>
      <c r="E1183" s="360">
        <v>0</v>
      </c>
      <c r="F1183" s="402"/>
      <c r="G1183" s="402"/>
      <c r="H1183" s="177">
        <v>4.1747253899999999</v>
      </c>
      <c r="I1183" s="177">
        <v>1.1073840099999999</v>
      </c>
      <c r="J1183" s="177">
        <v>0</v>
      </c>
      <c r="K1183" s="177">
        <v>0</v>
      </c>
      <c r="L1183" s="177">
        <v>0</v>
      </c>
      <c r="M1183" s="177">
        <v>0</v>
      </c>
      <c r="N1183" s="177">
        <v>2.0230000000000001</v>
      </c>
      <c r="O1183" s="177">
        <v>0</v>
      </c>
      <c r="P1183" s="177">
        <v>0</v>
      </c>
      <c r="Q1183" s="177">
        <v>0</v>
      </c>
      <c r="R1183" s="177">
        <v>0</v>
      </c>
      <c r="S1183" s="177">
        <v>0</v>
      </c>
      <c r="T1183" s="403">
        <v>2.0230000000000001</v>
      </c>
      <c r="U1183" s="403">
        <v>0</v>
      </c>
      <c r="V1183" s="177">
        <v>2.1673413899999998</v>
      </c>
      <c r="W1183" s="177">
        <v>1.1073840100000001</v>
      </c>
      <c r="X1183" s="177">
        <v>0</v>
      </c>
      <c r="Y1183" s="177">
        <v>0</v>
      </c>
      <c r="Z1183" s="177">
        <v>0</v>
      </c>
      <c r="AA1183" s="545">
        <v>3.2747253999999999</v>
      </c>
      <c r="AB1183" s="533"/>
      <c r="AC1183" s="515"/>
      <c r="AD1183" s="515"/>
      <c r="AE1183" s="515"/>
      <c r="AF1183" s="488"/>
      <c r="AG1183" s="515"/>
      <c r="AH1183" s="515"/>
      <c r="AI1183" s="488"/>
      <c r="AJ1183" s="488"/>
      <c r="AK1183" s="515"/>
      <c r="AL1183" s="515"/>
      <c r="AM1183" s="515"/>
      <c r="AN1183" s="515"/>
      <c r="AO1183" s="515"/>
      <c r="AP1183" s="515"/>
      <c r="AQ1183" s="515"/>
      <c r="AR1183" s="515"/>
      <c r="AS1183" s="515"/>
      <c r="AT1183" s="515"/>
      <c r="AU1183" s="489"/>
    </row>
    <row r="1184" spans="1:50" s="516" customFormat="1" ht="12.75">
      <c r="A1184" s="534"/>
      <c r="B1184" s="401" t="s">
        <v>364</v>
      </c>
      <c r="C1184" s="360"/>
      <c r="D1184" s="360"/>
      <c r="E1184" s="360"/>
      <c r="F1184" s="402"/>
      <c r="G1184" s="402"/>
      <c r="H1184" s="177"/>
      <c r="I1184" s="177"/>
      <c r="J1184" s="177"/>
      <c r="K1184" s="177"/>
      <c r="L1184" s="177"/>
      <c r="M1184" s="177"/>
      <c r="N1184" s="177"/>
      <c r="O1184" s="177"/>
      <c r="P1184" s="177"/>
      <c r="Q1184" s="177"/>
      <c r="R1184" s="177"/>
      <c r="S1184" s="177"/>
      <c r="T1184" s="403">
        <v>0</v>
      </c>
      <c r="U1184" s="403">
        <v>0</v>
      </c>
      <c r="V1184" s="177"/>
      <c r="W1184" s="177"/>
      <c r="X1184" s="177">
        <v>0</v>
      </c>
      <c r="Y1184" s="177"/>
      <c r="Z1184" s="177"/>
      <c r="AA1184" s="545">
        <v>0</v>
      </c>
      <c r="AB1184" s="533"/>
      <c r="AC1184" s="515"/>
      <c r="AD1184" s="515"/>
      <c r="AE1184" s="515"/>
      <c r="AF1184" s="488"/>
      <c r="AG1184" s="515"/>
      <c r="AH1184" s="515"/>
      <c r="AI1184" s="488"/>
      <c r="AJ1184" s="488"/>
      <c r="AK1184" s="515"/>
      <c r="AL1184" s="515"/>
      <c r="AM1184" s="515"/>
      <c r="AN1184" s="515"/>
      <c r="AO1184" s="515"/>
      <c r="AP1184" s="515"/>
      <c r="AQ1184" s="515"/>
      <c r="AR1184" s="515"/>
      <c r="AS1184" s="515"/>
      <c r="AT1184" s="515"/>
      <c r="AU1184" s="489"/>
    </row>
    <row r="1185" spans="1:50" s="516" customFormat="1" ht="12.75">
      <c r="A1185" s="534"/>
      <c r="B1185" s="401" t="s">
        <v>365</v>
      </c>
      <c r="C1185" s="360"/>
      <c r="D1185" s="360"/>
      <c r="E1185" s="360"/>
      <c r="F1185" s="402"/>
      <c r="G1185" s="402"/>
      <c r="H1185" s="177"/>
      <c r="I1185" s="177"/>
      <c r="J1185" s="177"/>
      <c r="K1185" s="177"/>
      <c r="L1185" s="177"/>
      <c r="M1185" s="177"/>
      <c r="N1185" s="177"/>
      <c r="O1185" s="177"/>
      <c r="P1185" s="177"/>
      <c r="Q1185" s="177"/>
      <c r="R1185" s="177"/>
      <c r="S1185" s="177"/>
      <c r="T1185" s="403">
        <v>0</v>
      </c>
      <c r="U1185" s="403">
        <v>0</v>
      </c>
      <c r="V1185" s="177"/>
      <c r="W1185" s="177"/>
      <c r="X1185" s="177">
        <v>0</v>
      </c>
      <c r="Y1185" s="177"/>
      <c r="Z1185" s="177"/>
      <c r="AA1185" s="545">
        <v>0</v>
      </c>
      <c r="AB1185" s="533"/>
      <c r="AC1185" s="515"/>
      <c r="AD1185" s="515"/>
      <c r="AE1185" s="515"/>
      <c r="AF1185" s="488"/>
      <c r="AG1185" s="515"/>
      <c r="AH1185" s="515"/>
      <c r="AI1185" s="488"/>
      <c r="AJ1185" s="488"/>
      <c r="AK1185" s="515"/>
      <c r="AL1185" s="515"/>
      <c r="AM1185" s="515"/>
      <c r="AN1185" s="515"/>
      <c r="AO1185" s="515"/>
      <c r="AP1185" s="515"/>
      <c r="AQ1185" s="515"/>
      <c r="AR1185" s="515"/>
      <c r="AS1185" s="515"/>
      <c r="AT1185" s="515"/>
      <c r="AU1185" s="489"/>
    </row>
    <row r="1186" spans="1:50" s="516" customFormat="1" ht="12.75">
      <c r="A1186" s="534"/>
      <c r="B1186" s="401" t="s">
        <v>366</v>
      </c>
      <c r="C1186" s="360"/>
      <c r="D1186" s="360">
        <v>0.55000000000000004</v>
      </c>
      <c r="E1186" s="360"/>
      <c r="F1186" s="402"/>
      <c r="G1186" s="402"/>
      <c r="H1186" s="177">
        <v>2.7548401299999998</v>
      </c>
      <c r="I1186" s="518">
        <v>1.1073840099999999</v>
      </c>
      <c r="J1186" s="177"/>
      <c r="K1186" s="177"/>
      <c r="L1186" s="177"/>
      <c r="M1186" s="177"/>
      <c r="N1186" s="177">
        <v>0.55000000000000004</v>
      </c>
      <c r="O1186" s="177"/>
      <c r="P1186" s="177"/>
      <c r="Q1186" s="177"/>
      <c r="R1186" s="177"/>
      <c r="S1186" s="177"/>
      <c r="T1186" s="403">
        <v>0.55000000000000004</v>
      </c>
      <c r="U1186" s="403">
        <v>0</v>
      </c>
      <c r="V1186" s="177">
        <v>0.74745613</v>
      </c>
      <c r="W1186" s="177">
        <v>1.1073840100000001</v>
      </c>
      <c r="X1186" s="177">
        <v>0</v>
      </c>
      <c r="Y1186" s="177"/>
      <c r="Z1186" s="177"/>
      <c r="AA1186" s="545">
        <v>1.8548401400000001</v>
      </c>
      <c r="AB1186" s="533"/>
      <c r="AC1186" s="515"/>
      <c r="AD1186" s="515"/>
      <c r="AE1186" s="515"/>
      <c r="AF1186" s="488"/>
      <c r="AG1186" s="515"/>
      <c r="AH1186" s="515"/>
      <c r="AI1186" s="488"/>
      <c r="AJ1186" s="488"/>
      <c r="AK1186" s="515"/>
      <c r="AL1186" s="515"/>
      <c r="AM1186" s="515"/>
      <c r="AN1186" s="515"/>
      <c r="AO1186" s="515"/>
      <c r="AP1186" s="515"/>
      <c r="AQ1186" s="515"/>
      <c r="AR1186" s="515"/>
      <c r="AS1186" s="515"/>
      <c r="AT1186" s="515"/>
      <c r="AU1186" s="489"/>
    </row>
    <row r="1187" spans="1:50" s="516" customFormat="1" ht="12.75">
      <c r="A1187" s="534"/>
      <c r="B1187" s="401" t="s">
        <v>367</v>
      </c>
      <c r="C1187" s="360"/>
      <c r="D1187" s="360">
        <v>1.4730000000000001</v>
      </c>
      <c r="E1187" s="360"/>
      <c r="F1187" s="402"/>
      <c r="G1187" s="402"/>
      <c r="H1187" s="177">
        <v>1.41988526</v>
      </c>
      <c r="I1187" s="518">
        <v>0</v>
      </c>
      <c r="J1187" s="177"/>
      <c r="K1187" s="177"/>
      <c r="L1187" s="177"/>
      <c r="M1187" s="177"/>
      <c r="N1187" s="177">
        <v>1.4730000000000001</v>
      </c>
      <c r="O1187" s="177"/>
      <c r="P1187" s="177"/>
      <c r="Q1187" s="177"/>
      <c r="R1187" s="177"/>
      <c r="S1187" s="177"/>
      <c r="T1187" s="403">
        <v>1.4730000000000001</v>
      </c>
      <c r="U1187" s="403">
        <v>0</v>
      </c>
      <c r="V1187" s="177">
        <v>1.41988526</v>
      </c>
      <c r="W1187" s="177">
        <v>0</v>
      </c>
      <c r="X1187" s="177">
        <v>0</v>
      </c>
      <c r="Y1187" s="177"/>
      <c r="Z1187" s="177"/>
      <c r="AA1187" s="545">
        <v>1.41988526</v>
      </c>
      <c r="AB1187" s="533"/>
      <c r="AC1187" s="515"/>
      <c r="AD1187" s="515"/>
      <c r="AE1187" s="515"/>
      <c r="AF1187" s="488"/>
      <c r="AG1187" s="515"/>
      <c r="AH1187" s="515"/>
      <c r="AI1187" s="488"/>
      <c r="AJ1187" s="488"/>
      <c r="AK1187" s="515"/>
      <c r="AL1187" s="515"/>
      <c r="AM1187" s="515"/>
      <c r="AN1187" s="515"/>
      <c r="AO1187" s="515"/>
      <c r="AP1187" s="515"/>
      <c r="AQ1187" s="515"/>
      <c r="AR1187" s="515"/>
      <c r="AS1187" s="515"/>
      <c r="AT1187" s="515"/>
      <c r="AU1187" s="489"/>
    </row>
    <row r="1188" spans="1:50" s="516" customFormat="1" ht="12.75">
      <c r="A1188" s="534"/>
      <c r="B1188" s="401" t="s">
        <v>368</v>
      </c>
      <c r="C1188" s="360">
        <v>0</v>
      </c>
      <c r="D1188" s="360">
        <v>0</v>
      </c>
      <c r="E1188" s="360">
        <v>0</v>
      </c>
      <c r="F1188" s="402"/>
      <c r="G1188" s="402"/>
      <c r="H1188" s="177">
        <v>0</v>
      </c>
      <c r="I1188" s="177">
        <v>0</v>
      </c>
      <c r="J1188" s="177">
        <v>0</v>
      </c>
      <c r="K1188" s="177">
        <v>0</v>
      </c>
      <c r="L1188" s="177">
        <v>0</v>
      </c>
      <c r="M1188" s="177">
        <v>0</v>
      </c>
      <c r="N1188" s="177">
        <v>0</v>
      </c>
      <c r="O1188" s="177">
        <v>0</v>
      </c>
      <c r="P1188" s="177">
        <v>0</v>
      </c>
      <c r="Q1188" s="177">
        <v>0</v>
      </c>
      <c r="R1188" s="177">
        <v>0</v>
      </c>
      <c r="S1188" s="177">
        <v>0</v>
      </c>
      <c r="T1188" s="403">
        <v>0</v>
      </c>
      <c r="U1188" s="403">
        <v>0</v>
      </c>
      <c r="V1188" s="177">
        <v>0</v>
      </c>
      <c r="W1188" s="177">
        <v>0</v>
      </c>
      <c r="X1188" s="177">
        <v>0</v>
      </c>
      <c r="Y1188" s="177">
        <v>0</v>
      </c>
      <c r="Z1188" s="177">
        <v>0</v>
      </c>
      <c r="AA1188" s="545">
        <v>0</v>
      </c>
      <c r="AB1188" s="533"/>
      <c r="AC1188" s="515"/>
      <c r="AD1188" s="515"/>
      <c r="AE1188" s="515"/>
      <c r="AF1188" s="488"/>
      <c r="AG1188" s="515"/>
      <c r="AH1188" s="515"/>
      <c r="AI1188" s="488"/>
      <c r="AJ1188" s="488"/>
      <c r="AK1188" s="515"/>
      <c r="AL1188" s="515"/>
      <c r="AM1188" s="515"/>
      <c r="AN1188" s="515"/>
      <c r="AO1188" s="515"/>
      <c r="AP1188" s="515"/>
      <c r="AQ1188" s="515"/>
      <c r="AR1188" s="515"/>
      <c r="AS1188" s="515"/>
      <c r="AT1188" s="515"/>
      <c r="AU1188" s="489"/>
    </row>
    <row r="1189" spans="1:50" s="516" customFormat="1" ht="12.75">
      <c r="A1189" s="534"/>
      <c r="B1189" s="401" t="s">
        <v>369</v>
      </c>
      <c r="C1189" s="360"/>
      <c r="D1189" s="360"/>
      <c r="E1189" s="360"/>
      <c r="F1189" s="402"/>
      <c r="G1189" s="402"/>
      <c r="H1189" s="177"/>
      <c r="I1189" s="177"/>
      <c r="J1189" s="177"/>
      <c r="K1189" s="177"/>
      <c r="L1189" s="177"/>
      <c r="M1189" s="177"/>
      <c r="N1189" s="177"/>
      <c r="O1189" s="177"/>
      <c r="P1189" s="177"/>
      <c r="Q1189" s="177"/>
      <c r="R1189" s="177"/>
      <c r="S1189" s="177"/>
      <c r="T1189" s="403">
        <v>0</v>
      </c>
      <c r="U1189" s="403">
        <v>0</v>
      </c>
      <c r="V1189" s="177"/>
      <c r="W1189" s="177"/>
      <c r="X1189" s="177">
        <v>0</v>
      </c>
      <c r="Y1189" s="177"/>
      <c r="Z1189" s="177"/>
      <c r="AA1189" s="545">
        <v>0</v>
      </c>
      <c r="AB1189" s="533"/>
      <c r="AC1189" s="515"/>
      <c r="AD1189" s="515"/>
      <c r="AE1189" s="515"/>
      <c r="AF1189" s="488"/>
      <c r="AG1189" s="515"/>
      <c r="AH1189" s="515"/>
      <c r="AI1189" s="488"/>
      <c r="AJ1189" s="488"/>
      <c r="AK1189" s="515"/>
      <c r="AL1189" s="515"/>
      <c r="AM1189" s="515"/>
      <c r="AN1189" s="515"/>
      <c r="AO1189" s="515"/>
      <c r="AP1189" s="515"/>
      <c r="AQ1189" s="515"/>
      <c r="AR1189" s="515"/>
      <c r="AS1189" s="515"/>
      <c r="AT1189" s="515"/>
      <c r="AU1189" s="489"/>
    </row>
    <row r="1190" spans="1:50" s="516" customFormat="1" ht="12.75">
      <c r="A1190" s="534"/>
      <c r="B1190" s="401" t="s">
        <v>370</v>
      </c>
      <c r="C1190" s="360"/>
      <c r="D1190" s="360"/>
      <c r="E1190" s="360"/>
      <c r="F1190" s="402"/>
      <c r="G1190" s="402"/>
      <c r="H1190" s="177"/>
      <c r="I1190" s="177"/>
      <c r="J1190" s="177"/>
      <c r="K1190" s="177"/>
      <c r="L1190" s="177"/>
      <c r="M1190" s="177"/>
      <c r="N1190" s="177"/>
      <c r="O1190" s="177"/>
      <c r="P1190" s="177"/>
      <c r="Q1190" s="177"/>
      <c r="R1190" s="177"/>
      <c r="S1190" s="177"/>
      <c r="T1190" s="403">
        <v>0</v>
      </c>
      <c r="U1190" s="403">
        <v>0</v>
      </c>
      <c r="V1190" s="177"/>
      <c r="W1190" s="177"/>
      <c r="X1190" s="177">
        <v>0</v>
      </c>
      <c r="Y1190" s="177"/>
      <c r="Z1190" s="177"/>
      <c r="AA1190" s="545">
        <v>0</v>
      </c>
      <c r="AB1190" s="533"/>
      <c r="AC1190" s="515"/>
      <c r="AD1190" s="515"/>
      <c r="AE1190" s="515"/>
      <c r="AF1190" s="488"/>
      <c r="AG1190" s="515"/>
      <c r="AH1190" s="515"/>
      <c r="AI1190" s="488"/>
      <c r="AJ1190" s="488"/>
      <c r="AK1190" s="515"/>
      <c r="AL1190" s="515"/>
      <c r="AM1190" s="515"/>
      <c r="AN1190" s="515"/>
      <c r="AO1190" s="515"/>
      <c r="AP1190" s="515"/>
      <c r="AQ1190" s="515"/>
      <c r="AR1190" s="515"/>
      <c r="AS1190" s="515"/>
      <c r="AT1190" s="515"/>
      <c r="AU1190" s="489"/>
    </row>
    <row r="1191" spans="1:50" s="516" customFormat="1" ht="12.75">
      <c r="A1191" s="534"/>
      <c r="B1191" s="401" t="s">
        <v>371</v>
      </c>
      <c r="C1191" s="360"/>
      <c r="D1191" s="360"/>
      <c r="E1191" s="360"/>
      <c r="F1191" s="402"/>
      <c r="G1191" s="402"/>
      <c r="H1191" s="177"/>
      <c r="I1191" s="177"/>
      <c r="J1191" s="177"/>
      <c r="K1191" s="177"/>
      <c r="L1191" s="177"/>
      <c r="M1191" s="177"/>
      <c r="N1191" s="177"/>
      <c r="O1191" s="177"/>
      <c r="P1191" s="177"/>
      <c r="Q1191" s="177"/>
      <c r="R1191" s="177"/>
      <c r="S1191" s="177"/>
      <c r="T1191" s="403">
        <v>0</v>
      </c>
      <c r="U1191" s="403">
        <v>0</v>
      </c>
      <c r="V1191" s="177"/>
      <c r="W1191" s="177"/>
      <c r="X1191" s="177">
        <v>0</v>
      </c>
      <c r="Y1191" s="177"/>
      <c r="Z1191" s="177"/>
      <c r="AA1191" s="545">
        <v>0</v>
      </c>
      <c r="AB1191" s="533"/>
      <c r="AC1191" s="515"/>
      <c r="AD1191" s="515"/>
      <c r="AE1191" s="515"/>
      <c r="AF1191" s="488"/>
      <c r="AG1191" s="515"/>
      <c r="AH1191" s="515"/>
      <c r="AI1191" s="488"/>
      <c r="AJ1191" s="488"/>
      <c r="AK1191" s="515"/>
      <c r="AL1191" s="515"/>
      <c r="AM1191" s="515"/>
      <c r="AN1191" s="515"/>
      <c r="AO1191" s="515"/>
      <c r="AP1191" s="515"/>
      <c r="AQ1191" s="515"/>
      <c r="AR1191" s="515"/>
      <c r="AS1191" s="515"/>
      <c r="AT1191" s="515"/>
      <c r="AU1191" s="489"/>
    </row>
    <row r="1192" spans="1:50" s="516" customFormat="1" ht="12.75">
      <c r="A1192" s="534"/>
      <c r="B1192" s="401" t="s">
        <v>372</v>
      </c>
      <c r="C1192" s="360"/>
      <c r="D1192" s="360"/>
      <c r="E1192" s="360"/>
      <c r="F1192" s="402"/>
      <c r="G1192" s="402"/>
      <c r="H1192" s="177"/>
      <c r="I1192" s="177"/>
      <c r="J1192" s="177"/>
      <c r="K1192" s="177"/>
      <c r="L1192" s="177"/>
      <c r="M1192" s="177"/>
      <c r="N1192" s="177"/>
      <c r="O1192" s="177"/>
      <c r="P1192" s="177"/>
      <c r="Q1192" s="177"/>
      <c r="R1192" s="177"/>
      <c r="S1192" s="177"/>
      <c r="T1192" s="403">
        <v>0</v>
      </c>
      <c r="U1192" s="403">
        <v>0</v>
      </c>
      <c r="V1192" s="177"/>
      <c r="W1192" s="177"/>
      <c r="X1192" s="177">
        <v>0</v>
      </c>
      <c r="Y1192" s="177"/>
      <c r="Z1192" s="177"/>
      <c r="AA1192" s="545">
        <v>0</v>
      </c>
      <c r="AB1192" s="533"/>
      <c r="AC1192" s="515"/>
      <c r="AD1192" s="515"/>
      <c r="AE1192" s="515"/>
      <c r="AF1192" s="488"/>
      <c r="AG1192" s="515"/>
      <c r="AH1192" s="515"/>
      <c r="AI1192" s="488"/>
      <c r="AJ1192" s="488"/>
      <c r="AK1192" s="515"/>
      <c r="AL1192" s="515"/>
      <c r="AM1192" s="515"/>
      <c r="AN1192" s="515"/>
      <c r="AO1192" s="515"/>
      <c r="AP1192" s="515"/>
      <c r="AQ1192" s="515"/>
      <c r="AR1192" s="515"/>
      <c r="AS1192" s="515"/>
      <c r="AT1192" s="515"/>
      <c r="AU1192" s="489"/>
    </row>
    <row r="1193" spans="1:50" s="516" customFormat="1" ht="12.75">
      <c r="A1193" s="534"/>
      <c r="B1193" s="401" t="s">
        <v>373</v>
      </c>
      <c r="C1193" s="360">
        <v>0</v>
      </c>
      <c r="D1193" s="360">
        <v>0</v>
      </c>
      <c r="E1193" s="360">
        <v>0.4</v>
      </c>
      <c r="F1193" s="402"/>
      <c r="G1193" s="402"/>
      <c r="H1193" s="177">
        <v>3.8852746099999997</v>
      </c>
      <c r="I1193" s="177">
        <v>3.8411485099999996</v>
      </c>
      <c r="J1193" s="177">
        <v>0</v>
      </c>
      <c r="K1193" s="177">
        <v>0</v>
      </c>
      <c r="L1193" s="177">
        <v>0</v>
      </c>
      <c r="M1193" s="177">
        <v>0</v>
      </c>
      <c r="N1193" s="177">
        <v>0</v>
      </c>
      <c r="O1193" s="177">
        <v>0.4</v>
      </c>
      <c r="P1193" s="177">
        <v>0</v>
      </c>
      <c r="Q1193" s="177">
        <v>0</v>
      </c>
      <c r="R1193" s="177">
        <v>0</v>
      </c>
      <c r="S1193" s="177">
        <v>0</v>
      </c>
      <c r="T1193" s="403">
        <v>0</v>
      </c>
      <c r="U1193" s="403">
        <v>0.4</v>
      </c>
      <c r="V1193" s="177">
        <v>4.4126100000000001E-2</v>
      </c>
      <c r="W1193" s="177">
        <v>1.8411485099999996</v>
      </c>
      <c r="X1193" s="177">
        <v>2</v>
      </c>
      <c r="Y1193" s="177">
        <v>0</v>
      </c>
      <c r="Z1193" s="177">
        <v>0</v>
      </c>
      <c r="AA1193" s="545">
        <v>3.8852746099999997</v>
      </c>
      <c r="AB1193" s="533"/>
      <c r="AC1193" s="515"/>
      <c r="AD1193" s="515"/>
      <c r="AE1193" s="515"/>
      <c r="AF1193" s="488"/>
      <c r="AG1193" s="515"/>
      <c r="AH1193" s="515"/>
      <c r="AI1193" s="488"/>
      <c r="AJ1193" s="488"/>
      <c r="AK1193" s="515"/>
      <c r="AL1193" s="515"/>
      <c r="AM1193" s="515"/>
      <c r="AN1193" s="515"/>
      <c r="AO1193" s="515"/>
      <c r="AP1193" s="515"/>
      <c r="AQ1193" s="515"/>
      <c r="AR1193" s="515"/>
      <c r="AS1193" s="515"/>
      <c r="AT1193" s="515"/>
      <c r="AU1193" s="489"/>
    </row>
    <row r="1194" spans="1:50" s="516" customFormat="1" ht="12.75">
      <c r="A1194" s="534"/>
      <c r="B1194" s="401" t="s">
        <v>374</v>
      </c>
      <c r="C1194" s="360"/>
      <c r="D1194" s="360"/>
      <c r="E1194" s="360"/>
      <c r="F1194" s="402"/>
      <c r="G1194" s="402"/>
      <c r="H1194" s="177"/>
      <c r="I1194" s="177"/>
      <c r="J1194" s="177"/>
      <c r="K1194" s="177"/>
      <c r="L1194" s="177"/>
      <c r="M1194" s="177"/>
      <c r="N1194" s="177"/>
      <c r="O1194" s="177"/>
      <c r="P1194" s="177"/>
      <c r="Q1194" s="177"/>
      <c r="R1194" s="177"/>
      <c r="S1194" s="177"/>
      <c r="T1194" s="403">
        <v>0</v>
      </c>
      <c r="U1194" s="403">
        <v>0</v>
      </c>
      <c r="V1194" s="177"/>
      <c r="W1194" s="177"/>
      <c r="X1194" s="177">
        <v>0</v>
      </c>
      <c r="Y1194" s="177"/>
      <c r="Z1194" s="177"/>
      <c r="AA1194" s="545">
        <v>0</v>
      </c>
      <c r="AB1194" s="533"/>
      <c r="AC1194" s="515"/>
      <c r="AD1194" s="515"/>
      <c r="AE1194" s="515"/>
      <c r="AF1194" s="488"/>
      <c r="AG1194" s="515"/>
      <c r="AH1194" s="515"/>
      <c r="AI1194" s="488"/>
      <c r="AJ1194" s="488"/>
      <c r="AK1194" s="515"/>
      <c r="AL1194" s="515"/>
      <c r="AM1194" s="515"/>
      <c r="AN1194" s="515"/>
      <c r="AO1194" s="515"/>
      <c r="AP1194" s="515"/>
      <c r="AQ1194" s="515"/>
      <c r="AR1194" s="515"/>
      <c r="AS1194" s="515"/>
      <c r="AT1194" s="515"/>
      <c r="AU1194" s="489"/>
    </row>
    <row r="1195" spans="1:50" s="516" customFormat="1" ht="12.75">
      <c r="A1195" s="534"/>
      <c r="B1195" s="401" t="s">
        <v>375</v>
      </c>
      <c r="C1195" s="360"/>
      <c r="D1195" s="360"/>
      <c r="E1195" s="360"/>
      <c r="F1195" s="402"/>
      <c r="G1195" s="402"/>
      <c r="H1195" s="177"/>
      <c r="I1195" s="177"/>
      <c r="J1195" s="177"/>
      <c r="K1195" s="177"/>
      <c r="L1195" s="177"/>
      <c r="M1195" s="177"/>
      <c r="N1195" s="177"/>
      <c r="O1195" s="177"/>
      <c r="P1195" s="177"/>
      <c r="Q1195" s="177"/>
      <c r="R1195" s="177"/>
      <c r="S1195" s="177"/>
      <c r="T1195" s="403">
        <v>0</v>
      </c>
      <c r="U1195" s="403">
        <v>0</v>
      </c>
      <c r="V1195" s="177"/>
      <c r="W1195" s="177"/>
      <c r="X1195" s="177">
        <v>0</v>
      </c>
      <c r="Y1195" s="177"/>
      <c r="Z1195" s="177"/>
      <c r="AA1195" s="545">
        <v>0</v>
      </c>
      <c r="AB1195" s="533"/>
      <c r="AC1195" s="515"/>
      <c r="AD1195" s="515"/>
      <c r="AE1195" s="515"/>
      <c r="AF1195" s="488"/>
      <c r="AG1195" s="515"/>
      <c r="AH1195" s="515"/>
      <c r="AI1195" s="488"/>
      <c r="AJ1195" s="488"/>
      <c r="AK1195" s="515"/>
      <c r="AL1195" s="515"/>
      <c r="AM1195" s="515"/>
      <c r="AN1195" s="515"/>
      <c r="AO1195" s="515"/>
      <c r="AP1195" s="515"/>
      <c r="AQ1195" s="515"/>
      <c r="AR1195" s="515"/>
      <c r="AS1195" s="515"/>
      <c r="AT1195" s="515"/>
      <c r="AU1195" s="489"/>
    </row>
    <row r="1196" spans="1:50" s="516" customFormat="1" ht="12.75">
      <c r="A1196" s="534"/>
      <c r="B1196" s="401" t="s">
        <v>376</v>
      </c>
      <c r="C1196" s="360"/>
      <c r="D1196" s="360"/>
      <c r="E1196" s="360">
        <v>0.4</v>
      </c>
      <c r="F1196" s="402"/>
      <c r="G1196" s="402"/>
      <c r="H1196" s="177">
        <v>3.8852746099999997</v>
      </c>
      <c r="I1196" s="518">
        <v>3.8411485099999996</v>
      </c>
      <c r="J1196" s="177"/>
      <c r="K1196" s="177"/>
      <c r="L1196" s="177"/>
      <c r="M1196" s="177"/>
      <c r="N1196" s="177"/>
      <c r="O1196" s="177">
        <v>0.4</v>
      </c>
      <c r="P1196" s="177"/>
      <c r="Q1196" s="177"/>
      <c r="R1196" s="177"/>
      <c r="S1196" s="177"/>
      <c r="T1196" s="403">
        <v>0</v>
      </c>
      <c r="U1196" s="403">
        <v>0.4</v>
      </c>
      <c r="V1196" s="177">
        <v>4.4126100000000001E-2</v>
      </c>
      <c r="W1196" s="177">
        <v>1.8411485099999996</v>
      </c>
      <c r="X1196" s="177">
        <v>2</v>
      </c>
      <c r="Y1196" s="177"/>
      <c r="Z1196" s="177"/>
      <c r="AA1196" s="545">
        <v>3.8852746099999997</v>
      </c>
      <c r="AB1196" s="533"/>
      <c r="AC1196" s="515"/>
      <c r="AD1196" s="515"/>
      <c r="AE1196" s="515"/>
      <c r="AF1196" s="488"/>
      <c r="AG1196" s="515"/>
      <c r="AH1196" s="515"/>
      <c r="AI1196" s="488"/>
      <c r="AJ1196" s="488"/>
      <c r="AK1196" s="515"/>
      <c r="AL1196" s="515"/>
      <c r="AM1196" s="515"/>
      <c r="AN1196" s="515"/>
      <c r="AO1196" s="515"/>
      <c r="AP1196" s="515"/>
      <c r="AQ1196" s="515"/>
      <c r="AR1196" s="515"/>
      <c r="AS1196" s="515"/>
      <c r="AT1196" s="515"/>
      <c r="AU1196" s="489"/>
    </row>
    <row r="1197" spans="1:50" s="516" customFormat="1" ht="12.75">
      <c r="A1197" s="534"/>
      <c r="B1197" s="401" t="s">
        <v>377</v>
      </c>
      <c r="C1197" s="360"/>
      <c r="D1197" s="360"/>
      <c r="E1197" s="360"/>
      <c r="F1197" s="402"/>
      <c r="G1197" s="402"/>
      <c r="H1197" s="177"/>
      <c r="I1197" s="177"/>
      <c r="J1197" s="177"/>
      <c r="K1197" s="177"/>
      <c r="L1197" s="177"/>
      <c r="M1197" s="177"/>
      <c r="N1197" s="177"/>
      <c r="O1197" s="177"/>
      <c r="P1197" s="177"/>
      <c r="Q1197" s="177"/>
      <c r="R1197" s="177"/>
      <c r="S1197" s="177"/>
      <c r="T1197" s="403">
        <v>0</v>
      </c>
      <c r="U1197" s="403">
        <v>0</v>
      </c>
      <c r="V1197" s="177"/>
      <c r="W1197" s="177"/>
      <c r="X1197" s="177"/>
      <c r="Y1197" s="177"/>
      <c r="Z1197" s="177"/>
      <c r="AA1197" s="545">
        <v>0</v>
      </c>
      <c r="AB1197" s="533"/>
      <c r="AC1197" s="515"/>
      <c r="AD1197" s="515"/>
      <c r="AE1197" s="515"/>
      <c r="AF1197" s="488"/>
      <c r="AG1197" s="515"/>
      <c r="AH1197" s="515"/>
      <c r="AI1197" s="488"/>
      <c r="AJ1197" s="488"/>
      <c r="AK1197" s="515"/>
      <c r="AL1197" s="515"/>
      <c r="AM1197" s="515"/>
      <c r="AN1197" s="515"/>
      <c r="AO1197" s="515"/>
      <c r="AP1197" s="515"/>
      <c r="AQ1197" s="515"/>
      <c r="AR1197" s="515"/>
      <c r="AS1197" s="515"/>
      <c r="AT1197" s="515"/>
      <c r="AU1197" s="489"/>
    </row>
    <row r="1198" spans="1:50" s="516" customFormat="1" ht="12.75">
      <c r="A1198" s="534"/>
      <c r="B1198" s="401" t="s">
        <v>67</v>
      </c>
      <c r="C1198" s="360"/>
      <c r="D1198" s="360"/>
      <c r="E1198" s="360"/>
      <c r="F1198" s="402"/>
      <c r="G1198" s="402"/>
      <c r="H1198" s="177"/>
      <c r="I1198" s="177"/>
      <c r="J1198" s="177"/>
      <c r="K1198" s="177"/>
      <c r="L1198" s="177"/>
      <c r="M1198" s="177"/>
      <c r="N1198" s="177"/>
      <c r="O1198" s="177"/>
      <c r="P1198" s="177"/>
      <c r="Q1198" s="177"/>
      <c r="R1198" s="177"/>
      <c r="S1198" s="177"/>
      <c r="T1198" s="403">
        <v>0</v>
      </c>
      <c r="U1198" s="403">
        <v>0</v>
      </c>
      <c r="V1198" s="177"/>
      <c r="W1198" s="177"/>
      <c r="X1198" s="177"/>
      <c r="Y1198" s="177"/>
      <c r="Z1198" s="177"/>
      <c r="AA1198" s="545">
        <v>0</v>
      </c>
      <c r="AB1198" s="533"/>
      <c r="AC1198" s="515"/>
      <c r="AD1198" s="515"/>
      <c r="AE1198" s="515"/>
      <c r="AF1198" s="488"/>
      <c r="AG1198" s="515"/>
      <c r="AH1198" s="515"/>
      <c r="AI1198" s="488"/>
      <c r="AJ1198" s="488"/>
      <c r="AK1198" s="515"/>
      <c r="AL1198" s="515"/>
      <c r="AM1198" s="515"/>
      <c r="AN1198" s="515"/>
      <c r="AO1198" s="515"/>
      <c r="AP1198" s="515"/>
      <c r="AQ1198" s="515"/>
      <c r="AR1198" s="515"/>
      <c r="AS1198" s="515"/>
      <c r="AT1198" s="515"/>
      <c r="AU1198" s="489"/>
    </row>
    <row r="1199" spans="1:50" s="528" customFormat="1" ht="65.099999999999994" customHeight="1">
      <c r="A1199" s="540">
        <v>47</v>
      </c>
      <c r="B1199" s="397" t="s">
        <v>119</v>
      </c>
      <c r="C1199" s="513" t="s">
        <v>52</v>
      </c>
      <c r="D1199" s="513">
        <v>51.902000000000001</v>
      </c>
      <c r="E1199" s="513">
        <v>4.3100000000000005</v>
      </c>
      <c r="F1199" s="398">
        <v>2012</v>
      </c>
      <c r="G1199" s="398">
        <v>2015</v>
      </c>
      <c r="H1199" s="595">
        <v>227.739</v>
      </c>
      <c r="I1199" s="513">
        <v>116.21506498999999</v>
      </c>
      <c r="J1199" s="513"/>
      <c r="K1199" s="513"/>
      <c r="L1199" s="513"/>
      <c r="M1199" s="513"/>
      <c r="N1199" s="513">
        <v>51.902000000000001</v>
      </c>
      <c r="O1199" s="513">
        <v>4.3100000000000005</v>
      </c>
      <c r="P1199" s="513"/>
      <c r="Q1199" s="513"/>
      <c r="R1199" s="513"/>
      <c r="S1199" s="513"/>
      <c r="T1199" s="584">
        <v>51.902000000000001</v>
      </c>
      <c r="U1199" s="584">
        <v>4.3100000000000005</v>
      </c>
      <c r="V1199" s="590">
        <v>107.32869283000002</v>
      </c>
      <c r="W1199" s="593">
        <v>54.996064990000001</v>
      </c>
      <c r="X1199" s="590">
        <v>61.219000000000001</v>
      </c>
      <c r="Y1199" s="590"/>
      <c r="Z1199" s="590"/>
      <c r="AA1199" s="587">
        <v>223.54375782</v>
      </c>
      <c r="AB1199" s="531"/>
      <c r="AC1199" s="515"/>
      <c r="AD1199" s="537"/>
      <c r="AE1199" s="537"/>
      <c r="AF1199" s="515"/>
      <c r="AG1199" s="515"/>
      <c r="AH1199" s="515"/>
      <c r="AI1199" s="515"/>
      <c r="AJ1199" s="515"/>
      <c r="AK1199" s="515"/>
      <c r="AL1199" s="515"/>
      <c r="AM1199" s="515"/>
      <c r="AN1199" s="515"/>
      <c r="AO1199" s="515"/>
      <c r="AP1199" s="515"/>
      <c r="AQ1199" s="537"/>
      <c r="AR1199" s="537"/>
      <c r="AS1199" s="537"/>
      <c r="AT1199" s="537"/>
      <c r="AU1199" s="527"/>
      <c r="AX1199" s="536"/>
    </row>
    <row r="1200" spans="1:50" s="516" customFormat="1" ht="12.75">
      <c r="A1200" s="534"/>
      <c r="B1200" s="401" t="s">
        <v>361</v>
      </c>
      <c r="C1200" s="360">
        <v>0</v>
      </c>
      <c r="D1200" s="360">
        <v>51.902000000000001</v>
      </c>
      <c r="E1200" s="360">
        <v>4.3099999999999996</v>
      </c>
      <c r="F1200" s="402"/>
      <c r="G1200" s="402"/>
      <c r="H1200" s="177">
        <v>227.73899999999998</v>
      </c>
      <c r="I1200" s="177">
        <v>116.21506498999996</v>
      </c>
      <c r="J1200" s="177">
        <v>0</v>
      </c>
      <c r="K1200" s="177">
        <v>0</v>
      </c>
      <c r="L1200" s="177">
        <v>0</v>
      </c>
      <c r="M1200" s="177">
        <v>0</v>
      </c>
      <c r="N1200" s="177">
        <v>51.902000000000001</v>
      </c>
      <c r="O1200" s="177">
        <v>4.3099999999999996</v>
      </c>
      <c r="P1200" s="177">
        <v>0</v>
      </c>
      <c r="Q1200" s="177">
        <v>0</v>
      </c>
      <c r="R1200" s="177">
        <v>0</v>
      </c>
      <c r="S1200" s="177">
        <v>0</v>
      </c>
      <c r="T1200" s="403">
        <v>51.902000000000001</v>
      </c>
      <c r="U1200" s="403">
        <v>4.3099999999999996</v>
      </c>
      <c r="V1200" s="177">
        <v>107.32869283000002</v>
      </c>
      <c r="W1200" s="177">
        <v>54.996064989999979</v>
      </c>
      <c r="X1200" s="177">
        <v>61.218999999999994</v>
      </c>
      <c r="Y1200" s="177">
        <v>0</v>
      </c>
      <c r="Z1200" s="177">
        <v>0</v>
      </c>
      <c r="AA1200" s="407">
        <v>223.54375782</v>
      </c>
      <c r="AB1200" s="533"/>
      <c r="AC1200" s="515"/>
      <c r="AD1200" s="515"/>
      <c r="AE1200" s="515"/>
      <c r="AF1200" s="488"/>
      <c r="AG1200" s="515"/>
      <c r="AH1200" s="515"/>
      <c r="AI1200" s="488"/>
      <c r="AJ1200" s="488"/>
      <c r="AK1200" s="515"/>
      <c r="AL1200" s="515"/>
      <c r="AM1200" s="515"/>
      <c r="AN1200" s="515"/>
      <c r="AO1200" s="515"/>
      <c r="AP1200" s="515"/>
      <c r="AQ1200" s="515"/>
      <c r="AR1200" s="515"/>
      <c r="AS1200" s="515"/>
      <c r="AT1200" s="515"/>
      <c r="AU1200" s="489"/>
    </row>
    <row r="1201" spans="1:47" s="516" customFormat="1" ht="12.75">
      <c r="A1201" s="534"/>
      <c r="B1201" s="401" t="s">
        <v>362</v>
      </c>
      <c r="C1201" s="360">
        <v>0</v>
      </c>
      <c r="D1201" s="360">
        <v>51.902000000000001</v>
      </c>
      <c r="E1201" s="360">
        <v>0</v>
      </c>
      <c r="F1201" s="402"/>
      <c r="G1201" s="402"/>
      <c r="H1201" s="177">
        <v>199.12721124999999</v>
      </c>
      <c r="I1201" s="177">
        <v>101.11072773828997</v>
      </c>
      <c r="J1201" s="177">
        <v>0</v>
      </c>
      <c r="K1201" s="177">
        <v>0</v>
      </c>
      <c r="L1201" s="177">
        <v>0</v>
      </c>
      <c r="M1201" s="177">
        <v>0</v>
      </c>
      <c r="N1201" s="177">
        <v>51.902000000000001</v>
      </c>
      <c r="O1201" s="177">
        <v>0</v>
      </c>
      <c r="P1201" s="177">
        <v>0</v>
      </c>
      <c r="Q1201" s="177">
        <v>0</v>
      </c>
      <c r="R1201" s="177">
        <v>0</v>
      </c>
      <c r="S1201" s="177">
        <v>0</v>
      </c>
      <c r="T1201" s="403">
        <v>51.902000000000001</v>
      </c>
      <c r="U1201" s="403">
        <v>0</v>
      </c>
      <c r="V1201" s="177">
        <v>93.821241331710013</v>
      </c>
      <c r="W1201" s="177">
        <v>39.891727738289987</v>
      </c>
      <c r="X1201" s="177">
        <v>61.218999999999994</v>
      </c>
      <c r="Y1201" s="177">
        <v>0</v>
      </c>
      <c r="Z1201" s="177">
        <v>0</v>
      </c>
      <c r="AA1201" s="407">
        <v>194.93196906999998</v>
      </c>
      <c r="AB1201" s="533"/>
      <c r="AC1201" s="515"/>
      <c r="AD1201" s="515"/>
      <c r="AE1201" s="515"/>
      <c r="AF1201" s="488"/>
      <c r="AG1201" s="515"/>
      <c r="AH1201" s="515"/>
      <c r="AI1201" s="488"/>
      <c r="AJ1201" s="488"/>
      <c r="AK1201" s="515"/>
      <c r="AL1201" s="515"/>
      <c r="AM1201" s="515"/>
      <c r="AN1201" s="515"/>
      <c r="AO1201" s="515"/>
      <c r="AP1201" s="515"/>
      <c r="AQ1201" s="515"/>
      <c r="AR1201" s="515"/>
      <c r="AS1201" s="515"/>
      <c r="AT1201" s="515"/>
      <c r="AU1201" s="489"/>
    </row>
    <row r="1202" spans="1:47" s="516" customFormat="1" ht="12.75">
      <c r="A1202" s="534"/>
      <c r="B1202" s="401" t="s">
        <v>363</v>
      </c>
      <c r="C1202" s="360">
        <v>0</v>
      </c>
      <c r="D1202" s="360">
        <v>51.685000000000002</v>
      </c>
      <c r="E1202" s="360">
        <v>0</v>
      </c>
      <c r="F1202" s="402"/>
      <c r="G1202" s="402"/>
      <c r="H1202" s="177">
        <v>197.85754388999999</v>
      </c>
      <c r="I1202" s="177">
        <v>101.11072773828997</v>
      </c>
      <c r="J1202" s="177">
        <v>0</v>
      </c>
      <c r="K1202" s="177">
        <v>0</v>
      </c>
      <c r="L1202" s="177">
        <v>0</v>
      </c>
      <c r="M1202" s="177">
        <v>0</v>
      </c>
      <c r="N1202" s="177">
        <v>51.685000000000002</v>
      </c>
      <c r="O1202" s="177">
        <v>0</v>
      </c>
      <c r="P1202" s="177">
        <v>0</v>
      </c>
      <c r="Q1202" s="177">
        <v>0</v>
      </c>
      <c r="R1202" s="177">
        <v>0</v>
      </c>
      <c r="S1202" s="177">
        <v>0</v>
      </c>
      <c r="T1202" s="403">
        <v>51.685000000000002</v>
      </c>
      <c r="U1202" s="403">
        <v>0</v>
      </c>
      <c r="V1202" s="177">
        <v>92.551573971710013</v>
      </c>
      <c r="W1202" s="177">
        <v>39.891727738289987</v>
      </c>
      <c r="X1202" s="177">
        <v>61.219000000000001</v>
      </c>
      <c r="Y1202" s="177">
        <v>0</v>
      </c>
      <c r="Z1202" s="177">
        <v>0</v>
      </c>
      <c r="AA1202" s="407">
        <v>193.66230171000001</v>
      </c>
      <c r="AB1202" s="533"/>
      <c r="AC1202" s="515"/>
      <c r="AD1202" s="515"/>
      <c r="AE1202" s="515"/>
      <c r="AF1202" s="488"/>
      <c r="AG1202" s="515"/>
      <c r="AH1202" s="515"/>
      <c r="AI1202" s="488"/>
      <c r="AJ1202" s="488"/>
      <c r="AK1202" s="515"/>
      <c r="AL1202" s="515"/>
      <c r="AM1202" s="515"/>
      <c r="AN1202" s="515"/>
      <c r="AO1202" s="515"/>
      <c r="AP1202" s="515"/>
      <c r="AQ1202" s="515"/>
      <c r="AR1202" s="515"/>
      <c r="AS1202" s="515"/>
      <c r="AT1202" s="515"/>
      <c r="AU1202" s="489"/>
    </row>
    <row r="1203" spans="1:47" s="516" customFormat="1" ht="12.75">
      <c r="A1203" s="534"/>
      <c r="B1203" s="401" t="s">
        <v>364</v>
      </c>
      <c r="C1203" s="360"/>
      <c r="D1203" s="360"/>
      <c r="E1203" s="360"/>
      <c r="F1203" s="402"/>
      <c r="G1203" s="402"/>
      <c r="H1203" s="177"/>
      <c r="I1203" s="177"/>
      <c r="J1203" s="177"/>
      <c r="K1203" s="177"/>
      <c r="L1203" s="177"/>
      <c r="M1203" s="177"/>
      <c r="N1203" s="177"/>
      <c r="O1203" s="177"/>
      <c r="P1203" s="177"/>
      <c r="Q1203" s="177"/>
      <c r="R1203" s="177"/>
      <c r="S1203" s="177"/>
      <c r="T1203" s="403">
        <v>0</v>
      </c>
      <c r="U1203" s="403">
        <v>0</v>
      </c>
      <c r="V1203" s="177"/>
      <c r="W1203" s="177"/>
      <c r="X1203" s="177">
        <v>0</v>
      </c>
      <c r="Y1203" s="177"/>
      <c r="Z1203" s="177"/>
      <c r="AA1203" s="407">
        <v>0</v>
      </c>
      <c r="AB1203" s="533"/>
      <c r="AC1203" s="515"/>
      <c r="AD1203" s="515"/>
      <c r="AE1203" s="515"/>
      <c r="AF1203" s="488"/>
      <c r="AG1203" s="515"/>
      <c r="AH1203" s="515"/>
      <c r="AI1203" s="488"/>
      <c r="AJ1203" s="488"/>
      <c r="AK1203" s="515"/>
      <c r="AL1203" s="515"/>
      <c r="AM1203" s="515"/>
      <c r="AN1203" s="515"/>
      <c r="AO1203" s="515"/>
      <c r="AP1203" s="515"/>
      <c r="AQ1203" s="515"/>
      <c r="AR1203" s="515"/>
      <c r="AS1203" s="515"/>
      <c r="AT1203" s="515"/>
      <c r="AU1203" s="489"/>
    </row>
    <row r="1204" spans="1:47" s="516" customFormat="1" ht="12.75">
      <c r="A1204" s="534"/>
      <c r="B1204" s="401" t="s">
        <v>365</v>
      </c>
      <c r="C1204" s="360"/>
      <c r="D1204" s="360"/>
      <c r="E1204" s="360"/>
      <c r="F1204" s="402"/>
      <c r="G1204" s="402"/>
      <c r="H1204" s="177"/>
      <c r="I1204" s="177"/>
      <c r="J1204" s="177"/>
      <c r="K1204" s="177"/>
      <c r="L1204" s="177"/>
      <c r="M1204" s="177"/>
      <c r="N1204" s="177"/>
      <c r="O1204" s="177"/>
      <c r="P1204" s="177"/>
      <c r="Q1204" s="177"/>
      <c r="R1204" s="177"/>
      <c r="S1204" s="177"/>
      <c r="T1204" s="403">
        <v>0</v>
      </c>
      <c r="U1204" s="403">
        <v>0</v>
      </c>
      <c r="V1204" s="177"/>
      <c r="W1204" s="177"/>
      <c r="X1204" s="177">
        <v>0</v>
      </c>
      <c r="Y1204" s="177"/>
      <c r="Z1204" s="177"/>
      <c r="AA1204" s="407">
        <v>0</v>
      </c>
      <c r="AB1204" s="533"/>
      <c r="AC1204" s="515"/>
      <c r="AD1204" s="515"/>
      <c r="AE1204" s="515"/>
      <c r="AF1204" s="488"/>
      <c r="AG1204" s="515"/>
      <c r="AH1204" s="515"/>
      <c r="AI1204" s="488"/>
      <c r="AJ1204" s="488"/>
      <c r="AK1204" s="515"/>
      <c r="AL1204" s="515"/>
      <c r="AM1204" s="515"/>
      <c r="AN1204" s="515"/>
      <c r="AO1204" s="515"/>
      <c r="AP1204" s="515"/>
      <c r="AQ1204" s="515"/>
      <c r="AR1204" s="515"/>
      <c r="AS1204" s="515"/>
      <c r="AT1204" s="515"/>
      <c r="AU1204" s="489"/>
    </row>
    <row r="1205" spans="1:47" s="516" customFormat="1" ht="12.75">
      <c r="A1205" s="534"/>
      <c r="B1205" s="401" t="s">
        <v>366</v>
      </c>
      <c r="C1205" s="360"/>
      <c r="D1205" s="360">
        <v>32.232999999999997</v>
      </c>
      <c r="E1205" s="360"/>
      <c r="F1205" s="402"/>
      <c r="G1205" s="402"/>
      <c r="H1205" s="177">
        <v>135.08303357</v>
      </c>
      <c r="I1205" s="518">
        <v>97.62400173416691</v>
      </c>
      <c r="J1205" s="177"/>
      <c r="K1205" s="177"/>
      <c r="L1205" s="177"/>
      <c r="M1205" s="177"/>
      <c r="N1205" s="177">
        <v>32.232999999999997</v>
      </c>
      <c r="O1205" s="177"/>
      <c r="P1205" s="177"/>
      <c r="Q1205" s="177"/>
      <c r="R1205" s="177"/>
      <c r="S1205" s="177"/>
      <c r="T1205" s="403">
        <v>32.232999999999997</v>
      </c>
      <c r="U1205" s="403">
        <v>0</v>
      </c>
      <c r="V1205" s="177">
        <v>33.263789655833087</v>
      </c>
      <c r="W1205" s="177">
        <v>36.405001734166923</v>
      </c>
      <c r="X1205" s="177">
        <v>61.219000000000001</v>
      </c>
      <c r="Y1205" s="177"/>
      <c r="Z1205" s="177"/>
      <c r="AA1205" s="407">
        <v>130.88779139000002</v>
      </c>
      <c r="AB1205" s="533"/>
      <c r="AC1205" s="515"/>
      <c r="AD1205" s="515"/>
      <c r="AE1205" s="515"/>
      <c r="AF1205" s="488"/>
      <c r="AG1205" s="515"/>
      <c r="AH1205" s="515"/>
      <c r="AI1205" s="488"/>
      <c r="AJ1205" s="488"/>
      <c r="AK1205" s="515"/>
      <c r="AL1205" s="515"/>
      <c r="AM1205" s="515"/>
      <c r="AN1205" s="515"/>
      <c r="AO1205" s="515"/>
      <c r="AP1205" s="515"/>
      <c r="AQ1205" s="515"/>
      <c r="AR1205" s="515"/>
      <c r="AS1205" s="515"/>
      <c r="AT1205" s="515"/>
      <c r="AU1205" s="489"/>
    </row>
    <row r="1206" spans="1:47" s="516" customFormat="1" ht="12.75">
      <c r="A1206" s="534"/>
      <c r="B1206" s="401" t="s">
        <v>367</v>
      </c>
      <c r="C1206" s="360"/>
      <c r="D1206" s="360">
        <v>19.452000000000002</v>
      </c>
      <c r="E1206" s="360"/>
      <c r="F1206" s="402"/>
      <c r="G1206" s="402"/>
      <c r="H1206" s="177">
        <v>62.774510319999997</v>
      </c>
      <c r="I1206" s="518">
        <v>3.4867260041230637</v>
      </c>
      <c r="J1206" s="177"/>
      <c r="K1206" s="177"/>
      <c r="L1206" s="177"/>
      <c r="M1206" s="177"/>
      <c r="N1206" s="177">
        <v>19.452000000000002</v>
      </c>
      <c r="O1206" s="177"/>
      <c r="P1206" s="177"/>
      <c r="Q1206" s="177"/>
      <c r="R1206" s="177"/>
      <c r="S1206" s="177"/>
      <c r="T1206" s="403">
        <v>19.452000000000002</v>
      </c>
      <c r="U1206" s="403">
        <v>0</v>
      </c>
      <c r="V1206" s="177">
        <v>59.287784315876934</v>
      </c>
      <c r="W1206" s="177">
        <v>3.4867260041230637</v>
      </c>
      <c r="X1206" s="177">
        <v>0</v>
      </c>
      <c r="Y1206" s="177"/>
      <c r="Z1206" s="177"/>
      <c r="AA1206" s="407">
        <v>62.774510319999997</v>
      </c>
      <c r="AB1206" s="533"/>
      <c r="AC1206" s="515"/>
      <c r="AD1206" s="515"/>
      <c r="AE1206" s="515"/>
      <c r="AF1206" s="488"/>
      <c r="AG1206" s="515"/>
      <c r="AH1206" s="515"/>
      <c r="AI1206" s="488"/>
      <c r="AJ1206" s="488"/>
      <c r="AK1206" s="515"/>
      <c r="AL1206" s="515"/>
      <c r="AM1206" s="515"/>
      <c r="AN1206" s="515"/>
      <c r="AO1206" s="515"/>
      <c r="AP1206" s="515"/>
      <c r="AQ1206" s="515"/>
      <c r="AR1206" s="515"/>
      <c r="AS1206" s="515"/>
      <c r="AT1206" s="515"/>
      <c r="AU1206" s="489"/>
    </row>
    <row r="1207" spans="1:47" s="516" customFormat="1" ht="12.75">
      <c r="A1207" s="534"/>
      <c r="B1207" s="401" t="s">
        <v>368</v>
      </c>
      <c r="C1207" s="360">
        <v>0</v>
      </c>
      <c r="D1207" s="360">
        <v>0.217</v>
      </c>
      <c r="E1207" s="360">
        <v>0</v>
      </c>
      <c r="F1207" s="402"/>
      <c r="G1207" s="402"/>
      <c r="H1207" s="177">
        <v>1.2696673600000001</v>
      </c>
      <c r="I1207" s="177">
        <v>0</v>
      </c>
      <c r="J1207" s="177">
        <v>0</v>
      </c>
      <c r="K1207" s="177">
        <v>0</v>
      </c>
      <c r="L1207" s="177">
        <v>0</v>
      </c>
      <c r="M1207" s="177">
        <v>0</v>
      </c>
      <c r="N1207" s="177">
        <v>0.217</v>
      </c>
      <c r="O1207" s="177">
        <v>0</v>
      </c>
      <c r="P1207" s="177">
        <v>0</v>
      </c>
      <c r="Q1207" s="177">
        <v>0</v>
      </c>
      <c r="R1207" s="177">
        <v>0</v>
      </c>
      <c r="S1207" s="177">
        <v>0</v>
      </c>
      <c r="T1207" s="403">
        <v>0.217</v>
      </c>
      <c r="U1207" s="403">
        <v>0</v>
      </c>
      <c r="V1207" s="177">
        <v>1.2696673600000046</v>
      </c>
      <c r="W1207" s="177"/>
      <c r="X1207" s="177"/>
      <c r="Y1207" s="177">
        <v>0</v>
      </c>
      <c r="Z1207" s="177">
        <v>0</v>
      </c>
      <c r="AA1207" s="407">
        <v>1.2696673600000001</v>
      </c>
      <c r="AB1207" s="533"/>
      <c r="AC1207" s="515"/>
      <c r="AD1207" s="515"/>
      <c r="AE1207" s="515"/>
      <c r="AF1207" s="488"/>
      <c r="AG1207" s="515"/>
      <c r="AH1207" s="515"/>
      <c r="AI1207" s="488"/>
      <c r="AJ1207" s="488"/>
      <c r="AK1207" s="515"/>
      <c r="AL1207" s="515"/>
      <c r="AM1207" s="515"/>
      <c r="AN1207" s="515"/>
      <c r="AO1207" s="515"/>
      <c r="AP1207" s="515"/>
      <c r="AQ1207" s="515"/>
      <c r="AR1207" s="515"/>
      <c r="AS1207" s="515"/>
      <c r="AT1207" s="515"/>
      <c r="AU1207" s="489"/>
    </row>
    <row r="1208" spans="1:47" s="516" customFormat="1" ht="12.75">
      <c r="A1208" s="534"/>
      <c r="B1208" s="401" t="s">
        <v>369</v>
      </c>
      <c r="C1208" s="360"/>
      <c r="D1208" s="360"/>
      <c r="E1208" s="360"/>
      <c r="F1208" s="402"/>
      <c r="G1208" s="402"/>
      <c r="H1208" s="177"/>
      <c r="I1208" s="177"/>
      <c r="J1208" s="177"/>
      <c r="K1208" s="177"/>
      <c r="L1208" s="177"/>
      <c r="M1208" s="177"/>
      <c r="N1208" s="177"/>
      <c r="O1208" s="177"/>
      <c r="P1208" s="177"/>
      <c r="Q1208" s="177"/>
      <c r="R1208" s="177"/>
      <c r="S1208" s="177"/>
      <c r="T1208" s="403">
        <v>0</v>
      </c>
      <c r="U1208" s="403">
        <v>0</v>
      </c>
      <c r="V1208" s="177"/>
      <c r="W1208" s="177"/>
      <c r="X1208" s="177">
        <v>0</v>
      </c>
      <c r="Y1208" s="177"/>
      <c r="Z1208" s="177"/>
      <c r="AA1208" s="407">
        <v>0</v>
      </c>
      <c r="AB1208" s="533"/>
      <c r="AC1208" s="515"/>
      <c r="AD1208" s="515"/>
      <c r="AE1208" s="515"/>
      <c r="AF1208" s="488"/>
      <c r="AG1208" s="515"/>
      <c r="AH1208" s="515"/>
      <c r="AI1208" s="488"/>
      <c r="AJ1208" s="488"/>
      <c r="AK1208" s="515"/>
      <c r="AL1208" s="515"/>
      <c r="AM1208" s="515"/>
      <c r="AN1208" s="515"/>
      <c r="AO1208" s="515"/>
      <c r="AP1208" s="515"/>
      <c r="AQ1208" s="515"/>
      <c r="AR1208" s="515"/>
      <c r="AS1208" s="515"/>
      <c r="AT1208" s="515"/>
      <c r="AU1208" s="489"/>
    </row>
    <row r="1209" spans="1:47" s="516" customFormat="1" ht="12.75">
      <c r="A1209" s="534"/>
      <c r="B1209" s="401" t="s">
        <v>370</v>
      </c>
      <c r="C1209" s="360"/>
      <c r="D1209" s="360"/>
      <c r="E1209" s="360"/>
      <c r="F1209" s="402"/>
      <c r="G1209" s="402"/>
      <c r="H1209" s="177"/>
      <c r="I1209" s="177"/>
      <c r="J1209" s="177"/>
      <c r="K1209" s="177"/>
      <c r="L1209" s="177"/>
      <c r="M1209" s="177"/>
      <c r="N1209" s="177"/>
      <c r="O1209" s="177"/>
      <c r="P1209" s="177"/>
      <c r="Q1209" s="177"/>
      <c r="R1209" s="177"/>
      <c r="S1209" s="177"/>
      <c r="T1209" s="403">
        <v>0</v>
      </c>
      <c r="U1209" s="403">
        <v>0</v>
      </c>
      <c r="V1209" s="177"/>
      <c r="W1209" s="177"/>
      <c r="X1209" s="177">
        <v>0</v>
      </c>
      <c r="Y1209" s="177"/>
      <c r="Z1209" s="177"/>
      <c r="AA1209" s="407">
        <v>0</v>
      </c>
      <c r="AB1209" s="533"/>
      <c r="AC1209" s="515"/>
      <c r="AD1209" s="515"/>
      <c r="AE1209" s="515"/>
      <c r="AF1209" s="488"/>
      <c r="AG1209" s="515"/>
      <c r="AH1209" s="515"/>
      <c r="AI1209" s="488"/>
      <c r="AJ1209" s="488"/>
      <c r="AK1209" s="515"/>
      <c r="AL1209" s="515"/>
      <c r="AM1209" s="515"/>
      <c r="AN1209" s="515"/>
      <c r="AO1209" s="515"/>
      <c r="AP1209" s="515"/>
      <c r="AQ1209" s="515"/>
      <c r="AR1209" s="515"/>
      <c r="AS1209" s="515"/>
      <c r="AT1209" s="515"/>
      <c r="AU1209" s="489"/>
    </row>
    <row r="1210" spans="1:47" s="516" customFormat="1" ht="12.75">
      <c r="A1210" s="534"/>
      <c r="B1210" s="401" t="s">
        <v>371</v>
      </c>
      <c r="C1210" s="360"/>
      <c r="D1210" s="360">
        <v>0.217</v>
      </c>
      <c r="E1210" s="360"/>
      <c r="F1210" s="402"/>
      <c r="G1210" s="402"/>
      <c r="H1210" s="177">
        <v>1.2696673600000001</v>
      </c>
      <c r="I1210" s="518"/>
      <c r="J1210" s="177"/>
      <c r="K1210" s="177"/>
      <c r="L1210" s="177"/>
      <c r="M1210" s="177"/>
      <c r="N1210" s="177">
        <v>0.217</v>
      </c>
      <c r="O1210" s="177"/>
      <c r="P1210" s="177"/>
      <c r="Q1210" s="177"/>
      <c r="R1210" s="177"/>
      <c r="S1210" s="177"/>
      <c r="T1210" s="403">
        <v>0.217</v>
      </c>
      <c r="U1210" s="403">
        <v>0</v>
      </c>
      <c r="V1210" s="177">
        <v>1.2696673600000046</v>
      </c>
      <c r="W1210" s="177"/>
      <c r="X1210" s="177"/>
      <c r="Y1210" s="177"/>
      <c r="Z1210" s="177"/>
      <c r="AA1210" s="407">
        <v>1.2696673600000001</v>
      </c>
      <c r="AB1210" s="533"/>
      <c r="AC1210" s="515"/>
      <c r="AD1210" s="515"/>
      <c r="AE1210" s="515"/>
      <c r="AF1210" s="488"/>
      <c r="AG1210" s="515"/>
      <c r="AH1210" s="515"/>
      <c r="AI1210" s="488"/>
      <c r="AJ1210" s="488"/>
      <c r="AK1210" s="515"/>
      <c r="AL1210" s="515"/>
      <c r="AM1210" s="515"/>
      <c r="AN1210" s="515"/>
      <c r="AO1210" s="515"/>
      <c r="AP1210" s="515"/>
      <c r="AQ1210" s="515"/>
      <c r="AR1210" s="515"/>
      <c r="AS1210" s="515"/>
      <c r="AT1210" s="515"/>
      <c r="AU1210" s="489"/>
    </row>
    <row r="1211" spans="1:47" s="516" customFormat="1" ht="12.75">
      <c r="A1211" s="534"/>
      <c r="B1211" s="401" t="s">
        <v>372</v>
      </c>
      <c r="C1211" s="360"/>
      <c r="D1211" s="360"/>
      <c r="E1211" s="360"/>
      <c r="F1211" s="402"/>
      <c r="G1211" s="402"/>
      <c r="H1211" s="177"/>
      <c r="I1211" s="518">
        <v>0</v>
      </c>
      <c r="J1211" s="177"/>
      <c r="K1211" s="177"/>
      <c r="L1211" s="177"/>
      <c r="M1211" s="177"/>
      <c r="N1211" s="177"/>
      <c r="O1211" s="177"/>
      <c r="P1211" s="177"/>
      <c r="Q1211" s="177"/>
      <c r="R1211" s="177"/>
      <c r="S1211" s="177"/>
      <c r="T1211" s="403">
        <v>0</v>
      </c>
      <c r="U1211" s="403">
        <v>0</v>
      </c>
      <c r="V1211" s="177">
        <v>0</v>
      </c>
      <c r="W1211" s="177">
        <v>0</v>
      </c>
      <c r="X1211" s="177">
        <v>0</v>
      </c>
      <c r="Y1211" s="177"/>
      <c r="Z1211" s="177"/>
      <c r="AA1211" s="407">
        <v>0</v>
      </c>
      <c r="AB1211" s="533"/>
      <c r="AC1211" s="515"/>
      <c r="AD1211" s="515"/>
      <c r="AE1211" s="515"/>
      <c r="AF1211" s="488"/>
      <c r="AG1211" s="515"/>
      <c r="AH1211" s="515"/>
      <c r="AI1211" s="488"/>
      <c r="AJ1211" s="488"/>
      <c r="AK1211" s="515"/>
      <c r="AL1211" s="515"/>
      <c r="AM1211" s="515"/>
      <c r="AN1211" s="515"/>
      <c r="AO1211" s="515"/>
      <c r="AP1211" s="515"/>
      <c r="AQ1211" s="515"/>
      <c r="AR1211" s="515"/>
      <c r="AS1211" s="515"/>
      <c r="AT1211" s="515"/>
      <c r="AU1211" s="489"/>
    </row>
    <row r="1212" spans="1:47" s="516" customFormat="1" ht="12.75">
      <c r="A1212" s="534"/>
      <c r="B1212" s="401" t="s">
        <v>373</v>
      </c>
      <c r="C1212" s="360">
        <v>0</v>
      </c>
      <c r="D1212" s="360">
        <v>0</v>
      </c>
      <c r="E1212" s="360">
        <v>4.3099999999999996</v>
      </c>
      <c r="F1212" s="402"/>
      <c r="G1212" s="402"/>
      <c r="H1212" s="177">
        <v>28.611788750000002</v>
      </c>
      <c r="I1212" s="177">
        <v>15.104337251709991</v>
      </c>
      <c r="J1212" s="177">
        <v>0</v>
      </c>
      <c r="K1212" s="177">
        <v>0</v>
      </c>
      <c r="L1212" s="177">
        <v>0</v>
      </c>
      <c r="M1212" s="177">
        <v>0</v>
      </c>
      <c r="N1212" s="177">
        <v>0</v>
      </c>
      <c r="O1212" s="177">
        <v>4.3099999999999996</v>
      </c>
      <c r="P1212" s="177">
        <v>0</v>
      </c>
      <c r="Q1212" s="177">
        <v>0</v>
      </c>
      <c r="R1212" s="177">
        <v>0</v>
      </c>
      <c r="S1212" s="177">
        <v>0</v>
      </c>
      <c r="T1212" s="403">
        <v>0</v>
      </c>
      <c r="U1212" s="403">
        <v>4.3099999999999996</v>
      </c>
      <c r="V1212" s="177">
        <v>13.507451498290012</v>
      </c>
      <c r="W1212" s="177">
        <v>15.104337251709991</v>
      </c>
      <c r="X1212" s="177">
        <v>0</v>
      </c>
      <c r="Y1212" s="177">
        <v>0</v>
      </c>
      <c r="Z1212" s="177">
        <v>0</v>
      </c>
      <c r="AA1212" s="407">
        <v>28.611788750000002</v>
      </c>
      <c r="AB1212" s="533"/>
      <c r="AC1212" s="515"/>
      <c r="AD1212" s="515"/>
      <c r="AE1212" s="515"/>
      <c r="AF1212" s="488"/>
      <c r="AG1212" s="515"/>
      <c r="AH1212" s="515"/>
      <c r="AI1212" s="488"/>
      <c r="AJ1212" s="488"/>
      <c r="AK1212" s="515"/>
      <c r="AL1212" s="515"/>
      <c r="AM1212" s="515"/>
      <c r="AN1212" s="515"/>
      <c r="AO1212" s="515"/>
      <c r="AP1212" s="515"/>
      <c r="AQ1212" s="515"/>
      <c r="AR1212" s="515"/>
      <c r="AS1212" s="515"/>
      <c r="AT1212" s="515"/>
      <c r="AU1212" s="489"/>
    </row>
    <row r="1213" spans="1:47" s="516" customFormat="1" ht="12.75">
      <c r="A1213" s="534"/>
      <c r="B1213" s="401" t="s">
        <v>374</v>
      </c>
      <c r="C1213" s="360"/>
      <c r="D1213" s="360"/>
      <c r="E1213" s="360"/>
      <c r="F1213" s="402"/>
      <c r="G1213" s="402"/>
      <c r="H1213" s="177"/>
      <c r="I1213" s="177"/>
      <c r="J1213" s="177"/>
      <c r="K1213" s="177"/>
      <c r="L1213" s="177"/>
      <c r="M1213" s="177"/>
      <c r="N1213" s="177"/>
      <c r="O1213" s="177"/>
      <c r="P1213" s="177"/>
      <c r="Q1213" s="177"/>
      <c r="R1213" s="177"/>
      <c r="S1213" s="177"/>
      <c r="T1213" s="403">
        <v>0</v>
      </c>
      <c r="U1213" s="403">
        <v>0</v>
      </c>
      <c r="V1213" s="177"/>
      <c r="W1213" s="177"/>
      <c r="X1213" s="177">
        <v>0</v>
      </c>
      <c r="Y1213" s="177"/>
      <c r="Z1213" s="177"/>
      <c r="AA1213" s="407">
        <v>0</v>
      </c>
      <c r="AB1213" s="533"/>
      <c r="AC1213" s="515"/>
      <c r="AD1213" s="515"/>
      <c r="AE1213" s="515"/>
      <c r="AF1213" s="488"/>
      <c r="AG1213" s="515"/>
      <c r="AH1213" s="515"/>
      <c r="AI1213" s="488"/>
      <c r="AJ1213" s="488"/>
      <c r="AK1213" s="515"/>
      <c r="AL1213" s="515"/>
      <c r="AM1213" s="515"/>
      <c r="AN1213" s="515"/>
      <c r="AO1213" s="515"/>
      <c r="AP1213" s="515"/>
      <c r="AQ1213" s="515"/>
      <c r="AR1213" s="515"/>
      <c r="AS1213" s="515"/>
      <c r="AT1213" s="515"/>
      <c r="AU1213" s="489"/>
    </row>
    <row r="1214" spans="1:47" s="516" customFormat="1" ht="12.75">
      <c r="A1214" s="534"/>
      <c r="B1214" s="401" t="s">
        <v>375</v>
      </c>
      <c r="C1214" s="360"/>
      <c r="D1214" s="360"/>
      <c r="E1214" s="360"/>
      <c r="F1214" s="402"/>
      <c r="G1214" s="402"/>
      <c r="H1214" s="177"/>
      <c r="I1214" s="177"/>
      <c r="J1214" s="177"/>
      <c r="K1214" s="177"/>
      <c r="L1214" s="177"/>
      <c r="M1214" s="177"/>
      <c r="N1214" s="177"/>
      <c r="O1214" s="177"/>
      <c r="P1214" s="177"/>
      <c r="Q1214" s="177"/>
      <c r="R1214" s="177"/>
      <c r="S1214" s="177"/>
      <c r="T1214" s="403">
        <v>0</v>
      </c>
      <c r="U1214" s="403">
        <v>0</v>
      </c>
      <c r="V1214" s="177"/>
      <c r="W1214" s="177"/>
      <c r="X1214" s="177">
        <v>0</v>
      </c>
      <c r="Y1214" s="177"/>
      <c r="Z1214" s="177"/>
      <c r="AA1214" s="407">
        <v>0</v>
      </c>
      <c r="AB1214" s="533"/>
      <c r="AC1214" s="515"/>
      <c r="AD1214" s="515"/>
      <c r="AE1214" s="515"/>
      <c r="AF1214" s="488"/>
      <c r="AG1214" s="515"/>
      <c r="AH1214" s="515"/>
      <c r="AI1214" s="488"/>
      <c r="AJ1214" s="488"/>
      <c r="AK1214" s="515"/>
      <c r="AL1214" s="515"/>
      <c r="AM1214" s="515"/>
      <c r="AN1214" s="515"/>
      <c r="AO1214" s="515"/>
      <c r="AP1214" s="515"/>
      <c r="AQ1214" s="515"/>
      <c r="AR1214" s="515"/>
      <c r="AS1214" s="515"/>
      <c r="AT1214" s="515"/>
      <c r="AU1214" s="489"/>
    </row>
    <row r="1215" spans="1:47" s="516" customFormat="1" ht="12.75">
      <c r="A1215" s="534"/>
      <c r="B1215" s="401" t="s">
        <v>376</v>
      </c>
      <c r="C1215" s="360"/>
      <c r="D1215" s="360"/>
      <c r="E1215" s="360">
        <v>4.3099999999999996</v>
      </c>
      <c r="F1215" s="402"/>
      <c r="G1215" s="402"/>
      <c r="H1215" s="177">
        <v>28.611788750000002</v>
      </c>
      <c r="I1215" s="518">
        <v>15.104337251709991</v>
      </c>
      <c r="J1215" s="177"/>
      <c r="K1215" s="177"/>
      <c r="L1215" s="177"/>
      <c r="M1215" s="177"/>
      <c r="N1215" s="177"/>
      <c r="O1215" s="177">
        <v>4.3099999999999996</v>
      </c>
      <c r="P1215" s="177"/>
      <c r="Q1215" s="177"/>
      <c r="R1215" s="177"/>
      <c r="S1215" s="177"/>
      <c r="T1215" s="403">
        <v>0</v>
      </c>
      <c r="U1215" s="403">
        <v>4.3099999999999996</v>
      </c>
      <c r="V1215" s="177">
        <v>13.507451498290012</v>
      </c>
      <c r="W1215" s="177">
        <v>15.104337251709991</v>
      </c>
      <c r="X1215" s="177">
        <v>0</v>
      </c>
      <c r="Y1215" s="177"/>
      <c r="Z1215" s="177"/>
      <c r="AA1215" s="407">
        <v>28.611788750000002</v>
      </c>
      <c r="AB1215" s="533"/>
      <c r="AC1215" s="515"/>
      <c r="AD1215" s="515"/>
      <c r="AE1215" s="515"/>
      <c r="AF1215" s="488"/>
      <c r="AG1215" s="515"/>
      <c r="AH1215" s="515"/>
      <c r="AI1215" s="488"/>
      <c r="AJ1215" s="488"/>
      <c r="AK1215" s="515"/>
      <c r="AL1215" s="515"/>
      <c r="AM1215" s="515"/>
      <c r="AN1215" s="515"/>
      <c r="AO1215" s="515"/>
      <c r="AP1215" s="515"/>
      <c r="AQ1215" s="515"/>
      <c r="AR1215" s="515"/>
      <c r="AS1215" s="515"/>
      <c r="AT1215" s="515"/>
      <c r="AU1215" s="489"/>
    </row>
    <row r="1216" spans="1:47" s="516" customFormat="1" ht="12.75">
      <c r="A1216" s="534"/>
      <c r="B1216" s="401" t="s">
        <v>377</v>
      </c>
      <c r="C1216" s="360"/>
      <c r="D1216" s="360"/>
      <c r="E1216" s="360"/>
      <c r="F1216" s="402"/>
      <c r="G1216" s="402"/>
      <c r="H1216" s="177"/>
      <c r="I1216" s="177"/>
      <c r="J1216" s="177"/>
      <c r="K1216" s="177"/>
      <c r="L1216" s="177"/>
      <c r="M1216" s="177"/>
      <c r="N1216" s="177"/>
      <c r="O1216" s="177"/>
      <c r="P1216" s="177"/>
      <c r="Q1216" s="177"/>
      <c r="R1216" s="177"/>
      <c r="S1216" s="177"/>
      <c r="T1216" s="403">
        <v>0</v>
      </c>
      <c r="U1216" s="403">
        <v>0</v>
      </c>
      <c r="V1216" s="177"/>
      <c r="W1216" s="177"/>
      <c r="X1216" s="177">
        <v>0</v>
      </c>
      <c r="Y1216" s="177"/>
      <c r="Z1216" s="177"/>
      <c r="AA1216" s="407">
        <v>0</v>
      </c>
      <c r="AB1216" s="533"/>
      <c r="AC1216" s="515"/>
      <c r="AD1216" s="515"/>
      <c r="AE1216" s="515"/>
      <c r="AF1216" s="488"/>
      <c r="AG1216" s="515"/>
      <c r="AH1216" s="515"/>
      <c r="AI1216" s="488"/>
      <c r="AJ1216" s="488"/>
      <c r="AK1216" s="515"/>
      <c r="AL1216" s="515"/>
      <c r="AM1216" s="515"/>
      <c r="AN1216" s="515"/>
      <c r="AO1216" s="515"/>
      <c r="AP1216" s="515"/>
      <c r="AQ1216" s="515"/>
      <c r="AR1216" s="515"/>
      <c r="AS1216" s="515"/>
      <c r="AT1216" s="515"/>
      <c r="AU1216" s="489"/>
    </row>
    <row r="1217" spans="1:50" s="516" customFormat="1" ht="12.75">
      <c r="A1217" s="534"/>
      <c r="B1217" s="401" t="s">
        <v>67</v>
      </c>
      <c r="C1217" s="360"/>
      <c r="D1217" s="360"/>
      <c r="E1217" s="360"/>
      <c r="F1217" s="402"/>
      <c r="G1217" s="402"/>
      <c r="H1217" s="177"/>
      <c r="I1217" s="177"/>
      <c r="J1217" s="177"/>
      <c r="K1217" s="177"/>
      <c r="L1217" s="177"/>
      <c r="M1217" s="177"/>
      <c r="N1217" s="177"/>
      <c r="O1217" s="177"/>
      <c r="P1217" s="177"/>
      <c r="Q1217" s="177"/>
      <c r="R1217" s="177"/>
      <c r="S1217" s="177"/>
      <c r="T1217" s="403">
        <v>0</v>
      </c>
      <c r="U1217" s="403">
        <v>0</v>
      </c>
      <c r="V1217" s="177"/>
      <c r="W1217" s="177"/>
      <c r="X1217" s="177">
        <v>0</v>
      </c>
      <c r="Y1217" s="177"/>
      <c r="Z1217" s="177"/>
      <c r="AA1217" s="407">
        <v>0</v>
      </c>
      <c r="AB1217" s="533"/>
      <c r="AC1217" s="515"/>
      <c r="AD1217" s="515"/>
      <c r="AE1217" s="515"/>
      <c r="AF1217" s="488"/>
      <c r="AG1217" s="515"/>
      <c r="AH1217" s="515"/>
      <c r="AI1217" s="488"/>
      <c r="AJ1217" s="488"/>
      <c r="AK1217" s="515"/>
      <c r="AL1217" s="515"/>
      <c r="AM1217" s="515"/>
      <c r="AN1217" s="515"/>
      <c r="AO1217" s="515"/>
      <c r="AP1217" s="515"/>
      <c r="AQ1217" s="515"/>
      <c r="AR1217" s="515"/>
      <c r="AS1217" s="515"/>
      <c r="AT1217" s="515"/>
      <c r="AU1217" s="489"/>
    </row>
    <row r="1218" spans="1:50" s="528" customFormat="1" ht="54.95" customHeight="1">
      <c r="A1218" s="540">
        <v>48</v>
      </c>
      <c r="B1218" s="397" t="s">
        <v>120</v>
      </c>
      <c r="C1218" s="513" t="s">
        <v>52</v>
      </c>
      <c r="D1218" s="513">
        <v>50.361000000000004</v>
      </c>
      <c r="E1218" s="513">
        <v>3.0500000000000003</v>
      </c>
      <c r="F1218" s="398">
        <v>2012</v>
      </c>
      <c r="G1218" s="398">
        <v>2014</v>
      </c>
      <c r="H1218" s="513">
        <v>162.85</v>
      </c>
      <c r="I1218" s="513">
        <v>2.7054259900000091</v>
      </c>
      <c r="J1218" s="513"/>
      <c r="K1218" s="513"/>
      <c r="L1218" s="513">
        <v>50.361000000000004</v>
      </c>
      <c r="M1218" s="513">
        <v>3.0500000000000003</v>
      </c>
      <c r="N1218" s="513"/>
      <c r="O1218" s="513"/>
      <c r="P1218" s="513"/>
      <c r="Q1218" s="513"/>
      <c r="R1218" s="513"/>
      <c r="S1218" s="513"/>
      <c r="T1218" s="584">
        <v>50.361000000000004</v>
      </c>
      <c r="U1218" s="584">
        <v>3.0500000000000003</v>
      </c>
      <c r="V1218" s="590">
        <v>151.97728546999997</v>
      </c>
      <c r="W1218" s="590">
        <v>2.7054259900000099</v>
      </c>
      <c r="X1218" s="590"/>
      <c r="Y1218" s="590"/>
      <c r="Z1218" s="590"/>
      <c r="AA1218" s="587">
        <v>154.68271146000001</v>
      </c>
      <c r="AB1218" s="531"/>
      <c r="AC1218" s="515"/>
      <c r="AD1218" s="537"/>
      <c r="AE1218" s="537"/>
      <c r="AF1218" s="515"/>
      <c r="AG1218" s="515"/>
      <c r="AH1218" s="515"/>
      <c r="AI1218" s="515"/>
      <c r="AJ1218" s="515"/>
      <c r="AK1218" s="515"/>
      <c r="AL1218" s="515"/>
      <c r="AM1218" s="515"/>
      <c r="AN1218" s="515"/>
      <c r="AO1218" s="515"/>
      <c r="AP1218" s="515"/>
      <c r="AQ1218" s="537"/>
      <c r="AR1218" s="537"/>
      <c r="AS1218" s="537"/>
      <c r="AT1218" s="537"/>
      <c r="AU1218" s="527"/>
      <c r="AX1218" s="536"/>
    </row>
    <row r="1219" spans="1:50" s="516" customFormat="1" ht="12.75">
      <c r="A1219" s="529"/>
      <c r="B1219" s="401" t="s">
        <v>361</v>
      </c>
      <c r="C1219" s="360">
        <v>0</v>
      </c>
      <c r="D1219" s="360">
        <v>50.360999999999997</v>
      </c>
      <c r="E1219" s="360">
        <v>3.05</v>
      </c>
      <c r="F1219" s="402"/>
      <c r="G1219" s="402"/>
      <c r="H1219" s="177">
        <v>162.85000000000002</v>
      </c>
      <c r="I1219" s="177">
        <v>2.7054259900000126</v>
      </c>
      <c r="J1219" s="177">
        <v>0</v>
      </c>
      <c r="K1219" s="177">
        <v>0</v>
      </c>
      <c r="L1219" s="177">
        <v>50.360999999999997</v>
      </c>
      <c r="M1219" s="177">
        <v>3.05</v>
      </c>
      <c r="N1219" s="177">
        <v>0</v>
      </c>
      <c r="O1219" s="177">
        <v>0</v>
      </c>
      <c r="P1219" s="177">
        <v>0</v>
      </c>
      <c r="Q1219" s="177">
        <v>0</v>
      </c>
      <c r="R1219" s="177">
        <v>0</v>
      </c>
      <c r="S1219" s="177">
        <v>0</v>
      </c>
      <c r="T1219" s="403">
        <v>50.360999999999997</v>
      </c>
      <c r="U1219" s="403">
        <v>3.05</v>
      </c>
      <c r="V1219" s="177">
        <v>151.97728546999997</v>
      </c>
      <c r="W1219" s="177">
        <v>2.7054259900000135</v>
      </c>
      <c r="X1219" s="177">
        <v>0</v>
      </c>
      <c r="Y1219" s="177">
        <v>0</v>
      </c>
      <c r="Z1219" s="177">
        <v>0</v>
      </c>
      <c r="AA1219" s="407">
        <v>154.68271145999998</v>
      </c>
      <c r="AB1219" s="533"/>
      <c r="AC1219" s="488"/>
      <c r="AD1219" s="488"/>
      <c r="AE1219" s="488"/>
      <c r="AF1219" s="488"/>
      <c r="AG1219" s="488"/>
      <c r="AH1219" s="488"/>
      <c r="AI1219" s="488"/>
      <c r="AJ1219" s="488"/>
      <c r="AK1219" s="488"/>
      <c r="AL1219" s="488"/>
      <c r="AM1219" s="488"/>
      <c r="AN1219" s="488"/>
      <c r="AO1219" s="488"/>
      <c r="AP1219" s="488"/>
      <c r="AQ1219" s="488"/>
      <c r="AR1219" s="488"/>
      <c r="AS1219" s="488"/>
      <c r="AT1219" s="488"/>
      <c r="AU1219" s="489"/>
    </row>
    <row r="1220" spans="1:50" s="516" customFormat="1" ht="12.75">
      <c r="A1220" s="529"/>
      <c r="B1220" s="401" t="s">
        <v>362</v>
      </c>
      <c r="C1220" s="360">
        <v>0</v>
      </c>
      <c r="D1220" s="360">
        <v>50.360999999999997</v>
      </c>
      <c r="E1220" s="360">
        <v>0</v>
      </c>
      <c r="F1220" s="402"/>
      <c r="G1220" s="402"/>
      <c r="H1220" s="177">
        <v>123.56726549000001</v>
      </c>
      <c r="I1220" s="177">
        <v>1.2284652456445428</v>
      </c>
      <c r="J1220" s="177">
        <v>0</v>
      </c>
      <c r="K1220" s="177">
        <v>0</v>
      </c>
      <c r="L1220" s="177">
        <v>50.360999999999997</v>
      </c>
      <c r="M1220" s="177">
        <v>0</v>
      </c>
      <c r="N1220" s="177">
        <v>0</v>
      </c>
      <c r="O1220" s="177">
        <v>0</v>
      </c>
      <c r="P1220" s="177">
        <v>0</v>
      </c>
      <c r="Q1220" s="177">
        <v>0</v>
      </c>
      <c r="R1220" s="177">
        <v>0</v>
      </c>
      <c r="S1220" s="177">
        <v>0</v>
      </c>
      <c r="T1220" s="403">
        <v>50.360999999999997</v>
      </c>
      <c r="U1220" s="403">
        <v>0</v>
      </c>
      <c r="V1220" s="177">
        <v>122.33880024435544</v>
      </c>
      <c r="W1220" s="177">
        <v>1.2284652456445428</v>
      </c>
      <c r="X1220" s="177">
        <v>0</v>
      </c>
      <c r="Y1220" s="177">
        <v>0</v>
      </c>
      <c r="Z1220" s="177">
        <v>0</v>
      </c>
      <c r="AA1220" s="407">
        <v>123.56726548999998</v>
      </c>
      <c r="AB1220" s="533"/>
      <c r="AC1220" s="488"/>
      <c r="AD1220" s="488"/>
      <c r="AE1220" s="488"/>
      <c r="AF1220" s="488"/>
      <c r="AG1220" s="488"/>
      <c r="AH1220" s="488"/>
      <c r="AI1220" s="488"/>
      <c r="AJ1220" s="488"/>
      <c r="AK1220" s="488"/>
      <c r="AL1220" s="488"/>
      <c r="AM1220" s="488"/>
      <c r="AN1220" s="488"/>
      <c r="AO1220" s="488"/>
      <c r="AP1220" s="488"/>
      <c r="AQ1220" s="488"/>
      <c r="AR1220" s="488"/>
      <c r="AS1220" s="488"/>
      <c r="AT1220" s="488"/>
      <c r="AU1220" s="489"/>
    </row>
    <row r="1221" spans="1:50" s="516" customFormat="1" ht="12.75">
      <c r="A1221" s="529"/>
      <c r="B1221" s="401" t="s">
        <v>363</v>
      </c>
      <c r="C1221" s="360">
        <v>0</v>
      </c>
      <c r="D1221" s="360">
        <v>50.131</v>
      </c>
      <c r="E1221" s="360">
        <v>0</v>
      </c>
      <c r="F1221" s="402"/>
      <c r="G1221" s="402"/>
      <c r="H1221" s="177">
        <v>122.30786677</v>
      </c>
      <c r="I1221" s="177">
        <v>1.2284652456445428</v>
      </c>
      <c r="J1221" s="177">
        <v>0</v>
      </c>
      <c r="K1221" s="177">
        <v>0</v>
      </c>
      <c r="L1221" s="177">
        <v>50.131</v>
      </c>
      <c r="M1221" s="177">
        <v>0</v>
      </c>
      <c r="N1221" s="177">
        <v>0</v>
      </c>
      <c r="O1221" s="177">
        <v>0</v>
      </c>
      <c r="P1221" s="177">
        <v>0</v>
      </c>
      <c r="Q1221" s="177">
        <v>0</v>
      </c>
      <c r="R1221" s="177">
        <v>0</v>
      </c>
      <c r="S1221" s="177">
        <v>0</v>
      </c>
      <c r="T1221" s="403">
        <v>50.131</v>
      </c>
      <c r="U1221" s="403">
        <v>0</v>
      </c>
      <c r="V1221" s="177">
        <v>121.07940152435543</v>
      </c>
      <c r="W1221" s="177">
        <v>1.2284652456445428</v>
      </c>
      <c r="X1221" s="177">
        <v>0</v>
      </c>
      <c r="Y1221" s="177">
        <v>0</v>
      </c>
      <c r="Z1221" s="177">
        <v>0</v>
      </c>
      <c r="AA1221" s="407">
        <v>122.30786676999998</v>
      </c>
      <c r="AB1221" s="533"/>
      <c r="AC1221" s="488"/>
      <c r="AD1221" s="488"/>
      <c r="AE1221" s="488"/>
      <c r="AF1221" s="488"/>
      <c r="AG1221" s="488"/>
      <c r="AH1221" s="488"/>
      <c r="AI1221" s="488"/>
      <c r="AJ1221" s="488"/>
      <c r="AK1221" s="488"/>
      <c r="AL1221" s="488"/>
      <c r="AM1221" s="488"/>
      <c r="AN1221" s="488"/>
      <c r="AO1221" s="488"/>
      <c r="AP1221" s="488"/>
      <c r="AQ1221" s="488"/>
      <c r="AR1221" s="488"/>
      <c r="AS1221" s="488"/>
      <c r="AT1221" s="488"/>
      <c r="AU1221" s="489"/>
    </row>
    <row r="1222" spans="1:50" s="516" customFormat="1" ht="12.75">
      <c r="A1222" s="529"/>
      <c r="B1222" s="401" t="s">
        <v>364</v>
      </c>
      <c r="C1222" s="360"/>
      <c r="D1222" s="360"/>
      <c r="E1222" s="360"/>
      <c r="F1222" s="402"/>
      <c r="G1222" s="402"/>
      <c r="H1222" s="177"/>
      <c r="I1222" s="177"/>
      <c r="J1222" s="177"/>
      <c r="K1222" s="177"/>
      <c r="L1222" s="177"/>
      <c r="M1222" s="177"/>
      <c r="N1222" s="177"/>
      <c r="O1222" s="177"/>
      <c r="P1222" s="177"/>
      <c r="Q1222" s="177"/>
      <c r="R1222" s="177"/>
      <c r="S1222" s="177"/>
      <c r="T1222" s="403">
        <v>0</v>
      </c>
      <c r="U1222" s="403">
        <v>0</v>
      </c>
      <c r="V1222" s="177"/>
      <c r="W1222" s="177"/>
      <c r="X1222" s="177"/>
      <c r="Y1222" s="177"/>
      <c r="Z1222" s="177"/>
      <c r="AA1222" s="407">
        <v>0</v>
      </c>
      <c r="AB1222" s="533"/>
      <c r="AC1222" s="488"/>
      <c r="AD1222" s="488"/>
      <c r="AE1222" s="488"/>
      <c r="AF1222" s="488"/>
      <c r="AG1222" s="488"/>
      <c r="AH1222" s="488"/>
      <c r="AI1222" s="488"/>
      <c r="AJ1222" s="488"/>
      <c r="AK1222" s="488"/>
      <c r="AL1222" s="488"/>
      <c r="AM1222" s="488"/>
      <c r="AN1222" s="488"/>
      <c r="AO1222" s="488"/>
      <c r="AP1222" s="488"/>
      <c r="AQ1222" s="488"/>
      <c r="AR1222" s="488"/>
      <c r="AS1222" s="488"/>
      <c r="AT1222" s="488"/>
      <c r="AU1222" s="489"/>
    </row>
    <row r="1223" spans="1:50" s="516" customFormat="1" ht="12.75">
      <c r="A1223" s="529"/>
      <c r="B1223" s="401" t="s">
        <v>365</v>
      </c>
      <c r="C1223" s="360"/>
      <c r="D1223" s="360"/>
      <c r="E1223" s="360"/>
      <c r="F1223" s="402"/>
      <c r="G1223" s="402"/>
      <c r="H1223" s="177"/>
      <c r="I1223" s="177"/>
      <c r="J1223" s="177"/>
      <c r="K1223" s="177"/>
      <c r="L1223" s="177"/>
      <c r="M1223" s="177"/>
      <c r="N1223" s="177"/>
      <c r="O1223" s="177"/>
      <c r="P1223" s="177"/>
      <c r="Q1223" s="177"/>
      <c r="R1223" s="177"/>
      <c r="S1223" s="177"/>
      <c r="T1223" s="403">
        <v>0</v>
      </c>
      <c r="U1223" s="403">
        <v>0</v>
      </c>
      <c r="V1223" s="177"/>
      <c r="W1223" s="177"/>
      <c r="X1223" s="177"/>
      <c r="Y1223" s="177"/>
      <c r="Z1223" s="177"/>
      <c r="AA1223" s="407">
        <v>0</v>
      </c>
      <c r="AB1223" s="533"/>
      <c r="AC1223" s="488"/>
      <c r="AD1223" s="488"/>
      <c r="AE1223" s="488"/>
      <c r="AF1223" s="488"/>
      <c r="AG1223" s="488"/>
      <c r="AH1223" s="488"/>
      <c r="AI1223" s="488"/>
      <c r="AJ1223" s="488"/>
      <c r="AK1223" s="488"/>
      <c r="AL1223" s="488"/>
      <c r="AM1223" s="488"/>
      <c r="AN1223" s="488"/>
      <c r="AO1223" s="488"/>
      <c r="AP1223" s="488"/>
      <c r="AQ1223" s="488"/>
      <c r="AR1223" s="488"/>
      <c r="AS1223" s="488"/>
      <c r="AT1223" s="488"/>
      <c r="AU1223" s="489"/>
    </row>
    <row r="1224" spans="1:50" s="516" customFormat="1" ht="12.75">
      <c r="A1224" s="529"/>
      <c r="B1224" s="401" t="s">
        <v>366</v>
      </c>
      <c r="C1224" s="360"/>
      <c r="D1224" s="360">
        <v>33.148000000000003</v>
      </c>
      <c r="E1224" s="360"/>
      <c r="F1224" s="402"/>
      <c r="G1224" s="402"/>
      <c r="H1224" s="177">
        <v>94.966349040000011</v>
      </c>
      <c r="I1224" s="518">
        <v>1.2284652456445428</v>
      </c>
      <c r="J1224" s="177"/>
      <c r="K1224" s="177"/>
      <c r="L1224" s="177">
        <v>33.148000000000003</v>
      </c>
      <c r="M1224" s="177"/>
      <c r="N1224" s="177"/>
      <c r="O1224" s="177"/>
      <c r="P1224" s="177"/>
      <c r="Q1224" s="177"/>
      <c r="R1224" s="177"/>
      <c r="S1224" s="177"/>
      <c r="T1224" s="403">
        <v>33.148000000000003</v>
      </c>
      <c r="U1224" s="403">
        <v>0</v>
      </c>
      <c r="V1224" s="177">
        <v>93.737883794355469</v>
      </c>
      <c r="W1224" s="177">
        <v>1.2284652456445428</v>
      </c>
      <c r="X1224" s="177"/>
      <c r="Y1224" s="177"/>
      <c r="Z1224" s="177"/>
      <c r="AA1224" s="407">
        <v>94.966349040000011</v>
      </c>
      <c r="AB1224" s="533"/>
      <c r="AC1224" s="488"/>
      <c r="AD1224" s="488"/>
      <c r="AE1224" s="488"/>
      <c r="AF1224" s="488"/>
      <c r="AG1224" s="488"/>
      <c r="AH1224" s="488"/>
      <c r="AI1224" s="488"/>
      <c r="AJ1224" s="488"/>
      <c r="AK1224" s="488"/>
      <c r="AL1224" s="488"/>
      <c r="AM1224" s="488"/>
      <c r="AN1224" s="488"/>
      <c r="AO1224" s="488"/>
      <c r="AP1224" s="488"/>
      <c r="AQ1224" s="488"/>
      <c r="AR1224" s="488"/>
      <c r="AS1224" s="488"/>
      <c r="AT1224" s="488"/>
      <c r="AU1224" s="489"/>
    </row>
    <row r="1225" spans="1:50" s="516" customFormat="1" ht="12.75">
      <c r="A1225" s="529"/>
      <c r="B1225" s="401" t="s">
        <v>367</v>
      </c>
      <c r="C1225" s="360"/>
      <c r="D1225" s="360">
        <v>16.983000000000001</v>
      </c>
      <c r="E1225" s="360"/>
      <c r="F1225" s="402"/>
      <c r="G1225" s="402"/>
      <c r="H1225" s="177">
        <v>27.34151773</v>
      </c>
      <c r="I1225" s="518"/>
      <c r="J1225" s="177"/>
      <c r="K1225" s="177"/>
      <c r="L1225" s="177">
        <v>16.983000000000001</v>
      </c>
      <c r="M1225" s="177"/>
      <c r="N1225" s="177"/>
      <c r="O1225" s="177"/>
      <c r="P1225" s="177"/>
      <c r="Q1225" s="177"/>
      <c r="R1225" s="177"/>
      <c r="S1225" s="177"/>
      <c r="T1225" s="403">
        <v>16.983000000000001</v>
      </c>
      <c r="U1225" s="403">
        <v>0</v>
      </c>
      <c r="V1225" s="177">
        <v>27.341517729999971</v>
      </c>
      <c r="W1225" s="177"/>
      <c r="X1225" s="177"/>
      <c r="Y1225" s="177"/>
      <c r="Z1225" s="177"/>
      <c r="AA1225" s="407">
        <v>27.341517729999971</v>
      </c>
      <c r="AB1225" s="533"/>
      <c r="AC1225" s="488"/>
      <c r="AD1225" s="488"/>
      <c r="AE1225" s="488"/>
      <c r="AF1225" s="488"/>
      <c r="AG1225" s="488"/>
      <c r="AH1225" s="488"/>
      <c r="AI1225" s="488"/>
      <c r="AJ1225" s="488"/>
      <c r="AK1225" s="488"/>
      <c r="AL1225" s="488"/>
      <c r="AM1225" s="488"/>
      <c r="AN1225" s="488"/>
      <c r="AO1225" s="488"/>
      <c r="AP1225" s="488"/>
      <c r="AQ1225" s="488"/>
      <c r="AR1225" s="488"/>
      <c r="AS1225" s="488"/>
      <c r="AT1225" s="488"/>
      <c r="AU1225" s="489"/>
    </row>
    <row r="1226" spans="1:50" s="516" customFormat="1" ht="12.75">
      <c r="A1226" s="529"/>
      <c r="B1226" s="401" t="s">
        <v>368</v>
      </c>
      <c r="C1226" s="360">
        <v>0</v>
      </c>
      <c r="D1226" s="360">
        <v>0.23</v>
      </c>
      <c r="E1226" s="360">
        <v>0</v>
      </c>
      <c r="F1226" s="402"/>
      <c r="G1226" s="402"/>
      <c r="H1226" s="177">
        <v>1.2593987200000001</v>
      </c>
      <c r="I1226" s="177">
        <v>0</v>
      </c>
      <c r="J1226" s="177">
        <v>0</v>
      </c>
      <c r="K1226" s="177">
        <v>0</v>
      </c>
      <c r="L1226" s="177">
        <v>0.23</v>
      </c>
      <c r="M1226" s="177">
        <v>0</v>
      </c>
      <c r="N1226" s="177">
        <v>0</v>
      </c>
      <c r="O1226" s="177">
        <v>0</v>
      </c>
      <c r="P1226" s="177">
        <v>0</v>
      </c>
      <c r="Q1226" s="177">
        <v>0</v>
      </c>
      <c r="R1226" s="177">
        <v>0</v>
      </c>
      <c r="S1226" s="177">
        <v>0</v>
      </c>
      <c r="T1226" s="403">
        <v>0.23</v>
      </c>
      <c r="U1226" s="403">
        <v>0</v>
      </c>
      <c r="V1226" s="177">
        <v>1.2593987200000001</v>
      </c>
      <c r="W1226" s="177">
        <v>0</v>
      </c>
      <c r="X1226" s="177">
        <v>0</v>
      </c>
      <c r="Y1226" s="177">
        <v>0</v>
      </c>
      <c r="Z1226" s="177">
        <v>0</v>
      </c>
      <c r="AA1226" s="407">
        <v>1.2593987200000001</v>
      </c>
      <c r="AB1226" s="533"/>
      <c r="AC1226" s="488"/>
      <c r="AD1226" s="488"/>
      <c r="AE1226" s="488"/>
      <c r="AF1226" s="488"/>
      <c r="AG1226" s="488"/>
      <c r="AH1226" s="488"/>
      <c r="AI1226" s="488"/>
      <c r="AJ1226" s="488"/>
      <c r="AK1226" s="488"/>
      <c r="AL1226" s="488"/>
      <c r="AM1226" s="488"/>
      <c r="AN1226" s="488"/>
      <c r="AO1226" s="488"/>
      <c r="AP1226" s="488"/>
      <c r="AQ1226" s="488"/>
      <c r="AR1226" s="488"/>
      <c r="AS1226" s="488"/>
      <c r="AT1226" s="488"/>
      <c r="AU1226" s="489"/>
    </row>
    <row r="1227" spans="1:50" s="516" customFormat="1" ht="12.75">
      <c r="A1227" s="529"/>
      <c r="B1227" s="401" t="s">
        <v>369</v>
      </c>
      <c r="C1227" s="360"/>
      <c r="D1227" s="360"/>
      <c r="E1227" s="360"/>
      <c r="F1227" s="402"/>
      <c r="G1227" s="402"/>
      <c r="H1227" s="177"/>
      <c r="I1227" s="177"/>
      <c r="J1227" s="177"/>
      <c r="K1227" s="177"/>
      <c r="L1227" s="177"/>
      <c r="M1227" s="177"/>
      <c r="N1227" s="177"/>
      <c r="O1227" s="177"/>
      <c r="P1227" s="177"/>
      <c r="Q1227" s="177"/>
      <c r="R1227" s="177"/>
      <c r="S1227" s="177"/>
      <c r="T1227" s="403">
        <v>0</v>
      </c>
      <c r="U1227" s="403">
        <v>0</v>
      </c>
      <c r="V1227" s="177"/>
      <c r="W1227" s="177"/>
      <c r="X1227" s="177"/>
      <c r="Y1227" s="177"/>
      <c r="Z1227" s="177"/>
      <c r="AA1227" s="407">
        <v>0</v>
      </c>
      <c r="AB1227" s="533"/>
      <c r="AC1227" s="488"/>
      <c r="AD1227" s="488"/>
      <c r="AE1227" s="488"/>
      <c r="AF1227" s="488"/>
      <c r="AG1227" s="488"/>
      <c r="AH1227" s="488"/>
      <c r="AI1227" s="488"/>
      <c r="AJ1227" s="488"/>
      <c r="AK1227" s="488"/>
      <c r="AL1227" s="488"/>
      <c r="AM1227" s="488"/>
      <c r="AN1227" s="488"/>
      <c r="AO1227" s="488"/>
      <c r="AP1227" s="488"/>
      <c r="AQ1227" s="488"/>
      <c r="AR1227" s="488"/>
      <c r="AS1227" s="488"/>
      <c r="AT1227" s="488"/>
      <c r="AU1227" s="489"/>
    </row>
    <row r="1228" spans="1:50" s="516" customFormat="1" ht="12.75">
      <c r="A1228" s="529"/>
      <c r="B1228" s="401" t="s">
        <v>370</v>
      </c>
      <c r="C1228" s="360"/>
      <c r="D1228" s="360"/>
      <c r="E1228" s="360"/>
      <c r="F1228" s="402"/>
      <c r="G1228" s="402"/>
      <c r="H1228" s="177"/>
      <c r="I1228" s="177"/>
      <c r="J1228" s="177"/>
      <c r="K1228" s="177"/>
      <c r="L1228" s="177"/>
      <c r="M1228" s="177"/>
      <c r="N1228" s="177"/>
      <c r="O1228" s="177"/>
      <c r="P1228" s="177"/>
      <c r="Q1228" s="177"/>
      <c r="R1228" s="177"/>
      <c r="S1228" s="177"/>
      <c r="T1228" s="403">
        <v>0</v>
      </c>
      <c r="U1228" s="403">
        <v>0</v>
      </c>
      <c r="V1228" s="177"/>
      <c r="W1228" s="177"/>
      <c r="X1228" s="177"/>
      <c r="Y1228" s="177"/>
      <c r="Z1228" s="177"/>
      <c r="AA1228" s="407">
        <v>0</v>
      </c>
      <c r="AB1228" s="533"/>
      <c r="AC1228" s="488"/>
      <c r="AD1228" s="488"/>
      <c r="AE1228" s="488"/>
      <c r="AF1228" s="488"/>
      <c r="AG1228" s="488"/>
      <c r="AH1228" s="488"/>
      <c r="AI1228" s="488"/>
      <c r="AJ1228" s="488"/>
      <c r="AK1228" s="488"/>
      <c r="AL1228" s="488"/>
      <c r="AM1228" s="488"/>
      <c r="AN1228" s="488"/>
      <c r="AO1228" s="488"/>
      <c r="AP1228" s="488"/>
      <c r="AQ1228" s="488"/>
      <c r="AR1228" s="488"/>
      <c r="AS1228" s="488"/>
      <c r="AT1228" s="488"/>
      <c r="AU1228" s="489"/>
    </row>
    <row r="1229" spans="1:50" s="516" customFormat="1" ht="12.75">
      <c r="A1229" s="529"/>
      <c r="B1229" s="401" t="s">
        <v>371</v>
      </c>
      <c r="C1229" s="360"/>
      <c r="D1229" s="360">
        <v>0.23</v>
      </c>
      <c r="E1229" s="360"/>
      <c r="F1229" s="402"/>
      <c r="G1229" s="402"/>
      <c r="H1229" s="177">
        <v>1.2593987200000001</v>
      </c>
      <c r="I1229" s="518">
        <v>0</v>
      </c>
      <c r="J1229" s="177"/>
      <c r="K1229" s="177"/>
      <c r="L1229" s="177">
        <v>0.23</v>
      </c>
      <c r="M1229" s="177"/>
      <c r="N1229" s="177"/>
      <c r="O1229" s="177"/>
      <c r="P1229" s="177"/>
      <c r="Q1229" s="177"/>
      <c r="R1229" s="177"/>
      <c r="S1229" s="177"/>
      <c r="T1229" s="403">
        <v>0.23</v>
      </c>
      <c r="U1229" s="403">
        <v>0</v>
      </c>
      <c r="V1229" s="177">
        <v>1.2593987200000001</v>
      </c>
      <c r="W1229" s="177">
        <v>0</v>
      </c>
      <c r="X1229" s="177"/>
      <c r="Y1229" s="177"/>
      <c r="Z1229" s="177"/>
      <c r="AA1229" s="407">
        <v>1.2593987200000001</v>
      </c>
      <c r="AB1229" s="533"/>
      <c r="AC1229" s="488"/>
      <c r="AD1229" s="488"/>
      <c r="AE1229" s="488"/>
      <c r="AF1229" s="488"/>
      <c r="AG1229" s="488"/>
      <c r="AH1229" s="488"/>
      <c r="AI1229" s="488"/>
      <c r="AJ1229" s="488"/>
      <c r="AK1229" s="488"/>
      <c r="AL1229" s="488"/>
      <c r="AM1229" s="488"/>
      <c r="AN1229" s="488"/>
      <c r="AO1229" s="488"/>
      <c r="AP1229" s="488"/>
      <c r="AQ1229" s="488"/>
      <c r="AR1229" s="488"/>
      <c r="AS1229" s="488"/>
      <c r="AT1229" s="488"/>
      <c r="AU1229" s="489"/>
    </row>
    <row r="1230" spans="1:50" s="516" customFormat="1" ht="12.75">
      <c r="A1230" s="529"/>
      <c r="B1230" s="401" t="s">
        <v>372</v>
      </c>
      <c r="C1230" s="360"/>
      <c r="D1230" s="360"/>
      <c r="E1230" s="360"/>
      <c r="F1230" s="402"/>
      <c r="G1230" s="402"/>
      <c r="H1230" s="177"/>
      <c r="I1230" s="177"/>
      <c r="J1230" s="177"/>
      <c r="K1230" s="177"/>
      <c r="L1230" s="177"/>
      <c r="M1230" s="177"/>
      <c r="N1230" s="177"/>
      <c r="O1230" s="177"/>
      <c r="P1230" s="177"/>
      <c r="Q1230" s="177"/>
      <c r="R1230" s="177"/>
      <c r="S1230" s="177"/>
      <c r="T1230" s="403">
        <v>0</v>
      </c>
      <c r="U1230" s="403">
        <v>0</v>
      </c>
      <c r="V1230" s="177"/>
      <c r="W1230" s="177"/>
      <c r="X1230" s="177"/>
      <c r="Y1230" s="177"/>
      <c r="Z1230" s="177"/>
      <c r="AA1230" s="407">
        <v>0</v>
      </c>
      <c r="AB1230" s="533"/>
      <c r="AC1230" s="488"/>
      <c r="AD1230" s="488"/>
      <c r="AE1230" s="488"/>
      <c r="AF1230" s="488"/>
      <c r="AG1230" s="488"/>
      <c r="AH1230" s="488"/>
      <c r="AI1230" s="488"/>
      <c r="AJ1230" s="488"/>
      <c r="AK1230" s="488"/>
      <c r="AL1230" s="488"/>
      <c r="AM1230" s="488"/>
      <c r="AN1230" s="488"/>
      <c r="AO1230" s="488"/>
      <c r="AP1230" s="488"/>
      <c r="AQ1230" s="488"/>
      <c r="AR1230" s="488"/>
      <c r="AS1230" s="488"/>
      <c r="AT1230" s="488"/>
      <c r="AU1230" s="489"/>
    </row>
    <row r="1231" spans="1:50" s="516" customFormat="1" ht="12.75">
      <c r="A1231" s="529"/>
      <c r="B1231" s="401" t="s">
        <v>373</v>
      </c>
      <c r="C1231" s="360">
        <v>0</v>
      </c>
      <c r="D1231" s="360">
        <v>0</v>
      </c>
      <c r="E1231" s="360">
        <v>3.05</v>
      </c>
      <c r="F1231" s="402"/>
      <c r="G1231" s="402"/>
      <c r="H1231" s="177">
        <v>39.282734509999997</v>
      </c>
      <c r="I1231" s="177">
        <v>1.4769607443554698</v>
      </c>
      <c r="J1231" s="177">
        <v>0</v>
      </c>
      <c r="K1231" s="177">
        <v>0</v>
      </c>
      <c r="L1231" s="177">
        <v>0</v>
      </c>
      <c r="M1231" s="177">
        <v>3.05</v>
      </c>
      <c r="N1231" s="177">
        <v>0</v>
      </c>
      <c r="O1231" s="177">
        <v>0</v>
      </c>
      <c r="P1231" s="177">
        <v>0</v>
      </c>
      <c r="Q1231" s="177">
        <v>0</v>
      </c>
      <c r="R1231" s="177">
        <v>0</v>
      </c>
      <c r="S1231" s="177">
        <v>0</v>
      </c>
      <c r="T1231" s="403">
        <v>0</v>
      </c>
      <c r="U1231" s="403">
        <v>3.05</v>
      </c>
      <c r="V1231" s="177">
        <v>29.638485225644526</v>
      </c>
      <c r="W1231" s="177">
        <v>1.4769607443554706</v>
      </c>
      <c r="X1231" s="177">
        <v>0</v>
      </c>
      <c r="Y1231" s="177">
        <v>0</v>
      </c>
      <c r="Z1231" s="177">
        <v>0</v>
      </c>
      <c r="AA1231" s="407">
        <v>31.115445969999996</v>
      </c>
      <c r="AB1231" s="533"/>
      <c r="AC1231" s="488"/>
      <c r="AD1231" s="488"/>
      <c r="AE1231" s="488"/>
      <c r="AF1231" s="488"/>
      <c r="AG1231" s="488"/>
      <c r="AH1231" s="488"/>
      <c r="AI1231" s="488"/>
      <c r="AJ1231" s="488"/>
      <c r="AK1231" s="488"/>
      <c r="AL1231" s="488"/>
      <c r="AM1231" s="488"/>
      <c r="AN1231" s="488"/>
      <c r="AO1231" s="488"/>
      <c r="AP1231" s="488"/>
      <c r="AQ1231" s="488"/>
      <c r="AR1231" s="488"/>
      <c r="AS1231" s="488"/>
      <c r="AT1231" s="488"/>
      <c r="AU1231" s="489"/>
    </row>
    <row r="1232" spans="1:50" s="516" customFormat="1" ht="12.75">
      <c r="A1232" s="529"/>
      <c r="B1232" s="401" t="s">
        <v>374</v>
      </c>
      <c r="C1232" s="360"/>
      <c r="D1232" s="360"/>
      <c r="E1232" s="360"/>
      <c r="F1232" s="402"/>
      <c r="G1232" s="402"/>
      <c r="H1232" s="177"/>
      <c r="I1232" s="177"/>
      <c r="J1232" s="177"/>
      <c r="K1232" s="177"/>
      <c r="L1232" s="177"/>
      <c r="M1232" s="177"/>
      <c r="N1232" s="177"/>
      <c r="O1232" s="177"/>
      <c r="P1232" s="177"/>
      <c r="Q1232" s="177"/>
      <c r="R1232" s="177"/>
      <c r="S1232" s="177"/>
      <c r="T1232" s="403">
        <v>0</v>
      </c>
      <c r="U1232" s="403">
        <v>0</v>
      </c>
      <c r="V1232" s="177"/>
      <c r="W1232" s="177"/>
      <c r="X1232" s="177"/>
      <c r="Y1232" s="177"/>
      <c r="Z1232" s="177"/>
      <c r="AA1232" s="407">
        <v>0</v>
      </c>
      <c r="AB1232" s="533"/>
      <c r="AC1232" s="488"/>
      <c r="AD1232" s="488"/>
      <c r="AE1232" s="488"/>
      <c r="AF1232" s="488"/>
      <c r="AG1232" s="488"/>
      <c r="AH1232" s="488"/>
      <c r="AI1232" s="488"/>
      <c r="AJ1232" s="488"/>
      <c r="AK1232" s="488"/>
      <c r="AL1232" s="488"/>
      <c r="AM1232" s="488"/>
      <c r="AN1232" s="488"/>
      <c r="AO1232" s="488"/>
      <c r="AP1232" s="488"/>
      <c r="AQ1232" s="488"/>
      <c r="AR1232" s="488"/>
      <c r="AS1232" s="488"/>
      <c r="AT1232" s="488"/>
      <c r="AU1232" s="489"/>
    </row>
    <row r="1233" spans="1:50" s="516" customFormat="1" ht="12.75">
      <c r="A1233" s="529"/>
      <c r="B1233" s="401" t="s">
        <v>375</v>
      </c>
      <c r="C1233" s="360"/>
      <c r="D1233" s="360"/>
      <c r="E1233" s="360"/>
      <c r="F1233" s="402"/>
      <c r="G1233" s="402"/>
      <c r="H1233" s="177"/>
      <c r="I1233" s="177"/>
      <c r="J1233" s="177"/>
      <c r="K1233" s="177"/>
      <c r="L1233" s="177"/>
      <c r="M1233" s="177"/>
      <c r="N1233" s="177"/>
      <c r="O1233" s="177"/>
      <c r="P1233" s="177"/>
      <c r="Q1233" s="177"/>
      <c r="R1233" s="177"/>
      <c r="S1233" s="177"/>
      <c r="T1233" s="403">
        <v>0</v>
      </c>
      <c r="U1233" s="403">
        <v>0</v>
      </c>
      <c r="V1233" s="177"/>
      <c r="W1233" s="177"/>
      <c r="X1233" s="177"/>
      <c r="Y1233" s="177"/>
      <c r="Z1233" s="177"/>
      <c r="AA1233" s="407">
        <v>0</v>
      </c>
      <c r="AB1233" s="533"/>
      <c r="AC1233" s="488"/>
      <c r="AD1233" s="488"/>
      <c r="AE1233" s="488"/>
      <c r="AF1233" s="488"/>
      <c r="AG1233" s="488"/>
      <c r="AH1233" s="488"/>
      <c r="AI1233" s="488"/>
      <c r="AJ1233" s="488"/>
      <c r="AK1233" s="488"/>
      <c r="AL1233" s="488"/>
      <c r="AM1233" s="488"/>
      <c r="AN1233" s="488"/>
      <c r="AO1233" s="488"/>
      <c r="AP1233" s="488"/>
      <c r="AQ1233" s="488"/>
      <c r="AR1233" s="488"/>
      <c r="AS1233" s="488"/>
      <c r="AT1233" s="488"/>
      <c r="AU1233" s="489"/>
    </row>
    <row r="1234" spans="1:50" s="516" customFormat="1" ht="12.75">
      <c r="A1234" s="529"/>
      <c r="B1234" s="401" t="s">
        <v>376</v>
      </c>
      <c r="C1234" s="360"/>
      <c r="D1234" s="360"/>
      <c r="E1234" s="360">
        <v>3.05</v>
      </c>
      <c r="F1234" s="402"/>
      <c r="G1234" s="402"/>
      <c r="H1234" s="177">
        <v>39.282734509999997</v>
      </c>
      <c r="I1234" s="518">
        <v>1.4769607443554698</v>
      </c>
      <c r="J1234" s="177"/>
      <c r="K1234" s="177"/>
      <c r="L1234" s="177"/>
      <c r="M1234" s="177">
        <v>3.05</v>
      </c>
      <c r="N1234" s="177"/>
      <c r="O1234" s="177"/>
      <c r="P1234" s="177"/>
      <c r="Q1234" s="177"/>
      <c r="R1234" s="177"/>
      <c r="S1234" s="177"/>
      <c r="T1234" s="403">
        <v>0</v>
      </c>
      <c r="U1234" s="403">
        <v>3.05</v>
      </c>
      <c r="V1234" s="177">
        <v>29.638485225644526</v>
      </c>
      <c r="W1234" s="177">
        <v>1.4769607443554706</v>
      </c>
      <c r="X1234" s="177"/>
      <c r="Y1234" s="177"/>
      <c r="Z1234" s="177"/>
      <c r="AA1234" s="407">
        <v>31.115445969999996</v>
      </c>
      <c r="AB1234" s="533"/>
      <c r="AC1234" s="488"/>
      <c r="AD1234" s="488"/>
      <c r="AE1234" s="488"/>
      <c r="AF1234" s="488"/>
      <c r="AG1234" s="488"/>
      <c r="AH1234" s="488"/>
      <c r="AI1234" s="488"/>
      <c r="AJ1234" s="488"/>
      <c r="AK1234" s="488"/>
      <c r="AL1234" s="488"/>
      <c r="AM1234" s="488"/>
      <c r="AN1234" s="488"/>
      <c r="AO1234" s="488"/>
      <c r="AP1234" s="488"/>
      <c r="AQ1234" s="488"/>
      <c r="AR1234" s="488"/>
      <c r="AS1234" s="488"/>
      <c r="AT1234" s="488"/>
      <c r="AU1234" s="489"/>
    </row>
    <row r="1235" spans="1:50" s="516" customFormat="1" ht="12.75">
      <c r="A1235" s="529"/>
      <c r="B1235" s="401" t="s">
        <v>377</v>
      </c>
      <c r="C1235" s="360"/>
      <c r="D1235" s="360"/>
      <c r="E1235" s="360"/>
      <c r="F1235" s="402"/>
      <c r="G1235" s="402"/>
      <c r="H1235" s="177"/>
      <c r="I1235" s="177"/>
      <c r="J1235" s="177"/>
      <c r="K1235" s="177"/>
      <c r="L1235" s="177"/>
      <c r="M1235" s="177"/>
      <c r="N1235" s="177"/>
      <c r="O1235" s="177"/>
      <c r="P1235" s="177"/>
      <c r="Q1235" s="177"/>
      <c r="R1235" s="177"/>
      <c r="S1235" s="177"/>
      <c r="T1235" s="403">
        <v>0</v>
      </c>
      <c r="U1235" s="403">
        <v>0</v>
      </c>
      <c r="V1235" s="177"/>
      <c r="W1235" s="177"/>
      <c r="X1235" s="177"/>
      <c r="Y1235" s="177"/>
      <c r="Z1235" s="177"/>
      <c r="AA1235" s="407">
        <v>0</v>
      </c>
      <c r="AB1235" s="533"/>
      <c r="AC1235" s="488"/>
      <c r="AD1235" s="488"/>
      <c r="AE1235" s="488"/>
      <c r="AF1235" s="488"/>
      <c r="AG1235" s="488"/>
      <c r="AH1235" s="488"/>
      <c r="AI1235" s="488"/>
      <c r="AJ1235" s="488"/>
      <c r="AK1235" s="488"/>
      <c r="AL1235" s="488"/>
      <c r="AM1235" s="488"/>
      <c r="AN1235" s="488"/>
      <c r="AO1235" s="488"/>
      <c r="AP1235" s="488"/>
      <c r="AQ1235" s="488"/>
      <c r="AR1235" s="488"/>
      <c r="AS1235" s="488"/>
      <c r="AT1235" s="488"/>
      <c r="AU1235" s="489"/>
    </row>
    <row r="1236" spans="1:50" s="516" customFormat="1" ht="12.75">
      <c r="A1236" s="529"/>
      <c r="B1236" s="401" t="s">
        <v>67</v>
      </c>
      <c r="C1236" s="360"/>
      <c r="D1236" s="360"/>
      <c r="E1236" s="360"/>
      <c r="F1236" s="402"/>
      <c r="G1236" s="402"/>
      <c r="H1236" s="177"/>
      <c r="I1236" s="177"/>
      <c r="J1236" s="177"/>
      <c r="K1236" s="177"/>
      <c r="L1236" s="177"/>
      <c r="M1236" s="177"/>
      <c r="N1236" s="177"/>
      <c r="O1236" s="177"/>
      <c r="P1236" s="177"/>
      <c r="Q1236" s="177"/>
      <c r="R1236" s="177"/>
      <c r="S1236" s="177"/>
      <c r="T1236" s="403">
        <v>0</v>
      </c>
      <c r="U1236" s="403">
        <v>0</v>
      </c>
      <c r="V1236" s="177"/>
      <c r="W1236" s="177"/>
      <c r="X1236" s="177"/>
      <c r="Y1236" s="177"/>
      <c r="Z1236" s="177"/>
      <c r="AA1236" s="407">
        <v>0</v>
      </c>
      <c r="AB1236" s="533"/>
      <c r="AC1236" s="488"/>
      <c r="AD1236" s="488"/>
      <c r="AE1236" s="488"/>
      <c r="AF1236" s="488"/>
      <c r="AG1236" s="488"/>
      <c r="AH1236" s="488"/>
      <c r="AI1236" s="488"/>
      <c r="AJ1236" s="488"/>
      <c r="AK1236" s="488"/>
      <c r="AL1236" s="488"/>
      <c r="AM1236" s="488"/>
      <c r="AN1236" s="488"/>
      <c r="AO1236" s="488"/>
      <c r="AP1236" s="488"/>
      <c r="AQ1236" s="488"/>
      <c r="AR1236" s="488"/>
      <c r="AS1236" s="488"/>
      <c r="AT1236" s="488"/>
      <c r="AU1236" s="489"/>
    </row>
    <row r="1237" spans="1:50" s="528" customFormat="1" ht="30" customHeight="1">
      <c r="A1237" s="540">
        <v>49</v>
      </c>
      <c r="B1237" s="397" t="s">
        <v>121</v>
      </c>
      <c r="C1237" s="513" t="s">
        <v>52</v>
      </c>
      <c r="D1237" s="513">
        <v>6</v>
      </c>
      <c r="E1237" s="513">
        <v>5</v>
      </c>
      <c r="F1237" s="398">
        <v>2012</v>
      </c>
      <c r="G1237" s="398">
        <v>2017</v>
      </c>
      <c r="H1237" s="513">
        <v>200</v>
      </c>
      <c r="I1237" s="513">
        <v>187.41789159999999</v>
      </c>
      <c r="J1237" s="513"/>
      <c r="K1237" s="513"/>
      <c r="L1237" s="513"/>
      <c r="M1237" s="513"/>
      <c r="N1237" s="513"/>
      <c r="O1237" s="513"/>
      <c r="P1237" s="513"/>
      <c r="Q1237" s="513"/>
      <c r="R1237" s="513">
        <v>6</v>
      </c>
      <c r="S1237" s="513">
        <v>5</v>
      </c>
      <c r="T1237" s="584">
        <v>6</v>
      </c>
      <c r="U1237" s="584">
        <v>5</v>
      </c>
      <c r="V1237" s="590">
        <v>6.37</v>
      </c>
      <c r="W1237" s="590">
        <v>7.57</v>
      </c>
      <c r="X1237" s="590">
        <v>0.5</v>
      </c>
      <c r="Y1237" s="590">
        <v>50</v>
      </c>
      <c r="Z1237" s="590">
        <v>129.3478916</v>
      </c>
      <c r="AA1237" s="587">
        <v>193.78789159999999</v>
      </c>
      <c r="AB1237" s="531"/>
      <c r="AC1237" s="515"/>
      <c r="AD1237" s="537"/>
      <c r="AE1237" s="537"/>
      <c r="AF1237" s="515"/>
      <c r="AG1237" s="515"/>
      <c r="AH1237" s="515"/>
      <c r="AI1237" s="515"/>
      <c r="AJ1237" s="515"/>
      <c r="AK1237" s="515"/>
      <c r="AL1237" s="515"/>
      <c r="AM1237" s="515"/>
      <c r="AN1237" s="515"/>
      <c r="AO1237" s="515"/>
      <c r="AP1237" s="515"/>
      <c r="AQ1237" s="537"/>
      <c r="AR1237" s="537"/>
      <c r="AS1237" s="537"/>
      <c r="AT1237" s="537"/>
      <c r="AU1237" s="527"/>
      <c r="AX1237" s="536"/>
    </row>
    <row r="1238" spans="1:50" s="516" customFormat="1" ht="12.75">
      <c r="A1238" s="529"/>
      <c r="B1238" s="401" t="s">
        <v>361</v>
      </c>
      <c r="C1238" s="360">
        <v>0</v>
      </c>
      <c r="D1238" s="360">
        <v>6</v>
      </c>
      <c r="E1238" s="360">
        <v>5</v>
      </c>
      <c r="F1238" s="402"/>
      <c r="G1238" s="402"/>
      <c r="H1238" s="177">
        <v>200</v>
      </c>
      <c r="I1238" s="177">
        <v>187.41789160000002</v>
      </c>
      <c r="J1238" s="177">
        <v>0</v>
      </c>
      <c r="K1238" s="177">
        <v>0</v>
      </c>
      <c r="L1238" s="177">
        <v>0</v>
      </c>
      <c r="M1238" s="177">
        <v>0</v>
      </c>
      <c r="N1238" s="177">
        <v>0</v>
      </c>
      <c r="O1238" s="177">
        <v>0</v>
      </c>
      <c r="P1238" s="177">
        <v>0</v>
      </c>
      <c r="Q1238" s="177">
        <v>0</v>
      </c>
      <c r="R1238" s="177">
        <v>6</v>
      </c>
      <c r="S1238" s="177">
        <v>5</v>
      </c>
      <c r="T1238" s="403">
        <v>6</v>
      </c>
      <c r="U1238" s="403">
        <v>5</v>
      </c>
      <c r="V1238" s="177">
        <v>6.37</v>
      </c>
      <c r="W1238" s="177">
        <v>7.57</v>
      </c>
      <c r="X1238" s="177">
        <v>0.5</v>
      </c>
      <c r="Y1238" s="177">
        <v>50</v>
      </c>
      <c r="Z1238" s="177">
        <v>129.3478916</v>
      </c>
      <c r="AA1238" s="407">
        <v>193.78789159999999</v>
      </c>
      <c r="AB1238" s="533"/>
      <c r="AC1238" s="488"/>
      <c r="AD1238" s="488"/>
      <c r="AE1238" s="488"/>
      <c r="AF1238" s="488"/>
      <c r="AG1238" s="488"/>
      <c r="AH1238" s="488"/>
      <c r="AI1238" s="488"/>
      <c r="AJ1238" s="488"/>
      <c r="AK1238" s="488"/>
      <c r="AL1238" s="488"/>
      <c r="AM1238" s="488"/>
      <c r="AN1238" s="488"/>
      <c r="AO1238" s="488"/>
      <c r="AP1238" s="488"/>
      <c r="AQ1238" s="488"/>
      <c r="AR1238" s="488"/>
      <c r="AS1238" s="488"/>
      <c r="AT1238" s="488"/>
      <c r="AU1238" s="489"/>
    </row>
    <row r="1239" spans="1:50" s="516" customFormat="1" ht="12.75">
      <c r="A1239" s="529"/>
      <c r="B1239" s="401" t="s">
        <v>362</v>
      </c>
      <c r="C1239" s="360">
        <v>0</v>
      </c>
      <c r="D1239" s="360">
        <v>6</v>
      </c>
      <c r="E1239" s="360">
        <v>0</v>
      </c>
      <c r="F1239" s="402"/>
      <c r="G1239" s="402"/>
      <c r="H1239" s="177">
        <v>141.3028736</v>
      </c>
      <c r="I1239" s="177">
        <v>132.41343324000002</v>
      </c>
      <c r="J1239" s="177">
        <v>0</v>
      </c>
      <c r="K1239" s="177">
        <v>0</v>
      </c>
      <c r="L1239" s="177">
        <v>0</v>
      </c>
      <c r="M1239" s="177">
        <v>0</v>
      </c>
      <c r="N1239" s="177">
        <v>0</v>
      </c>
      <c r="O1239" s="177">
        <v>0</v>
      </c>
      <c r="P1239" s="177">
        <v>0</v>
      </c>
      <c r="Q1239" s="177">
        <v>0</v>
      </c>
      <c r="R1239" s="177">
        <v>6</v>
      </c>
      <c r="S1239" s="177">
        <v>0</v>
      </c>
      <c r="T1239" s="403">
        <v>6</v>
      </c>
      <c r="U1239" s="403">
        <v>0</v>
      </c>
      <c r="V1239" s="177">
        <v>3.8220000000000001</v>
      </c>
      <c r="W1239" s="177">
        <v>5.3483137699999999</v>
      </c>
      <c r="X1239" s="177">
        <v>0.35325718</v>
      </c>
      <c r="Y1239" s="177">
        <v>35.3257184</v>
      </c>
      <c r="Z1239" s="177">
        <v>91.38614389</v>
      </c>
      <c r="AA1239" s="407">
        <v>136.23543323999999</v>
      </c>
      <c r="AB1239" s="533"/>
      <c r="AC1239" s="488"/>
      <c r="AD1239" s="488"/>
      <c r="AE1239" s="488"/>
      <c r="AF1239" s="488"/>
      <c r="AG1239" s="488"/>
      <c r="AH1239" s="488"/>
      <c r="AI1239" s="488"/>
      <c r="AJ1239" s="488"/>
      <c r="AK1239" s="488"/>
      <c r="AL1239" s="488"/>
      <c r="AM1239" s="488"/>
      <c r="AN1239" s="488"/>
      <c r="AO1239" s="488"/>
      <c r="AP1239" s="488"/>
      <c r="AQ1239" s="488"/>
      <c r="AR1239" s="488"/>
      <c r="AS1239" s="488"/>
      <c r="AT1239" s="488"/>
      <c r="AU1239" s="489"/>
    </row>
    <row r="1240" spans="1:50" s="516" customFormat="1" ht="12.75">
      <c r="A1240" s="529"/>
      <c r="B1240" s="401" t="s">
        <v>363</v>
      </c>
      <c r="C1240" s="360">
        <v>0</v>
      </c>
      <c r="D1240" s="360">
        <v>6</v>
      </c>
      <c r="E1240" s="360">
        <v>0</v>
      </c>
      <c r="F1240" s="402"/>
      <c r="G1240" s="402"/>
      <c r="H1240" s="177">
        <v>141.3028736</v>
      </c>
      <c r="I1240" s="177">
        <v>132.41343324000002</v>
      </c>
      <c r="J1240" s="177">
        <v>0</v>
      </c>
      <c r="K1240" s="177">
        <v>0</v>
      </c>
      <c r="L1240" s="177">
        <v>0</v>
      </c>
      <c r="M1240" s="177">
        <v>0</v>
      </c>
      <c r="N1240" s="177">
        <v>0</v>
      </c>
      <c r="O1240" s="177">
        <v>0</v>
      </c>
      <c r="P1240" s="177">
        <v>0</v>
      </c>
      <c r="Q1240" s="177">
        <v>0</v>
      </c>
      <c r="R1240" s="177">
        <v>6</v>
      </c>
      <c r="S1240" s="177">
        <v>0</v>
      </c>
      <c r="T1240" s="403">
        <v>6</v>
      </c>
      <c r="U1240" s="403">
        <v>0</v>
      </c>
      <c r="V1240" s="177">
        <v>3.8220000000000001</v>
      </c>
      <c r="W1240" s="177">
        <v>5.3483137699999999</v>
      </c>
      <c r="X1240" s="177">
        <v>0.35325718</v>
      </c>
      <c r="Y1240" s="177">
        <v>35.3257184</v>
      </c>
      <c r="Z1240" s="177">
        <v>91.38614389</v>
      </c>
      <c r="AA1240" s="407">
        <v>136.23543323999999</v>
      </c>
      <c r="AB1240" s="533"/>
      <c r="AC1240" s="488"/>
      <c r="AD1240" s="488"/>
      <c r="AE1240" s="488"/>
      <c r="AF1240" s="488"/>
      <c r="AG1240" s="488"/>
      <c r="AH1240" s="488"/>
      <c r="AI1240" s="488"/>
      <c r="AJ1240" s="488"/>
      <c r="AK1240" s="488"/>
      <c r="AL1240" s="488"/>
      <c r="AM1240" s="488"/>
      <c r="AN1240" s="488"/>
      <c r="AO1240" s="488"/>
      <c r="AP1240" s="488"/>
      <c r="AQ1240" s="488"/>
      <c r="AR1240" s="488"/>
      <c r="AS1240" s="488"/>
      <c r="AT1240" s="488"/>
      <c r="AU1240" s="489"/>
    </row>
    <row r="1241" spans="1:50" s="516" customFormat="1" ht="12.75">
      <c r="A1241" s="529"/>
      <c r="B1241" s="401" t="s">
        <v>364</v>
      </c>
      <c r="C1241" s="360"/>
      <c r="D1241" s="360"/>
      <c r="E1241" s="360"/>
      <c r="F1241" s="402"/>
      <c r="G1241" s="402"/>
      <c r="H1241" s="177"/>
      <c r="I1241" s="177"/>
      <c r="J1241" s="177"/>
      <c r="K1241" s="177"/>
      <c r="L1241" s="177"/>
      <c r="M1241" s="177"/>
      <c r="N1241" s="177"/>
      <c r="O1241" s="177"/>
      <c r="P1241" s="177"/>
      <c r="Q1241" s="177"/>
      <c r="R1241" s="177"/>
      <c r="S1241" s="177"/>
      <c r="T1241" s="403">
        <v>0</v>
      </c>
      <c r="U1241" s="403">
        <v>0</v>
      </c>
      <c r="V1241" s="177"/>
      <c r="W1241" s="177"/>
      <c r="X1241" s="177"/>
      <c r="Y1241" s="177"/>
      <c r="Z1241" s="177"/>
      <c r="AA1241" s="407">
        <v>0</v>
      </c>
      <c r="AB1241" s="533"/>
      <c r="AC1241" s="488"/>
      <c r="AD1241" s="488"/>
      <c r="AE1241" s="488"/>
      <c r="AF1241" s="488"/>
      <c r="AG1241" s="488"/>
      <c r="AH1241" s="488"/>
      <c r="AI1241" s="488"/>
      <c r="AJ1241" s="488"/>
      <c r="AK1241" s="488"/>
      <c r="AL1241" s="488"/>
      <c r="AM1241" s="488"/>
      <c r="AN1241" s="488"/>
      <c r="AO1241" s="488"/>
      <c r="AP1241" s="488"/>
      <c r="AQ1241" s="488"/>
      <c r="AR1241" s="488"/>
      <c r="AS1241" s="488"/>
      <c r="AT1241" s="488"/>
      <c r="AU1241" s="489"/>
    </row>
    <row r="1242" spans="1:50" s="516" customFormat="1" ht="12.75">
      <c r="A1242" s="529"/>
      <c r="B1242" s="401" t="s">
        <v>365</v>
      </c>
      <c r="C1242" s="360"/>
      <c r="D1242" s="360">
        <v>6</v>
      </c>
      <c r="E1242" s="360"/>
      <c r="F1242" s="402"/>
      <c r="G1242" s="402"/>
      <c r="H1242" s="177">
        <v>141.3028736</v>
      </c>
      <c r="I1242" s="518">
        <v>132.41343324000002</v>
      </c>
      <c r="J1242" s="177"/>
      <c r="K1242" s="177"/>
      <c r="L1242" s="177"/>
      <c r="M1242" s="177"/>
      <c r="N1242" s="177"/>
      <c r="O1242" s="177"/>
      <c r="P1242" s="177"/>
      <c r="Q1242" s="177"/>
      <c r="R1242" s="177">
        <v>6</v>
      </c>
      <c r="S1242" s="177"/>
      <c r="T1242" s="403">
        <v>6</v>
      </c>
      <c r="U1242" s="403">
        <v>0</v>
      </c>
      <c r="V1242" s="177">
        <v>3.8220000000000001</v>
      </c>
      <c r="W1242" s="177">
        <v>5.3483137699999999</v>
      </c>
      <c r="X1242" s="177">
        <v>0.35325718</v>
      </c>
      <c r="Y1242" s="177">
        <v>35.3257184</v>
      </c>
      <c r="Z1242" s="177">
        <v>91.38614389</v>
      </c>
      <c r="AA1242" s="407">
        <v>136.23543323999999</v>
      </c>
      <c r="AB1242" s="533"/>
      <c r="AC1242" s="488"/>
      <c r="AD1242" s="488"/>
      <c r="AE1242" s="488"/>
      <c r="AF1242" s="488"/>
      <c r="AG1242" s="488"/>
      <c r="AH1242" s="488"/>
      <c r="AI1242" s="488"/>
      <c r="AJ1242" s="488"/>
      <c r="AK1242" s="488"/>
      <c r="AL1242" s="488"/>
      <c r="AM1242" s="488"/>
      <c r="AN1242" s="488"/>
      <c r="AO1242" s="488"/>
      <c r="AP1242" s="488"/>
      <c r="AQ1242" s="488"/>
      <c r="AR1242" s="488"/>
      <c r="AS1242" s="488"/>
      <c r="AT1242" s="488"/>
      <c r="AU1242" s="489"/>
    </row>
    <row r="1243" spans="1:50" s="516" customFormat="1" ht="12.75">
      <c r="A1243" s="529"/>
      <c r="B1243" s="401" t="s">
        <v>366</v>
      </c>
      <c r="C1243" s="360"/>
      <c r="D1243" s="360"/>
      <c r="E1243" s="360"/>
      <c r="F1243" s="402"/>
      <c r="G1243" s="402"/>
      <c r="H1243" s="177"/>
      <c r="I1243" s="177"/>
      <c r="J1243" s="177"/>
      <c r="K1243" s="177"/>
      <c r="L1243" s="177"/>
      <c r="M1243" s="177"/>
      <c r="N1243" s="177"/>
      <c r="O1243" s="177"/>
      <c r="P1243" s="177"/>
      <c r="Q1243" s="177"/>
      <c r="R1243" s="177"/>
      <c r="S1243" s="177"/>
      <c r="T1243" s="403">
        <v>0</v>
      </c>
      <c r="U1243" s="403">
        <v>0</v>
      </c>
      <c r="V1243" s="177"/>
      <c r="W1243" s="177"/>
      <c r="X1243" s="177"/>
      <c r="Y1243" s="177"/>
      <c r="Z1243" s="177"/>
      <c r="AA1243" s="407">
        <v>0</v>
      </c>
      <c r="AB1243" s="533"/>
      <c r="AC1243" s="488"/>
      <c r="AD1243" s="488"/>
      <c r="AE1243" s="488"/>
      <c r="AF1243" s="488"/>
      <c r="AG1243" s="488"/>
      <c r="AH1243" s="488"/>
      <c r="AI1243" s="488"/>
      <c r="AJ1243" s="488"/>
      <c r="AK1243" s="488"/>
      <c r="AL1243" s="488"/>
      <c r="AM1243" s="488"/>
      <c r="AN1243" s="488"/>
      <c r="AO1243" s="488"/>
      <c r="AP1243" s="488"/>
      <c r="AQ1243" s="488"/>
      <c r="AR1243" s="488"/>
      <c r="AS1243" s="488"/>
      <c r="AT1243" s="488"/>
      <c r="AU1243" s="489"/>
    </row>
    <row r="1244" spans="1:50" s="516" customFormat="1" ht="12.75">
      <c r="A1244" s="529"/>
      <c r="B1244" s="401" t="s">
        <v>367</v>
      </c>
      <c r="C1244" s="360"/>
      <c r="D1244" s="360"/>
      <c r="E1244" s="360"/>
      <c r="F1244" s="402"/>
      <c r="G1244" s="402"/>
      <c r="H1244" s="177"/>
      <c r="I1244" s="177"/>
      <c r="J1244" s="177"/>
      <c r="K1244" s="177"/>
      <c r="L1244" s="177"/>
      <c r="M1244" s="177"/>
      <c r="N1244" s="177"/>
      <c r="O1244" s="177"/>
      <c r="P1244" s="177"/>
      <c r="Q1244" s="177"/>
      <c r="R1244" s="177"/>
      <c r="S1244" s="177"/>
      <c r="T1244" s="403">
        <v>0</v>
      </c>
      <c r="U1244" s="403">
        <v>0</v>
      </c>
      <c r="V1244" s="177"/>
      <c r="W1244" s="177"/>
      <c r="X1244" s="177"/>
      <c r="Y1244" s="177"/>
      <c r="Z1244" s="177"/>
      <c r="AA1244" s="407">
        <v>0</v>
      </c>
      <c r="AB1244" s="533"/>
      <c r="AC1244" s="488"/>
      <c r="AD1244" s="488"/>
      <c r="AE1244" s="488"/>
      <c r="AF1244" s="488"/>
      <c r="AG1244" s="488"/>
      <c r="AH1244" s="488"/>
      <c r="AI1244" s="488"/>
      <c r="AJ1244" s="488"/>
      <c r="AK1244" s="488"/>
      <c r="AL1244" s="488"/>
      <c r="AM1244" s="488"/>
      <c r="AN1244" s="488"/>
      <c r="AO1244" s="488"/>
      <c r="AP1244" s="488"/>
      <c r="AQ1244" s="488"/>
      <c r="AR1244" s="488"/>
      <c r="AS1244" s="488"/>
      <c r="AT1244" s="488"/>
      <c r="AU1244" s="489"/>
    </row>
    <row r="1245" spans="1:50" s="516" customFormat="1" ht="12.75">
      <c r="A1245" s="529"/>
      <c r="B1245" s="401" t="s">
        <v>368</v>
      </c>
      <c r="C1245" s="360">
        <v>0</v>
      </c>
      <c r="D1245" s="360">
        <v>0</v>
      </c>
      <c r="E1245" s="360">
        <v>0</v>
      </c>
      <c r="F1245" s="402"/>
      <c r="G1245" s="402"/>
      <c r="H1245" s="177">
        <v>0</v>
      </c>
      <c r="I1245" s="177">
        <v>0</v>
      </c>
      <c r="J1245" s="177">
        <v>0</v>
      </c>
      <c r="K1245" s="177">
        <v>0</v>
      </c>
      <c r="L1245" s="177">
        <v>0</v>
      </c>
      <c r="M1245" s="177">
        <v>0</v>
      </c>
      <c r="N1245" s="177">
        <v>0</v>
      </c>
      <c r="O1245" s="177">
        <v>0</v>
      </c>
      <c r="P1245" s="177">
        <v>0</v>
      </c>
      <c r="Q1245" s="177">
        <v>0</v>
      </c>
      <c r="R1245" s="177">
        <v>0</v>
      </c>
      <c r="S1245" s="177">
        <v>0</v>
      </c>
      <c r="T1245" s="403">
        <v>0</v>
      </c>
      <c r="U1245" s="403">
        <v>0</v>
      </c>
      <c r="V1245" s="177">
        <v>0</v>
      </c>
      <c r="W1245" s="177">
        <v>0</v>
      </c>
      <c r="X1245" s="177">
        <v>0</v>
      </c>
      <c r="Y1245" s="177">
        <v>0</v>
      </c>
      <c r="Z1245" s="177">
        <v>0</v>
      </c>
      <c r="AA1245" s="407">
        <v>0</v>
      </c>
      <c r="AB1245" s="533"/>
      <c r="AC1245" s="488"/>
      <c r="AD1245" s="488"/>
      <c r="AE1245" s="488"/>
      <c r="AF1245" s="488"/>
      <c r="AG1245" s="488"/>
      <c r="AH1245" s="488"/>
      <c r="AI1245" s="488"/>
      <c r="AJ1245" s="488"/>
      <c r="AK1245" s="488"/>
      <c r="AL1245" s="488"/>
      <c r="AM1245" s="488"/>
      <c r="AN1245" s="488"/>
      <c r="AO1245" s="488"/>
      <c r="AP1245" s="488"/>
      <c r="AQ1245" s="488"/>
      <c r="AR1245" s="488"/>
      <c r="AS1245" s="488"/>
      <c r="AT1245" s="488"/>
      <c r="AU1245" s="489"/>
    </row>
    <row r="1246" spans="1:50" s="516" customFormat="1" ht="12.75">
      <c r="A1246" s="529"/>
      <c r="B1246" s="401" t="s">
        <v>369</v>
      </c>
      <c r="C1246" s="360"/>
      <c r="D1246" s="360"/>
      <c r="E1246" s="360"/>
      <c r="F1246" s="402"/>
      <c r="G1246" s="402"/>
      <c r="H1246" s="177"/>
      <c r="I1246" s="177"/>
      <c r="J1246" s="177"/>
      <c r="K1246" s="177"/>
      <c r="L1246" s="177"/>
      <c r="M1246" s="177"/>
      <c r="N1246" s="177"/>
      <c r="O1246" s="177"/>
      <c r="P1246" s="177"/>
      <c r="Q1246" s="177"/>
      <c r="R1246" s="177"/>
      <c r="S1246" s="177"/>
      <c r="T1246" s="403">
        <v>0</v>
      </c>
      <c r="U1246" s="403">
        <v>0</v>
      </c>
      <c r="V1246" s="177"/>
      <c r="W1246" s="177"/>
      <c r="X1246" s="177"/>
      <c r="Y1246" s="177"/>
      <c r="Z1246" s="177"/>
      <c r="AA1246" s="407">
        <v>0</v>
      </c>
      <c r="AB1246" s="533"/>
      <c r="AC1246" s="488"/>
      <c r="AD1246" s="488"/>
      <c r="AE1246" s="488"/>
      <c r="AF1246" s="488"/>
      <c r="AG1246" s="488"/>
      <c r="AH1246" s="488"/>
      <c r="AI1246" s="488"/>
      <c r="AJ1246" s="488"/>
      <c r="AK1246" s="488"/>
      <c r="AL1246" s="488"/>
      <c r="AM1246" s="488"/>
      <c r="AN1246" s="488"/>
      <c r="AO1246" s="488"/>
      <c r="AP1246" s="488"/>
      <c r="AQ1246" s="488"/>
      <c r="AR1246" s="488"/>
      <c r="AS1246" s="488"/>
      <c r="AT1246" s="488"/>
      <c r="AU1246" s="489"/>
    </row>
    <row r="1247" spans="1:50" s="516" customFormat="1" ht="12.75">
      <c r="A1247" s="529"/>
      <c r="B1247" s="401" t="s">
        <v>370</v>
      </c>
      <c r="C1247" s="360"/>
      <c r="D1247" s="360"/>
      <c r="E1247" s="360"/>
      <c r="F1247" s="402"/>
      <c r="G1247" s="402"/>
      <c r="H1247" s="177"/>
      <c r="I1247" s="177"/>
      <c r="J1247" s="177"/>
      <c r="K1247" s="177"/>
      <c r="L1247" s="177"/>
      <c r="M1247" s="177"/>
      <c r="N1247" s="177"/>
      <c r="O1247" s="177"/>
      <c r="P1247" s="177"/>
      <c r="Q1247" s="177"/>
      <c r="R1247" s="177"/>
      <c r="S1247" s="177"/>
      <c r="T1247" s="403">
        <v>0</v>
      </c>
      <c r="U1247" s="403">
        <v>0</v>
      </c>
      <c r="V1247" s="177"/>
      <c r="W1247" s="177"/>
      <c r="X1247" s="177"/>
      <c r="Y1247" s="177"/>
      <c r="Z1247" s="177"/>
      <c r="AA1247" s="407">
        <v>0</v>
      </c>
      <c r="AB1247" s="533"/>
      <c r="AC1247" s="488"/>
      <c r="AD1247" s="488"/>
      <c r="AE1247" s="488"/>
      <c r="AF1247" s="488"/>
      <c r="AG1247" s="488"/>
      <c r="AH1247" s="488"/>
      <c r="AI1247" s="488"/>
      <c r="AJ1247" s="488"/>
      <c r="AK1247" s="488"/>
      <c r="AL1247" s="488"/>
      <c r="AM1247" s="488"/>
      <c r="AN1247" s="488"/>
      <c r="AO1247" s="488"/>
      <c r="AP1247" s="488"/>
      <c r="AQ1247" s="488"/>
      <c r="AR1247" s="488"/>
      <c r="AS1247" s="488"/>
      <c r="AT1247" s="488"/>
      <c r="AU1247" s="489"/>
    </row>
    <row r="1248" spans="1:50" s="516" customFormat="1" ht="12.75">
      <c r="A1248" s="529"/>
      <c r="B1248" s="401" t="s">
        <v>371</v>
      </c>
      <c r="C1248" s="360"/>
      <c r="D1248" s="360"/>
      <c r="E1248" s="360"/>
      <c r="F1248" s="402"/>
      <c r="G1248" s="402"/>
      <c r="H1248" s="177"/>
      <c r="I1248" s="177"/>
      <c r="J1248" s="177"/>
      <c r="K1248" s="177"/>
      <c r="L1248" s="177"/>
      <c r="M1248" s="177"/>
      <c r="N1248" s="177"/>
      <c r="O1248" s="177"/>
      <c r="P1248" s="177"/>
      <c r="Q1248" s="177"/>
      <c r="R1248" s="177"/>
      <c r="S1248" s="177"/>
      <c r="T1248" s="403">
        <v>0</v>
      </c>
      <c r="U1248" s="403">
        <v>0</v>
      </c>
      <c r="V1248" s="177"/>
      <c r="W1248" s="177"/>
      <c r="X1248" s="177"/>
      <c r="Y1248" s="177"/>
      <c r="Z1248" s="177"/>
      <c r="AA1248" s="407">
        <v>0</v>
      </c>
      <c r="AB1248" s="533"/>
      <c r="AC1248" s="488"/>
      <c r="AD1248" s="488"/>
      <c r="AE1248" s="488"/>
      <c r="AF1248" s="488"/>
      <c r="AG1248" s="488"/>
      <c r="AH1248" s="488"/>
      <c r="AI1248" s="488"/>
      <c r="AJ1248" s="488"/>
      <c r="AK1248" s="488"/>
      <c r="AL1248" s="488"/>
      <c r="AM1248" s="488"/>
      <c r="AN1248" s="488"/>
      <c r="AO1248" s="488"/>
      <c r="AP1248" s="488"/>
      <c r="AQ1248" s="488"/>
      <c r="AR1248" s="488"/>
      <c r="AS1248" s="488"/>
      <c r="AT1248" s="488"/>
      <c r="AU1248" s="489"/>
    </row>
    <row r="1249" spans="1:50" s="516" customFormat="1" ht="12.75">
      <c r="A1249" s="529"/>
      <c r="B1249" s="401" t="s">
        <v>372</v>
      </c>
      <c r="C1249" s="360"/>
      <c r="D1249" s="360"/>
      <c r="E1249" s="360"/>
      <c r="F1249" s="402"/>
      <c r="G1249" s="402"/>
      <c r="H1249" s="177"/>
      <c r="I1249" s="177"/>
      <c r="J1249" s="177"/>
      <c r="K1249" s="177"/>
      <c r="L1249" s="177"/>
      <c r="M1249" s="177"/>
      <c r="N1249" s="177"/>
      <c r="O1249" s="177"/>
      <c r="P1249" s="177"/>
      <c r="Q1249" s="177"/>
      <c r="R1249" s="177"/>
      <c r="S1249" s="177"/>
      <c r="T1249" s="403">
        <v>0</v>
      </c>
      <c r="U1249" s="403">
        <v>0</v>
      </c>
      <c r="V1249" s="177"/>
      <c r="W1249" s="177"/>
      <c r="X1249" s="177"/>
      <c r="Y1249" s="177"/>
      <c r="Z1249" s="177"/>
      <c r="AA1249" s="407">
        <v>0</v>
      </c>
      <c r="AB1249" s="533"/>
      <c r="AC1249" s="488"/>
      <c r="AD1249" s="488"/>
      <c r="AE1249" s="488"/>
      <c r="AF1249" s="488"/>
      <c r="AG1249" s="488"/>
      <c r="AH1249" s="488"/>
      <c r="AI1249" s="488"/>
      <c r="AJ1249" s="488"/>
      <c r="AK1249" s="488"/>
      <c r="AL1249" s="488"/>
      <c r="AM1249" s="488"/>
      <c r="AN1249" s="488"/>
      <c r="AO1249" s="488"/>
      <c r="AP1249" s="488"/>
      <c r="AQ1249" s="488"/>
      <c r="AR1249" s="488"/>
      <c r="AS1249" s="488"/>
      <c r="AT1249" s="488"/>
      <c r="AU1249" s="489"/>
    </row>
    <row r="1250" spans="1:50" s="516" customFormat="1" ht="12.75">
      <c r="A1250" s="529"/>
      <c r="B1250" s="401" t="s">
        <v>373</v>
      </c>
      <c r="C1250" s="360">
        <v>0</v>
      </c>
      <c r="D1250" s="360">
        <v>0</v>
      </c>
      <c r="E1250" s="360">
        <v>5</v>
      </c>
      <c r="F1250" s="402"/>
      <c r="G1250" s="402"/>
      <c r="H1250" s="177">
        <v>58.697126400000002</v>
      </c>
      <c r="I1250" s="177">
        <v>55.004458360000001</v>
      </c>
      <c r="J1250" s="177">
        <v>0</v>
      </c>
      <c r="K1250" s="177">
        <v>0</v>
      </c>
      <c r="L1250" s="177">
        <v>0</v>
      </c>
      <c r="M1250" s="177">
        <v>0</v>
      </c>
      <c r="N1250" s="177">
        <v>0</v>
      </c>
      <c r="O1250" s="177">
        <v>0</v>
      </c>
      <c r="P1250" s="177">
        <v>0</v>
      </c>
      <c r="Q1250" s="177">
        <v>0</v>
      </c>
      <c r="R1250" s="177">
        <v>0</v>
      </c>
      <c r="S1250" s="177">
        <v>5</v>
      </c>
      <c r="T1250" s="403">
        <v>0</v>
      </c>
      <c r="U1250" s="403">
        <v>5</v>
      </c>
      <c r="V1250" s="177">
        <v>2.548</v>
      </c>
      <c r="W1250" s="177">
        <v>2.22168623</v>
      </c>
      <c r="X1250" s="177">
        <v>0.14674282</v>
      </c>
      <c r="Y1250" s="177">
        <v>14.6742816</v>
      </c>
      <c r="Z1250" s="177">
        <v>37.961747709999997</v>
      </c>
      <c r="AA1250" s="407">
        <v>57.552458359999996</v>
      </c>
      <c r="AB1250" s="533"/>
      <c r="AC1250" s="488"/>
      <c r="AD1250" s="488"/>
      <c r="AE1250" s="488"/>
      <c r="AF1250" s="488"/>
      <c r="AG1250" s="488"/>
      <c r="AH1250" s="488"/>
      <c r="AI1250" s="488"/>
      <c r="AJ1250" s="488"/>
      <c r="AK1250" s="488"/>
      <c r="AL1250" s="488"/>
      <c r="AM1250" s="488"/>
      <c r="AN1250" s="488"/>
      <c r="AO1250" s="488"/>
      <c r="AP1250" s="488"/>
      <c r="AQ1250" s="488"/>
      <c r="AR1250" s="488"/>
      <c r="AS1250" s="488"/>
      <c r="AT1250" s="488"/>
      <c r="AU1250" s="489"/>
    </row>
    <row r="1251" spans="1:50" s="516" customFormat="1" ht="12.75">
      <c r="A1251" s="529"/>
      <c r="B1251" s="401" t="s">
        <v>374</v>
      </c>
      <c r="C1251" s="360"/>
      <c r="D1251" s="360"/>
      <c r="E1251" s="360"/>
      <c r="F1251" s="402"/>
      <c r="G1251" s="402"/>
      <c r="H1251" s="177"/>
      <c r="I1251" s="177"/>
      <c r="J1251" s="177"/>
      <c r="K1251" s="177"/>
      <c r="L1251" s="177"/>
      <c r="M1251" s="177"/>
      <c r="N1251" s="177"/>
      <c r="O1251" s="177"/>
      <c r="P1251" s="177"/>
      <c r="Q1251" s="177"/>
      <c r="R1251" s="177"/>
      <c r="S1251" s="177"/>
      <c r="T1251" s="403">
        <v>0</v>
      </c>
      <c r="U1251" s="403">
        <v>0</v>
      </c>
      <c r="V1251" s="177"/>
      <c r="W1251" s="177"/>
      <c r="X1251" s="177"/>
      <c r="Y1251" s="177"/>
      <c r="Z1251" s="177"/>
      <c r="AA1251" s="407">
        <v>0</v>
      </c>
      <c r="AB1251" s="533"/>
      <c r="AC1251" s="488"/>
      <c r="AD1251" s="488"/>
      <c r="AE1251" s="488"/>
      <c r="AF1251" s="488"/>
      <c r="AG1251" s="488"/>
      <c r="AH1251" s="488"/>
      <c r="AI1251" s="488"/>
      <c r="AJ1251" s="488"/>
      <c r="AK1251" s="488"/>
      <c r="AL1251" s="488"/>
      <c r="AM1251" s="488"/>
      <c r="AN1251" s="488"/>
      <c r="AO1251" s="488"/>
      <c r="AP1251" s="488"/>
      <c r="AQ1251" s="488"/>
      <c r="AR1251" s="488"/>
      <c r="AS1251" s="488"/>
      <c r="AT1251" s="488"/>
      <c r="AU1251" s="489"/>
    </row>
    <row r="1252" spans="1:50" s="516" customFormat="1" ht="12.75">
      <c r="A1252" s="529"/>
      <c r="B1252" s="401" t="s">
        <v>375</v>
      </c>
      <c r="C1252" s="360"/>
      <c r="D1252" s="360"/>
      <c r="E1252" s="360">
        <v>5</v>
      </c>
      <c r="F1252" s="402"/>
      <c r="G1252" s="402"/>
      <c r="H1252" s="177">
        <v>58.697126400000002</v>
      </c>
      <c r="I1252" s="518">
        <v>55.004458360000001</v>
      </c>
      <c r="J1252" s="177"/>
      <c r="K1252" s="177"/>
      <c r="L1252" s="177"/>
      <c r="M1252" s="177"/>
      <c r="N1252" s="177"/>
      <c r="O1252" s="177"/>
      <c r="P1252" s="177"/>
      <c r="Q1252" s="177"/>
      <c r="R1252" s="177"/>
      <c r="S1252" s="177">
        <v>5</v>
      </c>
      <c r="T1252" s="403">
        <v>0</v>
      </c>
      <c r="U1252" s="403">
        <v>5</v>
      </c>
      <c r="V1252" s="177">
        <v>2.548</v>
      </c>
      <c r="W1252" s="177">
        <v>2.22168623</v>
      </c>
      <c r="X1252" s="177">
        <v>0.14674282</v>
      </c>
      <c r="Y1252" s="177">
        <v>14.6742816</v>
      </c>
      <c r="Z1252" s="177">
        <v>37.961747709999997</v>
      </c>
      <c r="AA1252" s="407">
        <v>57.552458359999996</v>
      </c>
      <c r="AB1252" s="533"/>
      <c r="AC1252" s="488"/>
      <c r="AD1252" s="488"/>
      <c r="AE1252" s="488"/>
      <c r="AF1252" s="488"/>
      <c r="AG1252" s="488"/>
      <c r="AH1252" s="488"/>
      <c r="AI1252" s="488"/>
      <c r="AJ1252" s="488"/>
      <c r="AK1252" s="488"/>
      <c r="AL1252" s="488"/>
      <c r="AM1252" s="488"/>
      <c r="AN1252" s="488"/>
      <c r="AO1252" s="488"/>
      <c r="AP1252" s="488"/>
      <c r="AQ1252" s="488"/>
      <c r="AR1252" s="488"/>
      <c r="AS1252" s="488"/>
      <c r="AT1252" s="488"/>
      <c r="AU1252" s="489"/>
    </row>
    <row r="1253" spans="1:50" s="516" customFormat="1" ht="12.75">
      <c r="A1253" s="529"/>
      <c r="B1253" s="401" t="s">
        <v>376</v>
      </c>
      <c r="C1253" s="360"/>
      <c r="D1253" s="360"/>
      <c r="E1253" s="360"/>
      <c r="F1253" s="402"/>
      <c r="G1253" s="402"/>
      <c r="H1253" s="177"/>
      <c r="I1253" s="177"/>
      <c r="J1253" s="177"/>
      <c r="K1253" s="177"/>
      <c r="L1253" s="177"/>
      <c r="M1253" s="177"/>
      <c r="N1253" s="177"/>
      <c r="O1253" s="177"/>
      <c r="P1253" s="177"/>
      <c r="Q1253" s="177"/>
      <c r="R1253" s="177"/>
      <c r="S1253" s="177"/>
      <c r="T1253" s="403">
        <v>0</v>
      </c>
      <c r="U1253" s="403">
        <v>0</v>
      </c>
      <c r="V1253" s="177"/>
      <c r="W1253" s="177"/>
      <c r="X1253" s="177"/>
      <c r="Y1253" s="177"/>
      <c r="Z1253" s="177"/>
      <c r="AA1253" s="407">
        <v>0</v>
      </c>
      <c r="AB1253" s="533"/>
      <c r="AC1253" s="488"/>
      <c r="AD1253" s="488"/>
      <c r="AE1253" s="488"/>
      <c r="AF1253" s="488"/>
      <c r="AG1253" s="488"/>
      <c r="AH1253" s="488"/>
      <c r="AI1253" s="488"/>
      <c r="AJ1253" s="488"/>
      <c r="AK1253" s="488"/>
      <c r="AL1253" s="488"/>
      <c r="AM1253" s="488"/>
      <c r="AN1253" s="488"/>
      <c r="AO1253" s="488"/>
      <c r="AP1253" s="488"/>
      <c r="AQ1253" s="488"/>
      <c r="AR1253" s="488"/>
      <c r="AS1253" s="488"/>
      <c r="AT1253" s="488"/>
      <c r="AU1253" s="489"/>
    </row>
    <row r="1254" spans="1:50" s="516" customFormat="1" ht="12.75">
      <c r="A1254" s="529"/>
      <c r="B1254" s="401" t="s">
        <v>377</v>
      </c>
      <c r="C1254" s="360"/>
      <c r="D1254" s="360"/>
      <c r="E1254" s="360"/>
      <c r="F1254" s="402"/>
      <c r="G1254" s="402"/>
      <c r="H1254" s="177"/>
      <c r="I1254" s="177"/>
      <c r="J1254" s="177"/>
      <c r="K1254" s="177"/>
      <c r="L1254" s="177"/>
      <c r="M1254" s="177"/>
      <c r="N1254" s="177"/>
      <c r="O1254" s="177"/>
      <c r="P1254" s="177"/>
      <c r="Q1254" s="177"/>
      <c r="R1254" s="177"/>
      <c r="S1254" s="177"/>
      <c r="T1254" s="403">
        <v>0</v>
      </c>
      <c r="U1254" s="403">
        <v>0</v>
      </c>
      <c r="V1254" s="177"/>
      <c r="W1254" s="177"/>
      <c r="X1254" s="177"/>
      <c r="Y1254" s="177"/>
      <c r="Z1254" s="177"/>
      <c r="AA1254" s="407">
        <v>0</v>
      </c>
      <c r="AB1254" s="533"/>
      <c r="AC1254" s="488"/>
      <c r="AD1254" s="488"/>
      <c r="AE1254" s="488"/>
      <c r="AF1254" s="488"/>
      <c r="AG1254" s="488"/>
      <c r="AH1254" s="488"/>
      <c r="AI1254" s="488"/>
      <c r="AJ1254" s="488"/>
      <c r="AK1254" s="488"/>
      <c r="AL1254" s="488"/>
      <c r="AM1254" s="488"/>
      <c r="AN1254" s="488"/>
      <c r="AO1254" s="488"/>
      <c r="AP1254" s="488"/>
      <c r="AQ1254" s="488"/>
      <c r="AR1254" s="488"/>
      <c r="AS1254" s="488"/>
      <c r="AT1254" s="488"/>
      <c r="AU1254" s="489"/>
    </row>
    <row r="1255" spans="1:50" s="516" customFormat="1" ht="12.75">
      <c r="A1255" s="529"/>
      <c r="B1255" s="401" t="s">
        <v>67</v>
      </c>
      <c r="C1255" s="360"/>
      <c r="D1255" s="360"/>
      <c r="E1255" s="360"/>
      <c r="F1255" s="402"/>
      <c r="G1255" s="402"/>
      <c r="H1255" s="177"/>
      <c r="I1255" s="177"/>
      <c r="J1255" s="177"/>
      <c r="K1255" s="177"/>
      <c r="L1255" s="177"/>
      <c r="M1255" s="177"/>
      <c r="N1255" s="177"/>
      <c r="O1255" s="177"/>
      <c r="P1255" s="177"/>
      <c r="Q1255" s="177"/>
      <c r="R1255" s="177"/>
      <c r="S1255" s="177"/>
      <c r="T1255" s="403">
        <v>0</v>
      </c>
      <c r="U1255" s="403">
        <v>0</v>
      </c>
      <c r="V1255" s="177"/>
      <c r="W1255" s="177"/>
      <c r="X1255" s="177"/>
      <c r="Y1255" s="177"/>
      <c r="Z1255" s="177"/>
      <c r="AA1255" s="407">
        <v>0</v>
      </c>
      <c r="AB1255" s="533"/>
      <c r="AC1255" s="488"/>
      <c r="AD1255" s="488"/>
      <c r="AE1255" s="488"/>
      <c r="AF1255" s="488"/>
      <c r="AG1255" s="488"/>
      <c r="AH1255" s="488"/>
      <c r="AI1255" s="488"/>
      <c r="AJ1255" s="488"/>
      <c r="AK1255" s="488"/>
      <c r="AL1255" s="488"/>
      <c r="AM1255" s="488"/>
      <c r="AN1255" s="488"/>
      <c r="AO1255" s="488"/>
      <c r="AP1255" s="488"/>
      <c r="AQ1255" s="488"/>
      <c r="AR1255" s="488"/>
      <c r="AS1255" s="488"/>
      <c r="AT1255" s="488"/>
      <c r="AU1255" s="489"/>
    </row>
    <row r="1256" spans="1:50" s="528" customFormat="1" ht="39.950000000000003" customHeight="1">
      <c r="A1256" s="540">
        <v>50</v>
      </c>
      <c r="B1256" s="397" t="s">
        <v>122</v>
      </c>
      <c r="C1256" s="513" t="s">
        <v>52</v>
      </c>
      <c r="D1256" s="513">
        <v>35</v>
      </c>
      <c r="E1256" s="513">
        <v>5.46</v>
      </c>
      <c r="F1256" s="398">
        <v>2012</v>
      </c>
      <c r="G1256" s="398">
        <v>2017</v>
      </c>
      <c r="H1256" s="513">
        <v>144.57999999999998</v>
      </c>
      <c r="I1256" s="513">
        <v>134.61749999999998</v>
      </c>
      <c r="J1256" s="513"/>
      <c r="K1256" s="513"/>
      <c r="L1256" s="513"/>
      <c r="M1256" s="513"/>
      <c r="N1256" s="513"/>
      <c r="O1256" s="513"/>
      <c r="P1256" s="513"/>
      <c r="Q1256" s="513"/>
      <c r="R1256" s="513">
        <v>35</v>
      </c>
      <c r="S1256" s="513">
        <v>5.46</v>
      </c>
      <c r="T1256" s="584">
        <v>35</v>
      </c>
      <c r="U1256" s="584">
        <v>5.46</v>
      </c>
      <c r="V1256" s="590">
        <v>0.1</v>
      </c>
      <c r="W1256" s="590">
        <v>4.3875000000000002</v>
      </c>
      <c r="X1256" s="590">
        <v>36</v>
      </c>
      <c r="Y1256" s="590">
        <v>24</v>
      </c>
      <c r="Z1256" s="590">
        <v>70.22999999999999</v>
      </c>
      <c r="AA1256" s="587">
        <v>134.71749999999997</v>
      </c>
      <c r="AB1256" s="531"/>
      <c r="AC1256" s="515"/>
      <c r="AD1256" s="537"/>
      <c r="AE1256" s="537"/>
      <c r="AF1256" s="515"/>
      <c r="AG1256" s="515"/>
      <c r="AH1256" s="515"/>
      <c r="AI1256" s="515"/>
      <c r="AJ1256" s="515"/>
      <c r="AK1256" s="515"/>
      <c r="AL1256" s="515"/>
      <c r="AM1256" s="515"/>
      <c r="AN1256" s="515"/>
      <c r="AO1256" s="515"/>
      <c r="AP1256" s="515"/>
      <c r="AQ1256" s="537"/>
      <c r="AR1256" s="537"/>
      <c r="AS1256" s="537"/>
      <c r="AT1256" s="537"/>
      <c r="AU1256" s="527"/>
      <c r="AX1256" s="536"/>
    </row>
    <row r="1257" spans="1:50" s="516" customFormat="1" ht="12.75">
      <c r="A1257" s="529"/>
      <c r="B1257" s="401" t="s">
        <v>361</v>
      </c>
      <c r="C1257" s="360">
        <v>0</v>
      </c>
      <c r="D1257" s="360">
        <v>35</v>
      </c>
      <c r="E1257" s="360">
        <v>5.46</v>
      </c>
      <c r="F1257" s="402"/>
      <c r="G1257" s="402"/>
      <c r="H1257" s="177">
        <v>144.57999999999998</v>
      </c>
      <c r="I1257" s="177">
        <v>134.61750000000001</v>
      </c>
      <c r="J1257" s="177">
        <v>0</v>
      </c>
      <c r="K1257" s="177">
        <v>0</v>
      </c>
      <c r="L1257" s="177">
        <v>0</v>
      </c>
      <c r="M1257" s="177">
        <v>0</v>
      </c>
      <c r="N1257" s="177">
        <v>0</v>
      </c>
      <c r="O1257" s="177">
        <v>0</v>
      </c>
      <c r="P1257" s="177">
        <v>0</v>
      </c>
      <c r="Q1257" s="177">
        <v>0</v>
      </c>
      <c r="R1257" s="177">
        <v>35</v>
      </c>
      <c r="S1257" s="177">
        <v>5.46</v>
      </c>
      <c r="T1257" s="403">
        <v>35</v>
      </c>
      <c r="U1257" s="403">
        <v>5.46</v>
      </c>
      <c r="V1257" s="177">
        <v>0.1</v>
      </c>
      <c r="W1257" s="177">
        <v>4.3875000000000002</v>
      </c>
      <c r="X1257" s="177">
        <v>36</v>
      </c>
      <c r="Y1257" s="177">
        <v>24</v>
      </c>
      <c r="Z1257" s="177">
        <v>70.23</v>
      </c>
      <c r="AA1257" s="407">
        <v>134.7175</v>
      </c>
      <c r="AB1257" s="533"/>
      <c r="AC1257" s="488"/>
      <c r="AD1257" s="488"/>
      <c r="AE1257" s="488"/>
      <c r="AF1257" s="488"/>
      <c r="AG1257" s="488"/>
      <c r="AH1257" s="488"/>
      <c r="AI1257" s="488"/>
      <c r="AJ1257" s="488"/>
      <c r="AK1257" s="488"/>
      <c r="AL1257" s="488"/>
      <c r="AM1257" s="488"/>
      <c r="AN1257" s="488"/>
      <c r="AO1257" s="488"/>
      <c r="AP1257" s="488"/>
      <c r="AQ1257" s="488"/>
      <c r="AR1257" s="488"/>
      <c r="AS1257" s="488"/>
      <c r="AT1257" s="488"/>
      <c r="AU1257" s="489"/>
    </row>
    <row r="1258" spans="1:50" s="516" customFormat="1" ht="12.75">
      <c r="A1258" s="529"/>
      <c r="B1258" s="401" t="s">
        <v>362</v>
      </c>
      <c r="C1258" s="360">
        <v>0</v>
      </c>
      <c r="D1258" s="360">
        <v>35</v>
      </c>
      <c r="E1258" s="360">
        <v>0</v>
      </c>
      <c r="F1258" s="402"/>
      <c r="G1258" s="402"/>
      <c r="H1258" s="177">
        <v>76.233115620000007</v>
      </c>
      <c r="I1258" s="177">
        <v>71.518624530000011</v>
      </c>
      <c r="J1258" s="177">
        <v>0</v>
      </c>
      <c r="K1258" s="177">
        <v>0</v>
      </c>
      <c r="L1258" s="177">
        <v>0</v>
      </c>
      <c r="M1258" s="177">
        <v>0</v>
      </c>
      <c r="N1258" s="177">
        <v>0</v>
      </c>
      <c r="O1258" s="177">
        <v>0</v>
      </c>
      <c r="P1258" s="177">
        <v>0</v>
      </c>
      <c r="Q1258" s="177">
        <v>0</v>
      </c>
      <c r="R1258" s="177">
        <v>35</v>
      </c>
      <c r="S1258" s="177">
        <v>0</v>
      </c>
      <c r="T1258" s="403">
        <v>35</v>
      </c>
      <c r="U1258" s="403">
        <v>0</v>
      </c>
      <c r="V1258" s="177">
        <v>6.5000000000000002E-2</v>
      </c>
      <c r="W1258" s="177">
        <v>2.8518750000000002</v>
      </c>
      <c r="X1258" s="177">
        <v>18.981824329999998</v>
      </c>
      <c r="Y1258" s="177">
        <v>12.65454956</v>
      </c>
      <c r="Z1258" s="177">
        <v>37.030375640000003</v>
      </c>
      <c r="AA1258" s="407">
        <v>71.583624530000009</v>
      </c>
      <c r="AB1258" s="533"/>
      <c r="AC1258" s="488"/>
      <c r="AD1258" s="488"/>
      <c r="AE1258" s="488"/>
      <c r="AF1258" s="488"/>
      <c r="AG1258" s="488"/>
      <c r="AH1258" s="488"/>
      <c r="AI1258" s="488"/>
      <c r="AJ1258" s="488"/>
      <c r="AK1258" s="488"/>
      <c r="AL1258" s="488"/>
      <c r="AM1258" s="488"/>
      <c r="AN1258" s="488"/>
      <c r="AO1258" s="488"/>
      <c r="AP1258" s="488"/>
      <c r="AQ1258" s="488"/>
      <c r="AR1258" s="488"/>
      <c r="AS1258" s="488"/>
      <c r="AT1258" s="488"/>
      <c r="AU1258" s="489"/>
    </row>
    <row r="1259" spans="1:50" s="516" customFormat="1" ht="12.75">
      <c r="A1259" s="529"/>
      <c r="B1259" s="401" t="s">
        <v>363</v>
      </c>
      <c r="C1259" s="360">
        <v>0</v>
      </c>
      <c r="D1259" s="360">
        <v>35</v>
      </c>
      <c r="E1259" s="360">
        <v>0</v>
      </c>
      <c r="F1259" s="402"/>
      <c r="G1259" s="402"/>
      <c r="H1259" s="177">
        <v>76.233115620000007</v>
      </c>
      <c r="I1259" s="177">
        <v>71.518624530000011</v>
      </c>
      <c r="J1259" s="177">
        <v>0</v>
      </c>
      <c r="K1259" s="177">
        <v>0</v>
      </c>
      <c r="L1259" s="177">
        <v>0</v>
      </c>
      <c r="M1259" s="177">
        <v>0</v>
      </c>
      <c r="N1259" s="177">
        <v>0</v>
      </c>
      <c r="O1259" s="177">
        <v>0</v>
      </c>
      <c r="P1259" s="177">
        <v>0</v>
      </c>
      <c r="Q1259" s="177">
        <v>0</v>
      </c>
      <c r="R1259" s="177">
        <v>35</v>
      </c>
      <c r="S1259" s="177">
        <v>0</v>
      </c>
      <c r="T1259" s="403">
        <v>35</v>
      </c>
      <c r="U1259" s="403">
        <v>0</v>
      </c>
      <c r="V1259" s="177">
        <v>6.5000000000000002E-2</v>
      </c>
      <c r="W1259" s="177">
        <v>2.8518750000000002</v>
      </c>
      <c r="X1259" s="177">
        <v>18.981824329999998</v>
      </c>
      <c r="Y1259" s="177">
        <v>12.65454956</v>
      </c>
      <c r="Z1259" s="177">
        <v>37.030375640000003</v>
      </c>
      <c r="AA1259" s="407">
        <v>71.583624530000009</v>
      </c>
      <c r="AB1259" s="533"/>
      <c r="AC1259" s="488"/>
      <c r="AD1259" s="488"/>
      <c r="AE1259" s="488"/>
      <c r="AF1259" s="488"/>
      <c r="AG1259" s="488"/>
      <c r="AH1259" s="488"/>
      <c r="AI1259" s="488"/>
      <c r="AJ1259" s="488"/>
      <c r="AK1259" s="488"/>
      <c r="AL1259" s="488"/>
      <c r="AM1259" s="488"/>
      <c r="AN1259" s="488"/>
      <c r="AO1259" s="488"/>
      <c r="AP1259" s="488"/>
      <c r="AQ1259" s="488"/>
      <c r="AR1259" s="488"/>
      <c r="AS1259" s="488"/>
      <c r="AT1259" s="488"/>
      <c r="AU1259" s="489"/>
    </row>
    <row r="1260" spans="1:50" s="516" customFormat="1" ht="12.75">
      <c r="A1260" s="529"/>
      <c r="B1260" s="401" t="s">
        <v>364</v>
      </c>
      <c r="C1260" s="360"/>
      <c r="D1260" s="360"/>
      <c r="E1260" s="360"/>
      <c r="F1260" s="402"/>
      <c r="G1260" s="402"/>
      <c r="H1260" s="177"/>
      <c r="I1260" s="177"/>
      <c r="J1260" s="177"/>
      <c r="K1260" s="177"/>
      <c r="L1260" s="177"/>
      <c r="M1260" s="177"/>
      <c r="N1260" s="177"/>
      <c r="O1260" s="177"/>
      <c r="P1260" s="177"/>
      <c r="Q1260" s="177"/>
      <c r="R1260" s="177"/>
      <c r="S1260" s="177"/>
      <c r="T1260" s="403">
        <v>0</v>
      </c>
      <c r="U1260" s="403">
        <v>0</v>
      </c>
      <c r="V1260" s="177"/>
      <c r="W1260" s="177"/>
      <c r="X1260" s="177"/>
      <c r="Y1260" s="177"/>
      <c r="Z1260" s="177"/>
      <c r="AA1260" s="407">
        <v>0</v>
      </c>
      <c r="AB1260" s="533"/>
      <c r="AC1260" s="488"/>
      <c r="AD1260" s="488"/>
      <c r="AE1260" s="488"/>
      <c r="AF1260" s="488"/>
      <c r="AG1260" s="488"/>
      <c r="AH1260" s="488"/>
      <c r="AI1260" s="488"/>
      <c r="AJ1260" s="488"/>
      <c r="AK1260" s="488"/>
      <c r="AL1260" s="488"/>
      <c r="AM1260" s="488"/>
      <c r="AN1260" s="488"/>
      <c r="AO1260" s="488"/>
      <c r="AP1260" s="488"/>
      <c r="AQ1260" s="488"/>
      <c r="AR1260" s="488"/>
      <c r="AS1260" s="488"/>
      <c r="AT1260" s="488"/>
      <c r="AU1260" s="489"/>
    </row>
    <row r="1261" spans="1:50" s="516" customFormat="1" ht="12.75">
      <c r="A1261" s="529"/>
      <c r="B1261" s="401" t="s">
        <v>365</v>
      </c>
      <c r="C1261" s="360"/>
      <c r="D1261" s="360"/>
      <c r="E1261" s="360"/>
      <c r="F1261" s="402"/>
      <c r="G1261" s="402"/>
      <c r="H1261" s="177"/>
      <c r="I1261" s="177"/>
      <c r="J1261" s="177"/>
      <c r="K1261" s="177"/>
      <c r="L1261" s="177"/>
      <c r="M1261" s="177"/>
      <c r="N1261" s="177"/>
      <c r="O1261" s="177"/>
      <c r="P1261" s="177"/>
      <c r="Q1261" s="177"/>
      <c r="R1261" s="177"/>
      <c r="S1261" s="177"/>
      <c r="T1261" s="403">
        <v>0</v>
      </c>
      <c r="U1261" s="403">
        <v>0</v>
      </c>
      <c r="V1261" s="177"/>
      <c r="W1261" s="177"/>
      <c r="X1261" s="177"/>
      <c r="Y1261" s="177"/>
      <c r="Z1261" s="177"/>
      <c r="AA1261" s="407">
        <v>0</v>
      </c>
      <c r="AB1261" s="533"/>
      <c r="AC1261" s="488"/>
      <c r="AD1261" s="488"/>
      <c r="AE1261" s="488"/>
      <c r="AF1261" s="488"/>
      <c r="AG1261" s="488"/>
      <c r="AH1261" s="488"/>
      <c r="AI1261" s="488"/>
      <c r="AJ1261" s="488"/>
      <c r="AK1261" s="488"/>
      <c r="AL1261" s="488"/>
      <c r="AM1261" s="488"/>
      <c r="AN1261" s="488"/>
      <c r="AO1261" s="488"/>
      <c r="AP1261" s="488"/>
      <c r="AQ1261" s="488"/>
      <c r="AR1261" s="488"/>
      <c r="AS1261" s="488"/>
      <c r="AT1261" s="488"/>
      <c r="AU1261" s="489"/>
    </row>
    <row r="1262" spans="1:50" s="516" customFormat="1" ht="12.75">
      <c r="A1262" s="529"/>
      <c r="B1262" s="401" t="s">
        <v>366</v>
      </c>
      <c r="C1262" s="360"/>
      <c r="D1262" s="360"/>
      <c r="E1262" s="360"/>
      <c r="F1262" s="402"/>
      <c r="G1262" s="402"/>
      <c r="H1262" s="177"/>
      <c r="I1262" s="177"/>
      <c r="J1262" s="177"/>
      <c r="K1262" s="177"/>
      <c r="L1262" s="177"/>
      <c r="M1262" s="177"/>
      <c r="N1262" s="177"/>
      <c r="O1262" s="177"/>
      <c r="P1262" s="177"/>
      <c r="Q1262" s="177"/>
      <c r="R1262" s="177"/>
      <c r="S1262" s="177"/>
      <c r="T1262" s="403">
        <v>0</v>
      </c>
      <c r="U1262" s="403">
        <v>0</v>
      </c>
      <c r="V1262" s="177"/>
      <c r="W1262" s="177"/>
      <c r="X1262" s="177"/>
      <c r="Y1262" s="177"/>
      <c r="Z1262" s="177"/>
      <c r="AA1262" s="407">
        <v>0</v>
      </c>
      <c r="AB1262" s="533"/>
      <c r="AC1262" s="488"/>
      <c r="AD1262" s="488"/>
      <c r="AE1262" s="488"/>
      <c r="AF1262" s="488"/>
      <c r="AG1262" s="488"/>
      <c r="AH1262" s="488"/>
      <c r="AI1262" s="488"/>
      <c r="AJ1262" s="488"/>
      <c r="AK1262" s="488"/>
      <c r="AL1262" s="488"/>
      <c r="AM1262" s="488"/>
      <c r="AN1262" s="488"/>
      <c r="AO1262" s="488"/>
      <c r="AP1262" s="488"/>
      <c r="AQ1262" s="488"/>
      <c r="AR1262" s="488"/>
      <c r="AS1262" s="488"/>
      <c r="AT1262" s="488"/>
      <c r="AU1262" s="489"/>
    </row>
    <row r="1263" spans="1:50" s="516" customFormat="1" ht="12.75">
      <c r="A1263" s="529"/>
      <c r="B1263" s="401" t="s">
        <v>367</v>
      </c>
      <c r="C1263" s="360"/>
      <c r="D1263" s="360">
        <v>35</v>
      </c>
      <c r="E1263" s="360"/>
      <c r="F1263" s="402"/>
      <c r="G1263" s="402"/>
      <c r="H1263" s="177">
        <v>76.233115620000007</v>
      </c>
      <c r="I1263" s="518">
        <v>71.518624530000011</v>
      </c>
      <c r="J1263" s="177"/>
      <c r="K1263" s="177"/>
      <c r="L1263" s="177"/>
      <c r="M1263" s="177"/>
      <c r="N1263" s="177"/>
      <c r="O1263" s="177"/>
      <c r="P1263" s="177"/>
      <c r="Q1263" s="177"/>
      <c r="R1263" s="177">
        <v>35</v>
      </c>
      <c r="S1263" s="177"/>
      <c r="T1263" s="403">
        <v>35</v>
      </c>
      <c r="U1263" s="403">
        <v>0</v>
      </c>
      <c r="V1263" s="177">
        <v>6.5000000000000002E-2</v>
      </c>
      <c r="W1263" s="177">
        <v>2.8518750000000002</v>
      </c>
      <c r="X1263" s="177">
        <v>18.981824329999998</v>
      </c>
      <c r="Y1263" s="177">
        <v>12.65454956</v>
      </c>
      <c r="Z1263" s="177">
        <v>37.030375640000003</v>
      </c>
      <c r="AA1263" s="407">
        <v>71.583624530000009</v>
      </c>
      <c r="AB1263" s="533"/>
      <c r="AC1263" s="488"/>
      <c r="AD1263" s="488"/>
      <c r="AE1263" s="488"/>
      <c r="AF1263" s="488"/>
      <c r="AG1263" s="488"/>
      <c r="AH1263" s="488"/>
      <c r="AI1263" s="488"/>
      <c r="AJ1263" s="488"/>
      <c r="AK1263" s="488"/>
      <c r="AL1263" s="488"/>
      <c r="AM1263" s="488"/>
      <c r="AN1263" s="488"/>
      <c r="AO1263" s="488"/>
      <c r="AP1263" s="488"/>
      <c r="AQ1263" s="488"/>
      <c r="AR1263" s="488"/>
      <c r="AS1263" s="488"/>
      <c r="AT1263" s="488"/>
      <c r="AU1263" s="489"/>
    </row>
    <row r="1264" spans="1:50" s="516" customFormat="1" ht="12.75">
      <c r="A1264" s="529"/>
      <c r="B1264" s="401" t="s">
        <v>368</v>
      </c>
      <c r="C1264" s="360">
        <v>0</v>
      </c>
      <c r="D1264" s="360">
        <v>0</v>
      </c>
      <c r="E1264" s="360">
        <v>0</v>
      </c>
      <c r="F1264" s="402"/>
      <c r="G1264" s="402"/>
      <c r="H1264" s="177">
        <v>0</v>
      </c>
      <c r="I1264" s="177">
        <v>0</v>
      </c>
      <c r="J1264" s="177">
        <v>0</v>
      </c>
      <c r="K1264" s="177">
        <v>0</v>
      </c>
      <c r="L1264" s="177">
        <v>0</v>
      </c>
      <c r="M1264" s="177">
        <v>0</v>
      </c>
      <c r="N1264" s="177">
        <v>0</v>
      </c>
      <c r="O1264" s="177">
        <v>0</v>
      </c>
      <c r="P1264" s="177">
        <v>0</v>
      </c>
      <c r="Q1264" s="177">
        <v>0</v>
      </c>
      <c r="R1264" s="177">
        <v>0</v>
      </c>
      <c r="S1264" s="177">
        <v>0</v>
      </c>
      <c r="T1264" s="403">
        <v>0</v>
      </c>
      <c r="U1264" s="403">
        <v>0</v>
      </c>
      <c r="V1264" s="177">
        <v>0</v>
      </c>
      <c r="W1264" s="177">
        <v>0</v>
      </c>
      <c r="X1264" s="177">
        <v>0</v>
      </c>
      <c r="Y1264" s="177">
        <v>0</v>
      </c>
      <c r="Z1264" s="177">
        <v>0</v>
      </c>
      <c r="AA1264" s="407">
        <v>0</v>
      </c>
      <c r="AB1264" s="533"/>
      <c r="AC1264" s="488"/>
      <c r="AD1264" s="488"/>
      <c r="AE1264" s="488"/>
      <c r="AF1264" s="488"/>
      <c r="AG1264" s="488"/>
      <c r="AH1264" s="488"/>
      <c r="AI1264" s="488"/>
      <c r="AJ1264" s="488"/>
      <c r="AK1264" s="488"/>
      <c r="AL1264" s="488"/>
      <c r="AM1264" s="488"/>
      <c r="AN1264" s="488"/>
      <c r="AO1264" s="488"/>
      <c r="AP1264" s="488"/>
      <c r="AQ1264" s="488"/>
      <c r="AR1264" s="488"/>
      <c r="AS1264" s="488"/>
      <c r="AT1264" s="488"/>
      <c r="AU1264" s="489"/>
    </row>
    <row r="1265" spans="1:50" s="516" customFormat="1" ht="12.75">
      <c r="A1265" s="529"/>
      <c r="B1265" s="401" t="s">
        <v>369</v>
      </c>
      <c r="C1265" s="360"/>
      <c r="D1265" s="360"/>
      <c r="E1265" s="360"/>
      <c r="F1265" s="402"/>
      <c r="G1265" s="402"/>
      <c r="H1265" s="177"/>
      <c r="I1265" s="177"/>
      <c r="J1265" s="177"/>
      <c r="K1265" s="177"/>
      <c r="L1265" s="177"/>
      <c r="M1265" s="177"/>
      <c r="N1265" s="177"/>
      <c r="O1265" s="177"/>
      <c r="P1265" s="177"/>
      <c r="Q1265" s="177"/>
      <c r="R1265" s="177"/>
      <c r="S1265" s="177"/>
      <c r="T1265" s="403">
        <v>0</v>
      </c>
      <c r="U1265" s="403">
        <v>0</v>
      </c>
      <c r="V1265" s="177"/>
      <c r="W1265" s="177"/>
      <c r="X1265" s="177"/>
      <c r="Y1265" s="177"/>
      <c r="Z1265" s="177"/>
      <c r="AA1265" s="407">
        <v>0</v>
      </c>
      <c r="AB1265" s="533"/>
      <c r="AC1265" s="488"/>
      <c r="AD1265" s="488"/>
      <c r="AE1265" s="488"/>
      <c r="AF1265" s="488"/>
      <c r="AG1265" s="488"/>
      <c r="AH1265" s="488"/>
      <c r="AI1265" s="488"/>
      <c r="AJ1265" s="488"/>
      <c r="AK1265" s="488"/>
      <c r="AL1265" s="488"/>
      <c r="AM1265" s="488"/>
      <c r="AN1265" s="488"/>
      <c r="AO1265" s="488"/>
      <c r="AP1265" s="488"/>
      <c r="AQ1265" s="488"/>
      <c r="AR1265" s="488"/>
      <c r="AS1265" s="488"/>
      <c r="AT1265" s="488"/>
      <c r="AU1265" s="489"/>
    </row>
    <row r="1266" spans="1:50" s="516" customFormat="1" ht="12.75">
      <c r="A1266" s="529"/>
      <c r="B1266" s="401" t="s">
        <v>370</v>
      </c>
      <c r="C1266" s="360"/>
      <c r="D1266" s="360"/>
      <c r="E1266" s="360"/>
      <c r="F1266" s="402"/>
      <c r="G1266" s="402"/>
      <c r="H1266" s="177"/>
      <c r="I1266" s="177"/>
      <c r="J1266" s="177"/>
      <c r="K1266" s="177"/>
      <c r="L1266" s="177"/>
      <c r="M1266" s="177"/>
      <c r="N1266" s="177"/>
      <c r="O1266" s="177"/>
      <c r="P1266" s="177"/>
      <c r="Q1266" s="177"/>
      <c r="R1266" s="177"/>
      <c r="S1266" s="177"/>
      <c r="T1266" s="403">
        <v>0</v>
      </c>
      <c r="U1266" s="403">
        <v>0</v>
      </c>
      <c r="V1266" s="177"/>
      <c r="W1266" s="177"/>
      <c r="X1266" s="177"/>
      <c r="Y1266" s="177"/>
      <c r="Z1266" s="177"/>
      <c r="AA1266" s="407">
        <v>0</v>
      </c>
      <c r="AB1266" s="533"/>
      <c r="AC1266" s="488"/>
      <c r="AD1266" s="488"/>
      <c r="AE1266" s="488"/>
      <c r="AF1266" s="488"/>
      <c r="AG1266" s="488"/>
      <c r="AH1266" s="488"/>
      <c r="AI1266" s="488"/>
      <c r="AJ1266" s="488"/>
      <c r="AK1266" s="488"/>
      <c r="AL1266" s="488"/>
      <c r="AM1266" s="488"/>
      <c r="AN1266" s="488"/>
      <c r="AO1266" s="488"/>
      <c r="AP1266" s="488"/>
      <c r="AQ1266" s="488"/>
      <c r="AR1266" s="488"/>
      <c r="AS1266" s="488"/>
      <c r="AT1266" s="488"/>
      <c r="AU1266" s="489"/>
    </row>
    <row r="1267" spans="1:50" s="516" customFormat="1" ht="12.75">
      <c r="A1267" s="529"/>
      <c r="B1267" s="401" t="s">
        <v>371</v>
      </c>
      <c r="C1267" s="360"/>
      <c r="D1267" s="360"/>
      <c r="E1267" s="360"/>
      <c r="F1267" s="402"/>
      <c r="G1267" s="402"/>
      <c r="H1267" s="177"/>
      <c r="I1267" s="177"/>
      <c r="J1267" s="177"/>
      <c r="K1267" s="177"/>
      <c r="L1267" s="177"/>
      <c r="M1267" s="177"/>
      <c r="N1267" s="177"/>
      <c r="O1267" s="177"/>
      <c r="P1267" s="177"/>
      <c r="Q1267" s="177"/>
      <c r="R1267" s="177"/>
      <c r="S1267" s="177"/>
      <c r="T1267" s="403">
        <v>0</v>
      </c>
      <c r="U1267" s="403">
        <v>0</v>
      </c>
      <c r="V1267" s="177"/>
      <c r="W1267" s="177"/>
      <c r="X1267" s="177"/>
      <c r="Y1267" s="177"/>
      <c r="Z1267" s="177"/>
      <c r="AA1267" s="407">
        <v>0</v>
      </c>
      <c r="AB1267" s="533"/>
      <c r="AC1267" s="488"/>
      <c r="AD1267" s="488"/>
      <c r="AE1267" s="488"/>
      <c r="AF1267" s="488"/>
      <c r="AG1267" s="488"/>
      <c r="AH1267" s="488"/>
      <c r="AI1267" s="488"/>
      <c r="AJ1267" s="488"/>
      <c r="AK1267" s="488"/>
      <c r="AL1267" s="488"/>
      <c r="AM1267" s="488"/>
      <c r="AN1267" s="488"/>
      <c r="AO1267" s="488"/>
      <c r="AP1267" s="488"/>
      <c r="AQ1267" s="488"/>
      <c r="AR1267" s="488"/>
      <c r="AS1267" s="488"/>
      <c r="AT1267" s="488"/>
      <c r="AU1267" s="489"/>
    </row>
    <row r="1268" spans="1:50" s="516" customFormat="1" ht="12.75">
      <c r="A1268" s="529"/>
      <c r="B1268" s="401" t="s">
        <v>372</v>
      </c>
      <c r="C1268" s="360"/>
      <c r="D1268" s="360"/>
      <c r="E1268" s="360"/>
      <c r="F1268" s="402"/>
      <c r="G1268" s="402"/>
      <c r="H1268" s="177"/>
      <c r="I1268" s="177"/>
      <c r="J1268" s="177"/>
      <c r="K1268" s="177"/>
      <c r="L1268" s="177"/>
      <c r="M1268" s="177"/>
      <c r="N1268" s="177"/>
      <c r="O1268" s="177"/>
      <c r="P1268" s="177"/>
      <c r="Q1268" s="177"/>
      <c r="R1268" s="177"/>
      <c r="S1268" s="177"/>
      <c r="T1268" s="403">
        <v>0</v>
      </c>
      <c r="U1268" s="403">
        <v>0</v>
      </c>
      <c r="V1268" s="177"/>
      <c r="W1268" s="177"/>
      <c r="X1268" s="177"/>
      <c r="Y1268" s="177"/>
      <c r="Z1268" s="177"/>
      <c r="AA1268" s="407">
        <v>0</v>
      </c>
      <c r="AB1268" s="533"/>
      <c r="AC1268" s="488"/>
      <c r="AD1268" s="488"/>
      <c r="AE1268" s="488"/>
      <c r="AF1268" s="488"/>
      <c r="AG1268" s="488"/>
      <c r="AH1268" s="488"/>
      <c r="AI1268" s="488"/>
      <c r="AJ1268" s="488"/>
      <c r="AK1268" s="488"/>
      <c r="AL1268" s="488"/>
      <c r="AM1268" s="488"/>
      <c r="AN1268" s="488"/>
      <c r="AO1268" s="488"/>
      <c r="AP1268" s="488"/>
      <c r="AQ1268" s="488"/>
      <c r="AR1268" s="488"/>
      <c r="AS1268" s="488"/>
      <c r="AT1268" s="488"/>
      <c r="AU1268" s="489"/>
    </row>
    <row r="1269" spans="1:50" s="516" customFormat="1" ht="12.75">
      <c r="A1269" s="529"/>
      <c r="B1269" s="401" t="s">
        <v>373</v>
      </c>
      <c r="C1269" s="360">
        <v>0</v>
      </c>
      <c r="D1269" s="360">
        <v>0</v>
      </c>
      <c r="E1269" s="360">
        <v>5.46</v>
      </c>
      <c r="F1269" s="402"/>
      <c r="G1269" s="402"/>
      <c r="H1269" s="177">
        <v>68.346884379999992</v>
      </c>
      <c r="I1269" s="177">
        <v>63.098875470000003</v>
      </c>
      <c r="J1269" s="177">
        <v>0</v>
      </c>
      <c r="K1269" s="177">
        <v>0</v>
      </c>
      <c r="L1269" s="177">
        <v>0</v>
      </c>
      <c r="M1269" s="177">
        <v>0</v>
      </c>
      <c r="N1269" s="177">
        <v>0</v>
      </c>
      <c r="O1269" s="177">
        <v>0</v>
      </c>
      <c r="P1269" s="177">
        <v>0</v>
      </c>
      <c r="Q1269" s="177">
        <v>0</v>
      </c>
      <c r="R1269" s="177">
        <v>0</v>
      </c>
      <c r="S1269" s="177">
        <v>5.46</v>
      </c>
      <c r="T1269" s="403">
        <v>0</v>
      </c>
      <c r="U1269" s="403">
        <v>5.46</v>
      </c>
      <c r="V1269" s="177">
        <v>3.4999999999999996E-2</v>
      </c>
      <c r="W1269" s="177">
        <v>1.535625</v>
      </c>
      <c r="X1269" s="177">
        <v>17.018175670000002</v>
      </c>
      <c r="Y1269" s="177">
        <v>11.34545044</v>
      </c>
      <c r="Z1269" s="177">
        <v>33.199624360000001</v>
      </c>
      <c r="AA1269" s="407">
        <v>63.133875470000007</v>
      </c>
      <c r="AB1269" s="533"/>
      <c r="AC1269" s="488"/>
      <c r="AD1269" s="488"/>
      <c r="AE1269" s="488"/>
      <c r="AF1269" s="488"/>
      <c r="AG1269" s="488"/>
      <c r="AH1269" s="488"/>
      <c r="AI1269" s="488"/>
      <c r="AJ1269" s="488"/>
      <c r="AK1269" s="488"/>
      <c r="AL1269" s="488"/>
      <c r="AM1269" s="488"/>
      <c r="AN1269" s="488"/>
      <c r="AO1269" s="488"/>
      <c r="AP1269" s="488"/>
      <c r="AQ1269" s="488"/>
      <c r="AR1269" s="488"/>
      <c r="AS1269" s="488"/>
      <c r="AT1269" s="488"/>
      <c r="AU1269" s="489"/>
    </row>
    <row r="1270" spans="1:50" s="516" customFormat="1" ht="12.75">
      <c r="A1270" s="529"/>
      <c r="B1270" s="401" t="s">
        <v>374</v>
      </c>
      <c r="C1270" s="360"/>
      <c r="D1270" s="360"/>
      <c r="E1270" s="360"/>
      <c r="F1270" s="402"/>
      <c r="G1270" s="402"/>
      <c r="H1270" s="177"/>
      <c r="I1270" s="177"/>
      <c r="J1270" s="177"/>
      <c r="K1270" s="177"/>
      <c r="L1270" s="177"/>
      <c r="M1270" s="177"/>
      <c r="N1270" s="177"/>
      <c r="O1270" s="177"/>
      <c r="P1270" s="177"/>
      <c r="Q1270" s="177"/>
      <c r="R1270" s="177"/>
      <c r="S1270" s="177"/>
      <c r="T1270" s="403">
        <v>0</v>
      </c>
      <c r="U1270" s="403">
        <v>0</v>
      </c>
      <c r="V1270" s="177"/>
      <c r="W1270" s="177"/>
      <c r="X1270" s="177"/>
      <c r="Y1270" s="177"/>
      <c r="Z1270" s="177"/>
      <c r="AA1270" s="407">
        <v>0</v>
      </c>
      <c r="AB1270" s="533"/>
      <c r="AC1270" s="488"/>
      <c r="AD1270" s="488"/>
      <c r="AE1270" s="488"/>
      <c r="AF1270" s="488"/>
      <c r="AG1270" s="488"/>
      <c r="AH1270" s="488"/>
      <c r="AI1270" s="488"/>
      <c r="AJ1270" s="488"/>
      <c r="AK1270" s="488"/>
      <c r="AL1270" s="488"/>
      <c r="AM1270" s="488"/>
      <c r="AN1270" s="488"/>
      <c r="AO1270" s="488"/>
      <c r="AP1270" s="488"/>
      <c r="AQ1270" s="488"/>
      <c r="AR1270" s="488"/>
      <c r="AS1270" s="488"/>
      <c r="AT1270" s="488"/>
      <c r="AU1270" s="489"/>
    </row>
    <row r="1271" spans="1:50" s="516" customFormat="1" ht="12.75">
      <c r="A1271" s="529"/>
      <c r="B1271" s="401" t="s">
        <v>375</v>
      </c>
      <c r="C1271" s="360"/>
      <c r="D1271" s="360"/>
      <c r="E1271" s="360"/>
      <c r="F1271" s="402"/>
      <c r="G1271" s="402"/>
      <c r="H1271" s="177"/>
      <c r="I1271" s="177"/>
      <c r="J1271" s="177"/>
      <c r="K1271" s="177"/>
      <c r="L1271" s="177"/>
      <c r="M1271" s="177"/>
      <c r="N1271" s="177"/>
      <c r="O1271" s="177"/>
      <c r="P1271" s="177"/>
      <c r="Q1271" s="177"/>
      <c r="R1271" s="177"/>
      <c r="S1271" s="177"/>
      <c r="T1271" s="403">
        <v>0</v>
      </c>
      <c r="U1271" s="403">
        <v>0</v>
      </c>
      <c r="V1271" s="177"/>
      <c r="W1271" s="177"/>
      <c r="X1271" s="177"/>
      <c r="Y1271" s="177"/>
      <c r="Z1271" s="177"/>
      <c r="AA1271" s="407">
        <v>0</v>
      </c>
      <c r="AB1271" s="533"/>
      <c r="AC1271" s="488"/>
      <c r="AD1271" s="488"/>
      <c r="AE1271" s="488"/>
      <c r="AF1271" s="488"/>
      <c r="AG1271" s="488"/>
      <c r="AH1271" s="488"/>
      <c r="AI1271" s="488"/>
      <c r="AJ1271" s="488"/>
      <c r="AK1271" s="488"/>
      <c r="AL1271" s="488"/>
      <c r="AM1271" s="488"/>
      <c r="AN1271" s="488"/>
      <c r="AO1271" s="488"/>
      <c r="AP1271" s="488"/>
      <c r="AQ1271" s="488"/>
      <c r="AR1271" s="488"/>
      <c r="AS1271" s="488"/>
      <c r="AT1271" s="488"/>
      <c r="AU1271" s="489"/>
    </row>
    <row r="1272" spans="1:50" s="516" customFormat="1" ht="12.75">
      <c r="A1272" s="529"/>
      <c r="B1272" s="401" t="s">
        <v>376</v>
      </c>
      <c r="C1272" s="360"/>
      <c r="D1272" s="360"/>
      <c r="E1272" s="360">
        <v>5.46</v>
      </c>
      <c r="F1272" s="402"/>
      <c r="G1272" s="402"/>
      <c r="H1272" s="177">
        <v>68.346884379999992</v>
      </c>
      <c r="I1272" s="518">
        <v>63.098875470000003</v>
      </c>
      <c r="J1272" s="177"/>
      <c r="K1272" s="177"/>
      <c r="L1272" s="177"/>
      <c r="M1272" s="177"/>
      <c r="N1272" s="177"/>
      <c r="O1272" s="177"/>
      <c r="P1272" s="177"/>
      <c r="Q1272" s="177"/>
      <c r="R1272" s="177"/>
      <c r="S1272" s="177">
        <v>5.46</v>
      </c>
      <c r="T1272" s="403">
        <v>0</v>
      </c>
      <c r="U1272" s="403">
        <v>5.46</v>
      </c>
      <c r="V1272" s="177">
        <v>3.4999999999999996E-2</v>
      </c>
      <c r="W1272" s="177">
        <v>1.535625</v>
      </c>
      <c r="X1272" s="177">
        <v>17.018175670000002</v>
      </c>
      <c r="Y1272" s="177">
        <v>11.34545044</v>
      </c>
      <c r="Z1272" s="177">
        <v>33.199624360000001</v>
      </c>
      <c r="AA1272" s="407">
        <v>63.133875470000007</v>
      </c>
      <c r="AB1272" s="533"/>
      <c r="AC1272" s="488"/>
      <c r="AD1272" s="488"/>
      <c r="AE1272" s="488"/>
      <c r="AF1272" s="488"/>
      <c r="AG1272" s="488"/>
      <c r="AH1272" s="488"/>
      <c r="AI1272" s="488"/>
      <c r="AJ1272" s="488"/>
      <c r="AK1272" s="488"/>
      <c r="AL1272" s="488"/>
      <c r="AM1272" s="488"/>
      <c r="AN1272" s="488"/>
      <c r="AO1272" s="488"/>
      <c r="AP1272" s="488"/>
      <c r="AQ1272" s="488"/>
      <c r="AR1272" s="488"/>
      <c r="AS1272" s="488"/>
      <c r="AT1272" s="488"/>
      <c r="AU1272" s="489"/>
    </row>
    <row r="1273" spans="1:50" s="516" customFormat="1" ht="12.75">
      <c r="A1273" s="529"/>
      <c r="B1273" s="401" t="s">
        <v>377</v>
      </c>
      <c r="C1273" s="360"/>
      <c r="D1273" s="360"/>
      <c r="E1273" s="360"/>
      <c r="F1273" s="402"/>
      <c r="G1273" s="402"/>
      <c r="H1273" s="177"/>
      <c r="I1273" s="177"/>
      <c r="J1273" s="177"/>
      <c r="K1273" s="177"/>
      <c r="L1273" s="177"/>
      <c r="M1273" s="177"/>
      <c r="N1273" s="177"/>
      <c r="O1273" s="177"/>
      <c r="P1273" s="177"/>
      <c r="Q1273" s="177"/>
      <c r="R1273" s="177"/>
      <c r="S1273" s="177"/>
      <c r="T1273" s="403">
        <v>0</v>
      </c>
      <c r="U1273" s="403">
        <v>0</v>
      </c>
      <c r="V1273" s="177"/>
      <c r="W1273" s="177"/>
      <c r="X1273" s="177"/>
      <c r="Y1273" s="177"/>
      <c r="Z1273" s="177"/>
      <c r="AA1273" s="407">
        <v>0</v>
      </c>
      <c r="AB1273" s="533"/>
      <c r="AC1273" s="488"/>
      <c r="AD1273" s="488"/>
      <c r="AE1273" s="488"/>
      <c r="AF1273" s="488"/>
      <c r="AG1273" s="488"/>
      <c r="AH1273" s="488"/>
      <c r="AI1273" s="488"/>
      <c r="AJ1273" s="488"/>
      <c r="AK1273" s="488"/>
      <c r="AL1273" s="488"/>
      <c r="AM1273" s="488"/>
      <c r="AN1273" s="488"/>
      <c r="AO1273" s="488"/>
      <c r="AP1273" s="488"/>
      <c r="AQ1273" s="488"/>
      <c r="AR1273" s="488"/>
      <c r="AS1273" s="488"/>
      <c r="AT1273" s="488"/>
      <c r="AU1273" s="489"/>
    </row>
    <row r="1274" spans="1:50" s="516" customFormat="1" ht="12.75">
      <c r="A1274" s="529"/>
      <c r="B1274" s="401" t="s">
        <v>67</v>
      </c>
      <c r="C1274" s="360"/>
      <c r="D1274" s="360"/>
      <c r="E1274" s="360"/>
      <c r="F1274" s="402"/>
      <c r="G1274" s="402"/>
      <c r="H1274" s="177"/>
      <c r="I1274" s="177"/>
      <c r="J1274" s="177"/>
      <c r="K1274" s="177"/>
      <c r="L1274" s="177"/>
      <c r="M1274" s="177"/>
      <c r="N1274" s="177"/>
      <c r="O1274" s="177"/>
      <c r="P1274" s="177"/>
      <c r="Q1274" s="177"/>
      <c r="R1274" s="177"/>
      <c r="S1274" s="177"/>
      <c r="T1274" s="403">
        <v>0</v>
      </c>
      <c r="U1274" s="403">
        <v>0</v>
      </c>
      <c r="V1274" s="177"/>
      <c r="W1274" s="177"/>
      <c r="X1274" s="177"/>
      <c r="Y1274" s="177"/>
      <c r="Z1274" s="177"/>
      <c r="AA1274" s="407">
        <v>0</v>
      </c>
      <c r="AB1274" s="533"/>
      <c r="AC1274" s="488"/>
      <c r="AD1274" s="488"/>
      <c r="AE1274" s="488"/>
      <c r="AF1274" s="488"/>
      <c r="AG1274" s="488"/>
      <c r="AH1274" s="488"/>
      <c r="AI1274" s="488"/>
      <c r="AJ1274" s="488"/>
      <c r="AK1274" s="488"/>
      <c r="AL1274" s="488"/>
      <c r="AM1274" s="488"/>
      <c r="AN1274" s="488"/>
      <c r="AO1274" s="488"/>
      <c r="AP1274" s="488"/>
      <c r="AQ1274" s="488"/>
      <c r="AR1274" s="488"/>
      <c r="AS1274" s="488"/>
      <c r="AT1274" s="488"/>
      <c r="AU1274" s="489"/>
    </row>
    <row r="1275" spans="1:50" s="528" customFormat="1" ht="39.950000000000003" customHeight="1">
      <c r="A1275" s="540">
        <v>51</v>
      </c>
      <c r="B1275" s="397" t="s">
        <v>123</v>
      </c>
      <c r="C1275" s="513" t="s">
        <v>52</v>
      </c>
      <c r="D1275" s="513">
        <v>115.077</v>
      </c>
      <c r="E1275" s="513">
        <v>27.380000000000003</v>
      </c>
      <c r="F1275" s="398">
        <v>2012</v>
      </c>
      <c r="G1275" s="398">
        <v>2017</v>
      </c>
      <c r="H1275" s="513">
        <v>410.44337037999998</v>
      </c>
      <c r="I1275" s="513">
        <v>338.15485939000001</v>
      </c>
      <c r="J1275" s="513">
        <v>12.834000000000001</v>
      </c>
      <c r="K1275" s="513">
        <v>3.2800000000000002</v>
      </c>
      <c r="L1275" s="513">
        <v>9.7330000000000005</v>
      </c>
      <c r="M1275" s="513">
        <v>5.46</v>
      </c>
      <c r="N1275" s="513">
        <v>17.86</v>
      </c>
      <c r="O1275" s="513">
        <v>8.58</v>
      </c>
      <c r="P1275" s="513">
        <v>35.94</v>
      </c>
      <c r="Q1275" s="513">
        <v>5.98</v>
      </c>
      <c r="R1275" s="513">
        <v>38.71</v>
      </c>
      <c r="S1275" s="513">
        <v>4.08</v>
      </c>
      <c r="T1275" s="584">
        <v>115.077</v>
      </c>
      <c r="U1275" s="584">
        <v>27.380000000000003</v>
      </c>
      <c r="V1275" s="590">
        <v>56.602817880000003</v>
      </c>
      <c r="W1275" s="590">
        <v>78.375282670000004</v>
      </c>
      <c r="X1275" s="590">
        <v>50</v>
      </c>
      <c r="Y1275" s="590">
        <v>103.77105331999999</v>
      </c>
      <c r="Z1275" s="590">
        <v>106.0085234</v>
      </c>
      <c r="AA1275" s="587">
        <v>394.75767726999999</v>
      </c>
      <c r="AB1275" s="531"/>
      <c r="AC1275" s="515"/>
      <c r="AD1275" s="537"/>
      <c r="AE1275" s="537"/>
      <c r="AF1275" s="515"/>
      <c r="AG1275" s="515"/>
      <c r="AH1275" s="515"/>
      <c r="AI1275" s="515"/>
      <c r="AJ1275" s="515"/>
      <c r="AK1275" s="515"/>
      <c r="AL1275" s="515"/>
      <c r="AM1275" s="515"/>
      <c r="AN1275" s="515"/>
      <c r="AO1275" s="515"/>
      <c r="AP1275" s="515"/>
      <c r="AQ1275" s="537"/>
      <c r="AR1275" s="537"/>
      <c r="AS1275" s="537"/>
      <c r="AT1275" s="537"/>
      <c r="AU1275" s="527"/>
      <c r="AX1275" s="536"/>
    </row>
    <row r="1276" spans="1:50" s="516" customFormat="1" ht="12.75">
      <c r="A1276" s="529"/>
      <c r="B1276" s="401" t="s">
        <v>361</v>
      </c>
      <c r="C1276" s="360">
        <v>0</v>
      </c>
      <c r="D1276" s="360">
        <v>115.077</v>
      </c>
      <c r="E1276" s="360">
        <v>27.380000000000003</v>
      </c>
      <c r="F1276" s="402"/>
      <c r="G1276" s="402"/>
      <c r="H1276" s="177">
        <v>410.44337038000003</v>
      </c>
      <c r="I1276" s="177">
        <v>338.15485938999996</v>
      </c>
      <c r="J1276" s="177">
        <v>12.834</v>
      </c>
      <c r="K1276" s="177">
        <v>3.28</v>
      </c>
      <c r="L1276" s="177">
        <v>9.7330000000000005</v>
      </c>
      <c r="M1276" s="177">
        <v>5.46</v>
      </c>
      <c r="N1276" s="177">
        <v>17.86</v>
      </c>
      <c r="O1276" s="177">
        <v>8.58</v>
      </c>
      <c r="P1276" s="177">
        <v>35.94</v>
      </c>
      <c r="Q1276" s="177">
        <v>5.98</v>
      </c>
      <c r="R1276" s="177">
        <v>38.709999999999994</v>
      </c>
      <c r="S1276" s="177">
        <v>4.08</v>
      </c>
      <c r="T1276" s="403">
        <v>115.07699999999998</v>
      </c>
      <c r="U1276" s="403">
        <v>27.380000000000003</v>
      </c>
      <c r="V1276" s="177">
        <v>56.602817880000003</v>
      </c>
      <c r="W1276" s="177">
        <v>78.37528266999999</v>
      </c>
      <c r="X1276" s="177">
        <v>50</v>
      </c>
      <c r="Y1276" s="177">
        <v>103.77105332000002</v>
      </c>
      <c r="Z1276" s="177">
        <v>106.00852339999999</v>
      </c>
      <c r="AA1276" s="407">
        <v>394.75767726999999</v>
      </c>
      <c r="AB1276" s="533"/>
      <c r="AC1276" s="488"/>
      <c r="AD1276" s="488"/>
      <c r="AE1276" s="488"/>
      <c r="AF1276" s="488"/>
      <c r="AG1276" s="488"/>
      <c r="AH1276" s="488"/>
      <c r="AI1276" s="488"/>
      <c r="AJ1276" s="488"/>
      <c r="AK1276" s="488"/>
      <c r="AL1276" s="488"/>
      <c r="AM1276" s="488"/>
      <c r="AN1276" s="488"/>
      <c r="AO1276" s="488"/>
      <c r="AP1276" s="488"/>
      <c r="AQ1276" s="488"/>
      <c r="AR1276" s="488"/>
      <c r="AS1276" s="488"/>
      <c r="AT1276" s="488"/>
      <c r="AU1276" s="489"/>
    </row>
    <row r="1277" spans="1:50" s="516" customFormat="1" ht="12.75">
      <c r="A1277" s="529"/>
      <c r="B1277" s="401" t="s">
        <v>362</v>
      </c>
      <c r="C1277" s="360">
        <v>0</v>
      </c>
      <c r="D1277" s="360">
        <v>115.077</v>
      </c>
      <c r="E1277" s="360">
        <v>0</v>
      </c>
      <c r="F1277" s="402"/>
      <c r="G1277" s="402"/>
      <c r="H1277" s="177">
        <v>273.58771089000004</v>
      </c>
      <c r="I1277" s="177">
        <v>237.67685248999999</v>
      </c>
      <c r="J1277" s="177">
        <v>12.834</v>
      </c>
      <c r="K1277" s="177">
        <v>0</v>
      </c>
      <c r="L1277" s="177">
        <v>9.7330000000000005</v>
      </c>
      <c r="M1277" s="177">
        <v>0</v>
      </c>
      <c r="N1277" s="177">
        <v>17.86</v>
      </c>
      <c r="O1277" s="177">
        <v>0</v>
      </c>
      <c r="P1277" s="177">
        <v>35.94</v>
      </c>
      <c r="Q1277" s="177">
        <v>0</v>
      </c>
      <c r="R1277" s="177">
        <v>38.709999999999994</v>
      </c>
      <c r="S1277" s="177">
        <v>0</v>
      </c>
      <c r="T1277" s="403">
        <v>115.07699999999998</v>
      </c>
      <c r="U1277" s="403">
        <v>0</v>
      </c>
      <c r="V1277" s="177">
        <v>26.122699780000001</v>
      </c>
      <c r="W1277" s="177">
        <v>27.47847419</v>
      </c>
      <c r="X1277" s="177">
        <v>34.131439550000003</v>
      </c>
      <c r="Y1277" s="177">
        <v>84.063092540000014</v>
      </c>
      <c r="Z1277" s="177">
        <v>92.003846209999992</v>
      </c>
      <c r="AA1277" s="407">
        <v>263.79955226999999</v>
      </c>
      <c r="AB1277" s="533"/>
      <c r="AC1277" s="488"/>
      <c r="AD1277" s="488"/>
      <c r="AE1277" s="488"/>
      <c r="AF1277" s="488"/>
      <c r="AG1277" s="488"/>
      <c r="AH1277" s="488"/>
      <c r="AI1277" s="488"/>
      <c r="AJ1277" s="488"/>
      <c r="AK1277" s="488"/>
      <c r="AL1277" s="488"/>
      <c r="AM1277" s="488"/>
      <c r="AN1277" s="488"/>
      <c r="AO1277" s="488"/>
      <c r="AP1277" s="488"/>
      <c r="AQ1277" s="488"/>
      <c r="AR1277" s="488"/>
      <c r="AS1277" s="488"/>
      <c r="AT1277" s="488"/>
      <c r="AU1277" s="489"/>
    </row>
    <row r="1278" spans="1:50" s="516" customFormat="1" ht="12.75">
      <c r="A1278" s="529"/>
      <c r="B1278" s="401" t="s">
        <v>363</v>
      </c>
      <c r="C1278" s="360">
        <v>0</v>
      </c>
      <c r="D1278" s="360">
        <v>81.667000000000002</v>
      </c>
      <c r="E1278" s="360">
        <v>0</v>
      </c>
      <c r="F1278" s="402"/>
      <c r="G1278" s="402"/>
      <c r="H1278" s="177">
        <v>174.53443644000001</v>
      </c>
      <c r="I1278" s="177">
        <v>142.35239421</v>
      </c>
      <c r="J1278" s="177">
        <v>12.539</v>
      </c>
      <c r="K1278" s="177">
        <v>0</v>
      </c>
      <c r="L1278" s="177">
        <v>8.9380000000000006</v>
      </c>
      <c r="M1278" s="177">
        <v>0</v>
      </c>
      <c r="N1278" s="177">
        <v>14.15</v>
      </c>
      <c r="O1278" s="177">
        <v>0</v>
      </c>
      <c r="P1278" s="177">
        <v>20.92</v>
      </c>
      <c r="Q1278" s="177">
        <v>0</v>
      </c>
      <c r="R1278" s="177">
        <v>25.119999999999997</v>
      </c>
      <c r="S1278" s="177">
        <v>0</v>
      </c>
      <c r="T1278" s="403">
        <v>81.667000000000002</v>
      </c>
      <c r="U1278" s="403">
        <v>0</v>
      </c>
      <c r="V1278" s="177">
        <v>23.921011710000002</v>
      </c>
      <c r="W1278" s="177">
        <v>18.860388530000002</v>
      </c>
      <c r="X1278" s="177">
        <v>27.137061490000001</v>
      </c>
      <c r="Y1278" s="177">
        <v>43.756666620000004</v>
      </c>
      <c r="Z1278" s="177">
        <v>52.598277569999993</v>
      </c>
      <c r="AA1278" s="407">
        <v>166.27340592000002</v>
      </c>
      <c r="AB1278" s="533"/>
      <c r="AC1278" s="488"/>
      <c r="AD1278" s="488"/>
      <c r="AE1278" s="488"/>
      <c r="AF1278" s="488"/>
      <c r="AG1278" s="488"/>
      <c r="AH1278" s="488"/>
      <c r="AI1278" s="488"/>
      <c r="AJ1278" s="488"/>
      <c r="AK1278" s="488"/>
      <c r="AL1278" s="488"/>
      <c r="AM1278" s="488"/>
      <c r="AN1278" s="488"/>
      <c r="AO1278" s="488"/>
      <c r="AP1278" s="488"/>
      <c r="AQ1278" s="488"/>
      <c r="AR1278" s="488"/>
      <c r="AS1278" s="488"/>
      <c r="AT1278" s="488"/>
      <c r="AU1278" s="489"/>
    </row>
    <row r="1279" spans="1:50" s="516" customFormat="1" ht="12.75">
      <c r="A1279" s="529"/>
      <c r="B1279" s="401" t="s">
        <v>364</v>
      </c>
      <c r="C1279" s="360"/>
      <c r="D1279" s="360"/>
      <c r="E1279" s="360"/>
      <c r="F1279" s="402"/>
      <c r="G1279" s="402"/>
      <c r="H1279" s="177"/>
      <c r="I1279" s="177"/>
      <c r="J1279" s="177"/>
      <c r="K1279" s="177"/>
      <c r="L1279" s="177"/>
      <c r="M1279" s="177"/>
      <c r="N1279" s="177"/>
      <c r="O1279" s="177"/>
      <c r="P1279" s="177"/>
      <c r="Q1279" s="177"/>
      <c r="R1279" s="177"/>
      <c r="S1279" s="177"/>
      <c r="T1279" s="403">
        <v>0</v>
      </c>
      <c r="U1279" s="403">
        <v>0</v>
      </c>
      <c r="V1279" s="177"/>
      <c r="W1279" s="177"/>
      <c r="X1279" s="177"/>
      <c r="Y1279" s="177"/>
      <c r="Z1279" s="177"/>
      <c r="AA1279" s="407">
        <v>0</v>
      </c>
      <c r="AB1279" s="533"/>
      <c r="AC1279" s="488"/>
      <c r="AD1279" s="488"/>
      <c r="AE1279" s="488"/>
      <c r="AF1279" s="488"/>
      <c r="AG1279" s="488"/>
      <c r="AH1279" s="488"/>
      <c r="AI1279" s="488"/>
      <c r="AJ1279" s="488"/>
      <c r="AK1279" s="488"/>
      <c r="AL1279" s="488"/>
      <c r="AM1279" s="488"/>
      <c r="AN1279" s="488"/>
      <c r="AO1279" s="488"/>
      <c r="AP1279" s="488"/>
      <c r="AQ1279" s="488"/>
      <c r="AR1279" s="488"/>
      <c r="AS1279" s="488"/>
      <c r="AT1279" s="488"/>
      <c r="AU1279" s="489"/>
    </row>
    <row r="1280" spans="1:50" s="516" customFormat="1" ht="12.75">
      <c r="A1280" s="529"/>
      <c r="B1280" s="401" t="s">
        <v>365</v>
      </c>
      <c r="C1280" s="360"/>
      <c r="D1280" s="360"/>
      <c r="E1280" s="360"/>
      <c r="F1280" s="402"/>
      <c r="G1280" s="402"/>
      <c r="H1280" s="177"/>
      <c r="I1280" s="177"/>
      <c r="J1280" s="177"/>
      <c r="K1280" s="177"/>
      <c r="L1280" s="177"/>
      <c r="M1280" s="177"/>
      <c r="N1280" s="177"/>
      <c r="O1280" s="177"/>
      <c r="P1280" s="177"/>
      <c r="Q1280" s="177"/>
      <c r="R1280" s="177"/>
      <c r="S1280" s="177"/>
      <c r="T1280" s="403">
        <v>0</v>
      </c>
      <c r="U1280" s="403">
        <v>0</v>
      </c>
      <c r="V1280" s="177"/>
      <c r="W1280" s="177"/>
      <c r="X1280" s="177"/>
      <c r="Y1280" s="177"/>
      <c r="Z1280" s="177"/>
      <c r="AA1280" s="407">
        <v>0</v>
      </c>
      <c r="AB1280" s="533"/>
      <c r="AC1280" s="488"/>
      <c r="AD1280" s="488"/>
      <c r="AE1280" s="488"/>
      <c r="AF1280" s="488"/>
      <c r="AG1280" s="488"/>
      <c r="AH1280" s="488"/>
      <c r="AI1280" s="488"/>
      <c r="AJ1280" s="488"/>
      <c r="AK1280" s="488"/>
      <c r="AL1280" s="488"/>
      <c r="AM1280" s="488"/>
      <c r="AN1280" s="488"/>
      <c r="AO1280" s="488"/>
      <c r="AP1280" s="488"/>
      <c r="AQ1280" s="488"/>
      <c r="AR1280" s="488"/>
      <c r="AS1280" s="488"/>
      <c r="AT1280" s="488"/>
      <c r="AU1280" s="489"/>
    </row>
    <row r="1281" spans="1:50" s="516" customFormat="1" ht="12.75">
      <c r="A1281" s="529"/>
      <c r="B1281" s="401" t="s">
        <v>366</v>
      </c>
      <c r="C1281" s="360"/>
      <c r="D1281" s="360">
        <v>37.718000000000004</v>
      </c>
      <c r="E1281" s="360"/>
      <c r="F1281" s="402"/>
      <c r="G1281" s="402"/>
      <c r="H1281" s="177">
        <v>89.842122590000002</v>
      </c>
      <c r="I1281" s="518">
        <v>77.729585439999994</v>
      </c>
      <c r="J1281" s="177">
        <v>4.7459999999999996</v>
      </c>
      <c r="K1281" s="177"/>
      <c r="L1281" s="177">
        <v>5.7720000000000002</v>
      </c>
      <c r="M1281" s="177"/>
      <c r="N1281" s="177">
        <v>8.81</v>
      </c>
      <c r="O1281" s="177"/>
      <c r="P1281" s="177">
        <v>8.31</v>
      </c>
      <c r="Q1281" s="177"/>
      <c r="R1281" s="177">
        <v>10.08</v>
      </c>
      <c r="S1281" s="177"/>
      <c r="T1281" s="403">
        <v>37.718000000000004</v>
      </c>
      <c r="U1281" s="403">
        <v>0</v>
      </c>
      <c r="V1281" s="177">
        <v>11.26424276</v>
      </c>
      <c r="W1281" s="177">
        <v>12.82571518</v>
      </c>
      <c r="X1281" s="177">
        <v>20.248271589999998</v>
      </c>
      <c r="Y1281" s="177">
        <v>20.175018949999998</v>
      </c>
      <c r="Z1281" s="177">
        <v>24.480579719999998</v>
      </c>
      <c r="AA1281" s="407">
        <v>88.993828199999982</v>
      </c>
      <c r="AB1281" s="533"/>
      <c r="AC1281" s="488"/>
      <c r="AD1281" s="488"/>
      <c r="AE1281" s="488"/>
      <c r="AF1281" s="488"/>
      <c r="AG1281" s="488"/>
      <c r="AH1281" s="488"/>
      <c r="AI1281" s="488"/>
      <c r="AJ1281" s="488"/>
      <c r="AK1281" s="488"/>
      <c r="AL1281" s="488"/>
      <c r="AM1281" s="488"/>
      <c r="AN1281" s="488"/>
      <c r="AO1281" s="488"/>
      <c r="AP1281" s="488"/>
      <c r="AQ1281" s="488"/>
      <c r="AR1281" s="488"/>
      <c r="AS1281" s="488"/>
      <c r="AT1281" s="488"/>
      <c r="AU1281" s="489"/>
    </row>
    <row r="1282" spans="1:50" s="516" customFormat="1" ht="12.75">
      <c r="A1282" s="529"/>
      <c r="B1282" s="401" t="s">
        <v>367</v>
      </c>
      <c r="C1282" s="360"/>
      <c r="D1282" s="360">
        <v>43.948999999999998</v>
      </c>
      <c r="E1282" s="360"/>
      <c r="F1282" s="402"/>
      <c r="G1282" s="402"/>
      <c r="H1282" s="177">
        <v>84.692313850000005</v>
      </c>
      <c r="I1282" s="518">
        <v>64.622808770000006</v>
      </c>
      <c r="J1282" s="177">
        <v>7.7930000000000001</v>
      </c>
      <c r="K1282" s="177"/>
      <c r="L1282" s="177">
        <v>3.1659999999999999</v>
      </c>
      <c r="M1282" s="177"/>
      <c r="N1282" s="177">
        <v>5.34</v>
      </c>
      <c r="O1282" s="177"/>
      <c r="P1282" s="177">
        <v>12.61</v>
      </c>
      <c r="Q1282" s="177"/>
      <c r="R1282" s="177">
        <v>15.04</v>
      </c>
      <c r="S1282" s="177"/>
      <c r="T1282" s="403">
        <v>43.948999999999998</v>
      </c>
      <c r="U1282" s="403">
        <v>0</v>
      </c>
      <c r="V1282" s="177">
        <v>12.65676895</v>
      </c>
      <c r="W1282" s="177">
        <v>6.0346733500000003</v>
      </c>
      <c r="X1282" s="177">
        <v>6.8887899000000008</v>
      </c>
      <c r="Y1282" s="177">
        <v>23.581647670000002</v>
      </c>
      <c r="Z1282" s="177">
        <v>28.117697849999999</v>
      </c>
      <c r="AA1282" s="407">
        <v>77.279577719999992</v>
      </c>
      <c r="AB1282" s="533"/>
      <c r="AC1282" s="488"/>
      <c r="AD1282" s="488"/>
      <c r="AE1282" s="488"/>
      <c r="AF1282" s="488"/>
      <c r="AG1282" s="488"/>
      <c r="AH1282" s="488"/>
      <c r="AI1282" s="488"/>
      <c r="AJ1282" s="488"/>
      <c r="AK1282" s="488"/>
      <c r="AL1282" s="488"/>
      <c r="AM1282" s="488"/>
      <c r="AN1282" s="488"/>
      <c r="AO1282" s="488"/>
      <c r="AP1282" s="488"/>
      <c r="AQ1282" s="488"/>
      <c r="AR1282" s="488"/>
      <c r="AS1282" s="488"/>
      <c r="AT1282" s="488"/>
      <c r="AU1282" s="489"/>
    </row>
    <row r="1283" spans="1:50" s="516" customFormat="1" ht="12.75">
      <c r="A1283" s="529"/>
      <c r="B1283" s="401" t="s">
        <v>368</v>
      </c>
      <c r="C1283" s="360">
        <v>0</v>
      </c>
      <c r="D1283" s="360">
        <v>33.409999999999997</v>
      </c>
      <c r="E1283" s="360">
        <v>0</v>
      </c>
      <c r="F1283" s="402"/>
      <c r="G1283" s="402"/>
      <c r="H1283" s="177">
        <v>99.053274450000004</v>
      </c>
      <c r="I1283" s="177">
        <v>95.324458279999988</v>
      </c>
      <c r="J1283" s="177">
        <v>0.29500000000000004</v>
      </c>
      <c r="K1283" s="177">
        <v>0</v>
      </c>
      <c r="L1283" s="177">
        <v>0.79499999999999993</v>
      </c>
      <c r="M1283" s="177">
        <v>0</v>
      </c>
      <c r="N1283" s="177">
        <v>3.71</v>
      </c>
      <c r="O1283" s="177">
        <v>0</v>
      </c>
      <c r="P1283" s="177">
        <v>15.02</v>
      </c>
      <c r="Q1283" s="177">
        <v>0</v>
      </c>
      <c r="R1283" s="177">
        <v>13.59</v>
      </c>
      <c r="S1283" s="177">
        <v>0</v>
      </c>
      <c r="T1283" s="403">
        <v>33.409999999999997</v>
      </c>
      <c r="U1283" s="403">
        <v>0</v>
      </c>
      <c r="V1283" s="177">
        <v>2.2016880699999999</v>
      </c>
      <c r="W1283" s="177">
        <v>8.6180856599999984</v>
      </c>
      <c r="X1283" s="177">
        <v>6.9943780599999998</v>
      </c>
      <c r="Y1283" s="177">
        <v>40.306425920000002</v>
      </c>
      <c r="Z1283" s="177">
        <v>39.405568639999998</v>
      </c>
      <c r="AA1283" s="407">
        <v>97.526146350000005</v>
      </c>
      <c r="AB1283" s="533"/>
      <c r="AC1283" s="488"/>
      <c r="AD1283" s="488"/>
      <c r="AE1283" s="488"/>
      <c r="AF1283" s="488"/>
      <c r="AG1283" s="488"/>
      <c r="AH1283" s="488"/>
      <c r="AI1283" s="488"/>
      <c r="AJ1283" s="488"/>
      <c r="AK1283" s="488"/>
      <c r="AL1283" s="488"/>
      <c r="AM1283" s="488"/>
      <c r="AN1283" s="488"/>
      <c r="AO1283" s="488"/>
      <c r="AP1283" s="488"/>
      <c r="AQ1283" s="488"/>
      <c r="AR1283" s="488"/>
      <c r="AS1283" s="488"/>
      <c r="AT1283" s="488"/>
      <c r="AU1283" s="489"/>
    </row>
    <row r="1284" spans="1:50" s="516" customFormat="1" ht="12.75">
      <c r="A1284" s="529"/>
      <c r="B1284" s="401" t="s">
        <v>369</v>
      </c>
      <c r="C1284" s="360"/>
      <c r="D1284" s="360"/>
      <c r="E1284" s="360"/>
      <c r="F1284" s="402"/>
      <c r="G1284" s="402"/>
      <c r="H1284" s="177"/>
      <c r="I1284" s="177"/>
      <c r="J1284" s="177"/>
      <c r="K1284" s="177"/>
      <c r="L1284" s="177"/>
      <c r="M1284" s="177"/>
      <c r="N1284" s="177"/>
      <c r="O1284" s="177"/>
      <c r="P1284" s="177"/>
      <c r="Q1284" s="177"/>
      <c r="R1284" s="177"/>
      <c r="S1284" s="177"/>
      <c r="T1284" s="403">
        <v>0</v>
      </c>
      <c r="U1284" s="403">
        <v>0</v>
      </c>
      <c r="V1284" s="177"/>
      <c r="W1284" s="177"/>
      <c r="X1284" s="177"/>
      <c r="Y1284" s="177"/>
      <c r="Z1284" s="177"/>
      <c r="AA1284" s="407">
        <v>0</v>
      </c>
      <c r="AB1284" s="533"/>
      <c r="AC1284" s="488"/>
      <c r="AD1284" s="488"/>
      <c r="AE1284" s="488"/>
      <c r="AF1284" s="488"/>
      <c r="AG1284" s="488"/>
      <c r="AH1284" s="488"/>
      <c r="AI1284" s="488"/>
      <c r="AJ1284" s="488"/>
      <c r="AK1284" s="488"/>
      <c r="AL1284" s="488"/>
      <c r="AM1284" s="488"/>
      <c r="AN1284" s="488"/>
      <c r="AO1284" s="488"/>
      <c r="AP1284" s="488"/>
      <c r="AQ1284" s="488"/>
      <c r="AR1284" s="488"/>
      <c r="AS1284" s="488"/>
      <c r="AT1284" s="488"/>
      <c r="AU1284" s="489"/>
    </row>
    <row r="1285" spans="1:50" s="516" customFormat="1" ht="12.75">
      <c r="A1285" s="529"/>
      <c r="B1285" s="401" t="s">
        <v>370</v>
      </c>
      <c r="C1285" s="360"/>
      <c r="D1285" s="360"/>
      <c r="E1285" s="360"/>
      <c r="F1285" s="402"/>
      <c r="G1285" s="402"/>
      <c r="H1285" s="177"/>
      <c r="I1285" s="177"/>
      <c r="J1285" s="177"/>
      <c r="K1285" s="177"/>
      <c r="L1285" s="177"/>
      <c r="M1285" s="177"/>
      <c r="N1285" s="177"/>
      <c r="O1285" s="177"/>
      <c r="P1285" s="177"/>
      <c r="Q1285" s="177"/>
      <c r="R1285" s="177"/>
      <c r="S1285" s="177"/>
      <c r="T1285" s="403">
        <v>0</v>
      </c>
      <c r="U1285" s="403">
        <v>0</v>
      </c>
      <c r="V1285" s="177"/>
      <c r="W1285" s="177"/>
      <c r="X1285" s="177"/>
      <c r="Y1285" s="177"/>
      <c r="Z1285" s="177"/>
      <c r="AA1285" s="407">
        <v>0</v>
      </c>
      <c r="AB1285" s="533"/>
      <c r="AC1285" s="488"/>
      <c r="AD1285" s="488"/>
      <c r="AE1285" s="488"/>
      <c r="AF1285" s="488"/>
      <c r="AG1285" s="488"/>
      <c r="AH1285" s="488"/>
      <c r="AI1285" s="488"/>
      <c r="AJ1285" s="488"/>
      <c r="AK1285" s="488"/>
      <c r="AL1285" s="488"/>
      <c r="AM1285" s="488"/>
      <c r="AN1285" s="488"/>
      <c r="AO1285" s="488"/>
      <c r="AP1285" s="488"/>
      <c r="AQ1285" s="488"/>
      <c r="AR1285" s="488"/>
      <c r="AS1285" s="488"/>
      <c r="AT1285" s="488"/>
      <c r="AU1285" s="489"/>
    </row>
    <row r="1286" spans="1:50" s="516" customFormat="1" ht="12.75">
      <c r="A1286" s="529"/>
      <c r="B1286" s="401" t="s">
        <v>371</v>
      </c>
      <c r="C1286" s="360"/>
      <c r="D1286" s="360">
        <v>21.4</v>
      </c>
      <c r="E1286" s="360"/>
      <c r="F1286" s="402"/>
      <c r="G1286" s="402"/>
      <c r="H1286" s="177">
        <v>74.222657859999998</v>
      </c>
      <c r="I1286" s="518">
        <v>72.115388729999992</v>
      </c>
      <c r="J1286" s="177">
        <v>0.29500000000000004</v>
      </c>
      <c r="K1286" s="177"/>
      <c r="L1286" s="177">
        <v>0.125</v>
      </c>
      <c r="M1286" s="177"/>
      <c r="N1286" s="177">
        <v>1.81</v>
      </c>
      <c r="O1286" s="177"/>
      <c r="P1286" s="177">
        <v>9.0399999999999991</v>
      </c>
      <c r="Q1286" s="177"/>
      <c r="R1286" s="177">
        <v>10.130000000000001</v>
      </c>
      <c r="S1286" s="177"/>
      <c r="T1286" s="403">
        <v>21.4</v>
      </c>
      <c r="U1286" s="403">
        <v>0</v>
      </c>
      <c r="V1286" s="177">
        <v>0.58882935000000003</v>
      </c>
      <c r="W1286" s="177">
        <v>4.2299720799999996</v>
      </c>
      <c r="X1286" s="177">
        <v>4.8794222899999999</v>
      </c>
      <c r="Y1286" s="177">
        <v>29.72359952</v>
      </c>
      <c r="Z1286" s="177">
        <v>33.282394840000002</v>
      </c>
      <c r="AA1286" s="407">
        <v>72.704218080000004</v>
      </c>
      <c r="AB1286" s="533"/>
      <c r="AC1286" s="488"/>
      <c r="AD1286" s="488"/>
      <c r="AE1286" s="488"/>
      <c r="AF1286" s="488"/>
      <c r="AG1286" s="488"/>
      <c r="AH1286" s="488"/>
      <c r="AI1286" s="488"/>
      <c r="AJ1286" s="488"/>
      <c r="AK1286" s="488"/>
      <c r="AL1286" s="488"/>
      <c r="AM1286" s="488"/>
      <c r="AN1286" s="488"/>
      <c r="AO1286" s="488"/>
      <c r="AP1286" s="488"/>
      <c r="AQ1286" s="488"/>
      <c r="AR1286" s="488"/>
      <c r="AS1286" s="488"/>
      <c r="AT1286" s="488"/>
      <c r="AU1286" s="489"/>
    </row>
    <row r="1287" spans="1:50" s="516" customFormat="1" ht="12.75">
      <c r="A1287" s="529"/>
      <c r="B1287" s="401" t="s">
        <v>372</v>
      </c>
      <c r="C1287" s="360"/>
      <c r="D1287" s="360">
        <v>12.010000000000002</v>
      </c>
      <c r="E1287" s="360"/>
      <c r="F1287" s="402"/>
      <c r="G1287" s="402"/>
      <c r="H1287" s="177">
        <v>24.830616589999998</v>
      </c>
      <c r="I1287" s="518">
        <v>23.209069549999995</v>
      </c>
      <c r="J1287" s="177"/>
      <c r="K1287" s="177"/>
      <c r="L1287" s="177">
        <v>0.66999999999999993</v>
      </c>
      <c r="M1287" s="177"/>
      <c r="N1287" s="177">
        <v>1.9</v>
      </c>
      <c r="O1287" s="177"/>
      <c r="P1287" s="177">
        <v>5.98</v>
      </c>
      <c r="Q1287" s="177"/>
      <c r="R1287" s="177">
        <v>3.46</v>
      </c>
      <c r="S1287" s="177"/>
      <c r="T1287" s="403">
        <v>12.010000000000002</v>
      </c>
      <c r="U1287" s="403">
        <v>0</v>
      </c>
      <c r="V1287" s="177">
        <v>1.61285872</v>
      </c>
      <c r="W1287" s="177">
        <v>4.3881135799999997</v>
      </c>
      <c r="X1287" s="177">
        <v>2.1149557699999999</v>
      </c>
      <c r="Y1287" s="177">
        <v>10.5828264</v>
      </c>
      <c r="Z1287" s="177">
        <v>6.1231738</v>
      </c>
      <c r="AA1287" s="407">
        <v>24.821928269999997</v>
      </c>
      <c r="AB1287" s="533"/>
      <c r="AC1287" s="488"/>
      <c r="AD1287" s="488"/>
      <c r="AE1287" s="488"/>
      <c r="AF1287" s="488"/>
      <c r="AG1287" s="488"/>
      <c r="AH1287" s="488"/>
      <c r="AI1287" s="488"/>
      <c r="AJ1287" s="488"/>
      <c r="AK1287" s="488"/>
      <c r="AL1287" s="488"/>
      <c r="AM1287" s="488"/>
      <c r="AN1287" s="488"/>
      <c r="AO1287" s="488"/>
      <c r="AP1287" s="488"/>
      <c r="AQ1287" s="488"/>
      <c r="AR1287" s="488"/>
      <c r="AS1287" s="488"/>
      <c r="AT1287" s="488"/>
      <c r="AU1287" s="489"/>
    </row>
    <row r="1288" spans="1:50" s="516" customFormat="1" ht="12.75">
      <c r="A1288" s="529"/>
      <c r="B1288" s="401" t="s">
        <v>373</v>
      </c>
      <c r="C1288" s="360">
        <v>0</v>
      </c>
      <c r="D1288" s="360">
        <v>0</v>
      </c>
      <c r="E1288" s="360">
        <v>27.380000000000003</v>
      </c>
      <c r="F1288" s="402"/>
      <c r="G1288" s="402"/>
      <c r="H1288" s="177">
        <v>136.85565948999999</v>
      </c>
      <c r="I1288" s="177">
        <v>100.4780069</v>
      </c>
      <c r="J1288" s="177">
        <v>0</v>
      </c>
      <c r="K1288" s="177">
        <v>3.28</v>
      </c>
      <c r="L1288" s="177">
        <v>0</v>
      </c>
      <c r="M1288" s="177">
        <v>5.46</v>
      </c>
      <c r="N1288" s="177">
        <v>0</v>
      </c>
      <c r="O1288" s="177">
        <v>8.58</v>
      </c>
      <c r="P1288" s="177">
        <v>0</v>
      </c>
      <c r="Q1288" s="177">
        <v>5.98</v>
      </c>
      <c r="R1288" s="177">
        <v>0</v>
      </c>
      <c r="S1288" s="177">
        <v>4.08</v>
      </c>
      <c r="T1288" s="403">
        <v>0</v>
      </c>
      <c r="U1288" s="403">
        <v>27.380000000000003</v>
      </c>
      <c r="V1288" s="177">
        <v>30.480118100000002</v>
      </c>
      <c r="W1288" s="177">
        <v>50.896808479999997</v>
      </c>
      <c r="X1288" s="177">
        <v>15.86856045</v>
      </c>
      <c r="Y1288" s="177">
        <v>19.707960780000001</v>
      </c>
      <c r="Z1288" s="177">
        <v>14.004677190000001</v>
      </c>
      <c r="AA1288" s="407">
        <v>130.958125</v>
      </c>
      <c r="AB1288" s="533"/>
      <c r="AC1288" s="488"/>
      <c r="AD1288" s="488"/>
      <c r="AE1288" s="488"/>
      <c r="AF1288" s="488"/>
      <c r="AG1288" s="488"/>
      <c r="AH1288" s="488"/>
      <c r="AI1288" s="488"/>
      <c r="AJ1288" s="488"/>
      <c r="AK1288" s="488"/>
      <c r="AL1288" s="488"/>
      <c r="AM1288" s="488"/>
      <c r="AN1288" s="488"/>
      <c r="AO1288" s="488"/>
      <c r="AP1288" s="488"/>
      <c r="AQ1288" s="488"/>
      <c r="AR1288" s="488"/>
      <c r="AS1288" s="488"/>
      <c r="AT1288" s="488"/>
      <c r="AU1288" s="489"/>
    </row>
    <row r="1289" spans="1:50" s="516" customFormat="1" ht="12.75">
      <c r="A1289" s="529"/>
      <c r="B1289" s="401" t="s">
        <v>374</v>
      </c>
      <c r="C1289" s="360"/>
      <c r="D1289" s="360"/>
      <c r="E1289" s="360"/>
      <c r="F1289" s="402"/>
      <c r="G1289" s="402"/>
      <c r="H1289" s="177"/>
      <c r="I1289" s="177"/>
      <c r="J1289" s="177"/>
      <c r="K1289" s="177"/>
      <c r="L1289" s="177"/>
      <c r="M1289" s="177"/>
      <c r="N1289" s="177"/>
      <c r="O1289" s="177"/>
      <c r="P1289" s="177"/>
      <c r="Q1289" s="177"/>
      <c r="R1289" s="177"/>
      <c r="S1289" s="177"/>
      <c r="T1289" s="403">
        <v>0</v>
      </c>
      <c r="U1289" s="403">
        <v>0</v>
      </c>
      <c r="V1289" s="177"/>
      <c r="W1289" s="177"/>
      <c r="X1289" s="177"/>
      <c r="Y1289" s="177"/>
      <c r="Z1289" s="177"/>
      <c r="AA1289" s="407">
        <v>0</v>
      </c>
      <c r="AB1289" s="533"/>
      <c r="AC1289" s="488"/>
      <c r="AD1289" s="488"/>
      <c r="AE1289" s="488"/>
      <c r="AF1289" s="488"/>
      <c r="AG1289" s="488"/>
      <c r="AH1289" s="488"/>
      <c r="AI1289" s="488"/>
      <c r="AJ1289" s="488"/>
      <c r="AK1289" s="488"/>
      <c r="AL1289" s="488"/>
      <c r="AM1289" s="488"/>
      <c r="AN1289" s="488"/>
      <c r="AO1289" s="488"/>
      <c r="AP1289" s="488"/>
      <c r="AQ1289" s="488"/>
      <c r="AR1289" s="488"/>
      <c r="AS1289" s="488"/>
      <c r="AT1289" s="488"/>
      <c r="AU1289" s="489"/>
    </row>
    <row r="1290" spans="1:50" s="516" customFormat="1" ht="12.75">
      <c r="A1290" s="529"/>
      <c r="B1290" s="401" t="s">
        <v>375</v>
      </c>
      <c r="C1290" s="360"/>
      <c r="D1290" s="360"/>
      <c r="E1290" s="360"/>
      <c r="F1290" s="402"/>
      <c r="G1290" s="402"/>
      <c r="H1290" s="177"/>
      <c r="I1290" s="177"/>
      <c r="J1290" s="177"/>
      <c r="K1290" s="177"/>
      <c r="L1290" s="177"/>
      <c r="M1290" s="177"/>
      <c r="N1290" s="177"/>
      <c r="O1290" s="177"/>
      <c r="P1290" s="177"/>
      <c r="Q1290" s="177"/>
      <c r="R1290" s="177"/>
      <c r="S1290" s="177"/>
      <c r="T1290" s="403">
        <v>0</v>
      </c>
      <c r="U1290" s="403">
        <v>0</v>
      </c>
      <c r="V1290" s="177"/>
      <c r="W1290" s="177"/>
      <c r="X1290" s="177"/>
      <c r="Y1290" s="177"/>
      <c r="Z1290" s="177"/>
      <c r="AA1290" s="407">
        <v>0</v>
      </c>
      <c r="AB1290" s="533"/>
      <c r="AC1290" s="488"/>
      <c r="AD1290" s="488"/>
      <c r="AE1290" s="488"/>
      <c r="AF1290" s="488"/>
      <c r="AG1290" s="488"/>
      <c r="AH1290" s="488"/>
      <c r="AI1290" s="488"/>
      <c r="AJ1290" s="488"/>
      <c r="AK1290" s="488"/>
      <c r="AL1290" s="488"/>
      <c r="AM1290" s="488"/>
      <c r="AN1290" s="488"/>
      <c r="AO1290" s="488"/>
      <c r="AP1290" s="488"/>
      <c r="AQ1290" s="488"/>
      <c r="AR1290" s="488"/>
      <c r="AS1290" s="488"/>
      <c r="AT1290" s="488"/>
      <c r="AU1290" s="489"/>
    </row>
    <row r="1291" spans="1:50" s="516" customFormat="1" ht="12.75">
      <c r="A1291" s="529"/>
      <c r="B1291" s="401" t="s">
        <v>376</v>
      </c>
      <c r="C1291" s="360"/>
      <c r="D1291" s="360"/>
      <c r="E1291" s="360">
        <v>27.380000000000003</v>
      </c>
      <c r="F1291" s="402"/>
      <c r="G1291" s="402"/>
      <c r="H1291" s="177">
        <v>136.85565948999999</v>
      </c>
      <c r="I1291" s="518">
        <v>100.4780069</v>
      </c>
      <c r="J1291" s="177"/>
      <c r="K1291" s="177">
        <v>3.28</v>
      </c>
      <c r="L1291" s="177"/>
      <c r="M1291" s="177">
        <v>5.46</v>
      </c>
      <c r="N1291" s="177"/>
      <c r="O1291" s="177">
        <v>8.58</v>
      </c>
      <c r="P1291" s="177"/>
      <c r="Q1291" s="177">
        <v>5.98</v>
      </c>
      <c r="R1291" s="177"/>
      <c r="S1291" s="177">
        <v>4.08</v>
      </c>
      <c r="T1291" s="403">
        <v>0</v>
      </c>
      <c r="U1291" s="403">
        <v>27.380000000000003</v>
      </c>
      <c r="V1291" s="177">
        <v>30.480118100000002</v>
      </c>
      <c r="W1291" s="177">
        <v>50.896808479999997</v>
      </c>
      <c r="X1291" s="177">
        <v>15.86856045</v>
      </c>
      <c r="Y1291" s="177">
        <v>19.707960780000001</v>
      </c>
      <c r="Z1291" s="177">
        <v>14.004677190000001</v>
      </c>
      <c r="AA1291" s="407">
        <v>130.958125</v>
      </c>
      <c r="AB1291" s="533"/>
      <c r="AC1291" s="488"/>
      <c r="AD1291" s="488"/>
      <c r="AE1291" s="488"/>
      <c r="AF1291" s="488"/>
      <c r="AG1291" s="488"/>
      <c r="AH1291" s="488"/>
      <c r="AI1291" s="488"/>
      <c r="AJ1291" s="488"/>
      <c r="AK1291" s="488"/>
      <c r="AL1291" s="488"/>
      <c r="AM1291" s="488"/>
      <c r="AN1291" s="488"/>
      <c r="AO1291" s="488"/>
      <c r="AP1291" s="488"/>
      <c r="AQ1291" s="488"/>
      <c r="AR1291" s="488"/>
      <c r="AS1291" s="488"/>
      <c r="AT1291" s="488"/>
      <c r="AU1291" s="489"/>
    </row>
    <row r="1292" spans="1:50" s="516" customFormat="1" ht="12.75">
      <c r="A1292" s="529"/>
      <c r="B1292" s="401" t="s">
        <v>377</v>
      </c>
      <c r="C1292" s="360"/>
      <c r="D1292" s="360"/>
      <c r="E1292" s="360"/>
      <c r="F1292" s="402"/>
      <c r="G1292" s="402"/>
      <c r="H1292" s="177"/>
      <c r="I1292" s="177"/>
      <c r="J1292" s="177"/>
      <c r="K1292" s="177"/>
      <c r="L1292" s="177"/>
      <c r="M1292" s="177"/>
      <c r="N1292" s="177"/>
      <c r="O1292" s="177"/>
      <c r="P1292" s="177"/>
      <c r="Q1292" s="177"/>
      <c r="R1292" s="177"/>
      <c r="S1292" s="177"/>
      <c r="T1292" s="403">
        <v>0</v>
      </c>
      <c r="U1292" s="403">
        <v>0</v>
      </c>
      <c r="V1292" s="177"/>
      <c r="W1292" s="177"/>
      <c r="X1292" s="177"/>
      <c r="Y1292" s="177"/>
      <c r="Z1292" s="177"/>
      <c r="AA1292" s="407">
        <v>0</v>
      </c>
      <c r="AB1292" s="533"/>
      <c r="AC1292" s="488"/>
      <c r="AD1292" s="488"/>
      <c r="AE1292" s="488"/>
      <c r="AF1292" s="488"/>
      <c r="AG1292" s="488"/>
      <c r="AH1292" s="488"/>
      <c r="AI1292" s="488"/>
      <c r="AJ1292" s="488"/>
      <c r="AK1292" s="488"/>
      <c r="AL1292" s="488"/>
      <c r="AM1292" s="488"/>
      <c r="AN1292" s="488"/>
      <c r="AO1292" s="488"/>
      <c r="AP1292" s="488"/>
      <c r="AQ1292" s="488"/>
      <c r="AR1292" s="488"/>
      <c r="AS1292" s="488"/>
      <c r="AT1292" s="488"/>
      <c r="AU1292" s="489"/>
    </row>
    <row r="1293" spans="1:50" s="516" customFormat="1" ht="12.75">
      <c r="A1293" s="529"/>
      <c r="B1293" s="401" t="s">
        <v>67</v>
      </c>
      <c r="C1293" s="360"/>
      <c r="D1293" s="360"/>
      <c r="E1293" s="360"/>
      <c r="F1293" s="402"/>
      <c r="G1293" s="402"/>
      <c r="H1293" s="177"/>
      <c r="I1293" s="177"/>
      <c r="J1293" s="177"/>
      <c r="K1293" s="177"/>
      <c r="L1293" s="177"/>
      <c r="M1293" s="177"/>
      <c r="N1293" s="177"/>
      <c r="O1293" s="177"/>
      <c r="P1293" s="177"/>
      <c r="Q1293" s="177"/>
      <c r="R1293" s="177"/>
      <c r="S1293" s="177"/>
      <c r="T1293" s="403">
        <v>0</v>
      </c>
      <c r="U1293" s="403">
        <v>0</v>
      </c>
      <c r="V1293" s="177"/>
      <c r="W1293" s="177"/>
      <c r="X1293" s="177"/>
      <c r="Y1293" s="177"/>
      <c r="Z1293" s="177"/>
      <c r="AA1293" s="407">
        <v>0</v>
      </c>
      <c r="AB1293" s="533"/>
      <c r="AC1293" s="488"/>
      <c r="AD1293" s="488"/>
      <c r="AE1293" s="488"/>
      <c r="AF1293" s="488"/>
      <c r="AG1293" s="488"/>
      <c r="AH1293" s="488"/>
      <c r="AI1293" s="488"/>
      <c r="AJ1293" s="488"/>
      <c r="AK1293" s="488"/>
      <c r="AL1293" s="488"/>
      <c r="AM1293" s="488"/>
      <c r="AN1293" s="488"/>
      <c r="AO1293" s="488"/>
      <c r="AP1293" s="488"/>
      <c r="AQ1293" s="488"/>
      <c r="AR1293" s="488"/>
      <c r="AS1293" s="488"/>
      <c r="AT1293" s="488"/>
      <c r="AU1293" s="489"/>
    </row>
    <row r="1294" spans="1:50" s="528" customFormat="1" ht="39.950000000000003" customHeight="1">
      <c r="A1294" s="540">
        <v>52</v>
      </c>
      <c r="B1294" s="397" t="s">
        <v>125</v>
      </c>
      <c r="C1294" s="421" t="s">
        <v>52</v>
      </c>
      <c r="D1294" s="421">
        <v>2.2050000000000001</v>
      </c>
      <c r="E1294" s="421">
        <v>0.63</v>
      </c>
      <c r="F1294" s="398">
        <v>2012</v>
      </c>
      <c r="G1294" s="398">
        <v>2012</v>
      </c>
      <c r="H1294" s="513">
        <v>5.3887769799999994</v>
      </c>
      <c r="I1294" s="513">
        <v>0</v>
      </c>
      <c r="J1294" s="513"/>
      <c r="K1294" s="513"/>
      <c r="L1294" s="513"/>
      <c r="M1294" s="513"/>
      <c r="N1294" s="513"/>
      <c r="O1294" s="513"/>
      <c r="P1294" s="513"/>
      <c r="Q1294" s="513"/>
      <c r="R1294" s="513"/>
      <c r="S1294" s="513"/>
      <c r="T1294" s="584">
        <v>0</v>
      </c>
      <c r="U1294" s="584">
        <v>0</v>
      </c>
      <c r="V1294" s="590">
        <v>0.02</v>
      </c>
      <c r="W1294" s="590"/>
      <c r="X1294" s="590"/>
      <c r="Y1294" s="590"/>
      <c r="Z1294" s="590"/>
      <c r="AA1294" s="587">
        <v>0.02</v>
      </c>
      <c r="AB1294" s="531"/>
      <c r="AC1294" s="515"/>
      <c r="AD1294" s="537"/>
      <c r="AE1294" s="537"/>
      <c r="AF1294" s="515"/>
      <c r="AG1294" s="515"/>
      <c r="AH1294" s="515"/>
      <c r="AI1294" s="515"/>
      <c r="AJ1294" s="515"/>
      <c r="AK1294" s="515"/>
      <c r="AL1294" s="515"/>
      <c r="AM1294" s="515"/>
      <c r="AN1294" s="515"/>
      <c r="AO1294" s="515"/>
      <c r="AP1294" s="515"/>
      <c r="AQ1294" s="537"/>
      <c r="AR1294" s="537"/>
      <c r="AS1294" s="537"/>
      <c r="AT1294" s="537"/>
      <c r="AU1294" s="527"/>
      <c r="AX1294" s="536"/>
    </row>
    <row r="1295" spans="1:50" s="516" customFormat="1" ht="12.75">
      <c r="A1295" s="534"/>
      <c r="B1295" s="401" t="s">
        <v>361</v>
      </c>
      <c r="C1295" s="360">
        <v>0</v>
      </c>
      <c r="D1295" s="360">
        <v>2.2050000000000001</v>
      </c>
      <c r="E1295" s="360">
        <v>0.63</v>
      </c>
      <c r="F1295" s="402"/>
      <c r="G1295" s="402"/>
      <c r="H1295" s="177">
        <v>5.3887769800000003</v>
      </c>
      <c r="I1295" s="177">
        <v>0</v>
      </c>
      <c r="J1295" s="177">
        <v>0</v>
      </c>
      <c r="K1295" s="177">
        <v>0</v>
      </c>
      <c r="L1295" s="177">
        <v>0</v>
      </c>
      <c r="M1295" s="177">
        <v>0</v>
      </c>
      <c r="N1295" s="177">
        <v>0</v>
      </c>
      <c r="O1295" s="177">
        <v>0</v>
      </c>
      <c r="P1295" s="177">
        <v>0</v>
      </c>
      <c r="Q1295" s="177">
        <v>0</v>
      </c>
      <c r="R1295" s="177">
        <v>0</v>
      </c>
      <c r="S1295" s="177">
        <v>0</v>
      </c>
      <c r="T1295" s="392">
        <v>0</v>
      </c>
      <c r="U1295" s="392">
        <v>0</v>
      </c>
      <c r="V1295" s="177">
        <v>0.02</v>
      </c>
      <c r="W1295" s="177">
        <v>0</v>
      </c>
      <c r="X1295" s="177">
        <v>0</v>
      </c>
      <c r="Y1295" s="177">
        <v>0</v>
      </c>
      <c r="Z1295" s="177">
        <v>0</v>
      </c>
      <c r="AA1295" s="407">
        <v>0.02</v>
      </c>
      <c r="AB1295" s="533"/>
      <c r="AC1295" s="515"/>
      <c r="AD1295" s="515"/>
      <c r="AE1295" s="515"/>
      <c r="AF1295" s="488"/>
      <c r="AG1295" s="515"/>
      <c r="AH1295" s="515"/>
      <c r="AI1295" s="488"/>
      <c r="AJ1295" s="488"/>
      <c r="AK1295" s="515"/>
      <c r="AL1295" s="515"/>
      <c r="AM1295" s="515"/>
      <c r="AN1295" s="515"/>
      <c r="AO1295" s="515"/>
      <c r="AP1295" s="515"/>
      <c r="AQ1295" s="515"/>
      <c r="AR1295" s="515"/>
      <c r="AS1295" s="515"/>
      <c r="AT1295" s="515"/>
      <c r="AU1295" s="489"/>
    </row>
    <row r="1296" spans="1:50" s="516" customFormat="1" ht="12.75">
      <c r="A1296" s="534"/>
      <c r="B1296" s="401" t="s">
        <v>362</v>
      </c>
      <c r="C1296" s="360">
        <v>0</v>
      </c>
      <c r="D1296" s="360">
        <v>2.2050000000000001</v>
      </c>
      <c r="E1296" s="360">
        <v>0</v>
      </c>
      <c r="F1296" s="402"/>
      <c r="G1296" s="402"/>
      <c r="H1296" s="177">
        <v>3.25259286</v>
      </c>
      <c r="I1296" s="177">
        <v>0</v>
      </c>
      <c r="J1296" s="177">
        <v>0</v>
      </c>
      <c r="K1296" s="177">
        <v>0</v>
      </c>
      <c r="L1296" s="177">
        <v>0</v>
      </c>
      <c r="M1296" s="177">
        <v>0</v>
      </c>
      <c r="N1296" s="177">
        <v>0</v>
      </c>
      <c r="O1296" s="177">
        <v>0</v>
      </c>
      <c r="P1296" s="177">
        <v>0</v>
      </c>
      <c r="Q1296" s="177">
        <v>0</v>
      </c>
      <c r="R1296" s="177">
        <v>0</v>
      </c>
      <c r="S1296" s="177">
        <v>0</v>
      </c>
      <c r="T1296" s="392">
        <v>0</v>
      </c>
      <c r="U1296" s="392">
        <v>0</v>
      </c>
      <c r="V1296" s="177">
        <v>1.3333340000000001E-2</v>
      </c>
      <c r="W1296" s="177">
        <v>0</v>
      </c>
      <c r="X1296" s="177">
        <v>0</v>
      </c>
      <c r="Y1296" s="177">
        <v>0</v>
      </c>
      <c r="Z1296" s="177">
        <v>0</v>
      </c>
      <c r="AA1296" s="407">
        <v>1.3333340000000001E-2</v>
      </c>
      <c r="AB1296" s="533"/>
      <c r="AC1296" s="515"/>
      <c r="AD1296" s="515"/>
      <c r="AE1296" s="515"/>
      <c r="AF1296" s="488"/>
      <c r="AG1296" s="515"/>
      <c r="AH1296" s="515"/>
      <c r="AI1296" s="488"/>
      <c r="AJ1296" s="488"/>
      <c r="AK1296" s="515"/>
      <c r="AL1296" s="515"/>
      <c r="AM1296" s="515"/>
      <c r="AN1296" s="515"/>
      <c r="AO1296" s="515"/>
      <c r="AP1296" s="515"/>
      <c r="AQ1296" s="515"/>
      <c r="AR1296" s="515"/>
      <c r="AS1296" s="515"/>
      <c r="AT1296" s="515"/>
      <c r="AU1296" s="489"/>
    </row>
    <row r="1297" spans="1:47" s="516" customFormat="1" ht="12.75">
      <c r="A1297" s="534"/>
      <c r="B1297" s="401" t="s">
        <v>363</v>
      </c>
      <c r="C1297" s="360">
        <v>0</v>
      </c>
      <c r="D1297" s="360">
        <v>2.2050000000000001</v>
      </c>
      <c r="E1297" s="360">
        <v>0</v>
      </c>
      <c r="F1297" s="402"/>
      <c r="G1297" s="402"/>
      <c r="H1297" s="177">
        <v>3.25259286</v>
      </c>
      <c r="I1297" s="177">
        <v>0</v>
      </c>
      <c r="J1297" s="177">
        <v>0</v>
      </c>
      <c r="K1297" s="177">
        <v>0</v>
      </c>
      <c r="L1297" s="177">
        <v>0</v>
      </c>
      <c r="M1297" s="177">
        <v>0</v>
      </c>
      <c r="N1297" s="177">
        <v>0</v>
      </c>
      <c r="O1297" s="177">
        <v>0</v>
      </c>
      <c r="P1297" s="177">
        <v>0</v>
      </c>
      <c r="Q1297" s="177">
        <v>0</v>
      </c>
      <c r="R1297" s="177">
        <v>0</v>
      </c>
      <c r="S1297" s="177">
        <v>0</v>
      </c>
      <c r="T1297" s="392">
        <v>0</v>
      </c>
      <c r="U1297" s="392">
        <v>0</v>
      </c>
      <c r="V1297" s="177">
        <v>1.3333340000000001E-2</v>
      </c>
      <c r="W1297" s="177">
        <v>0</v>
      </c>
      <c r="X1297" s="177">
        <v>0</v>
      </c>
      <c r="Y1297" s="177">
        <v>0</v>
      </c>
      <c r="Z1297" s="177">
        <v>0</v>
      </c>
      <c r="AA1297" s="407">
        <v>1.3333340000000001E-2</v>
      </c>
      <c r="AB1297" s="533"/>
      <c r="AC1297" s="515"/>
      <c r="AD1297" s="515"/>
      <c r="AE1297" s="515"/>
      <c r="AF1297" s="488"/>
      <c r="AG1297" s="515"/>
      <c r="AH1297" s="515"/>
      <c r="AI1297" s="488"/>
      <c r="AJ1297" s="488"/>
      <c r="AK1297" s="515"/>
      <c r="AL1297" s="515"/>
      <c r="AM1297" s="515"/>
      <c r="AN1297" s="515"/>
      <c r="AO1297" s="515"/>
      <c r="AP1297" s="515"/>
      <c r="AQ1297" s="515"/>
      <c r="AR1297" s="515"/>
      <c r="AS1297" s="515"/>
      <c r="AT1297" s="515"/>
      <c r="AU1297" s="489"/>
    </row>
    <row r="1298" spans="1:47" s="516" customFormat="1" ht="12.75">
      <c r="A1298" s="534"/>
      <c r="B1298" s="401" t="s">
        <v>364</v>
      </c>
      <c r="C1298" s="360"/>
      <c r="D1298" s="360"/>
      <c r="E1298" s="360"/>
      <c r="F1298" s="402"/>
      <c r="G1298" s="402"/>
      <c r="H1298" s="177"/>
      <c r="I1298" s="177"/>
      <c r="J1298" s="177"/>
      <c r="K1298" s="177"/>
      <c r="L1298" s="177"/>
      <c r="M1298" s="177"/>
      <c r="N1298" s="177"/>
      <c r="O1298" s="177"/>
      <c r="P1298" s="177"/>
      <c r="Q1298" s="177"/>
      <c r="R1298" s="177"/>
      <c r="S1298" s="177"/>
      <c r="T1298" s="392">
        <v>0</v>
      </c>
      <c r="U1298" s="392">
        <v>0</v>
      </c>
      <c r="V1298" s="177"/>
      <c r="W1298" s="177"/>
      <c r="X1298" s="177"/>
      <c r="Y1298" s="177"/>
      <c r="Z1298" s="177"/>
      <c r="AA1298" s="407">
        <v>0</v>
      </c>
      <c r="AB1298" s="533"/>
      <c r="AC1298" s="515"/>
      <c r="AD1298" s="515"/>
      <c r="AE1298" s="515"/>
      <c r="AF1298" s="488"/>
      <c r="AG1298" s="515"/>
      <c r="AH1298" s="515"/>
      <c r="AI1298" s="488"/>
      <c r="AJ1298" s="488"/>
      <c r="AK1298" s="515"/>
      <c r="AL1298" s="515"/>
      <c r="AM1298" s="515"/>
      <c r="AN1298" s="515"/>
      <c r="AO1298" s="515"/>
      <c r="AP1298" s="515"/>
      <c r="AQ1298" s="515"/>
      <c r="AR1298" s="515"/>
      <c r="AS1298" s="515"/>
      <c r="AT1298" s="515"/>
      <c r="AU1298" s="489"/>
    </row>
    <row r="1299" spans="1:47" s="516" customFormat="1" ht="12.75">
      <c r="A1299" s="534"/>
      <c r="B1299" s="401" t="s">
        <v>365</v>
      </c>
      <c r="C1299" s="360"/>
      <c r="D1299" s="360"/>
      <c r="E1299" s="360"/>
      <c r="F1299" s="402"/>
      <c r="G1299" s="402"/>
      <c r="H1299" s="177"/>
      <c r="I1299" s="177"/>
      <c r="J1299" s="177"/>
      <c r="K1299" s="177"/>
      <c r="L1299" s="177"/>
      <c r="M1299" s="177"/>
      <c r="N1299" s="177"/>
      <c r="O1299" s="177"/>
      <c r="P1299" s="177"/>
      <c r="Q1299" s="177"/>
      <c r="R1299" s="177"/>
      <c r="S1299" s="177"/>
      <c r="T1299" s="392">
        <v>0</v>
      </c>
      <c r="U1299" s="392">
        <v>0</v>
      </c>
      <c r="V1299" s="177"/>
      <c r="W1299" s="177"/>
      <c r="X1299" s="177"/>
      <c r="Y1299" s="177"/>
      <c r="Z1299" s="177"/>
      <c r="AA1299" s="407">
        <v>0</v>
      </c>
      <c r="AB1299" s="533"/>
      <c r="AC1299" s="515"/>
      <c r="AD1299" s="515"/>
      <c r="AE1299" s="515"/>
      <c r="AF1299" s="488"/>
      <c r="AG1299" s="515"/>
      <c r="AH1299" s="515"/>
      <c r="AI1299" s="488"/>
      <c r="AJ1299" s="488"/>
      <c r="AK1299" s="515"/>
      <c r="AL1299" s="515"/>
      <c r="AM1299" s="515"/>
      <c r="AN1299" s="515"/>
      <c r="AO1299" s="515"/>
      <c r="AP1299" s="515"/>
      <c r="AQ1299" s="515"/>
      <c r="AR1299" s="515"/>
      <c r="AS1299" s="515"/>
      <c r="AT1299" s="515"/>
      <c r="AU1299" s="489"/>
    </row>
    <row r="1300" spans="1:47" s="516" customFormat="1" ht="12.75">
      <c r="A1300" s="534"/>
      <c r="B1300" s="401" t="s">
        <v>366</v>
      </c>
      <c r="C1300" s="360"/>
      <c r="D1300" s="360"/>
      <c r="E1300" s="360"/>
      <c r="F1300" s="402"/>
      <c r="G1300" s="402"/>
      <c r="H1300" s="177"/>
      <c r="I1300" s="177"/>
      <c r="J1300" s="177"/>
      <c r="K1300" s="177"/>
      <c r="L1300" s="177"/>
      <c r="M1300" s="177"/>
      <c r="N1300" s="177"/>
      <c r="O1300" s="177"/>
      <c r="P1300" s="177"/>
      <c r="Q1300" s="177"/>
      <c r="R1300" s="177"/>
      <c r="S1300" s="177"/>
      <c r="T1300" s="392">
        <v>0</v>
      </c>
      <c r="U1300" s="392">
        <v>0</v>
      </c>
      <c r="V1300" s="177">
        <v>6.6666700000000004E-3</v>
      </c>
      <c r="W1300" s="177"/>
      <c r="X1300" s="177"/>
      <c r="Y1300" s="177"/>
      <c r="Z1300" s="177"/>
      <c r="AA1300" s="407">
        <v>6.6666700000000004E-3</v>
      </c>
      <c r="AB1300" s="533"/>
      <c r="AC1300" s="515"/>
      <c r="AD1300" s="515"/>
      <c r="AE1300" s="515"/>
      <c r="AF1300" s="488"/>
      <c r="AG1300" s="515"/>
      <c r="AH1300" s="515"/>
      <c r="AI1300" s="488"/>
      <c r="AJ1300" s="488"/>
      <c r="AK1300" s="515"/>
      <c r="AL1300" s="515"/>
      <c r="AM1300" s="515"/>
      <c r="AN1300" s="515"/>
      <c r="AO1300" s="515"/>
      <c r="AP1300" s="515"/>
      <c r="AQ1300" s="515"/>
      <c r="AR1300" s="515"/>
      <c r="AS1300" s="515"/>
      <c r="AT1300" s="515"/>
      <c r="AU1300" s="489"/>
    </row>
    <row r="1301" spans="1:47" s="516" customFormat="1" ht="12.75">
      <c r="A1301" s="534"/>
      <c r="B1301" s="401" t="s">
        <v>367</v>
      </c>
      <c r="C1301" s="360"/>
      <c r="D1301" s="360">
        <v>2.2050000000000001</v>
      </c>
      <c r="E1301" s="360"/>
      <c r="F1301" s="402"/>
      <c r="G1301" s="402"/>
      <c r="H1301" s="403">
        <v>3.25259286</v>
      </c>
      <c r="I1301" s="177"/>
      <c r="J1301" s="177"/>
      <c r="K1301" s="177"/>
      <c r="L1301" s="177"/>
      <c r="M1301" s="177"/>
      <c r="N1301" s="177"/>
      <c r="O1301" s="177"/>
      <c r="P1301" s="177"/>
      <c r="Q1301" s="177"/>
      <c r="R1301" s="177"/>
      <c r="S1301" s="177"/>
      <c r="T1301" s="392">
        <v>0</v>
      </c>
      <c r="U1301" s="392">
        <v>0</v>
      </c>
      <c r="V1301" s="177">
        <v>6.6666700000000004E-3</v>
      </c>
      <c r="W1301" s="177"/>
      <c r="X1301" s="177"/>
      <c r="Y1301" s="177"/>
      <c r="Z1301" s="177"/>
      <c r="AA1301" s="407">
        <v>6.6666700000000004E-3</v>
      </c>
      <c r="AB1301" s="533"/>
      <c r="AC1301" s="515"/>
      <c r="AD1301" s="515"/>
      <c r="AE1301" s="515"/>
      <c r="AF1301" s="488"/>
      <c r="AG1301" s="515"/>
      <c r="AH1301" s="515"/>
      <c r="AI1301" s="488"/>
      <c r="AJ1301" s="488"/>
      <c r="AK1301" s="515"/>
      <c r="AL1301" s="515"/>
      <c r="AM1301" s="515"/>
      <c r="AN1301" s="515"/>
      <c r="AO1301" s="515"/>
      <c r="AP1301" s="515"/>
      <c r="AQ1301" s="515"/>
      <c r="AR1301" s="515"/>
      <c r="AS1301" s="515"/>
      <c r="AT1301" s="515"/>
      <c r="AU1301" s="489"/>
    </row>
    <row r="1302" spans="1:47" s="516" customFormat="1" ht="12.75">
      <c r="A1302" s="534"/>
      <c r="B1302" s="401" t="s">
        <v>368</v>
      </c>
      <c r="C1302" s="360">
        <v>0</v>
      </c>
      <c r="D1302" s="360">
        <v>0</v>
      </c>
      <c r="E1302" s="360">
        <v>0</v>
      </c>
      <c r="F1302" s="402"/>
      <c r="G1302" s="402"/>
      <c r="H1302" s="177">
        <v>0</v>
      </c>
      <c r="I1302" s="177">
        <v>0</v>
      </c>
      <c r="J1302" s="177">
        <v>0</v>
      </c>
      <c r="K1302" s="177">
        <v>0</v>
      </c>
      <c r="L1302" s="177">
        <v>0</v>
      </c>
      <c r="M1302" s="177">
        <v>0</v>
      </c>
      <c r="N1302" s="177">
        <v>0</v>
      </c>
      <c r="O1302" s="177">
        <v>0</v>
      </c>
      <c r="P1302" s="177">
        <v>0</v>
      </c>
      <c r="Q1302" s="177">
        <v>0</v>
      </c>
      <c r="R1302" s="177">
        <v>0</v>
      </c>
      <c r="S1302" s="177">
        <v>0</v>
      </c>
      <c r="T1302" s="392">
        <v>0</v>
      </c>
      <c r="U1302" s="392">
        <v>0</v>
      </c>
      <c r="V1302" s="177">
        <v>0</v>
      </c>
      <c r="W1302" s="177">
        <v>0</v>
      </c>
      <c r="X1302" s="177">
        <v>0</v>
      </c>
      <c r="Y1302" s="177">
        <v>0</v>
      </c>
      <c r="Z1302" s="177">
        <v>0</v>
      </c>
      <c r="AA1302" s="407">
        <v>0</v>
      </c>
      <c r="AB1302" s="533"/>
      <c r="AC1302" s="515"/>
      <c r="AD1302" s="515"/>
      <c r="AE1302" s="515"/>
      <c r="AF1302" s="488"/>
      <c r="AG1302" s="515"/>
      <c r="AH1302" s="515"/>
      <c r="AI1302" s="488"/>
      <c r="AJ1302" s="488"/>
      <c r="AK1302" s="515"/>
      <c r="AL1302" s="515"/>
      <c r="AM1302" s="515"/>
      <c r="AN1302" s="515"/>
      <c r="AO1302" s="515"/>
      <c r="AP1302" s="515"/>
      <c r="AQ1302" s="515"/>
      <c r="AR1302" s="515"/>
      <c r="AS1302" s="515"/>
      <c r="AT1302" s="515"/>
      <c r="AU1302" s="489"/>
    </row>
    <row r="1303" spans="1:47" s="516" customFormat="1" ht="12.75">
      <c r="A1303" s="534"/>
      <c r="B1303" s="401" t="s">
        <v>369</v>
      </c>
      <c r="C1303" s="360"/>
      <c r="D1303" s="360"/>
      <c r="E1303" s="360"/>
      <c r="F1303" s="402"/>
      <c r="G1303" s="402"/>
      <c r="H1303" s="177"/>
      <c r="I1303" s="177"/>
      <c r="J1303" s="177"/>
      <c r="K1303" s="177"/>
      <c r="L1303" s="177"/>
      <c r="M1303" s="177"/>
      <c r="N1303" s="177"/>
      <c r="O1303" s="177"/>
      <c r="P1303" s="177"/>
      <c r="Q1303" s="177"/>
      <c r="R1303" s="177"/>
      <c r="S1303" s="177"/>
      <c r="T1303" s="392">
        <v>0</v>
      </c>
      <c r="U1303" s="392">
        <v>0</v>
      </c>
      <c r="V1303" s="177"/>
      <c r="W1303" s="177"/>
      <c r="X1303" s="177"/>
      <c r="Y1303" s="177"/>
      <c r="Z1303" s="177"/>
      <c r="AA1303" s="407">
        <v>0</v>
      </c>
      <c r="AB1303" s="533"/>
      <c r="AC1303" s="515"/>
      <c r="AD1303" s="515"/>
      <c r="AE1303" s="515"/>
      <c r="AF1303" s="488"/>
      <c r="AG1303" s="515"/>
      <c r="AH1303" s="515"/>
      <c r="AI1303" s="488"/>
      <c r="AJ1303" s="488"/>
      <c r="AK1303" s="515"/>
      <c r="AL1303" s="515"/>
      <c r="AM1303" s="515"/>
      <c r="AN1303" s="515"/>
      <c r="AO1303" s="515"/>
      <c r="AP1303" s="515"/>
      <c r="AQ1303" s="515"/>
      <c r="AR1303" s="515"/>
      <c r="AS1303" s="515"/>
      <c r="AT1303" s="515"/>
      <c r="AU1303" s="489"/>
    </row>
    <row r="1304" spans="1:47" s="516" customFormat="1" ht="12.75">
      <c r="A1304" s="534"/>
      <c r="B1304" s="401" t="s">
        <v>370</v>
      </c>
      <c r="C1304" s="360"/>
      <c r="D1304" s="360"/>
      <c r="E1304" s="360"/>
      <c r="F1304" s="402"/>
      <c r="G1304" s="402"/>
      <c r="H1304" s="177"/>
      <c r="I1304" s="177"/>
      <c r="J1304" s="177"/>
      <c r="K1304" s="177"/>
      <c r="L1304" s="177"/>
      <c r="M1304" s="177"/>
      <c r="N1304" s="177"/>
      <c r="O1304" s="177"/>
      <c r="P1304" s="177"/>
      <c r="Q1304" s="177"/>
      <c r="R1304" s="177"/>
      <c r="S1304" s="177"/>
      <c r="T1304" s="392">
        <v>0</v>
      </c>
      <c r="U1304" s="392">
        <v>0</v>
      </c>
      <c r="V1304" s="177"/>
      <c r="W1304" s="177"/>
      <c r="X1304" s="177"/>
      <c r="Y1304" s="177"/>
      <c r="Z1304" s="177"/>
      <c r="AA1304" s="407">
        <v>0</v>
      </c>
      <c r="AB1304" s="533"/>
      <c r="AC1304" s="515"/>
      <c r="AD1304" s="515"/>
      <c r="AE1304" s="515"/>
      <c r="AF1304" s="488"/>
      <c r="AG1304" s="515"/>
      <c r="AH1304" s="515"/>
      <c r="AI1304" s="488"/>
      <c r="AJ1304" s="488"/>
      <c r="AK1304" s="515"/>
      <c r="AL1304" s="515"/>
      <c r="AM1304" s="515"/>
      <c r="AN1304" s="515"/>
      <c r="AO1304" s="515"/>
      <c r="AP1304" s="515"/>
      <c r="AQ1304" s="515"/>
      <c r="AR1304" s="515"/>
      <c r="AS1304" s="515"/>
      <c r="AT1304" s="515"/>
      <c r="AU1304" s="489"/>
    </row>
    <row r="1305" spans="1:47" s="516" customFormat="1" ht="12.75">
      <c r="A1305" s="534"/>
      <c r="B1305" s="401" t="s">
        <v>371</v>
      </c>
      <c r="C1305" s="360"/>
      <c r="D1305" s="360"/>
      <c r="E1305" s="360"/>
      <c r="F1305" s="402"/>
      <c r="G1305" s="402"/>
      <c r="H1305" s="177"/>
      <c r="I1305" s="177"/>
      <c r="J1305" s="177"/>
      <c r="K1305" s="177"/>
      <c r="L1305" s="177"/>
      <c r="M1305" s="177"/>
      <c r="N1305" s="177"/>
      <c r="O1305" s="177"/>
      <c r="P1305" s="177"/>
      <c r="Q1305" s="177"/>
      <c r="R1305" s="177"/>
      <c r="S1305" s="177"/>
      <c r="T1305" s="392">
        <v>0</v>
      </c>
      <c r="U1305" s="392">
        <v>0</v>
      </c>
      <c r="V1305" s="177"/>
      <c r="W1305" s="177"/>
      <c r="X1305" s="177"/>
      <c r="Y1305" s="177"/>
      <c r="Z1305" s="177"/>
      <c r="AA1305" s="407">
        <v>0</v>
      </c>
      <c r="AB1305" s="533"/>
      <c r="AC1305" s="515"/>
      <c r="AD1305" s="515"/>
      <c r="AE1305" s="515"/>
      <c r="AF1305" s="488"/>
      <c r="AG1305" s="515"/>
      <c r="AH1305" s="515"/>
      <c r="AI1305" s="488"/>
      <c r="AJ1305" s="488"/>
      <c r="AK1305" s="515"/>
      <c r="AL1305" s="515"/>
      <c r="AM1305" s="515"/>
      <c r="AN1305" s="515"/>
      <c r="AO1305" s="515"/>
      <c r="AP1305" s="515"/>
      <c r="AQ1305" s="515"/>
      <c r="AR1305" s="515"/>
      <c r="AS1305" s="515"/>
      <c r="AT1305" s="515"/>
      <c r="AU1305" s="489"/>
    </row>
    <row r="1306" spans="1:47" s="516" customFormat="1" ht="12.75">
      <c r="A1306" s="534"/>
      <c r="B1306" s="401" t="s">
        <v>372</v>
      </c>
      <c r="C1306" s="360"/>
      <c r="D1306" s="360"/>
      <c r="E1306" s="360"/>
      <c r="F1306" s="402"/>
      <c r="G1306" s="402"/>
      <c r="H1306" s="177"/>
      <c r="I1306" s="177"/>
      <c r="J1306" s="177"/>
      <c r="K1306" s="177"/>
      <c r="L1306" s="177"/>
      <c r="M1306" s="177"/>
      <c r="N1306" s="177"/>
      <c r="O1306" s="177"/>
      <c r="P1306" s="177"/>
      <c r="Q1306" s="177"/>
      <c r="R1306" s="177"/>
      <c r="S1306" s="177"/>
      <c r="T1306" s="392">
        <v>0</v>
      </c>
      <c r="U1306" s="392">
        <v>0</v>
      </c>
      <c r="V1306" s="177"/>
      <c r="W1306" s="177"/>
      <c r="X1306" s="177"/>
      <c r="Y1306" s="177"/>
      <c r="Z1306" s="177"/>
      <c r="AA1306" s="407">
        <v>0</v>
      </c>
      <c r="AB1306" s="533"/>
      <c r="AC1306" s="515"/>
      <c r="AD1306" s="515"/>
      <c r="AE1306" s="515"/>
      <c r="AF1306" s="488"/>
      <c r="AG1306" s="515"/>
      <c r="AH1306" s="515"/>
      <c r="AI1306" s="488"/>
      <c r="AJ1306" s="488"/>
      <c r="AK1306" s="515"/>
      <c r="AL1306" s="515"/>
      <c r="AM1306" s="515"/>
      <c r="AN1306" s="515"/>
      <c r="AO1306" s="515"/>
      <c r="AP1306" s="515"/>
      <c r="AQ1306" s="515"/>
      <c r="AR1306" s="515"/>
      <c r="AS1306" s="515"/>
      <c r="AT1306" s="515"/>
      <c r="AU1306" s="489"/>
    </row>
    <row r="1307" spans="1:47" s="516" customFormat="1" ht="12.75">
      <c r="A1307" s="534"/>
      <c r="B1307" s="401" t="s">
        <v>373</v>
      </c>
      <c r="C1307" s="360">
        <v>0</v>
      </c>
      <c r="D1307" s="360">
        <v>0</v>
      </c>
      <c r="E1307" s="360">
        <v>0.63</v>
      </c>
      <c r="F1307" s="402"/>
      <c r="G1307" s="402"/>
      <c r="H1307" s="177">
        <v>2.1361841200000002</v>
      </c>
      <c r="I1307" s="177">
        <v>0</v>
      </c>
      <c r="J1307" s="177">
        <v>0</v>
      </c>
      <c r="K1307" s="177">
        <v>0</v>
      </c>
      <c r="L1307" s="177">
        <v>0</v>
      </c>
      <c r="M1307" s="177">
        <v>0</v>
      </c>
      <c r="N1307" s="177">
        <v>0</v>
      </c>
      <c r="O1307" s="177">
        <v>0</v>
      </c>
      <c r="P1307" s="177">
        <v>0</v>
      </c>
      <c r="Q1307" s="177">
        <v>0</v>
      </c>
      <c r="R1307" s="177">
        <v>0</v>
      </c>
      <c r="S1307" s="177">
        <v>0</v>
      </c>
      <c r="T1307" s="392">
        <v>0</v>
      </c>
      <c r="U1307" s="392">
        <v>0</v>
      </c>
      <c r="V1307" s="177">
        <v>6.6666599999999996E-3</v>
      </c>
      <c r="W1307" s="177">
        <v>0</v>
      </c>
      <c r="X1307" s="177">
        <v>0</v>
      </c>
      <c r="Y1307" s="177">
        <v>0</v>
      </c>
      <c r="Z1307" s="177">
        <v>0</v>
      </c>
      <c r="AA1307" s="407">
        <v>6.6666599999999996E-3</v>
      </c>
      <c r="AB1307" s="533"/>
      <c r="AC1307" s="515"/>
      <c r="AD1307" s="515"/>
      <c r="AE1307" s="515"/>
      <c r="AF1307" s="488"/>
      <c r="AG1307" s="515"/>
      <c r="AH1307" s="515"/>
      <c r="AI1307" s="488"/>
      <c r="AJ1307" s="488"/>
      <c r="AK1307" s="515"/>
      <c r="AL1307" s="515"/>
      <c r="AM1307" s="515"/>
      <c r="AN1307" s="515"/>
      <c r="AO1307" s="515"/>
      <c r="AP1307" s="515"/>
      <c r="AQ1307" s="515"/>
      <c r="AR1307" s="515"/>
      <c r="AS1307" s="515"/>
      <c r="AT1307" s="515"/>
      <c r="AU1307" s="489"/>
    </row>
    <row r="1308" spans="1:47" s="516" customFormat="1" ht="12.75">
      <c r="A1308" s="534"/>
      <c r="B1308" s="401" t="s">
        <v>374</v>
      </c>
      <c r="C1308" s="360"/>
      <c r="D1308" s="360"/>
      <c r="E1308" s="360"/>
      <c r="F1308" s="402"/>
      <c r="G1308" s="402"/>
      <c r="H1308" s="177"/>
      <c r="I1308" s="177"/>
      <c r="J1308" s="177"/>
      <c r="K1308" s="177"/>
      <c r="L1308" s="177"/>
      <c r="M1308" s="177"/>
      <c r="N1308" s="177"/>
      <c r="O1308" s="177"/>
      <c r="P1308" s="177"/>
      <c r="Q1308" s="177"/>
      <c r="R1308" s="177"/>
      <c r="S1308" s="177"/>
      <c r="T1308" s="392">
        <v>0</v>
      </c>
      <c r="U1308" s="392">
        <v>0</v>
      </c>
      <c r="V1308" s="177"/>
      <c r="W1308" s="177"/>
      <c r="X1308" s="177"/>
      <c r="Y1308" s="177"/>
      <c r="Z1308" s="177"/>
      <c r="AA1308" s="407">
        <v>0</v>
      </c>
      <c r="AB1308" s="533"/>
      <c r="AC1308" s="515"/>
      <c r="AD1308" s="515"/>
      <c r="AE1308" s="515"/>
      <c r="AF1308" s="488"/>
      <c r="AG1308" s="515"/>
      <c r="AH1308" s="515"/>
      <c r="AI1308" s="488"/>
      <c r="AJ1308" s="488"/>
      <c r="AK1308" s="515"/>
      <c r="AL1308" s="515"/>
      <c r="AM1308" s="515"/>
      <c r="AN1308" s="515"/>
      <c r="AO1308" s="515"/>
      <c r="AP1308" s="515"/>
      <c r="AQ1308" s="515"/>
      <c r="AR1308" s="515"/>
      <c r="AS1308" s="515"/>
      <c r="AT1308" s="515"/>
      <c r="AU1308" s="489"/>
    </row>
    <row r="1309" spans="1:47" s="516" customFormat="1" ht="12.75">
      <c r="A1309" s="534"/>
      <c r="B1309" s="401" t="s">
        <v>375</v>
      </c>
      <c r="C1309" s="360"/>
      <c r="D1309" s="360"/>
      <c r="E1309" s="360"/>
      <c r="F1309" s="402"/>
      <c r="G1309" s="402"/>
      <c r="H1309" s="177"/>
      <c r="I1309" s="177"/>
      <c r="J1309" s="177"/>
      <c r="K1309" s="177"/>
      <c r="L1309" s="177"/>
      <c r="M1309" s="177"/>
      <c r="N1309" s="177"/>
      <c r="O1309" s="177"/>
      <c r="P1309" s="177"/>
      <c r="Q1309" s="177"/>
      <c r="R1309" s="177"/>
      <c r="S1309" s="177"/>
      <c r="T1309" s="392">
        <v>0</v>
      </c>
      <c r="U1309" s="392">
        <v>0</v>
      </c>
      <c r="V1309" s="177"/>
      <c r="W1309" s="177"/>
      <c r="X1309" s="177"/>
      <c r="Y1309" s="177"/>
      <c r="Z1309" s="177"/>
      <c r="AA1309" s="407">
        <v>0</v>
      </c>
      <c r="AB1309" s="533"/>
      <c r="AC1309" s="515"/>
      <c r="AD1309" s="515"/>
      <c r="AE1309" s="515"/>
      <c r="AF1309" s="488"/>
      <c r="AG1309" s="515"/>
      <c r="AH1309" s="515"/>
      <c r="AI1309" s="488"/>
      <c r="AJ1309" s="488"/>
      <c r="AK1309" s="515"/>
      <c r="AL1309" s="515"/>
      <c r="AM1309" s="515"/>
      <c r="AN1309" s="515"/>
      <c r="AO1309" s="515"/>
      <c r="AP1309" s="515"/>
      <c r="AQ1309" s="515"/>
      <c r="AR1309" s="515"/>
      <c r="AS1309" s="515"/>
      <c r="AT1309" s="515"/>
      <c r="AU1309" s="489"/>
    </row>
    <row r="1310" spans="1:47" s="516" customFormat="1" ht="12.75">
      <c r="A1310" s="534"/>
      <c r="B1310" s="401" t="s">
        <v>376</v>
      </c>
      <c r="C1310" s="360"/>
      <c r="D1310" s="360"/>
      <c r="E1310" s="360">
        <v>0.63</v>
      </c>
      <c r="F1310" s="402"/>
      <c r="G1310" s="402"/>
      <c r="H1310" s="403">
        <v>2.1361841200000002</v>
      </c>
      <c r="I1310" s="177"/>
      <c r="J1310" s="177"/>
      <c r="K1310" s="177"/>
      <c r="L1310" s="177"/>
      <c r="M1310" s="177"/>
      <c r="N1310" s="177"/>
      <c r="O1310" s="177"/>
      <c r="P1310" s="177"/>
      <c r="Q1310" s="177"/>
      <c r="R1310" s="177"/>
      <c r="S1310" s="177"/>
      <c r="T1310" s="392">
        <v>0</v>
      </c>
      <c r="U1310" s="392">
        <v>0</v>
      </c>
      <c r="V1310" s="177">
        <v>6.6666599999999996E-3</v>
      </c>
      <c r="W1310" s="177"/>
      <c r="X1310" s="177"/>
      <c r="Y1310" s="177"/>
      <c r="Z1310" s="177"/>
      <c r="AA1310" s="407">
        <v>6.6666599999999996E-3</v>
      </c>
      <c r="AB1310" s="533"/>
      <c r="AC1310" s="515"/>
      <c r="AD1310" s="515"/>
      <c r="AE1310" s="515"/>
      <c r="AF1310" s="488"/>
      <c r="AG1310" s="515"/>
      <c r="AH1310" s="515"/>
      <c r="AI1310" s="488"/>
      <c r="AJ1310" s="488"/>
      <c r="AK1310" s="515"/>
      <c r="AL1310" s="515"/>
      <c r="AM1310" s="515"/>
      <c r="AN1310" s="515"/>
      <c r="AO1310" s="515"/>
      <c r="AP1310" s="515"/>
      <c r="AQ1310" s="515"/>
      <c r="AR1310" s="515"/>
      <c r="AS1310" s="515"/>
      <c r="AT1310" s="515"/>
      <c r="AU1310" s="489"/>
    </row>
    <row r="1311" spans="1:47" s="516" customFormat="1" ht="12.75">
      <c r="A1311" s="534"/>
      <c r="B1311" s="401" t="s">
        <v>377</v>
      </c>
      <c r="C1311" s="360"/>
      <c r="D1311" s="360"/>
      <c r="E1311" s="360"/>
      <c r="F1311" s="402"/>
      <c r="G1311" s="402"/>
      <c r="H1311" s="177"/>
      <c r="I1311" s="177"/>
      <c r="J1311" s="177"/>
      <c r="K1311" s="177"/>
      <c r="L1311" s="177"/>
      <c r="M1311" s="177"/>
      <c r="N1311" s="177"/>
      <c r="O1311" s="177"/>
      <c r="P1311" s="177"/>
      <c r="Q1311" s="177"/>
      <c r="R1311" s="177"/>
      <c r="S1311" s="177"/>
      <c r="T1311" s="392">
        <v>0</v>
      </c>
      <c r="U1311" s="392">
        <v>0</v>
      </c>
      <c r="V1311" s="177"/>
      <c r="W1311" s="177"/>
      <c r="X1311" s="177"/>
      <c r="Y1311" s="177"/>
      <c r="Z1311" s="177"/>
      <c r="AA1311" s="407">
        <v>0</v>
      </c>
      <c r="AB1311" s="533"/>
      <c r="AC1311" s="515"/>
      <c r="AD1311" s="515"/>
      <c r="AE1311" s="515"/>
      <c r="AF1311" s="488"/>
      <c r="AG1311" s="515"/>
      <c r="AH1311" s="515"/>
      <c r="AI1311" s="488"/>
      <c r="AJ1311" s="488"/>
      <c r="AK1311" s="515"/>
      <c r="AL1311" s="515"/>
      <c r="AM1311" s="515"/>
      <c r="AN1311" s="515"/>
      <c r="AO1311" s="515"/>
      <c r="AP1311" s="515"/>
      <c r="AQ1311" s="515"/>
      <c r="AR1311" s="515"/>
      <c r="AS1311" s="515"/>
      <c r="AT1311" s="515"/>
      <c r="AU1311" s="489"/>
    </row>
    <row r="1312" spans="1:47" s="516" customFormat="1" ht="12.75">
      <c r="A1312" s="534"/>
      <c r="B1312" s="401" t="s">
        <v>67</v>
      </c>
      <c r="C1312" s="360"/>
      <c r="D1312" s="360"/>
      <c r="E1312" s="360"/>
      <c r="F1312" s="402"/>
      <c r="G1312" s="402"/>
      <c r="H1312" s="177"/>
      <c r="I1312" s="177"/>
      <c r="J1312" s="177"/>
      <c r="K1312" s="177"/>
      <c r="L1312" s="177"/>
      <c r="M1312" s="177"/>
      <c r="N1312" s="177"/>
      <c r="O1312" s="177"/>
      <c r="P1312" s="177"/>
      <c r="Q1312" s="177"/>
      <c r="R1312" s="177"/>
      <c r="S1312" s="177"/>
      <c r="T1312" s="392">
        <v>0</v>
      </c>
      <c r="U1312" s="392">
        <v>0</v>
      </c>
      <c r="V1312" s="177"/>
      <c r="W1312" s="177"/>
      <c r="X1312" s="177"/>
      <c r="Y1312" s="177"/>
      <c r="Z1312" s="177"/>
      <c r="AA1312" s="407">
        <v>0</v>
      </c>
      <c r="AB1312" s="533"/>
      <c r="AC1312" s="515"/>
      <c r="AD1312" s="515"/>
      <c r="AE1312" s="515"/>
      <c r="AF1312" s="488"/>
      <c r="AG1312" s="515"/>
      <c r="AH1312" s="515"/>
      <c r="AI1312" s="488"/>
      <c r="AJ1312" s="488"/>
      <c r="AK1312" s="515"/>
      <c r="AL1312" s="515"/>
      <c r="AM1312" s="515"/>
      <c r="AN1312" s="515"/>
      <c r="AO1312" s="515"/>
      <c r="AP1312" s="515"/>
      <c r="AQ1312" s="515"/>
      <c r="AR1312" s="515"/>
      <c r="AS1312" s="515"/>
      <c r="AT1312" s="515"/>
      <c r="AU1312" s="489"/>
    </row>
    <row r="1313" spans="1:50" s="528" customFormat="1" ht="30" customHeight="1">
      <c r="A1313" s="540">
        <v>53</v>
      </c>
      <c r="B1313" s="397" t="s">
        <v>126</v>
      </c>
      <c r="C1313" s="421" t="s">
        <v>52</v>
      </c>
      <c r="D1313" s="421">
        <v>11.242000000000001</v>
      </c>
      <c r="E1313" s="421">
        <v>2.5200000000000005</v>
      </c>
      <c r="F1313" s="398">
        <v>2014</v>
      </c>
      <c r="G1313" s="398">
        <v>2015</v>
      </c>
      <c r="H1313" s="513">
        <v>40</v>
      </c>
      <c r="I1313" s="513">
        <v>40</v>
      </c>
      <c r="J1313" s="513"/>
      <c r="K1313" s="513"/>
      <c r="L1313" s="513"/>
      <c r="M1313" s="513"/>
      <c r="N1313" s="513">
        <v>11.242000000000001</v>
      </c>
      <c r="O1313" s="513">
        <v>2.5200000000000005</v>
      </c>
      <c r="P1313" s="513"/>
      <c r="Q1313" s="513"/>
      <c r="R1313" s="513"/>
      <c r="S1313" s="513"/>
      <c r="T1313" s="584">
        <v>11.242000000000001</v>
      </c>
      <c r="U1313" s="584">
        <v>2.5200000000000005</v>
      </c>
      <c r="V1313" s="590"/>
      <c r="W1313" s="590">
        <v>4</v>
      </c>
      <c r="X1313" s="590">
        <v>36</v>
      </c>
      <c r="Y1313" s="590"/>
      <c r="Z1313" s="590"/>
      <c r="AA1313" s="587">
        <v>40</v>
      </c>
      <c r="AB1313" s="531"/>
      <c r="AC1313" s="515"/>
      <c r="AD1313" s="537"/>
      <c r="AE1313" s="537"/>
      <c r="AF1313" s="515"/>
      <c r="AG1313" s="515"/>
      <c r="AH1313" s="515"/>
      <c r="AI1313" s="515"/>
      <c r="AJ1313" s="515"/>
      <c r="AK1313" s="515"/>
      <c r="AL1313" s="515"/>
      <c r="AM1313" s="515"/>
      <c r="AN1313" s="515"/>
      <c r="AO1313" s="515"/>
      <c r="AP1313" s="515"/>
      <c r="AQ1313" s="537"/>
      <c r="AR1313" s="537"/>
      <c r="AS1313" s="537"/>
      <c r="AT1313" s="537"/>
      <c r="AU1313" s="527"/>
      <c r="AX1313" s="536"/>
    </row>
    <row r="1314" spans="1:50" s="516" customFormat="1" ht="12.75">
      <c r="A1314" s="529"/>
      <c r="B1314" s="401" t="s">
        <v>361</v>
      </c>
      <c r="C1314" s="360">
        <v>0</v>
      </c>
      <c r="D1314" s="360">
        <v>11.242000000000001</v>
      </c>
      <c r="E1314" s="360">
        <v>2.52</v>
      </c>
      <c r="F1314" s="402"/>
      <c r="G1314" s="402"/>
      <c r="H1314" s="177">
        <v>40</v>
      </c>
      <c r="I1314" s="177">
        <v>40</v>
      </c>
      <c r="J1314" s="177">
        <v>0</v>
      </c>
      <c r="K1314" s="177">
        <v>0</v>
      </c>
      <c r="L1314" s="177">
        <v>0</v>
      </c>
      <c r="M1314" s="177">
        <v>0</v>
      </c>
      <c r="N1314" s="177">
        <v>11.242000000000001</v>
      </c>
      <c r="O1314" s="177">
        <v>2.52</v>
      </c>
      <c r="P1314" s="177">
        <v>0</v>
      </c>
      <c r="Q1314" s="177">
        <v>0</v>
      </c>
      <c r="R1314" s="177">
        <v>0</v>
      </c>
      <c r="S1314" s="177">
        <v>0</v>
      </c>
      <c r="T1314" s="403">
        <v>11.242000000000001</v>
      </c>
      <c r="U1314" s="403">
        <v>2.52</v>
      </c>
      <c r="V1314" s="177">
        <v>0</v>
      </c>
      <c r="W1314" s="177">
        <v>4</v>
      </c>
      <c r="X1314" s="177">
        <v>36</v>
      </c>
      <c r="Y1314" s="177">
        <v>0</v>
      </c>
      <c r="Z1314" s="177">
        <v>0</v>
      </c>
      <c r="AA1314" s="407">
        <v>40</v>
      </c>
      <c r="AB1314" s="533"/>
      <c r="AC1314" s="488"/>
      <c r="AD1314" s="488"/>
      <c r="AE1314" s="488"/>
      <c r="AF1314" s="488"/>
      <c r="AG1314" s="488"/>
      <c r="AH1314" s="488"/>
      <c r="AI1314" s="488"/>
      <c r="AJ1314" s="488"/>
      <c r="AK1314" s="488"/>
      <c r="AL1314" s="488"/>
      <c r="AM1314" s="488"/>
      <c r="AN1314" s="488"/>
      <c r="AO1314" s="488"/>
      <c r="AP1314" s="488"/>
      <c r="AQ1314" s="488"/>
      <c r="AR1314" s="488"/>
      <c r="AS1314" s="488"/>
      <c r="AT1314" s="488"/>
      <c r="AU1314" s="489"/>
    </row>
    <row r="1315" spans="1:50" s="516" customFormat="1" ht="12.75">
      <c r="A1315" s="529"/>
      <c r="B1315" s="401" t="s">
        <v>362</v>
      </c>
      <c r="C1315" s="360">
        <v>0</v>
      </c>
      <c r="D1315" s="360">
        <v>11.242000000000001</v>
      </c>
      <c r="E1315" s="360">
        <v>0</v>
      </c>
      <c r="F1315" s="402"/>
      <c r="G1315" s="402"/>
      <c r="H1315" s="177">
        <v>24.116100490000001</v>
      </c>
      <c r="I1315" s="177">
        <v>24.116100490000001</v>
      </c>
      <c r="J1315" s="177">
        <v>0</v>
      </c>
      <c r="K1315" s="177">
        <v>0</v>
      </c>
      <c r="L1315" s="177">
        <v>0</v>
      </c>
      <c r="M1315" s="177">
        <v>0</v>
      </c>
      <c r="N1315" s="177">
        <v>11.242000000000001</v>
      </c>
      <c r="O1315" s="177">
        <v>0</v>
      </c>
      <c r="P1315" s="177">
        <v>0</v>
      </c>
      <c r="Q1315" s="177">
        <v>0</v>
      </c>
      <c r="R1315" s="177">
        <v>0</v>
      </c>
      <c r="S1315" s="177">
        <v>0</v>
      </c>
      <c r="T1315" s="403">
        <v>11.242000000000001</v>
      </c>
      <c r="U1315" s="403">
        <v>0</v>
      </c>
      <c r="V1315" s="177">
        <v>0</v>
      </c>
      <c r="W1315" s="177">
        <v>2.4116100500000002</v>
      </c>
      <c r="X1315" s="177">
        <v>21.704490440000001</v>
      </c>
      <c r="Y1315" s="177">
        <v>0</v>
      </c>
      <c r="Z1315" s="177">
        <v>0</v>
      </c>
      <c r="AA1315" s="407">
        <v>24.116100490000001</v>
      </c>
      <c r="AB1315" s="533"/>
      <c r="AC1315" s="488"/>
      <c r="AD1315" s="488"/>
      <c r="AE1315" s="488"/>
      <c r="AF1315" s="488"/>
      <c r="AG1315" s="488"/>
      <c r="AH1315" s="488"/>
      <c r="AI1315" s="488"/>
      <c r="AJ1315" s="488"/>
      <c r="AK1315" s="488"/>
      <c r="AL1315" s="488"/>
      <c r="AM1315" s="488"/>
      <c r="AN1315" s="488"/>
      <c r="AO1315" s="488"/>
      <c r="AP1315" s="488"/>
      <c r="AQ1315" s="488"/>
      <c r="AR1315" s="488"/>
      <c r="AS1315" s="488"/>
      <c r="AT1315" s="488"/>
      <c r="AU1315" s="489"/>
    </row>
    <row r="1316" spans="1:50" s="516" customFormat="1" ht="12.75">
      <c r="A1316" s="529"/>
      <c r="B1316" s="401" t="s">
        <v>363</v>
      </c>
      <c r="C1316" s="360">
        <v>0</v>
      </c>
      <c r="D1316" s="360">
        <v>11.242000000000001</v>
      </c>
      <c r="E1316" s="360">
        <v>0</v>
      </c>
      <c r="F1316" s="402"/>
      <c r="G1316" s="402"/>
      <c r="H1316" s="177">
        <v>24.116100490000001</v>
      </c>
      <c r="I1316" s="177">
        <v>24.116100490000001</v>
      </c>
      <c r="J1316" s="177">
        <v>0</v>
      </c>
      <c r="K1316" s="177">
        <v>0</v>
      </c>
      <c r="L1316" s="177">
        <v>0</v>
      </c>
      <c r="M1316" s="177">
        <v>0</v>
      </c>
      <c r="N1316" s="177">
        <v>11.242000000000001</v>
      </c>
      <c r="O1316" s="177">
        <v>0</v>
      </c>
      <c r="P1316" s="177">
        <v>0</v>
      </c>
      <c r="Q1316" s="177">
        <v>0</v>
      </c>
      <c r="R1316" s="177">
        <v>0</v>
      </c>
      <c r="S1316" s="177">
        <v>0</v>
      </c>
      <c r="T1316" s="403">
        <v>11.242000000000001</v>
      </c>
      <c r="U1316" s="403">
        <v>0</v>
      </c>
      <c r="V1316" s="177">
        <v>0</v>
      </c>
      <c r="W1316" s="177">
        <v>2.4116100500000002</v>
      </c>
      <c r="X1316" s="177">
        <v>21.704490440000001</v>
      </c>
      <c r="Y1316" s="177">
        <v>0</v>
      </c>
      <c r="Z1316" s="177">
        <v>0</v>
      </c>
      <c r="AA1316" s="407">
        <v>24.116100490000001</v>
      </c>
      <c r="AB1316" s="533"/>
      <c r="AC1316" s="488"/>
      <c r="AD1316" s="488"/>
      <c r="AE1316" s="488"/>
      <c r="AF1316" s="488"/>
      <c r="AG1316" s="488"/>
      <c r="AH1316" s="488"/>
      <c r="AI1316" s="488"/>
      <c r="AJ1316" s="488"/>
      <c r="AK1316" s="488"/>
      <c r="AL1316" s="488"/>
      <c r="AM1316" s="488"/>
      <c r="AN1316" s="488"/>
      <c r="AO1316" s="488"/>
      <c r="AP1316" s="488"/>
      <c r="AQ1316" s="488"/>
      <c r="AR1316" s="488"/>
      <c r="AS1316" s="488"/>
      <c r="AT1316" s="488"/>
      <c r="AU1316" s="489"/>
    </row>
    <row r="1317" spans="1:50" s="516" customFormat="1" ht="12.75">
      <c r="A1317" s="529"/>
      <c r="B1317" s="401" t="s">
        <v>364</v>
      </c>
      <c r="C1317" s="360"/>
      <c r="D1317" s="360"/>
      <c r="E1317" s="360"/>
      <c r="F1317" s="402"/>
      <c r="G1317" s="402"/>
      <c r="H1317" s="177"/>
      <c r="I1317" s="177"/>
      <c r="J1317" s="177"/>
      <c r="K1317" s="177"/>
      <c r="L1317" s="177"/>
      <c r="M1317" s="177"/>
      <c r="N1317" s="177"/>
      <c r="O1317" s="177"/>
      <c r="P1317" s="177"/>
      <c r="Q1317" s="177"/>
      <c r="R1317" s="177"/>
      <c r="S1317" s="177"/>
      <c r="T1317" s="403">
        <v>0</v>
      </c>
      <c r="U1317" s="403">
        <v>0</v>
      </c>
      <c r="V1317" s="177"/>
      <c r="W1317" s="177"/>
      <c r="X1317" s="177"/>
      <c r="Y1317" s="177"/>
      <c r="Z1317" s="177"/>
      <c r="AA1317" s="407">
        <v>0</v>
      </c>
      <c r="AB1317" s="533"/>
      <c r="AC1317" s="488"/>
      <c r="AD1317" s="488"/>
      <c r="AE1317" s="488"/>
      <c r="AF1317" s="488"/>
      <c r="AG1317" s="488"/>
      <c r="AH1317" s="488"/>
      <c r="AI1317" s="488"/>
      <c r="AJ1317" s="488"/>
      <c r="AK1317" s="488"/>
      <c r="AL1317" s="488"/>
      <c r="AM1317" s="488"/>
      <c r="AN1317" s="488"/>
      <c r="AO1317" s="488"/>
      <c r="AP1317" s="488"/>
      <c r="AQ1317" s="488"/>
      <c r="AR1317" s="488"/>
      <c r="AS1317" s="488"/>
      <c r="AT1317" s="488"/>
      <c r="AU1317" s="489"/>
    </row>
    <row r="1318" spans="1:50" s="516" customFormat="1" ht="12.75">
      <c r="A1318" s="529"/>
      <c r="B1318" s="401" t="s">
        <v>365</v>
      </c>
      <c r="C1318" s="360"/>
      <c r="D1318" s="360"/>
      <c r="E1318" s="360"/>
      <c r="F1318" s="402"/>
      <c r="G1318" s="402"/>
      <c r="H1318" s="177"/>
      <c r="I1318" s="177"/>
      <c r="J1318" s="177"/>
      <c r="K1318" s="177"/>
      <c r="L1318" s="177"/>
      <c r="M1318" s="177"/>
      <c r="N1318" s="177"/>
      <c r="O1318" s="177"/>
      <c r="P1318" s="177"/>
      <c r="Q1318" s="177"/>
      <c r="R1318" s="177"/>
      <c r="S1318" s="177"/>
      <c r="T1318" s="403">
        <v>0</v>
      </c>
      <c r="U1318" s="403">
        <v>0</v>
      </c>
      <c r="V1318" s="177"/>
      <c r="W1318" s="177"/>
      <c r="X1318" s="177"/>
      <c r="Y1318" s="177"/>
      <c r="Z1318" s="177"/>
      <c r="AA1318" s="407">
        <v>0</v>
      </c>
      <c r="AB1318" s="533"/>
      <c r="AC1318" s="488"/>
      <c r="AD1318" s="488"/>
      <c r="AE1318" s="488"/>
      <c r="AF1318" s="488"/>
      <c r="AG1318" s="488"/>
      <c r="AH1318" s="488"/>
      <c r="AI1318" s="488"/>
      <c r="AJ1318" s="488"/>
      <c r="AK1318" s="488"/>
      <c r="AL1318" s="488"/>
      <c r="AM1318" s="488"/>
      <c r="AN1318" s="488"/>
      <c r="AO1318" s="488"/>
      <c r="AP1318" s="488"/>
      <c r="AQ1318" s="488"/>
      <c r="AR1318" s="488"/>
      <c r="AS1318" s="488"/>
      <c r="AT1318" s="488"/>
      <c r="AU1318" s="489"/>
    </row>
    <row r="1319" spans="1:50" s="516" customFormat="1" ht="12.75">
      <c r="A1319" s="529"/>
      <c r="B1319" s="401" t="s">
        <v>366</v>
      </c>
      <c r="C1319" s="360"/>
      <c r="D1319" s="360">
        <v>1.4</v>
      </c>
      <c r="E1319" s="360"/>
      <c r="F1319" s="402"/>
      <c r="G1319" s="402"/>
      <c r="H1319" s="177">
        <v>3.76023693</v>
      </c>
      <c r="I1319" s="518">
        <v>3.76023693</v>
      </c>
      <c r="J1319" s="177"/>
      <c r="K1319" s="177"/>
      <c r="L1319" s="177"/>
      <c r="M1319" s="177"/>
      <c r="N1319" s="177">
        <v>1.4</v>
      </c>
      <c r="O1319" s="177"/>
      <c r="P1319" s="177"/>
      <c r="Q1319" s="177"/>
      <c r="R1319" s="177"/>
      <c r="S1319" s="177"/>
      <c r="T1319" s="403">
        <v>1.4</v>
      </c>
      <c r="U1319" s="403">
        <v>0</v>
      </c>
      <c r="V1319" s="177"/>
      <c r="W1319" s="177">
        <v>0.37602369000000002</v>
      </c>
      <c r="X1319" s="177">
        <v>3.3842132399999998</v>
      </c>
      <c r="Y1319" s="177"/>
      <c r="Z1319" s="177"/>
      <c r="AA1319" s="407">
        <v>3.7602369299999996</v>
      </c>
      <c r="AB1319" s="533"/>
      <c r="AC1319" s="488"/>
      <c r="AD1319" s="488"/>
      <c r="AE1319" s="488"/>
      <c r="AF1319" s="488"/>
      <c r="AG1319" s="488"/>
      <c r="AH1319" s="488"/>
      <c r="AI1319" s="488"/>
      <c r="AJ1319" s="488"/>
      <c r="AK1319" s="488"/>
      <c r="AL1319" s="488"/>
      <c r="AM1319" s="488"/>
      <c r="AN1319" s="488"/>
      <c r="AO1319" s="488"/>
      <c r="AP1319" s="488"/>
      <c r="AQ1319" s="488"/>
      <c r="AR1319" s="488"/>
      <c r="AS1319" s="488"/>
      <c r="AT1319" s="488"/>
      <c r="AU1319" s="489"/>
    </row>
    <row r="1320" spans="1:50" s="516" customFormat="1" ht="12.75">
      <c r="A1320" s="529"/>
      <c r="B1320" s="401" t="s">
        <v>367</v>
      </c>
      <c r="C1320" s="360"/>
      <c r="D1320" s="360">
        <v>9.8420000000000005</v>
      </c>
      <c r="E1320" s="360"/>
      <c r="F1320" s="402"/>
      <c r="G1320" s="402"/>
      <c r="H1320" s="177">
        <v>20.35586356</v>
      </c>
      <c r="I1320" s="518">
        <v>20.35586356</v>
      </c>
      <c r="J1320" s="177"/>
      <c r="K1320" s="177"/>
      <c r="L1320" s="177"/>
      <c r="M1320" s="177"/>
      <c r="N1320" s="177">
        <v>9.8420000000000005</v>
      </c>
      <c r="O1320" s="177"/>
      <c r="P1320" s="177"/>
      <c r="Q1320" s="177"/>
      <c r="R1320" s="177"/>
      <c r="S1320" s="177"/>
      <c r="T1320" s="403">
        <v>9.8420000000000005</v>
      </c>
      <c r="U1320" s="403">
        <v>0</v>
      </c>
      <c r="V1320" s="177"/>
      <c r="W1320" s="177">
        <v>2.0355863599999999</v>
      </c>
      <c r="X1320" s="177">
        <v>18.3202772</v>
      </c>
      <c r="Y1320" s="177"/>
      <c r="Z1320" s="177"/>
      <c r="AA1320" s="407">
        <v>20.35586356</v>
      </c>
      <c r="AB1320" s="533"/>
      <c r="AC1320" s="488"/>
      <c r="AD1320" s="488"/>
      <c r="AE1320" s="488"/>
      <c r="AF1320" s="488"/>
      <c r="AG1320" s="488"/>
      <c r="AH1320" s="488"/>
      <c r="AI1320" s="488"/>
      <c r="AJ1320" s="488"/>
      <c r="AK1320" s="488"/>
      <c r="AL1320" s="488"/>
      <c r="AM1320" s="488"/>
      <c r="AN1320" s="488"/>
      <c r="AO1320" s="488"/>
      <c r="AP1320" s="488"/>
      <c r="AQ1320" s="488"/>
      <c r="AR1320" s="488"/>
      <c r="AS1320" s="488"/>
      <c r="AT1320" s="488"/>
      <c r="AU1320" s="489"/>
    </row>
    <row r="1321" spans="1:50" s="516" customFormat="1" ht="12.75">
      <c r="A1321" s="529"/>
      <c r="B1321" s="401" t="s">
        <v>368</v>
      </c>
      <c r="C1321" s="360">
        <v>0</v>
      </c>
      <c r="D1321" s="360">
        <v>0</v>
      </c>
      <c r="E1321" s="360">
        <v>0</v>
      </c>
      <c r="F1321" s="402"/>
      <c r="G1321" s="402"/>
      <c r="H1321" s="177">
        <v>0</v>
      </c>
      <c r="I1321" s="177">
        <v>0</v>
      </c>
      <c r="J1321" s="177">
        <v>0</v>
      </c>
      <c r="K1321" s="177">
        <v>0</v>
      </c>
      <c r="L1321" s="177">
        <v>0</v>
      </c>
      <c r="M1321" s="177">
        <v>0</v>
      </c>
      <c r="N1321" s="177">
        <v>0</v>
      </c>
      <c r="O1321" s="177">
        <v>0</v>
      </c>
      <c r="P1321" s="177">
        <v>0</v>
      </c>
      <c r="Q1321" s="177">
        <v>0</v>
      </c>
      <c r="R1321" s="177">
        <v>0</v>
      </c>
      <c r="S1321" s="177">
        <v>0</v>
      </c>
      <c r="T1321" s="403">
        <v>0</v>
      </c>
      <c r="U1321" s="403">
        <v>0</v>
      </c>
      <c r="V1321" s="177">
        <v>0</v>
      </c>
      <c r="W1321" s="177">
        <v>0</v>
      </c>
      <c r="X1321" s="177">
        <v>0</v>
      </c>
      <c r="Y1321" s="177">
        <v>0</v>
      </c>
      <c r="Z1321" s="177">
        <v>0</v>
      </c>
      <c r="AA1321" s="407">
        <v>0</v>
      </c>
      <c r="AB1321" s="533"/>
      <c r="AC1321" s="488"/>
      <c r="AD1321" s="488"/>
      <c r="AE1321" s="488"/>
      <c r="AF1321" s="488"/>
      <c r="AG1321" s="488"/>
      <c r="AH1321" s="488"/>
      <c r="AI1321" s="488"/>
      <c r="AJ1321" s="488"/>
      <c r="AK1321" s="488"/>
      <c r="AL1321" s="488"/>
      <c r="AM1321" s="488"/>
      <c r="AN1321" s="488"/>
      <c r="AO1321" s="488"/>
      <c r="AP1321" s="488"/>
      <c r="AQ1321" s="488"/>
      <c r="AR1321" s="488"/>
      <c r="AS1321" s="488"/>
      <c r="AT1321" s="488"/>
      <c r="AU1321" s="489"/>
    </row>
    <row r="1322" spans="1:50" s="516" customFormat="1" ht="12.75">
      <c r="A1322" s="529"/>
      <c r="B1322" s="401" t="s">
        <v>369</v>
      </c>
      <c r="C1322" s="360"/>
      <c r="D1322" s="360"/>
      <c r="E1322" s="360"/>
      <c r="F1322" s="402"/>
      <c r="G1322" s="402"/>
      <c r="H1322" s="177"/>
      <c r="I1322" s="177"/>
      <c r="J1322" s="177"/>
      <c r="K1322" s="177"/>
      <c r="L1322" s="177"/>
      <c r="M1322" s="177"/>
      <c r="N1322" s="177"/>
      <c r="O1322" s="177"/>
      <c r="P1322" s="177"/>
      <c r="Q1322" s="177"/>
      <c r="R1322" s="177"/>
      <c r="S1322" s="177"/>
      <c r="T1322" s="403">
        <v>0</v>
      </c>
      <c r="U1322" s="403">
        <v>0</v>
      </c>
      <c r="V1322" s="177"/>
      <c r="W1322" s="177"/>
      <c r="X1322" s="177"/>
      <c r="Y1322" s="177"/>
      <c r="Z1322" s="177"/>
      <c r="AA1322" s="407">
        <v>0</v>
      </c>
      <c r="AB1322" s="533"/>
      <c r="AC1322" s="488"/>
      <c r="AD1322" s="488"/>
      <c r="AE1322" s="488"/>
      <c r="AF1322" s="488"/>
      <c r="AG1322" s="488"/>
      <c r="AH1322" s="488"/>
      <c r="AI1322" s="488"/>
      <c r="AJ1322" s="488"/>
      <c r="AK1322" s="488"/>
      <c r="AL1322" s="488"/>
      <c r="AM1322" s="488"/>
      <c r="AN1322" s="488"/>
      <c r="AO1322" s="488"/>
      <c r="AP1322" s="488"/>
      <c r="AQ1322" s="488"/>
      <c r="AR1322" s="488"/>
      <c r="AS1322" s="488"/>
      <c r="AT1322" s="488"/>
      <c r="AU1322" s="489"/>
    </row>
    <row r="1323" spans="1:50" s="516" customFormat="1" ht="12.75">
      <c r="A1323" s="529"/>
      <c r="B1323" s="401" t="s">
        <v>370</v>
      </c>
      <c r="C1323" s="360"/>
      <c r="D1323" s="360"/>
      <c r="E1323" s="360"/>
      <c r="F1323" s="402"/>
      <c r="G1323" s="402"/>
      <c r="H1323" s="177"/>
      <c r="I1323" s="177"/>
      <c r="J1323" s="177"/>
      <c r="K1323" s="177"/>
      <c r="L1323" s="177"/>
      <c r="M1323" s="177"/>
      <c r="N1323" s="177"/>
      <c r="O1323" s="177"/>
      <c r="P1323" s="177"/>
      <c r="Q1323" s="177"/>
      <c r="R1323" s="177"/>
      <c r="S1323" s="177"/>
      <c r="T1323" s="403">
        <v>0</v>
      </c>
      <c r="U1323" s="403">
        <v>0</v>
      </c>
      <c r="V1323" s="177"/>
      <c r="W1323" s="177"/>
      <c r="X1323" s="177"/>
      <c r="Y1323" s="177"/>
      <c r="Z1323" s="177"/>
      <c r="AA1323" s="407">
        <v>0</v>
      </c>
      <c r="AB1323" s="533"/>
      <c r="AC1323" s="488"/>
      <c r="AD1323" s="488"/>
      <c r="AE1323" s="488"/>
      <c r="AF1323" s="488"/>
      <c r="AG1323" s="488"/>
      <c r="AH1323" s="488"/>
      <c r="AI1323" s="488"/>
      <c r="AJ1323" s="488"/>
      <c r="AK1323" s="488"/>
      <c r="AL1323" s="488"/>
      <c r="AM1323" s="488"/>
      <c r="AN1323" s="488"/>
      <c r="AO1323" s="488"/>
      <c r="AP1323" s="488"/>
      <c r="AQ1323" s="488"/>
      <c r="AR1323" s="488"/>
      <c r="AS1323" s="488"/>
      <c r="AT1323" s="488"/>
      <c r="AU1323" s="489"/>
    </row>
    <row r="1324" spans="1:50" s="516" customFormat="1" ht="12.75">
      <c r="A1324" s="529"/>
      <c r="B1324" s="401" t="s">
        <v>371</v>
      </c>
      <c r="C1324" s="360"/>
      <c r="D1324" s="360"/>
      <c r="E1324" s="360"/>
      <c r="F1324" s="402"/>
      <c r="G1324" s="402"/>
      <c r="H1324" s="177"/>
      <c r="I1324" s="177"/>
      <c r="J1324" s="177"/>
      <c r="K1324" s="177"/>
      <c r="L1324" s="177"/>
      <c r="M1324" s="177"/>
      <c r="N1324" s="177"/>
      <c r="O1324" s="177"/>
      <c r="P1324" s="177"/>
      <c r="Q1324" s="177"/>
      <c r="R1324" s="177"/>
      <c r="S1324" s="177"/>
      <c r="T1324" s="403">
        <v>0</v>
      </c>
      <c r="U1324" s="403">
        <v>0</v>
      </c>
      <c r="V1324" s="177"/>
      <c r="W1324" s="177"/>
      <c r="X1324" s="177"/>
      <c r="Y1324" s="177"/>
      <c r="Z1324" s="177"/>
      <c r="AA1324" s="407">
        <v>0</v>
      </c>
      <c r="AB1324" s="533"/>
      <c r="AC1324" s="488"/>
      <c r="AD1324" s="488"/>
      <c r="AE1324" s="488"/>
      <c r="AF1324" s="488"/>
      <c r="AG1324" s="488"/>
      <c r="AH1324" s="488"/>
      <c r="AI1324" s="488"/>
      <c r="AJ1324" s="488"/>
      <c r="AK1324" s="488"/>
      <c r="AL1324" s="488"/>
      <c r="AM1324" s="488"/>
      <c r="AN1324" s="488"/>
      <c r="AO1324" s="488"/>
      <c r="AP1324" s="488"/>
      <c r="AQ1324" s="488"/>
      <c r="AR1324" s="488"/>
      <c r="AS1324" s="488"/>
      <c r="AT1324" s="488"/>
      <c r="AU1324" s="489"/>
    </row>
    <row r="1325" spans="1:50" s="516" customFormat="1" ht="12.75">
      <c r="A1325" s="529"/>
      <c r="B1325" s="401" t="s">
        <v>372</v>
      </c>
      <c r="C1325" s="360"/>
      <c r="D1325" s="360"/>
      <c r="E1325" s="360"/>
      <c r="F1325" s="402"/>
      <c r="G1325" s="402"/>
      <c r="H1325" s="177"/>
      <c r="I1325" s="177"/>
      <c r="J1325" s="177"/>
      <c r="K1325" s="177"/>
      <c r="L1325" s="177"/>
      <c r="M1325" s="177"/>
      <c r="N1325" s="177"/>
      <c r="O1325" s="177"/>
      <c r="P1325" s="177"/>
      <c r="Q1325" s="177"/>
      <c r="R1325" s="177"/>
      <c r="S1325" s="177"/>
      <c r="T1325" s="403">
        <v>0</v>
      </c>
      <c r="U1325" s="403">
        <v>0</v>
      </c>
      <c r="V1325" s="177"/>
      <c r="W1325" s="177"/>
      <c r="X1325" s="177"/>
      <c r="Y1325" s="177"/>
      <c r="Z1325" s="177"/>
      <c r="AA1325" s="407">
        <v>0</v>
      </c>
      <c r="AB1325" s="533"/>
      <c r="AC1325" s="488"/>
      <c r="AD1325" s="488"/>
      <c r="AE1325" s="488"/>
      <c r="AF1325" s="488"/>
      <c r="AG1325" s="488"/>
      <c r="AH1325" s="488"/>
      <c r="AI1325" s="488"/>
      <c r="AJ1325" s="488"/>
      <c r="AK1325" s="488"/>
      <c r="AL1325" s="488"/>
      <c r="AM1325" s="488"/>
      <c r="AN1325" s="488"/>
      <c r="AO1325" s="488"/>
      <c r="AP1325" s="488"/>
      <c r="AQ1325" s="488"/>
      <c r="AR1325" s="488"/>
      <c r="AS1325" s="488"/>
      <c r="AT1325" s="488"/>
      <c r="AU1325" s="489"/>
    </row>
    <row r="1326" spans="1:50" s="516" customFormat="1" ht="12.75">
      <c r="A1326" s="529"/>
      <c r="B1326" s="401" t="s">
        <v>373</v>
      </c>
      <c r="C1326" s="360">
        <v>0</v>
      </c>
      <c r="D1326" s="360">
        <v>0</v>
      </c>
      <c r="E1326" s="360">
        <v>2.52</v>
      </c>
      <c r="F1326" s="402"/>
      <c r="G1326" s="402"/>
      <c r="H1326" s="177">
        <v>15.883899509999999</v>
      </c>
      <c r="I1326" s="177">
        <v>15.883899509999999</v>
      </c>
      <c r="J1326" s="177">
        <v>0</v>
      </c>
      <c r="K1326" s="177">
        <v>0</v>
      </c>
      <c r="L1326" s="177">
        <v>0</v>
      </c>
      <c r="M1326" s="177">
        <v>0</v>
      </c>
      <c r="N1326" s="177">
        <v>0</v>
      </c>
      <c r="O1326" s="177">
        <v>2.52</v>
      </c>
      <c r="P1326" s="177">
        <v>0</v>
      </c>
      <c r="Q1326" s="177">
        <v>0</v>
      </c>
      <c r="R1326" s="177">
        <v>0</v>
      </c>
      <c r="S1326" s="177">
        <v>0</v>
      </c>
      <c r="T1326" s="403">
        <v>0</v>
      </c>
      <c r="U1326" s="403">
        <v>2.52</v>
      </c>
      <c r="V1326" s="177">
        <v>0</v>
      </c>
      <c r="W1326" s="177">
        <v>1.5883899500000001</v>
      </c>
      <c r="X1326" s="177">
        <v>14.295509559999999</v>
      </c>
      <c r="Y1326" s="177">
        <v>0</v>
      </c>
      <c r="Z1326" s="177">
        <v>0</v>
      </c>
      <c r="AA1326" s="407">
        <v>15.883899509999999</v>
      </c>
      <c r="AB1326" s="533"/>
      <c r="AC1326" s="488"/>
      <c r="AD1326" s="488"/>
      <c r="AE1326" s="488"/>
      <c r="AF1326" s="488"/>
      <c r="AG1326" s="488"/>
      <c r="AH1326" s="488"/>
      <c r="AI1326" s="488"/>
      <c r="AJ1326" s="488"/>
      <c r="AK1326" s="488"/>
      <c r="AL1326" s="488"/>
      <c r="AM1326" s="488"/>
      <c r="AN1326" s="488"/>
      <c r="AO1326" s="488"/>
      <c r="AP1326" s="488"/>
      <c r="AQ1326" s="488"/>
      <c r="AR1326" s="488"/>
      <c r="AS1326" s="488"/>
      <c r="AT1326" s="488"/>
      <c r="AU1326" s="489"/>
    </row>
    <row r="1327" spans="1:50" s="516" customFormat="1" ht="12.75">
      <c r="A1327" s="529"/>
      <c r="B1327" s="401" t="s">
        <v>374</v>
      </c>
      <c r="C1327" s="360"/>
      <c r="D1327" s="360"/>
      <c r="E1327" s="360"/>
      <c r="F1327" s="402"/>
      <c r="G1327" s="402"/>
      <c r="H1327" s="177"/>
      <c r="I1327" s="177"/>
      <c r="J1327" s="177"/>
      <c r="K1327" s="177"/>
      <c r="L1327" s="177"/>
      <c r="M1327" s="177"/>
      <c r="N1327" s="177"/>
      <c r="O1327" s="177"/>
      <c r="P1327" s="177"/>
      <c r="Q1327" s="177"/>
      <c r="R1327" s="177"/>
      <c r="S1327" s="177"/>
      <c r="T1327" s="403">
        <v>0</v>
      </c>
      <c r="U1327" s="403">
        <v>0</v>
      </c>
      <c r="V1327" s="177"/>
      <c r="W1327" s="177"/>
      <c r="X1327" s="177"/>
      <c r="Y1327" s="177"/>
      <c r="Z1327" s="177"/>
      <c r="AA1327" s="407">
        <v>0</v>
      </c>
      <c r="AB1327" s="533"/>
      <c r="AC1327" s="488"/>
      <c r="AD1327" s="488"/>
      <c r="AE1327" s="488"/>
      <c r="AF1327" s="488"/>
      <c r="AG1327" s="488"/>
      <c r="AH1327" s="488"/>
      <c r="AI1327" s="488"/>
      <c r="AJ1327" s="488"/>
      <c r="AK1327" s="488"/>
      <c r="AL1327" s="488"/>
      <c r="AM1327" s="488"/>
      <c r="AN1327" s="488"/>
      <c r="AO1327" s="488"/>
      <c r="AP1327" s="488"/>
      <c r="AQ1327" s="488"/>
      <c r="AR1327" s="488"/>
      <c r="AS1327" s="488"/>
      <c r="AT1327" s="488"/>
      <c r="AU1327" s="489"/>
    </row>
    <row r="1328" spans="1:50" s="516" customFormat="1" ht="12.75">
      <c r="A1328" s="529"/>
      <c r="B1328" s="401" t="s">
        <v>375</v>
      </c>
      <c r="C1328" s="360"/>
      <c r="D1328" s="360"/>
      <c r="E1328" s="360"/>
      <c r="F1328" s="402"/>
      <c r="G1328" s="402"/>
      <c r="H1328" s="177"/>
      <c r="I1328" s="177"/>
      <c r="J1328" s="177"/>
      <c r="K1328" s="177"/>
      <c r="L1328" s="177"/>
      <c r="M1328" s="177"/>
      <c r="N1328" s="177"/>
      <c r="O1328" s="177"/>
      <c r="P1328" s="177"/>
      <c r="Q1328" s="177"/>
      <c r="R1328" s="177"/>
      <c r="S1328" s="177"/>
      <c r="T1328" s="403">
        <v>0</v>
      </c>
      <c r="U1328" s="403">
        <v>0</v>
      </c>
      <c r="V1328" s="177"/>
      <c r="W1328" s="177"/>
      <c r="X1328" s="177"/>
      <c r="Y1328" s="177"/>
      <c r="Z1328" s="177"/>
      <c r="AA1328" s="407">
        <v>0</v>
      </c>
      <c r="AB1328" s="533"/>
      <c r="AC1328" s="488"/>
      <c r="AD1328" s="488"/>
      <c r="AE1328" s="488"/>
      <c r="AF1328" s="488"/>
      <c r="AG1328" s="488"/>
      <c r="AH1328" s="488"/>
      <c r="AI1328" s="488"/>
      <c r="AJ1328" s="488"/>
      <c r="AK1328" s="488"/>
      <c r="AL1328" s="488"/>
      <c r="AM1328" s="488"/>
      <c r="AN1328" s="488"/>
      <c r="AO1328" s="488"/>
      <c r="AP1328" s="488"/>
      <c r="AQ1328" s="488"/>
      <c r="AR1328" s="488"/>
      <c r="AS1328" s="488"/>
      <c r="AT1328" s="488"/>
      <c r="AU1328" s="489"/>
    </row>
    <row r="1329" spans="1:50" s="516" customFormat="1" ht="12.75">
      <c r="A1329" s="529"/>
      <c r="B1329" s="401" t="s">
        <v>376</v>
      </c>
      <c r="C1329" s="360"/>
      <c r="D1329" s="360"/>
      <c r="E1329" s="360">
        <v>2.52</v>
      </c>
      <c r="F1329" s="402"/>
      <c r="G1329" s="402"/>
      <c r="H1329" s="177">
        <v>15.883899509999999</v>
      </c>
      <c r="I1329" s="518">
        <v>15.883899509999999</v>
      </c>
      <c r="J1329" s="177"/>
      <c r="K1329" s="177"/>
      <c r="L1329" s="177"/>
      <c r="M1329" s="177"/>
      <c r="N1329" s="177"/>
      <c r="O1329" s="177">
        <v>2.52</v>
      </c>
      <c r="P1329" s="177"/>
      <c r="Q1329" s="177"/>
      <c r="R1329" s="177"/>
      <c r="S1329" s="177"/>
      <c r="T1329" s="403">
        <v>0</v>
      </c>
      <c r="U1329" s="403">
        <v>2.52</v>
      </c>
      <c r="V1329" s="177"/>
      <c r="W1329" s="177">
        <v>1.5883899500000001</v>
      </c>
      <c r="X1329" s="177">
        <v>14.295509559999999</v>
      </c>
      <c r="Y1329" s="177"/>
      <c r="Z1329" s="177"/>
      <c r="AA1329" s="407">
        <v>15.883899509999999</v>
      </c>
      <c r="AB1329" s="533"/>
      <c r="AC1329" s="488"/>
      <c r="AD1329" s="488"/>
      <c r="AE1329" s="488"/>
      <c r="AF1329" s="488"/>
      <c r="AG1329" s="488"/>
      <c r="AH1329" s="488"/>
      <c r="AI1329" s="488"/>
      <c r="AJ1329" s="488"/>
      <c r="AK1329" s="488"/>
      <c r="AL1329" s="488"/>
      <c r="AM1329" s="488"/>
      <c r="AN1329" s="488"/>
      <c r="AO1329" s="488"/>
      <c r="AP1329" s="488"/>
      <c r="AQ1329" s="488"/>
      <c r="AR1329" s="488"/>
      <c r="AS1329" s="488"/>
      <c r="AT1329" s="488"/>
      <c r="AU1329" s="489"/>
    </row>
    <row r="1330" spans="1:50" s="516" customFormat="1" ht="12.75">
      <c r="A1330" s="529"/>
      <c r="B1330" s="401" t="s">
        <v>377</v>
      </c>
      <c r="C1330" s="360"/>
      <c r="D1330" s="360"/>
      <c r="E1330" s="360"/>
      <c r="F1330" s="402"/>
      <c r="G1330" s="402"/>
      <c r="H1330" s="177"/>
      <c r="I1330" s="177"/>
      <c r="J1330" s="177"/>
      <c r="K1330" s="177"/>
      <c r="L1330" s="177"/>
      <c r="M1330" s="177"/>
      <c r="N1330" s="177"/>
      <c r="O1330" s="177"/>
      <c r="P1330" s="177"/>
      <c r="Q1330" s="177"/>
      <c r="R1330" s="177"/>
      <c r="S1330" s="177"/>
      <c r="T1330" s="403">
        <v>0</v>
      </c>
      <c r="U1330" s="403">
        <v>0</v>
      </c>
      <c r="V1330" s="177"/>
      <c r="W1330" s="177"/>
      <c r="X1330" s="177"/>
      <c r="Y1330" s="177"/>
      <c r="Z1330" s="177"/>
      <c r="AA1330" s="407">
        <v>0</v>
      </c>
      <c r="AB1330" s="533"/>
      <c r="AC1330" s="488"/>
      <c r="AD1330" s="488"/>
      <c r="AE1330" s="488"/>
      <c r="AF1330" s="488"/>
      <c r="AG1330" s="488"/>
      <c r="AH1330" s="488"/>
      <c r="AI1330" s="488"/>
      <c r="AJ1330" s="488"/>
      <c r="AK1330" s="488"/>
      <c r="AL1330" s="488"/>
      <c r="AM1330" s="488"/>
      <c r="AN1330" s="488"/>
      <c r="AO1330" s="488"/>
      <c r="AP1330" s="488"/>
      <c r="AQ1330" s="488"/>
      <c r="AR1330" s="488"/>
      <c r="AS1330" s="488"/>
      <c r="AT1330" s="488"/>
      <c r="AU1330" s="489"/>
    </row>
    <row r="1331" spans="1:50" s="516" customFormat="1" ht="12.75">
      <c r="A1331" s="529"/>
      <c r="B1331" s="401" t="s">
        <v>67</v>
      </c>
      <c r="C1331" s="360"/>
      <c r="D1331" s="360"/>
      <c r="E1331" s="360"/>
      <c r="F1331" s="402"/>
      <c r="G1331" s="402"/>
      <c r="H1331" s="177"/>
      <c r="I1331" s="177"/>
      <c r="J1331" s="177"/>
      <c r="K1331" s="177"/>
      <c r="L1331" s="177"/>
      <c r="M1331" s="177"/>
      <c r="N1331" s="177"/>
      <c r="O1331" s="177"/>
      <c r="P1331" s="177"/>
      <c r="Q1331" s="177"/>
      <c r="R1331" s="177"/>
      <c r="S1331" s="177"/>
      <c r="T1331" s="403">
        <v>0</v>
      </c>
      <c r="U1331" s="403">
        <v>0</v>
      </c>
      <c r="V1331" s="177"/>
      <c r="W1331" s="177"/>
      <c r="X1331" s="177"/>
      <c r="Y1331" s="177"/>
      <c r="Z1331" s="177"/>
      <c r="AA1331" s="407">
        <v>0</v>
      </c>
      <c r="AB1331" s="533"/>
      <c r="AC1331" s="488"/>
      <c r="AD1331" s="488"/>
      <c r="AE1331" s="488"/>
      <c r="AF1331" s="488"/>
      <c r="AG1331" s="488"/>
      <c r="AH1331" s="488"/>
      <c r="AI1331" s="488"/>
      <c r="AJ1331" s="488"/>
      <c r="AK1331" s="488"/>
      <c r="AL1331" s="488"/>
      <c r="AM1331" s="488"/>
      <c r="AN1331" s="488"/>
      <c r="AO1331" s="488"/>
      <c r="AP1331" s="488"/>
      <c r="AQ1331" s="488"/>
      <c r="AR1331" s="488"/>
      <c r="AS1331" s="488"/>
      <c r="AT1331" s="488"/>
      <c r="AU1331" s="489"/>
    </row>
    <row r="1332" spans="1:50" s="528" customFormat="1" ht="39.950000000000003" customHeight="1">
      <c r="A1332" s="540">
        <v>54</v>
      </c>
      <c r="B1332" s="397" t="s">
        <v>127</v>
      </c>
      <c r="C1332" s="421" t="s">
        <v>52</v>
      </c>
      <c r="D1332" s="421">
        <v>29.33</v>
      </c>
      <c r="E1332" s="421">
        <v>0</v>
      </c>
      <c r="F1332" s="398">
        <v>2016</v>
      </c>
      <c r="G1332" s="398">
        <v>2017</v>
      </c>
      <c r="H1332" s="513">
        <v>112</v>
      </c>
      <c r="I1332" s="513">
        <v>112</v>
      </c>
      <c r="J1332" s="513"/>
      <c r="K1332" s="513"/>
      <c r="L1332" s="513"/>
      <c r="M1332" s="513"/>
      <c r="N1332" s="513"/>
      <c r="O1332" s="513"/>
      <c r="P1332" s="513"/>
      <c r="Q1332" s="513"/>
      <c r="R1332" s="513">
        <v>29.33</v>
      </c>
      <c r="S1332" s="513">
        <v>0</v>
      </c>
      <c r="T1332" s="584">
        <v>29.33</v>
      </c>
      <c r="U1332" s="584">
        <v>0</v>
      </c>
      <c r="V1332" s="590"/>
      <c r="W1332" s="590"/>
      <c r="X1332" s="590"/>
      <c r="Y1332" s="590">
        <v>12</v>
      </c>
      <c r="Z1332" s="590">
        <v>100</v>
      </c>
      <c r="AA1332" s="587">
        <v>112</v>
      </c>
      <c r="AB1332" s="531"/>
      <c r="AC1332" s="515"/>
      <c r="AD1332" s="537"/>
      <c r="AE1332" s="537"/>
      <c r="AF1332" s="515"/>
      <c r="AG1332" s="515"/>
      <c r="AH1332" s="515"/>
      <c r="AI1332" s="515"/>
      <c r="AJ1332" s="515"/>
      <c r="AK1332" s="515"/>
      <c r="AL1332" s="515"/>
      <c r="AM1332" s="515"/>
      <c r="AN1332" s="515"/>
      <c r="AO1332" s="515"/>
      <c r="AP1332" s="515"/>
      <c r="AQ1332" s="537"/>
      <c r="AR1332" s="537"/>
      <c r="AS1332" s="537"/>
      <c r="AT1332" s="537"/>
      <c r="AU1332" s="527"/>
      <c r="AX1332" s="536"/>
    </row>
    <row r="1333" spans="1:50" s="516" customFormat="1" ht="12.75">
      <c r="A1333" s="529"/>
      <c r="B1333" s="401" t="s">
        <v>361</v>
      </c>
      <c r="C1333" s="360">
        <v>0</v>
      </c>
      <c r="D1333" s="360">
        <v>29.33</v>
      </c>
      <c r="E1333" s="360">
        <v>0</v>
      </c>
      <c r="F1333" s="402"/>
      <c r="G1333" s="402"/>
      <c r="H1333" s="177">
        <v>111.99999999999996</v>
      </c>
      <c r="I1333" s="177">
        <v>111.99999999999996</v>
      </c>
      <c r="J1333" s="177">
        <v>0</v>
      </c>
      <c r="K1333" s="177">
        <v>0</v>
      </c>
      <c r="L1333" s="177">
        <v>0</v>
      </c>
      <c r="M1333" s="177">
        <v>0</v>
      </c>
      <c r="N1333" s="177">
        <v>0</v>
      </c>
      <c r="O1333" s="177">
        <v>0</v>
      </c>
      <c r="P1333" s="177">
        <v>0</v>
      </c>
      <c r="Q1333" s="177">
        <v>0</v>
      </c>
      <c r="R1333" s="177">
        <v>29.33</v>
      </c>
      <c r="S1333" s="177">
        <v>0</v>
      </c>
      <c r="T1333" s="403">
        <v>29.33</v>
      </c>
      <c r="U1333" s="403">
        <v>0</v>
      </c>
      <c r="V1333" s="177">
        <v>0</v>
      </c>
      <c r="W1333" s="177">
        <v>0</v>
      </c>
      <c r="X1333" s="177">
        <v>0</v>
      </c>
      <c r="Y1333" s="177">
        <v>12</v>
      </c>
      <c r="Z1333" s="177">
        <v>100</v>
      </c>
      <c r="AA1333" s="407">
        <v>112</v>
      </c>
      <c r="AB1333" s="533"/>
      <c r="AC1333" s="488"/>
      <c r="AD1333" s="488"/>
      <c r="AE1333" s="488"/>
      <c r="AF1333" s="488"/>
      <c r="AG1333" s="488"/>
      <c r="AH1333" s="488"/>
      <c r="AI1333" s="488"/>
      <c r="AJ1333" s="488"/>
      <c r="AK1333" s="488"/>
      <c r="AL1333" s="488"/>
      <c r="AM1333" s="488"/>
      <c r="AN1333" s="488"/>
      <c r="AO1333" s="488"/>
      <c r="AP1333" s="488"/>
      <c r="AQ1333" s="488"/>
      <c r="AR1333" s="488"/>
      <c r="AS1333" s="488"/>
      <c r="AT1333" s="488"/>
      <c r="AU1333" s="489"/>
    </row>
    <row r="1334" spans="1:50" s="516" customFormat="1" ht="12.75">
      <c r="A1334" s="529"/>
      <c r="B1334" s="401" t="s">
        <v>362</v>
      </c>
      <c r="C1334" s="360">
        <v>0</v>
      </c>
      <c r="D1334" s="360">
        <v>29.33</v>
      </c>
      <c r="E1334" s="360">
        <v>0</v>
      </c>
      <c r="F1334" s="402"/>
      <c r="G1334" s="402"/>
      <c r="H1334" s="177">
        <v>111.99999999999996</v>
      </c>
      <c r="I1334" s="177">
        <v>111.99999999999996</v>
      </c>
      <c r="J1334" s="177">
        <v>0</v>
      </c>
      <c r="K1334" s="177">
        <v>0</v>
      </c>
      <c r="L1334" s="177">
        <v>0</v>
      </c>
      <c r="M1334" s="177">
        <v>0</v>
      </c>
      <c r="N1334" s="177">
        <v>0</v>
      </c>
      <c r="O1334" s="177">
        <v>0</v>
      </c>
      <c r="P1334" s="177">
        <v>0</v>
      </c>
      <c r="Q1334" s="177">
        <v>0</v>
      </c>
      <c r="R1334" s="177">
        <v>29.33</v>
      </c>
      <c r="S1334" s="177">
        <v>0</v>
      </c>
      <c r="T1334" s="403">
        <v>29.33</v>
      </c>
      <c r="U1334" s="403">
        <v>0</v>
      </c>
      <c r="V1334" s="177">
        <v>0</v>
      </c>
      <c r="W1334" s="177">
        <v>0</v>
      </c>
      <c r="X1334" s="177">
        <v>0</v>
      </c>
      <c r="Y1334" s="177">
        <v>12</v>
      </c>
      <c r="Z1334" s="177">
        <v>100</v>
      </c>
      <c r="AA1334" s="407">
        <v>112</v>
      </c>
      <c r="AB1334" s="533"/>
      <c r="AC1334" s="488"/>
      <c r="AD1334" s="488"/>
      <c r="AE1334" s="488"/>
      <c r="AF1334" s="488"/>
      <c r="AG1334" s="488"/>
      <c r="AH1334" s="488"/>
      <c r="AI1334" s="488"/>
      <c r="AJ1334" s="488"/>
      <c r="AK1334" s="488"/>
      <c r="AL1334" s="488"/>
      <c r="AM1334" s="488"/>
      <c r="AN1334" s="488"/>
      <c r="AO1334" s="488"/>
      <c r="AP1334" s="488"/>
      <c r="AQ1334" s="488"/>
      <c r="AR1334" s="488"/>
      <c r="AS1334" s="488"/>
      <c r="AT1334" s="488"/>
      <c r="AU1334" s="489"/>
    </row>
    <row r="1335" spans="1:50" s="516" customFormat="1" ht="12.75">
      <c r="A1335" s="529"/>
      <c r="B1335" s="401" t="s">
        <v>363</v>
      </c>
      <c r="C1335" s="360">
        <v>0</v>
      </c>
      <c r="D1335" s="360">
        <v>24.215</v>
      </c>
      <c r="E1335" s="360">
        <v>0</v>
      </c>
      <c r="F1335" s="402"/>
      <c r="G1335" s="402"/>
      <c r="H1335" s="177">
        <v>84.487412193509556</v>
      </c>
      <c r="I1335" s="177">
        <v>84.487412193509556</v>
      </c>
      <c r="J1335" s="177">
        <v>0</v>
      </c>
      <c r="K1335" s="177">
        <v>0</v>
      </c>
      <c r="L1335" s="177">
        <v>0</v>
      </c>
      <c r="M1335" s="177">
        <v>0</v>
      </c>
      <c r="N1335" s="177">
        <v>0</v>
      </c>
      <c r="O1335" s="177">
        <v>0</v>
      </c>
      <c r="P1335" s="177">
        <v>0</v>
      </c>
      <c r="Q1335" s="177">
        <v>0</v>
      </c>
      <c r="R1335" s="177">
        <v>24.215</v>
      </c>
      <c r="S1335" s="177">
        <v>0</v>
      </c>
      <c r="T1335" s="403">
        <v>24.215</v>
      </c>
      <c r="U1335" s="403">
        <v>0</v>
      </c>
      <c r="V1335" s="177">
        <v>0</v>
      </c>
      <c r="W1335" s="177">
        <v>0</v>
      </c>
      <c r="X1335" s="177">
        <v>0</v>
      </c>
      <c r="Y1335" s="177">
        <v>9.0522227399999995</v>
      </c>
      <c r="Z1335" s="177">
        <v>75.435189460000004</v>
      </c>
      <c r="AA1335" s="407">
        <v>84.487412200000009</v>
      </c>
      <c r="AB1335" s="533"/>
      <c r="AC1335" s="488"/>
      <c r="AD1335" s="488"/>
      <c r="AE1335" s="488"/>
      <c r="AF1335" s="488"/>
      <c r="AG1335" s="488"/>
      <c r="AH1335" s="488"/>
      <c r="AI1335" s="488"/>
      <c r="AJ1335" s="488"/>
      <c r="AK1335" s="488"/>
      <c r="AL1335" s="488"/>
      <c r="AM1335" s="488"/>
      <c r="AN1335" s="488"/>
      <c r="AO1335" s="488"/>
      <c r="AP1335" s="488"/>
      <c r="AQ1335" s="488"/>
      <c r="AR1335" s="488"/>
      <c r="AS1335" s="488"/>
      <c r="AT1335" s="488"/>
      <c r="AU1335" s="489"/>
    </row>
    <row r="1336" spans="1:50" s="516" customFormat="1" ht="12.75">
      <c r="A1336" s="529"/>
      <c r="B1336" s="401" t="s">
        <v>364</v>
      </c>
      <c r="C1336" s="360"/>
      <c r="D1336" s="360"/>
      <c r="E1336" s="360"/>
      <c r="F1336" s="402"/>
      <c r="G1336" s="402"/>
      <c r="H1336" s="177"/>
      <c r="I1336" s="177"/>
      <c r="J1336" s="177"/>
      <c r="K1336" s="177"/>
      <c r="L1336" s="177"/>
      <c r="M1336" s="177"/>
      <c r="N1336" s="177"/>
      <c r="O1336" s="177"/>
      <c r="P1336" s="177"/>
      <c r="Q1336" s="177"/>
      <c r="R1336" s="177"/>
      <c r="S1336" s="177"/>
      <c r="T1336" s="403">
        <v>0</v>
      </c>
      <c r="U1336" s="403">
        <v>0</v>
      </c>
      <c r="V1336" s="177"/>
      <c r="W1336" s="177"/>
      <c r="X1336" s="177"/>
      <c r="Y1336" s="177"/>
      <c r="Z1336" s="177"/>
      <c r="AA1336" s="407">
        <v>0</v>
      </c>
      <c r="AB1336" s="533"/>
      <c r="AC1336" s="488"/>
      <c r="AD1336" s="488"/>
      <c r="AE1336" s="488"/>
      <c r="AF1336" s="488"/>
      <c r="AG1336" s="488"/>
      <c r="AH1336" s="488"/>
      <c r="AI1336" s="488"/>
      <c r="AJ1336" s="488"/>
      <c r="AK1336" s="488"/>
      <c r="AL1336" s="488"/>
      <c r="AM1336" s="488"/>
      <c r="AN1336" s="488"/>
      <c r="AO1336" s="488"/>
      <c r="AP1336" s="488"/>
      <c r="AQ1336" s="488"/>
      <c r="AR1336" s="488"/>
      <c r="AS1336" s="488"/>
      <c r="AT1336" s="488"/>
      <c r="AU1336" s="489"/>
    </row>
    <row r="1337" spans="1:50" s="516" customFormat="1" ht="12.75">
      <c r="A1337" s="529"/>
      <c r="B1337" s="401" t="s">
        <v>365</v>
      </c>
      <c r="C1337" s="360"/>
      <c r="D1337" s="360"/>
      <c r="E1337" s="360"/>
      <c r="F1337" s="402"/>
      <c r="G1337" s="402"/>
      <c r="H1337" s="177"/>
      <c r="I1337" s="177"/>
      <c r="J1337" s="177"/>
      <c r="K1337" s="177"/>
      <c r="L1337" s="177"/>
      <c r="M1337" s="177"/>
      <c r="N1337" s="177"/>
      <c r="O1337" s="177"/>
      <c r="P1337" s="177"/>
      <c r="Q1337" s="177"/>
      <c r="R1337" s="177"/>
      <c r="S1337" s="177"/>
      <c r="T1337" s="403">
        <v>0</v>
      </c>
      <c r="U1337" s="403">
        <v>0</v>
      </c>
      <c r="V1337" s="177"/>
      <c r="W1337" s="177"/>
      <c r="X1337" s="177"/>
      <c r="Y1337" s="177"/>
      <c r="Z1337" s="177"/>
      <c r="AA1337" s="407">
        <v>0</v>
      </c>
      <c r="AB1337" s="533"/>
      <c r="AC1337" s="488"/>
      <c r="AD1337" s="488"/>
      <c r="AE1337" s="488"/>
      <c r="AF1337" s="488"/>
      <c r="AG1337" s="488"/>
      <c r="AH1337" s="488"/>
      <c r="AI1337" s="488"/>
      <c r="AJ1337" s="488"/>
      <c r="AK1337" s="488"/>
      <c r="AL1337" s="488"/>
      <c r="AM1337" s="488"/>
      <c r="AN1337" s="488"/>
      <c r="AO1337" s="488"/>
      <c r="AP1337" s="488"/>
      <c r="AQ1337" s="488"/>
      <c r="AR1337" s="488"/>
      <c r="AS1337" s="488"/>
      <c r="AT1337" s="488"/>
      <c r="AU1337" s="489"/>
    </row>
    <row r="1338" spans="1:50" s="516" customFormat="1" ht="12.75">
      <c r="A1338" s="529"/>
      <c r="B1338" s="401" t="s">
        <v>366</v>
      </c>
      <c r="C1338" s="360"/>
      <c r="D1338" s="360"/>
      <c r="E1338" s="360"/>
      <c r="F1338" s="402"/>
      <c r="G1338" s="402"/>
      <c r="H1338" s="177"/>
      <c r="I1338" s="177"/>
      <c r="J1338" s="177"/>
      <c r="K1338" s="177"/>
      <c r="L1338" s="177"/>
      <c r="M1338" s="177"/>
      <c r="N1338" s="177"/>
      <c r="O1338" s="177"/>
      <c r="P1338" s="177"/>
      <c r="Q1338" s="177"/>
      <c r="R1338" s="177"/>
      <c r="S1338" s="177"/>
      <c r="T1338" s="403">
        <v>0</v>
      </c>
      <c r="U1338" s="403">
        <v>0</v>
      </c>
      <c r="V1338" s="177"/>
      <c r="W1338" s="177"/>
      <c r="X1338" s="177"/>
      <c r="Y1338" s="177"/>
      <c r="Z1338" s="177"/>
      <c r="AA1338" s="407">
        <v>0</v>
      </c>
      <c r="AB1338" s="533"/>
      <c r="AC1338" s="488"/>
      <c r="AD1338" s="488"/>
      <c r="AE1338" s="488"/>
      <c r="AF1338" s="488"/>
      <c r="AG1338" s="488"/>
      <c r="AH1338" s="488"/>
      <c r="AI1338" s="488"/>
      <c r="AJ1338" s="488"/>
      <c r="AK1338" s="488"/>
      <c r="AL1338" s="488"/>
      <c r="AM1338" s="488"/>
      <c r="AN1338" s="488"/>
      <c r="AO1338" s="488"/>
      <c r="AP1338" s="488"/>
      <c r="AQ1338" s="488"/>
      <c r="AR1338" s="488"/>
      <c r="AS1338" s="488"/>
      <c r="AT1338" s="488"/>
      <c r="AU1338" s="489"/>
    </row>
    <row r="1339" spans="1:50" s="516" customFormat="1" ht="12.75">
      <c r="A1339" s="529"/>
      <c r="B1339" s="401" t="s">
        <v>367</v>
      </c>
      <c r="C1339" s="360"/>
      <c r="D1339" s="360">
        <v>24.215</v>
      </c>
      <c r="E1339" s="360"/>
      <c r="F1339" s="402"/>
      <c r="G1339" s="402"/>
      <c r="H1339" s="403">
        <v>84.487412193509556</v>
      </c>
      <c r="I1339" s="518">
        <v>84.487412193509556</v>
      </c>
      <c r="J1339" s="177"/>
      <c r="K1339" s="177"/>
      <c r="L1339" s="177"/>
      <c r="M1339" s="177"/>
      <c r="N1339" s="177"/>
      <c r="O1339" s="177"/>
      <c r="P1339" s="177"/>
      <c r="Q1339" s="177"/>
      <c r="R1339" s="177">
        <v>24.215</v>
      </c>
      <c r="S1339" s="177"/>
      <c r="T1339" s="403">
        <v>24.215</v>
      </c>
      <c r="U1339" s="403">
        <v>0</v>
      </c>
      <c r="V1339" s="177"/>
      <c r="W1339" s="177"/>
      <c r="X1339" s="177"/>
      <c r="Y1339" s="177">
        <v>9.0522227399999995</v>
      </c>
      <c r="Z1339" s="177">
        <v>75.435189460000004</v>
      </c>
      <c r="AA1339" s="407">
        <v>84.487412200000009</v>
      </c>
      <c r="AB1339" s="533"/>
      <c r="AC1339" s="488"/>
      <c r="AD1339" s="488"/>
      <c r="AE1339" s="488"/>
      <c r="AF1339" s="488"/>
      <c r="AG1339" s="488"/>
      <c r="AH1339" s="488"/>
      <c r="AI1339" s="488"/>
      <c r="AJ1339" s="488"/>
      <c r="AK1339" s="488"/>
      <c r="AL1339" s="488"/>
      <c r="AM1339" s="488"/>
      <c r="AN1339" s="488"/>
      <c r="AO1339" s="488"/>
      <c r="AP1339" s="488"/>
      <c r="AQ1339" s="488"/>
      <c r="AR1339" s="488"/>
      <c r="AS1339" s="488"/>
      <c r="AT1339" s="488"/>
      <c r="AU1339" s="489"/>
    </row>
    <row r="1340" spans="1:50" s="516" customFormat="1" ht="12.75">
      <c r="A1340" s="529"/>
      <c r="B1340" s="401" t="s">
        <v>368</v>
      </c>
      <c r="C1340" s="360">
        <v>0</v>
      </c>
      <c r="D1340" s="360">
        <v>5.1150000000000002</v>
      </c>
      <c r="E1340" s="360">
        <v>0</v>
      </c>
      <c r="F1340" s="402"/>
      <c r="G1340" s="402"/>
      <c r="H1340" s="177">
        <v>27.512587806490401</v>
      </c>
      <c r="I1340" s="177">
        <v>27.512587806490401</v>
      </c>
      <c r="J1340" s="177">
        <v>0</v>
      </c>
      <c r="K1340" s="177">
        <v>0</v>
      </c>
      <c r="L1340" s="177">
        <v>0</v>
      </c>
      <c r="M1340" s="177">
        <v>0</v>
      </c>
      <c r="N1340" s="177">
        <v>0</v>
      </c>
      <c r="O1340" s="177">
        <v>0</v>
      </c>
      <c r="P1340" s="177">
        <v>0</v>
      </c>
      <c r="Q1340" s="177">
        <v>0</v>
      </c>
      <c r="R1340" s="177">
        <v>5.1150000000000002</v>
      </c>
      <c r="S1340" s="177">
        <v>0</v>
      </c>
      <c r="T1340" s="403">
        <v>5.1150000000000002</v>
      </c>
      <c r="U1340" s="403">
        <v>0</v>
      </c>
      <c r="V1340" s="177">
        <v>0</v>
      </c>
      <c r="W1340" s="177">
        <v>0</v>
      </c>
      <c r="X1340" s="177">
        <v>0</v>
      </c>
      <c r="Y1340" s="177">
        <v>2.9477772600000001</v>
      </c>
      <c r="Z1340" s="177">
        <v>24.56481054</v>
      </c>
      <c r="AA1340" s="407">
        <v>27.512587799999999</v>
      </c>
      <c r="AB1340" s="533"/>
      <c r="AC1340" s="488"/>
      <c r="AD1340" s="488"/>
      <c r="AE1340" s="488"/>
      <c r="AF1340" s="488"/>
      <c r="AG1340" s="488"/>
      <c r="AH1340" s="488"/>
      <c r="AI1340" s="488"/>
      <c r="AJ1340" s="488"/>
      <c r="AK1340" s="488"/>
      <c r="AL1340" s="488"/>
      <c r="AM1340" s="488"/>
      <c r="AN1340" s="488"/>
      <c r="AO1340" s="488"/>
      <c r="AP1340" s="488"/>
      <c r="AQ1340" s="488"/>
      <c r="AR1340" s="488"/>
      <c r="AS1340" s="488"/>
      <c r="AT1340" s="488"/>
      <c r="AU1340" s="489"/>
    </row>
    <row r="1341" spans="1:50" s="516" customFormat="1" ht="12.75">
      <c r="A1341" s="529"/>
      <c r="B1341" s="401" t="s">
        <v>369</v>
      </c>
      <c r="C1341" s="360"/>
      <c r="D1341" s="360"/>
      <c r="E1341" s="360"/>
      <c r="F1341" s="402"/>
      <c r="G1341" s="402"/>
      <c r="H1341" s="177"/>
      <c r="I1341" s="177"/>
      <c r="J1341" s="177"/>
      <c r="K1341" s="177"/>
      <c r="L1341" s="177"/>
      <c r="M1341" s="177"/>
      <c r="N1341" s="177"/>
      <c r="O1341" s="177"/>
      <c r="P1341" s="177"/>
      <c r="Q1341" s="177"/>
      <c r="R1341" s="177"/>
      <c r="S1341" s="177"/>
      <c r="T1341" s="403">
        <v>0</v>
      </c>
      <c r="U1341" s="403">
        <v>0</v>
      </c>
      <c r="V1341" s="177"/>
      <c r="W1341" s="177"/>
      <c r="X1341" s="177"/>
      <c r="Y1341" s="177"/>
      <c r="Z1341" s="177"/>
      <c r="AA1341" s="407">
        <v>0</v>
      </c>
      <c r="AB1341" s="533"/>
      <c r="AC1341" s="488"/>
      <c r="AD1341" s="488"/>
      <c r="AE1341" s="488"/>
      <c r="AF1341" s="488"/>
      <c r="AG1341" s="488"/>
      <c r="AH1341" s="488"/>
      <c r="AI1341" s="488"/>
      <c r="AJ1341" s="488"/>
      <c r="AK1341" s="488"/>
      <c r="AL1341" s="488"/>
      <c r="AM1341" s="488"/>
      <c r="AN1341" s="488"/>
      <c r="AO1341" s="488"/>
      <c r="AP1341" s="488"/>
      <c r="AQ1341" s="488"/>
      <c r="AR1341" s="488"/>
      <c r="AS1341" s="488"/>
      <c r="AT1341" s="488"/>
      <c r="AU1341" s="489"/>
    </row>
    <row r="1342" spans="1:50" s="516" customFormat="1" ht="12.75">
      <c r="A1342" s="529"/>
      <c r="B1342" s="401" t="s">
        <v>370</v>
      </c>
      <c r="C1342" s="360"/>
      <c r="D1342" s="360"/>
      <c r="E1342" s="360"/>
      <c r="F1342" s="402"/>
      <c r="G1342" s="402"/>
      <c r="H1342" s="177"/>
      <c r="I1342" s="177"/>
      <c r="J1342" s="177"/>
      <c r="K1342" s="177"/>
      <c r="L1342" s="177"/>
      <c r="M1342" s="177"/>
      <c r="N1342" s="177"/>
      <c r="O1342" s="177"/>
      <c r="P1342" s="177"/>
      <c r="Q1342" s="177"/>
      <c r="R1342" s="177"/>
      <c r="S1342" s="177"/>
      <c r="T1342" s="403">
        <v>0</v>
      </c>
      <c r="U1342" s="403">
        <v>0</v>
      </c>
      <c r="V1342" s="177"/>
      <c r="W1342" s="177"/>
      <c r="X1342" s="177"/>
      <c r="Y1342" s="177"/>
      <c r="Z1342" s="177"/>
      <c r="AA1342" s="407">
        <v>0</v>
      </c>
      <c r="AB1342" s="533"/>
      <c r="AC1342" s="488"/>
      <c r="AD1342" s="488"/>
      <c r="AE1342" s="488"/>
      <c r="AF1342" s="488"/>
      <c r="AG1342" s="488"/>
      <c r="AH1342" s="488"/>
      <c r="AI1342" s="488"/>
      <c r="AJ1342" s="488"/>
      <c r="AK1342" s="488"/>
      <c r="AL1342" s="488"/>
      <c r="AM1342" s="488"/>
      <c r="AN1342" s="488"/>
      <c r="AO1342" s="488"/>
      <c r="AP1342" s="488"/>
      <c r="AQ1342" s="488"/>
      <c r="AR1342" s="488"/>
      <c r="AS1342" s="488"/>
      <c r="AT1342" s="488"/>
      <c r="AU1342" s="489"/>
    </row>
    <row r="1343" spans="1:50" s="516" customFormat="1" ht="12.75">
      <c r="A1343" s="529"/>
      <c r="B1343" s="401" t="s">
        <v>371</v>
      </c>
      <c r="C1343" s="360"/>
      <c r="D1343" s="360">
        <v>5.1150000000000002</v>
      </c>
      <c r="E1343" s="360"/>
      <c r="F1343" s="402"/>
      <c r="G1343" s="402"/>
      <c r="H1343" s="403">
        <v>27.512587806490401</v>
      </c>
      <c r="I1343" s="518">
        <v>27.512587806490401</v>
      </c>
      <c r="J1343" s="177"/>
      <c r="K1343" s="177"/>
      <c r="L1343" s="177"/>
      <c r="M1343" s="177"/>
      <c r="N1343" s="177"/>
      <c r="O1343" s="177"/>
      <c r="P1343" s="177"/>
      <c r="Q1343" s="177"/>
      <c r="R1343" s="177">
        <v>5.1150000000000002</v>
      </c>
      <c r="S1343" s="177"/>
      <c r="T1343" s="403">
        <v>5.1150000000000002</v>
      </c>
      <c r="U1343" s="403">
        <v>0</v>
      </c>
      <c r="V1343" s="177"/>
      <c r="W1343" s="177"/>
      <c r="X1343" s="177"/>
      <c r="Y1343" s="177">
        <v>2.9477772600000001</v>
      </c>
      <c r="Z1343" s="177">
        <v>24.56481054</v>
      </c>
      <c r="AA1343" s="407">
        <v>27.512587799999999</v>
      </c>
      <c r="AB1343" s="533"/>
      <c r="AC1343" s="488"/>
      <c r="AD1343" s="488"/>
      <c r="AE1343" s="488"/>
      <c r="AF1343" s="488"/>
      <c r="AG1343" s="488"/>
      <c r="AH1343" s="488"/>
      <c r="AI1343" s="488"/>
      <c r="AJ1343" s="488"/>
      <c r="AK1343" s="488"/>
      <c r="AL1343" s="488"/>
      <c r="AM1343" s="488"/>
      <c r="AN1343" s="488"/>
      <c r="AO1343" s="488"/>
      <c r="AP1343" s="488"/>
      <c r="AQ1343" s="488"/>
      <c r="AR1343" s="488"/>
      <c r="AS1343" s="488"/>
      <c r="AT1343" s="488"/>
      <c r="AU1343" s="489"/>
    </row>
    <row r="1344" spans="1:50" s="516" customFormat="1" ht="12.75">
      <c r="A1344" s="529"/>
      <c r="B1344" s="401" t="s">
        <v>372</v>
      </c>
      <c r="C1344" s="360"/>
      <c r="D1344" s="360"/>
      <c r="E1344" s="360"/>
      <c r="F1344" s="402"/>
      <c r="G1344" s="402"/>
      <c r="H1344" s="177"/>
      <c r="I1344" s="177"/>
      <c r="J1344" s="177"/>
      <c r="K1344" s="177"/>
      <c r="L1344" s="177"/>
      <c r="M1344" s="177"/>
      <c r="N1344" s="177"/>
      <c r="O1344" s="177"/>
      <c r="P1344" s="177"/>
      <c r="Q1344" s="177"/>
      <c r="R1344" s="177"/>
      <c r="S1344" s="177"/>
      <c r="T1344" s="403">
        <v>0</v>
      </c>
      <c r="U1344" s="403">
        <v>0</v>
      </c>
      <c r="V1344" s="177"/>
      <c r="W1344" s="177"/>
      <c r="X1344" s="177"/>
      <c r="Y1344" s="177"/>
      <c r="Z1344" s="177"/>
      <c r="AA1344" s="407">
        <v>0</v>
      </c>
      <c r="AB1344" s="533"/>
      <c r="AC1344" s="488"/>
      <c r="AD1344" s="488"/>
      <c r="AE1344" s="488"/>
      <c r="AF1344" s="488"/>
      <c r="AG1344" s="488"/>
      <c r="AH1344" s="488"/>
      <c r="AI1344" s="488"/>
      <c r="AJ1344" s="488"/>
      <c r="AK1344" s="488"/>
      <c r="AL1344" s="488"/>
      <c r="AM1344" s="488"/>
      <c r="AN1344" s="488"/>
      <c r="AO1344" s="488"/>
      <c r="AP1344" s="488"/>
      <c r="AQ1344" s="488"/>
      <c r="AR1344" s="488"/>
      <c r="AS1344" s="488"/>
      <c r="AT1344" s="488"/>
      <c r="AU1344" s="489"/>
    </row>
    <row r="1345" spans="1:50" s="516" customFormat="1" ht="12.75">
      <c r="A1345" s="529"/>
      <c r="B1345" s="401" t="s">
        <v>373</v>
      </c>
      <c r="C1345" s="360">
        <v>0</v>
      </c>
      <c r="D1345" s="360">
        <v>0</v>
      </c>
      <c r="E1345" s="360">
        <v>0</v>
      </c>
      <c r="F1345" s="402"/>
      <c r="G1345" s="402"/>
      <c r="H1345" s="177">
        <v>0</v>
      </c>
      <c r="I1345" s="177">
        <v>0</v>
      </c>
      <c r="J1345" s="177">
        <v>0</v>
      </c>
      <c r="K1345" s="177">
        <v>0</v>
      </c>
      <c r="L1345" s="177">
        <v>0</v>
      </c>
      <c r="M1345" s="177">
        <v>0</v>
      </c>
      <c r="N1345" s="177">
        <v>0</v>
      </c>
      <c r="O1345" s="177">
        <v>0</v>
      </c>
      <c r="P1345" s="177">
        <v>0</v>
      </c>
      <c r="Q1345" s="177">
        <v>0</v>
      </c>
      <c r="R1345" s="177">
        <v>0</v>
      </c>
      <c r="S1345" s="177">
        <v>0</v>
      </c>
      <c r="T1345" s="403">
        <v>0</v>
      </c>
      <c r="U1345" s="403">
        <v>0</v>
      </c>
      <c r="V1345" s="177">
        <v>0</v>
      </c>
      <c r="W1345" s="177">
        <v>0</v>
      </c>
      <c r="X1345" s="177">
        <v>0</v>
      </c>
      <c r="Y1345" s="177">
        <v>0</v>
      </c>
      <c r="Z1345" s="177">
        <v>0</v>
      </c>
      <c r="AA1345" s="407">
        <v>0</v>
      </c>
      <c r="AB1345" s="533"/>
      <c r="AC1345" s="488"/>
      <c r="AD1345" s="488"/>
      <c r="AE1345" s="488"/>
      <c r="AF1345" s="488"/>
      <c r="AG1345" s="488"/>
      <c r="AH1345" s="488"/>
      <c r="AI1345" s="488"/>
      <c r="AJ1345" s="488"/>
      <c r="AK1345" s="488"/>
      <c r="AL1345" s="488"/>
      <c r="AM1345" s="488"/>
      <c r="AN1345" s="488"/>
      <c r="AO1345" s="488"/>
      <c r="AP1345" s="488"/>
      <c r="AQ1345" s="488"/>
      <c r="AR1345" s="488"/>
      <c r="AS1345" s="488"/>
      <c r="AT1345" s="488"/>
      <c r="AU1345" s="489"/>
    </row>
    <row r="1346" spans="1:50" s="516" customFormat="1" ht="12.75">
      <c r="A1346" s="529"/>
      <c r="B1346" s="401" t="s">
        <v>374</v>
      </c>
      <c r="C1346" s="360"/>
      <c r="D1346" s="360"/>
      <c r="E1346" s="360"/>
      <c r="F1346" s="402"/>
      <c r="G1346" s="402"/>
      <c r="H1346" s="177"/>
      <c r="I1346" s="177"/>
      <c r="J1346" s="177"/>
      <c r="K1346" s="177"/>
      <c r="L1346" s="177"/>
      <c r="M1346" s="177"/>
      <c r="N1346" s="177"/>
      <c r="O1346" s="177"/>
      <c r="P1346" s="177"/>
      <c r="Q1346" s="177"/>
      <c r="R1346" s="177"/>
      <c r="S1346" s="177"/>
      <c r="T1346" s="403">
        <v>0</v>
      </c>
      <c r="U1346" s="403">
        <v>0</v>
      </c>
      <c r="V1346" s="177"/>
      <c r="W1346" s="177"/>
      <c r="X1346" s="177"/>
      <c r="Y1346" s="177"/>
      <c r="Z1346" s="177"/>
      <c r="AA1346" s="407">
        <v>0</v>
      </c>
      <c r="AB1346" s="533"/>
      <c r="AC1346" s="488"/>
      <c r="AD1346" s="488"/>
      <c r="AE1346" s="488"/>
      <c r="AF1346" s="488"/>
      <c r="AG1346" s="488"/>
      <c r="AH1346" s="488"/>
      <c r="AI1346" s="488"/>
      <c r="AJ1346" s="488"/>
      <c r="AK1346" s="488"/>
      <c r="AL1346" s="488"/>
      <c r="AM1346" s="488"/>
      <c r="AN1346" s="488"/>
      <c r="AO1346" s="488"/>
      <c r="AP1346" s="488"/>
      <c r="AQ1346" s="488"/>
      <c r="AR1346" s="488"/>
      <c r="AS1346" s="488"/>
      <c r="AT1346" s="488"/>
      <c r="AU1346" s="489"/>
    </row>
    <row r="1347" spans="1:50" s="516" customFormat="1" ht="12.75">
      <c r="A1347" s="529"/>
      <c r="B1347" s="401" t="s">
        <v>375</v>
      </c>
      <c r="C1347" s="360"/>
      <c r="D1347" s="360"/>
      <c r="E1347" s="360"/>
      <c r="F1347" s="402"/>
      <c r="G1347" s="402"/>
      <c r="H1347" s="177"/>
      <c r="I1347" s="177"/>
      <c r="J1347" s="177"/>
      <c r="K1347" s="177"/>
      <c r="L1347" s="177"/>
      <c r="M1347" s="177"/>
      <c r="N1347" s="177"/>
      <c r="O1347" s="177"/>
      <c r="P1347" s="177"/>
      <c r="Q1347" s="177"/>
      <c r="R1347" s="177"/>
      <c r="S1347" s="177"/>
      <c r="T1347" s="403">
        <v>0</v>
      </c>
      <c r="U1347" s="403">
        <v>0</v>
      </c>
      <c r="V1347" s="177"/>
      <c r="W1347" s="177"/>
      <c r="X1347" s="177"/>
      <c r="Y1347" s="177"/>
      <c r="Z1347" s="177"/>
      <c r="AA1347" s="407">
        <v>0</v>
      </c>
      <c r="AB1347" s="533"/>
      <c r="AC1347" s="488"/>
      <c r="AD1347" s="488"/>
      <c r="AE1347" s="488"/>
      <c r="AF1347" s="488"/>
      <c r="AG1347" s="488"/>
      <c r="AH1347" s="488"/>
      <c r="AI1347" s="488"/>
      <c r="AJ1347" s="488"/>
      <c r="AK1347" s="488"/>
      <c r="AL1347" s="488"/>
      <c r="AM1347" s="488"/>
      <c r="AN1347" s="488"/>
      <c r="AO1347" s="488"/>
      <c r="AP1347" s="488"/>
      <c r="AQ1347" s="488"/>
      <c r="AR1347" s="488"/>
      <c r="AS1347" s="488"/>
      <c r="AT1347" s="488"/>
      <c r="AU1347" s="489"/>
    </row>
    <row r="1348" spans="1:50" s="516" customFormat="1" ht="12.75">
      <c r="A1348" s="529"/>
      <c r="B1348" s="401" t="s">
        <v>376</v>
      </c>
      <c r="C1348" s="360"/>
      <c r="D1348" s="360"/>
      <c r="E1348" s="360"/>
      <c r="F1348" s="402"/>
      <c r="G1348" s="402"/>
      <c r="H1348" s="177"/>
      <c r="I1348" s="177"/>
      <c r="J1348" s="177"/>
      <c r="K1348" s="177"/>
      <c r="L1348" s="177"/>
      <c r="M1348" s="177"/>
      <c r="N1348" s="177"/>
      <c r="O1348" s="177"/>
      <c r="P1348" s="177"/>
      <c r="Q1348" s="177"/>
      <c r="R1348" s="177"/>
      <c r="S1348" s="177"/>
      <c r="T1348" s="403">
        <v>0</v>
      </c>
      <c r="U1348" s="403">
        <v>0</v>
      </c>
      <c r="V1348" s="177"/>
      <c r="W1348" s="177"/>
      <c r="X1348" s="177"/>
      <c r="Y1348" s="177"/>
      <c r="Z1348" s="177"/>
      <c r="AA1348" s="407">
        <v>0</v>
      </c>
      <c r="AB1348" s="533"/>
      <c r="AC1348" s="488"/>
      <c r="AD1348" s="488"/>
      <c r="AE1348" s="488"/>
      <c r="AF1348" s="488"/>
      <c r="AG1348" s="488"/>
      <c r="AH1348" s="488"/>
      <c r="AI1348" s="488"/>
      <c r="AJ1348" s="488"/>
      <c r="AK1348" s="488"/>
      <c r="AL1348" s="488"/>
      <c r="AM1348" s="488"/>
      <c r="AN1348" s="488"/>
      <c r="AO1348" s="488"/>
      <c r="AP1348" s="488"/>
      <c r="AQ1348" s="488"/>
      <c r="AR1348" s="488"/>
      <c r="AS1348" s="488"/>
      <c r="AT1348" s="488"/>
      <c r="AU1348" s="489"/>
    </row>
    <row r="1349" spans="1:50" s="516" customFormat="1" ht="12.75">
      <c r="A1349" s="529"/>
      <c r="B1349" s="401" t="s">
        <v>377</v>
      </c>
      <c r="C1349" s="360"/>
      <c r="D1349" s="360"/>
      <c r="E1349" s="360"/>
      <c r="F1349" s="402"/>
      <c r="G1349" s="402"/>
      <c r="H1349" s="177"/>
      <c r="I1349" s="177"/>
      <c r="J1349" s="177"/>
      <c r="K1349" s="177"/>
      <c r="L1349" s="177"/>
      <c r="M1349" s="177"/>
      <c r="N1349" s="177"/>
      <c r="O1349" s="177"/>
      <c r="P1349" s="177"/>
      <c r="Q1349" s="177"/>
      <c r="R1349" s="177"/>
      <c r="S1349" s="177"/>
      <c r="T1349" s="403">
        <v>0</v>
      </c>
      <c r="U1349" s="403">
        <v>0</v>
      </c>
      <c r="V1349" s="177"/>
      <c r="W1349" s="177"/>
      <c r="X1349" s="177"/>
      <c r="Y1349" s="177"/>
      <c r="Z1349" s="177"/>
      <c r="AA1349" s="407">
        <v>0</v>
      </c>
      <c r="AB1349" s="533"/>
      <c r="AC1349" s="488"/>
      <c r="AD1349" s="488"/>
      <c r="AE1349" s="488"/>
      <c r="AF1349" s="488"/>
      <c r="AG1349" s="488"/>
      <c r="AH1349" s="488"/>
      <c r="AI1349" s="488"/>
      <c r="AJ1349" s="488"/>
      <c r="AK1349" s="488"/>
      <c r="AL1349" s="488"/>
      <c r="AM1349" s="488"/>
      <c r="AN1349" s="488"/>
      <c r="AO1349" s="488"/>
      <c r="AP1349" s="488"/>
      <c r="AQ1349" s="488"/>
      <c r="AR1349" s="488"/>
      <c r="AS1349" s="488"/>
      <c r="AT1349" s="488"/>
      <c r="AU1349" s="489"/>
    </row>
    <row r="1350" spans="1:50" s="516" customFormat="1" ht="12.75">
      <c r="A1350" s="529"/>
      <c r="B1350" s="401" t="s">
        <v>67</v>
      </c>
      <c r="C1350" s="360"/>
      <c r="D1350" s="360"/>
      <c r="E1350" s="360"/>
      <c r="F1350" s="402"/>
      <c r="G1350" s="402"/>
      <c r="H1350" s="177"/>
      <c r="I1350" s="177"/>
      <c r="J1350" s="177"/>
      <c r="K1350" s="177"/>
      <c r="L1350" s="177"/>
      <c r="M1350" s="177"/>
      <c r="N1350" s="177"/>
      <c r="O1350" s="177"/>
      <c r="P1350" s="177"/>
      <c r="Q1350" s="177"/>
      <c r="R1350" s="177"/>
      <c r="S1350" s="177"/>
      <c r="T1350" s="403">
        <v>0</v>
      </c>
      <c r="U1350" s="403">
        <v>0</v>
      </c>
      <c r="V1350" s="177"/>
      <c r="W1350" s="177"/>
      <c r="X1350" s="177"/>
      <c r="Y1350" s="177"/>
      <c r="Z1350" s="177"/>
      <c r="AA1350" s="407">
        <v>0</v>
      </c>
      <c r="AB1350" s="533"/>
      <c r="AC1350" s="488"/>
      <c r="AD1350" s="488"/>
      <c r="AE1350" s="488"/>
      <c r="AF1350" s="488"/>
      <c r="AG1350" s="488"/>
      <c r="AH1350" s="488"/>
      <c r="AI1350" s="488"/>
      <c r="AJ1350" s="488"/>
      <c r="AK1350" s="488"/>
      <c r="AL1350" s="488"/>
      <c r="AM1350" s="488"/>
      <c r="AN1350" s="488"/>
      <c r="AO1350" s="488"/>
      <c r="AP1350" s="488"/>
      <c r="AQ1350" s="488"/>
      <c r="AR1350" s="488"/>
      <c r="AS1350" s="488"/>
      <c r="AT1350" s="488"/>
      <c r="AU1350" s="489"/>
    </row>
    <row r="1351" spans="1:50" s="528" customFormat="1" ht="39.950000000000003" customHeight="1">
      <c r="A1351" s="540">
        <v>55</v>
      </c>
      <c r="B1351" s="397" t="s">
        <v>128</v>
      </c>
      <c r="C1351" s="421" t="s">
        <v>52</v>
      </c>
      <c r="D1351" s="421">
        <v>5.2569999999999997</v>
      </c>
      <c r="E1351" s="421">
        <v>0.16</v>
      </c>
      <c r="F1351" s="398">
        <v>2013</v>
      </c>
      <c r="G1351" s="398">
        <v>2014</v>
      </c>
      <c r="H1351" s="513">
        <v>15.800000000000002</v>
      </c>
      <c r="I1351" s="513">
        <v>0.41426112000000082</v>
      </c>
      <c r="J1351" s="513"/>
      <c r="K1351" s="513"/>
      <c r="L1351" s="513">
        <v>5.2569999999999997</v>
      </c>
      <c r="M1351" s="513">
        <v>0.16</v>
      </c>
      <c r="N1351" s="513"/>
      <c r="O1351" s="513"/>
      <c r="P1351" s="513"/>
      <c r="Q1351" s="513"/>
      <c r="R1351" s="513"/>
      <c r="S1351" s="513"/>
      <c r="T1351" s="584">
        <v>5.2569999999999997</v>
      </c>
      <c r="U1351" s="584">
        <v>0.16</v>
      </c>
      <c r="V1351" s="590">
        <v>15.385738880000048</v>
      </c>
      <c r="W1351" s="590">
        <v>0.41426111999999998</v>
      </c>
      <c r="X1351" s="590"/>
      <c r="Y1351" s="590"/>
      <c r="Z1351" s="590"/>
      <c r="AA1351" s="587">
        <v>15.800000000000002</v>
      </c>
      <c r="AB1351" s="531"/>
      <c r="AC1351" s="515"/>
      <c r="AD1351" s="537"/>
      <c r="AE1351" s="537"/>
      <c r="AF1351" s="515"/>
      <c r="AG1351" s="515"/>
      <c r="AH1351" s="515"/>
      <c r="AI1351" s="515"/>
      <c r="AJ1351" s="515"/>
      <c r="AK1351" s="515"/>
      <c r="AL1351" s="515"/>
      <c r="AM1351" s="515"/>
      <c r="AN1351" s="515"/>
      <c r="AO1351" s="515"/>
      <c r="AP1351" s="515"/>
      <c r="AQ1351" s="537"/>
      <c r="AR1351" s="537"/>
      <c r="AS1351" s="537"/>
      <c r="AT1351" s="537"/>
      <c r="AU1351" s="527"/>
      <c r="AX1351" s="536"/>
    </row>
    <row r="1352" spans="1:50" s="516" customFormat="1" ht="12.75">
      <c r="A1352" s="529"/>
      <c r="B1352" s="401" t="s">
        <v>361</v>
      </c>
      <c r="C1352" s="360">
        <v>0</v>
      </c>
      <c r="D1352" s="360">
        <v>5.2569999999999997</v>
      </c>
      <c r="E1352" s="360">
        <v>0.16</v>
      </c>
      <c r="F1352" s="402"/>
      <c r="G1352" s="402"/>
      <c r="H1352" s="177">
        <v>15.8</v>
      </c>
      <c r="I1352" s="177">
        <v>0.41426111999995496</v>
      </c>
      <c r="J1352" s="177">
        <v>0</v>
      </c>
      <c r="K1352" s="177">
        <v>0</v>
      </c>
      <c r="L1352" s="177">
        <v>5.2569999999999997</v>
      </c>
      <c r="M1352" s="177">
        <v>0.16</v>
      </c>
      <c r="N1352" s="177">
        <v>0</v>
      </c>
      <c r="O1352" s="177">
        <v>0</v>
      </c>
      <c r="P1352" s="177">
        <v>0</v>
      </c>
      <c r="Q1352" s="177">
        <v>0</v>
      </c>
      <c r="R1352" s="177">
        <v>0</v>
      </c>
      <c r="S1352" s="177">
        <v>0</v>
      </c>
      <c r="T1352" s="403">
        <v>5.2569999999999997</v>
      </c>
      <c r="U1352" s="403">
        <v>0.16</v>
      </c>
      <c r="V1352" s="177">
        <v>15.385738880000048</v>
      </c>
      <c r="W1352" s="177">
        <v>0.41426111999995496</v>
      </c>
      <c r="X1352" s="177">
        <v>0</v>
      </c>
      <c r="Y1352" s="177">
        <v>0</v>
      </c>
      <c r="Z1352" s="177">
        <v>0</v>
      </c>
      <c r="AA1352" s="407">
        <v>15.800000000000002</v>
      </c>
      <c r="AB1352" s="533"/>
      <c r="AC1352" s="488"/>
      <c r="AD1352" s="488"/>
      <c r="AE1352" s="488"/>
      <c r="AF1352" s="488"/>
      <c r="AG1352" s="488"/>
      <c r="AH1352" s="488"/>
      <c r="AI1352" s="488"/>
      <c r="AJ1352" s="488"/>
      <c r="AK1352" s="488"/>
      <c r="AL1352" s="488"/>
      <c r="AM1352" s="488"/>
      <c r="AN1352" s="488"/>
      <c r="AO1352" s="488"/>
      <c r="AP1352" s="488"/>
      <c r="AQ1352" s="488"/>
      <c r="AR1352" s="488"/>
      <c r="AS1352" s="488"/>
      <c r="AT1352" s="488"/>
      <c r="AU1352" s="489"/>
    </row>
    <row r="1353" spans="1:50" s="516" customFormat="1" ht="12.75">
      <c r="A1353" s="529"/>
      <c r="B1353" s="401" t="s">
        <v>362</v>
      </c>
      <c r="C1353" s="360">
        <v>0</v>
      </c>
      <c r="D1353" s="360">
        <v>5.2569999999999997</v>
      </c>
      <c r="E1353" s="360">
        <v>0</v>
      </c>
      <c r="F1353" s="402"/>
      <c r="G1353" s="402"/>
      <c r="H1353" s="177">
        <v>14.886261210000001</v>
      </c>
      <c r="I1353" s="177">
        <v>0.36366091798590139</v>
      </c>
      <c r="J1353" s="177">
        <v>0</v>
      </c>
      <c r="K1353" s="177">
        <v>0</v>
      </c>
      <c r="L1353" s="177">
        <v>5.2569999999999997</v>
      </c>
      <c r="M1353" s="177">
        <v>0</v>
      </c>
      <c r="N1353" s="177">
        <v>0</v>
      </c>
      <c r="O1353" s="177">
        <v>0</v>
      </c>
      <c r="P1353" s="177">
        <v>0</v>
      </c>
      <c r="Q1353" s="177">
        <v>0</v>
      </c>
      <c r="R1353" s="177">
        <v>0</v>
      </c>
      <c r="S1353" s="177">
        <v>0</v>
      </c>
      <c r="T1353" s="403">
        <v>5.2569999999999997</v>
      </c>
      <c r="U1353" s="403">
        <v>0</v>
      </c>
      <c r="V1353" s="177">
        <v>14.522600292014101</v>
      </c>
      <c r="W1353" s="177">
        <v>0.36366091798590139</v>
      </c>
      <c r="X1353" s="177">
        <v>0</v>
      </c>
      <c r="Y1353" s="177">
        <v>0</v>
      </c>
      <c r="Z1353" s="177">
        <v>0</v>
      </c>
      <c r="AA1353" s="407">
        <v>14.886261210000002</v>
      </c>
      <c r="AB1353" s="533"/>
      <c r="AC1353" s="488"/>
      <c r="AD1353" s="488"/>
      <c r="AE1353" s="488"/>
      <c r="AF1353" s="488"/>
      <c r="AG1353" s="488"/>
      <c r="AH1353" s="488"/>
      <c r="AI1353" s="488"/>
      <c r="AJ1353" s="488"/>
      <c r="AK1353" s="488"/>
      <c r="AL1353" s="488"/>
      <c r="AM1353" s="488"/>
      <c r="AN1353" s="488"/>
      <c r="AO1353" s="488"/>
      <c r="AP1353" s="488"/>
      <c r="AQ1353" s="488"/>
      <c r="AR1353" s="488"/>
      <c r="AS1353" s="488"/>
      <c r="AT1353" s="488"/>
      <c r="AU1353" s="489"/>
    </row>
    <row r="1354" spans="1:50" s="516" customFormat="1" ht="12.75">
      <c r="A1354" s="529"/>
      <c r="B1354" s="401" t="s">
        <v>363</v>
      </c>
      <c r="C1354" s="360">
        <v>0</v>
      </c>
      <c r="D1354" s="360">
        <v>5.2569999999999997</v>
      </c>
      <c r="E1354" s="360">
        <v>0</v>
      </c>
      <c r="F1354" s="402"/>
      <c r="G1354" s="402"/>
      <c r="H1354" s="177">
        <v>14.886261210000001</v>
      </c>
      <c r="I1354" s="177">
        <v>0.36366091798590139</v>
      </c>
      <c r="J1354" s="177">
        <v>0</v>
      </c>
      <c r="K1354" s="177">
        <v>0</v>
      </c>
      <c r="L1354" s="177">
        <v>5.2569999999999997</v>
      </c>
      <c r="M1354" s="177">
        <v>0</v>
      </c>
      <c r="N1354" s="177">
        <v>0</v>
      </c>
      <c r="O1354" s="177">
        <v>0</v>
      </c>
      <c r="P1354" s="177">
        <v>0</v>
      </c>
      <c r="Q1354" s="177">
        <v>0</v>
      </c>
      <c r="R1354" s="177">
        <v>0</v>
      </c>
      <c r="S1354" s="177">
        <v>0</v>
      </c>
      <c r="T1354" s="403">
        <v>5.2569999999999997</v>
      </c>
      <c r="U1354" s="403">
        <v>0</v>
      </c>
      <c r="V1354" s="177">
        <v>14.522600292014101</v>
      </c>
      <c r="W1354" s="177">
        <v>0.36366091798590139</v>
      </c>
      <c r="X1354" s="177">
        <v>0</v>
      </c>
      <c r="Y1354" s="177">
        <v>0</v>
      </c>
      <c r="Z1354" s="177">
        <v>0</v>
      </c>
      <c r="AA1354" s="407">
        <v>14.886261210000002</v>
      </c>
      <c r="AB1354" s="533"/>
      <c r="AC1354" s="488"/>
      <c r="AD1354" s="488"/>
      <c r="AE1354" s="488"/>
      <c r="AF1354" s="488"/>
      <c r="AG1354" s="488"/>
      <c r="AH1354" s="488"/>
      <c r="AI1354" s="488"/>
      <c r="AJ1354" s="488"/>
      <c r="AK1354" s="488"/>
      <c r="AL1354" s="488"/>
      <c r="AM1354" s="488"/>
      <c r="AN1354" s="488"/>
      <c r="AO1354" s="488"/>
      <c r="AP1354" s="488"/>
      <c r="AQ1354" s="488"/>
      <c r="AR1354" s="488"/>
      <c r="AS1354" s="488"/>
      <c r="AT1354" s="488"/>
      <c r="AU1354" s="489"/>
    </row>
    <row r="1355" spans="1:50" s="516" customFormat="1" ht="12.75">
      <c r="A1355" s="529"/>
      <c r="B1355" s="401" t="s">
        <v>364</v>
      </c>
      <c r="C1355" s="360"/>
      <c r="D1355" s="360"/>
      <c r="E1355" s="360"/>
      <c r="F1355" s="402"/>
      <c r="G1355" s="402"/>
      <c r="H1355" s="177"/>
      <c r="I1355" s="177"/>
      <c r="J1355" s="177"/>
      <c r="K1355" s="177"/>
      <c r="L1355" s="177"/>
      <c r="M1355" s="177"/>
      <c r="N1355" s="177"/>
      <c r="O1355" s="177"/>
      <c r="P1355" s="177"/>
      <c r="Q1355" s="177"/>
      <c r="R1355" s="177"/>
      <c r="S1355" s="177"/>
      <c r="T1355" s="403">
        <v>0</v>
      </c>
      <c r="U1355" s="403">
        <v>0</v>
      </c>
      <c r="V1355" s="177"/>
      <c r="W1355" s="177"/>
      <c r="X1355" s="177"/>
      <c r="Y1355" s="177"/>
      <c r="Z1355" s="177"/>
      <c r="AA1355" s="407">
        <v>0</v>
      </c>
      <c r="AB1355" s="533"/>
      <c r="AC1355" s="488"/>
      <c r="AD1355" s="488"/>
      <c r="AE1355" s="488"/>
      <c r="AF1355" s="488"/>
      <c r="AG1355" s="488"/>
      <c r="AH1355" s="488"/>
      <c r="AI1355" s="488"/>
      <c r="AJ1355" s="488"/>
      <c r="AK1355" s="488"/>
      <c r="AL1355" s="488"/>
      <c r="AM1355" s="488"/>
      <c r="AN1355" s="488"/>
      <c r="AO1355" s="488"/>
      <c r="AP1355" s="488"/>
      <c r="AQ1355" s="488"/>
      <c r="AR1355" s="488"/>
      <c r="AS1355" s="488"/>
      <c r="AT1355" s="488"/>
      <c r="AU1355" s="489"/>
    </row>
    <row r="1356" spans="1:50" s="516" customFormat="1" ht="12.75">
      <c r="A1356" s="529"/>
      <c r="B1356" s="401" t="s">
        <v>365</v>
      </c>
      <c r="C1356" s="360"/>
      <c r="D1356" s="360"/>
      <c r="E1356" s="360"/>
      <c r="F1356" s="402"/>
      <c r="G1356" s="402"/>
      <c r="H1356" s="177"/>
      <c r="I1356" s="177"/>
      <c r="J1356" s="177"/>
      <c r="K1356" s="177"/>
      <c r="L1356" s="177"/>
      <c r="M1356" s="177"/>
      <c r="N1356" s="177"/>
      <c r="O1356" s="177"/>
      <c r="P1356" s="177"/>
      <c r="Q1356" s="177"/>
      <c r="R1356" s="177"/>
      <c r="S1356" s="177"/>
      <c r="T1356" s="403">
        <v>0</v>
      </c>
      <c r="U1356" s="403">
        <v>0</v>
      </c>
      <c r="V1356" s="177"/>
      <c r="W1356" s="177"/>
      <c r="X1356" s="177"/>
      <c r="Y1356" s="177"/>
      <c r="Z1356" s="177"/>
      <c r="AA1356" s="407">
        <v>0</v>
      </c>
      <c r="AB1356" s="533"/>
      <c r="AC1356" s="488"/>
      <c r="AD1356" s="488"/>
      <c r="AE1356" s="488"/>
      <c r="AF1356" s="488"/>
      <c r="AG1356" s="488"/>
      <c r="AH1356" s="488"/>
      <c r="AI1356" s="488"/>
      <c r="AJ1356" s="488"/>
      <c r="AK1356" s="488"/>
      <c r="AL1356" s="488"/>
      <c r="AM1356" s="488"/>
      <c r="AN1356" s="488"/>
      <c r="AO1356" s="488"/>
      <c r="AP1356" s="488"/>
      <c r="AQ1356" s="488"/>
      <c r="AR1356" s="488"/>
      <c r="AS1356" s="488"/>
      <c r="AT1356" s="488"/>
      <c r="AU1356" s="489"/>
    </row>
    <row r="1357" spans="1:50" s="516" customFormat="1" ht="12.75">
      <c r="A1357" s="529"/>
      <c r="B1357" s="401" t="s">
        <v>366</v>
      </c>
      <c r="C1357" s="360"/>
      <c r="D1357" s="360">
        <v>4.12</v>
      </c>
      <c r="E1357" s="360"/>
      <c r="F1357" s="402"/>
      <c r="G1357" s="402"/>
      <c r="H1357" s="177">
        <v>12.614473220000001</v>
      </c>
      <c r="I1357" s="518">
        <v>0.35629074001315075</v>
      </c>
      <c r="J1357" s="177"/>
      <c r="K1357" s="177"/>
      <c r="L1357" s="177">
        <v>4.12</v>
      </c>
      <c r="M1357" s="177"/>
      <c r="N1357" s="177"/>
      <c r="O1357" s="177"/>
      <c r="P1357" s="177"/>
      <c r="Q1357" s="177"/>
      <c r="R1357" s="177"/>
      <c r="S1357" s="177"/>
      <c r="T1357" s="403">
        <v>4.12</v>
      </c>
      <c r="U1357" s="403">
        <v>0</v>
      </c>
      <c r="V1357" s="177">
        <v>12.25818247998685</v>
      </c>
      <c r="W1357" s="177">
        <v>0.36366091798590139</v>
      </c>
      <c r="X1357" s="177"/>
      <c r="Y1357" s="177"/>
      <c r="Z1357" s="177"/>
      <c r="AA1357" s="407">
        <v>12.621843397972752</v>
      </c>
      <c r="AB1357" s="533"/>
      <c r="AC1357" s="488"/>
      <c r="AD1357" s="488"/>
      <c r="AE1357" s="488"/>
      <c r="AF1357" s="488"/>
      <c r="AG1357" s="488"/>
      <c r="AH1357" s="488"/>
      <c r="AI1357" s="488"/>
      <c r="AJ1357" s="488"/>
      <c r="AK1357" s="488"/>
      <c r="AL1357" s="488"/>
      <c r="AM1357" s="488"/>
      <c r="AN1357" s="488"/>
      <c r="AO1357" s="488"/>
      <c r="AP1357" s="488"/>
      <c r="AQ1357" s="488"/>
      <c r="AR1357" s="488"/>
      <c r="AS1357" s="488"/>
      <c r="AT1357" s="488"/>
      <c r="AU1357" s="489"/>
    </row>
    <row r="1358" spans="1:50" s="516" customFormat="1" ht="12.75">
      <c r="A1358" s="529"/>
      <c r="B1358" s="401" t="s">
        <v>367</v>
      </c>
      <c r="C1358" s="360"/>
      <c r="D1358" s="360">
        <v>1.137</v>
      </c>
      <c r="E1358" s="360"/>
      <c r="F1358" s="402"/>
      <c r="G1358" s="402"/>
      <c r="H1358" s="177">
        <v>2.2717879900000004</v>
      </c>
      <c r="I1358" s="518">
        <v>7.3701779727506356E-3</v>
      </c>
      <c r="J1358" s="177"/>
      <c r="K1358" s="177"/>
      <c r="L1358" s="177">
        <v>1.137</v>
      </c>
      <c r="M1358" s="177"/>
      <c r="N1358" s="177"/>
      <c r="O1358" s="177"/>
      <c r="P1358" s="177"/>
      <c r="Q1358" s="177"/>
      <c r="R1358" s="177"/>
      <c r="S1358" s="177"/>
      <c r="T1358" s="403">
        <v>1.137</v>
      </c>
      <c r="U1358" s="403">
        <v>0</v>
      </c>
      <c r="V1358" s="177">
        <v>2.2644178120272498</v>
      </c>
      <c r="W1358" s="177">
        <v>1.5612511283791264E-17</v>
      </c>
      <c r="X1358" s="177"/>
      <c r="Y1358" s="177"/>
      <c r="Z1358" s="177"/>
      <c r="AA1358" s="407">
        <v>2.2644178120272498</v>
      </c>
      <c r="AB1358" s="533"/>
      <c r="AC1358" s="488"/>
      <c r="AD1358" s="488"/>
      <c r="AE1358" s="488"/>
      <c r="AF1358" s="488"/>
      <c r="AG1358" s="488"/>
      <c r="AH1358" s="488"/>
      <c r="AI1358" s="488"/>
      <c r="AJ1358" s="488"/>
      <c r="AK1358" s="488"/>
      <c r="AL1358" s="488"/>
      <c r="AM1358" s="488"/>
      <c r="AN1358" s="488"/>
      <c r="AO1358" s="488"/>
      <c r="AP1358" s="488"/>
      <c r="AQ1358" s="488"/>
      <c r="AR1358" s="488"/>
      <c r="AS1358" s="488"/>
      <c r="AT1358" s="488"/>
      <c r="AU1358" s="489"/>
    </row>
    <row r="1359" spans="1:50" s="516" customFormat="1" ht="12.75">
      <c r="A1359" s="529"/>
      <c r="B1359" s="401" t="s">
        <v>368</v>
      </c>
      <c r="C1359" s="360">
        <v>0</v>
      </c>
      <c r="D1359" s="360">
        <v>0</v>
      </c>
      <c r="E1359" s="360">
        <v>0</v>
      </c>
      <c r="F1359" s="402"/>
      <c r="G1359" s="402"/>
      <c r="H1359" s="177">
        <v>0</v>
      </c>
      <c r="I1359" s="177">
        <v>0</v>
      </c>
      <c r="J1359" s="177">
        <v>0</v>
      </c>
      <c r="K1359" s="177">
        <v>0</v>
      </c>
      <c r="L1359" s="177">
        <v>0</v>
      </c>
      <c r="M1359" s="177">
        <v>0</v>
      </c>
      <c r="N1359" s="177">
        <v>0</v>
      </c>
      <c r="O1359" s="177">
        <v>0</v>
      </c>
      <c r="P1359" s="177">
        <v>0</v>
      </c>
      <c r="Q1359" s="177">
        <v>0</v>
      </c>
      <c r="R1359" s="177">
        <v>0</v>
      </c>
      <c r="S1359" s="177">
        <v>0</v>
      </c>
      <c r="T1359" s="403">
        <v>0</v>
      </c>
      <c r="U1359" s="403">
        <v>0</v>
      </c>
      <c r="V1359" s="177">
        <v>0</v>
      </c>
      <c r="W1359" s="177">
        <v>0</v>
      </c>
      <c r="X1359" s="177">
        <v>0</v>
      </c>
      <c r="Y1359" s="177">
        <v>0</v>
      </c>
      <c r="Z1359" s="177">
        <v>0</v>
      </c>
      <c r="AA1359" s="407">
        <v>0</v>
      </c>
      <c r="AB1359" s="533"/>
      <c r="AC1359" s="488"/>
      <c r="AD1359" s="488"/>
      <c r="AE1359" s="488"/>
      <c r="AF1359" s="488"/>
      <c r="AG1359" s="488"/>
      <c r="AH1359" s="488"/>
      <c r="AI1359" s="488"/>
      <c r="AJ1359" s="488"/>
      <c r="AK1359" s="488"/>
      <c r="AL1359" s="488"/>
      <c r="AM1359" s="488"/>
      <c r="AN1359" s="488"/>
      <c r="AO1359" s="488"/>
      <c r="AP1359" s="488"/>
      <c r="AQ1359" s="488"/>
      <c r="AR1359" s="488"/>
      <c r="AS1359" s="488"/>
      <c r="AT1359" s="488"/>
      <c r="AU1359" s="489"/>
    </row>
    <row r="1360" spans="1:50" s="516" customFormat="1" ht="12.75">
      <c r="A1360" s="529"/>
      <c r="B1360" s="401" t="s">
        <v>369</v>
      </c>
      <c r="C1360" s="360"/>
      <c r="D1360" s="360"/>
      <c r="E1360" s="360"/>
      <c r="F1360" s="402"/>
      <c r="G1360" s="402"/>
      <c r="H1360" s="177"/>
      <c r="I1360" s="177"/>
      <c r="J1360" s="177"/>
      <c r="K1360" s="177"/>
      <c r="L1360" s="177"/>
      <c r="M1360" s="177"/>
      <c r="N1360" s="177"/>
      <c r="O1360" s="177"/>
      <c r="P1360" s="177"/>
      <c r="Q1360" s="177"/>
      <c r="R1360" s="177"/>
      <c r="S1360" s="177"/>
      <c r="T1360" s="403">
        <v>0</v>
      </c>
      <c r="U1360" s="403">
        <v>0</v>
      </c>
      <c r="V1360" s="177"/>
      <c r="W1360" s="177"/>
      <c r="X1360" s="177"/>
      <c r="Y1360" s="177"/>
      <c r="Z1360" s="177"/>
      <c r="AA1360" s="407">
        <v>0</v>
      </c>
      <c r="AB1360" s="533"/>
      <c r="AC1360" s="488"/>
      <c r="AD1360" s="488"/>
      <c r="AE1360" s="488"/>
      <c r="AF1360" s="488"/>
      <c r="AG1360" s="488"/>
      <c r="AH1360" s="488"/>
      <c r="AI1360" s="488"/>
      <c r="AJ1360" s="488"/>
      <c r="AK1360" s="488"/>
      <c r="AL1360" s="488"/>
      <c r="AM1360" s="488"/>
      <c r="AN1360" s="488"/>
      <c r="AO1360" s="488"/>
      <c r="AP1360" s="488"/>
      <c r="AQ1360" s="488"/>
      <c r="AR1360" s="488"/>
      <c r="AS1360" s="488"/>
      <c r="AT1360" s="488"/>
      <c r="AU1360" s="489"/>
    </row>
    <row r="1361" spans="1:50" s="516" customFormat="1" ht="12.75">
      <c r="A1361" s="529"/>
      <c r="B1361" s="401" t="s">
        <v>370</v>
      </c>
      <c r="C1361" s="360"/>
      <c r="D1361" s="360"/>
      <c r="E1361" s="360"/>
      <c r="F1361" s="402"/>
      <c r="G1361" s="402"/>
      <c r="H1361" s="177"/>
      <c r="I1361" s="177"/>
      <c r="J1361" s="177"/>
      <c r="K1361" s="177"/>
      <c r="L1361" s="177"/>
      <c r="M1361" s="177"/>
      <c r="N1361" s="177"/>
      <c r="O1361" s="177"/>
      <c r="P1361" s="177"/>
      <c r="Q1361" s="177"/>
      <c r="R1361" s="177"/>
      <c r="S1361" s="177"/>
      <c r="T1361" s="403">
        <v>0</v>
      </c>
      <c r="U1361" s="403">
        <v>0</v>
      </c>
      <c r="V1361" s="177"/>
      <c r="W1361" s="177"/>
      <c r="X1361" s="177"/>
      <c r="Y1361" s="177"/>
      <c r="Z1361" s="177"/>
      <c r="AA1361" s="407">
        <v>0</v>
      </c>
      <c r="AB1361" s="533"/>
      <c r="AC1361" s="488"/>
      <c r="AD1361" s="488"/>
      <c r="AE1361" s="488"/>
      <c r="AF1361" s="488"/>
      <c r="AG1361" s="488"/>
      <c r="AH1361" s="488"/>
      <c r="AI1361" s="488"/>
      <c r="AJ1361" s="488"/>
      <c r="AK1361" s="488"/>
      <c r="AL1361" s="488"/>
      <c r="AM1361" s="488"/>
      <c r="AN1361" s="488"/>
      <c r="AO1361" s="488"/>
      <c r="AP1361" s="488"/>
      <c r="AQ1361" s="488"/>
      <c r="AR1361" s="488"/>
      <c r="AS1361" s="488"/>
      <c r="AT1361" s="488"/>
      <c r="AU1361" s="489"/>
    </row>
    <row r="1362" spans="1:50" s="516" customFormat="1" ht="12.75">
      <c r="A1362" s="529"/>
      <c r="B1362" s="401" t="s">
        <v>371</v>
      </c>
      <c r="C1362" s="360"/>
      <c r="D1362" s="360"/>
      <c r="E1362" s="360"/>
      <c r="F1362" s="402"/>
      <c r="G1362" s="402"/>
      <c r="H1362" s="177"/>
      <c r="I1362" s="177"/>
      <c r="J1362" s="177"/>
      <c r="K1362" s="177"/>
      <c r="L1362" s="177"/>
      <c r="M1362" s="177"/>
      <c r="N1362" s="177"/>
      <c r="O1362" s="177"/>
      <c r="P1362" s="177"/>
      <c r="Q1362" s="177"/>
      <c r="R1362" s="177"/>
      <c r="S1362" s="177"/>
      <c r="T1362" s="403">
        <v>0</v>
      </c>
      <c r="U1362" s="403">
        <v>0</v>
      </c>
      <c r="V1362" s="177"/>
      <c r="W1362" s="177"/>
      <c r="X1362" s="177"/>
      <c r="Y1362" s="177"/>
      <c r="Z1362" s="177"/>
      <c r="AA1362" s="407">
        <v>0</v>
      </c>
      <c r="AB1362" s="533"/>
      <c r="AC1362" s="488"/>
      <c r="AD1362" s="488"/>
      <c r="AE1362" s="488"/>
      <c r="AF1362" s="488"/>
      <c r="AG1362" s="488"/>
      <c r="AH1362" s="488"/>
      <c r="AI1362" s="488"/>
      <c r="AJ1362" s="488"/>
      <c r="AK1362" s="488"/>
      <c r="AL1362" s="488"/>
      <c r="AM1362" s="488"/>
      <c r="AN1362" s="488"/>
      <c r="AO1362" s="488"/>
      <c r="AP1362" s="488"/>
      <c r="AQ1362" s="488"/>
      <c r="AR1362" s="488"/>
      <c r="AS1362" s="488"/>
      <c r="AT1362" s="488"/>
      <c r="AU1362" s="489"/>
    </row>
    <row r="1363" spans="1:50" s="516" customFormat="1" ht="12.75">
      <c r="A1363" s="529"/>
      <c r="B1363" s="401" t="s">
        <v>372</v>
      </c>
      <c r="C1363" s="360"/>
      <c r="D1363" s="360"/>
      <c r="E1363" s="360"/>
      <c r="F1363" s="402"/>
      <c r="G1363" s="402"/>
      <c r="H1363" s="177"/>
      <c r="I1363" s="177"/>
      <c r="J1363" s="177"/>
      <c r="K1363" s="177"/>
      <c r="L1363" s="177"/>
      <c r="M1363" s="177"/>
      <c r="N1363" s="177"/>
      <c r="O1363" s="177"/>
      <c r="P1363" s="177"/>
      <c r="Q1363" s="177"/>
      <c r="R1363" s="177"/>
      <c r="S1363" s="177"/>
      <c r="T1363" s="403">
        <v>0</v>
      </c>
      <c r="U1363" s="403">
        <v>0</v>
      </c>
      <c r="V1363" s="177"/>
      <c r="W1363" s="177"/>
      <c r="X1363" s="177"/>
      <c r="Y1363" s="177"/>
      <c r="Z1363" s="177"/>
      <c r="AA1363" s="407">
        <v>0</v>
      </c>
      <c r="AB1363" s="533"/>
      <c r="AC1363" s="488"/>
      <c r="AD1363" s="488"/>
      <c r="AE1363" s="488"/>
      <c r="AF1363" s="488"/>
      <c r="AG1363" s="488"/>
      <c r="AH1363" s="488"/>
      <c r="AI1363" s="488"/>
      <c r="AJ1363" s="488"/>
      <c r="AK1363" s="488"/>
      <c r="AL1363" s="488"/>
      <c r="AM1363" s="488"/>
      <c r="AN1363" s="488"/>
      <c r="AO1363" s="488"/>
      <c r="AP1363" s="488"/>
      <c r="AQ1363" s="488"/>
      <c r="AR1363" s="488"/>
      <c r="AS1363" s="488"/>
      <c r="AT1363" s="488"/>
      <c r="AU1363" s="489"/>
    </row>
    <row r="1364" spans="1:50" s="516" customFormat="1" ht="12.75">
      <c r="A1364" s="529"/>
      <c r="B1364" s="401" t="s">
        <v>373</v>
      </c>
      <c r="C1364" s="360">
        <v>0</v>
      </c>
      <c r="D1364" s="360">
        <v>0</v>
      </c>
      <c r="E1364" s="360">
        <v>0.16</v>
      </c>
      <c r="F1364" s="402"/>
      <c r="G1364" s="402"/>
      <c r="H1364" s="177">
        <v>0.91373879000000002</v>
      </c>
      <c r="I1364" s="177">
        <v>5.0600202014053575E-2</v>
      </c>
      <c r="J1364" s="177">
        <v>0</v>
      </c>
      <c r="K1364" s="177">
        <v>0</v>
      </c>
      <c r="L1364" s="177">
        <v>0</v>
      </c>
      <c r="M1364" s="177">
        <v>0.16</v>
      </c>
      <c r="N1364" s="177">
        <v>0</v>
      </c>
      <c r="O1364" s="177">
        <v>0</v>
      </c>
      <c r="P1364" s="177">
        <v>0</v>
      </c>
      <c r="Q1364" s="177">
        <v>0</v>
      </c>
      <c r="R1364" s="177">
        <v>0</v>
      </c>
      <c r="S1364" s="177">
        <v>0</v>
      </c>
      <c r="T1364" s="403">
        <v>0</v>
      </c>
      <c r="U1364" s="403">
        <v>0.16</v>
      </c>
      <c r="V1364" s="177">
        <v>0.86313858798594645</v>
      </c>
      <c r="W1364" s="177">
        <v>5.0600202014053575E-2</v>
      </c>
      <c r="X1364" s="177">
        <v>0</v>
      </c>
      <c r="Y1364" s="177">
        <v>0</v>
      </c>
      <c r="Z1364" s="177">
        <v>0</v>
      </c>
      <c r="AA1364" s="407">
        <v>0.91373879000000002</v>
      </c>
      <c r="AB1364" s="533"/>
      <c r="AC1364" s="488"/>
      <c r="AD1364" s="488"/>
      <c r="AE1364" s="488"/>
      <c r="AF1364" s="488"/>
      <c r="AG1364" s="488"/>
      <c r="AH1364" s="488"/>
      <c r="AI1364" s="488"/>
      <c r="AJ1364" s="488"/>
      <c r="AK1364" s="488"/>
      <c r="AL1364" s="488"/>
      <c r="AM1364" s="488"/>
      <c r="AN1364" s="488"/>
      <c r="AO1364" s="488"/>
      <c r="AP1364" s="488"/>
      <c r="AQ1364" s="488"/>
      <c r="AR1364" s="488"/>
      <c r="AS1364" s="488"/>
      <c r="AT1364" s="488"/>
      <c r="AU1364" s="489"/>
    </row>
    <row r="1365" spans="1:50" s="516" customFormat="1" ht="12.75">
      <c r="A1365" s="529"/>
      <c r="B1365" s="401" t="s">
        <v>374</v>
      </c>
      <c r="C1365" s="360"/>
      <c r="D1365" s="360"/>
      <c r="E1365" s="360"/>
      <c r="F1365" s="402"/>
      <c r="G1365" s="402"/>
      <c r="H1365" s="177"/>
      <c r="I1365" s="177"/>
      <c r="J1365" s="177"/>
      <c r="K1365" s="177"/>
      <c r="L1365" s="177"/>
      <c r="M1365" s="177"/>
      <c r="N1365" s="177"/>
      <c r="O1365" s="177"/>
      <c r="P1365" s="177"/>
      <c r="Q1365" s="177"/>
      <c r="R1365" s="177"/>
      <c r="S1365" s="177"/>
      <c r="T1365" s="403">
        <v>0</v>
      </c>
      <c r="U1365" s="403">
        <v>0</v>
      </c>
      <c r="V1365" s="177"/>
      <c r="W1365" s="177"/>
      <c r="X1365" s="177"/>
      <c r="Y1365" s="177"/>
      <c r="Z1365" s="177"/>
      <c r="AA1365" s="407">
        <v>0</v>
      </c>
      <c r="AB1365" s="533"/>
      <c r="AC1365" s="488"/>
      <c r="AD1365" s="488"/>
      <c r="AE1365" s="488"/>
      <c r="AF1365" s="488"/>
      <c r="AG1365" s="488"/>
      <c r="AH1365" s="488"/>
      <c r="AI1365" s="488"/>
      <c r="AJ1365" s="488"/>
      <c r="AK1365" s="488"/>
      <c r="AL1365" s="488"/>
      <c r="AM1365" s="488"/>
      <c r="AN1365" s="488"/>
      <c r="AO1365" s="488"/>
      <c r="AP1365" s="488"/>
      <c r="AQ1365" s="488"/>
      <c r="AR1365" s="488"/>
      <c r="AS1365" s="488"/>
      <c r="AT1365" s="488"/>
      <c r="AU1365" s="489"/>
    </row>
    <row r="1366" spans="1:50" s="516" customFormat="1" ht="12.75">
      <c r="A1366" s="529"/>
      <c r="B1366" s="401" t="s">
        <v>375</v>
      </c>
      <c r="C1366" s="360"/>
      <c r="D1366" s="360"/>
      <c r="E1366" s="360"/>
      <c r="F1366" s="402"/>
      <c r="G1366" s="402"/>
      <c r="H1366" s="177"/>
      <c r="I1366" s="177"/>
      <c r="J1366" s="177"/>
      <c r="K1366" s="177"/>
      <c r="L1366" s="177"/>
      <c r="M1366" s="177"/>
      <c r="N1366" s="177"/>
      <c r="O1366" s="177"/>
      <c r="P1366" s="177"/>
      <c r="Q1366" s="177"/>
      <c r="R1366" s="177"/>
      <c r="S1366" s="177"/>
      <c r="T1366" s="403">
        <v>0</v>
      </c>
      <c r="U1366" s="403">
        <v>0</v>
      </c>
      <c r="V1366" s="177"/>
      <c r="W1366" s="177"/>
      <c r="X1366" s="177"/>
      <c r="Y1366" s="177"/>
      <c r="Z1366" s="177"/>
      <c r="AA1366" s="407">
        <v>0</v>
      </c>
      <c r="AB1366" s="533"/>
      <c r="AC1366" s="488"/>
      <c r="AD1366" s="488"/>
      <c r="AE1366" s="488"/>
      <c r="AF1366" s="488"/>
      <c r="AG1366" s="488"/>
      <c r="AH1366" s="488"/>
      <c r="AI1366" s="488"/>
      <c r="AJ1366" s="488"/>
      <c r="AK1366" s="488"/>
      <c r="AL1366" s="488"/>
      <c r="AM1366" s="488"/>
      <c r="AN1366" s="488"/>
      <c r="AO1366" s="488"/>
      <c r="AP1366" s="488"/>
      <c r="AQ1366" s="488"/>
      <c r="AR1366" s="488"/>
      <c r="AS1366" s="488"/>
      <c r="AT1366" s="488"/>
      <c r="AU1366" s="489"/>
    </row>
    <row r="1367" spans="1:50" s="516" customFormat="1" ht="12.75">
      <c r="A1367" s="529"/>
      <c r="B1367" s="401" t="s">
        <v>376</v>
      </c>
      <c r="C1367" s="360"/>
      <c r="D1367" s="360"/>
      <c r="E1367" s="360">
        <v>0.16</v>
      </c>
      <c r="F1367" s="402"/>
      <c r="G1367" s="402"/>
      <c r="H1367" s="177">
        <v>0.91373879000000002</v>
      </c>
      <c r="I1367" s="518">
        <v>5.0600202014053575E-2</v>
      </c>
      <c r="J1367" s="177"/>
      <c r="K1367" s="177"/>
      <c r="L1367" s="177"/>
      <c r="M1367" s="177">
        <v>0.16</v>
      </c>
      <c r="N1367" s="177"/>
      <c r="O1367" s="177"/>
      <c r="P1367" s="177"/>
      <c r="Q1367" s="177"/>
      <c r="R1367" s="177"/>
      <c r="S1367" s="177"/>
      <c r="T1367" s="403">
        <v>0</v>
      </c>
      <c r="U1367" s="403">
        <v>0.16</v>
      </c>
      <c r="V1367" s="177">
        <v>0.86313858798594645</v>
      </c>
      <c r="W1367" s="177">
        <v>5.0600202014053575E-2</v>
      </c>
      <c r="X1367" s="177"/>
      <c r="Y1367" s="177"/>
      <c r="Z1367" s="177"/>
      <c r="AA1367" s="407">
        <v>0.91373879000000002</v>
      </c>
      <c r="AB1367" s="533"/>
      <c r="AC1367" s="488"/>
      <c r="AD1367" s="488"/>
      <c r="AE1367" s="488"/>
      <c r="AF1367" s="488"/>
      <c r="AG1367" s="488"/>
      <c r="AH1367" s="488"/>
      <c r="AI1367" s="488"/>
      <c r="AJ1367" s="488"/>
      <c r="AK1367" s="488"/>
      <c r="AL1367" s="488"/>
      <c r="AM1367" s="488"/>
      <c r="AN1367" s="488"/>
      <c r="AO1367" s="488"/>
      <c r="AP1367" s="488"/>
      <c r="AQ1367" s="488"/>
      <c r="AR1367" s="488"/>
      <c r="AS1367" s="488"/>
      <c r="AT1367" s="488"/>
      <c r="AU1367" s="489"/>
    </row>
    <row r="1368" spans="1:50" s="516" customFormat="1" ht="12.75">
      <c r="A1368" s="529"/>
      <c r="B1368" s="401" t="s">
        <v>377</v>
      </c>
      <c r="C1368" s="360"/>
      <c r="D1368" s="360"/>
      <c r="E1368" s="360"/>
      <c r="F1368" s="402"/>
      <c r="G1368" s="402"/>
      <c r="H1368" s="177"/>
      <c r="I1368" s="177"/>
      <c r="J1368" s="177"/>
      <c r="K1368" s="177"/>
      <c r="L1368" s="177"/>
      <c r="M1368" s="177"/>
      <c r="N1368" s="177"/>
      <c r="O1368" s="177"/>
      <c r="P1368" s="177"/>
      <c r="Q1368" s="177"/>
      <c r="R1368" s="177"/>
      <c r="S1368" s="177"/>
      <c r="T1368" s="403">
        <v>0</v>
      </c>
      <c r="U1368" s="403">
        <v>0</v>
      </c>
      <c r="V1368" s="177"/>
      <c r="W1368" s="177"/>
      <c r="X1368" s="177"/>
      <c r="Y1368" s="177"/>
      <c r="Z1368" s="177"/>
      <c r="AA1368" s="407">
        <v>0</v>
      </c>
      <c r="AB1368" s="533"/>
      <c r="AC1368" s="488"/>
      <c r="AD1368" s="488"/>
      <c r="AE1368" s="488"/>
      <c r="AF1368" s="488"/>
      <c r="AG1368" s="488"/>
      <c r="AH1368" s="488"/>
      <c r="AI1368" s="488"/>
      <c r="AJ1368" s="488"/>
      <c r="AK1368" s="488"/>
      <c r="AL1368" s="488"/>
      <c r="AM1368" s="488"/>
      <c r="AN1368" s="488"/>
      <c r="AO1368" s="488"/>
      <c r="AP1368" s="488"/>
      <c r="AQ1368" s="488"/>
      <c r="AR1368" s="488"/>
      <c r="AS1368" s="488"/>
      <c r="AT1368" s="488"/>
      <c r="AU1368" s="489"/>
    </row>
    <row r="1369" spans="1:50" s="516" customFormat="1" ht="12.75">
      <c r="A1369" s="529"/>
      <c r="B1369" s="401" t="s">
        <v>67</v>
      </c>
      <c r="C1369" s="360"/>
      <c r="D1369" s="360"/>
      <c r="E1369" s="360"/>
      <c r="F1369" s="402"/>
      <c r="G1369" s="402"/>
      <c r="H1369" s="177"/>
      <c r="I1369" s="177"/>
      <c r="J1369" s="177"/>
      <c r="K1369" s="177"/>
      <c r="L1369" s="177"/>
      <c r="M1369" s="177"/>
      <c r="N1369" s="177"/>
      <c r="O1369" s="177"/>
      <c r="P1369" s="177"/>
      <c r="Q1369" s="177"/>
      <c r="R1369" s="177"/>
      <c r="S1369" s="177"/>
      <c r="T1369" s="403">
        <v>0</v>
      </c>
      <c r="U1369" s="403">
        <v>0</v>
      </c>
      <c r="V1369" s="177"/>
      <c r="W1369" s="177"/>
      <c r="X1369" s="177"/>
      <c r="Y1369" s="177"/>
      <c r="Z1369" s="177"/>
      <c r="AA1369" s="407">
        <v>0</v>
      </c>
      <c r="AB1369" s="533"/>
      <c r="AC1369" s="488"/>
      <c r="AD1369" s="488"/>
      <c r="AE1369" s="488"/>
      <c r="AF1369" s="488"/>
      <c r="AG1369" s="488"/>
      <c r="AH1369" s="488"/>
      <c r="AI1369" s="488"/>
      <c r="AJ1369" s="488"/>
      <c r="AK1369" s="488"/>
      <c r="AL1369" s="488"/>
      <c r="AM1369" s="488"/>
      <c r="AN1369" s="488"/>
      <c r="AO1369" s="488"/>
      <c r="AP1369" s="488"/>
      <c r="AQ1369" s="488"/>
      <c r="AR1369" s="488"/>
      <c r="AS1369" s="488"/>
      <c r="AT1369" s="488"/>
      <c r="AU1369" s="489"/>
    </row>
    <row r="1370" spans="1:50" s="528" customFormat="1" ht="39.950000000000003" customHeight="1">
      <c r="A1370" s="540">
        <v>56</v>
      </c>
      <c r="B1370" s="397" t="s">
        <v>129</v>
      </c>
      <c r="C1370" s="421" t="s">
        <v>52</v>
      </c>
      <c r="D1370" s="421">
        <v>32.634999999999998</v>
      </c>
      <c r="E1370" s="421">
        <v>2.62</v>
      </c>
      <c r="F1370" s="398">
        <v>2013</v>
      </c>
      <c r="G1370" s="398">
        <v>2015</v>
      </c>
      <c r="H1370" s="596">
        <v>113.29</v>
      </c>
      <c r="I1370" s="513">
        <v>30.529760499999995</v>
      </c>
      <c r="J1370" s="513"/>
      <c r="K1370" s="513"/>
      <c r="L1370" s="513"/>
      <c r="M1370" s="513"/>
      <c r="N1370" s="513">
        <v>32.634999999999998</v>
      </c>
      <c r="O1370" s="513">
        <v>2.62</v>
      </c>
      <c r="P1370" s="513"/>
      <c r="Q1370" s="513"/>
      <c r="R1370" s="513"/>
      <c r="S1370" s="513"/>
      <c r="T1370" s="584">
        <v>32.634999999999998</v>
      </c>
      <c r="U1370" s="584">
        <v>2.62</v>
      </c>
      <c r="V1370" s="590">
        <v>82.76023950000004</v>
      </c>
      <c r="W1370" s="590">
        <v>0.52976049999999997</v>
      </c>
      <c r="X1370" s="593">
        <v>30</v>
      </c>
      <c r="Y1370" s="590"/>
      <c r="Z1370" s="590"/>
      <c r="AA1370" s="587">
        <v>113.29</v>
      </c>
      <c r="AB1370" s="531"/>
      <c r="AC1370" s="515"/>
      <c r="AD1370" s="537"/>
      <c r="AE1370" s="537"/>
      <c r="AF1370" s="515"/>
      <c r="AG1370" s="515"/>
      <c r="AH1370" s="515"/>
      <c r="AI1370" s="515"/>
      <c r="AJ1370" s="515"/>
      <c r="AK1370" s="515"/>
      <c r="AL1370" s="515"/>
      <c r="AM1370" s="515"/>
      <c r="AN1370" s="515"/>
      <c r="AO1370" s="515"/>
      <c r="AP1370" s="515"/>
      <c r="AQ1370" s="537"/>
      <c r="AR1370" s="537"/>
      <c r="AS1370" s="537"/>
      <c r="AT1370" s="537"/>
      <c r="AU1370" s="527"/>
      <c r="AX1370" s="536"/>
    </row>
    <row r="1371" spans="1:50" s="516" customFormat="1" ht="12.75">
      <c r="A1371" s="529"/>
      <c r="B1371" s="401" t="s">
        <v>361</v>
      </c>
      <c r="C1371" s="360">
        <v>0</v>
      </c>
      <c r="D1371" s="360">
        <v>32.634999999999998</v>
      </c>
      <c r="E1371" s="360">
        <v>2.62</v>
      </c>
      <c r="F1371" s="402"/>
      <c r="G1371" s="402"/>
      <c r="H1371" s="177">
        <v>113.28999999999999</v>
      </c>
      <c r="I1371" s="177">
        <v>30.529760499999959</v>
      </c>
      <c r="J1371" s="177">
        <v>0</v>
      </c>
      <c r="K1371" s="177">
        <v>0</v>
      </c>
      <c r="L1371" s="177">
        <v>0</v>
      </c>
      <c r="M1371" s="177">
        <v>0</v>
      </c>
      <c r="N1371" s="177">
        <v>32.634999999999998</v>
      </c>
      <c r="O1371" s="177">
        <v>2.62</v>
      </c>
      <c r="P1371" s="177">
        <v>0</v>
      </c>
      <c r="Q1371" s="177">
        <v>0</v>
      </c>
      <c r="R1371" s="177">
        <v>0</v>
      </c>
      <c r="S1371" s="177">
        <v>0</v>
      </c>
      <c r="T1371" s="403">
        <v>32.634999999999998</v>
      </c>
      <c r="U1371" s="403">
        <v>2.62</v>
      </c>
      <c r="V1371" s="177">
        <v>82.76023950000004</v>
      </c>
      <c r="W1371" s="177">
        <v>0.52976049999999997</v>
      </c>
      <c r="X1371" s="177">
        <v>29.999999999999961</v>
      </c>
      <c r="Y1371" s="177">
        <v>0</v>
      </c>
      <c r="Z1371" s="177">
        <v>0</v>
      </c>
      <c r="AA1371" s="407">
        <v>113.28999999999999</v>
      </c>
      <c r="AB1371" s="533"/>
      <c r="AC1371" s="488"/>
      <c r="AD1371" s="488"/>
      <c r="AE1371" s="488"/>
      <c r="AF1371" s="488"/>
      <c r="AG1371" s="488"/>
      <c r="AH1371" s="488"/>
      <c r="AI1371" s="488"/>
      <c r="AJ1371" s="488"/>
      <c r="AK1371" s="488"/>
      <c r="AL1371" s="488"/>
      <c r="AM1371" s="488"/>
      <c r="AN1371" s="488"/>
      <c r="AO1371" s="488"/>
      <c r="AP1371" s="488"/>
      <c r="AQ1371" s="488"/>
      <c r="AR1371" s="488"/>
      <c r="AS1371" s="488"/>
      <c r="AT1371" s="488"/>
      <c r="AU1371" s="489"/>
    </row>
    <row r="1372" spans="1:50" s="516" customFormat="1" ht="12.75">
      <c r="A1372" s="529"/>
      <c r="B1372" s="401" t="s">
        <v>362</v>
      </c>
      <c r="C1372" s="360">
        <v>0</v>
      </c>
      <c r="D1372" s="360">
        <v>32.634999999999998</v>
      </c>
      <c r="E1372" s="360">
        <v>0</v>
      </c>
      <c r="F1372" s="402"/>
      <c r="G1372" s="402"/>
      <c r="H1372" s="177">
        <v>92.859608399999999</v>
      </c>
      <c r="I1372" s="177">
        <v>28.298930769573573</v>
      </c>
      <c r="J1372" s="177">
        <v>0</v>
      </c>
      <c r="K1372" s="177">
        <v>0</v>
      </c>
      <c r="L1372" s="177">
        <v>0</v>
      </c>
      <c r="M1372" s="177">
        <v>0</v>
      </c>
      <c r="N1372" s="177">
        <v>32.634999999999998</v>
      </c>
      <c r="O1372" s="177">
        <v>0</v>
      </c>
      <c r="P1372" s="177">
        <v>0</v>
      </c>
      <c r="Q1372" s="177">
        <v>0</v>
      </c>
      <c r="R1372" s="177">
        <v>0</v>
      </c>
      <c r="S1372" s="177">
        <v>0</v>
      </c>
      <c r="T1372" s="403">
        <v>32.634999999999998</v>
      </c>
      <c r="U1372" s="403">
        <v>0</v>
      </c>
      <c r="V1372" s="177">
        <v>64.560677630426426</v>
      </c>
      <c r="W1372" s="177">
        <v>0.43422501999999996</v>
      </c>
      <c r="X1372" s="177">
        <v>27.864705749573574</v>
      </c>
      <c r="Y1372" s="177">
        <v>0</v>
      </c>
      <c r="Z1372" s="177">
        <v>0</v>
      </c>
      <c r="AA1372" s="407">
        <v>92.859608399999999</v>
      </c>
      <c r="AB1372" s="533"/>
      <c r="AC1372" s="488"/>
      <c r="AD1372" s="488"/>
      <c r="AE1372" s="488"/>
      <c r="AF1372" s="488"/>
      <c r="AG1372" s="488"/>
      <c r="AH1372" s="488"/>
      <c r="AI1372" s="488"/>
      <c r="AJ1372" s="488"/>
      <c r="AK1372" s="488"/>
      <c r="AL1372" s="488"/>
      <c r="AM1372" s="488"/>
      <c r="AN1372" s="488"/>
      <c r="AO1372" s="488"/>
      <c r="AP1372" s="488"/>
      <c r="AQ1372" s="488"/>
      <c r="AR1372" s="488"/>
      <c r="AS1372" s="488"/>
      <c r="AT1372" s="488"/>
      <c r="AU1372" s="489"/>
    </row>
    <row r="1373" spans="1:50" s="516" customFormat="1" ht="12.75">
      <c r="A1373" s="529"/>
      <c r="B1373" s="401" t="s">
        <v>363</v>
      </c>
      <c r="C1373" s="360">
        <v>0</v>
      </c>
      <c r="D1373" s="360">
        <v>32.634999999999998</v>
      </c>
      <c r="E1373" s="360">
        <v>0</v>
      </c>
      <c r="F1373" s="402"/>
      <c r="G1373" s="402"/>
      <c r="H1373" s="177">
        <v>92.859608399999999</v>
      </c>
      <c r="I1373" s="177">
        <v>28.298930769573573</v>
      </c>
      <c r="J1373" s="177">
        <v>0</v>
      </c>
      <c r="K1373" s="177">
        <v>0</v>
      </c>
      <c r="L1373" s="177">
        <v>0</v>
      </c>
      <c r="M1373" s="177">
        <v>0</v>
      </c>
      <c r="N1373" s="177">
        <v>32.634999999999998</v>
      </c>
      <c r="O1373" s="177">
        <v>0</v>
      </c>
      <c r="P1373" s="177">
        <v>0</v>
      </c>
      <c r="Q1373" s="177">
        <v>0</v>
      </c>
      <c r="R1373" s="177">
        <v>0</v>
      </c>
      <c r="S1373" s="177">
        <v>0</v>
      </c>
      <c r="T1373" s="403">
        <v>32.634999999999998</v>
      </c>
      <c r="U1373" s="403">
        <v>0</v>
      </c>
      <c r="V1373" s="177">
        <v>64.560677630426426</v>
      </c>
      <c r="W1373" s="177">
        <v>0.43422501999999996</v>
      </c>
      <c r="X1373" s="177">
        <v>27.864705749573574</v>
      </c>
      <c r="Y1373" s="177">
        <v>0</v>
      </c>
      <c r="Z1373" s="177">
        <v>0</v>
      </c>
      <c r="AA1373" s="407">
        <v>92.859608399999999</v>
      </c>
      <c r="AB1373" s="533"/>
      <c r="AC1373" s="488"/>
      <c r="AD1373" s="488"/>
      <c r="AE1373" s="488"/>
      <c r="AF1373" s="488"/>
      <c r="AG1373" s="488"/>
      <c r="AH1373" s="488"/>
      <c r="AI1373" s="488"/>
      <c r="AJ1373" s="488"/>
      <c r="AK1373" s="488"/>
      <c r="AL1373" s="488"/>
      <c r="AM1373" s="488"/>
      <c r="AN1373" s="488"/>
      <c r="AO1373" s="488"/>
      <c r="AP1373" s="488"/>
      <c r="AQ1373" s="488"/>
      <c r="AR1373" s="488"/>
      <c r="AS1373" s="488"/>
      <c r="AT1373" s="488"/>
      <c r="AU1373" s="489"/>
    </row>
    <row r="1374" spans="1:50" s="516" customFormat="1" ht="12.75">
      <c r="A1374" s="529"/>
      <c r="B1374" s="401" t="s">
        <v>364</v>
      </c>
      <c r="C1374" s="360"/>
      <c r="D1374" s="360"/>
      <c r="E1374" s="360"/>
      <c r="F1374" s="402"/>
      <c r="G1374" s="402"/>
      <c r="H1374" s="177"/>
      <c r="I1374" s="177"/>
      <c r="J1374" s="177"/>
      <c r="K1374" s="177"/>
      <c r="L1374" s="177"/>
      <c r="M1374" s="177"/>
      <c r="N1374" s="177"/>
      <c r="O1374" s="177"/>
      <c r="P1374" s="177"/>
      <c r="Q1374" s="177"/>
      <c r="R1374" s="177"/>
      <c r="S1374" s="177"/>
      <c r="T1374" s="403">
        <v>0</v>
      </c>
      <c r="U1374" s="403">
        <v>0</v>
      </c>
      <c r="V1374" s="177"/>
      <c r="W1374" s="177"/>
      <c r="X1374" s="177"/>
      <c r="Y1374" s="177"/>
      <c r="Z1374" s="177"/>
      <c r="AA1374" s="407">
        <v>0</v>
      </c>
      <c r="AB1374" s="533"/>
      <c r="AC1374" s="488"/>
      <c r="AD1374" s="488"/>
      <c r="AE1374" s="488"/>
      <c r="AF1374" s="488"/>
      <c r="AG1374" s="488"/>
      <c r="AH1374" s="488"/>
      <c r="AI1374" s="488"/>
      <c r="AJ1374" s="488"/>
      <c r="AK1374" s="488"/>
      <c r="AL1374" s="488"/>
      <c r="AM1374" s="488"/>
      <c r="AN1374" s="488"/>
      <c r="AO1374" s="488"/>
      <c r="AP1374" s="488"/>
      <c r="AQ1374" s="488"/>
      <c r="AR1374" s="488"/>
      <c r="AS1374" s="488"/>
      <c r="AT1374" s="488"/>
      <c r="AU1374" s="489"/>
    </row>
    <row r="1375" spans="1:50" s="516" customFormat="1" ht="12.75">
      <c r="A1375" s="529"/>
      <c r="B1375" s="401" t="s">
        <v>365</v>
      </c>
      <c r="C1375" s="360"/>
      <c r="D1375" s="360"/>
      <c r="E1375" s="360"/>
      <c r="F1375" s="402"/>
      <c r="G1375" s="402"/>
      <c r="H1375" s="177"/>
      <c r="I1375" s="177"/>
      <c r="J1375" s="177"/>
      <c r="K1375" s="177"/>
      <c r="L1375" s="177"/>
      <c r="M1375" s="177"/>
      <c r="N1375" s="177"/>
      <c r="O1375" s="177"/>
      <c r="P1375" s="177"/>
      <c r="Q1375" s="177"/>
      <c r="R1375" s="177"/>
      <c r="S1375" s="177"/>
      <c r="T1375" s="403">
        <v>0</v>
      </c>
      <c r="U1375" s="403">
        <v>0</v>
      </c>
      <c r="V1375" s="177"/>
      <c r="W1375" s="177"/>
      <c r="X1375" s="177"/>
      <c r="Y1375" s="177"/>
      <c r="Z1375" s="177"/>
      <c r="AA1375" s="407">
        <v>0</v>
      </c>
      <c r="AB1375" s="533"/>
      <c r="AC1375" s="488"/>
      <c r="AD1375" s="488"/>
      <c r="AE1375" s="488"/>
      <c r="AF1375" s="488"/>
      <c r="AG1375" s="488"/>
      <c r="AH1375" s="488"/>
      <c r="AI1375" s="488"/>
      <c r="AJ1375" s="488"/>
      <c r="AK1375" s="488"/>
      <c r="AL1375" s="488"/>
      <c r="AM1375" s="488"/>
      <c r="AN1375" s="488"/>
      <c r="AO1375" s="488"/>
      <c r="AP1375" s="488"/>
      <c r="AQ1375" s="488"/>
      <c r="AR1375" s="488"/>
      <c r="AS1375" s="488"/>
      <c r="AT1375" s="488"/>
      <c r="AU1375" s="489"/>
    </row>
    <row r="1376" spans="1:50" s="516" customFormat="1" ht="12.75">
      <c r="A1376" s="529"/>
      <c r="B1376" s="401" t="s">
        <v>366</v>
      </c>
      <c r="C1376" s="360"/>
      <c r="D1376" s="360">
        <v>14.2</v>
      </c>
      <c r="E1376" s="360"/>
      <c r="F1376" s="402"/>
      <c r="G1376" s="402"/>
      <c r="H1376" s="177">
        <v>53.295394689999995</v>
      </c>
      <c r="I1376" s="518">
        <v>6.6971836154884699</v>
      </c>
      <c r="J1376" s="177"/>
      <c r="K1376" s="177"/>
      <c r="L1376" s="177"/>
      <c r="M1376" s="177"/>
      <c r="N1376" s="177">
        <v>14.2</v>
      </c>
      <c r="O1376" s="177"/>
      <c r="P1376" s="177"/>
      <c r="Q1376" s="177"/>
      <c r="R1376" s="177"/>
      <c r="S1376" s="177"/>
      <c r="T1376" s="403">
        <v>14.2</v>
      </c>
      <c r="U1376" s="403">
        <v>0</v>
      </c>
      <c r="V1376" s="177">
        <v>46.598211074511525</v>
      </c>
      <c r="W1376" s="177">
        <v>0.24921700999999999</v>
      </c>
      <c r="X1376" s="177">
        <v>6.4479666054884701</v>
      </c>
      <c r="Y1376" s="177"/>
      <c r="Z1376" s="177"/>
      <c r="AA1376" s="407">
        <v>53.295394689999995</v>
      </c>
      <c r="AB1376" s="533"/>
      <c r="AC1376" s="488"/>
      <c r="AD1376" s="488"/>
      <c r="AE1376" s="488"/>
      <c r="AF1376" s="488"/>
      <c r="AG1376" s="488"/>
      <c r="AH1376" s="488"/>
      <c r="AI1376" s="488"/>
      <c r="AJ1376" s="488"/>
      <c r="AK1376" s="488"/>
      <c r="AL1376" s="488"/>
      <c r="AM1376" s="488"/>
      <c r="AN1376" s="488"/>
      <c r="AO1376" s="488"/>
      <c r="AP1376" s="488"/>
      <c r="AQ1376" s="488"/>
      <c r="AR1376" s="488"/>
      <c r="AS1376" s="488"/>
      <c r="AT1376" s="488"/>
      <c r="AU1376" s="489"/>
    </row>
    <row r="1377" spans="1:50" s="516" customFormat="1" ht="12.75">
      <c r="A1377" s="529"/>
      <c r="B1377" s="401" t="s">
        <v>367</v>
      </c>
      <c r="C1377" s="360"/>
      <c r="D1377" s="360">
        <v>18.434999999999999</v>
      </c>
      <c r="E1377" s="360"/>
      <c r="F1377" s="402"/>
      <c r="G1377" s="402"/>
      <c r="H1377" s="177">
        <v>39.564213710000004</v>
      </c>
      <c r="I1377" s="518">
        <v>21.601747154085103</v>
      </c>
      <c r="J1377" s="177"/>
      <c r="K1377" s="177"/>
      <c r="L1377" s="177"/>
      <c r="M1377" s="177"/>
      <c r="N1377" s="177">
        <v>18.434999999999999</v>
      </c>
      <c r="O1377" s="177"/>
      <c r="P1377" s="177"/>
      <c r="Q1377" s="177"/>
      <c r="R1377" s="177"/>
      <c r="S1377" s="177"/>
      <c r="T1377" s="403">
        <v>18.434999999999999</v>
      </c>
      <c r="U1377" s="403">
        <v>0</v>
      </c>
      <c r="V1377" s="177">
        <v>17.962466555914901</v>
      </c>
      <c r="W1377" s="177">
        <v>0.18500801</v>
      </c>
      <c r="X1377" s="177">
        <v>21.416739144085103</v>
      </c>
      <c r="Y1377" s="177"/>
      <c r="Z1377" s="177"/>
      <c r="AA1377" s="407">
        <v>39.564213710000004</v>
      </c>
      <c r="AB1377" s="533"/>
      <c r="AC1377" s="488"/>
      <c r="AD1377" s="488"/>
      <c r="AE1377" s="488"/>
      <c r="AF1377" s="488"/>
      <c r="AG1377" s="488"/>
      <c r="AH1377" s="488"/>
      <c r="AI1377" s="488"/>
      <c r="AJ1377" s="488"/>
      <c r="AK1377" s="488"/>
      <c r="AL1377" s="488"/>
      <c r="AM1377" s="488"/>
      <c r="AN1377" s="488"/>
      <c r="AO1377" s="488"/>
      <c r="AP1377" s="488"/>
      <c r="AQ1377" s="488"/>
      <c r="AR1377" s="488"/>
      <c r="AS1377" s="488"/>
      <c r="AT1377" s="488"/>
      <c r="AU1377" s="489"/>
    </row>
    <row r="1378" spans="1:50" s="516" customFormat="1" ht="12.75">
      <c r="A1378" s="529"/>
      <c r="B1378" s="401" t="s">
        <v>368</v>
      </c>
      <c r="C1378" s="360">
        <v>0</v>
      </c>
      <c r="D1378" s="360">
        <v>0</v>
      </c>
      <c r="E1378" s="360">
        <v>0</v>
      </c>
      <c r="F1378" s="402"/>
      <c r="G1378" s="402"/>
      <c r="H1378" s="177">
        <v>0</v>
      </c>
      <c r="I1378" s="177">
        <v>0</v>
      </c>
      <c r="J1378" s="177">
        <v>0</v>
      </c>
      <c r="K1378" s="177">
        <v>0</v>
      </c>
      <c r="L1378" s="177">
        <v>0</v>
      </c>
      <c r="M1378" s="177">
        <v>0</v>
      </c>
      <c r="N1378" s="177">
        <v>0</v>
      </c>
      <c r="O1378" s="177">
        <v>0</v>
      </c>
      <c r="P1378" s="177">
        <v>0</v>
      </c>
      <c r="Q1378" s="177">
        <v>0</v>
      </c>
      <c r="R1378" s="177">
        <v>0</v>
      </c>
      <c r="S1378" s="177">
        <v>0</v>
      </c>
      <c r="T1378" s="403">
        <v>0</v>
      </c>
      <c r="U1378" s="403">
        <v>0</v>
      </c>
      <c r="V1378" s="177">
        <v>0</v>
      </c>
      <c r="W1378" s="177">
        <v>0</v>
      </c>
      <c r="X1378" s="177">
        <v>0</v>
      </c>
      <c r="Y1378" s="177">
        <v>0</v>
      </c>
      <c r="Z1378" s="177">
        <v>0</v>
      </c>
      <c r="AA1378" s="407">
        <v>0</v>
      </c>
      <c r="AB1378" s="533"/>
      <c r="AC1378" s="488"/>
      <c r="AD1378" s="488"/>
      <c r="AE1378" s="488"/>
      <c r="AF1378" s="488"/>
      <c r="AG1378" s="488"/>
      <c r="AH1378" s="488"/>
      <c r="AI1378" s="488"/>
      <c r="AJ1378" s="488"/>
      <c r="AK1378" s="488"/>
      <c r="AL1378" s="488"/>
      <c r="AM1378" s="488"/>
      <c r="AN1378" s="488"/>
      <c r="AO1378" s="488"/>
      <c r="AP1378" s="488"/>
      <c r="AQ1378" s="488"/>
      <c r="AR1378" s="488"/>
      <c r="AS1378" s="488"/>
      <c r="AT1378" s="488"/>
      <c r="AU1378" s="489"/>
    </row>
    <row r="1379" spans="1:50" s="516" customFormat="1" ht="12.75">
      <c r="A1379" s="529"/>
      <c r="B1379" s="401" t="s">
        <v>369</v>
      </c>
      <c r="C1379" s="360"/>
      <c r="D1379" s="360"/>
      <c r="E1379" s="360"/>
      <c r="F1379" s="402"/>
      <c r="G1379" s="402"/>
      <c r="H1379" s="177"/>
      <c r="I1379" s="177"/>
      <c r="J1379" s="177"/>
      <c r="K1379" s="177"/>
      <c r="L1379" s="177"/>
      <c r="M1379" s="177"/>
      <c r="N1379" s="177"/>
      <c r="O1379" s="177"/>
      <c r="P1379" s="177"/>
      <c r="Q1379" s="177"/>
      <c r="R1379" s="177"/>
      <c r="S1379" s="177"/>
      <c r="T1379" s="403">
        <v>0</v>
      </c>
      <c r="U1379" s="403">
        <v>0</v>
      </c>
      <c r="V1379" s="177"/>
      <c r="W1379" s="177"/>
      <c r="X1379" s="177"/>
      <c r="Y1379" s="177"/>
      <c r="Z1379" s="177"/>
      <c r="AA1379" s="407">
        <v>0</v>
      </c>
      <c r="AB1379" s="533"/>
      <c r="AC1379" s="488"/>
      <c r="AD1379" s="488"/>
      <c r="AE1379" s="488"/>
      <c r="AF1379" s="488"/>
      <c r="AG1379" s="488"/>
      <c r="AH1379" s="488"/>
      <c r="AI1379" s="488"/>
      <c r="AJ1379" s="488"/>
      <c r="AK1379" s="488"/>
      <c r="AL1379" s="488"/>
      <c r="AM1379" s="488"/>
      <c r="AN1379" s="488"/>
      <c r="AO1379" s="488"/>
      <c r="AP1379" s="488"/>
      <c r="AQ1379" s="488"/>
      <c r="AR1379" s="488"/>
      <c r="AS1379" s="488"/>
      <c r="AT1379" s="488"/>
      <c r="AU1379" s="489"/>
    </row>
    <row r="1380" spans="1:50" s="516" customFormat="1" ht="12.75">
      <c r="A1380" s="529"/>
      <c r="B1380" s="401" t="s">
        <v>370</v>
      </c>
      <c r="C1380" s="360"/>
      <c r="D1380" s="360"/>
      <c r="E1380" s="360"/>
      <c r="F1380" s="402"/>
      <c r="G1380" s="402"/>
      <c r="H1380" s="177"/>
      <c r="I1380" s="177"/>
      <c r="J1380" s="177"/>
      <c r="K1380" s="177"/>
      <c r="L1380" s="177"/>
      <c r="M1380" s="177"/>
      <c r="N1380" s="177"/>
      <c r="O1380" s="177"/>
      <c r="P1380" s="177"/>
      <c r="Q1380" s="177"/>
      <c r="R1380" s="177"/>
      <c r="S1380" s="177"/>
      <c r="T1380" s="403">
        <v>0</v>
      </c>
      <c r="U1380" s="403">
        <v>0</v>
      </c>
      <c r="V1380" s="177"/>
      <c r="W1380" s="177"/>
      <c r="X1380" s="177"/>
      <c r="Y1380" s="177"/>
      <c r="Z1380" s="177"/>
      <c r="AA1380" s="407">
        <v>0</v>
      </c>
      <c r="AB1380" s="533"/>
      <c r="AC1380" s="488"/>
      <c r="AD1380" s="488"/>
      <c r="AE1380" s="488"/>
      <c r="AF1380" s="488"/>
      <c r="AG1380" s="488"/>
      <c r="AH1380" s="488"/>
      <c r="AI1380" s="488"/>
      <c r="AJ1380" s="488"/>
      <c r="AK1380" s="488"/>
      <c r="AL1380" s="488"/>
      <c r="AM1380" s="488"/>
      <c r="AN1380" s="488"/>
      <c r="AO1380" s="488"/>
      <c r="AP1380" s="488"/>
      <c r="AQ1380" s="488"/>
      <c r="AR1380" s="488"/>
      <c r="AS1380" s="488"/>
      <c r="AT1380" s="488"/>
      <c r="AU1380" s="489"/>
    </row>
    <row r="1381" spans="1:50" s="516" customFormat="1" ht="12" customHeight="1">
      <c r="A1381" s="529"/>
      <c r="B1381" s="401" t="s">
        <v>371</v>
      </c>
      <c r="C1381" s="360"/>
      <c r="D1381" s="360"/>
      <c r="E1381" s="360"/>
      <c r="F1381" s="402"/>
      <c r="G1381" s="402"/>
      <c r="H1381" s="177"/>
      <c r="I1381" s="518">
        <v>0</v>
      </c>
      <c r="J1381" s="177"/>
      <c r="K1381" s="177"/>
      <c r="L1381" s="177"/>
      <c r="M1381" s="177"/>
      <c r="N1381" s="177"/>
      <c r="O1381" s="177"/>
      <c r="P1381" s="177"/>
      <c r="Q1381" s="177"/>
      <c r="R1381" s="177"/>
      <c r="S1381" s="177"/>
      <c r="T1381" s="403">
        <v>0</v>
      </c>
      <c r="U1381" s="403">
        <v>0</v>
      </c>
      <c r="V1381" s="177"/>
      <c r="W1381" s="177">
        <v>0</v>
      </c>
      <c r="X1381" s="177">
        <v>0</v>
      </c>
      <c r="Y1381" s="177"/>
      <c r="Z1381" s="177"/>
      <c r="AA1381" s="407">
        <v>0</v>
      </c>
      <c r="AB1381" s="533"/>
      <c r="AC1381" s="488"/>
      <c r="AD1381" s="488"/>
      <c r="AE1381" s="488"/>
      <c r="AF1381" s="488"/>
      <c r="AG1381" s="488"/>
      <c r="AH1381" s="488"/>
      <c r="AI1381" s="488"/>
      <c r="AJ1381" s="488"/>
      <c r="AK1381" s="488"/>
      <c r="AL1381" s="488"/>
      <c r="AM1381" s="488"/>
      <c r="AN1381" s="488"/>
      <c r="AO1381" s="488"/>
      <c r="AP1381" s="488"/>
      <c r="AQ1381" s="488"/>
      <c r="AR1381" s="488"/>
      <c r="AS1381" s="488"/>
      <c r="AT1381" s="488"/>
      <c r="AU1381" s="489"/>
    </row>
    <row r="1382" spans="1:50" s="516" customFormat="1" ht="12.75">
      <c r="A1382" s="529"/>
      <c r="B1382" s="401" t="s">
        <v>372</v>
      </c>
      <c r="C1382" s="360"/>
      <c r="D1382" s="360"/>
      <c r="E1382" s="360"/>
      <c r="F1382" s="402"/>
      <c r="G1382" s="402"/>
      <c r="H1382" s="177"/>
      <c r="I1382" s="518">
        <v>0</v>
      </c>
      <c r="J1382" s="177"/>
      <c r="K1382" s="177"/>
      <c r="L1382" s="177"/>
      <c r="M1382" s="177"/>
      <c r="N1382" s="177"/>
      <c r="O1382" s="177"/>
      <c r="P1382" s="177"/>
      <c r="Q1382" s="177"/>
      <c r="R1382" s="177"/>
      <c r="S1382" s="177"/>
      <c r="T1382" s="403">
        <v>0</v>
      </c>
      <c r="U1382" s="403">
        <v>0</v>
      </c>
      <c r="V1382" s="177">
        <v>0</v>
      </c>
      <c r="W1382" s="177">
        <v>0</v>
      </c>
      <c r="X1382" s="177">
        <v>0</v>
      </c>
      <c r="Y1382" s="177"/>
      <c r="Z1382" s="177"/>
      <c r="AA1382" s="407">
        <v>0</v>
      </c>
      <c r="AB1382" s="533"/>
      <c r="AC1382" s="488"/>
      <c r="AD1382" s="488"/>
      <c r="AE1382" s="488"/>
      <c r="AF1382" s="488"/>
      <c r="AG1382" s="488"/>
      <c r="AH1382" s="488"/>
      <c r="AI1382" s="488"/>
      <c r="AJ1382" s="488"/>
      <c r="AK1382" s="488"/>
      <c r="AL1382" s="488"/>
      <c r="AM1382" s="488"/>
      <c r="AN1382" s="488"/>
      <c r="AO1382" s="488"/>
      <c r="AP1382" s="488"/>
      <c r="AQ1382" s="488"/>
      <c r="AR1382" s="488"/>
      <c r="AS1382" s="488"/>
      <c r="AT1382" s="488"/>
      <c r="AU1382" s="489"/>
    </row>
    <row r="1383" spans="1:50" s="516" customFormat="1" ht="12.75">
      <c r="A1383" s="529"/>
      <c r="B1383" s="401" t="s">
        <v>373</v>
      </c>
      <c r="C1383" s="360">
        <v>0</v>
      </c>
      <c r="D1383" s="360">
        <v>0</v>
      </c>
      <c r="E1383" s="360">
        <v>2.62</v>
      </c>
      <c r="F1383" s="402"/>
      <c r="G1383" s="402"/>
      <c r="H1383" s="177">
        <v>20.4303916</v>
      </c>
      <c r="I1383" s="177">
        <v>2.230829730426386</v>
      </c>
      <c r="J1383" s="177">
        <v>0</v>
      </c>
      <c r="K1383" s="177">
        <v>0</v>
      </c>
      <c r="L1383" s="177">
        <v>0</v>
      </c>
      <c r="M1383" s="177">
        <v>0</v>
      </c>
      <c r="N1383" s="177">
        <v>0</v>
      </c>
      <c r="O1383" s="177">
        <v>2.62</v>
      </c>
      <c r="P1383" s="177">
        <v>0</v>
      </c>
      <c r="Q1383" s="177">
        <v>0</v>
      </c>
      <c r="R1383" s="177">
        <v>0</v>
      </c>
      <c r="S1383" s="177">
        <v>0</v>
      </c>
      <c r="T1383" s="403">
        <v>0</v>
      </c>
      <c r="U1383" s="403">
        <v>2.62</v>
      </c>
      <c r="V1383" s="177">
        <v>18.199561869573614</v>
      </c>
      <c r="W1383" s="177">
        <v>9.5535480000000006E-2</v>
      </c>
      <c r="X1383" s="177">
        <v>2.1352942504263859</v>
      </c>
      <c r="Y1383" s="177">
        <v>0</v>
      </c>
      <c r="Z1383" s="177">
        <v>0</v>
      </c>
      <c r="AA1383" s="407">
        <v>20.4303916</v>
      </c>
      <c r="AB1383" s="533"/>
      <c r="AC1383" s="488"/>
      <c r="AD1383" s="488"/>
      <c r="AE1383" s="488"/>
      <c r="AF1383" s="488"/>
      <c r="AG1383" s="488"/>
      <c r="AH1383" s="488"/>
      <c r="AI1383" s="488"/>
      <c r="AJ1383" s="488"/>
      <c r="AK1383" s="488"/>
      <c r="AL1383" s="488"/>
      <c r="AM1383" s="488"/>
      <c r="AN1383" s="488"/>
      <c r="AO1383" s="488"/>
      <c r="AP1383" s="488"/>
      <c r="AQ1383" s="488"/>
      <c r="AR1383" s="488"/>
      <c r="AS1383" s="488"/>
      <c r="AT1383" s="488"/>
      <c r="AU1383" s="489"/>
    </row>
    <row r="1384" spans="1:50" s="516" customFormat="1" ht="12.75">
      <c r="A1384" s="529"/>
      <c r="B1384" s="401" t="s">
        <v>374</v>
      </c>
      <c r="C1384" s="360"/>
      <c r="D1384" s="360"/>
      <c r="E1384" s="360"/>
      <c r="F1384" s="402"/>
      <c r="G1384" s="402"/>
      <c r="H1384" s="177"/>
      <c r="I1384" s="177"/>
      <c r="J1384" s="177"/>
      <c r="K1384" s="177"/>
      <c r="L1384" s="177"/>
      <c r="M1384" s="177"/>
      <c r="N1384" s="177"/>
      <c r="O1384" s="177"/>
      <c r="P1384" s="177"/>
      <c r="Q1384" s="177"/>
      <c r="R1384" s="177"/>
      <c r="S1384" s="177"/>
      <c r="T1384" s="403">
        <v>0</v>
      </c>
      <c r="U1384" s="403">
        <v>0</v>
      </c>
      <c r="V1384" s="177"/>
      <c r="W1384" s="177"/>
      <c r="X1384" s="177"/>
      <c r="Y1384" s="177"/>
      <c r="Z1384" s="177"/>
      <c r="AA1384" s="407">
        <v>0</v>
      </c>
      <c r="AB1384" s="533"/>
      <c r="AC1384" s="488"/>
      <c r="AD1384" s="488"/>
      <c r="AE1384" s="488"/>
      <c r="AF1384" s="488"/>
      <c r="AG1384" s="488"/>
      <c r="AH1384" s="488"/>
      <c r="AI1384" s="488"/>
      <c r="AJ1384" s="488"/>
      <c r="AK1384" s="488"/>
      <c r="AL1384" s="488"/>
      <c r="AM1384" s="488"/>
      <c r="AN1384" s="488"/>
      <c r="AO1384" s="488"/>
      <c r="AP1384" s="488"/>
      <c r="AQ1384" s="488"/>
      <c r="AR1384" s="488"/>
      <c r="AS1384" s="488"/>
      <c r="AT1384" s="488"/>
      <c r="AU1384" s="489"/>
    </row>
    <row r="1385" spans="1:50" s="516" customFormat="1" ht="12.75">
      <c r="A1385" s="529"/>
      <c r="B1385" s="401" t="s">
        <v>375</v>
      </c>
      <c r="C1385" s="360"/>
      <c r="D1385" s="360"/>
      <c r="E1385" s="360"/>
      <c r="F1385" s="402"/>
      <c r="G1385" s="402"/>
      <c r="H1385" s="177"/>
      <c r="I1385" s="177"/>
      <c r="J1385" s="177"/>
      <c r="K1385" s="177"/>
      <c r="L1385" s="177"/>
      <c r="M1385" s="177"/>
      <c r="N1385" s="177"/>
      <c r="O1385" s="177"/>
      <c r="P1385" s="177"/>
      <c r="Q1385" s="177"/>
      <c r="R1385" s="177"/>
      <c r="S1385" s="177"/>
      <c r="T1385" s="403">
        <v>0</v>
      </c>
      <c r="U1385" s="403">
        <v>0</v>
      </c>
      <c r="V1385" s="177"/>
      <c r="W1385" s="177"/>
      <c r="X1385" s="177"/>
      <c r="Y1385" s="177"/>
      <c r="Z1385" s="177"/>
      <c r="AA1385" s="407">
        <v>0</v>
      </c>
      <c r="AB1385" s="533"/>
      <c r="AC1385" s="488"/>
      <c r="AD1385" s="488"/>
      <c r="AE1385" s="488"/>
      <c r="AF1385" s="488"/>
      <c r="AG1385" s="488"/>
      <c r="AH1385" s="488"/>
      <c r="AI1385" s="488"/>
      <c r="AJ1385" s="488"/>
      <c r="AK1385" s="488"/>
      <c r="AL1385" s="488"/>
      <c r="AM1385" s="488"/>
      <c r="AN1385" s="488"/>
      <c r="AO1385" s="488"/>
      <c r="AP1385" s="488"/>
      <c r="AQ1385" s="488"/>
      <c r="AR1385" s="488"/>
      <c r="AS1385" s="488"/>
      <c r="AT1385" s="488"/>
      <c r="AU1385" s="489"/>
    </row>
    <row r="1386" spans="1:50" s="516" customFormat="1" ht="12.75">
      <c r="A1386" s="529"/>
      <c r="B1386" s="401" t="s">
        <v>376</v>
      </c>
      <c r="C1386" s="360"/>
      <c r="D1386" s="360"/>
      <c r="E1386" s="360">
        <v>2.62</v>
      </c>
      <c r="F1386" s="402"/>
      <c r="G1386" s="402"/>
      <c r="H1386" s="177">
        <v>20.4303916</v>
      </c>
      <c r="I1386" s="518">
        <v>2.230829730426386</v>
      </c>
      <c r="J1386" s="177"/>
      <c r="K1386" s="177"/>
      <c r="L1386" s="177"/>
      <c r="M1386" s="177"/>
      <c r="N1386" s="177"/>
      <c r="O1386" s="177">
        <v>2.62</v>
      </c>
      <c r="P1386" s="177"/>
      <c r="Q1386" s="177"/>
      <c r="R1386" s="177"/>
      <c r="S1386" s="177"/>
      <c r="T1386" s="403">
        <v>0</v>
      </c>
      <c r="U1386" s="403">
        <v>2.62</v>
      </c>
      <c r="V1386" s="177">
        <v>18.199561869573614</v>
      </c>
      <c r="W1386" s="177">
        <v>9.5535480000000006E-2</v>
      </c>
      <c r="X1386" s="177">
        <v>2.1352942504263859</v>
      </c>
      <c r="Y1386" s="177"/>
      <c r="Z1386" s="177"/>
      <c r="AA1386" s="407">
        <v>20.4303916</v>
      </c>
      <c r="AB1386" s="533"/>
      <c r="AC1386" s="488"/>
      <c r="AD1386" s="488"/>
      <c r="AE1386" s="488"/>
      <c r="AF1386" s="488"/>
      <c r="AG1386" s="488"/>
      <c r="AH1386" s="488"/>
      <c r="AI1386" s="488"/>
      <c r="AJ1386" s="488"/>
      <c r="AK1386" s="488"/>
      <c r="AL1386" s="488"/>
      <c r="AM1386" s="488"/>
      <c r="AN1386" s="488"/>
      <c r="AO1386" s="488"/>
      <c r="AP1386" s="488"/>
      <c r="AQ1386" s="488"/>
      <c r="AR1386" s="488"/>
      <c r="AS1386" s="488"/>
      <c r="AT1386" s="488"/>
      <c r="AU1386" s="489"/>
    </row>
    <row r="1387" spans="1:50" s="516" customFormat="1" ht="12.75">
      <c r="A1387" s="529"/>
      <c r="B1387" s="401" t="s">
        <v>377</v>
      </c>
      <c r="C1387" s="360"/>
      <c r="D1387" s="360"/>
      <c r="E1387" s="360"/>
      <c r="F1387" s="402"/>
      <c r="G1387" s="402"/>
      <c r="H1387" s="177"/>
      <c r="I1387" s="177"/>
      <c r="J1387" s="177"/>
      <c r="K1387" s="177"/>
      <c r="L1387" s="177"/>
      <c r="M1387" s="177"/>
      <c r="N1387" s="177"/>
      <c r="O1387" s="177"/>
      <c r="P1387" s="177"/>
      <c r="Q1387" s="177"/>
      <c r="R1387" s="177"/>
      <c r="S1387" s="177"/>
      <c r="T1387" s="403">
        <v>0</v>
      </c>
      <c r="U1387" s="403">
        <v>0</v>
      </c>
      <c r="V1387" s="177"/>
      <c r="W1387" s="177"/>
      <c r="X1387" s="177"/>
      <c r="Y1387" s="177"/>
      <c r="Z1387" s="177"/>
      <c r="AA1387" s="407">
        <v>0</v>
      </c>
      <c r="AB1387" s="533"/>
      <c r="AC1387" s="488"/>
      <c r="AD1387" s="488"/>
      <c r="AE1387" s="488"/>
      <c r="AF1387" s="488"/>
      <c r="AG1387" s="488"/>
      <c r="AH1387" s="488"/>
      <c r="AI1387" s="488"/>
      <c r="AJ1387" s="488"/>
      <c r="AK1387" s="488"/>
      <c r="AL1387" s="488"/>
      <c r="AM1387" s="488"/>
      <c r="AN1387" s="488"/>
      <c r="AO1387" s="488"/>
      <c r="AP1387" s="488"/>
      <c r="AQ1387" s="488"/>
      <c r="AR1387" s="488"/>
      <c r="AS1387" s="488"/>
      <c r="AT1387" s="488"/>
      <c r="AU1387" s="489"/>
    </row>
    <row r="1388" spans="1:50" s="516" customFormat="1" ht="12.75">
      <c r="A1388" s="529"/>
      <c r="B1388" s="401" t="s">
        <v>67</v>
      </c>
      <c r="C1388" s="360"/>
      <c r="D1388" s="360"/>
      <c r="E1388" s="360"/>
      <c r="F1388" s="402"/>
      <c r="G1388" s="402"/>
      <c r="H1388" s="177"/>
      <c r="I1388" s="177"/>
      <c r="J1388" s="177"/>
      <c r="K1388" s="177"/>
      <c r="L1388" s="177"/>
      <c r="M1388" s="177"/>
      <c r="N1388" s="177"/>
      <c r="O1388" s="177"/>
      <c r="P1388" s="177"/>
      <c r="Q1388" s="177"/>
      <c r="R1388" s="177"/>
      <c r="S1388" s="177"/>
      <c r="T1388" s="403">
        <v>0</v>
      </c>
      <c r="U1388" s="403">
        <v>0</v>
      </c>
      <c r="V1388" s="177"/>
      <c r="W1388" s="177"/>
      <c r="X1388" s="177"/>
      <c r="Y1388" s="177"/>
      <c r="Z1388" s="177"/>
      <c r="AA1388" s="407">
        <v>0</v>
      </c>
      <c r="AB1388" s="533"/>
      <c r="AC1388" s="488"/>
      <c r="AD1388" s="488"/>
      <c r="AE1388" s="488"/>
      <c r="AF1388" s="488"/>
      <c r="AG1388" s="488"/>
      <c r="AH1388" s="488"/>
      <c r="AI1388" s="488"/>
      <c r="AJ1388" s="488"/>
      <c r="AK1388" s="488"/>
      <c r="AL1388" s="488"/>
      <c r="AM1388" s="488"/>
      <c r="AN1388" s="488"/>
      <c r="AO1388" s="488"/>
      <c r="AP1388" s="488"/>
      <c r="AQ1388" s="488"/>
      <c r="AR1388" s="488"/>
      <c r="AS1388" s="488"/>
      <c r="AT1388" s="488"/>
      <c r="AU1388" s="489"/>
    </row>
    <row r="1389" spans="1:50" s="528" customFormat="1" ht="30" customHeight="1">
      <c r="A1389" s="540">
        <v>57</v>
      </c>
      <c r="B1389" s="397" t="s">
        <v>130</v>
      </c>
      <c r="C1389" s="421" t="s">
        <v>52</v>
      </c>
      <c r="D1389" s="421">
        <v>0</v>
      </c>
      <c r="E1389" s="421">
        <v>1.8</v>
      </c>
      <c r="F1389" s="398">
        <v>2013</v>
      </c>
      <c r="G1389" s="398">
        <v>2014</v>
      </c>
      <c r="H1389" s="513">
        <v>6.1519999999999992</v>
      </c>
      <c r="I1389" s="513">
        <v>3.7348443199999992</v>
      </c>
      <c r="J1389" s="513"/>
      <c r="K1389" s="513"/>
      <c r="L1389" s="513">
        <v>0</v>
      </c>
      <c r="M1389" s="513">
        <v>1.8</v>
      </c>
      <c r="N1389" s="513"/>
      <c r="O1389" s="513"/>
      <c r="P1389" s="513"/>
      <c r="Q1389" s="513"/>
      <c r="R1389" s="513"/>
      <c r="S1389" s="513"/>
      <c r="T1389" s="584">
        <v>0</v>
      </c>
      <c r="U1389" s="584">
        <v>1.8</v>
      </c>
      <c r="V1389" s="590">
        <v>2.41715568</v>
      </c>
      <c r="W1389" s="590">
        <v>3.7348443199999997</v>
      </c>
      <c r="X1389" s="590"/>
      <c r="Y1389" s="590"/>
      <c r="Z1389" s="590"/>
      <c r="AA1389" s="587">
        <v>6.1519999999999992</v>
      </c>
      <c r="AB1389" s="531"/>
      <c r="AC1389" s="515"/>
      <c r="AD1389" s="537"/>
      <c r="AE1389" s="537"/>
      <c r="AF1389" s="515"/>
      <c r="AG1389" s="515"/>
      <c r="AH1389" s="515"/>
      <c r="AI1389" s="515"/>
      <c r="AJ1389" s="515"/>
      <c r="AK1389" s="515"/>
      <c r="AL1389" s="515"/>
      <c r="AM1389" s="515"/>
      <c r="AN1389" s="515"/>
      <c r="AO1389" s="515"/>
      <c r="AP1389" s="515"/>
      <c r="AQ1389" s="537"/>
      <c r="AR1389" s="537"/>
      <c r="AS1389" s="537"/>
      <c r="AT1389" s="537"/>
      <c r="AU1389" s="527"/>
      <c r="AX1389" s="536"/>
    </row>
    <row r="1390" spans="1:50" s="516" customFormat="1" ht="12.75">
      <c r="A1390" s="529"/>
      <c r="B1390" s="401" t="s">
        <v>361</v>
      </c>
      <c r="C1390" s="360">
        <v>0</v>
      </c>
      <c r="D1390" s="360">
        <v>0</v>
      </c>
      <c r="E1390" s="360">
        <v>1.8</v>
      </c>
      <c r="F1390" s="402"/>
      <c r="G1390" s="402"/>
      <c r="H1390" s="177">
        <v>6.1520000000000001</v>
      </c>
      <c r="I1390" s="177">
        <v>3.7348443200000001</v>
      </c>
      <c r="J1390" s="177">
        <v>0</v>
      </c>
      <c r="K1390" s="177">
        <v>0</v>
      </c>
      <c r="L1390" s="177">
        <v>0</v>
      </c>
      <c r="M1390" s="177">
        <v>1.8</v>
      </c>
      <c r="N1390" s="177">
        <v>0</v>
      </c>
      <c r="O1390" s="177">
        <v>0</v>
      </c>
      <c r="P1390" s="177">
        <v>0</v>
      </c>
      <c r="Q1390" s="177">
        <v>0</v>
      </c>
      <c r="R1390" s="177">
        <v>0</v>
      </c>
      <c r="S1390" s="177">
        <v>0</v>
      </c>
      <c r="T1390" s="403">
        <v>0</v>
      </c>
      <c r="U1390" s="403">
        <v>1.8</v>
      </c>
      <c r="V1390" s="177">
        <v>2.41715568</v>
      </c>
      <c r="W1390" s="177">
        <v>3.7348443199999997</v>
      </c>
      <c r="X1390" s="177">
        <v>0</v>
      </c>
      <c r="Y1390" s="177">
        <v>0</v>
      </c>
      <c r="Z1390" s="177">
        <v>0</v>
      </c>
      <c r="AA1390" s="407">
        <v>6.1519999999999992</v>
      </c>
      <c r="AB1390" s="533"/>
      <c r="AC1390" s="488"/>
      <c r="AD1390" s="488"/>
      <c r="AE1390" s="488"/>
      <c r="AF1390" s="488"/>
      <c r="AG1390" s="488"/>
      <c r="AH1390" s="488"/>
      <c r="AI1390" s="488"/>
      <c r="AJ1390" s="488"/>
      <c r="AK1390" s="488"/>
      <c r="AL1390" s="488"/>
      <c r="AM1390" s="488"/>
      <c r="AN1390" s="488"/>
      <c r="AO1390" s="488"/>
      <c r="AP1390" s="488"/>
      <c r="AQ1390" s="488"/>
      <c r="AR1390" s="488"/>
      <c r="AS1390" s="488"/>
      <c r="AT1390" s="488"/>
      <c r="AU1390" s="489"/>
    </row>
    <row r="1391" spans="1:50" s="516" customFormat="1" ht="12.75">
      <c r="A1391" s="529"/>
      <c r="B1391" s="401" t="s">
        <v>362</v>
      </c>
      <c r="C1391" s="360">
        <v>0</v>
      </c>
      <c r="D1391" s="360">
        <v>0</v>
      </c>
      <c r="E1391" s="360">
        <v>0</v>
      </c>
      <c r="F1391" s="402"/>
      <c r="G1391" s="402"/>
      <c r="H1391" s="177">
        <v>0</v>
      </c>
      <c r="I1391" s="177">
        <v>0</v>
      </c>
      <c r="J1391" s="177">
        <v>0</v>
      </c>
      <c r="K1391" s="177">
        <v>0</v>
      </c>
      <c r="L1391" s="177">
        <v>0</v>
      </c>
      <c r="M1391" s="177">
        <v>0</v>
      </c>
      <c r="N1391" s="177">
        <v>0</v>
      </c>
      <c r="O1391" s="177">
        <v>0</v>
      </c>
      <c r="P1391" s="177">
        <v>0</v>
      </c>
      <c r="Q1391" s="177">
        <v>0</v>
      </c>
      <c r="R1391" s="177">
        <v>0</v>
      </c>
      <c r="S1391" s="177">
        <v>0</v>
      </c>
      <c r="T1391" s="403">
        <v>0</v>
      </c>
      <c r="U1391" s="403">
        <v>0</v>
      </c>
      <c r="V1391" s="177">
        <v>0</v>
      </c>
      <c r="W1391" s="177">
        <v>0</v>
      </c>
      <c r="X1391" s="177">
        <v>0</v>
      </c>
      <c r="Y1391" s="177">
        <v>0</v>
      </c>
      <c r="Z1391" s="177">
        <v>0</v>
      </c>
      <c r="AA1391" s="407">
        <v>0</v>
      </c>
      <c r="AB1391" s="533"/>
      <c r="AC1391" s="488"/>
      <c r="AD1391" s="488"/>
      <c r="AE1391" s="488"/>
      <c r="AF1391" s="488"/>
      <c r="AG1391" s="488"/>
      <c r="AH1391" s="488"/>
      <c r="AI1391" s="488"/>
      <c r="AJ1391" s="488"/>
      <c r="AK1391" s="488"/>
      <c r="AL1391" s="488"/>
      <c r="AM1391" s="488"/>
      <c r="AN1391" s="488"/>
      <c r="AO1391" s="488"/>
      <c r="AP1391" s="488"/>
      <c r="AQ1391" s="488"/>
      <c r="AR1391" s="488"/>
      <c r="AS1391" s="488"/>
      <c r="AT1391" s="488"/>
      <c r="AU1391" s="489"/>
    </row>
    <row r="1392" spans="1:50" s="516" customFormat="1" ht="12.75">
      <c r="A1392" s="529"/>
      <c r="B1392" s="401" t="s">
        <v>363</v>
      </c>
      <c r="C1392" s="360">
        <v>0</v>
      </c>
      <c r="D1392" s="360">
        <v>0</v>
      </c>
      <c r="E1392" s="360">
        <v>0</v>
      </c>
      <c r="F1392" s="402"/>
      <c r="G1392" s="402"/>
      <c r="H1392" s="177">
        <v>0</v>
      </c>
      <c r="I1392" s="177">
        <v>0</v>
      </c>
      <c r="J1392" s="177">
        <v>0</v>
      </c>
      <c r="K1392" s="177">
        <v>0</v>
      </c>
      <c r="L1392" s="177">
        <v>0</v>
      </c>
      <c r="M1392" s="177">
        <v>0</v>
      </c>
      <c r="N1392" s="177">
        <v>0</v>
      </c>
      <c r="O1392" s="177">
        <v>0</v>
      </c>
      <c r="P1392" s="177">
        <v>0</v>
      </c>
      <c r="Q1392" s="177">
        <v>0</v>
      </c>
      <c r="R1392" s="177">
        <v>0</v>
      </c>
      <c r="S1392" s="177">
        <v>0</v>
      </c>
      <c r="T1392" s="403">
        <v>0</v>
      </c>
      <c r="U1392" s="403">
        <v>0</v>
      </c>
      <c r="V1392" s="177">
        <v>0</v>
      </c>
      <c r="W1392" s="177">
        <v>0</v>
      </c>
      <c r="X1392" s="177">
        <v>0</v>
      </c>
      <c r="Y1392" s="177">
        <v>0</v>
      </c>
      <c r="Z1392" s="177">
        <v>0</v>
      </c>
      <c r="AA1392" s="407">
        <v>0</v>
      </c>
      <c r="AB1392" s="533"/>
      <c r="AC1392" s="488"/>
      <c r="AD1392" s="488"/>
      <c r="AE1392" s="488"/>
      <c r="AF1392" s="488"/>
      <c r="AG1392" s="488"/>
      <c r="AH1392" s="488"/>
      <c r="AI1392" s="488"/>
      <c r="AJ1392" s="488"/>
      <c r="AK1392" s="488"/>
      <c r="AL1392" s="488"/>
      <c r="AM1392" s="488"/>
      <c r="AN1392" s="488"/>
      <c r="AO1392" s="488"/>
      <c r="AP1392" s="488"/>
      <c r="AQ1392" s="488"/>
      <c r="AR1392" s="488"/>
      <c r="AS1392" s="488"/>
      <c r="AT1392" s="488"/>
      <c r="AU1392" s="489"/>
    </row>
    <row r="1393" spans="1:47" s="516" customFormat="1" ht="12.75">
      <c r="A1393" s="529"/>
      <c r="B1393" s="401" t="s">
        <v>364</v>
      </c>
      <c r="C1393" s="360"/>
      <c r="D1393" s="360"/>
      <c r="E1393" s="360"/>
      <c r="F1393" s="402"/>
      <c r="G1393" s="402"/>
      <c r="H1393" s="177"/>
      <c r="I1393" s="177"/>
      <c r="J1393" s="177"/>
      <c r="K1393" s="177"/>
      <c r="L1393" s="177"/>
      <c r="M1393" s="177"/>
      <c r="N1393" s="177"/>
      <c r="O1393" s="177"/>
      <c r="P1393" s="177"/>
      <c r="Q1393" s="177"/>
      <c r="R1393" s="177"/>
      <c r="S1393" s="177"/>
      <c r="T1393" s="403">
        <v>0</v>
      </c>
      <c r="U1393" s="403">
        <v>0</v>
      </c>
      <c r="V1393" s="177"/>
      <c r="W1393" s="177"/>
      <c r="X1393" s="177"/>
      <c r="Y1393" s="177"/>
      <c r="Z1393" s="177"/>
      <c r="AA1393" s="407">
        <v>0</v>
      </c>
      <c r="AB1393" s="533"/>
      <c r="AC1393" s="488"/>
      <c r="AD1393" s="488"/>
      <c r="AE1393" s="488"/>
      <c r="AF1393" s="488"/>
      <c r="AG1393" s="488"/>
      <c r="AH1393" s="488"/>
      <c r="AI1393" s="488"/>
      <c r="AJ1393" s="488"/>
      <c r="AK1393" s="488"/>
      <c r="AL1393" s="488"/>
      <c r="AM1393" s="488"/>
      <c r="AN1393" s="488"/>
      <c r="AO1393" s="488"/>
      <c r="AP1393" s="488"/>
      <c r="AQ1393" s="488"/>
      <c r="AR1393" s="488"/>
      <c r="AS1393" s="488"/>
      <c r="AT1393" s="488"/>
      <c r="AU1393" s="489"/>
    </row>
    <row r="1394" spans="1:47" s="516" customFormat="1" ht="12.75">
      <c r="A1394" s="529"/>
      <c r="B1394" s="401" t="s">
        <v>365</v>
      </c>
      <c r="C1394" s="360"/>
      <c r="D1394" s="360"/>
      <c r="E1394" s="360"/>
      <c r="F1394" s="402"/>
      <c r="G1394" s="402"/>
      <c r="H1394" s="177"/>
      <c r="I1394" s="177"/>
      <c r="J1394" s="177"/>
      <c r="K1394" s="177"/>
      <c r="L1394" s="177"/>
      <c r="M1394" s="177"/>
      <c r="N1394" s="177"/>
      <c r="O1394" s="177"/>
      <c r="P1394" s="177"/>
      <c r="Q1394" s="177"/>
      <c r="R1394" s="177"/>
      <c r="S1394" s="177"/>
      <c r="T1394" s="403">
        <v>0</v>
      </c>
      <c r="U1394" s="403">
        <v>0</v>
      </c>
      <c r="V1394" s="177"/>
      <c r="W1394" s="177"/>
      <c r="X1394" s="177"/>
      <c r="Y1394" s="177"/>
      <c r="Z1394" s="177"/>
      <c r="AA1394" s="407">
        <v>0</v>
      </c>
      <c r="AB1394" s="533"/>
      <c r="AC1394" s="488"/>
      <c r="AD1394" s="488"/>
      <c r="AE1394" s="488"/>
      <c r="AF1394" s="488"/>
      <c r="AG1394" s="488"/>
      <c r="AH1394" s="488"/>
      <c r="AI1394" s="488"/>
      <c r="AJ1394" s="488"/>
      <c r="AK1394" s="488"/>
      <c r="AL1394" s="488"/>
      <c r="AM1394" s="488"/>
      <c r="AN1394" s="488"/>
      <c r="AO1394" s="488"/>
      <c r="AP1394" s="488"/>
      <c r="AQ1394" s="488"/>
      <c r="AR1394" s="488"/>
      <c r="AS1394" s="488"/>
      <c r="AT1394" s="488"/>
      <c r="AU1394" s="489"/>
    </row>
    <row r="1395" spans="1:47" s="516" customFormat="1" ht="12.75">
      <c r="A1395" s="529"/>
      <c r="B1395" s="401" t="s">
        <v>366</v>
      </c>
      <c r="C1395" s="360"/>
      <c r="D1395" s="360"/>
      <c r="E1395" s="360"/>
      <c r="F1395" s="402"/>
      <c r="G1395" s="402"/>
      <c r="H1395" s="177"/>
      <c r="I1395" s="177"/>
      <c r="J1395" s="177"/>
      <c r="K1395" s="177"/>
      <c r="L1395" s="177"/>
      <c r="M1395" s="177"/>
      <c r="N1395" s="177"/>
      <c r="O1395" s="177"/>
      <c r="P1395" s="177"/>
      <c r="Q1395" s="177"/>
      <c r="R1395" s="177"/>
      <c r="S1395" s="177"/>
      <c r="T1395" s="403">
        <v>0</v>
      </c>
      <c r="U1395" s="403">
        <v>0</v>
      </c>
      <c r="V1395" s="177"/>
      <c r="W1395" s="177"/>
      <c r="X1395" s="177"/>
      <c r="Y1395" s="177"/>
      <c r="Z1395" s="177"/>
      <c r="AA1395" s="407">
        <v>0</v>
      </c>
      <c r="AB1395" s="533"/>
      <c r="AC1395" s="488"/>
      <c r="AD1395" s="488"/>
      <c r="AE1395" s="488"/>
      <c r="AF1395" s="488"/>
      <c r="AG1395" s="488"/>
      <c r="AH1395" s="488"/>
      <c r="AI1395" s="488"/>
      <c r="AJ1395" s="488"/>
      <c r="AK1395" s="488"/>
      <c r="AL1395" s="488"/>
      <c r="AM1395" s="488"/>
      <c r="AN1395" s="488"/>
      <c r="AO1395" s="488"/>
      <c r="AP1395" s="488"/>
      <c r="AQ1395" s="488"/>
      <c r="AR1395" s="488"/>
      <c r="AS1395" s="488"/>
      <c r="AT1395" s="488"/>
      <c r="AU1395" s="489"/>
    </row>
    <row r="1396" spans="1:47" s="516" customFormat="1" ht="12.75">
      <c r="A1396" s="529"/>
      <c r="B1396" s="401" t="s">
        <v>367</v>
      </c>
      <c r="C1396" s="360"/>
      <c r="D1396" s="360"/>
      <c r="E1396" s="360"/>
      <c r="F1396" s="402"/>
      <c r="G1396" s="402"/>
      <c r="H1396" s="177"/>
      <c r="I1396" s="177"/>
      <c r="J1396" s="177"/>
      <c r="K1396" s="177"/>
      <c r="L1396" s="177"/>
      <c r="M1396" s="177"/>
      <c r="N1396" s="177"/>
      <c r="O1396" s="177"/>
      <c r="P1396" s="177"/>
      <c r="Q1396" s="177"/>
      <c r="R1396" s="177"/>
      <c r="S1396" s="177"/>
      <c r="T1396" s="403">
        <v>0</v>
      </c>
      <c r="U1396" s="403">
        <v>0</v>
      </c>
      <c r="V1396" s="177"/>
      <c r="W1396" s="177"/>
      <c r="X1396" s="177"/>
      <c r="Y1396" s="177"/>
      <c r="Z1396" s="177"/>
      <c r="AA1396" s="407">
        <v>0</v>
      </c>
      <c r="AB1396" s="533"/>
      <c r="AC1396" s="488"/>
      <c r="AD1396" s="488"/>
      <c r="AE1396" s="488"/>
      <c r="AF1396" s="488"/>
      <c r="AG1396" s="488"/>
      <c r="AH1396" s="488"/>
      <c r="AI1396" s="488"/>
      <c r="AJ1396" s="488"/>
      <c r="AK1396" s="488"/>
      <c r="AL1396" s="488"/>
      <c r="AM1396" s="488"/>
      <c r="AN1396" s="488"/>
      <c r="AO1396" s="488"/>
      <c r="AP1396" s="488"/>
      <c r="AQ1396" s="488"/>
      <c r="AR1396" s="488"/>
      <c r="AS1396" s="488"/>
      <c r="AT1396" s="488"/>
      <c r="AU1396" s="489"/>
    </row>
    <row r="1397" spans="1:47" s="516" customFormat="1" ht="12.75">
      <c r="A1397" s="529"/>
      <c r="B1397" s="401" t="s">
        <v>368</v>
      </c>
      <c r="C1397" s="360">
        <v>0</v>
      </c>
      <c r="D1397" s="360">
        <v>0</v>
      </c>
      <c r="E1397" s="360">
        <v>0</v>
      </c>
      <c r="F1397" s="402"/>
      <c r="G1397" s="402"/>
      <c r="H1397" s="177">
        <v>0</v>
      </c>
      <c r="I1397" s="177">
        <v>0</v>
      </c>
      <c r="J1397" s="177">
        <v>0</v>
      </c>
      <c r="K1397" s="177">
        <v>0</v>
      </c>
      <c r="L1397" s="177">
        <v>0</v>
      </c>
      <c r="M1397" s="177">
        <v>0</v>
      </c>
      <c r="N1397" s="177">
        <v>0</v>
      </c>
      <c r="O1397" s="177">
        <v>0</v>
      </c>
      <c r="P1397" s="177">
        <v>0</v>
      </c>
      <c r="Q1397" s="177">
        <v>0</v>
      </c>
      <c r="R1397" s="177">
        <v>0</v>
      </c>
      <c r="S1397" s="177">
        <v>0</v>
      </c>
      <c r="T1397" s="403">
        <v>0</v>
      </c>
      <c r="U1397" s="403">
        <v>0</v>
      </c>
      <c r="V1397" s="177">
        <v>0</v>
      </c>
      <c r="W1397" s="177">
        <v>0</v>
      </c>
      <c r="X1397" s="177">
        <v>0</v>
      </c>
      <c r="Y1397" s="177">
        <v>0</v>
      </c>
      <c r="Z1397" s="177">
        <v>0</v>
      </c>
      <c r="AA1397" s="407">
        <v>0</v>
      </c>
      <c r="AB1397" s="533"/>
      <c r="AC1397" s="488"/>
      <c r="AD1397" s="488"/>
      <c r="AE1397" s="488"/>
      <c r="AF1397" s="488"/>
      <c r="AG1397" s="488"/>
      <c r="AH1397" s="488"/>
      <c r="AI1397" s="488"/>
      <c r="AJ1397" s="488"/>
      <c r="AK1397" s="488"/>
      <c r="AL1397" s="488"/>
      <c r="AM1397" s="488"/>
      <c r="AN1397" s="488"/>
      <c r="AO1397" s="488"/>
      <c r="AP1397" s="488"/>
      <c r="AQ1397" s="488"/>
      <c r="AR1397" s="488"/>
      <c r="AS1397" s="488"/>
      <c r="AT1397" s="488"/>
      <c r="AU1397" s="489"/>
    </row>
    <row r="1398" spans="1:47" s="516" customFormat="1" ht="12.75">
      <c r="A1398" s="529"/>
      <c r="B1398" s="401" t="s">
        <v>369</v>
      </c>
      <c r="C1398" s="360"/>
      <c r="D1398" s="360"/>
      <c r="E1398" s="360"/>
      <c r="F1398" s="402"/>
      <c r="G1398" s="402"/>
      <c r="H1398" s="177"/>
      <c r="I1398" s="177"/>
      <c r="J1398" s="177"/>
      <c r="K1398" s="177"/>
      <c r="L1398" s="177"/>
      <c r="M1398" s="177"/>
      <c r="N1398" s="177"/>
      <c r="O1398" s="177"/>
      <c r="P1398" s="177"/>
      <c r="Q1398" s="177"/>
      <c r="R1398" s="177"/>
      <c r="S1398" s="177"/>
      <c r="T1398" s="403">
        <v>0</v>
      </c>
      <c r="U1398" s="403">
        <v>0</v>
      </c>
      <c r="V1398" s="177"/>
      <c r="W1398" s="177"/>
      <c r="X1398" s="177"/>
      <c r="Y1398" s="177"/>
      <c r="Z1398" s="177"/>
      <c r="AA1398" s="407">
        <v>0</v>
      </c>
      <c r="AB1398" s="533"/>
      <c r="AC1398" s="488"/>
      <c r="AD1398" s="488"/>
      <c r="AE1398" s="488"/>
      <c r="AF1398" s="488"/>
      <c r="AG1398" s="488"/>
      <c r="AH1398" s="488"/>
      <c r="AI1398" s="488"/>
      <c r="AJ1398" s="488"/>
      <c r="AK1398" s="488"/>
      <c r="AL1398" s="488"/>
      <c r="AM1398" s="488"/>
      <c r="AN1398" s="488"/>
      <c r="AO1398" s="488"/>
      <c r="AP1398" s="488"/>
      <c r="AQ1398" s="488"/>
      <c r="AR1398" s="488"/>
      <c r="AS1398" s="488"/>
      <c r="AT1398" s="488"/>
      <c r="AU1398" s="489"/>
    </row>
    <row r="1399" spans="1:47" s="516" customFormat="1" ht="12.75">
      <c r="A1399" s="529"/>
      <c r="B1399" s="401" t="s">
        <v>370</v>
      </c>
      <c r="C1399" s="360"/>
      <c r="D1399" s="360"/>
      <c r="E1399" s="360"/>
      <c r="F1399" s="402"/>
      <c r="G1399" s="402"/>
      <c r="H1399" s="177"/>
      <c r="I1399" s="177"/>
      <c r="J1399" s="177"/>
      <c r="K1399" s="177"/>
      <c r="L1399" s="177"/>
      <c r="M1399" s="177"/>
      <c r="N1399" s="177"/>
      <c r="O1399" s="177"/>
      <c r="P1399" s="177"/>
      <c r="Q1399" s="177"/>
      <c r="R1399" s="177"/>
      <c r="S1399" s="177"/>
      <c r="T1399" s="403">
        <v>0</v>
      </c>
      <c r="U1399" s="403">
        <v>0</v>
      </c>
      <c r="V1399" s="177"/>
      <c r="W1399" s="177"/>
      <c r="X1399" s="177"/>
      <c r="Y1399" s="177"/>
      <c r="Z1399" s="177"/>
      <c r="AA1399" s="407">
        <v>0</v>
      </c>
      <c r="AB1399" s="533"/>
      <c r="AC1399" s="488"/>
      <c r="AD1399" s="488"/>
      <c r="AE1399" s="488"/>
      <c r="AF1399" s="488"/>
      <c r="AG1399" s="488"/>
      <c r="AH1399" s="488"/>
      <c r="AI1399" s="488"/>
      <c r="AJ1399" s="488"/>
      <c r="AK1399" s="488"/>
      <c r="AL1399" s="488"/>
      <c r="AM1399" s="488"/>
      <c r="AN1399" s="488"/>
      <c r="AO1399" s="488"/>
      <c r="AP1399" s="488"/>
      <c r="AQ1399" s="488"/>
      <c r="AR1399" s="488"/>
      <c r="AS1399" s="488"/>
      <c r="AT1399" s="488"/>
      <c r="AU1399" s="489"/>
    </row>
    <row r="1400" spans="1:47" s="516" customFormat="1" ht="12.75">
      <c r="A1400" s="529"/>
      <c r="B1400" s="401" t="s">
        <v>371</v>
      </c>
      <c r="C1400" s="360"/>
      <c r="D1400" s="360"/>
      <c r="E1400" s="360"/>
      <c r="F1400" s="402"/>
      <c r="G1400" s="402"/>
      <c r="H1400" s="177"/>
      <c r="I1400" s="177"/>
      <c r="J1400" s="177"/>
      <c r="K1400" s="177"/>
      <c r="L1400" s="177"/>
      <c r="M1400" s="177"/>
      <c r="N1400" s="177"/>
      <c r="O1400" s="177"/>
      <c r="P1400" s="177"/>
      <c r="Q1400" s="177"/>
      <c r="R1400" s="177"/>
      <c r="S1400" s="177"/>
      <c r="T1400" s="403">
        <v>0</v>
      </c>
      <c r="U1400" s="403">
        <v>0</v>
      </c>
      <c r="V1400" s="177"/>
      <c r="W1400" s="177"/>
      <c r="X1400" s="177"/>
      <c r="Y1400" s="177"/>
      <c r="Z1400" s="177"/>
      <c r="AA1400" s="407">
        <v>0</v>
      </c>
      <c r="AB1400" s="533"/>
      <c r="AC1400" s="488"/>
      <c r="AD1400" s="488"/>
      <c r="AE1400" s="488"/>
      <c r="AF1400" s="488"/>
      <c r="AG1400" s="488"/>
      <c r="AH1400" s="488"/>
      <c r="AI1400" s="488"/>
      <c r="AJ1400" s="488"/>
      <c r="AK1400" s="488"/>
      <c r="AL1400" s="488"/>
      <c r="AM1400" s="488"/>
      <c r="AN1400" s="488"/>
      <c r="AO1400" s="488"/>
      <c r="AP1400" s="488"/>
      <c r="AQ1400" s="488"/>
      <c r="AR1400" s="488"/>
      <c r="AS1400" s="488"/>
      <c r="AT1400" s="488"/>
      <c r="AU1400" s="489"/>
    </row>
    <row r="1401" spans="1:47" s="516" customFormat="1" ht="12.75">
      <c r="A1401" s="529"/>
      <c r="B1401" s="401" t="s">
        <v>372</v>
      </c>
      <c r="C1401" s="360"/>
      <c r="D1401" s="360"/>
      <c r="E1401" s="360"/>
      <c r="F1401" s="402"/>
      <c r="G1401" s="402"/>
      <c r="H1401" s="177"/>
      <c r="I1401" s="177"/>
      <c r="J1401" s="177"/>
      <c r="K1401" s="177"/>
      <c r="L1401" s="177"/>
      <c r="M1401" s="177"/>
      <c r="N1401" s="177"/>
      <c r="O1401" s="177"/>
      <c r="P1401" s="177"/>
      <c r="Q1401" s="177"/>
      <c r="R1401" s="177"/>
      <c r="S1401" s="177"/>
      <c r="T1401" s="403">
        <v>0</v>
      </c>
      <c r="U1401" s="403">
        <v>0</v>
      </c>
      <c r="V1401" s="177"/>
      <c r="W1401" s="177"/>
      <c r="X1401" s="177"/>
      <c r="Y1401" s="177"/>
      <c r="Z1401" s="177"/>
      <c r="AA1401" s="407">
        <v>0</v>
      </c>
      <c r="AB1401" s="533"/>
      <c r="AC1401" s="488"/>
      <c r="AD1401" s="488"/>
      <c r="AE1401" s="488"/>
      <c r="AF1401" s="488"/>
      <c r="AG1401" s="488"/>
      <c r="AH1401" s="488"/>
      <c r="AI1401" s="488"/>
      <c r="AJ1401" s="488"/>
      <c r="AK1401" s="488"/>
      <c r="AL1401" s="488"/>
      <c r="AM1401" s="488"/>
      <c r="AN1401" s="488"/>
      <c r="AO1401" s="488"/>
      <c r="AP1401" s="488"/>
      <c r="AQ1401" s="488"/>
      <c r="AR1401" s="488"/>
      <c r="AS1401" s="488"/>
      <c r="AT1401" s="488"/>
      <c r="AU1401" s="489"/>
    </row>
    <row r="1402" spans="1:47" s="516" customFormat="1" ht="12.75">
      <c r="A1402" s="529"/>
      <c r="B1402" s="401" t="s">
        <v>373</v>
      </c>
      <c r="C1402" s="360">
        <v>0</v>
      </c>
      <c r="D1402" s="360">
        <v>0</v>
      </c>
      <c r="E1402" s="360">
        <v>1.8</v>
      </c>
      <c r="F1402" s="402"/>
      <c r="G1402" s="402"/>
      <c r="H1402" s="177">
        <v>6.1520000000000001</v>
      </c>
      <c r="I1402" s="177">
        <v>3.7348443200000001</v>
      </c>
      <c r="J1402" s="177">
        <v>0</v>
      </c>
      <c r="K1402" s="177">
        <v>0</v>
      </c>
      <c r="L1402" s="177">
        <v>0</v>
      </c>
      <c r="M1402" s="177">
        <v>1.8</v>
      </c>
      <c r="N1402" s="177">
        <v>0</v>
      </c>
      <c r="O1402" s="177">
        <v>0</v>
      </c>
      <c r="P1402" s="177">
        <v>0</v>
      </c>
      <c r="Q1402" s="177">
        <v>0</v>
      </c>
      <c r="R1402" s="177">
        <v>0</v>
      </c>
      <c r="S1402" s="177">
        <v>0</v>
      </c>
      <c r="T1402" s="403">
        <v>0</v>
      </c>
      <c r="U1402" s="403">
        <v>1.8</v>
      </c>
      <c r="V1402" s="177">
        <v>2.41715568</v>
      </c>
      <c r="W1402" s="177">
        <v>3.7348443199999997</v>
      </c>
      <c r="X1402" s="177">
        <v>0</v>
      </c>
      <c r="Y1402" s="177">
        <v>0</v>
      </c>
      <c r="Z1402" s="177">
        <v>0</v>
      </c>
      <c r="AA1402" s="407">
        <v>6.1519999999999992</v>
      </c>
      <c r="AB1402" s="533"/>
      <c r="AC1402" s="488"/>
      <c r="AD1402" s="488"/>
      <c r="AE1402" s="488"/>
      <c r="AF1402" s="488"/>
      <c r="AG1402" s="488"/>
      <c r="AH1402" s="488"/>
      <c r="AI1402" s="488"/>
      <c r="AJ1402" s="488"/>
      <c r="AK1402" s="488"/>
      <c r="AL1402" s="488"/>
      <c r="AM1402" s="488"/>
      <c r="AN1402" s="488"/>
      <c r="AO1402" s="488"/>
      <c r="AP1402" s="488"/>
      <c r="AQ1402" s="488"/>
      <c r="AR1402" s="488"/>
      <c r="AS1402" s="488"/>
      <c r="AT1402" s="488"/>
      <c r="AU1402" s="489"/>
    </row>
    <row r="1403" spans="1:47" s="516" customFormat="1" ht="12.75">
      <c r="A1403" s="529"/>
      <c r="B1403" s="401" t="s">
        <v>374</v>
      </c>
      <c r="C1403" s="360"/>
      <c r="D1403" s="360"/>
      <c r="E1403" s="360"/>
      <c r="F1403" s="402"/>
      <c r="G1403" s="402"/>
      <c r="H1403" s="177"/>
      <c r="I1403" s="177"/>
      <c r="J1403" s="177"/>
      <c r="K1403" s="177"/>
      <c r="L1403" s="177"/>
      <c r="M1403" s="177"/>
      <c r="N1403" s="177"/>
      <c r="O1403" s="177"/>
      <c r="P1403" s="177"/>
      <c r="Q1403" s="177"/>
      <c r="R1403" s="177"/>
      <c r="S1403" s="177"/>
      <c r="T1403" s="403">
        <v>0</v>
      </c>
      <c r="U1403" s="403">
        <v>0</v>
      </c>
      <c r="V1403" s="177"/>
      <c r="W1403" s="177"/>
      <c r="X1403" s="177"/>
      <c r="Y1403" s="177"/>
      <c r="Z1403" s="177"/>
      <c r="AA1403" s="407">
        <v>0</v>
      </c>
      <c r="AB1403" s="533"/>
      <c r="AC1403" s="488"/>
      <c r="AD1403" s="488"/>
      <c r="AE1403" s="488"/>
      <c r="AF1403" s="488"/>
      <c r="AG1403" s="488"/>
      <c r="AH1403" s="488"/>
      <c r="AI1403" s="488"/>
      <c r="AJ1403" s="488"/>
      <c r="AK1403" s="488"/>
      <c r="AL1403" s="488"/>
      <c r="AM1403" s="488"/>
      <c r="AN1403" s="488"/>
      <c r="AO1403" s="488"/>
      <c r="AP1403" s="488"/>
      <c r="AQ1403" s="488"/>
      <c r="AR1403" s="488"/>
      <c r="AS1403" s="488"/>
      <c r="AT1403" s="488"/>
      <c r="AU1403" s="489"/>
    </row>
    <row r="1404" spans="1:47" s="516" customFormat="1" ht="12.75">
      <c r="A1404" s="529"/>
      <c r="B1404" s="401" t="s">
        <v>375</v>
      </c>
      <c r="C1404" s="360"/>
      <c r="D1404" s="360"/>
      <c r="E1404" s="360"/>
      <c r="F1404" s="402"/>
      <c r="G1404" s="402"/>
      <c r="H1404" s="177"/>
      <c r="I1404" s="177"/>
      <c r="J1404" s="177"/>
      <c r="K1404" s="177"/>
      <c r="L1404" s="177"/>
      <c r="M1404" s="177"/>
      <c r="N1404" s="177"/>
      <c r="O1404" s="177"/>
      <c r="P1404" s="177"/>
      <c r="Q1404" s="177"/>
      <c r="R1404" s="177"/>
      <c r="S1404" s="177"/>
      <c r="T1404" s="403">
        <v>0</v>
      </c>
      <c r="U1404" s="403">
        <v>0</v>
      </c>
      <c r="V1404" s="177"/>
      <c r="W1404" s="177"/>
      <c r="X1404" s="177"/>
      <c r="Y1404" s="177"/>
      <c r="Z1404" s="177"/>
      <c r="AA1404" s="407">
        <v>0</v>
      </c>
      <c r="AB1404" s="533"/>
      <c r="AC1404" s="488"/>
      <c r="AD1404" s="488"/>
      <c r="AE1404" s="488"/>
      <c r="AF1404" s="488"/>
      <c r="AG1404" s="488"/>
      <c r="AH1404" s="488"/>
      <c r="AI1404" s="488"/>
      <c r="AJ1404" s="488"/>
      <c r="AK1404" s="488"/>
      <c r="AL1404" s="488"/>
      <c r="AM1404" s="488"/>
      <c r="AN1404" s="488"/>
      <c r="AO1404" s="488"/>
      <c r="AP1404" s="488"/>
      <c r="AQ1404" s="488"/>
      <c r="AR1404" s="488"/>
      <c r="AS1404" s="488"/>
      <c r="AT1404" s="488"/>
      <c r="AU1404" s="489"/>
    </row>
    <row r="1405" spans="1:47" s="516" customFormat="1" ht="12.75">
      <c r="A1405" s="529"/>
      <c r="B1405" s="401" t="s">
        <v>376</v>
      </c>
      <c r="C1405" s="360"/>
      <c r="D1405" s="360"/>
      <c r="E1405" s="360">
        <v>1.8</v>
      </c>
      <c r="F1405" s="402"/>
      <c r="G1405" s="402"/>
      <c r="H1405" s="177">
        <v>6.1520000000000001</v>
      </c>
      <c r="I1405" s="518">
        <v>3.7348443200000001</v>
      </c>
      <c r="J1405" s="177"/>
      <c r="K1405" s="177"/>
      <c r="L1405" s="177"/>
      <c r="M1405" s="177">
        <v>1.8</v>
      </c>
      <c r="N1405" s="177"/>
      <c r="O1405" s="177"/>
      <c r="P1405" s="177"/>
      <c r="Q1405" s="177"/>
      <c r="R1405" s="177"/>
      <c r="S1405" s="177"/>
      <c r="T1405" s="403">
        <v>0</v>
      </c>
      <c r="U1405" s="403">
        <v>1.8</v>
      </c>
      <c r="V1405" s="177">
        <v>2.41715568</v>
      </c>
      <c r="W1405" s="177">
        <v>3.7348443199999997</v>
      </c>
      <c r="X1405" s="177"/>
      <c r="Y1405" s="177"/>
      <c r="Z1405" s="177"/>
      <c r="AA1405" s="407">
        <v>6.1519999999999992</v>
      </c>
      <c r="AB1405" s="533"/>
      <c r="AC1405" s="488"/>
      <c r="AD1405" s="488"/>
      <c r="AE1405" s="488"/>
      <c r="AF1405" s="488"/>
      <c r="AG1405" s="488"/>
      <c r="AH1405" s="488"/>
      <c r="AI1405" s="488"/>
      <c r="AJ1405" s="488"/>
      <c r="AK1405" s="488"/>
      <c r="AL1405" s="488"/>
      <c r="AM1405" s="488"/>
      <c r="AN1405" s="488"/>
      <c r="AO1405" s="488"/>
      <c r="AP1405" s="488"/>
      <c r="AQ1405" s="488"/>
      <c r="AR1405" s="488"/>
      <c r="AS1405" s="488"/>
      <c r="AT1405" s="488"/>
      <c r="AU1405" s="489"/>
    </row>
    <row r="1406" spans="1:47" s="516" customFormat="1" ht="12.75">
      <c r="A1406" s="529"/>
      <c r="B1406" s="401" t="s">
        <v>377</v>
      </c>
      <c r="C1406" s="360"/>
      <c r="D1406" s="360"/>
      <c r="E1406" s="360"/>
      <c r="F1406" s="402"/>
      <c r="G1406" s="402"/>
      <c r="H1406" s="177"/>
      <c r="I1406" s="177"/>
      <c r="J1406" s="177"/>
      <c r="K1406" s="177"/>
      <c r="L1406" s="177"/>
      <c r="M1406" s="177"/>
      <c r="N1406" s="177"/>
      <c r="O1406" s="177"/>
      <c r="P1406" s="177"/>
      <c r="Q1406" s="177"/>
      <c r="R1406" s="177"/>
      <c r="S1406" s="177"/>
      <c r="T1406" s="403">
        <v>0</v>
      </c>
      <c r="U1406" s="403">
        <v>0</v>
      </c>
      <c r="V1406" s="177"/>
      <c r="W1406" s="177"/>
      <c r="X1406" s="177"/>
      <c r="Y1406" s="177"/>
      <c r="Z1406" s="177"/>
      <c r="AA1406" s="407">
        <v>0</v>
      </c>
      <c r="AB1406" s="533"/>
      <c r="AC1406" s="488"/>
      <c r="AD1406" s="488"/>
      <c r="AE1406" s="488"/>
      <c r="AF1406" s="488"/>
      <c r="AG1406" s="488"/>
      <c r="AH1406" s="488"/>
      <c r="AI1406" s="488"/>
      <c r="AJ1406" s="488"/>
      <c r="AK1406" s="488"/>
      <c r="AL1406" s="488"/>
      <c r="AM1406" s="488"/>
      <c r="AN1406" s="488"/>
      <c r="AO1406" s="488"/>
      <c r="AP1406" s="488"/>
      <c r="AQ1406" s="488"/>
      <c r="AR1406" s="488"/>
      <c r="AS1406" s="488"/>
      <c r="AT1406" s="488"/>
      <c r="AU1406" s="489"/>
    </row>
    <row r="1407" spans="1:47" s="516" customFormat="1" ht="12.75">
      <c r="A1407" s="529"/>
      <c r="B1407" s="401" t="s">
        <v>67</v>
      </c>
      <c r="C1407" s="360"/>
      <c r="D1407" s="360"/>
      <c r="E1407" s="360"/>
      <c r="F1407" s="402"/>
      <c r="G1407" s="402"/>
      <c r="H1407" s="177"/>
      <c r="I1407" s="177"/>
      <c r="J1407" s="177"/>
      <c r="K1407" s="177"/>
      <c r="L1407" s="177"/>
      <c r="M1407" s="177"/>
      <c r="N1407" s="177"/>
      <c r="O1407" s="177"/>
      <c r="P1407" s="177"/>
      <c r="Q1407" s="177"/>
      <c r="R1407" s="177"/>
      <c r="S1407" s="177"/>
      <c r="T1407" s="403">
        <v>0</v>
      </c>
      <c r="U1407" s="403">
        <v>0</v>
      </c>
      <c r="V1407" s="177"/>
      <c r="W1407" s="177"/>
      <c r="X1407" s="177"/>
      <c r="Y1407" s="177"/>
      <c r="Z1407" s="177"/>
      <c r="AA1407" s="407">
        <v>0</v>
      </c>
      <c r="AB1407" s="533"/>
      <c r="AC1407" s="488"/>
      <c r="AD1407" s="488"/>
      <c r="AE1407" s="488"/>
      <c r="AF1407" s="488"/>
      <c r="AG1407" s="488"/>
      <c r="AH1407" s="488"/>
      <c r="AI1407" s="488"/>
      <c r="AJ1407" s="488"/>
      <c r="AK1407" s="488"/>
      <c r="AL1407" s="488"/>
      <c r="AM1407" s="488"/>
      <c r="AN1407" s="488"/>
      <c r="AO1407" s="488"/>
      <c r="AP1407" s="488"/>
      <c r="AQ1407" s="488"/>
      <c r="AR1407" s="488"/>
      <c r="AS1407" s="488"/>
      <c r="AT1407" s="488"/>
      <c r="AU1407" s="489"/>
    </row>
    <row r="1408" spans="1:47" s="516" customFormat="1" ht="12.75">
      <c r="A1408" s="517"/>
      <c r="B1408" s="511" t="s">
        <v>131</v>
      </c>
      <c r="C1408" s="518"/>
      <c r="D1408" s="513">
        <v>663.63199999999995</v>
      </c>
      <c r="E1408" s="513">
        <v>83.61999999999999</v>
      </c>
      <c r="F1408" s="519"/>
      <c r="G1408" s="519"/>
      <c r="H1408" s="513">
        <v>3017.8660836000004</v>
      </c>
      <c r="I1408" s="513">
        <v>1820.8740766321121</v>
      </c>
      <c r="J1408" s="513">
        <v>12.834</v>
      </c>
      <c r="K1408" s="513">
        <v>4.54</v>
      </c>
      <c r="L1408" s="513">
        <v>130.14099999999999</v>
      </c>
      <c r="M1408" s="513">
        <v>15.27</v>
      </c>
      <c r="N1408" s="513">
        <v>290.55200000000002</v>
      </c>
      <c r="O1408" s="513">
        <v>36.949999999999996</v>
      </c>
      <c r="P1408" s="513">
        <v>35.94</v>
      </c>
      <c r="Q1408" s="513">
        <v>5.98</v>
      </c>
      <c r="R1408" s="513">
        <v>110.96</v>
      </c>
      <c r="S1408" s="513">
        <v>14.540000000000001</v>
      </c>
      <c r="T1408" s="584">
        <v>580.42700000000002</v>
      </c>
      <c r="U1408" s="584">
        <v>77.28</v>
      </c>
      <c r="V1408" s="513">
        <v>746.41533279000009</v>
      </c>
      <c r="W1408" s="513">
        <v>291.30360831211169</v>
      </c>
      <c r="X1408" s="513">
        <v>327.00299999999999</v>
      </c>
      <c r="Y1408" s="513">
        <v>275.11211063000002</v>
      </c>
      <c r="Z1408" s="513">
        <v>418.18641500000001</v>
      </c>
      <c r="AA1408" s="587">
        <v>2058.0204667321118</v>
      </c>
      <c r="AB1408" s="490"/>
      <c r="AC1408" s="515"/>
      <c r="AD1408" s="515"/>
      <c r="AE1408" s="515"/>
      <c r="AF1408" s="488"/>
      <c r="AG1408" s="515"/>
      <c r="AH1408" s="515"/>
      <c r="AI1408" s="488"/>
      <c r="AJ1408" s="488"/>
      <c r="AK1408" s="515"/>
      <c r="AL1408" s="515"/>
      <c r="AM1408" s="515"/>
      <c r="AN1408" s="515"/>
      <c r="AO1408" s="515"/>
      <c r="AP1408" s="515"/>
      <c r="AQ1408" s="515"/>
      <c r="AR1408" s="515"/>
      <c r="AS1408" s="515"/>
      <c r="AT1408" s="515"/>
      <c r="AU1408" s="489">
        <v>-450.57667417481798</v>
      </c>
    </row>
    <row r="1409" spans="1:47" s="516" customFormat="1" ht="12.75">
      <c r="A1409" s="534"/>
      <c r="B1409" s="346" t="s">
        <v>361</v>
      </c>
      <c r="C1409" s="347">
        <v>0</v>
      </c>
      <c r="D1409" s="347">
        <v>663.63199999999995</v>
      </c>
      <c r="E1409" s="347">
        <v>83.61999999999999</v>
      </c>
      <c r="F1409" s="394"/>
      <c r="G1409" s="394"/>
      <c r="H1409" s="311">
        <v>3017.8660836000004</v>
      </c>
      <c r="I1409" s="311">
        <v>1820.8740766321121</v>
      </c>
      <c r="J1409" s="311">
        <v>12.834</v>
      </c>
      <c r="K1409" s="311">
        <v>4.54</v>
      </c>
      <c r="L1409" s="311">
        <v>130.14099999999999</v>
      </c>
      <c r="M1409" s="311">
        <v>15.27</v>
      </c>
      <c r="N1409" s="311">
        <v>290.55200000000002</v>
      </c>
      <c r="O1409" s="311">
        <v>36.949999999999996</v>
      </c>
      <c r="P1409" s="311">
        <v>35.94</v>
      </c>
      <c r="Q1409" s="311">
        <v>5.98</v>
      </c>
      <c r="R1409" s="311">
        <v>110.96</v>
      </c>
      <c r="S1409" s="311">
        <v>14.540000000000001</v>
      </c>
      <c r="T1409" s="392">
        <v>580.42700000000002</v>
      </c>
      <c r="U1409" s="392">
        <v>77.28</v>
      </c>
      <c r="V1409" s="311">
        <v>746.41533279000009</v>
      </c>
      <c r="W1409" s="311">
        <v>291.30360831211169</v>
      </c>
      <c r="X1409" s="311">
        <v>327.00299999999999</v>
      </c>
      <c r="Y1409" s="311">
        <v>275.11211063000002</v>
      </c>
      <c r="Z1409" s="311">
        <v>418.18641500000001</v>
      </c>
      <c r="AA1409" s="395">
        <v>2058.0204667321118</v>
      </c>
      <c r="AB1409" s="533"/>
      <c r="AC1409" s="515"/>
      <c r="AD1409" s="515"/>
      <c r="AE1409" s="515"/>
      <c r="AF1409" s="488"/>
      <c r="AG1409" s="515"/>
      <c r="AH1409" s="515"/>
      <c r="AI1409" s="488"/>
      <c r="AJ1409" s="488"/>
      <c r="AK1409" s="515"/>
      <c r="AL1409" s="515"/>
      <c r="AM1409" s="515"/>
      <c r="AN1409" s="515"/>
      <c r="AO1409" s="515"/>
      <c r="AP1409" s="515"/>
      <c r="AQ1409" s="515"/>
      <c r="AR1409" s="515"/>
      <c r="AS1409" s="515"/>
      <c r="AT1409" s="515"/>
      <c r="AU1409" s="489"/>
    </row>
    <row r="1410" spans="1:47" s="516" customFormat="1" ht="12.75">
      <c r="A1410" s="534"/>
      <c r="B1410" s="346" t="s">
        <v>362</v>
      </c>
      <c r="C1410" s="347">
        <v>0</v>
      </c>
      <c r="D1410" s="347">
        <v>663.63199999999995</v>
      </c>
      <c r="E1410" s="347">
        <v>0</v>
      </c>
      <c r="F1410" s="394"/>
      <c r="G1410" s="394"/>
      <c r="H1410" s="311">
        <v>2252.0101557400003</v>
      </c>
      <c r="I1410" s="311">
        <v>1390.3279390854116</v>
      </c>
      <c r="J1410" s="311">
        <v>12.834</v>
      </c>
      <c r="K1410" s="311">
        <v>0</v>
      </c>
      <c r="L1410" s="311">
        <v>130.14099999999999</v>
      </c>
      <c r="M1410" s="311">
        <v>0</v>
      </c>
      <c r="N1410" s="311">
        <v>290.55200000000002</v>
      </c>
      <c r="O1410" s="311">
        <v>0</v>
      </c>
      <c r="P1410" s="311">
        <v>35.94</v>
      </c>
      <c r="Q1410" s="311">
        <v>0</v>
      </c>
      <c r="R1410" s="311">
        <v>110.96</v>
      </c>
      <c r="S1410" s="311">
        <v>0</v>
      </c>
      <c r="T1410" s="392">
        <v>580.42700000000002</v>
      </c>
      <c r="U1410" s="392">
        <v>0</v>
      </c>
      <c r="V1410" s="311">
        <v>581.46040521204088</v>
      </c>
      <c r="W1410" s="311">
        <v>164.75825943192046</v>
      </c>
      <c r="X1410" s="311">
        <v>254.27341099349101</v>
      </c>
      <c r="Y1410" s="311">
        <v>216.19676393</v>
      </c>
      <c r="Z1410" s="311">
        <v>333.02036573999999</v>
      </c>
      <c r="AA1410" s="395">
        <v>1549.7092053074523</v>
      </c>
      <c r="AB1410" s="533"/>
      <c r="AC1410" s="515"/>
      <c r="AD1410" s="515"/>
      <c r="AE1410" s="515"/>
      <c r="AF1410" s="488"/>
      <c r="AG1410" s="515"/>
      <c r="AH1410" s="515"/>
      <c r="AI1410" s="488"/>
      <c r="AJ1410" s="488"/>
      <c r="AK1410" s="515"/>
      <c r="AL1410" s="515"/>
      <c r="AM1410" s="515"/>
      <c r="AN1410" s="515"/>
      <c r="AO1410" s="515"/>
      <c r="AP1410" s="515"/>
      <c r="AQ1410" s="515"/>
      <c r="AR1410" s="515"/>
      <c r="AS1410" s="515"/>
      <c r="AT1410" s="515"/>
      <c r="AU1410" s="489"/>
    </row>
    <row r="1411" spans="1:47" s="516" customFormat="1" ht="12.75">
      <c r="A1411" s="534"/>
      <c r="B1411" s="346" t="s">
        <v>363</v>
      </c>
      <c r="C1411" s="347">
        <v>0</v>
      </c>
      <c r="D1411" s="347">
        <v>614.68299999999999</v>
      </c>
      <c r="E1411" s="347">
        <v>0</v>
      </c>
      <c r="F1411" s="394"/>
      <c r="G1411" s="394"/>
      <c r="H1411" s="311">
        <v>2075.5302912435095</v>
      </c>
      <c r="I1411" s="311">
        <v>1241.7679357955781</v>
      </c>
      <c r="J1411" s="311">
        <v>12.539</v>
      </c>
      <c r="K1411" s="311">
        <v>0</v>
      </c>
      <c r="L1411" s="311">
        <v>128.13800000000001</v>
      </c>
      <c r="M1411" s="311">
        <v>0</v>
      </c>
      <c r="N1411" s="311">
        <v>278.62599999999998</v>
      </c>
      <c r="O1411" s="311">
        <v>0</v>
      </c>
      <c r="P1411" s="311">
        <v>20.92</v>
      </c>
      <c r="Q1411" s="311">
        <v>0</v>
      </c>
      <c r="R1411" s="311">
        <v>91.254999999999995</v>
      </c>
      <c r="S1411" s="311">
        <v>0</v>
      </c>
      <c r="T1411" s="392">
        <v>531.47800000000007</v>
      </c>
      <c r="U1411" s="392">
        <v>0</v>
      </c>
      <c r="V1411" s="311">
        <v>563.7740549563398</v>
      </c>
      <c r="W1411" s="311">
        <v>151.66043141192046</v>
      </c>
      <c r="X1411" s="311">
        <v>237.73244350014807</v>
      </c>
      <c r="Y1411" s="311">
        <v>171.34028329999998</v>
      </c>
      <c r="Z1411" s="311">
        <v>258.95563859999999</v>
      </c>
      <c r="AA1411" s="395">
        <v>1383.4628517684082</v>
      </c>
      <c r="AB1411" s="533"/>
      <c r="AC1411" s="515"/>
      <c r="AD1411" s="515"/>
      <c r="AE1411" s="515"/>
      <c r="AF1411" s="488"/>
      <c r="AG1411" s="515"/>
      <c r="AH1411" s="515"/>
      <c r="AI1411" s="488"/>
      <c r="AJ1411" s="488"/>
      <c r="AK1411" s="515"/>
      <c r="AL1411" s="515"/>
      <c r="AM1411" s="515"/>
      <c r="AN1411" s="515"/>
      <c r="AO1411" s="515"/>
      <c r="AP1411" s="515"/>
      <c r="AQ1411" s="515"/>
      <c r="AR1411" s="515"/>
      <c r="AS1411" s="515"/>
      <c r="AT1411" s="515"/>
      <c r="AU1411" s="489"/>
    </row>
    <row r="1412" spans="1:47" s="516" customFormat="1" ht="12.75">
      <c r="A1412" s="534"/>
      <c r="B1412" s="346" t="s">
        <v>364</v>
      </c>
      <c r="C1412" s="347"/>
      <c r="D1412" s="347">
        <v>0</v>
      </c>
      <c r="E1412" s="347">
        <v>0</v>
      </c>
      <c r="F1412" s="394"/>
      <c r="G1412" s="394"/>
      <c r="H1412" s="311">
        <v>0</v>
      </c>
      <c r="I1412" s="311">
        <v>0</v>
      </c>
      <c r="J1412" s="311">
        <v>0</v>
      </c>
      <c r="K1412" s="311">
        <v>0</v>
      </c>
      <c r="L1412" s="311">
        <v>0</v>
      </c>
      <c r="M1412" s="311">
        <v>0</v>
      </c>
      <c r="N1412" s="311">
        <v>0</v>
      </c>
      <c r="O1412" s="311">
        <v>0</v>
      </c>
      <c r="P1412" s="311">
        <v>0</v>
      </c>
      <c r="Q1412" s="311">
        <v>0</v>
      </c>
      <c r="R1412" s="311">
        <v>0</v>
      </c>
      <c r="S1412" s="311">
        <v>0</v>
      </c>
      <c r="T1412" s="392">
        <v>0</v>
      </c>
      <c r="U1412" s="392">
        <v>0</v>
      </c>
      <c r="V1412" s="311">
        <v>0</v>
      </c>
      <c r="W1412" s="311">
        <v>0</v>
      </c>
      <c r="X1412" s="311">
        <v>0</v>
      </c>
      <c r="Y1412" s="311">
        <v>0</v>
      </c>
      <c r="Z1412" s="311">
        <v>0</v>
      </c>
      <c r="AA1412" s="395">
        <v>0</v>
      </c>
      <c r="AB1412" s="533"/>
      <c r="AC1412" s="515"/>
      <c r="AD1412" s="515"/>
      <c r="AE1412" s="515"/>
      <c r="AF1412" s="488"/>
      <c r="AG1412" s="515"/>
      <c r="AH1412" s="515"/>
      <c r="AI1412" s="488"/>
      <c r="AJ1412" s="488"/>
      <c r="AK1412" s="515"/>
      <c r="AL1412" s="515"/>
      <c r="AM1412" s="515"/>
      <c r="AN1412" s="515"/>
      <c r="AO1412" s="515"/>
      <c r="AP1412" s="515"/>
      <c r="AQ1412" s="515"/>
      <c r="AR1412" s="515"/>
      <c r="AS1412" s="515"/>
      <c r="AT1412" s="515"/>
      <c r="AU1412" s="489"/>
    </row>
    <row r="1413" spans="1:47" s="516" customFormat="1" ht="12.75">
      <c r="A1413" s="534"/>
      <c r="B1413" s="346" t="s">
        <v>365</v>
      </c>
      <c r="C1413" s="347"/>
      <c r="D1413" s="347">
        <v>87</v>
      </c>
      <c r="E1413" s="347">
        <v>0</v>
      </c>
      <c r="F1413" s="394"/>
      <c r="G1413" s="394"/>
      <c r="H1413" s="311">
        <v>675.27353581</v>
      </c>
      <c r="I1413" s="311">
        <v>624.64597565999998</v>
      </c>
      <c r="J1413" s="311">
        <v>0</v>
      </c>
      <c r="K1413" s="311">
        <v>0</v>
      </c>
      <c r="L1413" s="311">
        <v>0</v>
      </c>
      <c r="M1413" s="311">
        <v>0</v>
      </c>
      <c r="N1413" s="311">
        <v>0</v>
      </c>
      <c r="O1413" s="311">
        <v>0</v>
      </c>
      <c r="P1413" s="311">
        <v>0</v>
      </c>
      <c r="Q1413" s="311">
        <v>0</v>
      </c>
      <c r="R1413" s="311">
        <v>6</v>
      </c>
      <c r="S1413" s="311">
        <v>0</v>
      </c>
      <c r="T1413" s="392">
        <v>6</v>
      </c>
      <c r="U1413" s="392">
        <v>0</v>
      </c>
      <c r="V1413" s="311">
        <v>3.8220000000000001</v>
      </c>
      <c r="W1413" s="311">
        <v>5.3483137699999999</v>
      </c>
      <c r="X1413" s="311">
        <v>0.35325718</v>
      </c>
      <c r="Y1413" s="311">
        <v>105.47912183</v>
      </c>
      <c r="Z1413" s="311">
        <v>91.38614389</v>
      </c>
      <c r="AA1413" s="395">
        <v>206.38883666999999</v>
      </c>
      <c r="AB1413" s="533"/>
      <c r="AC1413" s="515"/>
      <c r="AD1413" s="515"/>
      <c r="AE1413" s="515"/>
      <c r="AF1413" s="488"/>
      <c r="AG1413" s="515"/>
      <c r="AH1413" s="515"/>
      <c r="AI1413" s="488"/>
      <c r="AJ1413" s="488"/>
      <c r="AK1413" s="515"/>
      <c r="AL1413" s="515"/>
      <c r="AM1413" s="515"/>
      <c r="AN1413" s="515"/>
      <c r="AO1413" s="515"/>
      <c r="AP1413" s="515"/>
      <c r="AQ1413" s="515"/>
      <c r="AR1413" s="515"/>
      <c r="AS1413" s="515"/>
      <c r="AT1413" s="515"/>
      <c r="AU1413" s="489"/>
    </row>
    <row r="1414" spans="1:47" s="516" customFormat="1" ht="12.75">
      <c r="A1414" s="534"/>
      <c r="B1414" s="346" t="s">
        <v>366</v>
      </c>
      <c r="C1414" s="347"/>
      <c r="D1414" s="347">
        <v>210.22399999999996</v>
      </c>
      <c r="E1414" s="347">
        <v>0</v>
      </c>
      <c r="F1414" s="394"/>
      <c r="G1414" s="394"/>
      <c r="H1414" s="311">
        <v>668.03254933000005</v>
      </c>
      <c r="I1414" s="311">
        <v>290.08352218887308</v>
      </c>
      <c r="J1414" s="311">
        <v>4.7459999999999996</v>
      </c>
      <c r="K1414" s="311">
        <v>0</v>
      </c>
      <c r="L1414" s="311">
        <v>68.852000000000018</v>
      </c>
      <c r="M1414" s="311">
        <v>0</v>
      </c>
      <c r="N1414" s="311">
        <v>117.316</v>
      </c>
      <c r="O1414" s="311">
        <v>0</v>
      </c>
      <c r="P1414" s="311">
        <v>8.31</v>
      </c>
      <c r="Q1414" s="311">
        <v>0</v>
      </c>
      <c r="R1414" s="311">
        <v>11</v>
      </c>
      <c r="S1414" s="311">
        <v>0</v>
      </c>
      <c r="T1414" s="392">
        <v>210.22400000000002</v>
      </c>
      <c r="U1414" s="392">
        <v>0</v>
      </c>
      <c r="V1414" s="311">
        <v>311.52203664201397</v>
      </c>
      <c r="W1414" s="311">
        <v>80.760363357797374</v>
      </c>
      <c r="X1414" s="311">
        <v>161.77155574904842</v>
      </c>
      <c r="Y1414" s="311">
        <v>20.572741499999999</v>
      </c>
      <c r="Z1414" s="311">
        <v>26.986231759999999</v>
      </c>
      <c r="AA1414" s="395">
        <v>601.61292900885962</v>
      </c>
      <c r="AB1414" s="533"/>
      <c r="AC1414" s="515"/>
      <c r="AD1414" s="515"/>
      <c r="AE1414" s="515"/>
      <c r="AF1414" s="488"/>
      <c r="AG1414" s="515"/>
      <c r="AH1414" s="515"/>
      <c r="AI1414" s="488"/>
      <c r="AJ1414" s="488"/>
      <c r="AK1414" s="515"/>
      <c r="AL1414" s="515"/>
      <c r="AM1414" s="515"/>
      <c r="AN1414" s="515"/>
      <c r="AO1414" s="515"/>
      <c r="AP1414" s="515"/>
      <c r="AQ1414" s="515"/>
      <c r="AR1414" s="515"/>
      <c r="AS1414" s="515"/>
      <c r="AT1414" s="515"/>
      <c r="AU1414" s="489"/>
    </row>
    <row r="1415" spans="1:47" s="516" customFormat="1" ht="12.75">
      <c r="A1415" s="534"/>
      <c r="B1415" s="346" t="s">
        <v>367</v>
      </c>
      <c r="C1415" s="347"/>
      <c r="D1415" s="347">
        <v>317.45899999999995</v>
      </c>
      <c r="E1415" s="347">
        <v>0</v>
      </c>
      <c r="F1415" s="394"/>
      <c r="G1415" s="394"/>
      <c r="H1415" s="311">
        <v>732.22420610350969</v>
      </c>
      <c r="I1415" s="311">
        <v>327.03843794670502</v>
      </c>
      <c r="J1415" s="311">
        <v>7.7930000000000001</v>
      </c>
      <c r="K1415" s="311">
        <v>0</v>
      </c>
      <c r="L1415" s="311">
        <v>59.286000000000001</v>
      </c>
      <c r="M1415" s="311">
        <v>0</v>
      </c>
      <c r="N1415" s="311">
        <v>161.31</v>
      </c>
      <c r="O1415" s="311">
        <v>0</v>
      </c>
      <c r="P1415" s="311">
        <v>12.61</v>
      </c>
      <c r="Q1415" s="311">
        <v>0</v>
      </c>
      <c r="R1415" s="311">
        <v>74.254999999999995</v>
      </c>
      <c r="S1415" s="311">
        <v>0</v>
      </c>
      <c r="T1415" s="392">
        <v>315.25400000000002</v>
      </c>
      <c r="U1415" s="392">
        <v>0</v>
      </c>
      <c r="V1415" s="311">
        <v>248.43001831432582</v>
      </c>
      <c r="W1415" s="311">
        <v>65.551754284123078</v>
      </c>
      <c r="X1415" s="311">
        <v>75.607630571099634</v>
      </c>
      <c r="Y1415" s="311">
        <v>45.28841997</v>
      </c>
      <c r="Z1415" s="311">
        <v>140.58326295000001</v>
      </c>
      <c r="AA1415" s="395">
        <v>575.46108608954853</v>
      </c>
      <c r="AB1415" s="533"/>
      <c r="AC1415" s="515"/>
      <c r="AD1415" s="515"/>
      <c r="AE1415" s="515"/>
      <c r="AF1415" s="488"/>
      <c r="AG1415" s="515"/>
      <c r="AH1415" s="515"/>
      <c r="AI1415" s="488"/>
      <c r="AJ1415" s="488"/>
      <c r="AK1415" s="515"/>
      <c r="AL1415" s="515"/>
      <c r="AM1415" s="515"/>
      <c r="AN1415" s="515"/>
      <c r="AO1415" s="515"/>
      <c r="AP1415" s="515"/>
      <c r="AQ1415" s="515"/>
      <c r="AR1415" s="515"/>
      <c r="AS1415" s="515"/>
      <c r="AT1415" s="515"/>
      <c r="AU1415" s="489"/>
    </row>
    <row r="1416" spans="1:47" s="516" customFormat="1" ht="12.75">
      <c r="A1416" s="534"/>
      <c r="B1416" s="346" t="s">
        <v>368</v>
      </c>
      <c r="C1416" s="347">
        <v>0</v>
      </c>
      <c r="D1416" s="347">
        <v>48.948999999999998</v>
      </c>
      <c r="E1416" s="347">
        <v>0</v>
      </c>
      <c r="F1416" s="394"/>
      <c r="G1416" s="394"/>
      <c r="H1416" s="311">
        <v>176.47986449649039</v>
      </c>
      <c r="I1416" s="311">
        <v>148.56000328983333</v>
      </c>
      <c r="J1416" s="311">
        <v>0.29500000000000004</v>
      </c>
      <c r="K1416" s="311">
        <v>0</v>
      </c>
      <c r="L1416" s="311">
        <v>2.0030000000000001</v>
      </c>
      <c r="M1416" s="311">
        <v>0</v>
      </c>
      <c r="N1416" s="311">
        <v>11.925999999999998</v>
      </c>
      <c r="O1416" s="311">
        <v>0</v>
      </c>
      <c r="P1416" s="311">
        <v>15.02</v>
      </c>
      <c r="Q1416" s="311">
        <v>0</v>
      </c>
      <c r="R1416" s="311">
        <v>19.704999999999998</v>
      </c>
      <c r="S1416" s="311">
        <v>0</v>
      </c>
      <c r="T1416" s="392">
        <v>48.948999999999998</v>
      </c>
      <c r="U1416" s="392">
        <v>0</v>
      </c>
      <c r="V1416" s="311">
        <v>17.686350255701178</v>
      </c>
      <c r="W1416" s="311">
        <v>13.097828019999998</v>
      </c>
      <c r="X1416" s="311">
        <v>16.540967493342936</v>
      </c>
      <c r="Y1416" s="311">
        <v>44.856480630000007</v>
      </c>
      <c r="Z1416" s="311">
        <v>74.064727140000002</v>
      </c>
      <c r="AA1416" s="395">
        <v>166.24635353904412</v>
      </c>
      <c r="AB1416" s="533"/>
      <c r="AC1416" s="515"/>
      <c r="AD1416" s="515"/>
      <c r="AE1416" s="515"/>
      <c r="AF1416" s="488"/>
      <c r="AG1416" s="515"/>
      <c r="AH1416" s="515"/>
      <c r="AI1416" s="488"/>
      <c r="AJ1416" s="488"/>
      <c r="AK1416" s="515"/>
      <c r="AL1416" s="515"/>
      <c r="AM1416" s="515"/>
      <c r="AN1416" s="515"/>
      <c r="AO1416" s="515"/>
      <c r="AP1416" s="515"/>
      <c r="AQ1416" s="515"/>
      <c r="AR1416" s="515"/>
      <c r="AS1416" s="515"/>
      <c r="AT1416" s="515"/>
      <c r="AU1416" s="489"/>
    </row>
    <row r="1417" spans="1:47" s="516" customFormat="1" ht="12.75">
      <c r="A1417" s="534"/>
      <c r="B1417" s="346" t="s">
        <v>369</v>
      </c>
      <c r="C1417" s="347"/>
      <c r="D1417" s="347">
        <v>0</v>
      </c>
      <c r="E1417" s="347">
        <v>0</v>
      </c>
      <c r="F1417" s="394"/>
      <c r="G1417" s="394"/>
      <c r="H1417" s="311">
        <v>0</v>
      </c>
      <c r="I1417" s="311">
        <v>0</v>
      </c>
      <c r="J1417" s="311">
        <v>0</v>
      </c>
      <c r="K1417" s="311">
        <v>0</v>
      </c>
      <c r="L1417" s="311">
        <v>0</v>
      </c>
      <c r="M1417" s="311">
        <v>0</v>
      </c>
      <c r="N1417" s="311">
        <v>0</v>
      </c>
      <c r="O1417" s="311">
        <v>0</v>
      </c>
      <c r="P1417" s="311">
        <v>0</v>
      </c>
      <c r="Q1417" s="311">
        <v>0</v>
      </c>
      <c r="R1417" s="311">
        <v>0</v>
      </c>
      <c r="S1417" s="311">
        <v>0</v>
      </c>
      <c r="T1417" s="392">
        <v>0</v>
      </c>
      <c r="U1417" s="392">
        <v>0</v>
      </c>
      <c r="V1417" s="311">
        <v>0</v>
      </c>
      <c r="W1417" s="311">
        <v>0</v>
      </c>
      <c r="X1417" s="311">
        <v>0</v>
      </c>
      <c r="Y1417" s="311">
        <v>0</v>
      </c>
      <c r="Z1417" s="311">
        <v>0</v>
      </c>
      <c r="AA1417" s="395">
        <v>0</v>
      </c>
      <c r="AB1417" s="533"/>
      <c r="AC1417" s="515"/>
      <c r="AD1417" s="515"/>
      <c r="AE1417" s="515"/>
      <c r="AF1417" s="488"/>
      <c r="AG1417" s="515"/>
      <c r="AH1417" s="515"/>
      <c r="AI1417" s="488"/>
      <c r="AJ1417" s="488"/>
      <c r="AK1417" s="515"/>
      <c r="AL1417" s="515"/>
      <c r="AM1417" s="515"/>
      <c r="AN1417" s="515"/>
      <c r="AO1417" s="515"/>
      <c r="AP1417" s="515"/>
      <c r="AQ1417" s="515"/>
      <c r="AR1417" s="515"/>
      <c r="AS1417" s="515"/>
      <c r="AT1417" s="515"/>
      <c r="AU1417" s="489"/>
    </row>
    <row r="1418" spans="1:47" s="516" customFormat="1" ht="12.75">
      <c r="A1418" s="534"/>
      <c r="B1418" s="346" t="s">
        <v>370</v>
      </c>
      <c r="C1418" s="347"/>
      <c r="D1418" s="347">
        <v>0</v>
      </c>
      <c r="E1418" s="347">
        <v>0</v>
      </c>
      <c r="F1418" s="394"/>
      <c r="G1418" s="394"/>
      <c r="H1418" s="311">
        <v>0</v>
      </c>
      <c r="I1418" s="311">
        <v>0</v>
      </c>
      <c r="J1418" s="311">
        <v>0</v>
      </c>
      <c r="K1418" s="311">
        <v>0</v>
      </c>
      <c r="L1418" s="311">
        <v>0</v>
      </c>
      <c r="M1418" s="311">
        <v>0</v>
      </c>
      <c r="N1418" s="311">
        <v>0</v>
      </c>
      <c r="O1418" s="311">
        <v>0</v>
      </c>
      <c r="P1418" s="311">
        <v>0</v>
      </c>
      <c r="Q1418" s="311">
        <v>0</v>
      </c>
      <c r="R1418" s="311">
        <v>0</v>
      </c>
      <c r="S1418" s="311">
        <v>0</v>
      </c>
      <c r="T1418" s="392">
        <v>0</v>
      </c>
      <c r="U1418" s="392">
        <v>0</v>
      </c>
      <c r="V1418" s="311">
        <v>0</v>
      </c>
      <c r="W1418" s="311">
        <v>0</v>
      </c>
      <c r="X1418" s="311">
        <v>0</v>
      </c>
      <c r="Y1418" s="311">
        <v>0</v>
      </c>
      <c r="Z1418" s="311">
        <v>0</v>
      </c>
      <c r="AA1418" s="395">
        <v>0</v>
      </c>
      <c r="AB1418" s="533"/>
      <c r="AC1418" s="515"/>
      <c r="AD1418" s="515"/>
      <c r="AE1418" s="515"/>
      <c r="AF1418" s="488"/>
      <c r="AG1418" s="515"/>
      <c r="AH1418" s="515"/>
      <c r="AI1418" s="488"/>
      <c r="AJ1418" s="488"/>
      <c r="AK1418" s="515"/>
      <c r="AL1418" s="515"/>
      <c r="AM1418" s="515"/>
      <c r="AN1418" s="515"/>
      <c r="AO1418" s="515"/>
      <c r="AP1418" s="515"/>
      <c r="AQ1418" s="515"/>
      <c r="AR1418" s="515"/>
      <c r="AS1418" s="515"/>
      <c r="AT1418" s="515"/>
      <c r="AU1418" s="489"/>
    </row>
    <row r="1419" spans="1:47" s="516" customFormat="1" ht="12.75">
      <c r="A1419" s="534"/>
      <c r="B1419" s="346" t="s">
        <v>371</v>
      </c>
      <c r="C1419" s="347"/>
      <c r="D1419" s="347">
        <v>33.671999999999997</v>
      </c>
      <c r="E1419" s="347">
        <v>0</v>
      </c>
      <c r="F1419" s="394"/>
      <c r="G1419" s="394"/>
      <c r="H1419" s="311">
        <v>143.40970825649038</v>
      </c>
      <c r="I1419" s="311">
        <v>123.21225692983334</v>
      </c>
      <c r="J1419" s="311">
        <v>0.29500000000000004</v>
      </c>
      <c r="K1419" s="311">
        <v>0</v>
      </c>
      <c r="L1419" s="311">
        <v>1.33</v>
      </c>
      <c r="M1419" s="311">
        <v>0</v>
      </c>
      <c r="N1419" s="311">
        <v>6.7620000000000005</v>
      </c>
      <c r="O1419" s="311">
        <v>0</v>
      </c>
      <c r="P1419" s="311">
        <v>9.0399999999999991</v>
      </c>
      <c r="Q1419" s="311">
        <v>0</v>
      </c>
      <c r="R1419" s="311">
        <v>16.245000000000001</v>
      </c>
      <c r="S1419" s="311">
        <v>0</v>
      </c>
      <c r="T1419" s="392">
        <v>33.671999999999997</v>
      </c>
      <c r="U1419" s="392">
        <v>0</v>
      </c>
      <c r="V1419" s="311">
        <v>14.595006179112016</v>
      </c>
      <c r="W1419" s="311">
        <v>7.7101687599999993</v>
      </c>
      <c r="X1419" s="311">
        <v>13.286880593342939</v>
      </c>
      <c r="Y1419" s="311">
        <v>34.273654229999998</v>
      </c>
      <c r="Z1419" s="311">
        <v>67.941553339999999</v>
      </c>
      <c r="AA1419" s="395">
        <v>137.80726310245495</v>
      </c>
      <c r="AB1419" s="533"/>
      <c r="AC1419" s="515"/>
      <c r="AD1419" s="515"/>
      <c r="AE1419" s="515"/>
      <c r="AF1419" s="488"/>
      <c r="AG1419" s="515"/>
      <c r="AH1419" s="515"/>
      <c r="AI1419" s="488"/>
      <c r="AJ1419" s="488"/>
      <c r="AK1419" s="515"/>
      <c r="AL1419" s="515"/>
      <c r="AM1419" s="515"/>
      <c r="AN1419" s="515"/>
      <c r="AO1419" s="515"/>
      <c r="AP1419" s="515"/>
      <c r="AQ1419" s="515"/>
      <c r="AR1419" s="515"/>
      <c r="AS1419" s="515"/>
      <c r="AT1419" s="515"/>
      <c r="AU1419" s="489"/>
    </row>
    <row r="1420" spans="1:47" s="516" customFormat="1" ht="12.75">
      <c r="A1420" s="534"/>
      <c r="B1420" s="346" t="s">
        <v>372</v>
      </c>
      <c r="C1420" s="347"/>
      <c r="D1420" s="347">
        <v>15.277000000000001</v>
      </c>
      <c r="E1420" s="347">
        <v>0</v>
      </c>
      <c r="F1420" s="394"/>
      <c r="G1420" s="394"/>
      <c r="H1420" s="311">
        <v>33.070156239999996</v>
      </c>
      <c r="I1420" s="311">
        <v>25.347746359999995</v>
      </c>
      <c r="J1420" s="311">
        <v>0</v>
      </c>
      <c r="K1420" s="311">
        <v>0</v>
      </c>
      <c r="L1420" s="311">
        <v>0.67299999999999993</v>
      </c>
      <c r="M1420" s="311">
        <v>0</v>
      </c>
      <c r="N1420" s="311">
        <v>5.1639999999999997</v>
      </c>
      <c r="O1420" s="311">
        <v>0</v>
      </c>
      <c r="P1420" s="311">
        <v>5.98</v>
      </c>
      <c r="Q1420" s="311">
        <v>0</v>
      </c>
      <c r="R1420" s="311">
        <v>3.46</v>
      </c>
      <c r="S1420" s="311">
        <v>0</v>
      </c>
      <c r="T1420" s="392">
        <v>15.277000000000001</v>
      </c>
      <c r="U1420" s="392">
        <v>0</v>
      </c>
      <c r="V1420" s="311">
        <v>3.091344076589162</v>
      </c>
      <c r="W1420" s="311">
        <v>5.3876592599999995</v>
      </c>
      <c r="X1420" s="311">
        <v>3.2540868999999999</v>
      </c>
      <c r="Y1420" s="311">
        <v>10.5828264</v>
      </c>
      <c r="Z1420" s="311">
        <v>6.1231738</v>
      </c>
      <c r="AA1420" s="395">
        <v>28.439090436589161</v>
      </c>
      <c r="AB1420" s="533"/>
      <c r="AC1420" s="515"/>
      <c r="AD1420" s="515"/>
      <c r="AE1420" s="515"/>
      <c r="AF1420" s="488"/>
      <c r="AG1420" s="515"/>
      <c r="AH1420" s="515"/>
      <c r="AI1420" s="488"/>
      <c r="AJ1420" s="488"/>
      <c r="AK1420" s="515"/>
      <c r="AL1420" s="515"/>
      <c r="AM1420" s="515"/>
      <c r="AN1420" s="515"/>
      <c r="AO1420" s="515"/>
      <c r="AP1420" s="515"/>
      <c r="AQ1420" s="515"/>
      <c r="AR1420" s="515"/>
      <c r="AS1420" s="515"/>
      <c r="AT1420" s="515"/>
      <c r="AU1420" s="489"/>
    </row>
    <row r="1421" spans="1:47" s="516" customFormat="1" ht="12.75">
      <c r="A1421" s="534"/>
      <c r="B1421" s="346" t="s">
        <v>373</v>
      </c>
      <c r="C1421" s="347">
        <v>0</v>
      </c>
      <c r="D1421" s="347">
        <v>0</v>
      </c>
      <c r="E1421" s="347">
        <v>83.61999999999999</v>
      </c>
      <c r="F1421" s="394"/>
      <c r="G1421" s="394"/>
      <c r="H1421" s="311">
        <v>765.85592786000018</v>
      </c>
      <c r="I1421" s="311">
        <v>430.54613754670032</v>
      </c>
      <c r="J1421" s="311">
        <v>0</v>
      </c>
      <c r="K1421" s="311">
        <v>4.54</v>
      </c>
      <c r="L1421" s="311">
        <v>0</v>
      </c>
      <c r="M1421" s="311">
        <v>15.27</v>
      </c>
      <c r="N1421" s="311">
        <v>0</v>
      </c>
      <c r="O1421" s="311">
        <v>36.949999999999996</v>
      </c>
      <c r="P1421" s="311">
        <v>0</v>
      </c>
      <c r="Q1421" s="311">
        <v>5.98</v>
      </c>
      <c r="R1421" s="311">
        <v>0</v>
      </c>
      <c r="S1421" s="311">
        <v>14.540000000000001</v>
      </c>
      <c r="T1421" s="392">
        <v>0</v>
      </c>
      <c r="U1421" s="392">
        <v>77.28</v>
      </c>
      <c r="V1421" s="311">
        <v>164.95492757795918</v>
      </c>
      <c r="W1421" s="311">
        <v>126.54534888019133</v>
      </c>
      <c r="X1421" s="311">
        <v>72.729589006509002</v>
      </c>
      <c r="Y1421" s="311">
        <v>58.915346700000001</v>
      </c>
      <c r="Z1421" s="311">
        <v>85.166049259999994</v>
      </c>
      <c r="AA1421" s="395">
        <v>508.31126142465951</v>
      </c>
      <c r="AB1421" s="533"/>
      <c r="AC1421" s="515"/>
      <c r="AD1421" s="515"/>
      <c r="AE1421" s="515"/>
      <c r="AF1421" s="488"/>
      <c r="AG1421" s="515"/>
      <c r="AH1421" s="515"/>
      <c r="AI1421" s="488"/>
      <c r="AJ1421" s="488"/>
      <c r="AK1421" s="515"/>
      <c r="AL1421" s="515"/>
      <c r="AM1421" s="515"/>
      <c r="AN1421" s="515"/>
      <c r="AO1421" s="515"/>
      <c r="AP1421" s="515"/>
      <c r="AQ1421" s="515"/>
      <c r="AR1421" s="515"/>
      <c r="AS1421" s="515"/>
      <c r="AT1421" s="515"/>
      <c r="AU1421" s="489"/>
    </row>
    <row r="1422" spans="1:47" s="516" customFormat="1" ht="12.75">
      <c r="A1422" s="534"/>
      <c r="B1422" s="346" t="s">
        <v>374</v>
      </c>
      <c r="C1422" s="347"/>
      <c r="D1422" s="347">
        <v>0</v>
      </c>
      <c r="E1422" s="347">
        <v>0</v>
      </c>
      <c r="F1422" s="394"/>
      <c r="G1422" s="394"/>
      <c r="H1422" s="311">
        <v>0</v>
      </c>
      <c r="I1422" s="311">
        <v>0</v>
      </c>
      <c r="J1422" s="311">
        <v>0</v>
      </c>
      <c r="K1422" s="311">
        <v>0</v>
      </c>
      <c r="L1422" s="311">
        <v>0</v>
      </c>
      <c r="M1422" s="311">
        <v>0</v>
      </c>
      <c r="N1422" s="311">
        <v>0</v>
      </c>
      <c r="O1422" s="311">
        <v>0</v>
      </c>
      <c r="P1422" s="311">
        <v>0</v>
      </c>
      <c r="Q1422" s="311">
        <v>0</v>
      </c>
      <c r="R1422" s="311">
        <v>0</v>
      </c>
      <c r="S1422" s="311">
        <v>0</v>
      </c>
      <c r="T1422" s="392">
        <v>0</v>
      </c>
      <c r="U1422" s="392">
        <v>0</v>
      </c>
      <c r="V1422" s="311">
        <v>0</v>
      </c>
      <c r="W1422" s="311">
        <v>0</v>
      </c>
      <c r="X1422" s="311">
        <v>0</v>
      </c>
      <c r="Y1422" s="311">
        <v>0</v>
      </c>
      <c r="Z1422" s="311">
        <v>0</v>
      </c>
      <c r="AA1422" s="395">
        <v>0</v>
      </c>
      <c r="AB1422" s="533"/>
      <c r="AC1422" s="515"/>
      <c r="AD1422" s="515"/>
      <c r="AE1422" s="515"/>
      <c r="AF1422" s="488"/>
      <c r="AG1422" s="515"/>
      <c r="AH1422" s="515"/>
      <c r="AI1422" s="488"/>
      <c r="AJ1422" s="488"/>
      <c r="AK1422" s="515"/>
      <c r="AL1422" s="515"/>
      <c r="AM1422" s="515"/>
      <c r="AN1422" s="515"/>
      <c r="AO1422" s="515"/>
      <c r="AP1422" s="515"/>
      <c r="AQ1422" s="515"/>
      <c r="AR1422" s="515"/>
      <c r="AS1422" s="515"/>
      <c r="AT1422" s="515"/>
      <c r="AU1422" s="489"/>
    </row>
    <row r="1423" spans="1:47" s="516" customFormat="1" ht="12.75">
      <c r="A1423" s="534"/>
      <c r="B1423" s="346" t="s">
        <v>375</v>
      </c>
      <c r="C1423" s="347"/>
      <c r="D1423" s="347">
        <v>0</v>
      </c>
      <c r="E1423" s="347">
        <v>5</v>
      </c>
      <c r="F1423" s="394"/>
      <c r="G1423" s="394"/>
      <c r="H1423" s="311">
        <v>159.07458398</v>
      </c>
      <c r="I1423" s="311">
        <v>155.38191594</v>
      </c>
      <c r="J1423" s="311">
        <v>0</v>
      </c>
      <c r="K1423" s="311">
        <v>0</v>
      </c>
      <c r="L1423" s="311">
        <v>0</v>
      </c>
      <c r="M1423" s="311">
        <v>0</v>
      </c>
      <c r="N1423" s="311">
        <v>0</v>
      </c>
      <c r="O1423" s="311">
        <v>0</v>
      </c>
      <c r="P1423" s="311">
        <v>0</v>
      </c>
      <c r="Q1423" s="311">
        <v>0</v>
      </c>
      <c r="R1423" s="311">
        <v>0</v>
      </c>
      <c r="S1423" s="311">
        <v>5</v>
      </c>
      <c r="T1423" s="392">
        <v>0</v>
      </c>
      <c r="U1423" s="392">
        <v>5</v>
      </c>
      <c r="V1423" s="311">
        <v>2.548</v>
      </c>
      <c r="W1423" s="311">
        <v>2.22168623</v>
      </c>
      <c r="X1423" s="311">
        <v>0.14674282</v>
      </c>
      <c r="Y1423" s="311">
        <v>27.86193548</v>
      </c>
      <c r="Z1423" s="311">
        <v>37.961747709999997</v>
      </c>
      <c r="AA1423" s="395">
        <v>70.740112240000002</v>
      </c>
      <c r="AB1423" s="533"/>
      <c r="AC1423" s="515"/>
      <c r="AD1423" s="515"/>
      <c r="AE1423" s="515"/>
      <c r="AF1423" s="488"/>
      <c r="AG1423" s="515"/>
      <c r="AH1423" s="515"/>
      <c r="AI1423" s="488"/>
      <c r="AJ1423" s="488"/>
      <c r="AK1423" s="515"/>
      <c r="AL1423" s="515"/>
      <c r="AM1423" s="515"/>
      <c r="AN1423" s="515"/>
      <c r="AO1423" s="515"/>
      <c r="AP1423" s="515"/>
      <c r="AQ1423" s="515"/>
      <c r="AR1423" s="515"/>
      <c r="AS1423" s="515"/>
      <c r="AT1423" s="515"/>
      <c r="AU1423" s="489"/>
    </row>
    <row r="1424" spans="1:47" s="516" customFormat="1" ht="12.75">
      <c r="A1424" s="534"/>
      <c r="B1424" s="346" t="s">
        <v>376</v>
      </c>
      <c r="C1424" s="347"/>
      <c r="D1424" s="347">
        <v>0</v>
      </c>
      <c r="E1424" s="347">
        <v>78.61999999999999</v>
      </c>
      <c r="F1424" s="394"/>
      <c r="G1424" s="394"/>
      <c r="H1424" s="311">
        <v>606.78134388000024</v>
      </c>
      <c r="I1424" s="311">
        <v>275.16422160670027</v>
      </c>
      <c r="J1424" s="311">
        <v>0</v>
      </c>
      <c r="K1424" s="311">
        <v>4.54</v>
      </c>
      <c r="L1424" s="311">
        <v>0</v>
      </c>
      <c r="M1424" s="311">
        <v>15.27</v>
      </c>
      <c r="N1424" s="311">
        <v>0</v>
      </c>
      <c r="O1424" s="311">
        <v>36.949999999999996</v>
      </c>
      <c r="P1424" s="311">
        <v>0</v>
      </c>
      <c r="Q1424" s="311">
        <v>5.98</v>
      </c>
      <c r="R1424" s="311">
        <v>0</v>
      </c>
      <c r="S1424" s="311">
        <v>9.5399999999999991</v>
      </c>
      <c r="T1424" s="392">
        <v>0</v>
      </c>
      <c r="U1424" s="392">
        <v>72.28</v>
      </c>
      <c r="V1424" s="311">
        <v>162.40692757795918</v>
      </c>
      <c r="W1424" s="311">
        <v>124.32366265019131</v>
      </c>
      <c r="X1424" s="311">
        <v>72.582846186509002</v>
      </c>
      <c r="Y1424" s="311">
        <v>31.053411220000001</v>
      </c>
      <c r="Z1424" s="311">
        <v>47.204301550000004</v>
      </c>
      <c r="AA1424" s="395">
        <v>437.57114918465953</v>
      </c>
      <c r="AB1424" s="533"/>
      <c r="AC1424" s="515"/>
      <c r="AD1424" s="515"/>
      <c r="AE1424" s="515"/>
      <c r="AF1424" s="488"/>
      <c r="AG1424" s="515"/>
      <c r="AH1424" s="515"/>
      <c r="AI1424" s="488"/>
      <c r="AJ1424" s="488"/>
      <c r="AK1424" s="515"/>
      <c r="AL1424" s="515"/>
      <c r="AM1424" s="515"/>
      <c r="AN1424" s="515"/>
      <c r="AO1424" s="515"/>
      <c r="AP1424" s="515"/>
      <c r="AQ1424" s="515"/>
      <c r="AR1424" s="515"/>
      <c r="AS1424" s="515"/>
      <c r="AT1424" s="515"/>
      <c r="AU1424" s="489"/>
    </row>
    <row r="1425" spans="1:50" s="516" customFormat="1" ht="12.75">
      <c r="A1425" s="534"/>
      <c r="B1425" s="346" t="s">
        <v>377</v>
      </c>
      <c r="C1425" s="347"/>
      <c r="D1425" s="347">
        <v>0</v>
      </c>
      <c r="E1425" s="347">
        <v>0</v>
      </c>
      <c r="F1425" s="394"/>
      <c r="G1425" s="394"/>
      <c r="H1425" s="311">
        <v>0</v>
      </c>
      <c r="I1425" s="311">
        <v>0</v>
      </c>
      <c r="J1425" s="311">
        <v>0</v>
      </c>
      <c r="K1425" s="311">
        <v>0</v>
      </c>
      <c r="L1425" s="311">
        <v>0</v>
      </c>
      <c r="M1425" s="311">
        <v>0</v>
      </c>
      <c r="N1425" s="311">
        <v>0</v>
      </c>
      <c r="O1425" s="311">
        <v>0</v>
      </c>
      <c r="P1425" s="311">
        <v>0</v>
      </c>
      <c r="Q1425" s="311">
        <v>0</v>
      </c>
      <c r="R1425" s="311">
        <v>0</v>
      </c>
      <c r="S1425" s="311">
        <v>0</v>
      </c>
      <c r="T1425" s="392">
        <v>0</v>
      </c>
      <c r="U1425" s="392">
        <v>0</v>
      </c>
      <c r="V1425" s="311">
        <v>0</v>
      </c>
      <c r="W1425" s="311">
        <v>0</v>
      </c>
      <c r="X1425" s="311">
        <v>0</v>
      </c>
      <c r="Y1425" s="311">
        <v>0</v>
      </c>
      <c r="Z1425" s="311">
        <v>0</v>
      </c>
      <c r="AA1425" s="395">
        <v>0</v>
      </c>
      <c r="AB1425" s="533"/>
      <c r="AC1425" s="515"/>
      <c r="AD1425" s="515"/>
      <c r="AE1425" s="515"/>
      <c r="AF1425" s="488"/>
      <c r="AG1425" s="515"/>
      <c r="AH1425" s="515"/>
      <c r="AI1425" s="488"/>
      <c r="AJ1425" s="488"/>
      <c r="AK1425" s="515"/>
      <c r="AL1425" s="515"/>
      <c r="AM1425" s="515"/>
      <c r="AN1425" s="515"/>
      <c r="AO1425" s="515"/>
      <c r="AP1425" s="515"/>
      <c r="AQ1425" s="515"/>
      <c r="AR1425" s="515"/>
      <c r="AS1425" s="515"/>
      <c r="AT1425" s="515"/>
      <c r="AU1425" s="489"/>
    </row>
    <row r="1426" spans="1:50" s="516" customFormat="1" ht="12.75">
      <c r="A1426" s="534"/>
      <c r="B1426" s="346" t="s">
        <v>67</v>
      </c>
      <c r="C1426" s="347"/>
      <c r="D1426" s="347">
        <v>0</v>
      </c>
      <c r="E1426" s="347">
        <v>0</v>
      </c>
      <c r="F1426" s="394"/>
      <c r="G1426" s="394"/>
      <c r="H1426" s="311">
        <v>0</v>
      </c>
      <c r="I1426" s="311">
        <v>0</v>
      </c>
      <c r="J1426" s="311">
        <v>0</v>
      </c>
      <c r="K1426" s="311">
        <v>0</v>
      </c>
      <c r="L1426" s="311">
        <v>0</v>
      </c>
      <c r="M1426" s="311">
        <v>0</v>
      </c>
      <c r="N1426" s="311">
        <v>0</v>
      </c>
      <c r="O1426" s="311">
        <v>0</v>
      </c>
      <c r="P1426" s="311">
        <v>0</v>
      </c>
      <c r="Q1426" s="311">
        <v>0</v>
      </c>
      <c r="R1426" s="311">
        <v>0</v>
      </c>
      <c r="S1426" s="311">
        <v>0</v>
      </c>
      <c r="T1426" s="392">
        <v>0</v>
      </c>
      <c r="U1426" s="392">
        <v>0</v>
      </c>
      <c r="V1426" s="311">
        <v>0</v>
      </c>
      <c r="W1426" s="311">
        <v>0</v>
      </c>
      <c r="X1426" s="311">
        <v>0</v>
      </c>
      <c r="Y1426" s="311">
        <v>0</v>
      </c>
      <c r="Z1426" s="311">
        <v>0</v>
      </c>
      <c r="AA1426" s="395">
        <v>0</v>
      </c>
      <c r="AB1426" s="533"/>
      <c r="AC1426" s="515"/>
      <c r="AD1426" s="515"/>
      <c r="AE1426" s="515"/>
      <c r="AF1426" s="488"/>
      <c r="AG1426" s="515"/>
      <c r="AH1426" s="515"/>
      <c r="AI1426" s="488"/>
      <c r="AJ1426" s="488"/>
      <c r="AK1426" s="515"/>
      <c r="AL1426" s="515"/>
      <c r="AM1426" s="515"/>
      <c r="AN1426" s="515"/>
      <c r="AO1426" s="515"/>
      <c r="AP1426" s="515"/>
      <c r="AQ1426" s="515"/>
      <c r="AR1426" s="515"/>
      <c r="AS1426" s="515"/>
      <c r="AT1426" s="515"/>
      <c r="AU1426" s="489"/>
    </row>
    <row r="1427" spans="1:50" s="496" customFormat="1" ht="20.100000000000001" customHeight="1">
      <c r="A1427" s="491"/>
      <c r="B1427" s="492" t="s">
        <v>132</v>
      </c>
      <c r="C1427" s="493"/>
      <c r="D1427" s="494"/>
      <c r="E1427" s="494"/>
      <c r="F1427" s="495"/>
      <c r="G1427" s="495"/>
      <c r="H1427" s="494"/>
      <c r="I1427" s="494"/>
      <c r="J1427" s="494"/>
      <c r="K1427" s="494"/>
      <c r="L1427" s="494"/>
      <c r="M1427" s="494"/>
      <c r="N1427" s="494"/>
      <c r="O1427" s="494"/>
      <c r="P1427" s="494"/>
      <c r="Q1427" s="494"/>
      <c r="R1427" s="494"/>
      <c r="S1427" s="494"/>
      <c r="T1427" s="588"/>
      <c r="U1427" s="588"/>
      <c r="V1427" s="494"/>
      <c r="W1427" s="494"/>
      <c r="X1427" s="494"/>
      <c r="Y1427" s="494"/>
      <c r="Z1427" s="494"/>
      <c r="AA1427" s="589"/>
      <c r="AB1427" s="490"/>
      <c r="AC1427" s="515"/>
      <c r="AD1427" s="515"/>
      <c r="AE1427" s="515"/>
      <c r="AF1427" s="515"/>
      <c r="AG1427" s="515"/>
      <c r="AH1427" s="515"/>
      <c r="AI1427" s="515"/>
      <c r="AJ1427" s="488"/>
      <c r="AK1427" s="515"/>
      <c r="AL1427" s="515"/>
      <c r="AM1427" s="515"/>
      <c r="AN1427" s="515"/>
      <c r="AO1427" s="515"/>
      <c r="AP1427" s="515"/>
    </row>
    <row r="1428" spans="1:50" s="528" customFormat="1" ht="63" customHeight="1">
      <c r="A1428" s="540">
        <v>58</v>
      </c>
      <c r="B1428" s="538" t="s">
        <v>133</v>
      </c>
      <c r="C1428" s="513" t="s">
        <v>52</v>
      </c>
      <c r="D1428" s="513">
        <v>73.954999999999998</v>
      </c>
      <c r="E1428" s="513">
        <v>6.4</v>
      </c>
      <c r="F1428" s="539">
        <v>2012</v>
      </c>
      <c r="G1428" s="539">
        <v>2016</v>
      </c>
      <c r="H1428" s="513">
        <v>594.70000000000005</v>
      </c>
      <c r="I1428" s="513">
        <v>342.91007970999999</v>
      </c>
      <c r="J1428" s="513"/>
      <c r="K1428" s="513"/>
      <c r="L1428" s="513"/>
      <c r="M1428" s="513"/>
      <c r="N1428" s="513"/>
      <c r="O1428" s="513"/>
      <c r="P1428" s="513">
        <v>73.954999999999998</v>
      </c>
      <c r="Q1428" s="513">
        <v>6.4</v>
      </c>
      <c r="R1428" s="513"/>
      <c r="S1428" s="513"/>
      <c r="T1428" s="584">
        <v>73.954999999999998</v>
      </c>
      <c r="U1428" s="584">
        <v>6.4</v>
      </c>
      <c r="V1428" s="590">
        <v>205.23270587999957</v>
      </c>
      <c r="W1428" s="590">
        <v>124.12690000000001</v>
      </c>
      <c r="X1428" s="590">
        <v>168</v>
      </c>
      <c r="Y1428" s="590">
        <v>50.783179709999985</v>
      </c>
      <c r="Z1428" s="590"/>
      <c r="AA1428" s="587">
        <v>548.14278559000002</v>
      </c>
      <c r="AB1428" s="531"/>
      <c r="AC1428" s="515"/>
      <c r="AD1428" s="537"/>
      <c r="AE1428" s="537"/>
      <c r="AF1428" s="515"/>
      <c r="AG1428" s="515"/>
      <c r="AH1428" s="515"/>
      <c r="AI1428" s="515"/>
      <c r="AJ1428" s="515"/>
      <c r="AK1428" s="515"/>
      <c r="AL1428" s="515"/>
      <c r="AM1428" s="515"/>
      <c r="AN1428" s="515"/>
      <c r="AO1428" s="515"/>
      <c r="AP1428" s="515"/>
      <c r="AQ1428" s="537"/>
      <c r="AR1428" s="537"/>
      <c r="AS1428" s="537"/>
      <c r="AT1428" s="537"/>
      <c r="AU1428" s="527"/>
      <c r="AW1428" s="528">
        <v>0</v>
      </c>
      <c r="AX1428" s="536">
        <v>548.14278559000002</v>
      </c>
    </row>
    <row r="1429" spans="1:50" s="516" customFormat="1" ht="12.75">
      <c r="A1429" s="529"/>
      <c r="B1429" s="401" t="s">
        <v>361</v>
      </c>
      <c r="C1429" s="360">
        <v>0</v>
      </c>
      <c r="D1429" s="360">
        <v>73.954999999999998</v>
      </c>
      <c r="E1429" s="360">
        <v>6.4</v>
      </c>
      <c r="F1429" s="402"/>
      <c r="G1429" s="402"/>
      <c r="H1429" s="177">
        <v>594.70000000000005</v>
      </c>
      <c r="I1429" s="177">
        <v>342.91007971000056</v>
      </c>
      <c r="J1429" s="177">
        <v>0</v>
      </c>
      <c r="K1429" s="177">
        <v>0</v>
      </c>
      <c r="L1429" s="177">
        <v>0</v>
      </c>
      <c r="M1429" s="177">
        <v>0</v>
      </c>
      <c r="N1429" s="177">
        <v>0</v>
      </c>
      <c r="O1429" s="177">
        <v>0</v>
      </c>
      <c r="P1429" s="177">
        <v>73.954999999999998</v>
      </c>
      <c r="Q1429" s="177">
        <v>6.4</v>
      </c>
      <c r="R1429" s="177">
        <v>0</v>
      </c>
      <c r="S1429" s="177">
        <v>0</v>
      </c>
      <c r="T1429" s="403">
        <v>73.954999999999998</v>
      </c>
      <c r="U1429" s="403">
        <v>6.4</v>
      </c>
      <c r="V1429" s="177">
        <v>205.23270587999957</v>
      </c>
      <c r="W1429" s="177">
        <v>124.12690000000052</v>
      </c>
      <c r="X1429" s="177">
        <v>168</v>
      </c>
      <c r="Y1429" s="177">
        <v>50.783179709999985</v>
      </c>
      <c r="Z1429" s="177">
        <v>0</v>
      </c>
      <c r="AA1429" s="407">
        <v>548.14278559000013</v>
      </c>
      <c r="AB1429" s="533"/>
      <c r="AC1429" s="488"/>
      <c r="AD1429" s="488"/>
      <c r="AE1429" s="488"/>
      <c r="AF1429" s="488"/>
      <c r="AG1429" s="488"/>
      <c r="AH1429" s="488"/>
      <c r="AI1429" s="488"/>
      <c r="AJ1429" s="488"/>
      <c r="AK1429" s="488"/>
      <c r="AL1429" s="488"/>
      <c r="AM1429" s="488"/>
      <c r="AN1429" s="488"/>
      <c r="AO1429" s="488"/>
      <c r="AP1429" s="488"/>
      <c r="AQ1429" s="488"/>
      <c r="AR1429" s="488"/>
      <c r="AS1429" s="488"/>
      <c r="AT1429" s="488"/>
      <c r="AU1429" s="489"/>
    </row>
    <row r="1430" spans="1:50" s="516" customFormat="1" ht="12.75">
      <c r="A1430" s="529"/>
      <c r="B1430" s="401" t="s">
        <v>362</v>
      </c>
      <c r="C1430" s="360">
        <v>0</v>
      </c>
      <c r="D1430" s="360">
        <v>73.954999999999998</v>
      </c>
      <c r="E1430" s="360">
        <v>0</v>
      </c>
      <c r="F1430" s="402"/>
      <c r="G1430" s="402"/>
      <c r="H1430" s="177">
        <v>488.45235389999999</v>
      </c>
      <c r="I1430" s="177">
        <v>342.91007971000056</v>
      </c>
      <c r="J1430" s="177">
        <v>0</v>
      </c>
      <c r="K1430" s="177">
        <v>0</v>
      </c>
      <c r="L1430" s="177">
        <v>0</v>
      </c>
      <c r="M1430" s="177">
        <v>0</v>
      </c>
      <c r="N1430" s="177">
        <v>0</v>
      </c>
      <c r="O1430" s="177">
        <v>0</v>
      </c>
      <c r="P1430" s="177">
        <v>73.954999999999998</v>
      </c>
      <c r="Q1430" s="177">
        <v>0</v>
      </c>
      <c r="R1430" s="177">
        <v>0</v>
      </c>
      <c r="S1430" s="177">
        <v>0</v>
      </c>
      <c r="T1430" s="403">
        <v>73.954999999999998</v>
      </c>
      <c r="U1430" s="403">
        <v>0</v>
      </c>
      <c r="V1430" s="177">
        <v>98.98505977999956</v>
      </c>
      <c r="W1430" s="177">
        <v>124.12690000000052</v>
      </c>
      <c r="X1430" s="177">
        <v>168</v>
      </c>
      <c r="Y1430" s="177">
        <v>50.783179709999985</v>
      </c>
      <c r="Z1430" s="177">
        <v>0</v>
      </c>
      <c r="AA1430" s="407">
        <v>441.89513949000002</v>
      </c>
      <c r="AB1430" s="533"/>
      <c r="AC1430" s="488"/>
      <c r="AD1430" s="488"/>
      <c r="AE1430" s="488"/>
      <c r="AF1430" s="488"/>
      <c r="AG1430" s="488"/>
      <c r="AH1430" s="488"/>
      <c r="AI1430" s="488"/>
      <c r="AJ1430" s="488"/>
      <c r="AK1430" s="488"/>
      <c r="AL1430" s="488"/>
      <c r="AM1430" s="488"/>
      <c r="AN1430" s="488"/>
      <c r="AO1430" s="488"/>
      <c r="AP1430" s="488"/>
      <c r="AQ1430" s="488"/>
      <c r="AR1430" s="488"/>
      <c r="AS1430" s="488"/>
      <c r="AT1430" s="488"/>
      <c r="AU1430" s="489"/>
    </row>
    <row r="1431" spans="1:50" s="516" customFormat="1" ht="12.75">
      <c r="A1431" s="529"/>
      <c r="B1431" s="401" t="s">
        <v>363</v>
      </c>
      <c r="C1431" s="360">
        <v>0</v>
      </c>
      <c r="D1431" s="360">
        <v>73.539000000000001</v>
      </c>
      <c r="E1431" s="360">
        <v>0</v>
      </c>
      <c r="F1431" s="402"/>
      <c r="G1431" s="402"/>
      <c r="H1431" s="177">
        <v>485.87018646000001</v>
      </c>
      <c r="I1431" s="177">
        <v>342.91007971000056</v>
      </c>
      <c r="J1431" s="177">
        <v>0</v>
      </c>
      <c r="K1431" s="177">
        <v>0</v>
      </c>
      <c r="L1431" s="177">
        <v>0</v>
      </c>
      <c r="M1431" s="177">
        <v>0</v>
      </c>
      <c r="N1431" s="177">
        <v>0</v>
      </c>
      <c r="O1431" s="177">
        <v>0</v>
      </c>
      <c r="P1431" s="177">
        <v>73.539000000000001</v>
      </c>
      <c r="Q1431" s="177">
        <v>0</v>
      </c>
      <c r="R1431" s="177">
        <v>0</v>
      </c>
      <c r="S1431" s="177">
        <v>0</v>
      </c>
      <c r="T1431" s="403">
        <v>73.539000000000001</v>
      </c>
      <c r="U1431" s="403">
        <v>0</v>
      </c>
      <c r="V1431" s="177">
        <v>96.402892339999553</v>
      </c>
      <c r="W1431" s="177">
        <v>124.12690000000052</v>
      </c>
      <c r="X1431" s="177">
        <v>168</v>
      </c>
      <c r="Y1431" s="177">
        <v>50.783179709999985</v>
      </c>
      <c r="Z1431" s="177">
        <v>0</v>
      </c>
      <c r="AA1431" s="407">
        <v>439.3129720500001</v>
      </c>
      <c r="AB1431" s="533"/>
      <c r="AC1431" s="488"/>
      <c r="AD1431" s="488"/>
      <c r="AE1431" s="488"/>
      <c r="AF1431" s="488"/>
      <c r="AG1431" s="488"/>
      <c r="AH1431" s="488"/>
      <c r="AI1431" s="488"/>
      <c r="AJ1431" s="488"/>
      <c r="AK1431" s="488"/>
      <c r="AL1431" s="488"/>
      <c r="AM1431" s="488"/>
      <c r="AN1431" s="488"/>
      <c r="AO1431" s="488"/>
      <c r="AP1431" s="488"/>
      <c r="AQ1431" s="488"/>
      <c r="AR1431" s="488"/>
      <c r="AS1431" s="488"/>
      <c r="AT1431" s="488"/>
      <c r="AU1431" s="489"/>
    </row>
    <row r="1432" spans="1:50" s="516" customFormat="1" ht="12.75">
      <c r="A1432" s="529"/>
      <c r="B1432" s="401" t="s">
        <v>364</v>
      </c>
      <c r="C1432" s="360"/>
      <c r="D1432" s="360"/>
      <c r="E1432" s="360"/>
      <c r="F1432" s="402"/>
      <c r="G1432" s="402"/>
      <c r="H1432" s="177"/>
      <c r="I1432" s="177"/>
      <c r="J1432" s="177"/>
      <c r="K1432" s="177"/>
      <c r="L1432" s="177"/>
      <c r="M1432" s="177"/>
      <c r="N1432" s="177"/>
      <c r="O1432" s="177"/>
      <c r="P1432" s="177"/>
      <c r="Q1432" s="177"/>
      <c r="R1432" s="177"/>
      <c r="S1432" s="177"/>
      <c r="T1432" s="403">
        <v>0</v>
      </c>
      <c r="U1432" s="403">
        <v>0</v>
      </c>
      <c r="V1432" s="177"/>
      <c r="W1432" s="177"/>
      <c r="X1432" s="177"/>
      <c r="Y1432" s="177"/>
      <c r="Z1432" s="177"/>
      <c r="AA1432" s="407">
        <v>0</v>
      </c>
      <c r="AB1432" s="533"/>
      <c r="AC1432" s="488"/>
      <c r="AD1432" s="488"/>
      <c r="AE1432" s="488"/>
      <c r="AF1432" s="488"/>
      <c r="AG1432" s="488"/>
      <c r="AH1432" s="488"/>
      <c r="AI1432" s="488"/>
      <c r="AJ1432" s="488"/>
      <c r="AK1432" s="488"/>
      <c r="AL1432" s="488"/>
      <c r="AM1432" s="488"/>
      <c r="AN1432" s="488"/>
      <c r="AO1432" s="488"/>
      <c r="AP1432" s="488"/>
      <c r="AQ1432" s="488"/>
      <c r="AR1432" s="488"/>
      <c r="AS1432" s="488"/>
      <c r="AT1432" s="488"/>
      <c r="AU1432" s="489"/>
    </row>
    <row r="1433" spans="1:50" s="516" customFormat="1" ht="12.75">
      <c r="A1433" s="529"/>
      <c r="B1433" s="401" t="s">
        <v>365</v>
      </c>
      <c r="C1433" s="360"/>
      <c r="D1433" s="360"/>
      <c r="E1433" s="360"/>
      <c r="F1433" s="402"/>
      <c r="G1433" s="402"/>
      <c r="H1433" s="177"/>
      <c r="I1433" s="177"/>
      <c r="J1433" s="177"/>
      <c r="K1433" s="177"/>
      <c r="L1433" s="177"/>
      <c r="M1433" s="177"/>
      <c r="N1433" s="177"/>
      <c r="O1433" s="177"/>
      <c r="P1433" s="177"/>
      <c r="Q1433" s="177"/>
      <c r="R1433" s="177"/>
      <c r="S1433" s="177"/>
      <c r="T1433" s="403">
        <v>0</v>
      </c>
      <c r="U1433" s="403">
        <v>0</v>
      </c>
      <c r="V1433" s="177"/>
      <c r="W1433" s="177"/>
      <c r="X1433" s="177"/>
      <c r="Y1433" s="177"/>
      <c r="Z1433" s="177"/>
      <c r="AA1433" s="407">
        <v>0</v>
      </c>
      <c r="AB1433" s="533"/>
      <c r="AC1433" s="488"/>
      <c r="AD1433" s="488"/>
      <c r="AE1433" s="488"/>
      <c r="AF1433" s="488"/>
      <c r="AG1433" s="488"/>
      <c r="AH1433" s="488"/>
      <c r="AI1433" s="488"/>
      <c r="AJ1433" s="488"/>
      <c r="AK1433" s="488"/>
      <c r="AL1433" s="488"/>
      <c r="AM1433" s="488"/>
      <c r="AN1433" s="488"/>
      <c r="AO1433" s="488"/>
      <c r="AP1433" s="488"/>
      <c r="AQ1433" s="488"/>
      <c r="AR1433" s="488"/>
      <c r="AS1433" s="488"/>
      <c r="AT1433" s="488"/>
      <c r="AU1433" s="489"/>
    </row>
    <row r="1434" spans="1:50" s="516" customFormat="1" ht="12.75">
      <c r="A1434" s="529"/>
      <c r="B1434" s="401" t="s">
        <v>366</v>
      </c>
      <c r="C1434" s="360"/>
      <c r="D1434" s="360">
        <v>73.539000000000001</v>
      </c>
      <c r="E1434" s="360"/>
      <c r="F1434" s="402"/>
      <c r="G1434" s="402"/>
      <c r="H1434" s="177">
        <v>485.87018646000001</v>
      </c>
      <c r="I1434" s="518">
        <v>342.91007971000056</v>
      </c>
      <c r="J1434" s="177"/>
      <c r="K1434" s="177"/>
      <c r="L1434" s="177"/>
      <c r="M1434" s="177"/>
      <c r="N1434" s="177"/>
      <c r="O1434" s="177"/>
      <c r="P1434" s="177">
        <v>73.539000000000001</v>
      </c>
      <c r="Q1434" s="177"/>
      <c r="R1434" s="177"/>
      <c r="S1434" s="177"/>
      <c r="T1434" s="403">
        <v>73.539000000000001</v>
      </c>
      <c r="U1434" s="403">
        <v>0</v>
      </c>
      <c r="V1434" s="177">
        <v>96.402892339999553</v>
      </c>
      <c r="W1434" s="177">
        <v>124.12690000000052</v>
      </c>
      <c r="X1434" s="177">
        <v>168</v>
      </c>
      <c r="Y1434" s="177">
        <v>50.783179709999985</v>
      </c>
      <c r="Z1434" s="177"/>
      <c r="AA1434" s="407">
        <v>439.3129720500001</v>
      </c>
      <c r="AB1434" s="533"/>
      <c r="AC1434" s="488"/>
      <c r="AD1434" s="488"/>
      <c r="AE1434" s="488"/>
      <c r="AF1434" s="488"/>
      <c r="AG1434" s="488"/>
      <c r="AH1434" s="488"/>
      <c r="AI1434" s="488"/>
      <c r="AJ1434" s="488"/>
      <c r="AK1434" s="488"/>
      <c r="AL1434" s="488"/>
      <c r="AM1434" s="488"/>
      <c r="AN1434" s="488"/>
      <c r="AO1434" s="488"/>
      <c r="AP1434" s="488"/>
      <c r="AQ1434" s="488"/>
      <c r="AR1434" s="488"/>
      <c r="AS1434" s="488"/>
      <c r="AT1434" s="488"/>
      <c r="AU1434" s="489"/>
    </row>
    <row r="1435" spans="1:50" s="516" customFormat="1" ht="12.75">
      <c r="A1435" s="529"/>
      <c r="B1435" s="401" t="s">
        <v>367</v>
      </c>
      <c r="C1435" s="360"/>
      <c r="D1435" s="360"/>
      <c r="E1435" s="360"/>
      <c r="F1435" s="402"/>
      <c r="G1435" s="402"/>
      <c r="H1435" s="177"/>
      <c r="I1435" s="177"/>
      <c r="J1435" s="177"/>
      <c r="K1435" s="177"/>
      <c r="L1435" s="177"/>
      <c r="M1435" s="177"/>
      <c r="N1435" s="177"/>
      <c r="O1435" s="177"/>
      <c r="P1435" s="177"/>
      <c r="Q1435" s="177"/>
      <c r="R1435" s="177"/>
      <c r="S1435" s="177"/>
      <c r="T1435" s="403">
        <v>0</v>
      </c>
      <c r="U1435" s="403">
        <v>0</v>
      </c>
      <c r="V1435" s="177"/>
      <c r="W1435" s="177"/>
      <c r="X1435" s="177"/>
      <c r="Y1435" s="177"/>
      <c r="Z1435" s="177"/>
      <c r="AA1435" s="407">
        <v>0</v>
      </c>
      <c r="AB1435" s="533"/>
      <c r="AC1435" s="488"/>
      <c r="AD1435" s="488"/>
      <c r="AE1435" s="488"/>
      <c r="AF1435" s="488"/>
      <c r="AG1435" s="488"/>
      <c r="AH1435" s="488"/>
      <c r="AI1435" s="488"/>
      <c r="AJ1435" s="488"/>
      <c r="AK1435" s="488"/>
      <c r="AL1435" s="488"/>
      <c r="AM1435" s="488"/>
      <c r="AN1435" s="488"/>
      <c r="AO1435" s="488"/>
      <c r="AP1435" s="488"/>
      <c r="AQ1435" s="488"/>
      <c r="AR1435" s="488"/>
      <c r="AS1435" s="488"/>
      <c r="AT1435" s="488"/>
      <c r="AU1435" s="489"/>
    </row>
    <row r="1436" spans="1:50" s="516" customFormat="1" ht="12.75">
      <c r="A1436" s="529"/>
      <c r="B1436" s="401" t="s">
        <v>368</v>
      </c>
      <c r="C1436" s="360">
        <v>0</v>
      </c>
      <c r="D1436" s="360">
        <v>0.41599999999999998</v>
      </c>
      <c r="E1436" s="360">
        <v>0</v>
      </c>
      <c r="F1436" s="402"/>
      <c r="G1436" s="402"/>
      <c r="H1436" s="177">
        <v>2.5821674400000001</v>
      </c>
      <c r="I1436" s="177">
        <v>0</v>
      </c>
      <c r="J1436" s="177">
        <v>0</v>
      </c>
      <c r="K1436" s="177">
        <v>0</v>
      </c>
      <c r="L1436" s="177">
        <v>0</v>
      </c>
      <c r="M1436" s="177">
        <v>0</v>
      </c>
      <c r="N1436" s="177">
        <v>0</v>
      </c>
      <c r="O1436" s="177">
        <v>0</v>
      </c>
      <c r="P1436" s="177">
        <v>0.41599999999999998</v>
      </c>
      <c r="Q1436" s="177">
        <v>0</v>
      </c>
      <c r="R1436" s="177">
        <v>0</v>
      </c>
      <c r="S1436" s="177">
        <v>0</v>
      </c>
      <c r="T1436" s="403">
        <v>0.41599999999999998</v>
      </c>
      <c r="U1436" s="403">
        <v>0</v>
      </c>
      <c r="V1436" s="177">
        <v>2.5821674400000001</v>
      </c>
      <c r="W1436" s="177">
        <v>0</v>
      </c>
      <c r="X1436" s="177">
        <v>0</v>
      </c>
      <c r="Y1436" s="177">
        <v>0</v>
      </c>
      <c r="Z1436" s="177">
        <v>0</v>
      </c>
      <c r="AA1436" s="407">
        <v>2.5821674400000001</v>
      </c>
      <c r="AB1436" s="533"/>
      <c r="AC1436" s="488"/>
      <c r="AD1436" s="488"/>
      <c r="AE1436" s="488"/>
      <c r="AF1436" s="488"/>
      <c r="AG1436" s="488"/>
      <c r="AH1436" s="488"/>
      <c r="AI1436" s="488"/>
      <c r="AJ1436" s="488"/>
      <c r="AK1436" s="488"/>
      <c r="AL1436" s="488"/>
      <c r="AM1436" s="488"/>
      <c r="AN1436" s="488"/>
      <c r="AO1436" s="488"/>
      <c r="AP1436" s="488"/>
      <c r="AQ1436" s="488"/>
      <c r="AR1436" s="488"/>
      <c r="AS1436" s="488"/>
      <c r="AT1436" s="488"/>
      <c r="AU1436" s="489"/>
    </row>
    <row r="1437" spans="1:50" s="516" customFormat="1" ht="12.75">
      <c r="A1437" s="529"/>
      <c r="B1437" s="401" t="s">
        <v>369</v>
      </c>
      <c r="C1437" s="360"/>
      <c r="D1437" s="360"/>
      <c r="E1437" s="360"/>
      <c r="F1437" s="402"/>
      <c r="G1437" s="402"/>
      <c r="H1437" s="177"/>
      <c r="I1437" s="177"/>
      <c r="J1437" s="177"/>
      <c r="K1437" s="177"/>
      <c r="L1437" s="177"/>
      <c r="M1437" s="177"/>
      <c r="N1437" s="177"/>
      <c r="O1437" s="177"/>
      <c r="P1437" s="177"/>
      <c r="Q1437" s="177"/>
      <c r="R1437" s="177"/>
      <c r="S1437" s="177"/>
      <c r="T1437" s="403">
        <v>0</v>
      </c>
      <c r="U1437" s="403">
        <v>0</v>
      </c>
      <c r="V1437" s="177"/>
      <c r="W1437" s="177"/>
      <c r="X1437" s="177"/>
      <c r="Y1437" s="177"/>
      <c r="Z1437" s="177"/>
      <c r="AA1437" s="407">
        <v>0</v>
      </c>
      <c r="AB1437" s="533"/>
      <c r="AC1437" s="488"/>
      <c r="AD1437" s="488"/>
      <c r="AE1437" s="488"/>
      <c r="AF1437" s="488"/>
      <c r="AG1437" s="488"/>
      <c r="AH1437" s="488"/>
      <c r="AI1437" s="488"/>
      <c r="AJ1437" s="488"/>
      <c r="AK1437" s="488"/>
      <c r="AL1437" s="488"/>
      <c r="AM1437" s="488"/>
      <c r="AN1437" s="488"/>
      <c r="AO1437" s="488"/>
      <c r="AP1437" s="488"/>
      <c r="AQ1437" s="488"/>
      <c r="AR1437" s="488"/>
      <c r="AS1437" s="488"/>
      <c r="AT1437" s="488"/>
      <c r="AU1437" s="489"/>
    </row>
    <row r="1438" spans="1:50" s="516" customFormat="1" ht="12.75">
      <c r="A1438" s="529"/>
      <c r="B1438" s="401" t="s">
        <v>370</v>
      </c>
      <c r="C1438" s="360"/>
      <c r="D1438" s="360"/>
      <c r="E1438" s="360"/>
      <c r="F1438" s="402"/>
      <c r="G1438" s="402"/>
      <c r="H1438" s="177"/>
      <c r="I1438" s="177"/>
      <c r="J1438" s="177"/>
      <c r="K1438" s="177"/>
      <c r="L1438" s="177"/>
      <c r="M1438" s="177"/>
      <c r="N1438" s="177"/>
      <c r="O1438" s="177"/>
      <c r="P1438" s="177"/>
      <c r="Q1438" s="177"/>
      <c r="R1438" s="177"/>
      <c r="S1438" s="177"/>
      <c r="T1438" s="403">
        <v>0</v>
      </c>
      <c r="U1438" s="403">
        <v>0</v>
      </c>
      <c r="V1438" s="177"/>
      <c r="W1438" s="177"/>
      <c r="X1438" s="177"/>
      <c r="Y1438" s="177"/>
      <c r="Z1438" s="177"/>
      <c r="AA1438" s="407">
        <v>0</v>
      </c>
      <c r="AB1438" s="533"/>
      <c r="AC1438" s="488"/>
      <c r="AD1438" s="488"/>
      <c r="AE1438" s="488"/>
      <c r="AF1438" s="488"/>
      <c r="AG1438" s="488"/>
      <c r="AH1438" s="488"/>
      <c r="AI1438" s="488"/>
      <c r="AJ1438" s="488"/>
      <c r="AK1438" s="488"/>
      <c r="AL1438" s="488"/>
      <c r="AM1438" s="488"/>
      <c r="AN1438" s="488"/>
      <c r="AO1438" s="488"/>
      <c r="AP1438" s="488"/>
      <c r="AQ1438" s="488"/>
      <c r="AR1438" s="488"/>
      <c r="AS1438" s="488"/>
      <c r="AT1438" s="488"/>
      <c r="AU1438" s="489"/>
    </row>
    <row r="1439" spans="1:50" s="516" customFormat="1" ht="12.75">
      <c r="A1439" s="529"/>
      <c r="B1439" s="401" t="s">
        <v>371</v>
      </c>
      <c r="C1439" s="360"/>
      <c r="D1439" s="360">
        <v>0.41599999999999998</v>
      </c>
      <c r="E1439" s="360"/>
      <c r="F1439" s="402"/>
      <c r="G1439" s="402"/>
      <c r="H1439" s="177">
        <v>2.5821674400000001</v>
      </c>
      <c r="I1439" s="518">
        <v>0</v>
      </c>
      <c r="J1439" s="177"/>
      <c r="K1439" s="177"/>
      <c r="L1439" s="177"/>
      <c r="M1439" s="177"/>
      <c r="N1439" s="177"/>
      <c r="O1439" s="177"/>
      <c r="P1439" s="177">
        <v>0.41599999999999998</v>
      </c>
      <c r="Q1439" s="177"/>
      <c r="R1439" s="177"/>
      <c r="S1439" s="177"/>
      <c r="T1439" s="403">
        <v>0.41599999999999998</v>
      </c>
      <c r="U1439" s="403">
        <v>0</v>
      </c>
      <c r="V1439" s="177">
        <v>2.5821674400000001</v>
      </c>
      <c r="W1439" s="177">
        <v>0</v>
      </c>
      <c r="X1439" s="177"/>
      <c r="Y1439" s="177"/>
      <c r="Z1439" s="177"/>
      <c r="AA1439" s="407">
        <v>2.5821674400000001</v>
      </c>
      <c r="AB1439" s="533"/>
      <c r="AC1439" s="488"/>
      <c r="AD1439" s="488"/>
      <c r="AE1439" s="488"/>
      <c r="AF1439" s="488"/>
      <c r="AG1439" s="488"/>
      <c r="AH1439" s="488"/>
      <c r="AI1439" s="488"/>
      <c r="AJ1439" s="488"/>
      <c r="AK1439" s="488"/>
      <c r="AL1439" s="488"/>
      <c r="AM1439" s="488"/>
      <c r="AN1439" s="488"/>
      <c r="AO1439" s="488"/>
      <c r="AP1439" s="488"/>
      <c r="AQ1439" s="488"/>
      <c r="AR1439" s="488"/>
      <c r="AS1439" s="488"/>
      <c r="AT1439" s="488"/>
      <c r="AU1439" s="489"/>
    </row>
    <row r="1440" spans="1:50" s="516" customFormat="1" ht="12.75">
      <c r="A1440" s="529"/>
      <c r="B1440" s="401" t="s">
        <v>372</v>
      </c>
      <c r="C1440" s="360"/>
      <c r="D1440" s="360"/>
      <c r="E1440" s="360"/>
      <c r="F1440" s="402"/>
      <c r="G1440" s="402"/>
      <c r="H1440" s="177"/>
      <c r="I1440" s="177"/>
      <c r="J1440" s="177"/>
      <c r="K1440" s="177"/>
      <c r="L1440" s="177"/>
      <c r="M1440" s="177"/>
      <c r="N1440" s="177"/>
      <c r="O1440" s="177"/>
      <c r="P1440" s="177"/>
      <c r="Q1440" s="177"/>
      <c r="R1440" s="177"/>
      <c r="S1440" s="177"/>
      <c r="T1440" s="403">
        <v>0</v>
      </c>
      <c r="U1440" s="403">
        <v>0</v>
      </c>
      <c r="V1440" s="177"/>
      <c r="W1440" s="177"/>
      <c r="X1440" s="177"/>
      <c r="Y1440" s="177"/>
      <c r="Z1440" s="177"/>
      <c r="AA1440" s="407">
        <v>0</v>
      </c>
      <c r="AB1440" s="533"/>
      <c r="AC1440" s="488"/>
      <c r="AD1440" s="488"/>
      <c r="AE1440" s="488"/>
      <c r="AF1440" s="488"/>
      <c r="AG1440" s="488"/>
      <c r="AH1440" s="488"/>
      <c r="AI1440" s="488"/>
      <c r="AJ1440" s="488"/>
      <c r="AK1440" s="488"/>
      <c r="AL1440" s="488"/>
      <c r="AM1440" s="488"/>
      <c r="AN1440" s="488"/>
      <c r="AO1440" s="488"/>
      <c r="AP1440" s="488"/>
      <c r="AQ1440" s="488"/>
      <c r="AR1440" s="488"/>
      <c r="AS1440" s="488"/>
      <c r="AT1440" s="488"/>
      <c r="AU1440" s="489"/>
    </row>
    <row r="1441" spans="1:50" s="516" customFormat="1" ht="12.75">
      <c r="A1441" s="529"/>
      <c r="B1441" s="401" t="s">
        <v>373</v>
      </c>
      <c r="C1441" s="360">
        <v>0</v>
      </c>
      <c r="D1441" s="360">
        <v>0</v>
      </c>
      <c r="E1441" s="360">
        <v>6.4</v>
      </c>
      <c r="F1441" s="402"/>
      <c r="G1441" s="402"/>
      <c r="H1441" s="177">
        <v>106.2476461</v>
      </c>
      <c r="I1441" s="177">
        <v>0</v>
      </c>
      <c r="J1441" s="177">
        <v>0</v>
      </c>
      <c r="K1441" s="177">
        <v>0</v>
      </c>
      <c r="L1441" s="177">
        <v>0</v>
      </c>
      <c r="M1441" s="177">
        <v>0</v>
      </c>
      <c r="N1441" s="177">
        <v>0</v>
      </c>
      <c r="O1441" s="177">
        <v>0</v>
      </c>
      <c r="P1441" s="177">
        <v>0</v>
      </c>
      <c r="Q1441" s="177">
        <v>6.4</v>
      </c>
      <c r="R1441" s="177">
        <v>0</v>
      </c>
      <c r="S1441" s="177">
        <v>0</v>
      </c>
      <c r="T1441" s="403">
        <v>0</v>
      </c>
      <c r="U1441" s="403">
        <v>6.4</v>
      </c>
      <c r="V1441" s="177">
        <v>106.2476461</v>
      </c>
      <c r="W1441" s="177">
        <v>0</v>
      </c>
      <c r="X1441" s="177">
        <v>0</v>
      </c>
      <c r="Y1441" s="177">
        <v>0</v>
      </c>
      <c r="Z1441" s="177">
        <v>0</v>
      </c>
      <c r="AA1441" s="407">
        <v>106.2476461</v>
      </c>
      <c r="AB1441" s="533"/>
      <c r="AC1441" s="488"/>
      <c r="AD1441" s="488"/>
      <c r="AE1441" s="488"/>
      <c r="AF1441" s="488"/>
      <c r="AG1441" s="488"/>
      <c r="AH1441" s="488"/>
      <c r="AI1441" s="488"/>
      <c r="AJ1441" s="488"/>
      <c r="AK1441" s="488"/>
      <c r="AL1441" s="488"/>
      <c r="AM1441" s="488"/>
      <c r="AN1441" s="488"/>
      <c r="AO1441" s="488"/>
      <c r="AP1441" s="488"/>
      <c r="AQ1441" s="488"/>
      <c r="AR1441" s="488"/>
      <c r="AS1441" s="488"/>
      <c r="AT1441" s="488"/>
      <c r="AU1441" s="489"/>
    </row>
    <row r="1442" spans="1:50" s="516" customFormat="1" ht="12.75">
      <c r="A1442" s="529"/>
      <c r="B1442" s="401" t="s">
        <v>374</v>
      </c>
      <c r="C1442" s="360"/>
      <c r="D1442" s="360"/>
      <c r="E1442" s="360"/>
      <c r="F1442" s="402"/>
      <c r="G1442" s="402"/>
      <c r="H1442" s="177"/>
      <c r="I1442" s="177"/>
      <c r="J1442" s="177"/>
      <c r="K1442" s="177"/>
      <c r="L1442" s="177"/>
      <c r="M1442" s="177"/>
      <c r="N1442" s="177"/>
      <c r="O1442" s="177"/>
      <c r="P1442" s="177"/>
      <c r="Q1442" s="177"/>
      <c r="R1442" s="177"/>
      <c r="S1442" s="177"/>
      <c r="T1442" s="403">
        <v>0</v>
      </c>
      <c r="U1442" s="403">
        <v>0</v>
      </c>
      <c r="V1442" s="177"/>
      <c r="W1442" s="177"/>
      <c r="X1442" s="177"/>
      <c r="Y1442" s="177"/>
      <c r="Z1442" s="177"/>
      <c r="AA1442" s="407">
        <v>0</v>
      </c>
      <c r="AB1442" s="533"/>
      <c r="AC1442" s="488"/>
      <c r="AD1442" s="488"/>
      <c r="AE1442" s="488"/>
      <c r="AF1442" s="488"/>
      <c r="AG1442" s="488"/>
      <c r="AH1442" s="488"/>
      <c r="AI1442" s="488"/>
      <c r="AJ1442" s="488"/>
      <c r="AK1442" s="488"/>
      <c r="AL1442" s="488"/>
      <c r="AM1442" s="488"/>
      <c r="AN1442" s="488"/>
      <c r="AO1442" s="488"/>
      <c r="AP1442" s="488"/>
      <c r="AQ1442" s="488"/>
      <c r="AR1442" s="488"/>
      <c r="AS1442" s="488"/>
      <c r="AT1442" s="488"/>
      <c r="AU1442" s="489"/>
    </row>
    <row r="1443" spans="1:50" s="516" customFormat="1" ht="12.75">
      <c r="A1443" s="529"/>
      <c r="B1443" s="401" t="s">
        <v>375</v>
      </c>
      <c r="C1443" s="360"/>
      <c r="D1443" s="360"/>
      <c r="E1443" s="360"/>
      <c r="F1443" s="402"/>
      <c r="G1443" s="402"/>
      <c r="H1443" s="177"/>
      <c r="I1443" s="177"/>
      <c r="J1443" s="177"/>
      <c r="K1443" s="177"/>
      <c r="L1443" s="177"/>
      <c r="M1443" s="177"/>
      <c r="N1443" s="177"/>
      <c r="O1443" s="177"/>
      <c r="P1443" s="177"/>
      <c r="Q1443" s="177"/>
      <c r="R1443" s="177"/>
      <c r="S1443" s="177"/>
      <c r="T1443" s="403">
        <v>0</v>
      </c>
      <c r="U1443" s="403">
        <v>0</v>
      </c>
      <c r="V1443" s="177"/>
      <c r="W1443" s="177"/>
      <c r="X1443" s="177"/>
      <c r="Y1443" s="177"/>
      <c r="Z1443" s="177"/>
      <c r="AA1443" s="407">
        <v>0</v>
      </c>
      <c r="AB1443" s="533"/>
      <c r="AC1443" s="488"/>
      <c r="AD1443" s="488"/>
      <c r="AE1443" s="488"/>
      <c r="AF1443" s="488"/>
      <c r="AG1443" s="488"/>
      <c r="AH1443" s="488"/>
      <c r="AI1443" s="488"/>
      <c r="AJ1443" s="488"/>
      <c r="AK1443" s="488"/>
      <c r="AL1443" s="488"/>
      <c r="AM1443" s="488"/>
      <c r="AN1443" s="488"/>
      <c r="AO1443" s="488"/>
      <c r="AP1443" s="488"/>
      <c r="AQ1443" s="488"/>
      <c r="AR1443" s="488"/>
      <c r="AS1443" s="488"/>
      <c r="AT1443" s="488"/>
      <c r="AU1443" s="489"/>
    </row>
    <row r="1444" spans="1:50" s="516" customFormat="1" ht="12.75">
      <c r="A1444" s="529"/>
      <c r="B1444" s="401" t="s">
        <v>376</v>
      </c>
      <c r="C1444" s="360"/>
      <c r="D1444" s="360"/>
      <c r="E1444" s="360">
        <v>6.4</v>
      </c>
      <c r="F1444" s="402"/>
      <c r="G1444" s="402"/>
      <c r="H1444" s="177">
        <v>106.2476461</v>
      </c>
      <c r="I1444" s="518">
        <v>0</v>
      </c>
      <c r="J1444" s="177"/>
      <c r="K1444" s="177"/>
      <c r="L1444" s="177"/>
      <c r="M1444" s="177"/>
      <c r="N1444" s="177"/>
      <c r="O1444" s="177"/>
      <c r="P1444" s="177"/>
      <c r="Q1444" s="177">
        <v>6.4</v>
      </c>
      <c r="R1444" s="177"/>
      <c r="S1444" s="177"/>
      <c r="T1444" s="403">
        <v>0</v>
      </c>
      <c r="U1444" s="403">
        <v>6.4</v>
      </c>
      <c r="V1444" s="177">
        <v>106.2476461</v>
      </c>
      <c r="W1444" s="177">
        <v>0</v>
      </c>
      <c r="X1444" s="177"/>
      <c r="Y1444" s="177"/>
      <c r="Z1444" s="177"/>
      <c r="AA1444" s="407">
        <v>106.2476461</v>
      </c>
      <c r="AB1444" s="533"/>
      <c r="AC1444" s="488"/>
      <c r="AD1444" s="488"/>
      <c r="AE1444" s="488"/>
      <c r="AF1444" s="488"/>
      <c r="AG1444" s="488"/>
      <c r="AH1444" s="488"/>
      <c r="AI1444" s="488"/>
      <c r="AJ1444" s="488"/>
      <c r="AK1444" s="488"/>
      <c r="AL1444" s="488"/>
      <c r="AM1444" s="488"/>
      <c r="AN1444" s="488"/>
      <c r="AO1444" s="488"/>
      <c r="AP1444" s="488"/>
      <c r="AQ1444" s="488"/>
      <c r="AR1444" s="488"/>
      <c r="AS1444" s="488"/>
      <c r="AT1444" s="488"/>
      <c r="AU1444" s="489"/>
    </row>
    <row r="1445" spans="1:50" s="516" customFormat="1" ht="12.75">
      <c r="A1445" s="529"/>
      <c r="B1445" s="401" t="s">
        <v>377</v>
      </c>
      <c r="C1445" s="360"/>
      <c r="D1445" s="360"/>
      <c r="E1445" s="360"/>
      <c r="F1445" s="402"/>
      <c r="G1445" s="402"/>
      <c r="H1445" s="177"/>
      <c r="I1445" s="177"/>
      <c r="J1445" s="177"/>
      <c r="K1445" s="177"/>
      <c r="L1445" s="177"/>
      <c r="M1445" s="177"/>
      <c r="N1445" s="177"/>
      <c r="O1445" s="177"/>
      <c r="P1445" s="177"/>
      <c r="Q1445" s="177"/>
      <c r="R1445" s="177"/>
      <c r="S1445" s="177"/>
      <c r="T1445" s="403">
        <v>0</v>
      </c>
      <c r="U1445" s="403">
        <v>0</v>
      </c>
      <c r="V1445" s="177"/>
      <c r="W1445" s="177"/>
      <c r="X1445" s="177"/>
      <c r="Y1445" s="177"/>
      <c r="Z1445" s="177"/>
      <c r="AA1445" s="407">
        <v>0</v>
      </c>
      <c r="AB1445" s="533"/>
      <c r="AC1445" s="488"/>
      <c r="AD1445" s="488"/>
      <c r="AE1445" s="488"/>
      <c r="AF1445" s="488"/>
      <c r="AG1445" s="488"/>
      <c r="AH1445" s="488"/>
      <c r="AI1445" s="488"/>
      <c r="AJ1445" s="488"/>
      <c r="AK1445" s="488"/>
      <c r="AL1445" s="488"/>
      <c r="AM1445" s="488"/>
      <c r="AN1445" s="488"/>
      <c r="AO1445" s="488"/>
      <c r="AP1445" s="488"/>
      <c r="AQ1445" s="488"/>
      <c r="AR1445" s="488"/>
      <c r="AS1445" s="488"/>
      <c r="AT1445" s="488"/>
      <c r="AU1445" s="489"/>
    </row>
    <row r="1446" spans="1:50" s="516" customFormat="1" ht="12.75">
      <c r="A1446" s="529"/>
      <c r="B1446" s="401" t="s">
        <v>67</v>
      </c>
      <c r="C1446" s="360"/>
      <c r="D1446" s="360"/>
      <c r="E1446" s="360"/>
      <c r="F1446" s="402"/>
      <c r="G1446" s="402"/>
      <c r="H1446" s="177"/>
      <c r="I1446" s="177"/>
      <c r="J1446" s="177"/>
      <c r="K1446" s="177"/>
      <c r="L1446" s="177"/>
      <c r="M1446" s="177"/>
      <c r="N1446" s="177"/>
      <c r="O1446" s="177"/>
      <c r="P1446" s="177"/>
      <c r="Q1446" s="177"/>
      <c r="R1446" s="177"/>
      <c r="S1446" s="177"/>
      <c r="T1446" s="403">
        <v>0</v>
      </c>
      <c r="U1446" s="403">
        <v>0</v>
      </c>
      <c r="V1446" s="177"/>
      <c r="W1446" s="177"/>
      <c r="X1446" s="177"/>
      <c r="Y1446" s="177"/>
      <c r="Z1446" s="177"/>
      <c r="AA1446" s="407">
        <v>0</v>
      </c>
      <c r="AB1446" s="533"/>
      <c r="AC1446" s="488"/>
      <c r="AD1446" s="488"/>
      <c r="AE1446" s="488"/>
      <c r="AF1446" s="488"/>
      <c r="AG1446" s="488"/>
      <c r="AH1446" s="488"/>
      <c r="AI1446" s="488"/>
      <c r="AJ1446" s="488"/>
      <c r="AK1446" s="488"/>
      <c r="AL1446" s="488"/>
      <c r="AM1446" s="488"/>
      <c r="AN1446" s="488"/>
      <c r="AO1446" s="488"/>
      <c r="AP1446" s="488"/>
      <c r="AQ1446" s="488"/>
      <c r="AR1446" s="488"/>
      <c r="AS1446" s="488"/>
      <c r="AT1446" s="488"/>
      <c r="AU1446" s="489"/>
    </row>
    <row r="1447" spans="1:50" s="528" customFormat="1" ht="49.5" customHeight="1">
      <c r="A1447" s="540">
        <v>59</v>
      </c>
      <c r="B1447" s="538" t="s">
        <v>276</v>
      </c>
      <c r="C1447" s="513" t="s">
        <v>52</v>
      </c>
      <c r="D1447" s="513">
        <v>6.2799999999999994</v>
      </c>
      <c r="E1447" s="513">
        <v>0.5</v>
      </c>
      <c r="F1447" s="539">
        <v>2012</v>
      </c>
      <c r="G1447" s="539">
        <v>2013</v>
      </c>
      <c r="H1447" s="513">
        <v>2.0750504999999997</v>
      </c>
      <c r="I1447" s="513">
        <v>0</v>
      </c>
      <c r="J1447" s="513"/>
      <c r="K1447" s="513"/>
      <c r="L1447" s="513"/>
      <c r="M1447" s="513"/>
      <c r="N1447" s="513"/>
      <c r="O1447" s="513"/>
      <c r="P1447" s="513"/>
      <c r="Q1447" s="513"/>
      <c r="R1447" s="513"/>
      <c r="S1447" s="513"/>
      <c r="T1447" s="584">
        <v>0</v>
      </c>
      <c r="U1447" s="584">
        <v>0</v>
      </c>
      <c r="V1447" s="590">
        <v>1.0750504999999999</v>
      </c>
      <c r="W1447" s="590"/>
      <c r="X1447" s="590"/>
      <c r="Y1447" s="590"/>
      <c r="Z1447" s="590"/>
      <c r="AA1447" s="587">
        <v>1.0750504999999999</v>
      </c>
      <c r="AB1447" s="531"/>
      <c r="AC1447" s="515"/>
      <c r="AD1447" s="537"/>
      <c r="AE1447" s="537"/>
      <c r="AF1447" s="515"/>
      <c r="AG1447" s="515"/>
      <c r="AH1447" s="515"/>
      <c r="AI1447" s="515"/>
      <c r="AJ1447" s="515"/>
      <c r="AK1447" s="515"/>
      <c r="AL1447" s="515"/>
      <c r="AM1447" s="515"/>
      <c r="AN1447" s="515"/>
      <c r="AO1447" s="515"/>
      <c r="AP1447" s="515"/>
      <c r="AQ1447" s="537"/>
      <c r="AR1447" s="537"/>
      <c r="AS1447" s="537"/>
      <c r="AT1447" s="537"/>
      <c r="AU1447" s="527"/>
      <c r="AX1447" s="536"/>
    </row>
    <row r="1448" spans="1:50" s="516" customFormat="1" ht="12.75">
      <c r="A1448" s="534"/>
      <c r="B1448" s="401" t="s">
        <v>361</v>
      </c>
      <c r="C1448" s="360">
        <v>0</v>
      </c>
      <c r="D1448" s="360">
        <v>6.2799999999999994</v>
      </c>
      <c r="E1448" s="360">
        <v>0.5</v>
      </c>
      <c r="F1448" s="402"/>
      <c r="G1448" s="402"/>
      <c r="H1448" s="177">
        <v>2.0750505000000001</v>
      </c>
      <c r="I1448" s="177">
        <v>0</v>
      </c>
      <c r="J1448" s="177">
        <v>0</v>
      </c>
      <c r="K1448" s="177">
        <v>0</v>
      </c>
      <c r="L1448" s="177">
        <v>0</v>
      </c>
      <c r="M1448" s="177">
        <v>0</v>
      </c>
      <c r="N1448" s="177">
        <v>0</v>
      </c>
      <c r="O1448" s="177">
        <v>0</v>
      </c>
      <c r="P1448" s="177">
        <v>0</v>
      </c>
      <c r="Q1448" s="177">
        <v>0</v>
      </c>
      <c r="R1448" s="177">
        <v>0</v>
      </c>
      <c r="S1448" s="177">
        <v>0</v>
      </c>
      <c r="T1448" s="392">
        <v>0</v>
      </c>
      <c r="U1448" s="392">
        <v>0</v>
      </c>
      <c r="V1448" s="177">
        <v>1.0750504999999999</v>
      </c>
      <c r="W1448" s="177">
        <v>0</v>
      </c>
      <c r="X1448" s="177">
        <v>0</v>
      </c>
      <c r="Y1448" s="177">
        <v>0</v>
      </c>
      <c r="Z1448" s="177">
        <v>0</v>
      </c>
      <c r="AA1448" s="545">
        <v>1.0750504999999999</v>
      </c>
      <c r="AB1448" s="490"/>
      <c r="AC1448" s="515"/>
      <c r="AD1448" s="515"/>
      <c r="AE1448" s="515"/>
      <c r="AF1448" s="488"/>
      <c r="AG1448" s="515"/>
      <c r="AH1448" s="515"/>
      <c r="AI1448" s="488"/>
      <c r="AJ1448" s="488"/>
      <c r="AK1448" s="515"/>
      <c r="AL1448" s="515"/>
      <c r="AM1448" s="515"/>
      <c r="AN1448" s="515"/>
      <c r="AO1448" s="515"/>
      <c r="AP1448" s="515"/>
      <c r="AQ1448" s="515"/>
      <c r="AR1448" s="515"/>
      <c r="AS1448" s="515"/>
      <c r="AT1448" s="515"/>
      <c r="AU1448" s="489"/>
    </row>
    <row r="1449" spans="1:50" s="516" customFormat="1" ht="12.75">
      <c r="A1449" s="534"/>
      <c r="B1449" s="401" t="s">
        <v>362</v>
      </c>
      <c r="C1449" s="360">
        <v>0</v>
      </c>
      <c r="D1449" s="360">
        <v>6.2799999999999994</v>
      </c>
      <c r="E1449" s="360">
        <v>0</v>
      </c>
      <c r="F1449" s="402"/>
      <c r="G1449" s="402"/>
      <c r="H1449" s="177">
        <v>1.6959460800000001</v>
      </c>
      <c r="I1449" s="177">
        <v>0</v>
      </c>
      <c r="J1449" s="177">
        <v>0</v>
      </c>
      <c r="K1449" s="177">
        <v>0</v>
      </c>
      <c r="L1449" s="177">
        <v>0</v>
      </c>
      <c r="M1449" s="177">
        <v>0</v>
      </c>
      <c r="N1449" s="177">
        <v>0</v>
      </c>
      <c r="O1449" s="177">
        <v>0</v>
      </c>
      <c r="P1449" s="177">
        <v>0</v>
      </c>
      <c r="Q1449" s="177">
        <v>0</v>
      </c>
      <c r="R1449" s="177">
        <v>0</v>
      </c>
      <c r="S1449" s="177">
        <v>0</v>
      </c>
      <c r="T1449" s="392">
        <v>0</v>
      </c>
      <c r="U1449" s="392">
        <v>0</v>
      </c>
      <c r="V1449" s="177">
        <v>0.69999999000000002</v>
      </c>
      <c r="W1449" s="177">
        <v>0</v>
      </c>
      <c r="X1449" s="177">
        <v>0</v>
      </c>
      <c r="Y1449" s="177">
        <v>0</v>
      </c>
      <c r="Z1449" s="177">
        <v>0</v>
      </c>
      <c r="AA1449" s="545">
        <v>0.69999999000000002</v>
      </c>
      <c r="AB1449" s="490"/>
      <c r="AC1449" s="515"/>
      <c r="AD1449" s="515"/>
      <c r="AE1449" s="515"/>
      <c r="AF1449" s="488"/>
      <c r="AG1449" s="515"/>
      <c r="AH1449" s="515"/>
      <c r="AI1449" s="488"/>
      <c r="AJ1449" s="488"/>
      <c r="AK1449" s="515"/>
      <c r="AL1449" s="515"/>
      <c r="AM1449" s="515"/>
      <c r="AN1449" s="515"/>
      <c r="AO1449" s="515"/>
      <c r="AP1449" s="515"/>
      <c r="AQ1449" s="515"/>
      <c r="AR1449" s="515"/>
      <c r="AS1449" s="515"/>
      <c r="AT1449" s="515"/>
      <c r="AU1449" s="489"/>
    </row>
    <row r="1450" spans="1:50" s="516" customFormat="1" ht="12.75">
      <c r="A1450" s="534"/>
      <c r="B1450" s="401" t="s">
        <v>363</v>
      </c>
      <c r="C1450" s="360">
        <v>0</v>
      </c>
      <c r="D1450" s="360">
        <v>5.59</v>
      </c>
      <c r="E1450" s="360">
        <v>0</v>
      </c>
      <c r="F1450" s="402"/>
      <c r="G1450" s="402"/>
      <c r="H1450" s="177">
        <v>1.54301376</v>
      </c>
      <c r="I1450" s="177">
        <v>0</v>
      </c>
      <c r="J1450" s="177">
        <v>0</v>
      </c>
      <c r="K1450" s="177">
        <v>0</v>
      </c>
      <c r="L1450" s="177">
        <v>0</v>
      </c>
      <c r="M1450" s="177">
        <v>0</v>
      </c>
      <c r="N1450" s="177">
        <v>0</v>
      </c>
      <c r="O1450" s="177">
        <v>0</v>
      </c>
      <c r="P1450" s="177">
        <v>0</v>
      </c>
      <c r="Q1450" s="177">
        <v>0</v>
      </c>
      <c r="R1450" s="177">
        <v>0</v>
      </c>
      <c r="S1450" s="177">
        <v>0</v>
      </c>
      <c r="T1450" s="392">
        <v>0</v>
      </c>
      <c r="U1450" s="392">
        <v>0</v>
      </c>
      <c r="V1450" s="177">
        <v>0.62308916999999997</v>
      </c>
      <c r="W1450" s="177">
        <v>0</v>
      </c>
      <c r="X1450" s="177">
        <v>0</v>
      </c>
      <c r="Y1450" s="177">
        <v>0</v>
      </c>
      <c r="Z1450" s="177">
        <v>0</v>
      </c>
      <c r="AA1450" s="545">
        <v>0.62308916999999997</v>
      </c>
      <c r="AB1450" s="490"/>
      <c r="AC1450" s="515"/>
      <c r="AD1450" s="515"/>
      <c r="AE1450" s="515"/>
      <c r="AF1450" s="488"/>
      <c r="AG1450" s="515"/>
      <c r="AH1450" s="515"/>
      <c r="AI1450" s="488"/>
      <c r="AJ1450" s="488"/>
      <c r="AK1450" s="515"/>
      <c r="AL1450" s="515"/>
      <c r="AM1450" s="515"/>
      <c r="AN1450" s="515"/>
      <c r="AO1450" s="515"/>
      <c r="AP1450" s="515"/>
      <c r="AQ1450" s="515"/>
      <c r="AR1450" s="515"/>
      <c r="AS1450" s="515"/>
      <c r="AT1450" s="515"/>
      <c r="AU1450" s="489"/>
    </row>
    <row r="1451" spans="1:50" s="516" customFormat="1" ht="12.75">
      <c r="A1451" s="534"/>
      <c r="B1451" s="401" t="s">
        <v>364</v>
      </c>
      <c r="C1451" s="360"/>
      <c r="D1451" s="360"/>
      <c r="E1451" s="360"/>
      <c r="F1451" s="402"/>
      <c r="G1451" s="402"/>
      <c r="H1451" s="177"/>
      <c r="I1451" s="177"/>
      <c r="J1451" s="177"/>
      <c r="K1451" s="177"/>
      <c r="L1451" s="177"/>
      <c r="M1451" s="177"/>
      <c r="N1451" s="177"/>
      <c r="O1451" s="177"/>
      <c r="P1451" s="177"/>
      <c r="Q1451" s="177"/>
      <c r="R1451" s="177"/>
      <c r="S1451" s="177"/>
      <c r="T1451" s="392">
        <v>0</v>
      </c>
      <c r="U1451" s="392">
        <v>0</v>
      </c>
      <c r="V1451" s="177"/>
      <c r="W1451" s="177"/>
      <c r="X1451" s="177"/>
      <c r="Y1451" s="177"/>
      <c r="Z1451" s="177"/>
      <c r="AA1451" s="545">
        <v>0</v>
      </c>
      <c r="AB1451" s="490"/>
      <c r="AC1451" s="515"/>
      <c r="AD1451" s="515"/>
      <c r="AE1451" s="515"/>
      <c r="AF1451" s="488"/>
      <c r="AG1451" s="515"/>
      <c r="AH1451" s="515"/>
      <c r="AI1451" s="488"/>
      <c r="AJ1451" s="488"/>
      <c r="AK1451" s="515"/>
      <c r="AL1451" s="515"/>
      <c r="AM1451" s="515"/>
      <c r="AN1451" s="515"/>
      <c r="AO1451" s="515"/>
      <c r="AP1451" s="515"/>
      <c r="AQ1451" s="515"/>
      <c r="AR1451" s="515"/>
      <c r="AS1451" s="515"/>
      <c r="AT1451" s="515"/>
      <c r="AU1451" s="489"/>
    </row>
    <row r="1452" spans="1:50" s="516" customFormat="1" ht="12.75">
      <c r="A1452" s="534"/>
      <c r="B1452" s="401" t="s">
        <v>365</v>
      </c>
      <c r="C1452" s="360"/>
      <c r="D1452" s="360"/>
      <c r="E1452" s="360"/>
      <c r="F1452" s="402"/>
      <c r="G1452" s="402"/>
      <c r="H1452" s="177"/>
      <c r="I1452" s="177"/>
      <c r="J1452" s="177"/>
      <c r="K1452" s="177"/>
      <c r="L1452" s="177"/>
      <c r="M1452" s="177"/>
      <c r="N1452" s="177"/>
      <c r="O1452" s="177"/>
      <c r="P1452" s="177"/>
      <c r="Q1452" s="177"/>
      <c r="R1452" s="177"/>
      <c r="S1452" s="177"/>
      <c r="T1452" s="392">
        <v>0</v>
      </c>
      <c r="U1452" s="392">
        <v>0</v>
      </c>
      <c r="V1452" s="177"/>
      <c r="W1452" s="177"/>
      <c r="X1452" s="177"/>
      <c r="Y1452" s="177"/>
      <c r="Z1452" s="177"/>
      <c r="AA1452" s="545">
        <v>0</v>
      </c>
      <c r="AB1452" s="490"/>
      <c r="AC1452" s="515"/>
      <c r="AD1452" s="515"/>
      <c r="AE1452" s="515"/>
      <c r="AF1452" s="488"/>
      <c r="AG1452" s="515"/>
      <c r="AH1452" s="515"/>
      <c r="AI1452" s="488"/>
      <c r="AJ1452" s="488"/>
      <c r="AK1452" s="515"/>
      <c r="AL1452" s="515"/>
      <c r="AM1452" s="515"/>
      <c r="AN1452" s="515"/>
      <c r="AO1452" s="515"/>
      <c r="AP1452" s="515"/>
      <c r="AQ1452" s="515"/>
      <c r="AR1452" s="515"/>
      <c r="AS1452" s="515"/>
      <c r="AT1452" s="515"/>
      <c r="AU1452" s="489"/>
    </row>
    <row r="1453" spans="1:50" s="516" customFormat="1" ht="12.75">
      <c r="A1453" s="534"/>
      <c r="B1453" s="401" t="s">
        <v>366</v>
      </c>
      <c r="C1453" s="360"/>
      <c r="D1453" s="360">
        <v>5.59</v>
      </c>
      <c r="E1453" s="360"/>
      <c r="F1453" s="402"/>
      <c r="G1453" s="402"/>
      <c r="H1453" s="177">
        <v>1.54301376</v>
      </c>
      <c r="I1453" s="177"/>
      <c r="J1453" s="177"/>
      <c r="K1453" s="177"/>
      <c r="L1453" s="177"/>
      <c r="M1453" s="177"/>
      <c r="N1453" s="177"/>
      <c r="O1453" s="177"/>
      <c r="P1453" s="177"/>
      <c r="Q1453" s="177"/>
      <c r="R1453" s="177"/>
      <c r="S1453" s="177"/>
      <c r="T1453" s="392">
        <v>0</v>
      </c>
      <c r="U1453" s="392">
        <v>0</v>
      </c>
      <c r="V1453" s="177">
        <v>0.62308916999999997</v>
      </c>
      <c r="W1453" s="177"/>
      <c r="X1453" s="177"/>
      <c r="Y1453" s="177"/>
      <c r="Z1453" s="177"/>
      <c r="AA1453" s="545">
        <v>0.62308916999999997</v>
      </c>
      <c r="AB1453" s="490"/>
      <c r="AC1453" s="515"/>
      <c r="AD1453" s="515"/>
      <c r="AE1453" s="515"/>
      <c r="AF1453" s="488"/>
      <c r="AG1453" s="515"/>
      <c r="AH1453" s="515"/>
      <c r="AI1453" s="488"/>
      <c r="AJ1453" s="488"/>
      <c r="AK1453" s="515"/>
      <c r="AL1453" s="515"/>
      <c r="AM1453" s="515"/>
      <c r="AN1453" s="515"/>
      <c r="AO1453" s="515"/>
      <c r="AP1453" s="515"/>
      <c r="AQ1453" s="515"/>
      <c r="AR1453" s="515"/>
      <c r="AS1453" s="515"/>
      <c r="AT1453" s="515"/>
      <c r="AU1453" s="489"/>
    </row>
    <row r="1454" spans="1:50" s="516" customFormat="1" ht="12.75">
      <c r="A1454" s="534"/>
      <c r="B1454" s="401" t="s">
        <v>367</v>
      </c>
      <c r="C1454" s="360"/>
      <c r="D1454" s="360"/>
      <c r="E1454" s="360"/>
      <c r="F1454" s="402"/>
      <c r="G1454" s="402"/>
      <c r="H1454" s="177"/>
      <c r="I1454" s="177"/>
      <c r="J1454" s="177"/>
      <c r="K1454" s="177"/>
      <c r="L1454" s="177"/>
      <c r="M1454" s="177"/>
      <c r="N1454" s="177"/>
      <c r="O1454" s="177"/>
      <c r="P1454" s="177"/>
      <c r="Q1454" s="177"/>
      <c r="R1454" s="177"/>
      <c r="S1454" s="177"/>
      <c r="T1454" s="392">
        <v>0</v>
      </c>
      <c r="U1454" s="392">
        <v>0</v>
      </c>
      <c r="V1454" s="177"/>
      <c r="W1454" s="177"/>
      <c r="X1454" s="177"/>
      <c r="Y1454" s="177"/>
      <c r="Z1454" s="177"/>
      <c r="AA1454" s="545">
        <v>0</v>
      </c>
      <c r="AB1454" s="490"/>
      <c r="AC1454" s="515"/>
      <c r="AD1454" s="515"/>
      <c r="AE1454" s="515"/>
      <c r="AF1454" s="488"/>
      <c r="AG1454" s="515"/>
      <c r="AH1454" s="515"/>
      <c r="AI1454" s="488"/>
      <c r="AJ1454" s="488"/>
      <c r="AK1454" s="515"/>
      <c r="AL1454" s="515"/>
      <c r="AM1454" s="515"/>
      <c r="AN1454" s="515"/>
      <c r="AO1454" s="515"/>
      <c r="AP1454" s="515"/>
      <c r="AQ1454" s="515"/>
      <c r="AR1454" s="515"/>
      <c r="AS1454" s="515"/>
      <c r="AT1454" s="515"/>
      <c r="AU1454" s="489"/>
    </row>
    <row r="1455" spans="1:50" s="516" customFormat="1" ht="12.75">
      <c r="A1455" s="534"/>
      <c r="B1455" s="401" t="s">
        <v>368</v>
      </c>
      <c r="C1455" s="360">
        <v>0</v>
      </c>
      <c r="D1455" s="360">
        <v>0.69</v>
      </c>
      <c r="E1455" s="360">
        <v>0</v>
      </c>
      <c r="F1455" s="402"/>
      <c r="G1455" s="402"/>
      <c r="H1455" s="177">
        <v>0.15293232000000001</v>
      </c>
      <c r="I1455" s="177">
        <v>0</v>
      </c>
      <c r="J1455" s="177">
        <v>0</v>
      </c>
      <c r="K1455" s="177">
        <v>0</v>
      </c>
      <c r="L1455" s="177">
        <v>0</v>
      </c>
      <c r="M1455" s="177">
        <v>0</v>
      </c>
      <c r="N1455" s="177">
        <v>0</v>
      </c>
      <c r="O1455" s="177">
        <v>0</v>
      </c>
      <c r="P1455" s="177">
        <v>0</v>
      </c>
      <c r="Q1455" s="177">
        <v>0</v>
      </c>
      <c r="R1455" s="177">
        <v>0</v>
      </c>
      <c r="S1455" s="177">
        <v>0</v>
      </c>
      <c r="T1455" s="392">
        <v>0</v>
      </c>
      <c r="U1455" s="392">
        <v>0</v>
      </c>
      <c r="V1455" s="177">
        <v>7.6910819999999991E-2</v>
      </c>
      <c r="W1455" s="177">
        <v>0</v>
      </c>
      <c r="X1455" s="177">
        <v>0</v>
      </c>
      <c r="Y1455" s="177">
        <v>0</v>
      </c>
      <c r="Z1455" s="177">
        <v>0</v>
      </c>
      <c r="AA1455" s="545">
        <v>7.6910819999999991E-2</v>
      </c>
      <c r="AB1455" s="490"/>
      <c r="AC1455" s="515"/>
      <c r="AD1455" s="515"/>
      <c r="AE1455" s="515"/>
      <c r="AF1455" s="488"/>
      <c r="AG1455" s="515"/>
      <c r="AH1455" s="515"/>
      <c r="AI1455" s="488"/>
      <c r="AJ1455" s="488"/>
      <c r="AK1455" s="515"/>
      <c r="AL1455" s="515"/>
      <c r="AM1455" s="515"/>
      <c r="AN1455" s="515"/>
      <c r="AO1455" s="515"/>
      <c r="AP1455" s="515"/>
      <c r="AQ1455" s="515"/>
      <c r="AR1455" s="515"/>
      <c r="AS1455" s="515"/>
      <c r="AT1455" s="515"/>
      <c r="AU1455" s="489"/>
    </row>
    <row r="1456" spans="1:50" s="516" customFormat="1" ht="12.75">
      <c r="A1456" s="534"/>
      <c r="B1456" s="401" t="s">
        <v>369</v>
      </c>
      <c r="C1456" s="360"/>
      <c r="D1456" s="360"/>
      <c r="E1456" s="360"/>
      <c r="F1456" s="402"/>
      <c r="G1456" s="402"/>
      <c r="H1456" s="177"/>
      <c r="I1456" s="177"/>
      <c r="J1456" s="177"/>
      <c r="K1456" s="177"/>
      <c r="L1456" s="177"/>
      <c r="M1456" s="177"/>
      <c r="N1456" s="177"/>
      <c r="O1456" s="177"/>
      <c r="P1456" s="177"/>
      <c r="Q1456" s="177"/>
      <c r="R1456" s="177"/>
      <c r="S1456" s="177"/>
      <c r="T1456" s="392">
        <v>0</v>
      </c>
      <c r="U1456" s="392">
        <v>0</v>
      </c>
      <c r="V1456" s="177"/>
      <c r="W1456" s="177"/>
      <c r="X1456" s="177"/>
      <c r="Y1456" s="177"/>
      <c r="Z1456" s="177"/>
      <c r="AA1456" s="545">
        <v>0</v>
      </c>
      <c r="AB1456" s="490"/>
      <c r="AC1456" s="515"/>
      <c r="AD1456" s="515"/>
      <c r="AE1456" s="515"/>
      <c r="AF1456" s="488"/>
      <c r="AG1456" s="515"/>
      <c r="AH1456" s="515"/>
      <c r="AI1456" s="488"/>
      <c r="AJ1456" s="488"/>
      <c r="AK1456" s="515"/>
      <c r="AL1456" s="515"/>
      <c r="AM1456" s="515"/>
      <c r="AN1456" s="515"/>
      <c r="AO1456" s="515"/>
      <c r="AP1456" s="515"/>
      <c r="AQ1456" s="515"/>
      <c r="AR1456" s="515"/>
      <c r="AS1456" s="515"/>
      <c r="AT1456" s="515"/>
      <c r="AU1456" s="489"/>
    </row>
    <row r="1457" spans="1:50" s="516" customFormat="1" ht="12.75">
      <c r="A1457" s="534"/>
      <c r="B1457" s="401" t="s">
        <v>370</v>
      </c>
      <c r="C1457" s="360"/>
      <c r="D1457" s="360"/>
      <c r="E1457" s="360"/>
      <c r="F1457" s="402"/>
      <c r="G1457" s="402"/>
      <c r="H1457" s="177"/>
      <c r="I1457" s="177"/>
      <c r="J1457" s="177"/>
      <c r="K1457" s="177"/>
      <c r="L1457" s="177"/>
      <c r="M1457" s="177"/>
      <c r="N1457" s="177"/>
      <c r="O1457" s="177"/>
      <c r="P1457" s="177"/>
      <c r="Q1457" s="177"/>
      <c r="R1457" s="177"/>
      <c r="S1457" s="177"/>
      <c r="T1457" s="392">
        <v>0</v>
      </c>
      <c r="U1457" s="392">
        <v>0</v>
      </c>
      <c r="V1457" s="177"/>
      <c r="W1457" s="177"/>
      <c r="X1457" s="177"/>
      <c r="Y1457" s="177"/>
      <c r="Z1457" s="177"/>
      <c r="AA1457" s="545">
        <v>0</v>
      </c>
      <c r="AB1457" s="490"/>
      <c r="AC1457" s="515"/>
      <c r="AD1457" s="515"/>
      <c r="AE1457" s="515"/>
      <c r="AF1457" s="488"/>
      <c r="AG1457" s="515"/>
      <c r="AH1457" s="515"/>
      <c r="AI1457" s="488"/>
      <c r="AJ1457" s="488"/>
      <c r="AK1457" s="515"/>
      <c r="AL1457" s="515"/>
      <c r="AM1457" s="515"/>
      <c r="AN1457" s="515"/>
      <c r="AO1457" s="515"/>
      <c r="AP1457" s="515"/>
      <c r="AQ1457" s="515"/>
      <c r="AR1457" s="515"/>
      <c r="AS1457" s="515"/>
      <c r="AT1457" s="515"/>
      <c r="AU1457" s="489"/>
    </row>
    <row r="1458" spans="1:50" s="516" customFormat="1" ht="12.75">
      <c r="A1458" s="534"/>
      <c r="B1458" s="401" t="s">
        <v>371</v>
      </c>
      <c r="C1458" s="360"/>
      <c r="D1458" s="360">
        <v>0.69</v>
      </c>
      <c r="E1458" s="360"/>
      <c r="F1458" s="402"/>
      <c r="G1458" s="402"/>
      <c r="H1458" s="177">
        <v>0.15293232000000001</v>
      </c>
      <c r="I1458" s="177"/>
      <c r="J1458" s="177"/>
      <c r="K1458" s="177"/>
      <c r="L1458" s="177"/>
      <c r="M1458" s="177"/>
      <c r="N1458" s="177"/>
      <c r="O1458" s="177"/>
      <c r="P1458" s="177"/>
      <c r="Q1458" s="177"/>
      <c r="R1458" s="177"/>
      <c r="S1458" s="177"/>
      <c r="T1458" s="392">
        <v>0</v>
      </c>
      <c r="U1458" s="392">
        <v>0</v>
      </c>
      <c r="V1458" s="177">
        <v>7.6910819999999991E-2</v>
      </c>
      <c r="W1458" s="177"/>
      <c r="X1458" s="177"/>
      <c r="Y1458" s="177"/>
      <c r="Z1458" s="177"/>
      <c r="AA1458" s="545">
        <v>7.6910819999999991E-2</v>
      </c>
      <c r="AB1458" s="490"/>
      <c r="AC1458" s="515"/>
      <c r="AD1458" s="515"/>
      <c r="AE1458" s="515"/>
      <c r="AF1458" s="488"/>
      <c r="AG1458" s="515"/>
      <c r="AH1458" s="515"/>
      <c r="AI1458" s="488"/>
      <c r="AJ1458" s="488"/>
      <c r="AK1458" s="515"/>
      <c r="AL1458" s="515"/>
      <c r="AM1458" s="515"/>
      <c r="AN1458" s="515"/>
      <c r="AO1458" s="515"/>
      <c r="AP1458" s="515"/>
      <c r="AQ1458" s="515"/>
      <c r="AR1458" s="515"/>
      <c r="AS1458" s="515"/>
      <c r="AT1458" s="515"/>
      <c r="AU1458" s="489"/>
    </row>
    <row r="1459" spans="1:50" s="516" customFormat="1" ht="12.75">
      <c r="A1459" s="534"/>
      <c r="B1459" s="401" t="s">
        <v>372</v>
      </c>
      <c r="C1459" s="360"/>
      <c r="D1459" s="360"/>
      <c r="E1459" s="360"/>
      <c r="F1459" s="402"/>
      <c r="G1459" s="402"/>
      <c r="H1459" s="177"/>
      <c r="I1459" s="177"/>
      <c r="J1459" s="177"/>
      <c r="K1459" s="177"/>
      <c r="L1459" s="177"/>
      <c r="M1459" s="177"/>
      <c r="N1459" s="177"/>
      <c r="O1459" s="177"/>
      <c r="P1459" s="177"/>
      <c r="Q1459" s="177"/>
      <c r="R1459" s="177"/>
      <c r="S1459" s="177"/>
      <c r="T1459" s="392">
        <v>0</v>
      </c>
      <c r="U1459" s="392">
        <v>0</v>
      </c>
      <c r="V1459" s="177"/>
      <c r="W1459" s="177"/>
      <c r="X1459" s="177"/>
      <c r="Y1459" s="177"/>
      <c r="Z1459" s="177"/>
      <c r="AA1459" s="545">
        <v>0</v>
      </c>
      <c r="AB1459" s="490"/>
      <c r="AC1459" s="515"/>
      <c r="AD1459" s="515"/>
      <c r="AE1459" s="515"/>
      <c r="AF1459" s="488"/>
      <c r="AG1459" s="515"/>
      <c r="AH1459" s="515"/>
      <c r="AI1459" s="488"/>
      <c r="AJ1459" s="488"/>
      <c r="AK1459" s="515"/>
      <c r="AL1459" s="515"/>
      <c r="AM1459" s="515"/>
      <c r="AN1459" s="515"/>
      <c r="AO1459" s="515"/>
      <c r="AP1459" s="515"/>
      <c r="AQ1459" s="515"/>
      <c r="AR1459" s="515"/>
      <c r="AS1459" s="515"/>
      <c r="AT1459" s="515"/>
      <c r="AU1459" s="489"/>
    </row>
    <row r="1460" spans="1:50" s="516" customFormat="1" ht="12.75">
      <c r="A1460" s="534"/>
      <c r="B1460" s="401" t="s">
        <v>373</v>
      </c>
      <c r="C1460" s="360">
        <v>0</v>
      </c>
      <c r="D1460" s="360">
        <v>0</v>
      </c>
      <c r="E1460" s="360">
        <v>0.5</v>
      </c>
      <c r="F1460" s="402"/>
      <c r="G1460" s="402"/>
      <c r="H1460" s="177">
        <v>0.37910442</v>
      </c>
      <c r="I1460" s="177">
        <v>0</v>
      </c>
      <c r="J1460" s="177">
        <v>0</v>
      </c>
      <c r="K1460" s="177">
        <v>0</v>
      </c>
      <c r="L1460" s="177">
        <v>0</v>
      </c>
      <c r="M1460" s="177">
        <v>0</v>
      </c>
      <c r="N1460" s="177">
        <v>0</v>
      </c>
      <c r="O1460" s="177">
        <v>0</v>
      </c>
      <c r="P1460" s="177">
        <v>0</v>
      </c>
      <c r="Q1460" s="177">
        <v>0</v>
      </c>
      <c r="R1460" s="177">
        <v>0</v>
      </c>
      <c r="S1460" s="177">
        <v>0</v>
      </c>
      <c r="T1460" s="392">
        <v>0</v>
      </c>
      <c r="U1460" s="392">
        <v>0</v>
      </c>
      <c r="V1460" s="177">
        <v>0.37505050999999989</v>
      </c>
      <c r="W1460" s="177">
        <v>0</v>
      </c>
      <c r="X1460" s="177">
        <v>0</v>
      </c>
      <c r="Y1460" s="177">
        <v>0</v>
      </c>
      <c r="Z1460" s="177">
        <v>0</v>
      </c>
      <c r="AA1460" s="545">
        <v>0.37505050999999989</v>
      </c>
      <c r="AB1460" s="490"/>
      <c r="AC1460" s="515"/>
      <c r="AD1460" s="515"/>
      <c r="AE1460" s="515"/>
      <c r="AF1460" s="488"/>
      <c r="AG1460" s="515"/>
      <c r="AH1460" s="515"/>
      <c r="AI1460" s="488"/>
      <c r="AJ1460" s="488"/>
      <c r="AK1460" s="515"/>
      <c r="AL1460" s="515"/>
      <c r="AM1460" s="515"/>
      <c r="AN1460" s="515"/>
      <c r="AO1460" s="515"/>
      <c r="AP1460" s="515"/>
      <c r="AQ1460" s="515"/>
      <c r="AR1460" s="515"/>
      <c r="AS1460" s="515"/>
      <c r="AT1460" s="515"/>
      <c r="AU1460" s="489"/>
    </row>
    <row r="1461" spans="1:50" s="516" customFormat="1" ht="12.75">
      <c r="A1461" s="534"/>
      <c r="B1461" s="401" t="s">
        <v>374</v>
      </c>
      <c r="C1461" s="360"/>
      <c r="D1461" s="360"/>
      <c r="E1461" s="360"/>
      <c r="F1461" s="402"/>
      <c r="G1461" s="402"/>
      <c r="H1461" s="177"/>
      <c r="I1461" s="177"/>
      <c r="J1461" s="177"/>
      <c r="K1461" s="177"/>
      <c r="L1461" s="177"/>
      <c r="M1461" s="177"/>
      <c r="N1461" s="177"/>
      <c r="O1461" s="177"/>
      <c r="P1461" s="177"/>
      <c r="Q1461" s="177"/>
      <c r="R1461" s="177"/>
      <c r="S1461" s="177"/>
      <c r="T1461" s="392">
        <v>0</v>
      </c>
      <c r="U1461" s="392">
        <v>0</v>
      </c>
      <c r="V1461" s="177"/>
      <c r="W1461" s="177"/>
      <c r="X1461" s="177"/>
      <c r="Y1461" s="177"/>
      <c r="Z1461" s="177"/>
      <c r="AA1461" s="545">
        <v>0</v>
      </c>
      <c r="AB1461" s="490"/>
      <c r="AC1461" s="515"/>
      <c r="AD1461" s="515"/>
      <c r="AE1461" s="515"/>
      <c r="AF1461" s="488"/>
      <c r="AG1461" s="515"/>
      <c r="AH1461" s="515"/>
      <c r="AI1461" s="488"/>
      <c r="AJ1461" s="488"/>
      <c r="AK1461" s="515"/>
      <c r="AL1461" s="515"/>
      <c r="AM1461" s="515"/>
      <c r="AN1461" s="515"/>
      <c r="AO1461" s="515"/>
      <c r="AP1461" s="515"/>
      <c r="AQ1461" s="515"/>
      <c r="AR1461" s="515"/>
      <c r="AS1461" s="515"/>
      <c r="AT1461" s="515"/>
      <c r="AU1461" s="489"/>
    </row>
    <row r="1462" spans="1:50" s="516" customFormat="1" ht="12.75">
      <c r="A1462" s="534"/>
      <c r="B1462" s="401" t="s">
        <v>375</v>
      </c>
      <c r="C1462" s="360"/>
      <c r="D1462" s="360"/>
      <c r="E1462" s="360"/>
      <c r="F1462" s="402"/>
      <c r="G1462" s="402"/>
      <c r="H1462" s="177"/>
      <c r="I1462" s="177"/>
      <c r="J1462" s="177"/>
      <c r="K1462" s="177"/>
      <c r="L1462" s="177"/>
      <c r="M1462" s="177"/>
      <c r="N1462" s="177"/>
      <c r="O1462" s="177"/>
      <c r="P1462" s="177"/>
      <c r="Q1462" s="177"/>
      <c r="R1462" s="177"/>
      <c r="S1462" s="177"/>
      <c r="T1462" s="392">
        <v>0</v>
      </c>
      <c r="U1462" s="392">
        <v>0</v>
      </c>
      <c r="V1462" s="177"/>
      <c r="W1462" s="177"/>
      <c r="X1462" s="177"/>
      <c r="Y1462" s="177"/>
      <c r="Z1462" s="177"/>
      <c r="AA1462" s="545">
        <v>0</v>
      </c>
      <c r="AB1462" s="490"/>
      <c r="AC1462" s="515"/>
      <c r="AD1462" s="515"/>
      <c r="AE1462" s="515"/>
      <c r="AF1462" s="488"/>
      <c r="AG1462" s="515"/>
      <c r="AH1462" s="515"/>
      <c r="AI1462" s="488"/>
      <c r="AJ1462" s="488"/>
      <c r="AK1462" s="515"/>
      <c r="AL1462" s="515"/>
      <c r="AM1462" s="515"/>
      <c r="AN1462" s="515"/>
      <c r="AO1462" s="515"/>
      <c r="AP1462" s="515"/>
      <c r="AQ1462" s="515"/>
      <c r="AR1462" s="515"/>
      <c r="AS1462" s="515"/>
      <c r="AT1462" s="515"/>
      <c r="AU1462" s="489"/>
    </row>
    <row r="1463" spans="1:50" s="516" customFormat="1" ht="12.75">
      <c r="A1463" s="534"/>
      <c r="B1463" s="401" t="s">
        <v>376</v>
      </c>
      <c r="C1463" s="360"/>
      <c r="D1463" s="360"/>
      <c r="E1463" s="360">
        <v>0.5</v>
      </c>
      <c r="F1463" s="402"/>
      <c r="G1463" s="402"/>
      <c r="H1463" s="177">
        <v>0.37910442</v>
      </c>
      <c r="I1463" s="177"/>
      <c r="J1463" s="177"/>
      <c r="K1463" s="177"/>
      <c r="L1463" s="177"/>
      <c r="M1463" s="177"/>
      <c r="N1463" s="177"/>
      <c r="O1463" s="177"/>
      <c r="P1463" s="177"/>
      <c r="Q1463" s="177"/>
      <c r="R1463" s="177"/>
      <c r="S1463" s="177"/>
      <c r="T1463" s="392">
        <v>0</v>
      </c>
      <c r="U1463" s="392">
        <v>0</v>
      </c>
      <c r="V1463" s="177">
        <v>0.37505050999999989</v>
      </c>
      <c r="W1463" s="177"/>
      <c r="X1463" s="177"/>
      <c r="Y1463" s="177"/>
      <c r="Z1463" s="177"/>
      <c r="AA1463" s="545">
        <v>0.37505050999999989</v>
      </c>
      <c r="AB1463" s="490"/>
      <c r="AC1463" s="515"/>
      <c r="AD1463" s="515"/>
      <c r="AE1463" s="515"/>
      <c r="AF1463" s="488"/>
      <c r="AG1463" s="515"/>
      <c r="AH1463" s="515"/>
      <c r="AI1463" s="488"/>
      <c r="AJ1463" s="488"/>
      <c r="AK1463" s="515"/>
      <c r="AL1463" s="515"/>
      <c r="AM1463" s="515"/>
      <c r="AN1463" s="515"/>
      <c r="AO1463" s="515"/>
      <c r="AP1463" s="515"/>
      <c r="AQ1463" s="515"/>
      <c r="AR1463" s="515"/>
      <c r="AS1463" s="515"/>
      <c r="AT1463" s="515"/>
      <c r="AU1463" s="489"/>
    </row>
    <row r="1464" spans="1:50" s="516" customFormat="1" ht="12.75">
      <c r="A1464" s="534"/>
      <c r="B1464" s="401" t="s">
        <v>377</v>
      </c>
      <c r="C1464" s="360"/>
      <c r="D1464" s="360"/>
      <c r="E1464" s="360"/>
      <c r="F1464" s="402"/>
      <c r="G1464" s="402"/>
      <c r="H1464" s="177"/>
      <c r="I1464" s="177"/>
      <c r="J1464" s="177"/>
      <c r="K1464" s="177"/>
      <c r="L1464" s="177"/>
      <c r="M1464" s="177"/>
      <c r="N1464" s="177"/>
      <c r="O1464" s="177"/>
      <c r="P1464" s="177"/>
      <c r="Q1464" s="177"/>
      <c r="R1464" s="177"/>
      <c r="S1464" s="177"/>
      <c r="T1464" s="392">
        <v>0</v>
      </c>
      <c r="U1464" s="392">
        <v>0</v>
      </c>
      <c r="V1464" s="177"/>
      <c r="W1464" s="177"/>
      <c r="X1464" s="177"/>
      <c r="Y1464" s="177"/>
      <c r="Z1464" s="177"/>
      <c r="AA1464" s="545">
        <v>0</v>
      </c>
      <c r="AB1464" s="490"/>
      <c r="AC1464" s="515"/>
      <c r="AD1464" s="515"/>
      <c r="AE1464" s="515"/>
      <c r="AF1464" s="488"/>
      <c r="AG1464" s="515"/>
      <c r="AH1464" s="515"/>
      <c r="AI1464" s="488"/>
      <c r="AJ1464" s="488"/>
      <c r="AK1464" s="515"/>
      <c r="AL1464" s="515"/>
      <c r="AM1464" s="515"/>
      <c r="AN1464" s="515"/>
      <c r="AO1464" s="515"/>
      <c r="AP1464" s="515"/>
      <c r="AQ1464" s="515"/>
      <c r="AR1464" s="515"/>
      <c r="AS1464" s="515"/>
      <c r="AT1464" s="515"/>
      <c r="AU1464" s="489"/>
    </row>
    <row r="1465" spans="1:50" s="516" customFormat="1" ht="12.75">
      <c r="A1465" s="534"/>
      <c r="B1465" s="401" t="s">
        <v>67</v>
      </c>
      <c r="C1465" s="360"/>
      <c r="D1465" s="360"/>
      <c r="E1465" s="360"/>
      <c r="F1465" s="402"/>
      <c r="G1465" s="402"/>
      <c r="H1465" s="177"/>
      <c r="I1465" s="177"/>
      <c r="J1465" s="177"/>
      <c r="K1465" s="177"/>
      <c r="L1465" s="177"/>
      <c r="M1465" s="177"/>
      <c r="N1465" s="177"/>
      <c r="O1465" s="177"/>
      <c r="P1465" s="177"/>
      <c r="Q1465" s="177"/>
      <c r="R1465" s="177"/>
      <c r="S1465" s="177"/>
      <c r="T1465" s="392">
        <v>0</v>
      </c>
      <c r="U1465" s="392">
        <v>0</v>
      </c>
      <c r="V1465" s="177"/>
      <c r="W1465" s="177"/>
      <c r="X1465" s="177"/>
      <c r="Y1465" s="177"/>
      <c r="Z1465" s="177"/>
      <c r="AA1465" s="545">
        <v>0</v>
      </c>
      <c r="AB1465" s="490"/>
      <c r="AC1465" s="515"/>
      <c r="AD1465" s="515"/>
      <c r="AE1465" s="515"/>
      <c r="AF1465" s="488"/>
      <c r="AG1465" s="515"/>
      <c r="AH1465" s="515"/>
      <c r="AI1465" s="488"/>
      <c r="AJ1465" s="488"/>
      <c r="AK1465" s="515"/>
      <c r="AL1465" s="515"/>
      <c r="AM1465" s="515"/>
      <c r="AN1465" s="515"/>
      <c r="AO1465" s="515"/>
      <c r="AP1465" s="515"/>
      <c r="AQ1465" s="515"/>
      <c r="AR1465" s="515"/>
      <c r="AS1465" s="515"/>
      <c r="AT1465" s="515"/>
      <c r="AU1465" s="489"/>
    </row>
    <row r="1466" spans="1:50" s="528" customFormat="1" ht="51" customHeight="1">
      <c r="A1466" s="540">
        <v>60</v>
      </c>
      <c r="B1466" s="538" t="s">
        <v>135</v>
      </c>
      <c r="C1466" s="513" t="s">
        <v>52</v>
      </c>
      <c r="D1466" s="513">
        <v>1.4140000000000001</v>
      </c>
      <c r="E1466" s="513">
        <v>0.1</v>
      </c>
      <c r="F1466" s="539">
        <v>2012</v>
      </c>
      <c r="G1466" s="539">
        <v>2015</v>
      </c>
      <c r="H1466" s="513">
        <v>49.024000000000001</v>
      </c>
      <c r="I1466" s="513">
        <v>43.250778369999999</v>
      </c>
      <c r="J1466" s="513"/>
      <c r="K1466" s="513"/>
      <c r="L1466" s="513"/>
      <c r="M1466" s="513"/>
      <c r="N1466" s="513">
        <v>1.4140000000000001</v>
      </c>
      <c r="O1466" s="513">
        <v>0.1</v>
      </c>
      <c r="P1466" s="513"/>
      <c r="Q1466" s="513"/>
      <c r="R1466" s="513"/>
      <c r="S1466" s="513"/>
      <c r="T1466" s="584">
        <v>1.4140000000000001</v>
      </c>
      <c r="U1466" s="584">
        <v>0.1</v>
      </c>
      <c r="V1466" s="590">
        <v>1.7732216299999997</v>
      </c>
      <c r="W1466" s="590">
        <v>40</v>
      </c>
      <c r="X1466" s="590">
        <v>3.250778369999999</v>
      </c>
      <c r="Y1466" s="590"/>
      <c r="Z1466" s="590"/>
      <c r="AA1466" s="587">
        <v>45.024000000000001</v>
      </c>
      <c r="AB1466" s="531"/>
      <c r="AC1466" s="515"/>
      <c r="AD1466" s="537"/>
      <c r="AE1466" s="537"/>
      <c r="AF1466" s="515"/>
      <c r="AG1466" s="515"/>
      <c r="AH1466" s="515"/>
      <c r="AI1466" s="515"/>
      <c r="AJ1466" s="515"/>
      <c r="AK1466" s="515"/>
      <c r="AL1466" s="515"/>
      <c r="AM1466" s="515"/>
      <c r="AN1466" s="515"/>
      <c r="AO1466" s="515"/>
      <c r="AP1466" s="515"/>
      <c r="AQ1466" s="537"/>
      <c r="AR1466" s="537"/>
      <c r="AS1466" s="537"/>
      <c r="AT1466" s="537"/>
      <c r="AU1466" s="527"/>
      <c r="AX1466" s="536"/>
    </row>
    <row r="1467" spans="1:50" s="516" customFormat="1" ht="12.75">
      <c r="A1467" s="529"/>
      <c r="B1467" s="401" t="s">
        <v>361</v>
      </c>
      <c r="C1467" s="360">
        <v>0</v>
      </c>
      <c r="D1467" s="360">
        <v>1.4140000000000001</v>
      </c>
      <c r="E1467" s="360">
        <v>0.1</v>
      </c>
      <c r="F1467" s="402"/>
      <c r="G1467" s="402"/>
      <c r="H1467" s="177">
        <v>49.023999999999994</v>
      </c>
      <c r="I1467" s="177">
        <v>43.250778369999999</v>
      </c>
      <c r="J1467" s="177">
        <v>0</v>
      </c>
      <c r="K1467" s="177">
        <v>0</v>
      </c>
      <c r="L1467" s="177">
        <v>0</v>
      </c>
      <c r="M1467" s="177">
        <v>0</v>
      </c>
      <c r="N1467" s="177">
        <v>1.4140000000000001</v>
      </c>
      <c r="O1467" s="177">
        <v>0.1</v>
      </c>
      <c r="P1467" s="177">
        <v>0</v>
      </c>
      <c r="Q1467" s="177">
        <v>0</v>
      </c>
      <c r="R1467" s="177">
        <v>0</v>
      </c>
      <c r="S1467" s="177">
        <v>0</v>
      </c>
      <c r="T1467" s="403">
        <v>1.4140000000000001</v>
      </c>
      <c r="U1467" s="403">
        <v>0.1</v>
      </c>
      <c r="V1467" s="177">
        <v>1.7732216299999997</v>
      </c>
      <c r="W1467" s="177">
        <v>40</v>
      </c>
      <c r="X1467" s="177">
        <v>3.2507783700000026</v>
      </c>
      <c r="Y1467" s="177">
        <v>0</v>
      </c>
      <c r="Z1467" s="177">
        <v>0</v>
      </c>
      <c r="AA1467" s="545">
        <v>45.024000000000001</v>
      </c>
      <c r="AB1467" s="533"/>
      <c r="AC1467" s="488"/>
      <c r="AD1467" s="488"/>
      <c r="AE1467" s="488"/>
      <c r="AF1467" s="488"/>
      <c r="AG1467" s="488"/>
      <c r="AH1467" s="488"/>
      <c r="AI1467" s="488"/>
      <c r="AJ1467" s="488"/>
      <c r="AK1467" s="488"/>
      <c r="AL1467" s="488"/>
      <c r="AM1467" s="488"/>
      <c r="AN1467" s="488"/>
      <c r="AO1467" s="488"/>
      <c r="AP1467" s="488"/>
      <c r="AQ1467" s="488"/>
      <c r="AR1467" s="488"/>
      <c r="AS1467" s="488"/>
      <c r="AT1467" s="488"/>
      <c r="AU1467" s="489"/>
    </row>
    <row r="1468" spans="1:50" s="516" customFormat="1" ht="12.75">
      <c r="A1468" s="529"/>
      <c r="B1468" s="401" t="s">
        <v>362</v>
      </c>
      <c r="C1468" s="360">
        <v>0</v>
      </c>
      <c r="D1468" s="360">
        <v>1.4140000000000001</v>
      </c>
      <c r="E1468" s="360">
        <v>0</v>
      </c>
      <c r="F1468" s="402"/>
      <c r="G1468" s="402"/>
      <c r="H1468" s="177">
        <v>33.604236989999997</v>
      </c>
      <c r="I1468" s="177">
        <v>28.4516429305</v>
      </c>
      <c r="J1468" s="177">
        <v>0</v>
      </c>
      <c r="K1468" s="177">
        <v>0</v>
      </c>
      <c r="L1468" s="177">
        <v>0</v>
      </c>
      <c r="M1468" s="177">
        <v>0</v>
      </c>
      <c r="N1468" s="177">
        <v>1.4140000000000001</v>
      </c>
      <c r="O1468" s="177">
        <v>0</v>
      </c>
      <c r="P1468" s="177">
        <v>0</v>
      </c>
      <c r="Q1468" s="177">
        <v>0</v>
      </c>
      <c r="R1468" s="177">
        <v>0</v>
      </c>
      <c r="S1468" s="177">
        <v>0</v>
      </c>
      <c r="T1468" s="403">
        <v>1.4140000000000001</v>
      </c>
      <c r="U1468" s="403">
        <v>0</v>
      </c>
      <c r="V1468" s="177">
        <v>1.1525940594999997</v>
      </c>
      <c r="W1468" s="177">
        <v>27.41860067721932</v>
      </c>
      <c r="X1468" s="177">
        <v>1.0330422532806818</v>
      </c>
      <c r="Y1468" s="177">
        <v>0</v>
      </c>
      <c r="Z1468" s="177">
        <v>0</v>
      </c>
      <c r="AA1468" s="545">
        <v>29.604236990000004</v>
      </c>
      <c r="AB1468" s="533"/>
      <c r="AC1468" s="488"/>
      <c r="AD1468" s="488"/>
      <c r="AE1468" s="488"/>
      <c r="AF1468" s="488"/>
      <c r="AG1468" s="488"/>
      <c r="AH1468" s="488"/>
      <c r="AI1468" s="488"/>
      <c r="AJ1468" s="488"/>
      <c r="AK1468" s="488"/>
      <c r="AL1468" s="488"/>
      <c r="AM1468" s="488"/>
      <c r="AN1468" s="488"/>
      <c r="AO1468" s="488"/>
      <c r="AP1468" s="488"/>
      <c r="AQ1468" s="488"/>
      <c r="AR1468" s="488"/>
      <c r="AS1468" s="488"/>
      <c r="AT1468" s="488"/>
      <c r="AU1468" s="489"/>
    </row>
    <row r="1469" spans="1:50" s="516" customFormat="1" ht="12.75">
      <c r="A1469" s="529"/>
      <c r="B1469" s="401" t="s">
        <v>363</v>
      </c>
      <c r="C1469" s="360">
        <v>0</v>
      </c>
      <c r="D1469" s="360">
        <v>1.4140000000000001</v>
      </c>
      <c r="E1469" s="360">
        <v>0</v>
      </c>
      <c r="F1469" s="402"/>
      <c r="G1469" s="402"/>
      <c r="H1469" s="177">
        <v>33.604236989999997</v>
      </c>
      <c r="I1469" s="177">
        <v>28.4516429305</v>
      </c>
      <c r="J1469" s="177">
        <v>0</v>
      </c>
      <c r="K1469" s="177">
        <v>0</v>
      </c>
      <c r="L1469" s="177">
        <v>0</v>
      </c>
      <c r="M1469" s="177">
        <v>0</v>
      </c>
      <c r="N1469" s="177">
        <v>1.4140000000000001</v>
      </c>
      <c r="O1469" s="177">
        <v>0</v>
      </c>
      <c r="P1469" s="177">
        <v>0</v>
      </c>
      <c r="Q1469" s="177">
        <v>0</v>
      </c>
      <c r="R1469" s="177">
        <v>0</v>
      </c>
      <c r="S1469" s="177">
        <v>0</v>
      </c>
      <c r="T1469" s="403">
        <v>1.4140000000000001</v>
      </c>
      <c r="U1469" s="403">
        <v>0</v>
      </c>
      <c r="V1469" s="177">
        <v>1.1525940594999997</v>
      </c>
      <c r="W1469" s="177">
        <v>27.41860067721932</v>
      </c>
      <c r="X1469" s="177">
        <v>1.0330422532806818</v>
      </c>
      <c r="Y1469" s="177">
        <v>0</v>
      </c>
      <c r="Z1469" s="177">
        <v>0</v>
      </c>
      <c r="AA1469" s="545">
        <v>29.604236990000004</v>
      </c>
      <c r="AB1469" s="533"/>
      <c r="AC1469" s="488"/>
      <c r="AD1469" s="488"/>
      <c r="AE1469" s="488"/>
      <c r="AF1469" s="488"/>
      <c r="AG1469" s="488"/>
      <c r="AH1469" s="488"/>
      <c r="AI1469" s="488"/>
      <c r="AJ1469" s="488"/>
      <c r="AK1469" s="488"/>
      <c r="AL1469" s="488"/>
      <c r="AM1469" s="488"/>
      <c r="AN1469" s="488"/>
      <c r="AO1469" s="488"/>
      <c r="AP1469" s="488"/>
      <c r="AQ1469" s="488"/>
      <c r="AR1469" s="488"/>
      <c r="AS1469" s="488"/>
      <c r="AT1469" s="488"/>
      <c r="AU1469" s="489"/>
    </row>
    <row r="1470" spans="1:50" s="516" customFormat="1" ht="12.75">
      <c r="A1470" s="529"/>
      <c r="B1470" s="401" t="s">
        <v>364</v>
      </c>
      <c r="C1470" s="360"/>
      <c r="D1470" s="360"/>
      <c r="E1470" s="360"/>
      <c r="F1470" s="402"/>
      <c r="G1470" s="402"/>
      <c r="H1470" s="177"/>
      <c r="I1470" s="177"/>
      <c r="J1470" s="177"/>
      <c r="K1470" s="177"/>
      <c r="L1470" s="177"/>
      <c r="M1470" s="177"/>
      <c r="N1470" s="177"/>
      <c r="O1470" s="177"/>
      <c r="P1470" s="177"/>
      <c r="Q1470" s="177"/>
      <c r="R1470" s="177"/>
      <c r="S1470" s="177"/>
      <c r="T1470" s="403">
        <v>0</v>
      </c>
      <c r="U1470" s="403">
        <v>0</v>
      </c>
      <c r="V1470" s="177"/>
      <c r="W1470" s="177"/>
      <c r="X1470" s="177">
        <v>0</v>
      </c>
      <c r="Y1470" s="177"/>
      <c r="Z1470" s="177"/>
      <c r="AA1470" s="545">
        <v>0</v>
      </c>
      <c r="AB1470" s="533"/>
      <c r="AC1470" s="488"/>
      <c r="AD1470" s="488"/>
      <c r="AE1470" s="488"/>
      <c r="AF1470" s="488"/>
      <c r="AG1470" s="488"/>
      <c r="AH1470" s="488"/>
      <c r="AI1470" s="488"/>
      <c r="AJ1470" s="488"/>
      <c r="AK1470" s="488"/>
      <c r="AL1470" s="488"/>
      <c r="AM1470" s="488"/>
      <c r="AN1470" s="488"/>
      <c r="AO1470" s="488"/>
      <c r="AP1470" s="488"/>
      <c r="AQ1470" s="488"/>
      <c r="AR1470" s="488"/>
      <c r="AS1470" s="488"/>
      <c r="AT1470" s="488"/>
      <c r="AU1470" s="489"/>
    </row>
    <row r="1471" spans="1:50" s="516" customFormat="1" ht="12.75">
      <c r="A1471" s="529"/>
      <c r="B1471" s="401" t="s">
        <v>365</v>
      </c>
      <c r="C1471" s="360"/>
      <c r="D1471" s="360"/>
      <c r="E1471" s="360"/>
      <c r="F1471" s="402"/>
      <c r="G1471" s="402"/>
      <c r="H1471" s="177"/>
      <c r="I1471" s="177"/>
      <c r="J1471" s="177"/>
      <c r="K1471" s="177"/>
      <c r="L1471" s="177"/>
      <c r="M1471" s="177"/>
      <c r="N1471" s="177"/>
      <c r="O1471" s="177"/>
      <c r="P1471" s="177"/>
      <c r="Q1471" s="177"/>
      <c r="R1471" s="177"/>
      <c r="S1471" s="177"/>
      <c r="T1471" s="403">
        <v>0</v>
      </c>
      <c r="U1471" s="403">
        <v>0</v>
      </c>
      <c r="V1471" s="177"/>
      <c r="W1471" s="177"/>
      <c r="X1471" s="177">
        <v>0</v>
      </c>
      <c r="Y1471" s="177"/>
      <c r="Z1471" s="177"/>
      <c r="AA1471" s="545">
        <v>0</v>
      </c>
      <c r="AB1471" s="533"/>
      <c r="AC1471" s="488"/>
      <c r="AD1471" s="488"/>
      <c r="AE1471" s="488"/>
      <c r="AF1471" s="488"/>
      <c r="AG1471" s="488"/>
      <c r="AH1471" s="488"/>
      <c r="AI1471" s="488"/>
      <c r="AJ1471" s="488"/>
      <c r="AK1471" s="488"/>
      <c r="AL1471" s="488"/>
      <c r="AM1471" s="488"/>
      <c r="AN1471" s="488"/>
      <c r="AO1471" s="488"/>
      <c r="AP1471" s="488"/>
      <c r="AQ1471" s="488"/>
      <c r="AR1471" s="488"/>
      <c r="AS1471" s="488"/>
      <c r="AT1471" s="488"/>
      <c r="AU1471" s="489"/>
    </row>
    <row r="1472" spans="1:50" s="516" customFormat="1" ht="12.75">
      <c r="A1472" s="529"/>
      <c r="B1472" s="401" t="s">
        <v>366</v>
      </c>
      <c r="C1472" s="360"/>
      <c r="D1472" s="360">
        <v>1.4140000000000001</v>
      </c>
      <c r="E1472" s="360"/>
      <c r="F1472" s="402"/>
      <c r="G1472" s="402"/>
      <c r="H1472" s="177">
        <v>33.51279615</v>
      </c>
      <c r="I1472" s="518">
        <v>28.3602020905</v>
      </c>
      <c r="J1472" s="177"/>
      <c r="K1472" s="177"/>
      <c r="L1472" s="177"/>
      <c r="M1472" s="177"/>
      <c r="N1472" s="177">
        <v>1.4140000000000001</v>
      </c>
      <c r="O1472" s="177"/>
      <c r="P1472" s="177"/>
      <c r="Q1472" s="177"/>
      <c r="R1472" s="177"/>
      <c r="S1472" s="177"/>
      <c r="T1472" s="403">
        <v>1.4140000000000001</v>
      </c>
      <c r="U1472" s="403">
        <v>0</v>
      </c>
      <c r="V1472" s="177">
        <v>1.1525940594999997</v>
      </c>
      <c r="W1472" s="177">
        <v>27.343991636749347</v>
      </c>
      <c r="X1472" s="177">
        <v>1.0162104537506558</v>
      </c>
      <c r="Y1472" s="177"/>
      <c r="Z1472" s="177"/>
      <c r="AA1472" s="545">
        <v>29.512796150000003</v>
      </c>
      <c r="AB1472" s="533"/>
      <c r="AC1472" s="488"/>
      <c r="AD1472" s="488"/>
      <c r="AE1472" s="488"/>
      <c r="AF1472" s="488"/>
      <c r="AG1472" s="488"/>
      <c r="AH1472" s="488"/>
      <c r="AI1472" s="488"/>
      <c r="AJ1472" s="488"/>
      <c r="AK1472" s="488"/>
      <c r="AL1472" s="488"/>
      <c r="AM1472" s="488"/>
      <c r="AN1472" s="488"/>
      <c r="AO1472" s="488"/>
      <c r="AP1472" s="488"/>
      <c r="AQ1472" s="488"/>
      <c r="AR1472" s="488"/>
      <c r="AS1472" s="488"/>
      <c r="AT1472" s="488"/>
      <c r="AU1472" s="489"/>
    </row>
    <row r="1473" spans="1:50" s="516" customFormat="1" ht="12.75">
      <c r="A1473" s="529"/>
      <c r="B1473" s="401" t="s">
        <v>367</v>
      </c>
      <c r="C1473" s="360"/>
      <c r="D1473" s="360">
        <v>0</v>
      </c>
      <c r="E1473" s="360"/>
      <c r="F1473" s="402"/>
      <c r="G1473" s="402"/>
      <c r="H1473" s="177">
        <v>9.1440839999999995E-2</v>
      </c>
      <c r="I1473" s="518">
        <v>9.1440839999999995E-2</v>
      </c>
      <c r="J1473" s="177"/>
      <c r="K1473" s="177"/>
      <c r="L1473" s="177"/>
      <c r="M1473" s="177"/>
      <c r="N1473" s="177"/>
      <c r="O1473" s="177"/>
      <c r="P1473" s="177"/>
      <c r="Q1473" s="177"/>
      <c r="R1473" s="177"/>
      <c r="S1473" s="177"/>
      <c r="T1473" s="403">
        <v>0</v>
      </c>
      <c r="U1473" s="403">
        <v>0</v>
      </c>
      <c r="V1473" s="177"/>
      <c r="W1473" s="177">
        <v>7.4609040469973881E-2</v>
      </c>
      <c r="X1473" s="177">
        <v>1.6831799530026115E-2</v>
      </c>
      <c r="Y1473" s="177"/>
      <c r="Z1473" s="177"/>
      <c r="AA1473" s="545">
        <v>9.1440839999999995E-2</v>
      </c>
      <c r="AB1473" s="533"/>
      <c r="AC1473" s="488"/>
      <c r="AD1473" s="488"/>
      <c r="AE1473" s="488"/>
      <c r="AF1473" s="488"/>
      <c r="AG1473" s="488"/>
      <c r="AH1473" s="488"/>
      <c r="AI1473" s="488"/>
      <c r="AJ1473" s="488"/>
      <c r="AK1473" s="488"/>
      <c r="AL1473" s="488"/>
      <c r="AM1473" s="488"/>
      <c r="AN1473" s="488"/>
      <c r="AO1473" s="488"/>
      <c r="AP1473" s="488"/>
      <c r="AQ1473" s="488"/>
      <c r="AR1473" s="488"/>
      <c r="AS1473" s="488"/>
      <c r="AT1473" s="488"/>
      <c r="AU1473" s="489"/>
    </row>
    <row r="1474" spans="1:50" s="516" customFormat="1" ht="12.75">
      <c r="A1474" s="529"/>
      <c r="B1474" s="401" t="s">
        <v>368</v>
      </c>
      <c r="C1474" s="360">
        <v>0</v>
      </c>
      <c r="D1474" s="360">
        <v>0</v>
      </c>
      <c r="E1474" s="360">
        <v>0</v>
      </c>
      <c r="F1474" s="402"/>
      <c r="G1474" s="402"/>
      <c r="H1474" s="177">
        <v>0</v>
      </c>
      <c r="I1474" s="177">
        <v>0</v>
      </c>
      <c r="J1474" s="177">
        <v>0</v>
      </c>
      <c r="K1474" s="177">
        <v>0</v>
      </c>
      <c r="L1474" s="177">
        <v>0</v>
      </c>
      <c r="M1474" s="177">
        <v>0</v>
      </c>
      <c r="N1474" s="177">
        <v>0</v>
      </c>
      <c r="O1474" s="177">
        <v>0</v>
      </c>
      <c r="P1474" s="177">
        <v>0</v>
      </c>
      <c r="Q1474" s="177">
        <v>0</v>
      </c>
      <c r="R1474" s="177">
        <v>0</v>
      </c>
      <c r="S1474" s="177">
        <v>0</v>
      </c>
      <c r="T1474" s="403">
        <v>0</v>
      </c>
      <c r="U1474" s="403">
        <v>0</v>
      </c>
      <c r="V1474" s="177">
        <v>0</v>
      </c>
      <c r="W1474" s="177">
        <v>0</v>
      </c>
      <c r="X1474" s="177">
        <v>0</v>
      </c>
      <c r="Y1474" s="177">
        <v>0</v>
      </c>
      <c r="Z1474" s="177">
        <v>0</v>
      </c>
      <c r="AA1474" s="545">
        <v>0</v>
      </c>
      <c r="AB1474" s="533"/>
      <c r="AC1474" s="488"/>
      <c r="AD1474" s="488"/>
      <c r="AE1474" s="488"/>
      <c r="AF1474" s="488"/>
      <c r="AG1474" s="488"/>
      <c r="AH1474" s="488"/>
      <c r="AI1474" s="488"/>
      <c r="AJ1474" s="488"/>
      <c r="AK1474" s="488"/>
      <c r="AL1474" s="488"/>
      <c r="AM1474" s="488"/>
      <c r="AN1474" s="488"/>
      <c r="AO1474" s="488"/>
      <c r="AP1474" s="488"/>
      <c r="AQ1474" s="488"/>
      <c r="AR1474" s="488"/>
      <c r="AS1474" s="488"/>
      <c r="AT1474" s="488"/>
      <c r="AU1474" s="489"/>
    </row>
    <row r="1475" spans="1:50" s="516" customFormat="1" ht="12.75">
      <c r="A1475" s="529"/>
      <c r="B1475" s="401" t="s">
        <v>369</v>
      </c>
      <c r="C1475" s="360"/>
      <c r="D1475" s="360"/>
      <c r="E1475" s="360"/>
      <c r="F1475" s="402"/>
      <c r="G1475" s="402"/>
      <c r="H1475" s="177"/>
      <c r="I1475" s="177"/>
      <c r="J1475" s="177"/>
      <c r="K1475" s="177"/>
      <c r="L1475" s="177"/>
      <c r="M1475" s="177"/>
      <c r="N1475" s="177"/>
      <c r="O1475" s="177"/>
      <c r="P1475" s="177"/>
      <c r="Q1475" s="177"/>
      <c r="R1475" s="177"/>
      <c r="S1475" s="177"/>
      <c r="T1475" s="403">
        <v>0</v>
      </c>
      <c r="U1475" s="403">
        <v>0</v>
      </c>
      <c r="V1475" s="177"/>
      <c r="W1475" s="177"/>
      <c r="X1475" s="177">
        <v>0</v>
      </c>
      <c r="Y1475" s="177"/>
      <c r="Z1475" s="177"/>
      <c r="AA1475" s="545">
        <v>0</v>
      </c>
      <c r="AB1475" s="533"/>
      <c r="AC1475" s="488"/>
      <c r="AD1475" s="488"/>
      <c r="AE1475" s="488"/>
      <c r="AF1475" s="488"/>
      <c r="AG1475" s="488"/>
      <c r="AH1475" s="488"/>
      <c r="AI1475" s="488"/>
      <c r="AJ1475" s="488"/>
      <c r="AK1475" s="488"/>
      <c r="AL1475" s="488"/>
      <c r="AM1475" s="488"/>
      <c r="AN1475" s="488"/>
      <c r="AO1475" s="488"/>
      <c r="AP1475" s="488"/>
      <c r="AQ1475" s="488"/>
      <c r="AR1475" s="488"/>
      <c r="AS1475" s="488"/>
      <c r="AT1475" s="488"/>
      <c r="AU1475" s="489"/>
    </row>
    <row r="1476" spans="1:50" s="516" customFormat="1" ht="12.75">
      <c r="A1476" s="529"/>
      <c r="B1476" s="401" t="s">
        <v>370</v>
      </c>
      <c r="C1476" s="360"/>
      <c r="D1476" s="360"/>
      <c r="E1476" s="360"/>
      <c r="F1476" s="402"/>
      <c r="G1476" s="402"/>
      <c r="H1476" s="177"/>
      <c r="I1476" s="177"/>
      <c r="J1476" s="177"/>
      <c r="K1476" s="177"/>
      <c r="L1476" s="177"/>
      <c r="M1476" s="177"/>
      <c r="N1476" s="177"/>
      <c r="O1476" s="177"/>
      <c r="P1476" s="177"/>
      <c r="Q1476" s="177"/>
      <c r="R1476" s="177"/>
      <c r="S1476" s="177"/>
      <c r="T1476" s="403">
        <v>0</v>
      </c>
      <c r="U1476" s="403">
        <v>0</v>
      </c>
      <c r="V1476" s="177"/>
      <c r="W1476" s="177"/>
      <c r="X1476" s="177">
        <v>0</v>
      </c>
      <c r="Y1476" s="177"/>
      <c r="Z1476" s="177"/>
      <c r="AA1476" s="545">
        <v>0</v>
      </c>
      <c r="AB1476" s="533"/>
      <c r="AC1476" s="488"/>
      <c r="AD1476" s="488"/>
      <c r="AE1476" s="488"/>
      <c r="AF1476" s="488"/>
      <c r="AG1476" s="488"/>
      <c r="AH1476" s="488"/>
      <c r="AI1476" s="488"/>
      <c r="AJ1476" s="488"/>
      <c r="AK1476" s="488"/>
      <c r="AL1476" s="488"/>
      <c r="AM1476" s="488"/>
      <c r="AN1476" s="488"/>
      <c r="AO1476" s="488"/>
      <c r="AP1476" s="488"/>
      <c r="AQ1476" s="488"/>
      <c r="AR1476" s="488"/>
      <c r="AS1476" s="488"/>
      <c r="AT1476" s="488"/>
      <c r="AU1476" s="489"/>
    </row>
    <row r="1477" spans="1:50" s="516" customFormat="1" ht="12.75">
      <c r="A1477" s="529"/>
      <c r="B1477" s="401" t="s">
        <v>371</v>
      </c>
      <c r="C1477" s="360"/>
      <c r="D1477" s="360"/>
      <c r="E1477" s="360"/>
      <c r="F1477" s="402"/>
      <c r="G1477" s="402"/>
      <c r="H1477" s="177"/>
      <c r="I1477" s="177"/>
      <c r="J1477" s="177"/>
      <c r="K1477" s="177"/>
      <c r="L1477" s="177"/>
      <c r="M1477" s="177"/>
      <c r="N1477" s="177"/>
      <c r="O1477" s="177"/>
      <c r="P1477" s="177"/>
      <c r="Q1477" s="177"/>
      <c r="R1477" s="177"/>
      <c r="S1477" s="177"/>
      <c r="T1477" s="403">
        <v>0</v>
      </c>
      <c r="U1477" s="403">
        <v>0</v>
      </c>
      <c r="V1477" s="177"/>
      <c r="W1477" s="177"/>
      <c r="X1477" s="177">
        <v>0</v>
      </c>
      <c r="Y1477" s="177"/>
      <c r="Z1477" s="177"/>
      <c r="AA1477" s="545">
        <v>0</v>
      </c>
      <c r="AB1477" s="533"/>
      <c r="AC1477" s="488"/>
      <c r="AD1477" s="488"/>
      <c r="AE1477" s="488"/>
      <c r="AF1477" s="488"/>
      <c r="AG1477" s="488"/>
      <c r="AH1477" s="488"/>
      <c r="AI1477" s="488"/>
      <c r="AJ1477" s="488"/>
      <c r="AK1477" s="488"/>
      <c r="AL1477" s="488"/>
      <c r="AM1477" s="488"/>
      <c r="AN1477" s="488"/>
      <c r="AO1477" s="488"/>
      <c r="AP1477" s="488"/>
      <c r="AQ1477" s="488"/>
      <c r="AR1477" s="488"/>
      <c r="AS1477" s="488"/>
      <c r="AT1477" s="488"/>
      <c r="AU1477" s="489"/>
    </row>
    <row r="1478" spans="1:50" s="516" customFormat="1" ht="12.75">
      <c r="A1478" s="529"/>
      <c r="B1478" s="401" t="s">
        <v>372</v>
      </c>
      <c r="C1478" s="360"/>
      <c r="D1478" s="360"/>
      <c r="E1478" s="360"/>
      <c r="F1478" s="402"/>
      <c r="G1478" s="402"/>
      <c r="H1478" s="177"/>
      <c r="I1478" s="177"/>
      <c r="J1478" s="177"/>
      <c r="K1478" s="177"/>
      <c r="L1478" s="177"/>
      <c r="M1478" s="177"/>
      <c r="N1478" s="177"/>
      <c r="O1478" s="177"/>
      <c r="P1478" s="177"/>
      <c r="Q1478" s="177"/>
      <c r="R1478" s="177"/>
      <c r="S1478" s="177"/>
      <c r="T1478" s="403">
        <v>0</v>
      </c>
      <c r="U1478" s="403">
        <v>0</v>
      </c>
      <c r="V1478" s="177"/>
      <c r="W1478" s="177"/>
      <c r="X1478" s="177">
        <v>0</v>
      </c>
      <c r="Y1478" s="177"/>
      <c r="Z1478" s="177"/>
      <c r="AA1478" s="545">
        <v>0</v>
      </c>
      <c r="AB1478" s="533"/>
      <c r="AC1478" s="488"/>
      <c r="AD1478" s="488"/>
      <c r="AE1478" s="488"/>
      <c r="AF1478" s="488"/>
      <c r="AG1478" s="488"/>
      <c r="AH1478" s="488"/>
      <c r="AI1478" s="488"/>
      <c r="AJ1478" s="488"/>
      <c r="AK1478" s="488"/>
      <c r="AL1478" s="488"/>
      <c r="AM1478" s="488"/>
      <c r="AN1478" s="488"/>
      <c r="AO1478" s="488"/>
      <c r="AP1478" s="488"/>
      <c r="AQ1478" s="488"/>
      <c r="AR1478" s="488"/>
      <c r="AS1478" s="488"/>
      <c r="AT1478" s="488"/>
      <c r="AU1478" s="489"/>
    </row>
    <row r="1479" spans="1:50" s="516" customFormat="1" ht="12.75">
      <c r="A1479" s="529"/>
      <c r="B1479" s="401" t="s">
        <v>373</v>
      </c>
      <c r="C1479" s="360">
        <v>0</v>
      </c>
      <c r="D1479" s="360">
        <v>0</v>
      </c>
      <c r="E1479" s="360">
        <v>0.1</v>
      </c>
      <c r="F1479" s="402"/>
      <c r="G1479" s="402"/>
      <c r="H1479" s="177">
        <v>15.419763009999999</v>
      </c>
      <c r="I1479" s="177">
        <v>14.799135439499999</v>
      </c>
      <c r="J1479" s="177">
        <v>0</v>
      </c>
      <c r="K1479" s="177">
        <v>0</v>
      </c>
      <c r="L1479" s="177">
        <v>0</v>
      </c>
      <c r="M1479" s="177">
        <v>0</v>
      </c>
      <c r="N1479" s="177">
        <v>0</v>
      </c>
      <c r="O1479" s="177">
        <v>0.1</v>
      </c>
      <c r="P1479" s="177">
        <v>0</v>
      </c>
      <c r="Q1479" s="177">
        <v>0</v>
      </c>
      <c r="R1479" s="177">
        <v>0</v>
      </c>
      <c r="S1479" s="177">
        <v>0</v>
      </c>
      <c r="T1479" s="403">
        <v>0</v>
      </c>
      <c r="U1479" s="403">
        <v>0.1</v>
      </c>
      <c r="V1479" s="177">
        <v>0.62062757050000006</v>
      </c>
      <c r="W1479" s="177">
        <v>12.581399322780678</v>
      </c>
      <c r="X1479" s="177">
        <v>2.2177361167193208</v>
      </c>
      <c r="Y1479" s="177">
        <v>0</v>
      </c>
      <c r="Z1479" s="177">
        <v>0</v>
      </c>
      <c r="AA1479" s="545">
        <v>15.419763009999999</v>
      </c>
      <c r="AB1479" s="533"/>
      <c r="AC1479" s="488"/>
      <c r="AD1479" s="488"/>
      <c r="AE1479" s="488"/>
      <c r="AF1479" s="488"/>
      <c r="AG1479" s="488"/>
      <c r="AH1479" s="488"/>
      <c r="AI1479" s="488"/>
      <c r="AJ1479" s="488"/>
      <c r="AK1479" s="488"/>
      <c r="AL1479" s="488"/>
      <c r="AM1479" s="488"/>
      <c r="AN1479" s="488"/>
      <c r="AO1479" s="488"/>
      <c r="AP1479" s="488"/>
      <c r="AQ1479" s="488"/>
      <c r="AR1479" s="488"/>
      <c r="AS1479" s="488"/>
      <c r="AT1479" s="488"/>
      <c r="AU1479" s="489"/>
    </row>
    <row r="1480" spans="1:50" s="516" customFormat="1" ht="12.75">
      <c r="A1480" s="529"/>
      <c r="B1480" s="401" t="s">
        <v>374</v>
      </c>
      <c r="C1480" s="360"/>
      <c r="D1480" s="360"/>
      <c r="E1480" s="360"/>
      <c r="F1480" s="402"/>
      <c r="G1480" s="402"/>
      <c r="H1480" s="177"/>
      <c r="I1480" s="177"/>
      <c r="J1480" s="177"/>
      <c r="K1480" s="177"/>
      <c r="L1480" s="177"/>
      <c r="M1480" s="177"/>
      <c r="N1480" s="177"/>
      <c r="O1480" s="177"/>
      <c r="P1480" s="177"/>
      <c r="Q1480" s="177"/>
      <c r="R1480" s="177"/>
      <c r="S1480" s="177"/>
      <c r="T1480" s="403">
        <v>0</v>
      </c>
      <c r="U1480" s="403">
        <v>0</v>
      </c>
      <c r="V1480" s="177"/>
      <c r="W1480" s="177"/>
      <c r="X1480" s="177">
        <v>0</v>
      </c>
      <c r="Y1480" s="177"/>
      <c r="Z1480" s="177"/>
      <c r="AA1480" s="545">
        <v>0</v>
      </c>
      <c r="AB1480" s="533"/>
      <c r="AC1480" s="488"/>
      <c r="AD1480" s="488"/>
      <c r="AE1480" s="488"/>
      <c r="AF1480" s="488"/>
      <c r="AG1480" s="488"/>
      <c r="AH1480" s="488"/>
      <c r="AI1480" s="488"/>
      <c r="AJ1480" s="488"/>
      <c r="AK1480" s="488"/>
      <c r="AL1480" s="488"/>
      <c r="AM1480" s="488"/>
      <c r="AN1480" s="488"/>
      <c r="AO1480" s="488"/>
      <c r="AP1480" s="488"/>
      <c r="AQ1480" s="488"/>
      <c r="AR1480" s="488"/>
      <c r="AS1480" s="488"/>
      <c r="AT1480" s="488"/>
      <c r="AU1480" s="489"/>
    </row>
    <row r="1481" spans="1:50" s="516" customFormat="1" ht="12.75">
      <c r="A1481" s="529"/>
      <c r="B1481" s="401" t="s">
        <v>375</v>
      </c>
      <c r="C1481" s="360"/>
      <c r="D1481" s="360"/>
      <c r="E1481" s="360"/>
      <c r="F1481" s="402"/>
      <c r="G1481" s="402"/>
      <c r="H1481" s="177"/>
      <c r="I1481" s="177"/>
      <c r="J1481" s="177"/>
      <c r="K1481" s="177"/>
      <c r="L1481" s="177"/>
      <c r="M1481" s="177"/>
      <c r="N1481" s="177"/>
      <c r="O1481" s="177"/>
      <c r="P1481" s="177"/>
      <c r="Q1481" s="177"/>
      <c r="R1481" s="177"/>
      <c r="S1481" s="177"/>
      <c r="T1481" s="403">
        <v>0</v>
      </c>
      <c r="U1481" s="403">
        <v>0</v>
      </c>
      <c r="V1481" s="177"/>
      <c r="W1481" s="177"/>
      <c r="X1481" s="177">
        <v>0</v>
      </c>
      <c r="Y1481" s="177"/>
      <c r="Z1481" s="177"/>
      <c r="AA1481" s="545">
        <v>0</v>
      </c>
      <c r="AB1481" s="533"/>
      <c r="AC1481" s="488"/>
      <c r="AD1481" s="488"/>
      <c r="AE1481" s="488"/>
      <c r="AF1481" s="488"/>
      <c r="AG1481" s="488"/>
      <c r="AH1481" s="488"/>
      <c r="AI1481" s="488"/>
      <c r="AJ1481" s="488"/>
      <c r="AK1481" s="488"/>
      <c r="AL1481" s="488"/>
      <c r="AM1481" s="488"/>
      <c r="AN1481" s="488"/>
      <c r="AO1481" s="488"/>
      <c r="AP1481" s="488"/>
      <c r="AQ1481" s="488"/>
      <c r="AR1481" s="488"/>
      <c r="AS1481" s="488"/>
      <c r="AT1481" s="488"/>
      <c r="AU1481" s="489"/>
    </row>
    <row r="1482" spans="1:50" s="516" customFormat="1" ht="12.75">
      <c r="A1482" s="529"/>
      <c r="B1482" s="401" t="s">
        <v>376</v>
      </c>
      <c r="C1482" s="360"/>
      <c r="D1482" s="360"/>
      <c r="E1482" s="360">
        <v>0.1</v>
      </c>
      <c r="F1482" s="402"/>
      <c r="G1482" s="402"/>
      <c r="H1482" s="177">
        <v>15.419763009999999</v>
      </c>
      <c r="I1482" s="518">
        <v>14.799135439499999</v>
      </c>
      <c r="J1482" s="177"/>
      <c r="K1482" s="177"/>
      <c r="L1482" s="177"/>
      <c r="M1482" s="177"/>
      <c r="N1482" s="177"/>
      <c r="O1482" s="177">
        <v>0.1</v>
      </c>
      <c r="P1482" s="177"/>
      <c r="Q1482" s="177"/>
      <c r="R1482" s="177"/>
      <c r="S1482" s="177"/>
      <c r="T1482" s="403">
        <v>0</v>
      </c>
      <c r="U1482" s="403">
        <v>0.1</v>
      </c>
      <c r="V1482" s="177">
        <v>0.62062757050000006</v>
      </c>
      <c r="W1482" s="177">
        <v>12.581399322780678</v>
      </c>
      <c r="X1482" s="177">
        <v>2.2177361167193208</v>
      </c>
      <c r="Y1482" s="177"/>
      <c r="Z1482" s="177"/>
      <c r="AA1482" s="545">
        <v>15.419763009999999</v>
      </c>
      <c r="AB1482" s="533"/>
      <c r="AC1482" s="488"/>
      <c r="AD1482" s="488"/>
      <c r="AE1482" s="488"/>
      <c r="AF1482" s="488"/>
      <c r="AG1482" s="488"/>
      <c r="AH1482" s="488"/>
      <c r="AI1482" s="488"/>
      <c r="AJ1482" s="488"/>
      <c r="AK1482" s="488"/>
      <c r="AL1482" s="488"/>
      <c r="AM1482" s="488"/>
      <c r="AN1482" s="488"/>
      <c r="AO1482" s="488"/>
      <c r="AP1482" s="488"/>
      <c r="AQ1482" s="488"/>
      <c r="AR1482" s="488"/>
      <c r="AS1482" s="488"/>
      <c r="AT1482" s="488"/>
      <c r="AU1482" s="489"/>
    </row>
    <row r="1483" spans="1:50" s="516" customFormat="1" ht="12.75">
      <c r="A1483" s="529"/>
      <c r="B1483" s="401" t="s">
        <v>377</v>
      </c>
      <c r="C1483" s="360"/>
      <c r="D1483" s="360"/>
      <c r="E1483" s="360"/>
      <c r="F1483" s="402"/>
      <c r="G1483" s="402"/>
      <c r="H1483" s="177"/>
      <c r="I1483" s="177"/>
      <c r="J1483" s="177"/>
      <c r="K1483" s="177"/>
      <c r="L1483" s="177"/>
      <c r="M1483" s="177"/>
      <c r="N1483" s="177"/>
      <c r="O1483" s="177"/>
      <c r="P1483" s="177"/>
      <c r="Q1483" s="177"/>
      <c r="R1483" s="177"/>
      <c r="S1483" s="177"/>
      <c r="T1483" s="403">
        <v>0</v>
      </c>
      <c r="U1483" s="403">
        <v>0</v>
      </c>
      <c r="V1483" s="177"/>
      <c r="W1483" s="177"/>
      <c r="X1483" s="177">
        <v>0</v>
      </c>
      <c r="Y1483" s="177"/>
      <c r="Z1483" s="177"/>
      <c r="AA1483" s="545">
        <v>0</v>
      </c>
      <c r="AB1483" s="533"/>
      <c r="AC1483" s="488"/>
      <c r="AD1483" s="488"/>
      <c r="AE1483" s="488"/>
      <c r="AF1483" s="488"/>
      <c r="AG1483" s="488"/>
      <c r="AH1483" s="488"/>
      <c r="AI1483" s="488"/>
      <c r="AJ1483" s="488"/>
      <c r="AK1483" s="488"/>
      <c r="AL1483" s="488"/>
      <c r="AM1483" s="488"/>
      <c r="AN1483" s="488"/>
      <c r="AO1483" s="488"/>
      <c r="AP1483" s="488"/>
      <c r="AQ1483" s="488"/>
      <c r="AR1483" s="488"/>
      <c r="AS1483" s="488"/>
      <c r="AT1483" s="488"/>
      <c r="AU1483" s="489"/>
    </row>
    <row r="1484" spans="1:50" s="516" customFormat="1" ht="12.75">
      <c r="A1484" s="529"/>
      <c r="B1484" s="401" t="s">
        <v>67</v>
      </c>
      <c r="C1484" s="360"/>
      <c r="D1484" s="360"/>
      <c r="E1484" s="360"/>
      <c r="F1484" s="402"/>
      <c r="G1484" s="402"/>
      <c r="H1484" s="177"/>
      <c r="I1484" s="177"/>
      <c r="J1484" s="177"/>
      <c r="K1484" s="177"/>
      <c r="L1484" s="177"/>
      <c r="M1484" s="177"/>
      <c r="N1484" s="177"/>
      <c r="O1484" s="177"/>
      <c r="P1484" s="177"/>
      <c r="Q1484" s="177"/>
      <c r="R1484" s="177"/>
      <c r="S1484" s="177"/>
      <c r="T1484" s="403">
        <v>0</v>
      </c>
      <c r="U1484" s="403">
        <v>0</v>
      </c>
      <c r="V1484" s="177"/>
      <c r="W1484" s="177"/>
      <c r="X1484" s="177">
        <v>0</v>
      </c>
      <c r="Y1484" s="177"/>
      <c r="Z1484" s="177"/>
      <c r="AA1484" s="545">
        <v>0</v>
      </c>
      <c r="AB1484" s="533"/>
      <c r="AC1484" s="488"/>
      <c r="AD1484" s="488"/>
      <c r="AE1484" s="488"/>
      <c r="AF1484" s="488"/>
      <c r="AG1484" s="488"/>
      <c r="AH1484" s="488"/>
      <c r="AI1484" s="488"/>
      <c r="AJ1484" s="488"/>
      <c r="AK1484" s="488"/>
      <c r="AL1484" s="488"/>
      <c r="AM1484" s="488"/>
      <c r="AN1484" s="488"/>
      <c r="AO1484" s="488"/>
      <c r="AP1484" s="488"/>
      <c r="AQ1484" s="488"/>
      <c r="AR1484" s="488"/>
      <c r="AS1484" s="488"/>
      <c r="AT1484" s="488"/>
      <c r="AU1484" s="489"/>
    </row>
    <row r="1485" spans="1:50" s="528" customFormat="1" ht="51">
      <c r="A1485" s="540">
        <v>61</v>
      </c>
      <c r="B1485" s="538" t="s">
        <v>136</v>
      </c>
      <c r="C1485" s="513" t="s">
        <v>52</v>
      </c>
      <c r="D1485" s="513">
        <v>0.52</v>
      </c>
      <c r="E1485" s="513">
        <v>0.63</v>
      </c>
      <c r="F1485" s="539">
        <v>2013</v>
      </c>
      <c r="G1485" s="539">
        <v>2014</v>
      </c>
      <c r="H1485" s="513">
        <v>4.3843935199999997</v>
      </c>
      <c r="I1485" s="513">
        <v>4.1484583700000002</v>
      </c>
      <c r="J1485" s="513">
        <v>0.23</v>
      </c>
      <c r="K1485" s="513">
        <v>0</v>
      </c>
      <c r="L1485" s="513">
        <v>0.29000000000000004</v>
      </c>
      <c r="M1485" s="513">
        <v>0.63</v>
      </c>
      <c r="N1485" s="513"/>
      <c r="O1485" s="513"/>
      <c r="P1485" s="513"/>
      <c r="Q1485" s="513"/>
      <c r="R1485" s="513"/>
      <c r="S1485" s="513"/>
      <c r="T1485" s="584">
        <v>0.52</v>
      </c>
      <c r="U1485" s="584">
        <v>0.63</v>
      </c>
      <c r="V1485" s="590">
        <v>0.23593514999999998</v>
      </c>
      <c r="W1485" s="590">
        <v>4.1484583700000002</v>
      </c>
      <c r="X1485" s="590"/>
      <c r="Y1485" s="590"/>
      <c r="Z1485" s="590"/>
      <c r="AA1485" s="587">
        <v>4.3843935199999997</v>
      </c>
      <c r="AB1485" s="531"/>
      <c r="AC1485" s="515"/>
      <c r="AD1485" s="537"/>
      <c r="AE1485" s="537"/>
      <c r="AF1485" s="515"/>
      <c r="AG1485" s="515"/>
      <c r="AH1485" s="515"/>
      <c r="AI1485" s="515"/>
      <c r="AJ1485" s="515"/>
      <c r="AK1485" s="515"/>
      <c r="AL1485" s="515"/>
      <c r="AM1485" s="515"/>
      <c r="AN1485" s="515"/>
      <c r="AO1485" s="515"/>
      <c r="AP1485" s="515"/>
      <c r="AQ1485" s="537"/>
      <c r="AR1485" s="537"/>
      <c r="AS1485" s="537"/>
      <c r="AT1485" s="537"/>
      <c r="AU1485" s="527"/>
      <c r="AX1485" s="536"/>
    </row>
    <row r="1486" spans="1:50" s="516" customFormat="1" ht="12.75">
      <c r="A1486" s="529"/>
      <c r="B1486" s="401" t="s">
        <v>361</v>
      </c>
      <c r="C1486" s="360">
        <v>0</v>
      </c>
      <c r="D1486" s="360">
        <v>0.52</v>
      </c>
      <c r="E1486" s="360">
        <v>0.63</v>
      </c>
      <c r="F1486" s="402"/>
      <c r="G1486" s="402"/>
      <c r="H1486" s="177">
        <v>4.3843935199999997</v>
      </c>
      <c r="I1486" s="177">
        <v>4.1484583700000002</v>
      </c>
      <c r="J1486" s="177">
        <v>0.23</v>
      </c>
      <c r="K1486" s="177">
        <v>0</v>
      </c>
      <c r="L1486" s="177">
        <v>0.28999999999999998</v>
      </c>
      <c r="M1486" s="177">
        <v>0.63</v>
      </c>
      <c r="N1486" s="177">
        <v>0</v>
      </c>
      <c r="O1486" s="177">
        <v>0</v>
      </c>
      <c r="P1486" s="177">
        <v>0</v>
      </c>
      <c r="Q1486" s="177">
        <v>0</v>
      </c>
      <c r="R1486" s="177">
        <v>0</v>
      </c>
      <c r="S1486" s="177">
        <v>0</v>
      </c>
      <c r="T1486" s="403">
        <v>0.52</v>
      </c>
      <c r="U1486" s="403">
        <v>0.63</v>
      </c>
      <c r="V1486" s="177">
        <v>0.23593514999999998</v>
      </c>
      <c r="W1486" s="177">
        <v>4.1484583700000002</v>
      </c>
      <c r="X1486" s="177">
        <v>0</v>
      </c>
      <c r="Y1486" s="177">
        <v>0</v>
      </c>
      <c r="Z1486" s="177">
        <v>0</v>
      </c>
      <c r="AA1486" s="407">
        <v>4.3843935199999997</v>
      </c>
      <c r="AB1486" s="533"/>
      <c r="AC1486" s="488"/>
      <c r="AD1486" s="488"/>
      <c r="AE1486" s="488"/>
      <c r="AF1486" s="488"/>
      <c r="AG1486" s="488"/>
      <c r="AH1486" s="488"/>
      <c r="AI1486" s="488"/>
      <c r="AJ1486" s="488"/>
      <c r="AK1486" s="488"/>
      <c r="AL1486" s="488"/>
      <c r="AM1486" s="488"/>
      <c r="AN1486" s="488"/>
      <c r="AO1486" s="488"/>
      <c r="AP1486" s="488"/>
      <c r="AQ1486" s="488"/>
      <c r="AR1486" s="488"/>
      <c r="AS1486" s="488"/>
      <c r="AT1486" s="488"/>
      <c r="AU1486" s="489"/>
    </row>
    <row r="1487" spans="1:50" s="516" customFormat="1" ht="12.75">
      <c r="A1487" s="529"/>
      <c r="B1487" s="401" t="s">
        <v>362</v>
      </c>
      <c r="C1487" s="360">
        <v>0</v>
      </c>
      <c r="D1487" s="360">
        <v>0.52</v>
      </c>
      <c r="E1487" s="360">
        <v>0</v>
      </c>
      <c r="F1487" s="402"/>
      <c r="G1487" s="402"/>
      <c r="H1487" s="177">
        <v>1.0254569899999999</v>
      </c>
      <c r="I1487" s="177">
        <v>0.78952183999999992</v>
      </c>
      <c r="J1487" s="177">
        <v>0.23</v>
      </c>
      <c r="K1487" s="177">
        <v>0</v>
      </c>
      <c r="L1487" s="177">
        <v>0.28999999999999998</v>
      </c>
      <c r="M1487" s="177">
        <v>0</v>
      </c>
      <c r="N1487" s="177">
        <v>0</v>
      </c>
      <c r="O1487" s="177">
        <v>0</v>
      </c>
      <c r="P1487" s="177">
        <v>0</v>
      </c>
      <c r="Q1487" s="177">
        <v>0</v>
      </c>
      <c r="R1487" s="177">
        <v>0</v>
      </c>
      <c r="S1487" s="177">
        <v>0</v>
      </c>
      <c r="T1487" s="403">
        <v>0.52</v>
      </c>
      <c r="U1487" s="403">
        <v>0</v>
      </c>
      <c r="V1487" s="177">
        <v>0.23593514999999998</v>
      </c>
      <c r="W1487" s="177">
        <v>0.78952183999999992</v>
      </c>
      <c r="X1487" s="177">
        <v>0</v>
      </c>
      <c r="Y1487" s="177">
        <v>0</v>
      </c>
      <c r="Z1487" s="177">
        <v>0</v>
      </c>
      <c r="AA1487" s="407">
        <v>1.0254569899999999</v>
      </c>
      <c r="AB1487" s="533"/>
      <c r="AC1487" s="488"/>
      <c r="AD1487" s="488"/>
      <c r="AE1487" s="488"/>
      <c r="AF1487" s="488"/>
      <c r="AG1487" s="488"/>
      <c r="AH1487" s="488"/>
      <c r="AI1487" s="488"/>
      <c r="AJ1487" s="488"/>
      <c r="AK1487" s="488"/>
      <c r="AL1487" s="488"/>
      <c r="AM1487" s="488"/>
      <c r="AN1487" s="488"/>
      <c r="AO1487" s="488"/>
      <c r="AP1487" s="488"/>
      <c r="AQ1487" s="488"/>
      <c r="AR1487" s="488"/>
      <c r="AS1487" s="488"/>
      <c r="AT1487" s="488"/>
      <c r="AU1487" s="489"/>
    </row>
    <row r="1488" spans="1:50" s="516" customFormat="1" ht="12.75">
      <c r="A1488" s="529"/>
      <c r="B1488" s="401" t="s">
        <v>363</v>
      </c>
      <c r="C1488" s="360">
        <v>0</v>
      </c>
      <c r="D1488" s="360">
        <v>0.52</v>
      </c>
      <c r="E1488" s="360">
        <v>0</v>
      </c>
      <c r="F1488" s="402"/>
      <c r="G1488" s="402"/>
      <c r="H1488" s="177">
        <v>1.0254569899999999</v>
      </c>
      <c r="I1488" s="177">
        <v>0.78952183999999992</v>
      </c>
      <c r="J1488" s="177">
        <v>0.23</v>
      </c>
      <c r="K1488" s="177">
        <v>0</v>
      </c>
      <c r="L1488" s="177">
        <v>0.28999999999999998</v>
      </c>
      <c r="M1488" s="177">
        <v>0</v>
      </c>
      <c r="N1488" s="177">
        <v>0</v>
      </c>
      <c r="O1488" s="177">
        <v>0</v>
      </c>
      <c r="P1488" s="177">
        <v>0</v>
      </c>
      <c r="Q1488" s="177">
        <v>0</v>
      </c>
      <c r="R1488" s="177">
        <v>0</v>
      </c>
      <c r="S1488" s="177">
        <v>0</v>
      </c>
      <c r="T1488" s="403">
        <v>0.52</v>
      </c>
      <c r="U1488" s="403">
        <v>0</v>
      </c>
      <c r="V1488" s="177">
        <v>0.23593514999999998</v>
      </c>
      <c r="W1488" s="177">
        <v>0.78952183999999992</v>
      </c>
      <c r="X1488" s="177">
        <v>0</v>
      </c>
      <c r="Y1488" s="177">
        <v>0</v>
      </c>
      <c r="Z1488" s="177">
        <v>0</v>
      </c>
      <c r="AA1488" s="407">
        <v>1.0254569899999999</v>
      </c>
      <c r="AB1488" s="533"/>
      <c r="AC1488" s="488"/>
      <c r="AD1488" s="488"/>
      <c r="AE1488" s="488"/>
      <c r="AF1488" s="488"/>
      <c r="AG1488" s="488"/>
      <c r="AH1488" s="488"/>
      <c r="AI1488" s="488"/>
      <c r="AJ1488" s="488"/>
      <c r="AK1488" s="488"/>
      <c r="AL1488" s="488"/>
      <c r="AM1488" s="488"/>
      <c r="AN1488" s="488"/>
      <c r="AO1488" s="488"/>
      <c r="AP1488" s="488"/>
      <c r="AQ1488" s="488"/>
      <c r="AR1488" s="488"/>
      <c r="AS1488" s="488"/>
      <c r="AT1488" s="488"/>
      <c r="AU1488" s="489"/>
    </row>
    <row r="1489" spans="1:47" s="516" customFormat="1" ht="12.75">
      <c r="A1489" s="529"/>
      <c r="B1489" s="401" t="s">
        <v>364</v>
      </c>
      <c r="C1489" s="360"/>
      <c r="D1489" s="360"/>
      <c r="E1489" s="360"/>
      <c r="F1489" s="402"/>
      <c r="G1489" s="402"/>
      <c r="H1489" s="177"/>
      <c r="I1489" s="177"/>
      <c r="J1489" s="177"/>
      <c r="K1489" s="177"/>
      <c r="L1489" s="177"/>
      <c r="M1489" s="177"/>
      <c r="N1489" s="177"/>
      <c r="O1489" s="177"/>
      <c r="P1489" s="177"/>
      <c r="Q1489" s="177"/>
      <c r="R1489" s="177"/>
      <c r="S1489" s="177"/>
      <c r="T1489" s="403">
        <v>0</v>
      </c>
      <c r="U1489" s="403">
        <v>0</v>
      </c>
      <c r="V1489" s="177"/>
      <c r="W1489" s="177"/>
      <c r="X1489" s="177"/>
      <c r="Y1489" s="177"/>
      <c r="Z1489" s="177"/>
      <c r="AA1489" s="407">
        <v>0</v>
      </c>
      <c r="AB1489" s="533"/>
      <c r="AC1489" s="488"/>
      <c r="AD1489" s="488"/>
      <c r="AE1489" s="488"/>
      <c r="AF1489" s="488"/>
      <c r="AG1489" s="488"/>
      <c r="AH1489" s="488"/>
      <c r="AI1489" s="488"/>
      <c r="AJ1489" s="488"/>
      <c r="AK1489" s="488"/>
      <c r="AL1489" s="488"/>
      <c r="AM1489" s="488"/>
      <c r="AN1489" s="488"/>
      <c r="AO1489" s="488"/>
      <c r="AP1489" s="488"/>
      <c r="AQ1489" s="488"/>
      <c r="AR1489" s="488"/>
      <c r="AS1489" s="488"/>
      <c r="AT1489" s="488"/>
      <c r="AU1489" s="489"/>
    </row>
    <row r="1490" spans="1:47" s="516" customFormat="1" ht="12.75">
      <c r="A1490" s="529"/>
      <c r="B1490" s="401" t="s">
        <v>365</v>
      </c>
      <c r="C1490" s="360"/>
      <c r="D1490" s="360"/>
      <c r="E1490" s="360"/>
      <c r="F1490" s="402"/>
      <c r="G1490" s="402"/>
      <c r="H1490" s="177"/>
      <c r="I1490" s="177"/>
      <c r="J1490" s="177"/>
      <c r="K1490" s="177"/>
      <c r="L1490" s="177"/>
      <c r="M1490" s="177"/>
      <c r="N1490" s="177"/>
      <c r="O1490" s="177"/>
      <c r="P1490" s="177"/>
      <c r="Q1490" s="177"/>
      <c r="R1490" s="177"/>
      <c r="S1490" s="177"/>
      <c r="T1490" s="403">
        <v>0</v>
      </c>
      <c r="U1490" s="403">
        <v>0</v>
      </c>
      <c r="V1490" s="177"/>
      <c r="W1490" s="177"/>
      <c r="X1490" s="177"/>
      <c r="Y1490" s="177"/>
      <c r="Z1490" s="177"/>
      <c r="AA1490" s="407">
        <v>0</v>
      </c>
      <c r="AB1490" s="533"/>
      <c r="AC1490" s="488"/>
      <c r="AD1490" s="488"/>
      <c r="AE1490" s="488"/>
      <c r="AF1490" s="488"/>
      <c r="AG1490" s="488"/>
      <c r="AH1490" s="488"/>
      <c r="AI1490" s="488"/>
      <c r="AJ1490" s="488"/>
      <c r="AK1490" s="488"/>
      <c r="AL1490" s="488"/>
      <c r="AM1490" s="488"/>
      <c r="AN1490" s="488"/>
      <c r="AO1490" s="488"/>
      <c r="AP1490" s="488"/>
      <c r="AQ1490" s="488"/>
      <c r="AR1490" s="488"/>
      <c r="AS1490" s="488"/>
      <c r="AT1490" s="488"/>
      <c r="AU1490" s="489"/>
    </row>
    <row r="1491" spans="1:47" s="516" customFormat="1" ht="12.75">
      <c r="A1491" s="529"/>
      <c r="B1491" s="401" t="s">
        <v>366</v>
      </c>
      <c r="C1491" s="360"/>
      <c r="D1491" s="360"/>
      <c r="E1491" s="360"/>
      <c r="F1491" s="402"/>
      <c r="G1491" s="402"/>
      <c r="H1491" s="177"/>
      <c r="I1491" s="177"/>
      <c r="J1491" s="177"/>
      <c r="K1491" s="177"/>
      <c r="L1491" s="177"/>
      <c r="M1491" s="177"/>
      <c r="N1491" s="177"/>
      <c r="O1491" s="177"/>
      <c r="P1491" s="177"/>
      <c r="Q1491" s="177"/>
      <c r="R1491" s="177"/>
      <c r="S1491" s="177"/>
      <c r="T1491" s="403">
        <v>0</v>
      </c>
      <c r="U1491" s="403">
        <v>0</v>
      </c>
      <c r="V1491" s="177"/>
      <c r="W1491" s="177"/>
      <c r="X1491" s="177"/>
      <c r="Y1491" s="177"/>
      <c r="Z1491" s="177"/>
      <c r="AA1491" s="407">
        <v>0</v>
      </c>
      <c r="AB1491" s="533"/>
      <c r="AC1491" s="488"/>
      <c r="AD1491" s="488"/>
      <c r="AE1491" s="488"/>
      <c r="AF1491" s="488"/>
      <c r="AG1491" s="488"/>
      <c r="AH1491" s="488"/>
      <c r="AI1491" s="488"/>
      <c r="AJ1491" s="488"/>
      <c r="AK1491" s="488"/>
      <c r="AL1491" s="488"/>
      <c r="AM1491" s="488"/>
      <c r="AN1491" s="488"/>
      <c r="AO1491" s="488"/>
      <c r="AP1491" s="488"/>
      <c r="AQ1491" s="488"/>
      <c r="AR1491" s="488"/>
      <c r="AS1491" s="488"/>
      <c r="AT1491" s="488"/>
      <c r="AU1491" s="489"/>
    </row>
    <row r="1492" spans="1:47" s="516" customFormat="1" ht="12.75">
      <c r="A1492" s="529"/>
      <c r="B1492" s="401" t="s">
        <v>367</v>
      </c>
      <c r="C1492" s="360"/>
      <c r="D1492" s="360">
        <v>0.52</v>
      </c>
      <c r="E1492" s="360"/>
      <c r="F1492" s="402"/>
      <c r="G1492" s="402"/>
      <c r="H1492" s="177">
        <v>1.0254569899999999</v>
      </c>
      <c r="I1492" s="518">
        <v>0.78952183999999992</v>
      </c>
      <c r="J1492" s="177">
        <v>0.23</v>
      </c>
      <c r="K1492" s="177"/>
      <c r="L1492" s="177">
        <v>0.28999999999999998</v>
      </c>
      <c r="M1492" s="177"/>
      <c r="N1492" s="177"/>
      <c r="O1492" s="177"/>
      <c r="P1492" s="177"/>
      <c r="Q1492" s="177"/>
      <c r="R1492" s="177"/>
      <c r="S1492" s="177"/>
      <c r="T1492" s="403">
        <v>0.52</v>
      </c>
      <c r="U1492" s="403">
        <v>0</v>
      </c>
      <c r="V1492" s="177">
        <v>0.23593514999999998</v>
      </c>
      <c r="W1492" s="177">
        <v>0.78952183999999992</v>
      </c>
      <c r="X1492" s="177"/>
      <c r="Y1492" s="177"/>
      <c r="Z1492" s="177"/>
      <c r="AA1492" s="407">
        <v>1.0254569899999999</v>
      </c>
      <c r="AB1492" s="533"/>
      <c r="AC1492" s="488"/>
      <c r="AD1492" s="488"/>
      <c r="AE1492" s="488"/>
      <c r="AF1492" s="488"/>
      <c r="AG1492" s="488"/>
      <c r="AH1492" s="488"/>
      <c r="AI1492" s="488"/>
      <c r="AJ1492" s="488"/>
      <c r="AK1492" s="488"/>
      <c r="AL1492" s="488"/>
      <c r="AM1492" s="488"/>
      <c r="AN1492" s="488"/>
      <c r="AO1492" s="488"/>
      <c r="AP1492" s="488"/>
      <c r="AQ1492" s="488"/>
      <c r="AR1492" s="488"/>
      <c r="AS1492" s="488"/>
      <c r="AT1492" s="488"/>
      <c r="AU1492" s="489"/>
    </row>
    <row r="1493" spans="1:47" s="516" customFormat="1" ht="12.75">
      <c r="A1493" s="529"/>
      <c r="B1493" s="401" t="s">
        <v>368</v>
      </c>
      <c r="C1493" s="360">
        <v>0</v>
      </c>
      <c r="D1493" s="360">
        <v>0</v>
      </c>
      <c r="E1493" s="360">
        <v>0</v>
      </c>
      <c r="F1493" s="402"/>
      <c r="G1493" s="402"/>
      <c r="H1493" s="177">
        <v>0</v>
      </c>
      <c r="I1493" s="177">
        <v>0</v>
      </c>
      <c r="J1493" s="177">
        <v>0</v>
      </c>
      <c r="K1493" s="177">
        <v>0</v>
      </c>
      <c r="L1493" s="177">
        <v>0</v>
      </c>
      <c r="M1493" s="177">
        <v>0</v>
      </c>
      <c r="N1493" s="177">
        <v>0</v>
      </c>
      <c r="O1493" s="177">
        <v>0</v>
      </c>
      <c r="P1493" s="177">
        <v>0</v>
      </c>
      <c r="Q1493" s="177">
        <v>0</v>
      </c>
      <c r="R1493" s="177">
        <v>0</v>
      </c>
      <c r="S1493" s="177">
        <v>0</v>
      </c>
      <c r="T1493" s="403">
        <v>0</v>
      </c>
      <c r="U1493" s="403">
        <v>0</v>
      </c>
      <c r="V1493" s="177">
        <v>0</v>
      </c>
      <c r="W1493" s="177">
        <v>0</v>
      </c>
      <c r="X1493" s="177">
        <v>0</v>
      </c>
      <c r="Y1493" s="177">
        <v>0</v>
      </c>
      <c r="Z1493" s="177">
        <v>0</v>
      </c>
      <c r="AA1493" s="407">
        <v>0</v>
      </c>
      <c r="AB1493" s="533"/>
      <c r="AC1493" s="488"/>
      <c r="AD1493" s="488"/>
      <c r="AE1493" s="488"/>
      <c r="AF1493" s="488"/>
      <c r="AG1493" s="488"/>
      <c r="AH1493" s="488"/>
      <c r="AI1493" s="488"/>
      <c r="AJ1493" s="488"/>
      <c r="AK1493" s="488"/>
      <c r="AL1493" s="488"/>
      <c r="AM1493" s="488"/>
      <c r="AN1493" s="488"/>
      <c r="AO1493" s="488"/>
      <c r="AP1493" s="488"/>
      <c r="AQ1493" s="488"/>
      <c r="AR1493" s="488"/>
      <c r="AS1493" s="488"/>
      <c r="AT1493" s="488"/>
      <c r="AU1493" s="489"/>
    </row>
    <row r="1494" spans="1:47" s="516" customFormat="1" ht="12.75">
      <c r="A1494" s="529"/>
      <c r="B1494" s="401" t="s">
        <v>369</v>
      </c>
      <c r="C1494" s="360"/>
      <c r="D1494" s="360"/>
      <c r="E1494" s="360"/>
      <c r="F1494" s="402"/>
      <c r="G1494" s="402"/>
      <c r="H1494" s="177"/>
      <c r="I1494" s="177"/>
      <c r="J1494" s="177"/>
      <c r="K1494" s="177"/>
      <c r="L1494" s="177"/>
      <c r="M1494" s="177"/>
      <c r="N1494" s="177"/>
      <c r="O1494" s="177"/>
      <c r="P1494" s="177"/>
      <c r="Q1494" s="177"/>
      <c r="R1494" s="177"/>
      <c r="S1494" s="177"/>
      <c r="T1494" s="403">
        <v>0</v>
      </c>
      <c r="U1494" s="403">
        <v>0</v>
      </c>
      <c r="V1494" s="177"/>
      <c r="W1494" s="177"/>
      <c r="X1494" s="177"/>
      <c r="Y1494" s="177"/>
      <c r="Z1494" s="177"/>
      <c r="AA1494" s="407">
        <v>0</v>
      </c>
      <c r="AB1494" s="533"/>
      <c r="AC1494" s="488"/>
      <c r="AD1494" s="488"/>
      <c r="AE1494" s="488"/>
      <c r="AF1494" s="488"/>
      <c r="AG1494" s="488"/>
      <c r="AH1494" s="488"/>
      <c r="AI1494" s="488"/>
      <c r="AJ1494" s="488"/>
      <c r="AK1494" s="488"/>
      <c r="AL1494" s="488"/>
      <c r="AM1494" s="488"/>
      <c r="AN1494" s="488"/>
      <c r="AO1494" s="488"/>
      <c r="AP1494" s="488"/>
      <c r="AQ1494" s="488"/>
      <c r="AR1494" s="488"/>
      <c r="AS1494" s="488"/>
      <c r="AT1494" s="488"/>
      <c r="AU1494" s="489"/>
    </row>
    <row r="1495" spans="1:47" s="516" customFormat="1" ht="12.75">
      <c r="A1495" s="529"/>
      <c r="B1495" s="401" t="s">
        <v>370</v>
      </c>
      <c r="C1495" s="360"/>
      <c r="D1495" s="360"/>
      <c r="E1495" s="360"/>
      <c r="F1495" s="402"/>
      <c r="G1495" s="402"/>
      <c r="H1495" s="177"/>
      <c r="I1495" s="177"/>
      <c r="J1495" s="177"/>
      <c r="K1495" s="177"/>
      <c r="L1495" s="177"/>
      <c r="M1495" s="177"/>
      <c r="N1495" s="177"/>
      <c r="O1495" s="177"/>
      <c r="P1495" s="177"/>
      <c r="Q1495" s="177"/>
      <c r="R1495" s="177"/>
      <c r="S1495" s="177"/>
      <c r="T1495" s="403">
        <v>0</v>
      </c>
      <c r="U1495" s="403">
        <v>0</v>
      </c>
      <c r="V1495" s="177"/>
      <c r="W1495" s="177"/>
      <c r="X1495" s="177"/>
      <c r="Y1495" s="177"/>
      <c r="Z1495" s="177"/>
      <c r="AA1495" s="407">
        <v>0</v>
      </c>
      <c r="AB1495" s="533"/>
      <c r="AC1495" s="488"/>
      <c r="AD1495" s="488"/>
      <c r="AE1495" s="488"/>
      <c r="AF1495" s="488"/>
      <c r="AG1495" s="488"/>
      <c r="AH1495" s="488"/>
      <c r="AI1495" s="488"/>
      <c r="AJ1495" s="488"/>
      <c r="AK1495" s="488"/>
      <c r="AL1495" s="488"/>
      <c r="AM1495" s="488"/>
      <c r="AN1495" s="488"/>
      <c r="AO1495" s="488"/>
      <c r="AP1495" s="488"/>
      <c r="AQ1495" s="488"/>
      <c r="AR1495" s="488"/>
      <c r="AS1495" s="488"/>
      <c r="AT1495" s="488"/>
      <c r="AU1495" s="489"/>
    </row>
    <row r="1496" spans="1:47" s="516" customFormat="1" ht="12.75">
      <c r="A1496" s="529"/>
      <c r="B1496" s="401" t="s">
        <v>371</v>
      </c>
      <c r="C1496" s="360"/>
      <c r="D1496" s="360"/>
      <c r="E1496" s="360"/>
      <c r="F1496" s="402"/>
      <c r="G1496" s="402"/>
      <c r="H1496" s="177"/>
      <c r="I1496" s="177"/>
      <c r="J1496" s="177"/>
      <c r="K1496" s="177"/>
      <c r="L1496" s="177"/>
      <c r="M1496" s="177"/>
      <c r="N1496" s="177"/>
      <c r="O1496" s="177"/>
      <c r="P1496" s="177"/>
      <c r="Q1496" s="177"/>
      <c r="R1496" s="177"/>
      <c r="S1496" s="177"/>
      <c r="T1496" s="403">
        <v>0</v>
      </c>
      <c r="U1496" s="403">
        <v>0</v>
      </c>
      <c r="V1496" s="177"/>
      <c r="W1496" s="177"/>
      <c r="X1496" s="177"/>
      <c r="Y1496" s="177"/>
      <c r="Z1496" s="177"/>
      <c r="AA1496" s="407">
        <v>0</v>
      </c>
      <c r="AB1496" s="533"/>
      <c r="AC1496" s="488"/>
      <c r="AD1496" s="488"/>
      <c r="AE1496" s="488"/>
      <c r="AF1496" s="488"/>
      <c r="AG1496" s="488"/>
      <c r="AH1496" s="488"/>
      <c r="AI1496" s="488"/>
      <c r="AJ1496" s="488"/>
      <c r="AK1496" s="488"/>
      <c r="AL1496" s="488"/>
      <c r="AM1496" s="488"/>
      <c r="AN1496" s="488"/>
      <c r="AO1496" s="488"/>
      <c r="AP1496" s="488"/>
      <c r="AQ1496" s="488"/>
      <c r="AR1496" s="488"/>
      <c r="AS1496" s="488"/>
      <c r="AT1496" s="488"/>
      <c r="AU1496" s="489"/>
    </row>
    <row r="1497" spans="1:47" s="516" customFormat="1" ht="12.75">
      <c r="A1497" s="529"/>
      <c r="B1497" s="401" t="s">
        <v>372</v>
      </c>
      <c r="C1497" s="360"/>
      <c r="D1497" s="360"/>
      <c r="E1497" s="360"/>
      <c r="F1497" s="402"/>
      <c r="G1497" s="402"/>
      <c r="H1497" s="177"/>
      <c r="I1497" s="177"/>
      <c r="J1497" s="177"/>
      <c r="K1497" s="177"/>
      <c r="L1497" s="177"/>
      <c r="M1497" s="177"/>
      <c r="N1497" s="177"/>
      <c r="O1497" s="177"/>
      <c r="P1497" s="177"/>
      <c r="Q1497" s="177"/>
      <c r="R1497" s="177"/>
      <c r="S1497" s="177"/>
      <c r="T1497" s="403">
        <v>0</v>
      </c>
      <c r="U1497" s="403">
        <v>0</v>
      </c>
      <c r="V1497" s="177"/>
      <c r="W1497" s="177"/>
      <c r="X1497" s="177"/>
      <c r="Y1497" s="177"/>
      <c r="Z1497" s="177"/>
      <c r="AA1497" s="407">
        <v>0</v>
      </c>
      <c r="AB1497" s="533"/>
      <c r="AC1497" s="488"/>
      <c r="AD1497" s="488"/>
      <c r="AE1497" s="488"/>
      <c r="AF1497" s="488"/>
      <c r="AG1497" s="488"/>
      <c r="AH1497" s="488"/>
      <c r="AI1497" s="488"/>
      <c r="AJ1497" s="488"/>
      <c r="AK1497" s="488"/>
      <c r="AL1497" s="488"/>
      <c r="AM1497" s="488"/>
      <c r="AN1497" s="488"/>
      <c r="AO1497" s="488"/>
      <c r="AP1497" s="488"/>
      <c r="AQ1497" s="488"/>
      <c r="AR1497" s="488"/>
      <c r="AS1497" s="488"/>
      <c r="AT1497" s="488"/>
      <c r="AU1497" s="489"/>
    </row>
    <row r="1498" spans="1:47" s="516" customFormat="1" ht="12.75">
      <c r="A1498" s="529"/>
      <c r="B1498" s="401" t="s">
        <v>373</v>
      </c>
      <c r="C1498" s="360">
        <v>0</v>
      </c>
      <c r="D1498" s="360">
        <v>0</v>
      </c>
      <c r="E1498" s="360">
        <v>0.63</v>
      </c>
      <c r="F1498" s="402"/>
      <c r="G1498" s="402"/>
      <c r="H1498" s="177">
        <v>3.3589365299999998</v>
      </c>
      <c r="I1498" s="177">
        <v>3.3589365299999998</v>
      </c>
      <c r="J1498" s="177">
        <v>0</v>
      </c>
      <c r="K1498" s="177">
        <v>0</v>
      </c>
      <c r="L1498" s="177">
        <v>0</v>
      </c>
      <c r="M1498" s="177">
        <v>0.63</v>
      </c>
      <c r="N1498" s="177">
        <v>0</v>
      </c>
      <c r="O1498" s="177">
        <v>0</v>
      </c>
      <c r="P1498" s="177">
        <v>0</v>
      </c>
      <c r="Q1498" s="177">
        <v>0</v>
      </c>
      <c r="R1498" s="177">
        <v>0</v>
      </c>
      <c r="S1498" s="177">
        <v>0</v>
      </c>
      <c r="T1498" s="403">
        <v>0</v>
      </c>
      <c r="U1498" s="403">
        <v>0.63</v>
      </c>
      <c r="V1498" s="177">
        <v>0</v>
      </c>
      <c r="W1498" s="177">
        <v>3.3589365299999998</v>
      </c>
      <c r="X1498" s="177">
        <v>0</v>
      </c>
      <c r="Y1498" s="177">
        <v>0</v>
      </c>
      <c r="Z1498" s="177">
        <v>0</v>
      </c>
      <c r="AA1498" s="407">
        <v>3.3589365299999998</v>
      </c>
      <c r="AB1498" s="533"/>
      <c r="AC1498" s="488"/>
      <c r="AD1498" s="488"/>
      <c r="AE1498" s="488"/>
      <c r="AF1498" s="488"/>
      <c r="AG1498" s="488"/>
      <c r="AH1498" s="488"/>
      <c r="AI1498" s="488"/>
      <c r="AJ1498" s="488"/>
      <c r="AK1498" s="488"/>
      <c r="AL1498" s="488"/>
      <c r="AM1498" s="488"/>
      <c r="AN1498" s="488"/>
      <c r="AO1498" s="488"/>
      <c r="AP1498" s="488"/>
      <c r="AQ1498" s="488"/>
      <c r="AR1498" s="488"/>
      <c r="AS1498" s="488"/>
      <c r="AT1498" s="488"/>
      <c r="AU1498" s="489"/>
    </row>
    <row r="1499" spans="1:47" s="516" customFormat="1" ht="12.75">
      <c r="A1499" s="529"/>
      <c r="B1499" s="401" t="s">
        <v>374</v>
      </c>
      <c r="C1499" s="360"/>
      <c r="D1499" s="360"/>
      <c r="E1499" s="360"/>
      <c r="F1499" s="402"/>
      <c r="G1499" s="402"/>
      <c r="H1499" s="177"/>
      <c r="I1499" s="177"/>
      <c r="J1499" s="177"/>
      <c r="K1499" s="177"/>
      <c r="L1499" s="177"/>
      <c r="M1499" s="177"/>
      <c r="N1499" s="177"/>
      <c r="O1499" s="177"/>
      <c r="P1499" s="177"/>
      <c r="Q1499" s="177"/>
      <c r="R1499" s="177"/>
      <c r="S1499" s="177"/>
      <c r="T1499" s="403">
        <v>0</v>
      </c>
      <c r="U1499" s="403">
        <v>0</v>
      </c>
      <c r="V1499" s="177"/>
      <c r="W1499" s="177"/>
      <c r="X1499" s="177"/>
      <c r="Y1499" s="177"/>
      <c r="Z1499" s="177"/>
      <c r="AA1499" s="407">
        <v>0</v>
      </c>
      <c r="AB1499" s="533"/>
      <c r="AC1499" s="488"/>
      <c r="AD1499" s="488"/>
      <c r="AE1499" s="488"/>
      <c r="AF1499" s="488"/>
      <c r="AG1499" s="488"/>
      <c r="AH1499" s="488"/>
      <c r="AI1499" s="488"/>
      <c r="AJ1499" s="488"/>
      <c r="AK1499" s="488"/>
      <c r="AL1499" s="488"/>
      <c r="AM1499" s="488"/>
      <c r="AN1499" s="488"/>
      <c r="AO1499" s="488"/>
      <c r="AP1499" s="488"/>
      <c r="AQ1499" s="488"/>
      <c r="AR1499" s="488"/>
      <c r="AS1499" s="488"/>
      <c r="AT1499" s="488"/>
      <c r="AU1499" s="489"/>
    </row>
    <row r="1500" spans="1:47" s="516" customFormat="1" ht="12.75">
      <c r="A1500" s="529"/>
      <c r="B1500" s="401" t="s">
        <v>375</v>
      </c>
      <c r="C1500" s="360"/>
      <c r="D1500" s="360"/>
      <c r="E1500" s="360"/>
      <c r="F1500" s="402"/>
      <c r="G1500" s="402"/>
      <c r="H1500" s="177"/>
      <c r="I1500" s="177"/>
      <c r="J1500" s="177"/>
      <c r="K1500" s="177"/>
      <c r="L1500" s="177"/>
      <c r="M1500" s="177"/>
      <c r="N1500" s="177"/>
      <c r="O1500" s="177"/>
      <c r="P1500" s="177"/>
      <c r="Q1500" s="177"/>
      <c r="R1500" s="177"/>
      <c r="S1500" s="177"/>
      <c r="T1500" s="403">
        <v>0</v>
      </c>
      <c r="U1500" s="403">
        <v>0</v>
      </c>
      <c r="V1500" s="177"/>
      <c r="W1500" s="177"/>
      <c r="X1500" s="177"/>
      <c r="Y1500" s="177"/>
      <c r="Z1500" s="177"/>
      <c r="AA1500" s="407">
        <v>0</v>
      </c>
      <c r="AB1500" s="533"/>
      <c r="AC1500" s="488"/>
      <c r="AD1500" s="488"/>
      <c r="AE1500" s="488"/>
      <c r="AF1500" s="488"/>
      <c r="AG1500" s="488"/>
      <c r="AH1500" s="488"/>
      <c r="AI1500" s="488"/>
      <c r="AJ1500" s="488"/>
      <c r="AK1500" s="488"/>
      <c r="AL1500" s="488"/>
      <c r="AM1500" s="488"/>
      <c r="AN1500" s="488"/>
      <c r="AO1500" s="488"/>
      <c r="AP1500" s="488"/>
      <c r="AQ1500" s="488"/>
      <c r="AR1500" s="488"/>
      <c r="AS1500" s="488"/>
      <c r="AT1500" s="488"/>
      <c r="AU1500" s="489"/>
    </row>
    <row r="1501" spans="1:47" s="516" customFormat="1" ht="12.75">
      <c r="A1501" s="529"/>
      <c r="B1501" s="401" t="s">
        <v>376</v>
      </c>
      <c r="C1501" s="360"/>
      <c r="D1501" s="360"/>
      <c r="E1501" s="360">
        <v>0.63</v>
      </c>
      <c r="F1501" s="402"/>
      <c r="G1501" s="402"/>
      <c r="H1501" s="177">
        <v>3.3589365299999998</v>
      </c>
      <c r="I1501" s="518">
        <v>3.3589365299999998</v>
      </c>
      <c r="J1501" s="177"/>
      <c r="K1501" s="177"/>
      <c r="L1501" s="177"/>
      <c r="M1501" s="177">
        <v>0.63</v>
      </c>
      <c r="N1501" s="177"/>
      <c r="O1501" s="177"/>
      <c r="P1501" s="177"/>
      <c r="Q1501" s="177"/>
      <c r="R1501" s="177"/>
      <c r="S1501" s="177"/>
      <c r="T1501" s="403">
        <v>0</v>
      </c>
      <c r="U1501" s="403">
        <v>0.63</v>
      </c>
      <c r="V1501" s="177"/>
      <c r="W1501" s="177">
        <v>3.3589365299999998</v>
      </c>
      <c r="X1501" s="177"/>
      <c r="Y1501" s="177"/>
      <c r="Z1501" s="177"/>
      <c r="AA1501" s="407">
        <v>3.3589365299999998</v>
      </c>
      <c r="AB1501" s="533"/>
      <c r="AC1501" s="488"/>
      <c r="AD1501" s="488"/>
      <c r="AE1501" s="488"/>
      <c r="AF1501" s="488"/>
      <c r="AG1501" s="488"/>
      <c r="AH1501" s="488"/>
      <c r="AI1501" s="488"/>
      <c r="AJ1501" s="488"/>
      <c r="AK1501" s="488"/>
      <c r="AL1501" s="488"/>
      <c r="AM1501" s="488"/>
      <c r="AN1501" s="488"/>
      <c r="AO1501" s="488"/>
      <c r="AP1501" s="488"/>
      <c r="AQ1501" s="488"/>
      <c r="AR1501" s="488"/>
      <c r="AS1501" s="488"/>
      <c r="AT1501" s="488"/>
      <c r="AU1501" s="489"/>
    </row>
    <row r="1502" spans="1:47" s="516" customFormat="1" ht="12.75">
      <c r="A1502" s="529"/>
      <c r="B1502" s="401" t="s">
        <v>377</v>
      </c>
      <c r="C1502" s="360"/>
      <c r="D1502" s="360"/>
      <c r="E1502" s="360"/>
      <c r="F1502" s="402"/>
      <c r="G1502" s="402"/>
      <c r="H1502" s="177"/>
      <c r="I1502" s="177"/>
      <c r="J1502" s="177"/>
      <c r="K1502" s="177"/>
      <c r="L1502" s="177"/>
      <c r="M1502" s="177"/>
      <c r="N1502" s="177"/>
      <c r="O1502" s="177"/>
      <c r="P1502" s="177"/>
      <c r="Q1502" s="177"/>
      <c r="R1502" s="177"/>
      <c r="S1502" s="177"/>
      <c r="T1502" s="403">
        <v>0</v>
      </c>
      <c r="U1502" s="403">
        <v>0</v>
      </c>
      <c r="V1502" s="177"/>
      <c r="W1502" s="177"/>
      <c r="X1502" s="177"/>
      <c r="Y1502" s="177"/>
      <c r="Z1502" s="177"/>
      <c r="AA1502" s="407">
        <v>0</v>
      </c>
      <c r="AB1502" s="533"/>
      <c r="AC1502" s="488"/>
      <c r="AD1502" s="488"/>
      <c r="AE1502" s="488"/>
      <c r="AF1502" s="488"/>
      <c r="AG1502" s="488"/>
      <c r="AH1502" s="488"/>
      <c r="AI1502" s="488"/>
      <c r="AJ1502" s="488"/>
      <c r="AK1502" s="488"/>
      <c r="AL1502" s="488"/>
      <c r="AM1502" s="488"/>
      <c r="AN1502" s="488"/>
      <c r="AO1502" s="488"/>
      <c r="AP1502" s="488"/>
      <c r="AQ1502" s="488"/>
      <c r="AR1502" s="488"/>
      <c r="AS1502" s="488"/>
      <c r="AT1502" s="488"/>
      <c r="AU1502" s="489"/>
    </row>
    <row r="1503" spans="1:47" s="516" customFormat="1" ht="12.75">
      <c r="A1503" s="529"/>
      <c r="B1503" s="401" t="s">
        <v>67</v>
      </c>
      <c r="C1503" s="360"/>
      <c r="D1503" s="360"/>
      <c r="E1503" s="360"/>
      <c r="F1503" s="402"/>
      <c r="G1503" s="402"/>
      <c r="H1503" s="177"/>
      <c r="I1503" s="177"/>
      <c r="J1503" s="177"/>
      <c r="K1503" s="177"/>
      <c r="L1503" s="177"/>
      <c r="M1503" s="177"/>
      <c r="N1503" s="177"/>
      <c r="O1503" s="177"/>
      <c r="P1503" s="177"/>
      <c r="Q1503" s="177"/>
      <c r="R1503" s="177"/>
      <c r="S1503" s="177"/>
      <c r="T1503" s="403">
        <v>0</v>
      </c>
      <c r="U1503" s="403">
        <v>0</v>
      </c>
      <c r="V1503" s="177"/>
      <c r="W1503" s="177"/>
      <c r="X1503" s="177"/>
      <c r="Y1503" s="177"/>
      <c r="Z1503" s="177"/>
      <c r="AA1503" s="407">
        <v>0</v>
      </c>
      <c r="AB1503" s="533"/>
      <c r="AC1503" s="488"/>
      <c r="AD1503" s="488"/>
      <c r="AE1503" s="488"/>
      <c r="AF1503" s="488"/>
      <c r="AG1503" s="488"/>
      <c r="AH1503" s="488"/>
      <c r="AI1503" s="488"/>
      <c r="AJ1503" s="488"/>
      <c r="AK1503" s="488"/>
      <c r="AL1503" s="488"/>
      <c r="AM1503" s="488"/>
      <c r="AN1503" s="488"/>
      <c r="AO1503" s="488"/>
      <c r="AP1503" s="488"/>
      <c r="AQ1503" s="488"/>
      <c r="AR1503" s="488"/>
      <c r="AS1503" s="488"/>
      <c r="AT1503" s="488"/>
      <c r="AU1503" s="489"/>
    </row>
    <row r="1504" spans="1:47" s="516" customFormat="1" ht="12.75">
      <c r="A1504" s="517"/>
      <c r="B1504" s="511" t="s">
        <v>137</v>
      </c>
      <c r="C1504" s="518"/>
      <c r="D1504" s="513">
        <v>82.168999999999997</v>
      </c>
      <c r="E1504" s="513">
        <v>7.63</v>
      </c>
      <c r="F1504" s="519"/>
      <c r="G1504" s="519"/>
      <c r="H1504" s="513">
        <v>650.18344402000002</v>
      </c>
      <c r="I1504" s="513">
        <v>390.30931645000055</v>
      </c>
      <c r="J1504" s="513">
        <v>0.23</v>
      </c>
      <c r="K1504" s="513">
        <v>0</v>
      </c>
      <c r="L1504" s="513">
        <v>0.28999999999999998</v>
      </c>
      <c r="M1504" s="513">
        <v>0.63</v>
      </c>
      <c r="N1504" s="513">
        <v>1.4140000000000001</v>
      </c>
      <c r="O1504" s="513">
        <v>0.1</v>
      </c>
      <c r="P1504" s="513">
        <v>73.954999999999998</v>
      </c>
      <c r="Q1504" s="513">
        <v>6.4</v>
      </c>
      <c r="R1504" s="513">
        <v>0</v>
      </c>
      <c r="S1504" s="513">
        <v>0</v>
      </c>
      <c r="T1504" s="584">
        <v>75.888999999999996</v>
      </c>
      <c r="U1504" s="584">
        <v>7.1300000000000008</v>
      </c>
      <c r="V1504" s="513">
        <v>208.31691315999956</v>
      </c>
      <c r="W1504" s="513">
        <v>168.2753583700005</v>
      </c>
      <c r="X1504" s="513">
        <v>171.25077837000001</v>
      </c>
      <c r="Y1504" s="513">
        <v>50.783179709999985</v>
      </c>
      <c r="Z1504" s="513">
        <v>0</v>
      </c>
      <c r="AA1504" s="587">
        <v>598.62622961000011</v>
      </c>
      <c r="AB1504" s="490"/>
      <c r="AC1504" s="515"/>
      <c r="AD1504" s="515"/>
      <c r="AE1504" s="515"/>
      <c r="AF1504" s="488"/>
      <c r="AG1504" s="515"/>
      <c r="AH1504" s="515"/>
      <c r="AI1504" s="488"/>
      <c r="AJ1504" s="488"/>
      <c r="AK1504" s="515"/>
      <c r="AL1504" s="515"/>
      <c r="AM1504" s="515"/>
      <c r="AN1504" s="515"/>
      <c r="AO1504" s="515"/>
      <c r="AP1504" s="515"/>
      <c r="AQ1504" s="515"/>
      <c r="AR1504" s="515"/>
      <c r="AS1504" s="515"/>
      <c r="AT1504" s="515"/>
      <c r="AU1504" s="489"/>
    </row>
    <row r="1505" spans="1:47" s="516" customFormat="1" ht="12.75">
      <c r="A1505" s="534"/>
      <c r="B1505" s="346" t="s">
        <v>361</v>
      </c>
      <c r="C1505" s="347">
        <v>0</v>
      </c>
      <c r="D1505" s="347">
        <v>82.168999999999997</v>
      </c>
      <c r="E1505" s="347">
        <v>7.63</v>
      </c>
      <c r="F1505" s="394"/>
      <c r="G1505" s="394"/>
      <c r="H1505" s="311">
        <v>650.18344402000002</v>
      </c>
      <c r="I1505" s="311">
        <v>390.30931645000055</v>
      </c>
      <c r="J1505" s="311">
        <v>0.23</v>
      </c>
      <c r="K1505" s="311">
        <v>0</v>
      </c>
      <c r="L1505" s="311">
        <v>0.28999999999999998</v>
      </c>
      <c r="M1505" s="311">
        <v>0.63</v>
      </c>
      <c r="N1505" s="311">
        <v>1.4140000000000001</v>
      </c>
      <c r="O1505" s="311">
        <v>0.1</v>
      </c>
      <c r="P1505" s="311">
        <v>73.954999999999998</v>
      </c>
      <c r="Q1505" s="311">
        <v>6.4</v>
      </c>
      <c r="R1505" s="311">
        <v>0</v>
      </c>
      <c r="S1505" s="311">
        <v>0</v>
      </c>
      <c r="T1505" s="392">
        <v>75.888999999999996</v>
      </c>
      <c r="U1505" s="392">
        <v>7.1300000000000008</v>
      </c>
      <c r="V1505" s="311">
        <v>208.31691315999956</v>
      </c>
      <c r="W1505" s="311">
        <v>168.2753583700005</v>
      </c>
      <c r="X1505" s="311">
        <v>171.25077837000001</v>
      </c>
      <c r="Y1505" s="311">
        <v>50.783179709999985</v>
      </c>
      <c r="Z1505" s="311">
        <v>0</v>
      </c>
      <c r="AA1505" s="395">
        <v>598.62622961000011</v>
      </c>
      <c r="AB1505" s="533"/>
      <c r="AC1505" s="515"/>
      <c r="AD1505" s="515"/>
      <c r="AE1505" s="515"/>
      <c r="AF1505" s="488"/>
      <c r="AG1505" s="515"/>
      <c r="AH1505" s="515"/>
      <c r="AI1505" s="488"/>
      <c r="AJ1505" s="488"/>
      <c r="AK1505" s="515"/>
      <c r="AL1505" s="515"/>
      <c r="AM1505" s="515"/>
      <c r="AN1505" s="515"/>
      <c r="AO1505" s="515"/>
      <c r="AP1505" s="515"/>
      <c r="AQ1505" s="515"/>
      <c r="AR1505" s="515"/>
      <c r="AS1505" s="515"/>
      <c r="AT1505" s="515"/>
      <c r="AU1505" s="489"/>
    </row>
    <row r="1506" spans="1:47" s="516" customFormat="1" ht="12.75">
      <c r="A1506" s="534"/>
      <c r="B1506" s="346" t="s">
        <v>362</v>
      </c>
      <c r="C1506" s="347">
        <v>0</v>
      </c>
      <c r="D1506" s="347">
        <v>82.168999999999997</v>
      </c>
      <c r="E1506" s="347">
        <v>0</v>
      </c>
      <c r="F1506" s="394"/>
      <c r="G1506" s="394"/>
      <c r="H1506" s="311">
        <v>524.77799395999989</v>
      </c>
      <c r="I1506" s="311">
        <v>372.15124448050057</v>
      </c>
      <c r="J1506" s="311">
        <v>0.23</v>
      </c>
      <c r="K1506" s="311">
        <v>0</v>
      </c>
      <c r="L1506" s="311">
        <v>0.28999999999999998</v>
      </c>
      <c r="M1506" s="311">
        <v>0</v>
      </c>
      <c r="N1506" s="311">
        <v>1.4140000000000001</v>
      </c>
      <c r="O1506" s="311">
        <v>0</v>
      </c>
      <c r="P1506" s="311">
        <v>73.954999999999998</v>
      </c>
      <c r="Q1506" s="311">
        <v>0</v>
      </c>
      <c r="R1506" s="311">
        <v>0</v>
      </c>
      <c r="S1506" s="311">
        <v>0</v>
      </c>
      <c r="T1506" s="392">
        <v>75.888999999999996</v>
      </c>
      <c r="U1506" s="392">
        <v>0</v>
      </c>
      <c r="V1506" s="311">
        <v>101.07358897949956</v>
      </c>
      <c r="W1506" s="311">
        <v>152.33502251721984</v>
      </c>
      <c r="X1506" s="311">
        <v>169.03304225328068</v>
      </c>
      <c r="Y1506" s="311">
        <v>50.783179709999985</v>
      </c>
      <c r="Z1506" s="311">
        <v>0</v>
      </c>
      <c r="AA1506" s="395">
        <v>473.22483346000001</v>
      </c>
      <c r="AB1506" s="533"/>
      <c r="AC1506" s="515"/>
      <c r="AD1506" s="515"/>
      <c r="AE1506" s="515"/>
      <c r="AF1506" s="488"/>
      <c r="AG1506" s="515"/>
      <c r="AH1506" s="515"/>
      <c r="AI1506" s="488"/>
      <c r="AJ1506" s="488"/>
      <c r="AK1506" s="515"/>
      <c r="AL1506" s="515"/>
      <c r="AM1506" s="515"/>
      <c r="AN1506" s="515"/>
      <c r="AO1506" s="515"/>
      <c r="AP1506" s="515"/>
      <c r="AQ1506" s="515"/>
      <c r="AR1506" s="515"/>
      <c r="AS1506" s="515"/>
      <c r="AT1506" s="515"/>
      <c r="AU1506" s="489"/>
    </row>
    <row r="1507" spans="1:47" s="516" customFormat="1" ht="12.75">
      <c r="A1507" s="534"/>
      <c r="B1507" s="346" t="s">
        <v>363</v>
      </c>
      <c r="C1507" s="347">
        <v>0</v>
      </c>
      <c r="D1507" s="347">
        <v>81.063000000000002</v>
      </c>
      <c r="E1507" s="347">
        <v>0</v>
      </c>
      <c r="F1507" s="394"/>
      <c r="G1507" s="394"/>
      <c r="H1507" s="311">
        <v>522.04289419999998</v>
      </c>
      <c r="I1507" s="311">
        <v>372.15124448050057</v>
      </c>
      <c r="J1507" s="311">
        <v>0.23</v>
      </c>
      <c r="K1507" s="311">
        <v>0</v>
      </c>
      <c r="L1507" s="311">
        <v>0.28999999999999998</v>
      </c>
      <c r="M1507" s="311">
        <v>0</v>
      </c>
      <c r="N1507" s="311">
        <v>1.4140000000000001</v>
      </c>
      <c r="O1507" s="311">
        <v>0</v>
      </c>
      <c r="P1507" s="311">
        <v>73.539000000000001</v>
      </c>
      <c r="Q1507" s="311">
        <v>0</v>
      </c>
      <c r="R1507" s="311">
        <v>0</v>
      </c>
      <c r="S1507" s="311">
        <v>0</v>
      </c>
      <c r="T1507" s="392">
        <v>75.472999999999999</v>
      </c>
      <c r="U1507" s="392">
        <v>0</v>
      </c>
      <c r="V1507" s="311">
        <v>98.41451071949956</v>
      </c>
      <c r="W1507" s="311">
        <v>152.33502251721984</v>
      </c>
      <c r="X1507" s="311">
        <v>169.03304225328068</v>
      </c>
      <c r="Y1507" s="311">
        <v>50.783179709999985</v>
      </c>
      <c r="Z1507" s="311">
        <v>0</v>
      </c>
      <c r="AA1507" s="395">
        <v>470.56575520000013</v>
      </c>
      <c r="AB1507" s="533"/>
      <c r="AC1507" s="515"/>
      <c r="AD1507" s="515"/>
      <c r="AE1507" s="515"/>
      <c r="AF1507" s="488"/>
      <c r="AG1507" s="515"/>
      <c r="AH1507" s="515"/>
      <c r="AI1507" s="488"/>
      <c r="AJ1507" s="488"/>
      <c r="AK1507" s="515"/>
      <c r="AL1507" s="515"/>
      <c r="AM1507" s="515"/>
      <c r="AN1507" s="515"/>
      <c r="AO1507" s="515"/>
      <c r="AP1507" s="515"/>
      <c r="AQ1507" s="515"/>
      <c r="AR1507" s="515"/>
      <c r="AS1507" s="515"/>
      <c r="AT1507" s="515"/>
      <c r="AU1507" s="489"/>
    </row>
    <row r="1508" spans="1:47" s="516" customFormat="1" ht="12.75">
      <c r="A1508" s="534"/>
      <c r="B1508" s="346" t="s">
        <v>364</v>
      </c>
      <c r="C1508" s="347"/>
      <c r="D1508" s="347">
        <v>0</v>
      </c>
      <c r="E1508" s="347">
        <v>0</v>
      </c>
      <c r="F1508" s="394"/>
      <c r="G1508" s="394"/>
      <c r="H1508" s="311">
        <v>0</v>
      </c>
      <c r="I1508" s="311">
        <v>0</v>
      </c>
      <c r="J1508" s="311">
        <v>0</v>
      </c>
      <c r="K1508" s="311">
        <v>0</v>
      </c>
      <c r="L1508" s="311">
        <v>0</v>
      </c>
      <c r="M1508" s="311">
        <v>0</v>
      </c>
      <c r="N1508" s="311">
        <v>0</v>
      </c>
      <c r="O1508" s="311">
        <v>0</v>
      </c>
      <c r="P1508" s="311">
        <v>0</v>
      </c>
      <c r="Q1508" s="311">
        <v>0</v>
      </c>
      <c r="R1508" s="311">
        <v>0</v>
      </c>
      <c r="S1508" s="311">
        <v>0</v>
      </c>
      <c r="T1508" s="392">
        <v>0</v>
      </c>
      <c r="U1508" s="392">
        <v>0</v>
      </c>
      <c r="V1508" s="311">
        <v>0</v>
      </c>
      <c r="W1508" s="311">
        <v>0</v>
      </c>
      <c r="X1508" s="311">
        <v>0</v>
      </c>
      <c r="Y1508" s="311">
        <v>0</v>
      </c>
      <c r="Z1508" s="311">
        <v>0</v>
      </c>
      <c r="AA1508" s="395">
        <v>0</v>
      </c>
      <c r="AB1508" s="533"/>
      <c r="AC1508" s="515"/>
      <c r="AD1508" s="515"/>
      <c r="AE1508" s="515"/>
      <c r="AF1508" s="488"/>
      <c r="AG1508" s="515"/>
      <c r="AH1508" s="515"/>
      <c r="AI1508" s="488"/>
      <c r="AJ1508" s="488"/>
      <c r="AK1508" s="515"/>
      <c r="AL1508" s="515"/>
      <c r="AM1508" s="515"/>
      <c r="AN1508" s="515"/>
      <c r="AO1508" s="515"/>
      <c r="AP1508" s="515"/>
      <c r="AQ1508" s="515"/>
      <c r="AR1508" s="515"/>
      <c r="AS1508" s="515"/>
      <c r="AT1508" s="515"/>
      <c r="AU1508" s="489"/>
    </row>
    <row r="1509" spans="1:47" s="516" customFormat="1" ht="12.75">
      <c r="A1509" s="534"/>
      <c r="B1509" s="346" t="s">
        <v>365</v>
      </c>
      <c r="C1509" s="347"/>
      <c r="D1509" s="347">
        <v>0</v>
      </c>
      <c r="E1509" s="347">
        <v>0</v>
      </c>
      <c r="F1509" s="394"/>
      <c r="G1509" s="394"/>
      <c r="H1509" s="311">
        <v>0</v>
      </c>
      <c r="I1509" s="311">
        <v>0</v>
      </c>
      <c r="J1509" s="311">
        <v>0</v>
      </c>
      <c r="K1509" s="311">
        <v>0</v>
      </c>
      <c r="L1509" s="311">
        <v>0</v>
      </c>
      <c r="M1509" s="311">
        <v>0</v>
      </c>
      <c r="N1509" s="311">
        <v>0</v>
      </c>
      <c r="O1509" s="311">
        <v>0</v>
      </c>
      <c r="P1509" s="311">
        <v>0</v>
      </c>
      <c r="Q1509" s="311">
        <v>0</v>
      </c>
      <c r="R1509" s="311">
        <v>0</v>
      </c>
      <c r="S1509" s="311">
        <v>0</v>
      </c>
      <c r="T1509" s="392">
        <v>0</v>
      </c>
      <c r="U1509" s="392">
        <v>0</v>
      </c>
      <c r="V1509" s="311">
        <v>0</v>
      </c>
      <c r="W1509" s="311">
        <v>0</v>
      </c>
      <c r="X1509" s="311">
        <v>0</v>
      </c>
      <c r="Y1509" s="311">
        <v>0</v>
      </c>
      <c r="Z1509" s="311">
        <v>0</v>
      </c>
      <c r="AA1509" s="395">
        <v>0</v>
      </c>
      <c r="AB1509" s="533"/>
      <c r="AC1509" s="515"/>
      <c r="AD1509" s="515"/>
      <c r="AE1509" s="515"/>
      <c r="AF1509" s="488"/>
      <c r="AG1509" s="515"/>
      <c r="AH1509" s="515"/>
      <c r="AI1509" s="488"/>
      <c r="AJ1509" s="488"/>
      <c r="AK1509" s="515"/>
      <c r="AL1509" s="515"/>
      <c r="AM1509" s="515"/>
      <c r="AN1509" s="515"/>
      <c r="AO1509" s="515"/>
      <c r="AP1509" s="515"/>
      <c r="AQ1509" s="515"/>
      <c r="AR1509" s="515"/>
      <c r="AS1509" s="515"/>
      <c r="AT1509" s="515"/>
      <c r="AU1509" s="489"/>
    </row>
    <row r="1510" spans="1:47" s="516" customFormat="1" ht="12.75">
      <c r="A1510" s="534"/>
      <c r="B1510" s="346" t="s">
        <v>366</v>
      </c>
      <c r="C1510" s="347"/>
      <c r="D1510" s="347">
        <v>80.543000000000006</v>
      </c>
      <c r="E1510" s="347">
        <v>0</v>
      </c>
      <c r="F1510" s="394"/>
      <c r="G1510" s="394"/>
      <c r="H1510" s="311">
        <v>520.92599637000001</v>
      </c>
      <c r="I1510" s="311">
        <v>371.27028180050058</v>
      </c>
      <c r="J1510" s="311">
        <v>0</v>
      </c>
      <c r="K1510" s="311">
        <v>0</v>
      </c>
      <c r="L1510" s="311">
        <v>0</v>
      </c>
      <c r="M1510" s="311">
        <v>0</v>
      </c>
      <c r="N1510" s="311">
        <v>1.4140000000000001</v>
      </c>
      <c r="O1510" s="311">
        <v>0</v>
      </c>
      <c r="P1510" s="311">
        <v>73.539000000000001</v>
      </c>
      <c r="Q1510" s="311">
        <v>0</v>
      </c>
      <c r="R1510" s="311">
        <v>0</v>
      </c>
      <c r="S1510" s="311">
        <v>0</v>
      </c>
      <c r="T1510" s="392">
        <v>74.953000000000003</v>
      </c>
      <c r="U1510" s="392">
        <v>0</v>
      </c>
      <c r="V1510" s="311">
        <v>98.178575569499557</v>
      </c>
      <c r="W1510" s="311">
        <v>151.47089163674985</v>
      </c>
      <c r="X1510" s="311">
        <v>169.01621045375066</v>
      </c>
      <c r="Y1510" s="311">
        <v>50.783179709999985</v>
      </c>
      <c r="Z1510" s="311">
        <v>0</v>
      </c>
      <c r="AA1510" s="395">
        <v>469.4488573700001</v>
      </c>
      <c r="AB1510" s="533"/>
      <c r="AC1510" s="515"/>
      <c r="AD1510" s="515"/>
      <c r="AE1510" s="515"/>
      <c r="AF1510" s="488"/>
      <c r="AG1510" s="515"/>
      <c r="AH1510" s="515"/>
      <c r="AI1510" s="488"/>
      <c r="AJ1510" s="488"/>
      <c r="AK1510" s="515"/>
      <c r="AL1510" s="515"/>
      <c r="AM1510" s="515"/>
      <c r="AN1510" s="515"/>
      <c r="AO1510" s="515"/>
      <c r="AP1510" s="515"/>
      <c r="AQ1510" s="515"/>
      <c r="AR1510" s="515"/>
      <c r="AS1510" s="515"/>
      <c r="AT1510" s="515"/>
      <c r="AU1510" s="489"/>
    </row>
    <row r="1511" spans="1:47" s="516" customFormat="1" ht="12.75">
      <c r="A1511" s="534"/>
      <c r="B1511" s="346" t="s">
        <v>367</v>
      </c>
      <c r="C1511" s="347"/>
      <c r="D1511" s="347">
        <v>0.52</v>
      </c>
      <c r="E1511" s="347">
        <v>0</v>
      </c>
      <c r="F1511" s="394"/>
      <c r="G1511" s="394"/>
      <c r="H1511" s="311">
        <v>1.1168978299999999</v>
      </c>
      <c r="I1511" s="311">
        <v>0.88096267999999989</v>
      </c>
      <c r="J1511" s="311">
        <v>0.23</v>
      </c>
      <c r="K1511" s="311">
        <v>0</v>
      </c>
      <c r="L1511" s="311">
        <v>0.28999999999999998</v>
      </c>
      <c r="M1511" s="311">
        <v>0</v>
      </c>
      <c r="N1511" s="311">
        <v>0</v>
      </c>
      <c r="O1511" s="311">
        <v>0</v>
      </c>
      <c r="P1511" s="311">
        <v>0</v>
      </c>
      <c r="Q1511" s="311">
        <v>0</v>
      </c>
      <c r="R1511" s="311">
        <v>0</v>
      </c>
      <c r="S1511" s="311">
        <v>0</v>
      </c>
      <c r="T1511" s="392">
        <v>0.52</v>
      </c>
      <c r="U1511" s="392">
        <v>0</v>
      </c>
      <c r="V1511" s="311">
        <v>0.23593514999999998</v>
      </c>
      <c r="W1511" s="311">
        <v>0.86413088046997377</v>
      </c>
      <c r="X1511" s="311">
        <v>1.6831799530026115E-2</v>
      </c>
      <c r="Y1511" s="311">
        <v>0</v>
      </c>
      <c r="Z1511" s="311">
        <v>0</v>
      </c>
      <c r="AA1511" s="395">
        <v>1.1168978299999999</v>
      </c>
      <c r="AB1511" s="533"/>
      <c r="AC1511" s="515"/>
      <c r="AD1511" s="515"/>
      <c r="AE1511" s="515"/>
      <c r="AF1511" s="488"/>
      <c r="AG1511" s="515"/>
      <c r="AH1511" s="515"/>
      <c r="AI1511" s="488"/>
      <c r="AJ1511" s="488"/>
      <c r="AK1511" s="515"/>
      <c r="AL1511" s="515"/>
      <c r="AM1511" s="515"/>
      <c r="AN1511" s="515"/>
      <c r="AO1511" s="515"/>
      <c r="AP1511" s="515"/>
      <c r="AQ1511" s="515"/>
      <c r="AR1511" s="515"/>
      <c r="AS1511" s="515"/>
      <c r="AT1511" s="515"/>
      <c r="AU1511" s="489"/>
    </row>
    <row r="1512" spans="1:47" s="516" customFormat="1" ht="12.75">
      <c r="A1512" s="534"/>
      <c r="B1512" s="346" t="s">
        <v>368</v>
      </c>
      <c r="C1512" s="347">
        <v>0</v>
      </c>
      <c r="D1512" s="347">
        <v>1.1059999999999999</v>
      </c>
      <c r="E1512" s="347">
        <v>0</v>
      </c>
      <c r="F1512" s="394"/>
      <c r="G1512" s="394"/>
      <c r="H1512" s="311">
        <v>2.7350997600000002</v>
      </c>
      <c r="I1512" s="311">
        <v>0</v>
      </c>
      <c r="J1512" s="311">
        <v>0</v>
      </c>
      <c r="K1512" s="311">
        <v>0</v>
      </c>
      <c r="L1512" s="311">
        <v>0</v>
      </c>
      <c r="M1512" s="311">
        <v>0</v>
      </c>
      <c r="N1512" s="311">
        <v>0</v>
      </c>
      <c r="O1512" s="311">
        <v>0</v>
      </c>
      <c r="P1512" s="311">
        <v>0.41599999999999998</v>
      </c>
      <c r="Q1512" s="311">
        <v>0</v>
      </c>
      <c r="R1512" s="311">
        <v>0</v>
      </c>
      <c r="S1512" s="311">
        <v>0</v>
      </c>
      <c r="T1512" s="392">
        <v>0.41599999999999998</v>
      </c>
      <c r="U1512" s="392">
        <v>0</v>
      </c>
      <c r="V1512" s="311">
        <v>2.6590782600000002</v>
      </c>
      <c r="W1512" s="311">
        <v>0</v>
      </c>
      <c r="X1512" s="311">
        <v>0</v>
      </c>
      <c r="Y1512" s="311">
        <v>0</v>
      </c>
      <c r="Z1512" s="311">
        <v>0</v>
      </c>
      <c r="AA1512" s="395">
        <v>2.6590782600000002</v>
      </c>
      <c r="AB1512" s="533"/>
      <c r="AC1512" s="515"/>
      <c r="AD1512" s="515"/>
      <c r="AE1512" s="515"/>
      <c r="AF1512" s="488"/>
      <c r="AG1512" s="515"/>
      <c r="AH1512" s="515"/>
      <c r="AI1512" s="488"/>
      <c r="AJ1512" s="488"/>
      <c r="AK1512" s="515"/>
      <c r="AL1512" s="515"/>
      <c r="AM1512" s="515"/>
      <c r="AN1512" s="515"/>
      <c r="AO1512" s="515"/>
      <c r="AP1512" s="515"/>
      <c r="AQ1512" s="515"/>
      <c r="AR1512" s="515"/>
      <c r="AS1512" s="515"/>
      <c r="AT1512" s="515"/>
      <c r="AU1512" s="489"/>
    </row>
    <row r="1513" spans="1:47" s="516" customFormat="1" ht="12.75">
      <c r="A1513" s="534"/>
      <c r="B1513" s="346" t="s">
        <v>369</v>
      </c>
      <c r="C1513" s="347"/>
      <c r="D1513" s="347">
        <v>0</v>
      </c>
      <c r="E1513" s="347">
        <v>0</v>
      </c>
      <c r="F1513" s="394"/>
      <c r="G1513" s="394"/>
      <c r="H1513" s="311">
        <v>0</v>
      </c>
      <c r="I1513" s="311">
        <v>0</v>
      </c>
      <c r="J1513" s="311">
        <v>0</v>
      </c>
      <c r="K1513" s="311">
        <v>0</v>
      </c>
      <c r="L1513" s="311">
        <v>0</v>
      </c>
      <c r="M1513" s="311">
        <v>0</v>
      </c>
      <c r="N1513" s="311">
        <v>0</v>
      </c>
      <c r="O1513" s="311">
        <v>0</v>
      </c>
      <c r="P1513" s="311">
        <v>0</v>
      </c>
      <c r="Q1513" s="311">
        <v>0</v>
      </c>
      <c r="R1513" s="311">
        <v>0</v>
      </c>
      <c r="S1513" s="311">
        <v>0</v>
      </c>
      <c r="T1513" s="392">
        <v>0</v>
      </c>
      <c r="U1513" s="392">
        <v>0</v>
      </c>
      <c r="V1513" s="311">
        <v>0</v>
      </c>
      <c r="W1513" s="311">
        <v>0</v>
      </c>
      <c r="X1513" s="311">
        <v>0</v>
      </c>
      <c r="Y1513" s="311">
        <v>0</v>
      </c>
      <c r="Z1513" s="311">
        <v>0</v>
      </c>
      <c r="AA1513" s="395">
        <v>0</v>
      </c>
      <c r="AB1513" s="533"/>
      <c r="AC1513" s="515"/>
      <c r="AD1513" s="515"/>
      <c r="AE1513" s="515"/>
      <c r="AF1513" s="488"/>
      <c r="AG1513" s="515"/>
      <c r="AH1513" s="515"/>
      <c r="AI1513" s="488"/>
      <c r="AJ1513" s="488"/>
      <c r="AK1513" s="515"/>
      <c r="AL1513" s="515"/>
      <c r="AM1513" s="515"/>
      <c r="AN1513" s="515"/>
      <c r="AO1513" s="515"/>
      <c r="AP1513" s="515"/>
      <c r="AQ1513" s="515"/>
      <c r="AR1513" s="515"/>
      <c r="AS1513" s="515"/>
      <c r="AT1513" s="515"/>
      <c r="AU1513" s="489"/>
    </row>
    <row r="1514" spans="1:47" s="516" customFormat="1" ht="12.75">
      <c r="A1514" s="534"/>
      <c r="B1514" s="346" t="s">
        <v>370</v>
      </c>
      <c r="C1514" s="347"/>
      <c r="D1514" s="347">
        <v>0</v>
      </c>
      <c r="E1514" s="347">
        <v>0</v>
      </c>
      <c r="F1514" s="394"/>
      <c r="G1514" s="394"/>
      <c r="H1514" s="311">
        <v>0</v>
      </c>
      <c r="I1514" s="311">
        <v>0</v>
      </c>
      <c r="J1514" s="311">
        <v>0</v>
      </c>
      <c r="K1514" s="311">
        <v>0</v>
      </c>
      <c r="L1514" s="311">
        <v>0</v>
      </c>
      <c r="M1514" s="311">
        <v>0</v>
      </c>
      <c r="N1514" s="311">
        <v>0</v>
      </c>
      <c r="O1514" s="311">
        <v>0</v>
      </c>
      <c r="P1514" s="311">
        <v>0</v>
      </c>
      <c r="Q1514" s="311">
        <v>0</v>
      </c>
      <c r="R1514" s="311">
        <v>0</v>
      </c>
      <c r="S1514" s="311">
        <v>0</v>
      </c>
      <c r="T1514" s="392">
        <v>0</v>
      </c>
      <c r="U1514" s="392">
        <v>0</v>
      </c>
      <c r="V1514" s="311">
        <v>0</v>
      </c>
      <c r="W1514" s="311">
        <v>0</v>
      </c>
      <c r="X1514" s="311">
        <v>0</v>
      </c>
      <c r="Y1514" s="311">
        <v>0</v>
      </c>
      <c r="Z1514" s="311">
        <v>0</v>
      </c>
      <c r="AA1514" s="395">
        <v>0</v>
      </c>
      <c r="AB1514" s="533"/>
      <c r="AC1514" s="515"/>
      <c r="AD1514" s="515"/>
      <c r="AE1514" s="515"/>
      <c r="AF1514" s="488"/>
      <c r="AG1514" s="515"/>
      <c r="AH1514" s="515"/>
      <c r="AI1514" s="488"/>
      <c r="AJ1514" s="488"/>
      <c r="AK1514" s="515"/>
      <c r="AL1514" s="515"/>
      <c r="AM1514" s="515"/>
      <c r="AN1514" s="515"/>
      <c r="AO1514" s="515"/>
      <c r="AP1514" s="515"/>
      <c r="AQ1514" s="515"/>
      <c r="AR1514" s="515"/>
      <c r="AS1514" s="515"/>
      <c r="AT1514" s="515"/>
      <c r="AU1514" s="489"/>
    </row>
    <row r="1515" spans="1:47" s="516" customFormat="1" ht="12.75">
      <c r="A1515" s="534"/>
      <c r="B1515" s="346" t="s">
        <v>371</v>
      </c>
      <c r="C1515" s="347"/>
      <c r="D1515" s="347">
        <v>1.1059999999999999</v>
      </c>
      <c r="E1515" s="347">
        <v>0</v>
      </c>
      <c r="F1515" s="394"/>
      <c r="G1515" s="394"/>
      <c r="H1515" s="311">
        <v>2.7350997600000002</v>
      </c>
      <c r="I1515" s="311">
        <v>0</v>
      </c>
      <c r="J1515" s="311">
        <v>0</v>
      </c>
      <c r="K1515" s="311">
        <v>0</v>
      </c>
      <c r="L1515" s="311">
        <v>0</v>
      </c>
      <c r="M1515" s="311">
        <v>0</v>
      </c>
      <c r="N1515" s="311">
        <v>0</v>
      </c>
      <c r="O1515" s="311">
        <v>0</v>
      </c>
      <c r="P1515" s="311">
        <v>0.41599999999999998</v>
      </c>
      <c r="Q1515" s="311">
        <v>0</v>
      </c>
      <c r="R1515" s="311">
        <v>0</v>
      </c>
      <c r="S1515" s="311">
        <v>0</v>
      </c>
      <c r="T1515" s="392">
        <v>0.41599999999999998</v>
      </c>
      <c r="U1515" s="392">
        <v>0</v>
      </c>
      <c r="V1515" s="311">
        <v>2.6590782600000002</v>
      </c>
      <c r="W1515" s="311">
        <v>0</v>
      </c>
      <c r="X1515" s="311">
        <v>0</v>
      </c>
      <c r="Y1515" s="311">
        <v>0</v>
      </c>
      <c r="Z1515" s="311">
        <v>0</v>
      </c>
      <c r="AA1515" s="395">
        <v>2.6590782600000002</v>
      </c>
      <c r="AB1515" s="533"/>
      <c r="AC1515" s="515"/>
      <c r="AD1515" s="515"/>
      <c r="AE1515" s="515"/>
      <c r="AF1515" s="488"/>
      <c r="AG1515" s="515"/>
      <c r="AH1515" s="515"/>
      <c r="AI1515" s="488"/>
      <c r="AJ1515" s="488"/>
      <c r="AK1515" s="515"/>
      <c r="AL1515" s="515"/>
      <c r="AM1515" s="515"/>
      <c r="AN1515" s="515"/>
      <c r="AO1515" s="515"/>
      <c r="AP1515" s="515"/>
      <c r="AQ1515" s="515"/>
      <c r="AR1515" s="515"/>
      <c r="AS1515" s="515"/>
      <c r="AT1515" s="515"/>
      <c r="AU1515" s="489"/>
    </row>
    <row r="1516" spans="1:47" s="516" customFormat="1" ht="12.75">
      <c r="A1516" s="534"/>
      <c r="B1516" s="346" t="s">
        <v>372</v>
      </c>
      <c r="C1516" s="347"/>
      <c r="D1516" s="347">
        <v>0</v>
      </c>
      <c r="E1516" s="347">
        <v>0</v>
      </c>
      <c r="F1516" s="394"/>
      <c r="G1516" s="394"/>
      <c r="H1516" s="311">
        <v>0</v>
      </c>
      <c r="I1516" s="311">
        <v>0</v>
      </c>
      <c r="J1516" s="311">
        <v>0</v>
      </c>
      <c r="K1516" s="311">
        <v>0</v>
      </c>
      <c r="L1516" s="311">
        <v>0</v>
      </c>
      <c r="M1516" s="311">
        <v>0</v>
      </c>
      <c r="N1516" s="311">
        <v>0</v>
      </c>
      <c r="O1516" s="311">
        <v>0</v>
      </c>
      <c r="P1516" s="311">
        <v>0</v>
      </c>
      <c r="Q1516" s="311">
        <v>0</v>
      </c>
      <c r="R1516" s="311">
        <v>0</v>
      </c>
      <c r="S1516" s="311">
        <v>0</v>
      </c>
      <c r="T1516" s="392">
        <v>0</v>
      </c>
      <c r="U1516" s="392">
        <v>0</v>
      </c>
      <c r="V1516" s="311">
        <v>0</v>
      </c>
      <c r="W1516" s="311">
        <v>0</v>
      </c>
      <c r="X1516" s="311">
        <v>0</v>
      </c>
      <c r="Y1516" s="311">
        <v>0</v>
      </c>
      <c r="Z1516" s="311">
        <v>0</v>
      </c>
      <c r="AA1516" s="395">
        <v>0</v>
      </c>
      <c r="AB1516" s="533"/>
      <c r="AC1516" s="515"/>
      <c r="AD1516" s="515"/>
      <c r="AE1516" s="515"/>
      <c r="AF1516" s="488"/>
      <c r="AG1516" s="515"/>
      <c r="AH1516" s="515"/>
      <c r="AI1516" s="488"/>
      <c r="AJ1516" s="488"/>
      <c r="AK1516" s="515"/>
      <c r="AL1516" s="515"/>
      <c r="AM1516" s="515"/>
      <c r="AN1516" s="515"/>
      <c r="AO1516" s="515"/>
      <c r="AP1516" s="515"/>
      <c r="AQ1516" s="515"/>
      <c r="AR1516" s="515"/>
      <c r="AS1516" s="515"/>
      <c r="AT1516" s="515"/>
      <c r="AU1516" s="489"/>
    </row>
    <row r="1517" spans="1:47" s="516" customFormat="1" ht="12.75">
      <c r="A1517" s="534"/>
      <c r="B1517" s="346" t="s">
        <v>373</v>
      </c>
      <c r="C1517" s="347">
        <v>0</v>
      </c>
      <c r="D1517" s="347">
        <v>0</v>
      </c>
      <c r="E1517" s="347">
        <v>7.63</v>
      </c>
      <c r="F1517" s="394"/>
      <c r="G1517" s="394"/>
      <c r="H1517" s="311">
        <v>125.40545005999999</v>
      </c>
      <c r="I1517" s="311">
        <v>18.1580719695</v>
      </c>
      <c r="J1517" s="311">
        <v>0</v>
      </c>
      <c r="K1517" s="311">
        <v>0</v>
      </c>
      <c r="L1517" s="311">
        <v>0</v>
      </c>
      <c r="M1517" s="311">
        <v>0.63</v>
      </c>
      <c r="N1517" s="311">
        <v>0</v>
      </c>
      <c r="O1517" s="311">
        <v>0.1</v>
      </c>
      <c r="P1517" s="311">
        <v>0</v>
      </c>
      <c r="Q1517" s="311">
        <v>6.4</v>
      </c>
      <c r="R1517" s="311">
        <v>0</v>
      </c>
      <c r="S1517" s="311">
        <v>0</v>
      </c>
      <c r="T1517" s="392">
        <v>0</v>
      </c>
      <c r="U1517" s="392">
        <v>7.1300000000000008</v>
      </c>
      <c r="V1517" s="311">
        <v>107.2433241805</v>
      </c>
      <c r="W1517" s="311">
        <v>15.940335852780677</v>
      </c>
      <c r="X1517" s="311">
        <v>2.2177361167193208</v>
      </c>
      <c r="Y1517" s="311">
        <v>0</v>
      </c>
      <c r="Z1517" s="311">
        <v>0</v>
      </c>
      <c r="AA1517" s="395">
        <v>125.40139614999998</v>
      </c>
      <c r="AB1517" s="533"/>
      <c r="AC1517" s="515"/>
      <c r="AD1517" s="515"/>
      <c r="AE1517" s="515"/>
      <c r="AF1517" s="488"/>
      <c r="AG1517" s="515"/>
      <c r="AH1517" s="515"/>
      <c r="AI1517" s="488"/>
      <c r="AJ1517" s="488"/>
      <c r="AK1517" s="515"/>
      <c r="AL1517" s="515"/>
      <c r="AM1517" s="515"/>
      <c r="AN1517" s="515"/>
      <c r="AO1517" s="515"/>
      <c r="AP1517" s="515"/>
      <c r="AQ1517" s="515"/>
      <c r="AR1517" s="515"/>
      <c r="AS1517" s="515"/>
      <c r="AT1517" s="515"/>
      <c r="AU1517" s="489"/>
    </row>
    <row r="1518" spans="1:47" s="516" customFormat="1" ht="12.75">
      <c r="A1518" s="534"/>
      <c r="B1518" s="346" t="s">
        <v>374</v>
      </c>
      <c r="C1518" s="347"/>
      <c r="D1518" s="347">
        <v>0</v>
      </c>
      <c r="E1518" s="347">
        <v>0</v>
      </c>
      <c r="F1518" s="394"/>
      <c r="G1518" s="394"/>
      <c r="H1518" s="311">
        <v>0</v>
      </c>
      <c r="I1518" s="311">
        <v>0</v>
      </c>
      <c r="J1518" s="311">
        <v>0</v>
      </c>
      <c r="K1518" s="311">
        <v>0</v>
      </c>
      <c r="L1518" s="311">
        <v>0</v>
      </c>
      <c r="M1518" s="311">
        <v>0</v>
      </c>
      <c r="N1518" s="311">
        <v>0</v>
      </c>
      <c r="O1518" s="311">
        <v>0</v>
      </c>
      <c r="P1518" s="311">
        <v>0</v>
      </c>
      <c r="Q1518" s="311">
        <v>0</v>
      </c>
      <c r="R1518" s="311">
        <v>0</v>
      </c>
      <c r="S1518" s="311">
        <v>0</v>
      </c>
      <c r="T1518" s="392">
        <v>0</v>
      </c>
      <c r="U1518" s="392">
        <v>0</v>
      </c>
      <c r="V1518" s="311">
        <v>0</v>
      </c>
      <c r="W1518" s="311">
        <v>0</v>
      </c>
      <c r="X1518" s="311">
        <v>0</v>
      </c>
      <c r="Y1518" s="311">
        <v>0</v>
      </c>
      <c r="Z1518" s="311">
        <v>0</v>
      </c>
      <c r="AA1518" s="395">
        <v>0</v>
      </c>
      <c r="AB1518" s="533"/>
      <c r="AC1518" s="515"/>
      <c r="AD1518" s="515"/>
      <c r="AE1518" s="515"/>
      <c r="AF1518" s="488"/>
      <c r="AG1518" s="515"/>
      <c r="AH1518" s="515"/>
      <c r="AI1518" s="488"/>
      <c r="AJ1518" s="488"/>
      <c r="AK1518" s="515"/>
      <c r="AL1518" s="515"/>
      <c r="AM1518" s="515"/>
      <c r="AN1518" s="515"/>
      <c r="AO1518" s="515"/>
      <c r="AP1518" s="515"/>
      <c r="AQ1518" s="515"/>
      <c r="AR1518" s="515"/>
      <c r="AS1518" s="515"/>
      <c r="AT1518" s="515"/>
      <c r="AU1518" s="489"/>
    </row>
    <row r="1519" spans="1:47" s="516" customFormat="1" ht="12.75">
      <c r="A1519" s="534"/>
      <c r="B1519" s="346" t="s">
        <v>375</v>
      </c>
      <c r="C1519" s="347"/>
      <c r="D1519" s="347">
        <v>0</v>
      </c>
      <c r="E1519" s="347">
        <v>0</v>
      </c>
      <c r="F1519" s="394"/>
      <c r="G1519" s="394"/>
      <c r="H1519" s="311">
        <v>0</v>
      </c>
      <c r="I1519" s="311">
        <v>0</v>
      </c>
      <c r="J1519" s="311">
        <v>0</v>
      </c>
      <c r="K1519" s="311">
        <v>0</v>
      </c>
      <c r="L1519" s="311">
        <v>0</v>
      </c>
      <c r="M1519" s="311">
        <v>0</v>
      </c>
      <c r="N1519" s="311">
        <v>0</v>
      </c>
      <c r="O1519" s="311">
        <v>0</v>
      </c>
      <c r="P1519" s="311">
        <v>0</v>
      </c>
      <c r="Q1519" s="311">
        <v>0</v>
      </c>
      <c r="R1519" s="311">
        <v>0</v>
      </c>
      <c r="S1519" s="311">
        <v>0</v>
      </c>
      <c r="T1519" s="392">
        <v>0</v>
      </c>
      <c r="U1519" s="392">
        <v>0</v>
      </c>
      <c r="V1519" s="311">
        <v>0</v>
      </c>
      <c r="W1519" s="311">
        <v>0</v>
      </c>
      <c r="X1519" s="311">
        <v>0</v>
      </c>
      <c r="Y1519" s="311">
        <v>0</v>
      </c>
      <c r="Z1519" s="311">
        <v>0</v>
      </c>
      <c r="AA1519" s="395">
        <v>0</v>
      </c>
      <c r="AB1519" s="533"/>
      <c r="AC1519" s="515"/>
      <c r="AD1519" s="515"/>
      <c r="AE1519" s="515"/>
      <c r="AF1519" s="488"/>
      <c r="AG1519" s="515"/>
      <c r="AH1519" s="515"/>
      <c r="AI1519" s="488"/>
      <c r="AJ1519" s="488"/>
      <c r="AK1519" s="515"/>
      <c r="AL1519" s="515"/>
      <c r="AM1519" s="515"/>
      <c r="AN1519" s="515"/>
      <c r="AO1519" s="515"/>
      <c r="AP1519" s="515"/>
      <c r="AQ1519" s="515"/>
      <c r="AR1519" s="515"/>
      <c r="AS1519" s="515"/>
      <c r="AT1519" s="515"/>
      <c r="AU1519" s="489"/>
    </row>
    <row r="1520" spans="1:47" s="516" customFormat="1" ht="12.75">
      <c r="A1520" s="534"/>
      <c r="B1520" s="346" t="s">
        <v>376</v>
      </c>
      <c r="C1520" s="347"/>
      <c r="D1520" s="347">
        <v>0</v>
      </c>
      <c r="E1520" s="347">
        <v>7.63</v>
      </c>
      <c r="F1520" s="394"/>
      <c r="G1520" s="394"/>
      <c r="H1520" s="311">
        <v>125.40545005999999</v>
      </c>
      <c r="I1520" s="311">
        <v>18.1580719695</v>
      </c>
      <c r="J1520" s="311">
        <v>0</v>
      </c>
      <c r="K1520" s="311">
        <v>0</v>
      </c>
      <c r="L1520" s="311">
        <v>0</v>
      </c>
      <c r="M1520" s="311">
        <v>0.63</v>
      </c>
      <c r="N1520" s="311">
        <v>0</v>
      </c>
      <c r="O1520" s="311">
        <v>0.1</v>
      </c>
      <c r="P1520" s="311">
        <v>0</v>
      </c>
      <c r="Q1520" s="311">
        <v>6.4</v>
      </c>
      <c r="R1520" s="311">
        <v>0</v>
      </c>
      <c r="S1520" s="311">
        <v>0</v>
      </c>
      <c r="T1520" s="392">
        <v>0</v>
      </c>
      <c r="U1520" s="392">
        <v>7.1300000000000008</v>
      </c>
      <c r="V1520" s="311">
        <v>107.2433241805</v>
      </c>
      <c r="W1520" s="311">
        <v>15.940335852780677</v>
      </c>
      <c r="X1520" s="311">
        <v>2.2177361167193208</v>
      </c>
      <c r="Y1520" s="311">
        <v>0</v>
      </c>
      <c r="Z1520" s="311">
        <v>0</v>
      </c>
      <c r="AA1520" s="395">
        <v>125.40139614999998</v>
      </c>
      <c r="AB1520" s="533"/>
      <c r="AC1520" s="515"/>
      <c r="AD1520" s="515"/>
      <c r="AE1520" s="515"/>
      <c r="AF1520" s="488"/>
      <c r="AG1520" s="515"/>
      <c r="AH1520" s="515"/>
      <c r="AI1520" s="488"/>
      <c r="AJ1520" s="488"/>
      <c r="AK1520" s="515"/>
      <c r="AL1520" s="515"/>
      <c r="AM1520" s="515"/>
      <c r="AN1520" s="515"/>
      <c r="AO1520" s="515"/>
      <c r="AP1520" s="515"/>
      <c r="AQ1520" s="515"/>
      <c r="AR1520" s="515"/>
      <c r="AS1520" s="515"/>
      <c r="AT1520" s="515"/>
      <c r="AU1520" s="489"/>
    </row>
    <row r="1521" spans="1:50" s="516" customFormat="1" ht="12.75">
      <c r="A1521" s="534"/>
      <c r="B1521" s="346" t="s">
        <v>377</v>
      </c>
      <c r="C1521" s="347"/>
      <c r="D1521" s="347">
        <v>0</v>
      </c>
      <c r="E1521" s="347">
        <v>0</v>
      </c>
      <c r="F1521" s="394"/>
      <c r="G1521" s="394"/>
      <c r="H1521" s="311">
        <v>0</v>
      </c>
      <c r="I1521" s="311">
        <v>0</v>
      </c>
      <c r="J1521" s="311">
        <v>0</v>
      </c>
      <c r="K1521" s="311">
        <v>0</v>
      </c>
      <c r="L1521" s="311">
        <v>0</v>
      </c>
      <c r="M1521" s="311">
        <v>0</v>
      </c>
      <c r="N1521" s="311">
        <v>0</v>
      </c>
      <c r="O1521" s="311">
        <v>0</v>
      </c>
      <c r="P1521" s="311">
        <v>0</v>
      </c>
      <c r="Q1521" s="311">
        <v>0</v>
      </c>
      <c r="R1521" s="311">
        <v>0</v>
      </c>
      <c r="S1521" s="311">
        <v>0</v>
      </c>
      <c r="T1521" s="392">
        <v>0</v>
      </c>
      <c r="U1521" s="392">
        <v>0</v>
      </c>
      <c r="V1521" s="311">
        <v>0</v>
      </c>
      <c r="W1521" s="311">
        <v>0</v>
      </c>
      <c r="X1521" s="311">
        <v>0</v>
      </c>
      <c r="Y1521" s="311">
        <v>0</v>
      </c>
      <c r="Z1521" s="311">
        <v>0</v>
      </c>
      <c r="AA1521" s="395">
        <v>0</v>
      </c>
      <c r="AB1521" s="533"/>
      <c r="AC1521" s="515"/>
      <c r="AD1521" s="515"/>
      <c r="AE1521" s="515"/>
      <c r="AF1521" s="488"/>
      <c r="AG1521" s="515"/>
      <c r="AH1521" s="515"/>
      <c r="AI1521" s="488"/>
      <c r="AJ1521" s="488"/>
      <c r="AK1521" s="515"/>
      <c r="AL1521" s="515"/>
      <c r="AM1521" s="515"/>
      <c r="AN1521" s="515"/>
      <c r="AO1521" s="515"/>
      <c r="AP1521" s="515"/>
      <c r="AQ1521" s="515"/>
      <c r="AR1521" s="515"/>
      <c r="AS1521" s="515"/>
      <c r="AT1521" s="515"/>
      <c r="AU1521" s="489"/>
    </row>
    <row r="1522" spans="1:50" s="516" customFormat="1" ht="12.75">
      <c r="A1522" s="534"/>
      <c r="B1522" s="346" t="s">
        <v>67</v>
      </c>
      <c r="C1522" s="347"/>
      <c r="D1522" s="347">
        <v>0</v>
      </c>
      <c r="E1522" s="347">
        <v>0</v>
      </c>
      <c r="F1522" s="394"/>
      <c r="G1522" s="394"/>
      <c r="H1522" s="311">
        <v>0</v>
      </c>
      <c r="I1522" s="311">
        <v>0</v>
      </c>
      <c r="J1522" s="311">
        <v>0</v>
      </c>
      <c r="K1522" s="311">
        <v>0</v>
      </c>
      <c r="L1522" s="311">
        <v>0</v>
      </c>
      <c r="M1522" s="311">
        <v>0</v>
      </c>
      <c r="N1522" s="311">
        <v>0</v>
      </c>
      <c r="O1522" s="311">
        <v>0</v>
      </c>
      <c r="P1522" s="311">
        <v>0</v>
      </c>
      <c r="Q1522" s="311">
        <v>0</v>
      </c>
      <c r="R1522" s="311">
        <v>0</v>
      </c>
      <c r="S1522" s="311">
        <v>0</v>
      </c>
      <c r="T1522" s="392">
        <v>0</v>
      </c>
      <c r="U1522" s="392">
        <v>0</v>
      </c>
      <c r="V1522" s="311">
        <v>0</v>
      </c>
      <c r="W1522" s="311">
        <v>0</v>
      </c>
      <c r="X1522" s="311">
        <v>0</v>
      </c>
      <c r="Y1522" s="311">
        <v>0</v>
      </c>
      <c r="Z1522" s="311">
        <v>0</v>
      </c>
      <c r="AA1522" s="395">
        <v>0</v>
      </c>
      <c r="AB1522" s="533"/>
      <c r="AC1522" s="515"/>
      <c r="AD1522" s="515"/>
      <c r="AE1522" s="515"/>
      <c r="AF1522" s="488"/>
      <c r="AG1522" s="515"/>
      <c r="AH1522" s="515"/>
      <c r="AI1522" s="488"/>
      <c r="AJ1522" s="488"/>
      <c r="AK1522" s="515"/>
      <c r="AL1522" s="515"/>
      <c r="AM1522" s="515"/>
      <c r="AN1522" s="515"/>
      <c r="AO1522" s="515"/>
      <c r="AP1522" s="515"/>
      <c r="AQ1522" s="515"/>
      <c r="AR1522" s="515"/>
      <c r="AS1522" s="515"/>
      <c r="AT1522" s="515"/>
      <c r="AU1522" s="489"/>
    </row>
    <row r="1523" spans="1:50" s="496" customFormat="1" ht="20.100000000000001" customHeight="1">
      <c r="A1523" s="491"/>
      <c r="B1523" s="492" t="s">
        <v>138</v>
      </c>
      <c r="C1523" s="493"/>
      <c r="D1523" s="494"/>
      <c r="E1523" s="494"/>
      <c r="F1523" s="495"/>
      <c r="G1523" s="495"/>
      <c r="H1523" s="494"/>
      <c r="I1523" s="494"/>
      <c r="J1523" s="494"/>
      <c r="K1523" s="494"/>
      <c r="L1523" s="494"/>
      <c r="M1523" s="494"/>
      <c r="N1523" s="494"/>
      <c r="O1523" s="494"/>
      <c r="P1523" s="494"/>
      <c r="Q1523" s="494"/>
      <c r="R1523" s="494"/>
      <c r="S1523" s="494"/>
      <c r="T1523" s="588"/>
      <c r="U1523" s="588"/>
      <c r="V1523" s="494"/>
      <c r="W1523" s="494"/>
      <c r="X1523" s="494"/>
      <c r="Y1523" s="494"/>
      <c r="Z1523" s="494"/>
      <c r="AA1523" s="589"/>
      <c r="AB1523" s="490"/>
      <c r="AC1523" s="515"/>
      <c r="AD1523" s="515"/>
      <c r="AE1523" s="515"/>
      <c r="AF1523" s="515"/>
      <c r="AG1523" s="515"/>
      <c r="AH1523" s="515"/>
      <c r="AI1523" s="515"/>
      <c r="AJ1523" s="488"/>
      <c r="AK1523" s="515"/>
      <c r="AL1523" s="515"/>
      <c r="AM1523" s="515"/>
      <c r="AN1523" s="515"/>
      <c r="AO1523" s="515"/>
      <c r="AP1523" s="515"/>
      <c r="AU1523" s="496">
        <v>0</v>
      </c>
    </row>
    <row r="1524" spans="1:50" s="528" customFormat="1" ht="30" customHeight="1">
      <c r="A1524" s="540">
        <v>62</v>
      </c>
      <c r="B1524" s="538" t="s">
        <v>139</v>
      </c>
      <c r="C1524" s="513" t="s">
        <v>52</v>
      </c>
      <c r="D1524" s="513">
        <v>28.114000000000001</v>
      </c>
      <c r="E1524" s="513">
        <v>0.63</v>
      </c>
      <c r="F1524" s="514">
        <v>2012</v>
      </c>
      <c r="G1524" s="514">
        <v>2014</v>
      </c>
      <c r="H1524" s="513">
        <v>228.1</v>
      </c>
      <c r="I1524" s="513">
        <v>118.62215308</v>
      </c>
      <c r="J1524" s="513"/>
      <c r="K1524" s="513"/>
      <c r="L1524" s="513">
        <v>28.114000000000001</v>
      </c>
      <c r="M1524" s="513">
        <v>0.63</v>
      </c>
      <c r="N1524" s="513"/>
      <c r="O1524" s="513"/>
      <c r="P1524" s="513"/>
      <c r="Q1524" s="513"/>
      <c r="R1524" s="513"/>
      <c r="S1524" s="513"/>
      <c r="T1524" s="584">
        <v>28.114000000000001</v>
      </c>
      <c r="U1524" s="584">
        <v>0.63</v>
      </c>
      <c r="V1524" s="590">
        <v>100.82325802000001</v>
      </c>
      <c r="W1524" s="590">
        <v>118.62215308</v>
      </c>
      <c r="X1524" s="590"/>
      <c r="Y1524" s="590"/>
      <c r="Z1524" s="590"/>
      <c r="AA1524" s="587">
        <v>219.4454111</v>
      </c>
      <c r="AB1524" s="531"/>
      <c r="AC1524" s="515"/>
      <c r="AD1524" s="537"/>
      <c r="AE1524" s="537"/>
      <c r="AF1524" s="515"/>
      <c r="AG1524" s="515"/>
      <c r="AH1524" s="515"/>
      <c r="AI1524" s="515"/>
      <c r="AJ1524" s="515"/>
      <c r="AK1524" s="515"/>
      <c r="AL1524" s="515"/>
      <c r="AM1524" s="515"/>
      <c r="AN1524" s="515"/>
      <c r="AO1524" s="515"/>
      <c r="AP1524" s="515"/>
      <c r="AQ1524" s="537"/>
      <c r="AR1524" s="537"/>
      <c r="AS1524" s="537"/>
      <c r="AT1524" s="537"/>
      <c r="AU1524" s="527">
        <v>-8.6545888999999931</v>
      </c>
      <c r="AW1524" s="528">
        <v>32.6</v>
      </c>
      <c r="AX1524" s="536">
        <v>186.84541110000001</v>
      </c>
    </row>
    <row r="1525" spans="1:50" s="516" customFormat="1" ht="12.75">
      <c r="A1525" s="529"/>
      <c r="B1525" s="401" t="s">
        <v>361</v>
      </c>
      <c r="C1525" s="360">
        <v>0</v>
      </c>
      <c r="D1525" s="360">
        <v>28.114000000000001</v>
      </c>
      <c r="E1525" s="360">
        <v>0.63</v>
      </c>
      <c r="F1525" s="402"/>
      <c r="G1525" s="402"/>
      <c r="H1525" s="177">
        <v>228.1</v>
      </c>
      <c r="I1525" s="177">
        <v>118.62215307999998</v>
      </c>
      <c r="J1525" s="177">
        <v>0</v>
      </c>
      <c r="K1525" s="177">
        <v>0</v>
      </c>
      <c r="L1525" s="177">
        <v>28.114000000000001</v>
      </c>
      <c r="M1525" s="177">
        <v>0.63</v>
      </c>
      <c r="N1525" s="177">
        <v>0</v>
      </c>
      <c r="O1525" s="177">
        <v>0</v>
      </c>
      <c r="P1525" s="177">
        <v>0</v>
      </c>
      <c r="Q1525" s="177">
        <v>0</v>
      </c>
      <c r="R1525" s="177">
        <v>0</v>
      </c>
      <c r="S1525" s="177">
        <v>0</v>
      </c>
      <c r="T1525" s="403">
        <v>28.114000000000001</v>
      </c>
      <c r="U1525" s="403">
        <v>0.63</v>
      </c>
      <c r="V1525" s="177">
        <v>100.82325802000001</v>
      </c>
      <c r="W1525" s="177">
        <v>118.62215307999998</v>
      </c>
      <c r="X1525" s="177">
        <v>0</v>
      </c>
      <c r="Y1525" s="177">
        <v>0</v>
      </c>
      <c r="Z1525" s="177">
        <v>0</v>
      </c>
      <c r="AA1525" s="407">
        <v>219.4454111</v>
      </c>
      <c r="AB1525" s="533"/>
      <c r="AC1525" s="488"/>
      <c r="AD1525" s="488"/>
      <c r="AE1525" s="488"/>
      <c r="AF1525" s="488"/>
      <c r="AG1525" s="488"/>
      <c r="AH1525" s="488"/>
      <c r="AI1525" s="488"/>
      <c r="AJ1525" s="488"/>
      <c r="AK1525" s="488"/>
      <c r="AL1525" s="488"/>
      <c r="AM1525" s="488"/>
      <c r="AN1525" s="488"/>
      <c r="AO1525" s="488"/>
      <c r="AP1525" s="488"/>
      <c r="AQ1525" s="488"/>
      <c r="AR1525" s="488"/>
      <c r="AS1525" s="488"/>
      <c r="AT1525" s="488"/>
      <c r="AU1525" s="489"/>
    </row>
    <row r="1526" spans="1:50" s="516" customFormat="1" ht="12.75">
      <c r="A1526" s="529"/>
      <c r="B1526" s="401" t="s">
        <v>362</v>
      </c>
      <c r="C1526" s="360">
        <v>0</v>
      </c>
      <c r="D1526" s="360">
        <v>28.114000000000001</v>
      </c>
      <c r="E1526" s="360">
        <v>0</v>
      </c>
      <c r="F1526" s="402"/>
      <c r="G1526" s="402"/>
      <c r="H1526" s="177">
        <v>194.62611844</v>
      </c>
      <c r="I1526" s="177">
        <v>114.55295630377464</v>
      </c>
      <c r="J1526" s="177">
        <v>0</v>
      </c>
      <c r="K1526" s="177">
        <v>0</v>
      </c>
      <c r="L1526" s="177">
        <v>28.114000000000001</v>
      </c>
      <c r="M1526" s="177">
        <v>0</v>
      </c>
      <c r="N1526" s="177">
        <v>0</v>
      </c>
      <c r="O1526" s="177">
        <v>0</v>
      </c>
      <c r="P1526" s="177">
        <v>0</v>
      </c>
      <c r="Q1526" s="177">
        <v>0</v>
      </c>
      <c r="R1526" s="177">
        <v>0</v>
      </c>
      <c r="S1526" s="177">
        <v>0</v>
      </c>
      <c r="T1526" s="403">
        <v>28.114000000000001</v>
      </c>
      <c r="U1526" s="403">
        <v>0</v>
      </c>
      <c r="V1526" s="177">
        <v>71.418573236225356</v>
      </c>
      <c r="W1526" s="177">
        <v>114.55295630377464</v>
      </c>
      <c r="X1526" s="177">
        <v>0</v>
      </c>
      <c r="Y1526" s="177">
        <v>0</v>
      </c>
      <c r="Z1526" s="177">
        <v>0</v>
      </c>
      <c r="AA1526" s="407">
        <v>185.97152954000001</v>
      </c>
      <c r="AB1526" s="533"/>
      <c r="AC1526" s="488"/>
      <c r="AD1526" s="488"/>
      <c r="AE1526" s="488"/>
      <c r="AF1526" s="488"/>
      <c r="AG1526" s="488"/>
      <c r="AH1526" s="488"/>
      <c r="AI1526" s="488"/>
      <c r="AJ1526" s="488"/>
      <c r="AK1526" s="488"/>
      <c r="AL1526" s="488"/>
      <c r="AM1526" s="488"/>
      <c r="AN1526" s="488"/>
      <c r="AO1526" s="488"/>
      <c r="AP1526" s="488"/>
      <c r="AQ1526" s="488"/>
      <c r="AR1526" s="488"/>
      <c r="AS1526" s="488"/>
      <c r="AT1526" s="488"/>
      <c r="AU1526" s="489"/>
    </row>
    <row r="1527" spans="1:50" s="516" customFormat="1" ht="12.75">
      <c r="A1527" s="529"/>
      <c r="B1527" s="401" t="s">
        <v>363</v>
      </c>
      <c r="C1527" s="360">
        <v>0</v>
      </c>
      <c r="D1527" s="360">
        <v>27.716000000000001</v>
      </c>
      <c r="E1527" s="360">
        <v>0</v>
      </c>
      <c r="F1527" s="402"/>
      <c r="G1527" s="402"/>
      <c r="H1527" s="177">
        <v>192.25503724999999</v>
      </c>
      <c r="I1527" s="177">
        <v>114.55295630377464</v>
      </c>
      <c r="J1527" s="177">
        <v>0</v>
      </c>
      <c r="K1527" s="177">
        <v>0</v>
      </c>
      <c r="L1527" s="177">
        <v>27.716000000000001</v>
      </c>
      <c r="M1527" s="177">
        <v>0</v>
      </c>
      <c r="N1527" s="177">
        <v>0</v>
      </c>
      <c r="O1527" s="177">
        <v>0</v>
      </c>
      <c r="P1527" s="177">
        <v>0</v>
      </c>
      <c r="Q1527" s="177">
        <v>0</v>
      </c>
      <c r="R1527" s="177">
        <v>0</v>
      </c>
      <c r="S1527" s="177">
        <v>0</v>
      </c>
      <c r="T1527" s="403">
        <v>27.716000000000001</v>
      </c>
      <c r="U1527" s="403">
        <v>0</v>
      </c>
      <c r="V1527" s="177">
        <v>69.047492046225358</v>
      </c>
      <c r="W1527" s="177">
        <v>114.55295630377464</v>
      </c>
      <c r="X1527" s="177">
        <v>0</v>
      </c>
      <c r="Y1527" s="177">
        <v>0</v>
      </c>
      <c r="Z1527" s="177">
        <v>0</v>
      </c>
      <c r="AA1527" s="407">
        <v>183.60044834999999</v>
      </c>
      <c r="AB1527" s="533"/>
      <c r="AC1527" s="488"/>
      <c r="AD1527" s="488"/>
      <c r="AE1527" s="488"/>
      <c r="AF1527" s="488"/>
      <c r="AG1527" s="488"/>
      <c r="AH1527" s="488"/>
      <c r="AI1527" s="488"/>
      <c r="AJ1527" s="488"/>
      <c r="AK1527" s="488"/>
      <c r="AL1527" s="488"/>
      <c r="AM1527" s="488"/>
      <c r="AN1527" s="488"/>
      <c r="AO1527" s="488"/>
      <c r="AP1527" s="488"/>
      <c r="AQ1527" s="488"/>
      <c r="AR1527" s="488"/>
      <c r="AS1527" s="488"/>
      <c r="AT1527" s="488"/>
      <c r="AU1527" s="489"/>
    </row>
    <row r="1528" spans="1:50" s="516" customFormat="1" ht="12.75">
      <c r="A1528" s="529"/>
      <c r="B1528" s="401" t="s">
        <v>364</v>
      </c>
      <c r="C1528" s="360"/>
      <c r="D1528" s="360"/>
      <c r="E1528" s="360"/>
      <c r="F1528" s="402"/>
      <c r="G1528" s="402"/>
      <c r="H1528" s="177"/>
      <c r="I1528" s="177"/>
      <c r="J1528" s="177"/>
      <c r="K1528" s="177"/>
      <c r="L1528" s="177"/>
      <c r="M1528" s="177"/>
      <c r="N1528" s="177"/>
      <c r="O1528" s="177"/>
      <c r="P1528" s="177"/>
      <c r="Q1528" s="177"/>
      <c r="R1528" s="177"/>
      <c r="S1528" s="177"/>
      <c r="T1528" s="403">
        <v>0</v>
      </c>
      <c r="U1528" s="403">
        <v>0</v>
      </c>
      <c r="V1528" s="177"/>
      <c r="W1528" s="177"/>
      <c r="X1528" s="177"/>
      <c r="Y1528" s="177"/>
      <c r="Z1528" s="177"/>
      <c r="AA1528" s="407">
        <v>0</v>
      </c>
      <c r="AB1528" s="533"/>
      <c r="AC1528" s="488"/>
      <c r="AD1528" s="488"/>
      <c r="AE1528" s="488"/>
      <c r="AF1528" s="488"/>
      <c r="AG1528" s="488"/>
      <c r="AH1528" s="488"/>
      <c r="AI1528" s="488"/>
      <c r="AJ1528" s="488"/>
      <c r="AK1528" s="488"/>
      <c r="AL1528" s="488"/>
      <c r="AM1528" s="488"/>
      <c r="AN1528" s="488"/>
      <c r="AO1528" s="488"/>
      <c r="AP1528" s="488"/>
      <c r="AQ1528" s="488"/>
      <c r="AR1528" s="488"/>
      <c r="AS1528" s="488"/>
      <c r="AT1528" s="488"/>
      <c r="AU1528" s="489"/>
    </row>
    <row r="1529" spans="1:50" s="516" customFormat="1" ht="12.75">
      <c r="A1529" s="529"/>
      <c r="B1529" s="401" t="s">
        <v>365</v>
      </c>
      <c r="C1529" s="360"/>
      <c r="D1529" s="360"/>
      <c r="E1529" s="360"/>
      <c r="F1529" s="402"/>
      <c r="G1529" s="402"/>
      <c r="H1529" s="177"/>
      <c r="I1529" s="177"/>
      <c r="J1529" s="177"/>
      <c r="K1529" s="177"/>
      <c r="L1529" s="177"/>
      <c r="M1529" s="177"/>
      <c r="N1529" s="177"/>
      <c r="O1529" s="177"/>
      <c r="P1529" s="177"/>
      <c r="Q1529" s="177"/>
      <c r="R1529" s="177"/>
      <c r="S1529" s="177"/>
      <c r="T1529" s="403">
        <v>0</v>
      </c>
      <c r="U1529" s="403">
        <v>0</v>
      </c>
      <c r="V1529" s="177"/>
      <c r="W1529" s="177"/>
      <c r="X1529" s="177"/>
      <c r="Y1529" s="177"/>
      <c r="Z1529" s="177"/>
      <c r="AA1529" s="407">
        <v>0</v>
      </c>
      <c r="AB1529" s="533"/>
      <c r="AC1529" s="488"/>
      <c r="AD1529" s="488"/>
      <c r="AE1529" s="488"/>
      <c r="AF1529" s="488"/>
      <c r="AG1529" s="488"/>
      <c r="AH1529" s="488"/>
      <c r="AI1529" s="488"/>
      <c r="AJ1529" s="488"/>
      <c r="AK1529" s="488"/>
      <c r="AL1529" s="488"/>
      <c r="AM1529" s="488"/>
      <c r="AN1529" s="488"/>
      <c r="AO1529" s="488"/>
      <c r="AP1529" s="488"/>
      <c r="AQ1529" s="488"/>
      <c r="AR1529" s="488"/>
      <c r="AS1529" s="488"/>
      <c r="AT1529" s="488"/>
      <c r="AU1529" s="489"/>
    </row>
    <row r="1530" spans="1:50" s="516" customFormat="1" ht="12.75">
      <c r="A1530" s="529"/>
      <c r="B1530" s="401" t="s">
        <v>366</v>
      </c>
      <c r="C1530" s="360"/>
      <c r="D1530" s="360">
        <v>27.716000000000001</v>
      </c>
      <c r="E1530" s="360"/>
      <c r="F1530" s="402"/>
      <c r="G1530" s="402"/>
      <c r="H1530" s="177">
        <v>192.25503724999999</v>
      </c>
      <c r="I1530" s="518">
        <v>114.55295630377464</v>
      </c>
      <c r="J1530" s="177"/>
      <c r="K1530" s="177"/>
      <c r="L1530" s="177">
        <v>27.716000000000001</v>
      </c>
      <c r="M1530" s="177"/>
      <c r="N1530" s="177"/>
      <c r="O1530" s="177"/>
      <c r="P1530" s="177"/>
      <c r="Q1530" s="177"/>
      <c r="R1530" s="177"/>
      <c r="S1530" s="177"/>
      <c r="T1530" s="403">
        <v>27.716000000000001</v>
      </c>
      <c r="U1530" s="403">
        <v>0</v>
      </c>
      <c r="V1530" s="177">
        <v>69.047492046225358</v>
      </c>
      <c r="W1530" s="177">
        <v>114.55295630377464</v>
      </c>
      <c r="X1530" s="177"/>
      <c r="Y1530" s="177"/>
      <c r="Z1530" s="177"/>
      <c r="AA1530" s="407">
        <v>183.60044834999999</v>
      </c>
      <c r="AB1530" s="533"/>
      <c r="AC1530" s="488"/>
      <c r="AD1530" s="488"/>
      <c r="AE1530" s="488"/>
      <c r="AF1530" s="488"/>
      <c r="AG1530" s="488"/>
      <c r="AH1530" s="488"/>
      <c r="AI1530" s="488"/>
      <c r="AJ1530" s="488"/>
      <c r="AK1530" s="488"/>
      <c r="AL1530" s="488"/>
      <c r="AM1530" s="488"/>
      <c r="AN1530" s="488"/>
      <c r="AO1530" s="488"/>
      <c r="AP1530" s="488"/>
      <c r="AQ1530" s="488"/>
      <c r="AR1530" s="488"/>
      <c r="AS1530" s="488"/>
      <c r="AT1530" s="488"/>
      <c r="AU1530" s="489"/>
    </row>
    <row r="1531" spans="1:50" s="516" customFormat="1" ht="12.75">
      <c r="A1531" s="529"/>
      <c r="B1531" s="401" t="s">
        <v>367</v>
      </c>
      <c r="C1531" s="360"/>
      <c r="D1531" s="360"/>
      <c r="E1531" s="360"/>
      <c r="F1531" s="402"/>
      <c r="G1531" s="402"/>
      <c r="H1531" s="177"/>
      <c r="I1531" s="177"/>
      <c r="J1531" s="177"/>
      <c r="K1531" s="177"/>
      <c r="L1531" s="177"/>
      <c r="M1531" s="177"/>
      <c r="N1531" s="177"/>
      <c r="O1531" s="177"/>
      <c r="P1531" s="177"/>
      <c r="Q1531" s="177"/>
      <c r="R1531" s="177"/>
      <c r="S1531" s="177"/>
      <c r="T1531" s="403">
        <v>0</v>
      </c>
      <c r="U1531" s="403">
        <v>0</v>
      </c>
      <c r="V1531" s="177"/>
      <c r="W1531" s="177"/>
      <c r="X1531" s="177"/>
      <c r="Y1531" s="177"/>
      <c r="Z1531" s="177"/>
      <c r="AA1531" s="407">
        <v>0</v>
      </c>
      <c r="AB1531" s="533"/>
      <c r="AC1531" s="488"/>
      <c r="AD1531" s="488"/>
      <c r="AE1531" s="488"/>
      <c r="AF1531" s="488"/>
      <c r="AG1531" s="488"/>
      <c r="AH1531" s="488"/>
      <c r="AI1531" s="488"/>
      <c r="AJ1531" s="488"/>
      <c r="AK1531" s="488"/>
      <c r="AL1531" s="488"/>
      <c r="AM1531" s="488"/>
      <c r="AN1531" s="488"/>
      <c r="AO1531" s="488"/>
      <c r="AP1531" s="488"/>
      <c r="AQ1531" s="488"/>
      <c r="AR1531" s="488"/>
      <c r="AS1531" s="488"/>
      <c r="AT1531" s="488"/>
      <c r="AU1531" s="489"/>
    </row>
    <row r="1532" spans="1:50" s="516" customFormat="1" ht="12.75">
      <c r="A1532" s="529"/>
      <c r="B1532" s="401" t="s">
        <v>368</v>
      </c>
      <c r="C1532" s="360">
        <v>0</v>
      </c>
      <c r="D1532" s="360">
        <v>0.39800000000000002</v>
      </c>
      <c r="E1532" s="360">
        <v>0</v>
      </c>
      <c r="F1532" s="402"/>
      <c r="G1532" s="402"/>
      <c r="H1532" s="177">
        <v>2.3710811899999999</v>
      </c>
      <c r="I1532" s="177">
        <v>0</v>
      </c>
      <c r="J1532" s="177">
        <v>0</v>
      </c>
      <c r="K1532" s="177">
        <v>0</v>
      </c>
      <c r="L1532" s="177">
        <v>0.39800000000000002</v>
      </c>
      <c r="M1532" s="177">
        <v>0</v>
      </c>
      <c r="N1532" s="177">
        <v>0</v>
      </c>
      <c r="O1532" s="177">
        <v>0</v>
      </c>
      <c r="P1532" s="177">
        <v>0</v>
      </c>
      <c r="Q1532" s="177">
        <v>0</v>
      </c>
      <c r="R1532" s="177">
        <v>0</v>
      </c>
      <c r="S1532" s="177">
        <v>0</v>
      </c>
      <c r="T1532" s="403">
        <v>0.39800000000000002</v>
      </c>
      <c r="U1532" s="403">
        <v>0</v>
      </c>
      <c r="V1532" s="177">
        <v>2.3710811900000004</v>
      </c>
      <c r="W1532" s="177">
        <v>0</v>
      </c>
      <c r="X1532" s="177">
        <v>0</v>
      </c>
      <c r="Y1532" s="177">
        <v>0</v>
      </c>
      <c r="Z1532" s="177">
        <v>0</v>
      </c>
      <c r="AA1532" s="407">
        <v>2.3710811900000004</v>
      </c>
      <c r="AB1532" s="533"/>
      <c r="AC1532" s="488"/>
      <c r="AD1532" s="488"/>
      <c r="AE1532" s="488"/>
      <c r="AF1532" s="488"/>
      <c r="AG1532" s="488"/>
      <c r="AH1532" s="488"/>
      <c r="AI1532" s="488"/>
      <c r="AJ1532" s="488"/>
      <c r="AK1532" s="488"/>
      <c r="AL1532" s="488"/>
      <c r="AM1532" s="488"/>
      <c r="AN1532" s="488"/>
      <c r="AO1532" s="488"/>
      <c r="AP1532" s="488"/>
      <c r="AQ1532" s="488"/>
      <c r="AR1532" s="488"/>
      <c r="AS1532" s="488"/>
      <c r="AT1532" s="488"/>
      <c r="AU1532" s="489"/>
    </row>
    <row r="1533" spans="1:50" s="516" customFormat="1" ht="12.75">
      <c r="A1533" s="529"/>
      <c r="B1533" s="401" t="s">
        <v>369</v>
      </c>
      <c r="C1533" s="360"/>
      <c r="D1533" s="360"/>
      <c r="E1533" s="360"/>
      <c r="F1533" s="402"/>
      <c r="G1533" s="402"/>
      <c r="H1533" s="177"/>
      <c r="I1533" s="177"/>
      <c r="J1533" s="177"/>
      <c r="K1533" s="177"/>
      <c r="L1533" s="177"/>
      <c r="M1533" s="177"/>
      <c r="N1533" s="177"/>
      <c r="O1533" s="177"/>
      <c r="P1533" s="177"/>
      <c r="Q1533" s="177"/>
      <c r="R1533" s="177"/>
      <c r="S1533" s="177"/>
      <c r="T1533" s="403">
        <v>0</v>
      </c>
      <c r="U1533" s="403">
        <v>0</v>
      </c>
      <c r="V1533" s="177"/>
      <c r="W1533" s="177"/>
      <c r="X1533" s="177"/>
      <c r="Y1533" s="177"/>
      <c r="Z1533" s="177"/>
      <c r="AA1533" s="407">
        <v>0</v>
      </c>
      <c r="AB1533" s="533"/>
      <c r="AC1533" s="488"/>
      <c r="AD1533" s="488"/>
      <c r="AE1533" s="488"/>
      <c r="AF1533" s="488"/>
      <c r="AG1533" s="488"/>
      <c r="AH1533" s="488"/>
      <c r="AI1533" s="488"/>
      <c r="AJ1533" s="488"/>
      <c r="AK1533" s="488"/>
      <c r="AL1533" s="488"/>
      <c r="AM1533" s="488"/>
      <c r="AN1533" s="488"/>
      <c r="AO1533" s="488"/>
      <c r="AP1533" s="488"/>
      <c r="AQ1533" s="488"/>
      <c r="AR1533" s="488"/>
      <c r="AS1533" s="488"/>
      <c r="AT1533" s="488"/>
      <c r="AU1533" s="489"/>
    </row>
    <row r="1534" spans="1:50" s="516" customFormat="1" ht="12.75">
      <c r="A1534" s="529"/>
      <c r="B1534" s="401" t="s">
        <v>370</v>
      </c>
      <c r="C1534" s="360"/>
      <c r="D1534" s="360"/>
      <c r="E1534" s="360"/>
      <c r="F1534" s="402"/>
      <c r="G1534" s="402"/>
      <c r="H1534" s="177"/>
      <c r="I1534" s="177"/>
      <c r="J1534" s="177"/>
      <c r="K1534" s="177"/>
      <c r="L1534" s="177"/>
      <c r="M1534" s="177"/>
      <c r="N1534" s="177"/>
      <c r="O1534" s="177"/>
      <c r="P1534" s="177"/>
      <c r="Q1534" s="177"/>
      <c r="R1534" s="177"/>
      <c r="S1534" s="177"/>
      <c r="T1534" s="403">
        <v>0</v>
      </c>
      <c r="U1534" s="403">
        <v>0</v>
      </c>
      <c r="V1534" s="177"/>
      <c r="W1534" s="177"/>
      <c r="X1534" s="177"/>
      <c r="Y1534" s="177"/>
      <c r="Z1534" s="177"/>
      <c r="AA1534" s="407">
        <v>0</v>
      </c>
      <c r="AB1534" s="533"/>
      <c r="AC1534" s="488"/>
      <c r="AD1534" s="488"/>
      <c r="AE1534" s="488"/>
      <c r="AF1534" s="488"/>
      <c r="AG1534" s="488"/>
      <c r="AH1534" s="488"/>
      <c r="AI1534" s="488"/>
      <c r="AJ1534" s="488"/>
      <c r="AK1534" s="488"/>
      <c r="AL1534" s="488"/>
      <c r="AM1534" s="488"/>
      <c r="AN1534" s="488"/>
      <c r="AO1534" s="488"/>
      <c r="AP1534" s="488"/>
      <c r="AQ1534" s="488"/>
      <c r="AR1534" s="488"/>
      <c r="AS1534" s="488"/>
      <c r="AT1534" s="488"/>
      <c r="AU1534" s="489"/>
    </row>
    <row r="1535" spans="1:50" s="516" customFormat="1" ht="12.75">
      <c r="A1535" s="529"/>
      <c r="B1535" s="401" t="s">
        <v>371</v>
      </c>
      <c r="C1535" s="360"/>
      <c r="D1535" s="360">
        <v>0.38400000000000001</v>
      </c>
      <c r="E1535" s="360"/>
      <c r="F1535" s="402"/>
      <c r="G1535" s="402"/>
      <c r="H1535" s="177">
        <v>2.1287626099999999</v>
      </c>
      <c r="I1535" s="518">
        <v>0</v>
      </c>
      <c r="J1535" s="177"/>
      <c r="K1535" s="177"/>
      <c r="L1535" s="177">
        <v>0.38400000000000001</v>
      </c>
      <c r="M1535" s="177"/>
      <c r="N1535" s="177"/>
      <c r="O1535" s="177"/>
      <c r="P1535" s="177"/>
      <c r="Q1535" s="177"/>
      <c r="R1535" s="177"/>
      <c r="S1535" s="177"/>
      <c r="T1535" s="403">
        <v>0.38400000000000001</v>
      </c>
      <c r="U1535" s="403">
        <v>0</v>
      </c>
      <c r="V1535" s="177">
        <v>2.1287626100000003</v>
      </c>
      <c r="W1535" s="177">
        <v>0</v>
      </c>
      <c r="X1535" s="177"/>
      <c r="Y1535" s="177"/>
      <c r="Z1535" s="177"/>
      <c r="AA1535" s="407">
        <v>2.1287626100000003</v>
      </c>
      <c r="AB1535" s="533"/>
      <c r="AC1535" s="488"/>
      <c r="AD1535" s="488"/>
      <c r="AE1535" s="488"/>
      <c r="AF1535" s="488"/>
      <c r="AG1535" s="488"/>
      <c r="AH1535" s="488"/>
      <c r="AI1535" s="488"/>
      <c r="AJ1535" s="488"/>
      <c r="AK1535" s="488"/>
      <c r="AL1535" s="488"/>
      <c r="AM1535" s="488"/>
      <c r="AN1535" s="488"/>
      <c r="AO1535" s="488"/>
      <c r="AP1535" s="488"/>
      <c r="AQ1535" s="488"/>
      <c r="AR1535" s="488"/>
      <c r="AS1535" s="488"/>
      <c r="AT1535" s="488"/>
      <c r="AU1535" s="489"/>
    </row>
    <row r="1536" spans="1:50" s="516" customFormat="1" ht="12.75">
      <c r="A1536" s="529"/>
      <c r="B1536" s="401" t="s">
        <v>372</v>
      </c>
      <c r="C1536" s="360"/>
      <c r="D1536" s="360">
        <v>1.4E-2</v>
      </c>
      <c r="E1536" s="360"/>
      <c r="F1536" s="402"/>
      <c r="G1536" s="402"/>
      <c r="H1536" s="177">
        <v>0.24231857999999998</v>
      </c>
      <c r="I1536" s="518">
        <v>0</v>
      </c>
      <c r="J1536" s="177"/>
      <c r="K1536" s="177"/>
      <c r="L1536" s="177">
        <v>1.4E-2</v>
      </c>
      <c r="M1536" s="177"/>
      <c r="N1536" s="177"/>
      <c r="O1536" s="177"/>
      <c r="P1536" s="177"/>
      <c r="Q1536" s="177"/>
      <c r="R1536" s="177"/>
      <c r="S1536" s="177"/>
      <c r="T1536" s="403">
        <v>1.4E-2</v>
      </c>
      <c r="U1536" s="403">
        <v>0</v>
      </c>
      <c r="V1536" s="177">
        <v>0.24231857999999987</v>
      </c>
      <c r="W1536" s="177">
        <v>0</v>
      </c>
      <c r="X1536" s="177"/>
      <c r="Y1536" s="177"/>
      <c r="Z1536" s="177"/>
      <c r="AA1536" s="407">
        <v>0.24231857999999987</v>
      </c>
      <c r="AB1536" s="533"/>
      <c r="AC1536" s="488"/>
      <c r="AD1536" s="488"/>
      <c r="AE1536" s="488"/>
      <c r="AF1536" s="488"/>
      <c r="AG1536" s="488"/>
      <c r="AH1536" s="488"/>
      <c r="AI1536" s="488"/>
      <c r="AJ1536" s="488"/>
      <c r="AK1536" s="488"/>
      <c r="AL1536" s="488"/>
      <c r="AM1536" s="488"/>
      <c r="AN1536" s="488"/>
      <c r="AO1536" s="488"/>
      <c r="AP1536" s="488"/>
      <c r="AQ1536" s="488"/>
      <c r="AR1536" s="488"/>
      <c r="AS1536" s="488"/>
      <c r="AT1536" s="488"/>
      <c r="AU1536" s="489"/>
    </row>
    <row r="1537" spans="1:50" s="516" customFormat="1" ht="12.75">
      <c r="A1537" s="529"/>
      <c r="B1537" s="401" t="s">
        <v>373</v>
      </c>
      <c r="C1537" s="360">
        <v>0</v>
      </c>
      <c r="D1537" s="360">
        <v>0</v>
      </c>
      <c r="E1537" s="360">
        <v>0.63</v>
      </c>
      <c r="F1537" s="402"/>
      <c r="G1537" s="402"/>
      <c r="H1537" s="177">
        <v>33.473881559999995</v>
      </c>
      <c r="I1537" s="177">
        <v>4.0691967762253363</v>
      </c>
      <c r="J1537" s="177">
        <v>0</v>
      </c>
      <c r="K1537" s="177">
        <v>0</v>
      </c>
      <c r="L1537" s="177">
        <v>0</v>
      </c>
      <c r="M1537" s="177">
        <v>0.63</v>
      </c>
      <c r="N1537" s="177">
        <v>0</v>
      </c>
      <c r="O1537" s="177">
        <v>0</v>
      </c>
      <c r="P1537" s="177">
        <v>0</v>
      </c>
      <c r="Q1537" s="177">
        <v>0</v>
      </c>
      <c r="R1537" s="177">
        <v>0</v>
      </c>
      <c r="S1537" s="177">
        <v>0</v>
      </c>
      <c r="T1537" s="403">
        <v>0</v>
      </c>
      <c r="U1537" s="403">
        <v>0.63</v>
      </c>
      <c r="V1537" s="177">
        <v>29.404684783774659</v>
      </c>
      <c r="W1537" s="177">
        <v>4.0691967762253363</v>
      </c>
      <c r="X1537" s="177">
        <v>0</v>
      </c>
      <c r="Y1537" s="177">
        <v>0</v>
      </c>
      <c r="Z1537" s="177">
        <v>0</v>
      </c>
      <c r="AA1537" s="407">
        <v>33.473881559999995</v>
      </c>
      <c r="AB1537" s="533"/>
      <c r="AC1537" s="488"/>
      <c r="AD1537" s="488"/>
      <c r="AE1537" s="488"/>
      <c r="AF1537" s="488"/>
      <c r="AG1537" s="488"/>
      <c r="AH1537" s="488"/>
      <c r="AI1537" s="488"/>
      <c r="AJ1537" s="488"/>
      <c r="AK1537" s="488"/>
      <c r="AL1537" s="488"/>
      <c r="AM1537" s="488"/>
      <c r="AN1537" s="488"/>
      <c r="AO1537" s="488"/>
      <c r="AP1537" s="488"/>
      <c r="AQ1537" s="488"/>
      <c r="AR1537" s="488"/>
      <c r="AS1537" s="488"/>
      <c r="AT1537" s="488"/>
      <c r="AU1537" s="489"/>
    </row>
    <row r="1538" spans="1:50" s="516" customFormat="1" ht="12.75">
      <c r="A1538" s="529"/>
      <c r="B1538" s="401" t="s">
        <v>374</v>
      </c>
      <c r="C1538" s="360"/>
      <c r="D1538" s="360"/>
      <c r="E1538" s="360"/>
      <c r="F1538" s="402"/>
      <c r="G1538" s="402"/>
      <c r="H1538" s="177"/>
      <c r="I1538" s="177"/>
      <c r="J1538" s="177"/>
      <c r="K1538" s="177"/>
      <c r="L1538" s="177"/>
      <c r="M1538" s="177"/>
      <c r="N1538" s="177"/>
      <c r="O1538" s="177"/>
      <c r="P1538" s="177"/>
      <c r="Q1538" s="177"/>
      <c r="R1538" s="177"/>
      <c r="S1538" s="177"/>
      <c r="T1538" s="403">
        <v>0</v>
      </c>
      <c r="U1538" s="403">
        <v>0</v>
      </c>
      <c r="V1538" s="177"/>
      <c r="W1538" s="177"/>
      <c r="X1538" s="177"/>
      <c r="Y1538" s="177"/>
      <c r="Z1538" s="177"/>
      <c r="AA1538" s="407">
        <v>0</v>
      </c>
      <c r="AB1538" s="533"/>
      <c r="AC1538" s="488"/>
      <c r="AD1538" s="488"/>
      <c r="AE1538" s="488"/>
      <c r="AF1538" s="488"/>
      <c r="AG1538" s="488"/>
      <c r="AH1538" s="488"/>
      <c r="AI1538" s="488"/>
      <c r="AJ1538" s="488"/>
      <c r="AK1538" s="488"/>
      <c r="AL1538" s="488"/>
      <c r="AM1538" s="488"/>
      <c r="AN1538" s="488"/>
      <c r="AO1538" s="488"/>
      <c r="AP1538" s="488"/>
      <c r="AQ1538" s="488"/>
      <c r="AR1538" s="488"/>
      <c r="AS1538" s="488"/>
      <c r="AT1538" s="488"/>
      <c r="AU1538" s="489"/>
    </row>
    <row r="1539" spans="1:50" s="516" customFormat="1" ht="12.75">
      <c r="A1539" s="529"/>
      <c r="B1539" s="401" t="s">
        <v>375</v>
      </c>
      <c r="C1539" s="360"/>
      <c r="D1539" s="360"/>
      <c r="E1539" s="360"/>
      <c r="F1539" s="402"/>
      <c r="G1539" s="402"/>
      <c r="H1539" s="177"/>
      <c r="I1539" s="177"/>
      <c r="J1539" s="177"/>
      <c r="K1539" s="177"/>
      <c r="L1539" s="177"/>
      <c r="M1539" s="177"/>
      <c r="N1539" s="177"/>
      <c r="O1539" s="177"/>
      <c r="P1539" s="177"/>
      <c r="Q1539" s="177"/>
      <c r="R1539" s="177"/>
      <c r="S1539" s="177"/>
      <c r="T1539" s="403">
        <v>0</v>
      </c>
      <c r="U1539" s="403">
        <v>0</v>
      </c>
      <c r="V1539" s="177"/>
      <c r="W1539" s="177"/>
      <c r="X1539" s="177"/>
      <c r="Y1539" s="177"/>
      <c r="Z1539" s="177"/>
      <c r="AA1539" s="407">
        <v>0</v>
      </c>
      <c r="AB1539" s="533"/>
      <c r="AC1539" s="488"/>
      <c r="AD1539" s="488"/>
      <c r="AE1539" s="488"/>
      <c r="AF1539" s="488"/>
      <c r="AG1539" s="488"/>
      <c r="AH1539" s="488"/>
      <c r="AI1539" s="488"/>
      <c r="AJ1539" s="488"/>
      <c r="AK1539" s="488"/>
      <c r="AL1539" s="488"/>
      <c r="AM1539" s="488"/>
      <c r="AN1539" s="488"/>
      <c r="AO1539" s="488"/>
      <c r="AP1539" s="488"/>
      <c r="AQ1539" s="488"/>
      <c r="AR1539" s="488"/>
      <c r="AS1539" s="488"/>
      <c r="AT1539" s="488"/>
      <c r="AU1539" s="489"/>
    </row>
    <row r="1540" spans="1:50" s="516" customFormat="1" ht="12.75">
      <c r="A1540" s="529"/>
      <c r="B1540" s="401" t="s">
        <v>376</v>
      </c>
      <c r="C1540" s="360"/>
      <c r="D1540" s="360"/>
      <c r="E1540" s="360">
        <v>0.63</v>
      </c>
      <c r="F1540" s="402"/>
      <c r="G1540" s="402"/>
      <c r="H1540" s="177">
        <v>33.473881559999995</v>
      </c>
      <c r="I1540" s="518">
        <v>4.0691967762253363</v>
      </c>
      <c r="J1540" s="177"/>
      <c r="K1540" s="177"/>
      <c r="L1540" s="177"/>
      <c r="M1540" s="177">
        <v>0.63</v>
      </c>
      <c r="N1540" s="177"/>
      <c r="O1540" s="177"/>
      <c r="P1540" s="177"/>
      <c r="Q1540" s="177"/>
      <c r="R1540" s="177"/>
      <c r="S1540" s="177"/>
      <c r="T1540" s="403">
        <v>0</v>
      </c>
      <c r="U1540" s="403">
        <v>0.63</v>
      </c>
      <c r="V1540" s="177">
        <v>29.404684783774659</v>
      </c>
      <c r="W1540" s="177">
        <v>4.0691967762253363</v>
      </c>
      <c r="X1540" s="177"/>
      <c r="Y1540" s="177"/>
      <c r="Z1540" s="177"/>
      <c r="AA1540" s="407">
        <v>33.473881559999995</v>
      </c>
      <c r="AB1540" s="533"/>
      <c r="AC1540" s="488"/>
      <c r="AD1540" s="488"/>
      <c r="AE1540" s="488"/>
      <c r="AF1540" s="488"/>
      <c r="AG1540" s="488"/>
      <c r="AH1540" s="488"/>
      <c r="AI1540" s="488"/>
      <c r="AJ1540" s="488"/>
      <c r="AK1540" s="488"/>
      <c r="AL1540" s="488"/>
      <c r="AM1540" s="488"/>
      <c r="AN1540" s="488"/>
      <c r="AO1540" s="488"/>
      <c r="AP1540" s="488"/>
      <c r="AQ1540" s="488"/>
      <c r="AR1540" s="488"/>
      <c r="AS1540" s="488"/>
      <c r="AT1540" s="488"/>
      <c r="AU1540" s="489"/>
    </row>
    <row r="1541" spans="1:50" s="516" customFormat="1" ht="12.75">
      <c r="A1541" s="529"/>
      <c r="B1541" s="401" t="s">
        <v>377</v>
      </c>
      <c r="C1541" s="360"/>
      <c r="D1541" s="360"/>
      <c r="E1541" s="360"/>
      <c r="F1541" s="402"/>
      <c r="G1541" s="402"/>
      <c r="H1541" s="177"/>
      <c r="I1541" s="177"/>
      <c r="J1541" s="177"/>
      <c r="K1541" s="177"/>
      <c r="L1541" s="177"/>
      <c r="M1541" s="177"/>
      <c r="N1541" s="177"/>
      <c r="O1541" s="177"/>
      <c r="P1541" s="177"/>
      <c r="Q1541" s="177"/>
      <c r="R1541" s="177"/>
      <c r="S1541" s="177"/>
      <c r="T1541" s="403">
        <v>0</v>
      </c>
      <c r="U1541" s="403">
        <v>0</v>
      </c>
      <c r="V1541" s="177"/>
      <c r="W1541" s="177"/>
      <c r="X1541" s="177"/>
      <c r="Y1541" s="177"/>
      <c r="Z1541" s="177"/>
      <c r="AA1541" s="407">
        <v>0</v>
      </c>
      <c r="AB1541" s="533"/>
      <c r="AC1541" s="488"/>
      <c r="AD1541" s="488"/>
      <c r="AE1541" s="488"/>
      <c r="AF1541" s="488"/>
      <c r="AG1541" s="488"/>
      <c r="AH1541" s="488"/>
      <c r="AI1541" s="488"/>
      <c r="AJ1541" s="488"/>
      <c r="AK1541" s="488"/>
      <c r="AL1541" s="488"/>
      <c r="AM1541" s="488"/>
      <c r="AN1541" s="488"/>
      <c r="AO1541" s="488"/>
      <c r="AP1541" s="488"/>
      <c r="AQ1541" s="488"/>
      <c r="AR1541" s="488"/>
      <c r="AS1541" s="488"/>
      <c r="AT1541" s="488"/>
      <c r="AU1541" s="489"/>
    </row>
    <row r="1542" spans="1:50" s="516" customFormat="1" ht="12.75">
      <c r="A1542" s="529"/>
      <c r="B1542" s="401" t="s">
        <v>67</v>
      </c>
      <c r="C1542" s="360"/>
      <c r="D1542" s="360"/>
      <c r="E1542" s="360"/>
      <c r="F1542" s="402"/>
      <c r="G1542" s="402"/>
      <c r="H1542" s="177"/>
      <c r="I1542" s="177"/>
      <c r="J1542" s="177"/>
      <c r="K1542" s="177"/>
      <c r="L1542" s="177"/>
      <c r="M1542" s="177"/>
      <c r="N1542" s="177"/>
      <c r="O1542" s="177"/>
      <c r="P1542" s="177"/>
      <c r="Q1542" s="177"/>
      <c r="R1542" s="177"/>
      <c r="S1542" s="177"/>
      <c r="T1542" s="403">
        <v>0</v>
      </c>
      <c r="U1542" s="403">
        <v>0</v>
      </c>
      <c r="V1542" s="177"/>
      <c r="W1542" s="177"/>
      <c r="X1542" s="177"/>
      <c r="Y1542" s="177"/>
      <c r="Z1542" s="177"/>
      <c r="AA1542" s="407">
        <v>0</v>
      </c>
      <c r="AB1542" s="533"/>
      <c r="AC1542" s="488"/>
      <c r="AD1542" s="488"/>
      <c r="AE1542" s="488"/>
      <c r="AF1542" s="488"/>
      <c r="AG1542" s="488"/>
      <c r="AH1542" s="488"/>
      <c r="AI1542" s="488"/>
      <c r="AJ1542" s="488"/>
      <c r="AK1542" s="488"/>
      <c r="AL1542" s="488"/>
      <c r="AM1542" s="488"/>
      <c r="AN1542" s="488"/>
      <c r="AO1542" s="488"/>
      <c r="AP1542" s="488"/>
      <c r="AQ1542" s="488"/>
      <c r="AR1542" s="488"/>
      <c r="AS1542" s="488"/>
      <c r="AT1542" s="488"/>
      <c r="AU1542" s="489"/>
    </row>
    <row r="1543" spans="1:50" s="528" customFormat="1" ht="39.950000000000003" customHeight="1">
      <c r="A1543" s="540">
        <v>63</v>
      </c>
      <c r="B1543" s="538" t="s">
        <v>140</v>
      </c>
      <c r="C1543" s="513" t="s">
        <v>52</v>
      </c>
      <c r="D1543" s="513">
        <v>8.3930000000000007</v>
      </c>
      <c r="E1543" s="513">
        <v>0.75</v>
      </c>
      <c r="F1543" s="539">
        <v>2012</v>
      </c>
      <c r="G1543" s="539">
        <v>2015</v>
      </c>
      <c r="H1543" s="513">
        <v>38.470000000000006</v>
      </c>
      <c r="I1543" s="513">
        <v>6.9444652800000028</v>
      </c>
      <c r="J1543" s="513"/>
      <c r="K1543" s="513"/>
      <c r="L1543" s="513">
        <v>8.3930000000000007</v>
      </c>
      <c r="M1543" s="513">
        <v>0.75</v>
      </c>
      <c r="N1543" s="513"/>
      <c r="O1543" s="513"/>
      <c r="P1543" s="513"/>
      <c r="Q1543" s="513"/>
      <c r="R1543" s="513"/>
      <c r="S1543" s="513"/>
      <c r="T1543" s="584">
        <v>8.3930000000000007</v>
      </c>
      <c r="U1543" s="584">
        <v>0.75</v>
      </c>
      <c r="V1543" s="590">
        <v>31.52553472000001</v>
      </c>
      <c r="W1543" s="590">
        <v>6.9444652800000002</v>
      </c>
      <c r="X1543" s="590"/>
      <c r="Y1543" s="590"/>
      <c r="Z1543" s="590"/>
      <c r="AA1543" s="587">
        <v>38.470000000000006</v>
      </c>
      <c r="AB1543" s="531"/>
      <c r="AC1543" s="515"/>
      <c r="AD1543" s="537"/>
      <c r="AE1543" s="537"/>
      <c r="AF1543" s="515"/>
      <c r="AG1543" s="515"/>
      <c r="AH1543" s="515"/>
      <c r="AI1543" s="515"/>
      <c r="AJ1543" s="515"/>
      <c r="AK1543" s="515"/>
      <c r="AL1543" s="515"/>
      <c r="AM1543" s="515"/>
      <c r="AN1543" s="515"/>
      <c r="AO1543" s="515"/>
      <c r="AP1543" s="515"/>
      <c r="AQ1543" s="537"/>
      <c r="AR1543" s="537"/>
      <c r="AS1543" s="537"/>
      <c r="AT1543" s="537"/>
      <c r="AU1543" s="527">
        <v>0</v>
      </c>
      <c r="AW1543" s="528">
        <v>0</v>
      </c>
      <c r="AX1543" s="536">
        <v>38.470000000000006</v>
      </c>
    </row>
    <row r="1544" spans="1:50" s="516" customFormat="1" ht="12.75">
      <c r="A1544" s="529"/>
      <c r="B1544" s="401" t="s">
        <v>361</v>
      </c>
      <c r="C1544" s="360">
        <v>0</v>
      </c>
      <c r="D1544" s="360">
        <v>8.3929999999999989</v>
      </c>
      <c r="E1544" s="360">
        <v>0.75</v>
      </c>
      <c r="F1544" s="402"/>
      <c r="G1544" s="402"/>
      <c r="H1544" s="177">
        <v>38.47</v>
      </c>
      <c r="I1544" s="177">
        <v>6.9444652799999922</v>
      </c>
      <c r="J1544" s="177">
        <v>0</v>
      </c>
      <c r="K1544" s="177">
        <v>0</v>
      </c>
      <c r="L1544" s="177">
        <v>8.3929999999999989</v>
      </c>
      <c r="M1544" s="177">
        <v>0.75</v>
      </c>
      <c r="N1544" s="177">
        <v>0</v>
      </c>
      <c r="O1544" s="177">
        <v>0</v>
      </c>
      <c r="P1544" s="177">
        <v>0</v>
      </c>
      <c r="Q1544" s="177">
        <v>0</v>
      </c>
      <c r="R1544" s="177">
        <v>0</v>
      </c>
      <c r="S1544" s="177">
        <v>0</v>
      </c>
      <c r="T1544" s="403">
        <v>8.3929999999999989</v>
      </c>
      <c r="U1544" s="403">
        <v>0.75</v>
      </c>
      <c r="V1544" s="177">
        <v>31.52553472000001</v>
      </c>
      <c r="W1544" s="177">
        <v>6.9444652799999922</v>
      </c>
      <c r="X1544" s="177">
        <v>0</v>
      </c>
      <c r="Y1544" s="177">
        <v>0</v>
      </c>
      <c r="Z1544" s="177">
        <v>0</v>
      </c>
      <c r="AA1544" s="407">
        <v>38.47</v>
      </c>
      <c r="AB1544" s="533"/>
      <c r="AC1544" s="488"/>
      <c r="AD1544" s="488"/>
      <c r="AE1544" s="488"/>
      <c r="AF1544" s="488"/>
      <c r="AG1544" s="488"/>
      <c r="AH1544" s="488"/>
      <c r="AI1544" s="488"/>
      <c r="AJ1544" s="488"/>
      <c r="AK1544" s="488"/>
      <c r="AL1544" s="488"/>
      <c r="AM1544" s="488"/>
      <c r="AN1544" s="488"/>
      <c r="AO1544" s="488"/>
      <c r="AP1544" s="488"/>
      <c r="AQ1544" s="488"/>
      <c r="AR1544" s="488"/>
      <c r="AS1544" s="488"/>
      <c r="AT1544" s="488"/>
      <c r="AU1544" s="489"/>
    </row>
    <row r="1545" spans="1:50" s="516" customFormat="1" ht="12.75">
      <c r="A1545" s="529"/>
      <c r="B1545" s="401" t="s">
        <v>362</v>
      </c>
      <c r="C1545" s="360">
        <v>0</v>
      </c>
      <c r="D1545" s="360">
        <v>8.3929999999999989</v>
      </c>
      <c r="E1545" s="360">
        <v>0</v>
      </c>
      <c r="F1545" s="402"/>
      <c r="G1545" s="402"/>
      <c r="H1545" s="177">
        <v>19.503946750000001</v>
      </c>
      <c r="I1545" s="177">
        <v>6.571978141735368</v>
      </c>
      <c r="J1545" s="177">
        <v>0</v>
      </c>
      <c r="K1545" s="177">
        <v>0</v>
      </c>
      <c r="L1545" s="177">
        <v>8.3929999999999989</v>
      </c>
      <c r="M1545" s="177">
        <v>0</v>
      </c>
      <c r="N1545" s="177">
        <v>0</v>
      </c>
      <c r="O1545" s="177">
        <v>0</v>
      </c>
      <c r="P1545" s="177">
        <v>0</v>
      </c>
      <c r="Q1545" s="177">
        <v>0</v>
      </c>
      <c r="R1545" s="177">
        <v>0</v>
      </c>
      <c r="S1545" s="177">
        <v>0</v>
      </c>
      <c r="T1545" s="403">
        <v>8.3929999999999989</v>
      </c>
      <c r="U1545" s="403">
        <v>0</v>
      </c>
      <c r="V1545" s="177">
        <v>12.931968608264635</v>
      </c>
      <c r="W1545" s="177">
        <v>6.571978141735368</v>
      </c>
      <c r="X1545" s="177">
        <v>0</v>
      </c>
      <c r="Y1545" s="177">
        <v>0</v>
      </c>
      <c r="Z1545" s="177">
        <v>0</v>
      </c>
      <c r="AA1545" s="407">
        <v>19.503946750000004</v>
      </c>
      <c r="AB1545" s="533"/>
      <c r="AC1545" s="488"/>
      <c r="AD1545" s="488"/>
      <c r="AE1545" s="488"/>
      <c r="AF1545" s="488"/>
      <c r="AG1545" s="488"/>
      <c r="AH1545" s="488"/>
      <c r="AI1545" s="488"/>
      <c r="AJ1545" s="488"/>
      <c r="AK1545" s="488"/>
      <c r="AL1545" s="488"/>
      <c r="AM1545" s="488"/>
      <c r="AN1545" s="488"/>
      <c r="AO1545" s="488"/>
      <c r="AP1545" s="488"/>
      <c r="AQ1545" s="488"/>
      <c r="AR1545" s="488"/>
      <c r="AS1545" s="488"/>
      <c r="AT1545" s="488"/>
      <c r="AU1545" s="489"/>
    </row>
    <row r="1546" spans="1:50" s="516" customFormat="1" ht="12.75">
      <c r="A1546" s="529"/>
      <c r="B1546" s="401" t="s">
        <v>363</v>
      </c>
      <c r="C1546" s="360">
        <v>0</v>
      </c>
      <c r="D1546" s="360">
        <v>8.1709999999999994</v>
      </c>
      <c r="E1546" s="360">
        <v>0</v>
      </c>
      <c r="F1546" s="402"/>
      <c r="G1546" s="402"/>
      <c r="H1546" s="177">
        <v>18.329948180000002</v>
      </c>
      <c r="I1546" s="177">
        <v>6.3853880584911362</v>
      </c>
      <c r="J1546" s="177">
        <v>0</v>
      </c>
      <c r="K1546" s="177">
        <v>0</v>
      </c>
      <c r="L1546" s="177">
        <v>8.1709999999999994</v>
      </c>
      <c r="M1546" s="177">
        <v>0</v>
      </c>
      <c r="N1546" s="177">
        <v>0</v>
      </c>
      <c r="O1546" s="177">
        <v>0</v>
      </c>
      <c r="P1546" s="177">
        <v>0</v>
      </c>
      <c r="Q1546" s="177">
        <v>0</v>
      </c>
      <c r="R1546" s="177">
        <v>0</v>
      </c>
      <c r="S1546" s="177">
        <v>0</v>
      </c>
      <c r="T1546" s="403">
        <v>8.1709999999999994</v>
      </c>
      <c r="U1546" s="403">
        <v>0</v>
      </c>
      <c r="V1546" s="177">
        <v>11.944560121508866</v>
      </c>
      <c r="W1546" s="177">
        <v>6.3853880584911362</v>
      </c>
      <c r="X1546" s="177">
        <v>0</v>
      </c>
      <c r="Y1546" s="177">
        <v>0</v>
      </c>
      <c r="Z1546" s="177">
        <v>0</v>
      </c>
      <c r="AA1546" s="407">
        <v>18.329948180000002</v>
      </c>
      <c r="AB1546" s="533"/>
      <c r="AC1546" s="488"/>
      <c r="AD1546" s="488"/>
      <c r="AE1546" s="488"/>
      <c r="AF1546" s="488"/>
      <c r="AG1546" s="488"/>
      <c r="AH1546" s="488"/>
      <c r="AI1546" s="488"/>
      <c r="AJ1546" s="488"/>
      <c r="AK1546" s="488"/>
      <c r="AL1546" s="488"/>
      <c r="AM1546" s="488"/>
      <c r="AN1546" s="488"/>
      <c r="AO1546" s="488"/>
      <c r="AP1546" s="488"/>
      <c r="AQ1546" s="488"/>
      <c r="AR1546" s="488"/>
      <c r="AS1546" s="488"/>
      <c r="AT1546" s="488"/>
      <c r="AU1546" s="489"/>
    </row>
    <row r="1547" spans="1:50" s="516" customFormat="1" ht="12.75">
      <c r="A1547" s="529"/>
      <c r="B1547" s="401" t="s">
        <v>364</v>
      </c>
      <c r="C1547" s="360"/>
      <c r="D1547" s="360"/>
      <c r="E1547" s="360"/>
      <c r="F1547" s="402"/>
      <c r="G1547" s="402"/>
      <c r="H1547" s="177"/>
      <c r="I1547" s="177"/>
      <c r="J1547" s="177"/>
      <c r="K1547" s="177"/>
      <c r="L1547" s="177"/>
      <c r="M1547" s="177"/>
      <c r="N1547" s="177"/>
      <c r="O1547" s="177"/>
      <c r="P1547" s="177"/>
      <c r="Q1547" s="177"/>
      <c r="R1547" s="177"/>
      <c r="S1547" s="177"/>
      <c r="T1547" s="403">
        <v>0</v>
      </c>
      <c r="U1547" s="403">
        <v>0</v>
      </c>
      <c r="V1547" s="177"/>
      <c r="W1547" s="177"/>
      <c r="X1547" s="177"/>
      <c r="Y1547" s="177"/>
      <c r="Z1547" s="177"/>
      <c r="AA1547" s="407">
        <v>0</v>
      </c>
      <c r="AB1547" s="533"/>
      <c r="AC1547" s="488"/>
      <c r="AD1547" s="488"/>
      <c r="AE1547" s="488"/>
      <c r="AF1547" s="488"/>
      <c r="AG1547" s="488"/>
      <c r="AH1547" s="488"/>
      <c r="AI1547" s="488"/>
      <c r="AJ1547" s="488"/>
      <c r="AK1547" s="488"/>
      <c r="AL1547" s="488"/>
      <c r="AM1547" s="488"/>
      <c r="AN1547" s="488"/>
      <c r="AO1547" s="488"/>
      <c r="AP1547" s="488"/>
      <c r="AQ1547" s="488"/>
      <c r="AR1547" s="488"/>
      <c r="AS1547" s="488"/>
      <c r="AT1547" s="488"/>
      <c r="AU1547" s="489"/>
    </row>
    <row r="1548" spans="1:50" s="516" customFormat="1" ht="12.75">
      <c r="A1548" s="529"/>
      <c r="B1548" s="401" t="s">
        <v>365</v>
      </c>
      <c r="C1548" s="360"/>
      <c r="D1548" s="360"/>
      <c r="E1548" s="360"/>
      <c r="F1548" s="402"/>
      <c r="G1548" s="402"/>
      <c r="H1548" s="177"/>
      <c r="I1548" s="177"/>
      <c r="J1548" s="177"/>
      <c r="K1548" s="177"/>
      <c r="L1548" s="177"/>
      <c r="M1548" s="177"/>
      <c r="N1548" s="177"/>
      <c r="O1548" s="177"/>
      <c r="P1548" s="177"/>
      <c r="Q1548" s="177"/>
      <c r="R1548" s="177"/>
      <c r="S1548" s="177"/>
      <c r="T1548" s="403">
        <v>0</v>
      </c>
      <c r="U1548" s="403">
        <v>0</v>
      </c>
      <c r="V1548" s="177"/>
      <c r="W1548" s="177"/>
      <c r="X1548" s="177"/>
      <c r="Y1548" s="177"/>
      <c r="Z1548" s="177"/>
      <c r="AA1548" s="407">
        <v>0</v>
      </c>
      <c r="AB1548" s="533"/>
      <c r="AC1548" s="488"/>
      <c r="AD1548" s="488"/>
      <c r="AE1548" s="488"/>
      <c r="AF1548" s="488"/>
      <c r="AG1548" s="488"/>
      <c r="AH1548" s="488"/>
      <c r="AI1548" s="488"/>
      <c r="AJ1548" s="488"/>
      <c r="AK1548" s="488"/>
      <c r="AL1548" s="488"/>
      <c r="AM1548" s="488"/>
      <c r="AN1548" s="488"/>
      <c r="AO1548" s="488"/>
      <c r="AP1548" s="488"/>
      <c r="AQ1548" s="488"/>
      <c r="AR1548" s="488"/>
      <c r="AS1548" s="488"/>
      <c r="AT1548" s="488"/>
      <c r="AU1548" s="489"/>
    </row>
    <row r="1549" spans="1:50" s="516" customFormat="1" ht="12.75">
      <c r="A1549" s="529"/>
      <c r="B1549" s="401" t="s">
        <v>366</v>
      </c>
      <c r="C1549" s="360"/>
      <c r="D1549" s="360">
        <v>2.4020000000000001</v>
      </c>
      <c r="E1549" s="360"/>
      <c r="F1549" s="402"/>
      <c r="G1549" s="402"/>
      <c r="H1549" s="177">
        <v>4.1246242000000004</v>
      </c>
      <c r="I1549" s="518">
        <v>3.4338668275425466</v>
      </c>
      <c r="J1549" s="177"/>
      <c r="K1549" s="177"/>
      <c r="L1549" s="177">
        <v>2.4020000000000001</v>
      </c>
      <c r="M1549" s="177"/>
      <c r="N1549" s="177"/>
      <c r="O1549" s="177"/>
      <c r="P1549" s="177"/>
      <c r="Q1549" s="177"/>
      <c r="R1549" s="177"/>
      <c r="S1549" s="177"/>
      <c r="T1549" s="403">
        <v>2.4020000000000001</v>
      </c>
      <c r="U1549" s="403">
        <v>0</v>
      </c>
      <c r="V1549" s="177">
        <v>0.69075737245745406</v>
      </c>
      <c r="W1549" s="177">
        <v>3.4338668275425466</v>
      </c>
      <c r="X1549" s="177"/>
      <c r="Y1549" s="177"/>
      <c r="Z1549" s="177"/>
      <c r="AA1549" s="407">
        <v>4.1246242000000004</v>
      </c>
      <c r="AB1549" s="533"/>
      <c r="AC1549" s="488"/>
      <c r="AD1549" s="488"/>
      <c r="AE1549" s="488"/>
      <c r="AF1549" s="488"/>
      <c r="AG1549" s="488"/>
      <c r="AH1549" s="488"/>
      <c r="AI1549" s="488"/>
      <c r="AJ1549" s="488"/>
      <c r="AK1549" s="488"/>
      <c r="AL1549" s="488"/>
      <c r="AM1549" s="488"/>
      <c r="AN1549" s="488"/>
      <c r="AO1549" s="488"/>
      <c r="AP1549" s="488"/>
      <c r="AQ1549" s="488"/>
      <c r="AR1549" s="488"/>
      <c r="AS1549" s="488"/>
      <c r="AT1549" s="488"/>
      <c r="AU1549" s="489"/>
    </row>
    <row r="1550" spans="1:50" s="516" customFormat="1" ht="12.75">
      <c r="A1550" s="529"/>
      <c r="B1550" s="401" t="s">
        <v>367</v>
      </c>
      <c r="C1550" s="360"/>
      <c r="D1550" s="360">
        <v>5.7690000000000001</v>
      </c>
      <c r="E1550" s="360"/>
      <c r="F1550" s="402"/>
      <c r="G1550" s="402"/>
      <c r="H1550" s="177">
        <v>14.205323980000001</v>
      </c>
      <c r="I1550" s="518">
        <v>2.9515212309485896</v>
      </c>
      <c r="J1550" s="177"/>
      <c r="K1550" s="177"/>
      <c r="L1550" s="177">
        <v>5.7690000000000001</v>
      </c>
      <c r="M1550" s="177"/>
      <c r="N1550" s="177"/>
      <c r="O1550" s="177"/>
      <c r="P1550" s="177"/>
      <c r="Q1550" s="177"/>
      <c r="R1550" s="177"/>
      <c r="S1550" s="177"/>
      <c r="T1550" s="403">
        <v>5.7690000000000001</v>
      </c>
      <c r="U1550" s="403">
        <v>0</v>
      </c>
      <c r="V1550" s="177">
        <v>11.253802749051411</v>
      </c>
      <c r="W1550" s="177">
        <v>2.9515212309485896</v>
      </c>
      <c r="X1550" s="177"/>
      <c r="Y1550" s="177"/>
      <c r="Z1550" s="177"/>
      <c r="AA1550" s="407">
        <v>14.205323980000001</v>
      </c>
      <c r="AB1550" s="533"/>
      <c r="AC1550" s="488"/>
      <c r="AD1550" s="488"/>
      <c r="AE1550" s="488"/>
      <c r="AF1550" s="488"/>
      <c r="AG1550" s="488"/>
      <c r="AH1550" s="488"/>
      <c r="AI1550" s="488"/>
      <c r="AJ1550" s="488"/>
      <c r="AK1550" s="488"/>
      <c r="AL1550" s="488"/>
      <c r="AM1550" s="488"/>
      <c r="AN1550" s="488"/>
      <c r="AO1550" s="488"/>
      <c r="AP1550" s="488"/>
      <c r="AQ1550" s="488"/>
      <c r="AR1550" s="488"/>
      <c r="AS1550" s="488"/>
      <c r="AT1550" s="488"/>
      <c r="AU1550" s="489"/>
    </row>
    <row r="1551" spans="1:50" s="516" customFormat="1" ht="12.75">
      <c r="A1551" s="529"/>
      <c r="B1551" s="401" t="s">
        <v>368</v>
      </c>
      <c r="C1551" s="360">
        <v>0</v>
      </c>
      <c r="D1551" s="360">
        <v>0.222</v>
      </c>
      <c r="E1551" s="360">
        <v>0</v>
      </c>
      <c r="F1551" s="402"/>
      <c r="G1551" s="402"/>
      <c r="H1551" s="177">
        <v>1.17399857</v>
      </c>
      <c r="I1551" s="177">
        <v>0.18659008324423138</v>
      </c>
      <c r="J1551" s="177">
        <v>0</v>
      </c>
      <c r="K1551" s="177">
        <v>0</v>
      </c>
      <c r="L1551" s="177">
        <v>0.222</v>
      </c>
      <c r="M1551" s="177">
        <v>0</v>
      </c>
      <c r="N1551" s="177">
        <v>0</v>
      </c>
      <c r="O1551" s="177">
        <v>0</v>
      </c>
      <c r="P1551" s="177">
        <v>0</v>
      </c>
      <c r="Q1551" s="177">
        <v>0</v>
      </c>
      <c r="R1551" s="177">
        <v>0</v>
      </c>
      <c r="S1551" s="177">
        <v>0</v>
      </c>
      <c r="T1551" s="403">
        <v>0.222</v>
      </c>
      <c r="U1551" s="403">
        <v>0</v>
      </c>
      <c r="V1551" s="177">
        <v>0.98740848675576887</v>
      </c>
      <c r="W1551" s="177">
        <v>0.18659008324423138</v>
      </c>
      <c r="X1551" s="177">
        <v>0</v>
      </c>
      <c r="Y1551" s="177">
        <v>0</v>
      </c>
      <c r="Z1551" s="177">
        <v>0</v>
      </c>
      <c r="AA1551" s="407">
        <v>1.1739985700000002</v>
      </c>
      <c r="AB1551" s="533"/>
      <c r="AC1551" s="488"/>
      <c r="AD1551" s="488"/>
      <c r="AE1551" s="488"/>
      <c r="AF1551" s="488"/>
      <c r="AG1551" s="488"/>
      <c r="AH1551" s="488"/>
      <c r="AI1551" s="488"/>
      <c r="AJ1551" s="488"/>
      <c r="AK1551" s="488"/>
      <c r="AL1551" s="488"/>
      <c r="AM1551" s="488"/>
      <c r="AN1551" s="488"/>
      <c r="AO1551" s="488"/>
      <c r="AP1551" s="488"/>
      <c r="AQ1551" s="488"/>
      <c r="AR1551" s="488"/>
      <c r="AS1551" s="488"/>
      <c r="AT1551" s="488"/>
      <c r="AU1551" s="489"/>
    </row>
    <row r="1552" spans="1:50" s="516" customFormat="1" ht="12.75">
      <c r="A1552" s="529"/>
      <c r="B1552" s="401" t="s">
        <v>369</v>
      </c>
      <c r="C1552" s="360"/>
      <c r="D1552" s="360"/>
      <c r="E1552" s="360"/>
      <c r="F1552" s="402"/>
      <c r="G1552" s="402"/>
      <c r="H1552" s="177"/>
      <c r="I1552" s="177"/>
      <c r="J1552" s="177"/>
      <c r="K1552" s="177"/>
      <c r="L1552" s="177"/>
      <c r="M1552" s="177"/>
      <c r="N1552" s="177"/>
      <c r="O1552" s="177"/>
      <c r="P1552" s="177"/>
      <c r="Q1552" s="177"/>
      <c r="R1552" s="177"/>
      <c r="S1552" s="177"/>
      <c r="T1552" s="403">
        <v>0</v>
      </c>
      <c r="U1552" s="403">
        <v>0</v>
      </c>
      <c r="V1552" s="177"/>
      <c r="W1552" s="177"/>
      <c r="X1552" s="177"/>
      <c r="Y1552" s="177"/>
      <c r="Z1552" s="177"/>
      <c r="AA1552" s="407">
        <v>0</v>
      </c>
      <c r="AB1552" s="533"/>
      <c r="AC1552" s="488"/>
      <c r="AD1552" s="488"/>
      <c r="AE1552" s="488"/>
      <c r="AF1552" s="488"/>
      <c r="AG1552" s="488"/>
      <c r="AH1552" s="488"/>
      <c r="AI1552" s="488"/>
      <c r="AJ1552" s="488"/>
      <c r="AK1552" s="488"/>
      <c r="AL1552" s="488"/>
      <c r="AM1552" s="488"/>
      <c r="AN1552" s="488"/>
      <c r="AO1552" s="488"/>
      <c r="AP1552" s="488"/>
      <c r="AQ1552" s="488"/>
      <c r="AR1552" s="488"/>
      <c r="AS1552" s="488"/>
      <c r="AT1552" s="488"/>
      <c r="AU1552" s="489"/>
    </row>
    <row r="1553" spans="1:50" s="516" customFormat="1" ht="12.75">
      <c r="A1553" s="529"/>
      <c r="B1553" s="401" t="s">
        <v>370</v>
      </c>
      <c r="C1553" s="360"/>
      <c r="D1553" s="360"/>
      <c r="E1553" s="360"/>
      <c r="F1553" s="402"/>
      <c r="G1553" s="402"/>
      <c r="H1553" s="177"/>
      <c r="I1553" s="177"/>
      <c r="J1553" s="177"/>
      <c r="K1553" s="177"/>
      <c r="L1553" s="177"/>
      <c r="M1553" s="177"/>
      <c r="N1553" s="177"/>
      <c r="O1553" s="177"/>
      <c r="P1553" s="177"/>
      <c r="Q1553" s="177"/>
      <c r="R1553" s="177"/>
      <c r="S1553" s="177"/>
      <c r="T1553" s="403">
        <v>0</v>
      </c>
      <c r="U1553" s="403">
        <v>0</v>
      </c>
      <c r="V1553" s="177"/>
      <c r="W1553" s="177"/>
      <c r="X1553" s="177"/>
      <c r="Y1553" s="177"/>
      <c r="Z1553" s="177"/>
      <c r="AA1553" s="407">
        <v>0</v>
      </c>
      <c r="AB1553" s="533"/>
      <c r="AC1553" s="488"/>
      <c r="AD1553" s="488"/>
      <c r="AE1553" s="488"/>
      <c r="AF1553" s="488"/>
      <c r="AG1553" s="488"/>
      <c r="AH1553" s="488"/>
      <c r="AI1553" s="488"/>
      <c r="AJ1553" s="488"/>
      <c r="AK1553" s="488"/>
      <c r="AL1553" s="488"/>
      <c r="AM1553" s="488"/>
      <c r="AN1553" s="488"/>
      <c r="AO1553" s="488"/>
      <c r="AP1553" s="488"/>
      <c r="AQ1553" s="488"/>
      <c r="AR1553" s="488"/>
      <c r="AS1553" s="488"/>
      <c r="AT1553" s="488"/>
      <c r="AU1553" s="489"/>
    </row>
    <row r="1554" spans="1:50" s="516" customFormat="1" ht="12.75">
      <c r="A1554" s="529"/>
      <c r="B1554" s="401" t="s">
        <v>371</v>
      </c>
      <c r="C1554" s="360"/>
      <c r="D1554" s="360">
        <v>9.8000000000000004E-2</v>
      </c>
      <c r="E1554" s="360"/>
      <c r="F1554" s="402"/>
      <c r="G1554" s="402"/>
      <c r="H1554" s="177">
        <v>0.50755981999999999</v>
      </c>
      <c r="I1554" s="518">
        <v>0</v>
      </c>
      <c r="J1554" s="177"/>
      <c r="K1554" s="177"/>
      <c r="L1554" s="177">
        <v>9.8000000000000004E-2</v>
      </c>
      <c r="M1554" s="177"/>
      <c r="N1554" s="177"/>
      <c r="O1554" s="177"/>
      <c r="P1554" s="177"/>
      <c r="Q1554" s="177"/>
      <c r="R1554" s="177"/>
      <c r="S1554" s="177"/>
      <c r="T1554" s="403">
        <v>9.8000000000000004E-2</v>
      </c>
      <c r="U1554" s="403">
        <v>0</v>
      </c>
      <c r="V1554" s="177">
        <v>0.50755982000000033</v>
      </c>
      <c r="W1554" s="177">
        <v>0</v>
      </c>
      <c r="X1554" s="177"/>
      <c r="Y1554" s="177"/>
      <c r="Z1554" s="177"/>
      <c r="AA1554" s="407">
        <v>0.50755982000000033</v>
      </c>
      <c r="AB1554" s="533"/>
      <c r="AC1554" s="488"/>
      <c r="AD1554" s="488"/>
      <c r="AE1554" s="488"/>
      <c r="AF1554" s="488"/>
      <c r="AG1554" s="488"/>
      <c r="AH1554" s="488"/>
      <c r="AI1554" s="488"/>
      <c r="AJ1554" s="488"/>
      <c r="AK1554" s="488"/>
      <c r="AL1554" s="488"/>
      <c r="AM1554" s="488"/>
      <c r="AN1554" s="488"/>
      <c r="AO1554" s="488"/>
      <c r="AP1554" s="488"/>
      <c r="AQ1554" s="488"/>
      <c r="AR1554" s="488"/>
      <c r="AS1554" s="488"/>
      <c r="AT1554" s="488"/>
      <c r="AU1554" s="489"/>
    </row>
    <row r="1555" spans="1:50" s="516" customFormat="1" ht="12.75">
      <c r="A1555" s="529"/>
      <c r="B1555" s="401" t="s">
        <v>372</v>
      </c>
      <c r="C1555" s="360"/>
      <c r="D1555" s="360">
        <v>0.124</v>
      </c>
      <c r="E1555" s="360"/>
      <c r="F1555" s="402"/>
      <c r="G1555" s="402"/>
      <c r="H1555" s="177">
        <v>0.66643874999999997</v>
      </c>
      <c r="I1555" s="518">
        <v>0.18659008324423138</v>
      </c>
      <c r="J1555" s="177"/>
      <c r="K1555" s="177"/>
      <c r="L1555" s="177">
        <v>0.124</v>
      </c>
      <c r="M1555" s="177"/>
      <c r="N1555" s="177"/>
      <c r="O1555" s="177"/>
      <c r="P1555" s="177"/>
      <c r="Q1555" s="177"/>
      <c r="R1555" s="177"/>
      <c r="S1555" s="177"/>
      <c r="T1555" s="403">
        <v>0.124</v>
      </c>
      <c r="U1555" s="403">
        <v>0</v>
      </c>
      <c r="V1555" s="177">
        <v>0.47984866675576859</v>
      </c>
      <c r="W1555" s="177">
        <v>0.18659008324423138</v>
      </c>
      <c r="X1555" s="177"/>
      <c r="Y1555" s="177"/>
      <c r="Z1555" s="177"/>
      <c r="AA1555" s="407">
        <v>0.66643874999999997</v>
      </c>
      <c r="AB1555" s="533"/>
      <c r="AC1555" s="488"/>
      <c r="AD1555" s="488"/>
      <c r="AE1555" s="488"/>
      <c r="AF1555" s="488"/>
      <c r="AG1555" s="488"/>
      <c r="AH1555" s="488"/>
      <c r="AI1555" s="488"/>
      <c r="AJ1555" s="488"/>
      <c r="AK1555" s="488"/>
      <c r="AL1555" s="488"/>
      <c r="AM1555" s="488"/>
      <c r="AN1555" s="488"/>
      <c r="AO1555" s="488"/>
      <c r="AP1555" s="488"/>
      <c r="AQ1555" s="488"/>
      <c r="AR1555" s="488"/>
      <c r="AS1555" s="488"/>
      <c r="AT1555" s="488"/>
      <c r="AU1555" s="489"/>
    </row>
    <row r="1556" spans="1:50" s="516" customFormat="1" ht="12.75">
      <c r="A1556" s="529"/>
      <c r="B1556" s="401" t="s">
        <v>373</v>
      </c>
      <c r="C1556" s="360">
        <v>0</v>
      </c>
      <c r="D1556" s="360">
        <v>0</v>
      </c>
      <c r="E1556" s="360">
        <v>0.75</v>
      </c>
      <c r="F1556" s="402"/>
      <c r="G1556" s="402"/>
      <c r="H1556" s="177">
        <v>18.966053250000002</v>
      </c>
      <c r="I1556" s="177">
        <v>0.37248713826462421</v>
      </c>
      <c r="J1556" s="177">
        <v>0</v>
      </c>
      <c r="K1556" s="177">
        <v>0</v>
      </c>
      <c r="L1556" s="177">
        <v>0</v>
      </c>
      <c r="M1556" s="177">
        <v>0.75</v>
      </c>
      <c r="N1556" s="177">
        <v>0</v>
      </c>
      <c r="O1556" s="177">
        <v>0</v>
      </c>
      <c r="P1556" s="177">
        <v>0</v>
      </c>
      <c r="Q1556" s="177">
        <v>0</v>
      </c>
      <c r="R1556" s="177">
        <v>0</v>
      </c>
      <c r="S1556" s="177">
        <v>0</v>
      </c>
      <c r="T1556" s="403">
        <v>0</v>
      </c>
      <c r="U1556" s="403">
        <v>0.75</v>
      </c>
      <c r="V1556" s="177">
        <v>18.593566111735377</v>
      </c>
      <c r="W1556" s="177">
        <v>0.37248713826462421</v>
      </c>
      <c r="X1556" s="177">
        <v>0</v>
      </c>
      <c r="Y1556" s="177">
        <v>0</v>
      </c>
      <c r="Z1556" s="177">
        <v>0</v>
      </c>
      <c r="AA1556" s="407">
        <v>18.966053250000002</v>
      </c>
      <c r="AB1556" s="533"/>
      <c r="AC1556" s="488"/>
      <c r="AD1556" s="488"/>
      <c r="AE1556" s="488"/>
      <c r="AF1556" s="488"/>
      <c r="AG1556" s="488"/>
      <c r="AH1556" s="488"/>
      <c r="AI1556" s="488"/>
      <c r="AJ1556" s="488"/>
      <c r="AK1556" s="488"/>
      <c r="AL1556" s="488"/>
      <c r="AM1556" s="488"/>
      <c r="AN1556" s="488"/>
      <c r="AO1556" s="488"/>
      <c r="AP1556" s="488"/>
      <c r="AQ1556" s="488"/>
      <c r="AR1556" s="488"/>
      <c r="AS1556" s="488"/>
      <c r="AT1556" s="488"/>
      <c r="AU1556" s="489"/>
    </row>
    <row r="1557" spans="1:50" s="516" customFormat="1" ht="12.75">
      <c r="A1557" s="529"/>
      <c r="B1557" s="401" t="s">
        <v>374</v>
      </c>
      <c r="C1557" s="360"/>
      <c r="D1557" s="360"/>
      <c r="E1557" s="360"/>
      <c r="F1557" s="402"/>
      <c r="G1557" s="402"/>
      <c r="H1557" s="177"/>
      <c r="I1557" s="177"/>
      <c r="J1557" s="177"/>
      <c r="K1557" s="177"/>
      <c r="L1557" s="177"/>
      <c r="M1557" s="177"/>
      <c r="N1557" s="177"/>
      <c r="O1557" s="177"/>
      <c r="P1557" s="177"/>
      <c r="Q1557" s="177"/>
      <c r="R1557" s="177"/>
      <c r="S1557" s="177"/>
      <c r="T1557" s="403">
        <v>0</v>
      </c>
      <c r="U1557" s="403">
        <v>0</v>
      </c>
      <c r="V1557" s="177"/>
      <c r="W1557" s="177"/>
      <c r="X1557" s="177"/>
      <c r="Y1557" s="177"/>
      <c r="Z1557" s="177"/>
      <c r="AA1557" s="407">
        <v>0</v>
      </c>
      <c r="AB1557" s="533"/>
      <c r="AC1557" s="488"/>
      <c r="AD1557" s="488"/>
      <c r="AE1557" s="488"/>
      <c r="AF1557" s="488"/>
      <c r="AG1557" s="488"/>
      <c r="AH1557" s="488"/>
      <c r="AI1557" s="488"/>
      <c r="AJ1557" s="488"/>
      <c r="AK1557" s="488"/>
      <c r="AL1557" s="488"/>
      <c r="AM1557" s="488"/>
      <c r="AN1557" s="488"/>
      <c r="AO1557" s="488"/>
      <c r="AP1557" s="488"/>
      <c r="AQ1557" s="488"/>
      <c r="AR1557" s="488"/>
      <c r="AS1557" s="488"/>
      <c r="AT1557" s="488"/>
      <c r="AU1557" s="489"/>
    </row>
    <row r="1558" spans="1:50" s="516" customFormat="1" ht="12.75">
      <c r="A1558" s="529"/>
      <c r="B1558" s="401" t="s">
        <v>375</v>
      </c>
      <c r="C1558" s="360"/>
      <c r="D1558" s="360"/>
      <c r="E1558" s="360"/>
      <c r="F1558" s="402"/>
      <c r="G1558" s="402"/>
      <c r="H1558" s="177"/>
      <c r="I1558" s="177"/>
      <c r="J1558" s="177"/>
      <c r="K1558" s="177"/>
      <c r="L1558" s="177"/>
      <c r="M1558" s="177"/>
      <c r="N1558" s="177"/>
      <c r="O1558" s="177"/>
      <c r="P1558" s="177"/>
      <c r="Q1558" s="177"/>
      <c r="R1558" s="177"/>
      <c r="S1558" s="177"/>
      <c r="T1558" s="403">
        <v>0</v>
      </c>
      <c r="U1558" s="403">
        <v>0</v>
      </c>
      <c r="V1558" s="177"/>
      <c r="W1558" s="177"/>
      <c r="X1558" s="177"/>
      <c r="Y1558" s="177"/>
      <c r="Z1558" s="177"/>
      <c r="AA1558" s="407">
        <v>0</v>
      </c>
      <c r="AB1558" s="533"/>
      <c r="AC1558" s="488"/>
      <c r="AD1558" s="488"/>
      <c r="AE1558" s="488"/>
      <c r="AF1558" s="488"/>
      <c r="AG1558" s="488"/>
      <c r="AH1558" s="488"/>
      <c r="AI1558" s="488"/>
      <c r="AJ1558" s="488"/>
      <c r="AK1558" s="488"/>
      <c r="AL1558" s="488"/>
      <c r="AM1558" s="488"/>
      <c r="AN1558" s="488"/>
      <c r="AO1558" s="488"/>
      <c r="AP1558" s="488"/>
      <c r="AQ1558" s="488"/>
      <c r="AR1558" s="488"/>
      <c r="AS1558" s="488"/>
      <c r="AT1558" s="488"/>
      <c r="AU1558" s="489"/>
    </row>
    <row r="1559" spans="1:50" s="516" customFormat="1" ht="12.75">
      <c r="A1559" s="529"/>
      <c r="B1559" s="401" t="s">
        <v>376</v>
      </c>
      <c r="C1559" s="360"/>
      <c r="D1559" s="360"/>
      <c r="E1559" s="360">
        <v>0.75</v>
      </c>
      <c r="F1559" s="402"/>
      <c r="G1559" s="402"/>
      <c r="H1559" s="177">
        <v>18.966053250000002</v>
      </c>
      <c r="I1559" s="518">
        <v>0.37248713826462421</v>
      </c>
      <c r="J1559" s="177"/>
      <c r="K1559" s="177"/>
      <c r="L1559" s="177"/>
      <c r="M1559" s="177">
        <v>0.75</v>
      </c>
      <c r="N1559" s="177"/>
      <c r="O1559" s="177"/>
      <c r="P1559" s="177"/>
      <c r="Q1559" s="177"/>
      <c r="R1559" s="177"/>
      <c r="S1559" s="177"/>
      <c r="T1559" s="403">
        <v>0</v>
      </c>
      <c r="U1559" s="403">
        <v>0.75</v>
      </c>
      <c r="V1559" s="177">
        <v>18.593566111735377</v>
      </c>
      <c r="W1559" s="177">
        <v>0.37248713826462421</v>
      </c>
      <c r="X1559" s="177"/>
      <c r="Y1559" s="177"/>
      <c r="Z1559" s="177"/>
      <c r="AA1559" s="407">
        <v>18.966053250000002</v>
      </c>
      <c r="AB1559" s="533"/>
      <c r="AC1559" s="488"/>
      <c r="AD1559" s="488"/>
      <c r="AE1559" s="488"/>
      <c r="AF1559" s="488"/>
      <c r="AG1559" s="488"/>
      <c r="AH1559" s="488"/>
      <c r="AI1559" s="488"/>
      <c r="AJ1559" s="488"/>
      <c r="AK1559" s="488"/>
      <c r="AL1559" s="488"/>
      <c r="AM1559" s="488"/>
      <c r="AN1559" s="488"/>
      <c r="AO1559" s="488"/>
      <c r="AP1559" s="488"/>
      <c r="AQ1559" s="488"/>
      <c r="AR1559" s="488"/>
      <c r="AS1559" s="488"/>
      <c r="AT1559" s="488"/>
      <c r="AU1559" s="489"/>
    </row>
    <row r="1560" spans="1:50" s="516" customFormat="1" ht="12.75">
      <c r="A1560" s="529"/>
      <c r="B1560" s="401" t="s">
        <v>377</v>
      </c>
      <c r="C1560" s="360"/>
      <c r="D1560" s="360"/>
      <c r="E1560" s="360"/>
      <c r="F1560" s="402"/>
      <c r="G1560" s="402"/>
      <c r="H1560" s="177"/>
      <c r="I1560" s="177"/>
      <c r="J1560" s="177"/>
      <c r="K1560" s="177"/>
      <c r="L1560" s="177"/>
      <c r="M1560" s="177"/>
      <c r="N1560" s="177"/>
      <c r="O1560" s="177"/>
      <c r="P1560" s="177"/>
      <c r="Q1560" s="177"/>
      <c r="R1560" s="177"/>
      <c r="S1560" s="177"/>
      <c r="T1560" s="403">
        <v>0</v>
      </c>
      <c r="U1560" s="403">
        <v>0</v>
      </c>
      <c r="V1560" s="177"/>
      <c r="W1560" s="177"/>
      <c r="X1560" s="177"/>
      <c r="Y1560" s="177"/>
      <c r="Z1560" s="177"/>
      <c r="AA1560" s="407">
        <v>0</v>
      </c>
      <c r="AB1560" s="533"/>
      <c r="AC1560" s="488"/>
      <c r="AD1560" s="488"/>
      <c r="AE1560" s="488"/>
      <c r="AF1560" s="488"/>
      <c r="AG1560" s="488"/>
      <c r="AH1560" s="488"/>
      <c r="AI1560" s="488"/>
      <c r="AJ1560" s="488"/>
      <c r="AK1560" s="488"/>
      <c r="AL1560" s="488"/>
      <c r="AM1560" s="488"/>
      <c r="AN1560" s="488"/>
      <c r="AO1560" s="488"/>
      <c r="AP1560" s="488"/>
      <c r="AQ1560" s="488"/>
      <c r="AR1560" s="488"/>
      <c r="AS1560" s="488"/>
      <c r="AT1560" s="488"/>
      <c r="AU1560" s="489"/>
    </row>
    <row r="1561" spans="1:50" s="516" customFormat="1" ht="12.75">
      <c r="A1561" s="529"/>
      <c r="B1561" s="401" t="s">
        <v>67</v>
      </c>
      <c r="C1561" s="360"/>
      <c r="D1561" s="360"/>
      <c r="E1561" s="360"/>
      <c r="F1561" s="402"/>
      <c r="G1561" s="402"/>
      <c r="H1561" s="177"/>
      <c r="I1561" s="177"/>
      <c r="J1561" s="177"/>
      <c r="K1561" s="177"/>
      <c r="L1561" s="177"/>
      <c r="M1561" s="177"/>
      <c r="N1561" s="177"/>
      <c r="O1561" s="177"/>
      <c r="P1561" s="177"/>
      <c r="Q1561" s="177"/>
      <c r="R1561" s="177"/>
      <c r="S1561" s="177"/>
      <c r="T1561" s="403">
        <v>0</v>
      </c>
      <c r="U1561" s="403">
        <v>0</v>
      </c>
      <c r="V1561" s="177"/>
      <c r="W1561" s="177"/>
      <c r="X1561" s="177"/>
      <c r="Y1561" s="177"/>
      <c r="Z1561" s="177"/>
      <c r="AA1561" s="407">
        <v>0</v>
      </c>
      <c r="AB1561" s="533"/>
      <c r="AC1561" s="488"/>
      <c r="AD1561" s="488"/>
      <c r="AE1561" s="488"/>
      <c r="AF1561" s="488"/>
      <c r="AG1561" s="488"/>
      <c r="AH1561" s="488"/>
      <c r="AI1561" s="488"/>
      <c r="AJ1561" s="488"/>
      <c r="AK1561" s="488"/>
      <c r="AL1561" s="488"/>
      <c r="AM1561" s="488"/>
      <c r="AN1561" s="488"/>
      <c r="AO1561" s="488"/>
      <c r="AP1561" s="488"/>
      <c r="AQ1561" s="488"/>
      <c r="AR1561" s="488"/>
      <c r="AS1561" s="488"/>
      <c r="AT1561" s="488"/>
      <c r="AU1561" s="489"/>
    </row>
    <row r="1562" spans="1:50" s="528" customFormat="1" ht="39.950000000000003" customHeight="1">
      <c r="A1562" s="540">
        <v>64</v>
      </c>
      <c r="B1562" s="538" t="s">
        <v>280</v>
      </c>
      <c r="C1562" s="513" t="s">
        <v>52</v>
      </c>
      <c r="D1562" s="513">
        <v>25.731999999999999</v>
      </c>
      <c r="E1562" s="513">
        <v>0.88</v>
      </c>
      <c r="F1562" s="539">
        <v>2012</v>
      </c>
      <c r="G1562" s="539">
        <v>2014</v>
      </c>
      <c r="H1562" s="513">
        <v>8.42</v>
      </c>
      <c r="I1562" s="513">
        <v>1.67</v>
      </c>
      <c r="J1562" s="513"/>
      <c r="K1562" s="513"/>
      <c r="L1562" s="513"/>
      <c r="M1562" s="513"/>
      <c r="N1562" s="513"/>
      <c r="O1562" s="513"/>
      <c r="P1562" s="513"/>
      <c r="Q1562" s="513"/>
      <c r="R1562" s="513"/>
      <c r="S1562" s="513"/>
      <c r="T1562" s="584">
        <v>0</v>
      </c>
      <c r="U1562" s="584">
        <v>0</v>
      </c>
      <c r="V1562" s="590">
        <v>6.75</v>
      </c>
      <c r="W1562" s="590">
        <v>1.67</v>
      </c>
      <c r="X1562" s="590"/>
      <c r="Y1562" s="590"/>
      <c r="Z1562" s="590"/>
      <c r="AA1562" s="587">
        <v>8.42</v>
      </c>
      <c r="AB1562" s="531"/>
      <c r="AC1562" s="515"/>
      <c r="AD1562" s="537"/>
      <c r="AE1562" s="537"/>
      <c r="AF1562" s="515"/>
      <c r="AG1562" s="515"/>
      <c r="AH1562" s="515"/>
      <c r="AI1562" s="515"/>
      <c r="AJ1562" s="515"/>
      <c r="AK1562" s="515"/>
      <c r="AL1562" s="515"/>
      <c r="AM1562" s="515"/>
      <c r="AN1562" s="515"/>
      <c r="AO1562" s="515"/>
      <c r="AP1562" s="515"/>
      <c r="AQ1562" s="537"/>
      <c r="AR1562" s="537"/>
      <c r="AS1562" s="537"/>
      <c r="AT1562" s="537"/>
      <c r="AU1562" s="527"/>
      <c r="AX1562" s="536"/>
    </row>
    <row r="1563" spans="1:50" s="516" customFormat="1" ht="12.75">
      <c r="A1563" s="529"/>
      <c r="B1563" s="401" t="s">
        <v>361</v>
      </c>
      <c r="C1563" s="360">
        <v>0</v>
      </c>
      <c r="D1563" s="360">
        <v>25.731999999999999</v>
      </c>
      <c r="E1563" s="360">
        <v>0.88</v>
      </c>
      <c r="F1563" s="402"/>
      <c r="G1563" s="402"/>
      <c r="H1563" s="177">
        <v>8.42</v>
      </c>
      <c r="I1563" s="177">
        <v>1.6699999999999995</v>
      </c>
      <c r="J1563" s="177">
        <v>0</v>
      </c>
      <c r="K1563" s="177">
        <v>0</v>
      </c>
      <c r="L1563" s="177">
        <v>0</v>
      </c>
      <c r="M1563" s="177">
        <v>0</v>
      </c>
      <c r="N1563" s="177">
        <v>0</v>
      </c>
      <c r="O1563" s="177">
        <v>0</v>
      </c>
      <c r="P1563" s="177">
        <v>0</v>
      </c>
      <c r="Q1563" s="177">
        <v>0</v>
      </c>
      <c r="R1563" s="177">
        <v>0</v>
      </c>
      <c r="S1563" s="177">
        <v>0</v>
      </c>
      <c r="T1563" s="403">
        <v>0</v>
      </c>
      <c r="U1563" s="403">
        <v>0</v>
      </c>
      <c r="V1563" s="177">
        <v>6.75</v>
      </c>
      <c r="W1563" s="177">
        <v>1.6699999999999995</v>
      </c>
      <c r="X1563" s="177">
        <v>0</v>
      </c>
      <c r="Y1563" s="177">
        <v>0</v>
      </c>
      <c r="Z1563" s="177">
        <v>0</v>
      </c>
      <c r="AA1563" s="407">
        <v>8.42</v>
      </c>
      <c r="AB1563" s="533"/>
      <c r="AC1563" s="488"/>
      <c r="AD1563" s="488"/>
      <c r="AE1563" s="488"/>
      <c r="AF1563" s="488"/>
      <c r="AG1563" s="488"/>
      <c r="AH1563" s="488"/>
      <c r="AI1563" s="488"/>
      <c r="AJ1563" s="488"/>
      <c r="AK1563" s="488"/>
      <c r="AL1563" s="488"/>
      <c r="AM1563" s="488"/>
      <c r="AN1563" s="488"/>
      <c r="AO1563" s="488"/>
      <c r="AP1563" s="488"/>
      <c r="AQ1563" s="488"/>
      <c r="AR1563" s="488"/>
      <c r="AS1563" s="488"/>
      <c r="AT1563" s="488"/>
      <c r="AU1563" s="489"/>
    </row>
    <row r="1564" spans="1:50" s="516" customFormat="1" ht="12.75">
      <c r="A1564" s="529"/>
      <c r="B1564" s="401" t="s">
        <v>362</v>
      </c>
      <c r="C1564" s="360">
        <v>0</v>
      </c>
      <c r="D1564" s="360">
        <v>25.731999999999999</v>
      </c>
      <c r="E1564" s="360">
        <v>0</v>
      </c>
      <c r="F1564" s="402"/>
      <c r="G1564" s="402"/>
      <c r="H1564" s="177">
        <v>5.5617936600000002</v>
      </c>
      <c r="I1564" s="177">
        <v>1.1742936599999996</v>
      </c>
      <c r="J1564" s="177">
        <v>0</v>
      </c>
      <c r="K1564" s="177">
        <v>0</v>
      </c>
      <c r="L1564" s="177">
        <v>0</v>
      </c>
      <c r="M1564" s="177">
        <v>0</v>
      </c>
      <c r="N1564" s="177">
        <v>0</v>
      </c>
      <c r="O1564" s="177">
        <v>0</v>
      </c>
      <c r="P1564" s="177">
        <v>0</v>
      </c>
      <c r="Q1564" s="177">
        <v>0</v>
      </c>
      <c r="R1564" s="177">
        <v>0</v>
      </c>
      <c r="S1564" s="177">
        <v>0</v>
      </c>
      <c r="T1564" s="403">
        <v>0</v>
      </c>
      <c r="U1564" s="403">
        <v>0</v>
      </c>
      <c r="V1564" s="177">
        <v>4.3875000000000002</v>
      </c>
      <c r="W1564" s="177">
        <v>1.1742936599999996</v>
      </c>
      <c r="X1564" s="177">
        <v>0</v>
      </c>
      <c r="Y1564" s="177">
        <v>0</v>
      </c>
      <c r="Z1564" s="177">
        <v>0</v>
      </c>
      <c r="AA1564" s="407">
        <v>5.5617936599999993</v>
      </c>
      <c r="AB1564" s="533"/>
      <c r="AC1564" s="488"/>
      <c r="AD1564" s="488"/>
      <c r="AE1564" s="488"/>
      <c r="AF1564" s="488"/>
      <c r="AG1564" s="488"/>
      <c r="AH1564" s="488"/>
      <c r="AI1564" s="488"/>
      <c r="AJ1564" s="488"/>
      <c r="AK1564" s="488"/>
      <c r="AL1564" s="488"/>
      <c r="AM1564" s="488"/>
      <c r="AN1564" s="488"/>
      <c r="AO1564" s="488"/>
      <c r="AP1564" s="488"/>
      <c r="AQ1564" s="488"/>
      <c r="AR1564" s="488"/>
      <c r="AS1564" s="488"/>
      <c r="AT1564" s="488"/>
      <c r="AU1564" s="489"/>
    </row>
    <row r="1565" spans="1:50" s="516" customFormat="1" ht="12.75">
      <c r="A1565" s="529"/>
      <c r="B1565" s="401" t="s">
        <v>363</v>
      </c>
      <c r="C1565" s="360">
        <v>0</v>
      </c>
      <c r="D1565" s="360">
        <v>25.407</v>
      </c>
      <c r="E1565" s="360">
        <v>0</v>
      </c>
      <c r="F1565" s="402"/>
      <c r="G1565" s="402"/>
      <c r="H1565" s="177">
        <v>4.9631397499999999</v>
      </c>
      <c r="I1565" s="177">
        <v>0.57563974999999967</v>
      </c>
      <c r="J1565" s="177">
        <v>0</v>
      </c>
      <c r="K1565" s="177">
        <v>0</v>
      </c>
      <c r="L1565" s="177">
        <v>0</v>
      </c>
      <c r="M1565" s="177">
        <v>0</v>
      </c>
      <c r="N1565" s="177">
        <v>0</v>
      </c>
      <c r="O1565" s="177">
        <v>0</v>
      </c>
      <c r="P1565" s="177">
        <v>0</v>
      </c>
      <c r="Q1565" s="177">
        <v>0</v>
      </c>
      <c r="R1565" s="177">
        <v>0</v>
      </c>
      <c r="S1565" s="177">
        <v>0</v>
      </c>
      <c r="T1565" s="403">
        <v>0</v>
      </c>
      <c r="U1565" s="403">
        <v>0</v>
      </c>
      <c r="V1565" s="177">
        <v>4.3875000000000002</v>
      </c>
      <c r="W1565" s="177">
        <v>0.57563974999999967</v>
      </c>
      <c r="X1565" s="177">
        <v>0</v>
      </c>
      <c r="Y1565" s="177">
        <v>0</v>
      </c>
      <c r="Z1565" s="177">
        <v>0</v>
      </c>
      <c r="AA1565" s="407">
        <v>4.9631397499999999</v>
      </c>
      <c r="AB1565" s="533"/>
      <c r="AC1565" s="488"/>
      <c r="AD1565" s="488"/>
      <c r="AE1565" s="488"/>
      <c r="AF1565" s="488"/>
      <c r="AG1565" s="488"/>
      <c r="AH1565" s="488"/>
      <c r="AI1565" s="488"/>
      <c r="AJ1565" s="488"/>
      <c r="AK1565" s="488"/>
      <c r="AL1565" s="488"/>
      <c r="AM1565" s="488"/>
      <c r="AN1565" s="488"/>
      <c r="AO1565" s="488"/>
      <c r="AP1565" s="488"/>
      <c r="AQ1565" s="488"/>
      <c r="AR1565" s="488"/>
      <c r="AS1565" s="488"/>
      <c r="AT1565" s="488"/>
      <c r="AU1565" s="489"/>
    </row>
    <row r="1566" spans="1:50" s="516" customFormat="1" ht="12.75">
      <c r="A1566" s="529"/>
      <c r="B1566" s="401" t="s">
        <v>364</v>
      </c>
      <c r="C1566" s="360"/>
      <c r="D1566" s="360"/>
      <c r="E1566" s="360"/>
      <c r="F1566" s="402"/>
      <c r="G1566" s="402"/>
      <c r="H1566" s="177"/>
      <c r="I1566" s="177"/>
      <c r="J1566" s="177"/>
      <c r="K1566" s="177"/>
      <c r="L1566" s="177"/>
      <c r="M1566" s="177"/>
      <c r="N1566" s="177"/>
      <c r="O1566" s="177"/>
      <c r="P1566" s="177"/>
      <c r="Q1566" s="177"/>
      <c r="R1566" s="177"/>
      <c r="S1566" s="177"/>
      <c r="T1566" s="403">
        <v>0</v>
      </c>
      <c r="U1566" s="403">
        <v>0</v>
      </c>
      <c r="V1566" s="177"/>
      <c r="W1566" s="177"/>
      <c r="X1566" s="177"/>
      <c r="Y1566" s="177"/>
      <c r="Z1566" s="177"/>
      <c r="AA1566" s="407">
        <v>0</v>
      </c>
      <c r="AB1566" s="533"/>
      <c r="AC1566" s="488"/>
      <c r="AD1566" s="488"/>
      <c r="AE1566" s="488"/>
      <c r="AF1566" s="488"/>
      <c r="AG1566" s="488"/>
      <c r="AH1566" s="488"/>
      <c r="AI1566" s="488"/>
      <c r="AJ1566" s="488"/>
      <c r="AK1566" s="488"/>
      <c r="AL1566" s="488"/>
      <c r="AM1566" s="488"/>
      <c r="AN1566" s="488"/>
      <c r="AO1566" s="488"/>
      <c r="AP1566" s="488"/>
      <c r="AQ1566" s="488"/>
      <c r="AR1566" s="488"/>
      <c r="AS1566" s="488"/>
      <c r="AT1566" s="488"/>
      <c r="AU1566" s="489"/>
    </row>
    <row r="1567" spans="1:50" s="516" customFormat="1" ht="12.75">
      <c r="A1567" s="529"/>
      <c r="B1567" s="401" t="s">
        <v>365</v>
      </c>
      <c r="C1567" s="360"/>
      <c r="D1567" s="360"/>
      <c r="E1567" s="360"/>
      <c r="F1567" s="402"/>
      <c r="G1567" s="402"/>
      <c r="H1567" s="177"/>
      <c r="I1567" s="177"/>
      <c r="J1567" s="177"/>
      <c r="K1567" s="177"/>
      <c r="L1567" s="177"/>
      <c r="M1567" s="177"/>
      <c r="N1567" s="177"/>
      <c r="O1567" s="177"/>
      <c r="P1567" s="177"/>
      <c r="Q1567" s="177"/>
      <c r="R1567" s="177"/>
      <c r="S1567" s="177"/>
      <c r="T1567" s="403">
        <v>0</v>
      </c>
      <c r="U1567" s="403">
        <v>0</v>
      </c>
      <c r="V1567" s="177"/>
      <c r="W1567" s="177"/>
      <c r="X1567" s="177"/>
      <c r="Y1567" s="177"/>
      <c r="Z1567" s="177"/>
      <c r="AA1567" s="407">
        <v>0</v>
      </c>
      <c r="AB1567" s="533"/>
      <c r="AC1567" s="488"/>
      <c r="AD1567" s="488"/>
      <c r="AE1567" s="488"/>
      <c r="AF1567" s="488"/>
      <c r="AG1567" s="488"/>
      <c r="AH1567" s="488"/>
      <c r="AI1567" s="488"/>
      <c r="AJ1567" s="488"/>
      <c r="AK1567" s="488"/>
      <c r="AL1567" s="488"/>
      <c r="AM1567" s="488"/>
      <c r="AN1567" s="488"/>
      <c r="AO1567" s="488"/>
      <c r="AP1567" s="488"/>
      <c r="AQ1567" s="488"/>
      <c r="AR1567" s="488"/>
      <c r="AS1567" s="488"/>
      <c r="AT1567" s="488"/>
      <c r="AU1567" s="489"/>
    </row>
    <row r="1568" spans="1:50" s="516" customFormat="1" ht="12.75">
      <c r="A1568" s="529"/>
      <c r="B1568" s="401" t="s">
        <v>366</v>
      </c>
      <c r="C1568" s="360"/>
      <c r="D1568" s="360">
        <v>25.407</v>
      </c>
      <c r="E1568" s="360"/>
      <c r="F1568" s="402"/>
      <c r="G1568" s="402"/>
      <c r="H1568" s="177">
        <v>4.9631397499999999</v>
      </c>
      <c r="I1568" s="518">
        <v>0.57563974999999967</v>
      </c>
      <c r="J1568" s="177"/>
      <c r="K1568" s="177"/>
      <c r="L1568" s="177"/>
      <c r="M1568" s="177"/>
      <c r="N1568" s="177"/>
      <c r="O1568" s="177"/>
      <c r="P1568" s="177"/>
      <c r="Q1568" s="177"/>
      <c r="R1568" s="177"/>
      <c r="S1568" s="177"/>
      <c r="T1568" s="403">
        <v>0</v>
      </c>
      <c r="U1568" s="403">
        <v>0</v>
      </c>
      <c r="V1568" s="177">
        <v>4.3875000000000002</v>
      </c>
      <c r="W1568" s="177">
        <v>0.57563974999999967</v>
      </c>
      <c r="X1568" s="177"/>
      <c r="Y1568" s="177"/>
      <c r="Z1568" s="177"/>
      <c r="AA1568" s="407">
        <v>4.9631397499999999</v>
      </c>
      <c r="AB1568" s="533"/>
      <c r="AC1568" s="488"/>
      <c r="AD1568" s="488"/>
      <c r="AE1568" s="488"/>
      <c r="AF1568" s="488"/>
      <c r="AG1568" s="488"/>
      <c r="AH1568" s="488"/>
      <c r="AI1568" s="488"/>
      <c r="AJ1568" s="488"/>
      <c r="AK1568" s="488"/>
      <c r="AL1568" s="488"/>
      <c r="AM1568" s="488"/>
      <c r="AN1568" s="488"/>
      <c r="AO1568" s="488"/>
      <c r="AP1568" s="488"/>
      <c r="AQ1568" s="488"/>
      <c r="AR1568" s="488"/>
      <c r="AS1568" s="488"/>
      <c r="AT1568" s="488"/>
      <c r="AU1568" s="489"/>
    </row>
    <row r="1569" spans="1:47" s="516" customFormat="1" ht="12.75">
      <c r="A1569" s="529"/>
      <c r="B1569" s="401" t="s">
        <v>367</v>
      </c>
      <c r="C1569" s="360"/>
      <c r="D1569" s="360"/>
      <c r="E1569" s="360"/>
      <c r="F1569" s="402"/>
      <c r="G1569" s="402"/>
      <c r="H1569" s="177"/>
      <c r="I1569" s="177"/>
      <c r="J1569" s="177"/>
      <c r="K1569" s="177"/>
      <c r="L1569" s="177"/>
      <c r="M1569" s="177"/>
      <c r="N1569" s="177"/>
      <c r="O1569" s="177"/>
      <c r="P1569" s="177"/>
      <c r="Q1569" s="177"/>
      <c r="R1569" s="177"/>
      <c r="S1569" s="177"/>
      <c r="T1569" s="403">
        <v>0</v>
      </c>
      <c r="U1569" s="403">
        <v>0</v>
      </c>
      <c r="V1569" s="177"/>
      <c r="W1569" s="177"/>
      <c r="X1569" s="177"/>
      <c r="Y1569" s="177"/>
      <c r="Z1569" s="177"/>
      <c r="AA1569" s="407">
        <v>0</v>
      </c>
      <c r="AB1569" s="533"/>
      <c r="AC1569" s="488"/>
      <c r="AD1569" s="488"/>
      <c r="AE1569" s="488"/>
      <c r="AF1569" s="488"/>
      <c r="AG1569" s="488"/>
      <c r="AH1569" s="488"/>
      <c r="AI1569" s="488"/>
      <c r="AJ1569" s="488"/>
      <c r="AK1569" s="488"/>
      <c r="AL1569" s="488"/>
      <c r="AM1569" s="488"/>
      <c r="AN1569" s="488"/>
      <c r="AO1569" s="488"/>
      <c r="AP1569" s="488"/>
      <c r="AQ1569" s="488"/>
      <c r="AR1569" s="488"/>
      <c r="AS1569" s="488"/>
      <c r="AT1569" s="488"/>
      <c r="AU1569" s="489"/>
    </row>
    <row r="1570" spans="1:47" s="516" customFormat="1" ht="12.75">
      <c r="A1570" s="529"/>
      <c r="B1570" s="401" t="s">
        <v>368</v>
      </c>
      <c r="C1570" s="360">
        <v>0</v>
      </c>
      <c r="D1570" s="360">
        <v>0.32500000000000001</v>
      </c>
      <c r="E1570" s="360">
        <v>0</v>
      </c>
      <c r="F1570" s="402"/>
      <c r="G1570" s="402"/>
      <c r="H1570" s="177">
        <v>0.59865391000000001</v>
      </c>
      <c r="I1570" s="177">
        <v>0.59865391000000001</v>
      </c>
      <c r="J1570" s="177">
        <v>0</v>
      </c>
      <c r="K1570" s="177">
        <v>0</v>
      </c>
      <c r="L1570" s="177">
        <v>0</v>
      </c>
      <c r="M1570" s="177">
        <v>0</v>
      </c>
      <c r="N1570" s="177">
        <v>0</v>
      </c>
      <c r="O1570" s="177">
        <v>0</v>
      </c>
      <c r="P1570" s="177">
        <v>0</v>
      </c>
      <c r="Q1570" s="177">
        <v>0</v>
      </c>
      <c r="R1570" s="177">
        <v>0</v>
      </c>
      <c r="S1570" s="177">
        <v>0</v>
      </c>
      <c r="T1570" s="403">
        <v>0</v>
      </c>
      <c r="U1570" s="403">
        <v>0</v>
      </c>
      <c r="V1570" s="177">
        <v>0</v>
      </c>
      <c r="W1570" s="177">
        <v>0.59865391000000001</v>
      </c>
      <c r="X1570" s="177">
        <v>0</v>
      </c>
      <c r="Y1570" s="177">
        <v>0</v>
      </c>
      <c r="Z1570" s="177">
        <v>0</v>
      </c>
      <c r="AA1570" s="407">
        <v>0.59865391000000001</v>
      </c>
      <c r="AB1570" s="533"/>
      <c r="AC1570" s="488"/>
      <c r="AD1570" s="488"/>
      <c r="AE1570" s="488"/>
      <c r="AF1570" s="488"/>
      <c r="AG1570" s="488"/>
      <c r="AH1570" s="488"/>
      <c r="AI1570" s="488"/>
      <c r="AJ1570" s="488"/>
      <c r="AK1570" s="488"/>
      <c r="AL1570" s="488"/>
      <c r="AM1570" s="488"/>
      <c r="AN1570" s="488"/>
      <c r="AO1570" s="488"/>
      <c r="AP1570" s="488"/>
      <c r="AQ1570" s="488"/>
      <c r="AR1570" s="488"/>
      <c r="AS1570" s="488"/>
      <c r="AT1570" s="488"/>
      <c r="AU1570" s="489"/>
    </row>
    <row r="1571" spans="1:47" s="516" customFormat="1" ht="12.75">
      <c r="A1571" s="529"/>
      <c r="B1571" s="401" t="s">
        <v>369</v>
      </c>
      <c r="C1571" s="360"/>
      <c r="D1571" s="360"/>
      <c r="E1571" s="360"/>
      <c r="F1571" s="402"/>
      <c r="G1571" s="402"/>
      <c r="H1571" s="177"/>
      <c r="I1571" s="177"/>
      <c r="J1571" s="177"/>
      <c r="K1571" s="177"/>
      <c r="L1571" s="177"/>
      <c r="M1571" s="177"/>
      <c r="N1571" s="177"/>
      <c r="O1571" s="177"/>
      <c r="P1571" s="177"/>
      <c r="Q1571" s="177"/>
      <c r="R1571" s="177"/>
      <c r="S1571" s="177"/>
      <c r="T1571" s="403">
        <v>0</v>
      </c>
      <c r="U1571" s="403">
        <v>0</v>
      </c>
      <c r="V1571" s="177"/>
      <c r="W1571" s="177"/>
      <c r="X1571" s="177"/>
      <c r="Y1571" s="177"/>
      <c r="Z1571" s="177"/>
      <c r="AA1571" s="407">
        <v>0</v>
      </c>
      <c r="AB1571" s="533"/>
      <c r="AC1571" s="488"/>
      <c r="AD1571" s="488"/>
      <c r="AE1571" s="488"/>
      <c r="AF1571" s="488"/>
      <c r="AG1571" s="488"/>
      <c r="AH1571" s="488"/>
      <c r="AI1571" s="488"/>
      <c r="AJ1571" s="488"/>
      <c r="AK1571" s="488"/>
      <c r="AL1571" s="488"/>
      <c r="AM1571" s="488"/>
      <c r="AN1571" s="488"/>
      <c r="AO1571" s="488"/>
      <c r="AP1571" s="488"/>
      <c r="AQ1571" s="488"/>
      <c r="AR1571" s="488"/>
      <c r="AS1571" s="488"/>
      <c r="AT1571" s="488"/>
      <c r="AU1571" s="489"/>
    </row>
    <row r="1572" spans="1:47" s="516" customFormat="1" ht="12.75">
      <c r="A1572" s="529"/>
      <c r="B1572" s="401" t="s">
        <v>370</v>
      </c>
      <c r="C1572" s="360"/>
      <c r="D1572" s="360"/>
      <c r="E1572" s="360"/>
      <c r="F1572" s="402"/>
      <c r="G1572" s="402"/>
      <c r="H1572" s="177"/>
      <c r="I1572" s="177"/>
      <c r="J1572" s="177"/>
      <c r="K1572" s="177"/>
      <c r="L1572" s="177"/>
      <c r="M1572" s="177"/>
      <c r="N1572" s="177"/>
      <c r="O1572" s="177"/>
      <c r="P1572" s="177"/>
      <c r="Q1572" s="177"/>
      <c r="R1572" s="177"/>
      <c r="S1572" s="177"/>
      <c r="T1572" s="403">
        <v>0</v>
      </c>
      <c r="U1572" s="403">
        <v>0</v>
      </c>
      <c r="V1572" s="177"/>
      <c r="W1572" s="177"/>
      <c r="X1572" s="177"/>
      <c r="Y1572" s="177"/>
      <c r="Z1572" s="177"/>
      <c r="AA1572" s="407">
        <v>0</v>
      </c>
      <c r="AB1572" s="533"/>
      <c r="AC1572" s="488"/>
      <c r="AD1572" s="488"/>
      <c r="AE1572" s="488"/>
      <c r="AF1572" s="488"/>
      <c r="AG1572" s="488"/>
      <c r="AH1572" s="488"/>
      <c r="AI1572" s="488"/>
      <c r="AJ1572" s="488"/>
      <c r="AK1572" s="488"/>
      <c r="AL1572" s="488"/>
      <c r="AM1572" s="488"/>
      <c r="AN1572" s="488"/>
      <c r="AO1572" s="488"/>
      <c r="AP1572" s="488"/>
      <c r="AQ1572" s="488"/>
      <c r="AR1572" s="488"/>
      <c r="AS1572" s="488"/>
      <c r="AT1572" s="488"/>
      <c r="AU1572" s="489"/>
    </row>
    <row r="1573" spans="1:47" s="516" customFormat="1" ht="12.75">
      <c r="A1573" s="529"/>
      <c r="B1573" s="401" t="s">
        <v>371</v>
      </c>
      <c r="C1573" s="360"/>
      <c r="D1573" s="360">
        <v>0.32500000000000001</v>
      </c>
      <c r="E1573" s="360"/>
      <c r="F1573" s="402"/>
      <c r="G1573" s="402"/>
      <c r="H1573" s="177">
        <v>0.59865391000000001</v>
      </c>
      <c r="I1573" s="518">
        <v>0.59865391000000001</v>
      </c>
      <c r="J1573" s="177"/>
      <c r="K1573" s="177"/>
      <c r="L1573" s="177"/>
      <c r="M1573" s="177"/>
      <c r="N1573" s="177"/>
      <c r="O1573" s="177"/>
      <c r="P1573" s="177"/>
      <c r="Q1573" s="177"/>
      <c r="R1573" s="177"/>
      <c r="S1573" s="177"/>
      <c r="T1573" s="403">
        <v>0</v>
      </c>
      <c r="U1573" s="403">
        <v>0</v>
      </c>
      <c r="V1573" s="177"/>
      <c r="W1573" s="177">
        <v>0.59865391000000001</v>
      </c>
      <c r="X1573" s="177"/>
      <c r="Y1573" s="177"/>
      <c r="Z1573" s="177"/>
      <c r="AA1573" s="407">
        <v>0.59865391000000001</v>
      </c>
      <c r="AB1573" s="533"/>
      <c r="AC1573" s="488"/>
      <c r="AD1573" s="488"/>
      <c r="AE1573" s="488"/>
      <c r="AF1573" s="488"/>
      <c r="AG1573" s="488"/>
      <c r="AH1573" s="488"/>
      <c r="AI1573" s="488"/>
      <c r="AJ1573" s="488"/>
      <c r="AK1573" s="488"/>
      <c r="AL1573" s="488"/>
      <c r="AM1573" s="488"/>
      <c r="AN1573" s="488"/>
      <c r="AO1573" s="488"/>
      <c r="AP1573" s="488"/>
      <c r="AQ1573" s="488"/>
      <c r="AR1573" s="488"/>
      <c r="AS1573" s="488"/>
      <c r="AT1573" s="488"/>
      <c r="AU1573" s="489"/>
    </row>
    <row r="1574" spans="1:47" s="516" customFormat="1" ht="12.75">
      <c r="A1574" s="529"/>
      <c r="B1574" s="401" t="s">
        <v>372</v>
      </c>
      <c r="C1574" s="360"/>
      <c r="D1574" s="360"/>
      <c r="E1574" s="360"/>
      <c r="F1574" s="402"/>
      <c r="G1574" s="402"/>
      <c r="H1574" s="177"/>
      <c r="I1574" s="177"/>
      <c r="J1574" s="177"/>
      <c r="K1574" s="177"/>
      <c r="L1574" s="177"/>
      <c r="M1574" s="177"/>
      <c r="N1574" s="177"/>
      <c r="O1574" s="177"/>
      <c r="P1574" s="177"/>
      <c r="Q1574" s="177"/>
      <c r="R1574" s="177"/>
      <c r="S1574" s="177"/>
      <c r="T1574" s="403">
        <v>0</v>
      </c>
      <c r="U1574" s="403">
        <v>0</v>
      </c>
      <c r="V1574" s="177"/>
      <c r="W1574" s="177"/>
      <c r="X1574" s="177"/>
      <c r="Y1574" s="177"/>
      <c r="Z1574" s="177"/>
      <c r="AA1574" s="407">
        <v>0</v>
      </c>
      <c r="AB1574" s="533"/>
      <c r="AC1574" s="488"/>
      <c r="AD1574" s="488"/>
      <c r="AE1574" s="488"/>
      <c r="AF1574" s="488"/>
      <c r="AG1574" s="488"/>
      <c r="AH1574" s="488"/>
      <c r="AI1574" s="488"/>
      <c r="AJ1574" s="488"/>
      <c r="AK1574" s="488"/>
      <c r="AL1574" s="488"/>
      <c r="AM1574" s="488"/>
      <c r="AN1574" s="488"/>
      <c r="AO1574" s="488"/>
      <c r="AP1574" s="488"/>
      <c r="AQ1574" s="488"/>
      <c r="AR1574" s="488"/>
      <c r="AS1574" s="488"/>
      <c r="AT1574" s="488"/>
      <c r="AU1574" s="489"/>
    </row>
    <row r="1575" spans="1:47" s="516" customFormat="1" ht="12.75">
      <c r="A1575" s="529"/>
      <c r="B1575" s="401" t="s">
        <v>373</v>
      </c>
      <c r="C1575" s="360">
        <v>0</v>
      </c>
      <c r="D1575" s="360">
        <v>0</v>
      </c>
      <c r="E1575" s="360">
        <v>0.88</v>
      </c>
      <c r="F1575" s="402"/>
      <c r="G1575" s="402"/>
      <c r="H1575" s="177">
        <v>2.8582063399999997</v>
      </c>
      <c r="I1575" s="177">
        <v>0.49570633999999991</v>
      </c>
      <c r="J1575" s="177">
        <v>0</v>
      </c>
      <c r="K1575" s="177">
        <v>0</v>
      </c>
      <c r="L1575" s="177">
        <v>0</v>
      </c>
      <c r="M1575" s="177">
        <v>0</v>
      </c>
      <c r="N1575" s="177">
        <v>0</v>
      </c>
      <c r="O1575" s="177">
        <v>0</v>
      </c>
      <c r="P1575" s="177">
        <v>0</v>
      </c>
      <c r="Q1575" s="177">
        <v>0</v>
      </c>
      <c r="R1575" s="177">
        <v>0</v>
      </c>
      <c r="S1575" s="177">
        <v>0</v>
      </c>
      <c r="T1575" s="403">
        <v>0</v>
      </c>
      <c r="U1575" s="403">
        <v>0</v>
      </c>
      <c r="V1575" s="177">
        <v>2.3624999999999998</v>
      </c>
      <c r="W1575" s="177">
        <v>0.49570633999999991</v>
      </c>
      <c r="X1575" s="177">
        <v>0</v>
      </c>
      <c r="Y1575" s="177">
        <v>0</v>
      </c>
      <c r="Z1575" s="177">
        <v>0</v>
      </c>
      <c r="AA1575" s="407">
        <v>2.8582063399999997</v>
      </c>
      <c r="AB1575" s="533"/>
      <c r="AC1575" s="488"/>
      <c r="AD1575" s="488"/>
      <c r="AE1575" s="488"/>
      <c r="AF1575" s="488"/>
      <c r="AG1575" s="488"/>
      <c r="AH1575" s="488"/>
      <c r="AI1575" s="488"/>
      <c r="AJ1575" s="488"/>
      <c r="AK1575" s="488"/>
      <c r="AL1575" s="488"/>
      <c r="AM1575" s="488"/>
      <c r="AN1575" s="488"/>
      <c r="AO1575" s="488"/>
      <c r="AP1575" s="488"/>
      <c r="AQ1575" s="488"/>
      <c r="AR1575" s="488"/>
      <c r="AS1575" s="488"/>
      <c r="AT1575" s="488"/>
      <c r="AU1575" s="489"/>
    </row>
    <row r="1576" spans="1:47" s="516" customFormat="1" ht="12.75">
      <c r="A1576" s="529"/>
      <c r="B1576" s="401" t="s">
        <v>374</v>
      </c>
      <c r="C1576" s="360"/>
      <c r="D1576" s="360"/>
      <c r="E1576" s="360"/>
      <c r="F1576" s="402"/>
      <c r="G1576" s="402"/>
      <c r="H1576" s="177"/>
      <c r="I1576" s="177"/>
      <c r="J1576" s="177"/>
      <c r="K1576" s="177"/>
      <c r="L1576" s="177"/>
      <c r="M1576" s="177"/>
      <c r="N1576" s="177"/>
      <c r="O1576" s="177"/>
      <c r="P1576" s="177"/>
      <c r="Q1576" s="177"/>
      <c r="R1576" s="177"/>
      <c r="S1576" s="177"/>
      <c r="T1576" s="403">
        <v>0</v>
      </c>
      <c r="U1576" s="403">
        <v>0</v>
      </c>
      <c r="V1576" s="177"/>
      <c r="W1576" s="177"/>
      <c r="X1576" s="177"/>
      <c r="Y1576" s="177"/>
      <c r="Z1576" s="177"/>
      <c r="AA1576" s="407">
        <v>0</v>
      </c>
      <c r="AB1576" s="533"/>
      <c r="AC1576" s="488"/>
      <c r="AD1576" s="488"/>
      <c r="AE1576" s="488"/>
      <c r="AF1576" s="488"/>
      <c r="AG1576" s="488"/>
      <c r="AH1576" s="488"/>
      <c r="AI1576" s="488"/>
      <c r="AJ1576" s="488"/>
      <c r="AK1576" s="488"/>
      <c r="AL1576" s="488"/>
      <c r="AM1576" s="488"/>
      <c r="AN1576" s="488"/>
      <c r="AO1576" s="488"/>
      <c r="AP1576" s="488"/>
      <c r="AQ1576" s="488"/>
      <c r="AR1576" s="488"/>
      <c r="AS1576" s="488"/>
      <c r="AT1576" s="488"/>
      <c r="AU1576" s="489"/>
    </row>
    <row r="1577" spans="1:47" s="516" customFormat="1" ht="12.75">
      <c r="A1577" s="529"/>
      <c r="B1577" s="401" t="s">
        <v>375</v>
      </c>
      <c r="C1577" s="360"/>
      <c r="D1577" s="360"/>
      <c r="E1577" s="360"/>
      <c r="F1577" s="402"/>
      <c r="G1577" s="402"/>
      <c r="H1577" s="177"/>
      <c r="I1577" s="177"/>
      <c r="J1577" s="177"/>
      <c r="K1577" s="177"/>
      <c r="L1577" s="177"/>
      <c r="M1577" s="177"/>
      <c r="N1577" s="177"/>
      <c r="O1577" s="177"/>
      <c r="P1577" s="177"/>
      <c r="Q1577" s="177"/>
      <c r="R1577" s="177"/>
      <c r="S1577" s="177"/>
      <c r="T1577" s="403">
        <v>0</v>
      </c>
      <c r="U1577" s="403">
        <v>0</v>
      </c>
      <c r="V1577" s="177"/>
      <c r="W1577" s="177"/>
      <c r="X1577" s="177"/>
      <c r="Y1577" s="177"/>
      <c r="Z1577" s="177"/>
      <c r="AA1577" s="407">
        <v>0</v>
      </c>
      <c r="AB1577" s="533"/>
      <c r="AC1577" s="488"/>
      <c r="AD1577" s="488"/>
      <c r="AE1577" s="488"/>
      <c r="AF1577" s="488"/>
      <c r="AG1577" s="488"/>
      <c r="AH1577" s="488"/>
      <c r="AI1577" s="488"/>
      <c r="AJ1577" s="488"/>
      <c r="AK1577" s="488"/>
      <c r="AL1577" s="488"/>
      <c r="AM1577" s="488"/>
      <c r="AN1577" s="488"/>
      <c r="AO1577" s="488"/>
      <c r="AP1577" s="488"/>
      <c r="AQ1577" s="488"/>
      <c r="AR1577" s="488"/>
      <c r="AS1577" s="488"/>
      <c r="AT1577" s="488"/>
      <c r="AU1577" s="489"/>
    </row>
    <row r="1578" spans="1:47" s="516" customFormat="1" ht="12.75">
      <c r="A1578" s="529"/>
      <c r="B1578" s="401" t="s">
        <v>376</v>
      </c>
      <c r="C1578" s="360"/>
      <c r="D1578" s="360"/>
      <c r="E1578" s="360">
        <v>0.88</v>
      </c>
      <c r="F1578" s="402"/>
      <c r="G1578" s="402"/>
      <c r="H1578" s="177">
        <v>2.8582063399999997</v>
      </c>
      <c r="I1578" s="518">
        <v>0.49570633999999991</v>
      </c>
      <c r="J1578" s="177"/>
      <c r="K1578" s="177"/>
      <c r="L1578" s="177"/>
      <c r="M1578" s="177"/>
      <c r="N1578" s="177"/>
      <c r="O1578" s="177"/>
      <c r="P1578" s="177"/>
      <c r="Q1578" s="177"/>
      <c r="R1578" s="177"/>
      <c r="S1578" s="177"/>
      <c r="T1578" s="403">
        <v>0</v>
      </c>
      <c r="U1578" s="403">
        <v>0</v>
      </c>
      <c r="V1578" s="177">
        <v>2.3624999999999998</v>
      </c>
      <c r="W1578" s="177">
        <v>0.49570633999999991</v>
      </c>
      <c r="X1578" s="177"/>
      <c r="Y1578" s="177"/>
      <c r="Z1578" s="177"/>
      <c r="AA1578" s="407">
        <v>2.8582063399999997</v>
      </c>
      <c r="AB1578" s="533"/>
      <c r="AC1578" s="488"/>
      <c r="AD1578" s="488"/>
      <c r="AE1578" s="488"/>
      <c r="AF1578" s="488"/>
      <c r="AG1578" s="488"/>
      <c r="AH1578" s="488"/>
      <c r="AI1578" s="488"/>
      <c r="AJ1578" s="488"/>
      <c r="AK1578" s="488"/>
      <c r="AL1578" s="488"/>
      <c r="AM1578" s="488"/>
      <c r="AN1578" s="488"/>
      <c r="AO1578" s="488"/>
      <c r="AP1578" s="488"/>
      <c r="AQ1578" s="488"/>
      <c r="AR1578" s="488"/>
      <c r="AS1578" s="488"/>
      <c r="AT1578" s="488"/>
      <c r="AU1578" s="489"/>
    </row>
    <row r="1579" spans="1:47" s="516" customFormat="1" ht="12.75">
      <c r="A1579" s="529"/>
      <c r="B1579" s="401" t="s">
        <v>377</v>
      </c>
      <c r="C1579" s="360"/>
      <c r="D1579" s="360"/>
      <c r="E1579" s="360"/>
      <c r="F1579" s="402"/>
      <c r="G1579" s="402"/>
      <c r="H1579" s="177"/>
      <c r="I1579" s="177"/>
      <c r="J1579" s="177"/>
      <c r="K1579" s="177"/>
      <c r="L1579" s="177"/>
      <c r="M1579" s="177"/>
      <c r="N1579" s="177"/>
      <c r="O1579" s="177"/>
      <c r="P1579" s="177"/>
      <c r="Q1579" s="177"/>
      <c r="R1579" s="177"/>
      <c r="S1579" s="177"/>
      <c r="T1579" s="403">
        <v>0</v>
      </c>
      <c r="U1579" s="403">
        <v>0</v>
      </c>
      <c r="V1579" s="177"/>
      <c r="W1579" s="177"/>
      <c r="X1579" s="177"/>
      <c r="Y1579" s="177"/>
      <c r="Z1579" s="177"/>
      <c r="AA1579" s="407">
        <v>0</v>
      </c>
      <c r="AB1579" s="533"/>
      <c r="AC1579" s="488"/>
      <c r="AD1579" s="488"/>
      <c r="AE1579" s="488"/>
      <c r="AF1579" s="488"/>
      <c r="AG1579" s="488"/>
      <c r="AH1579" s="488"/>
      <c r="AI1579" s="488"/>
      <c r="AJ1579" s="488"/>
      <c r="AK1579" s="488"/>
      <c r="AL1579" s="488"/>
      <c r="AM1579" s="488"/>
      <c r="AN1579" s="488"/>
      <c r="AO1579" s="488"/>
      <c r="AP1579" s="488"/>
      <c r="AQ1579" s="488"/>
      <c r="AR1579" s="488"/>
      <c r="AS1579" s="488"/>
      <c r="AT1579" s="488"/>
      <c r="AU1579" s="489"/>
    </row>
    <row r="1580" spans="1:47" s="516" customFormat="1" ht="12.75">
      <c r="A1580" s="529"/>
      <c r="B1580" s="401" t="s">
        <v>67</v>
      </c>
      <c r="C1580" s="360"/>
      <c r="D1580" s="360"/>
      <c r="E1580" s="360"/>
      <c r="F1580" s="402"/>
      <c r="G1580" s="402"/>
      <c r="H1580" s="177"/>
      <c r="I1580" s="177"/>
      <c r="J1580" s="177"/>
      <c r="K1580" s="177"/>
      <c r="L1580" s="177"/>
      <c r="M1580" s="177"/>
      <c r="N1580" s="177"/>
      <c r="O1580" s="177"/>
      <c r="P1580" s="177"/>
      <c r="Q1580" s="177"/>
      <c r="R1580" s="177"/>
      <c r="S1580" s="177"/>
      <c r="T1580" s="403">
        <v>0</v>
      </c>
      <c r="U1580" s="403">
        <v>0</v>
      </c>
      <c r="V1580" s="177"/>
      <c r="W1580" s="177"/>
      <c r="X1580" s="177"/>
      <c r="Y1580" s="177"/>
      <c r="Z1580" s="177"/>
      <c r="AA1580" s="407">
        <v>0</v>
      </c>
      <c r="AB1580" s="533"/>
      <c r="AC1580" s="488"/>
      <c r="AD1580" s="488"/>
      <c r="AE1580" s="488"/>
      <c r="AF1580" s="488"/>
      <c r="AG1580" s="488"/>
      <c r="AH1580" s="488"/>
      <c r="AI1580" s="488"/>
      <c r="AJ1580" s="488"/>
      <c r="AK1580" s="488"/>
      <c r="AL1580" s="488"/>
      <c r="AM1580" s="488"/>
      <c r="AN1580" s="488"/>
      <c r="AO1580" s="488"/>
      <c r="AP1580" s="488"/>
      <c r="AQ1580" s="488"/>
      <c r="AR1580" s="488"/>
      <c r="AS1580" s="488"/>
      <c r="AT1580" s="488"/>
      <c r="AU1580" s="489"/>
    </row>
    <row r="1581" spans="1:47" s="516" customFormat="1" ht="12.75">
      <c r="A1581" s="517"/>
      <c r="B1581" s="511" t="s">
        <v>142</v>
      </c>
      <c r="C1581" s="518"/>
      <c r="D1581" s="513">
        <v>62.238999999999997</v>
      </c>
      <c r="E1581" s="513">
        <v>2.2599999999999998</v>
      </c>
      <c r="F1581" s="519"/>
      <c r="G1581" s="519"/>
      <c r="H1581" s="513">
        <v>274.99</v>
      </c>
      <c r="I1581" s="513">
        <v>127.23661835999997</v>
      </c>
      <c r="J1581" s="513">
        <v>0</v>
      </c>
      <c r="K1581" s="513">
        <v>0</v>
      </c>
      <c r="L1581" s="513">
        <v>36.506999999999998</v>
      </c>
      <c r="M1581" s="513">
        <v>1.38</v>
      </c>
      <c r="N1581" s="513">
        <v>0</v>
      </c>
      <c r="O1581" s="513">
        <v>0</v>
      </c>
      <c r="P1581" s="513">
        <v>0</v>
      </c>
      <c r="Q1581" s="513">
        <v>0</v>
      </c>
      <c r="R1581" s="513">
        <v>0</v>
      </c>
      <c r="S1581" s="513">
        <v>0</v>
      </c>
      <c r="T1581" s="584">
        <v>36.506999999999998</v>
      </c>
      <c r="U1581" s="584">
        <v>1.38</v>
      </c>
      <c r="V1581" s="513">
        <v>139.09879274000002</v>
      </c>
      <c r="W1581" s="513">
        <v>127.23661835999997</v>
      </c>
      <c r="X1581" s="513">
        <v>0</v>
      </c>
      <c r="Y1581" s="513">
        <v>0</v>
      </c>
      <c r="Z1581" s="513">
        <v>0</v>
      </c>
      <c r="AA1581" s="587">
        <v>266.33541110000004</v>
      </c>
      <c r="AB1581" s="490"/>
      <c r="AC1581" s="515"/>
      <c r="AD1581" s="515"/>
      <c r="AE1581" s="515"/>
      <c r="AF1581" s="488"/>
      <c r="AG1581" s="515"/>
      <c r="AH1581" s="515"/>
      <c r="AI1581" s="488"/>
      <c r="AJ1581" s="488"/>
      <c r="AK1581" s="515"/>
      <c r="AL1581" s="515"/>
      <c r="AM1581" s="515"/>
      <c r="AN1581" s="515"/>
      <c r="AO1581" s="515"/>
      <c r="AP1581" s="515"/>
      <c r="AQ1581" s="515"/>
      <c r="AR1581" s="515"/>
      <c r="AS1581" s="515"/>
      <c r="AT1581" s="515"/>
      <c r="AU1581" s="489">
        <v>-8.6545888999999647</v>
      </c>
    </row>
    <row r="1582" spans="1:47" s="516" customFormat="1" ht="12.75">
      <c r="A1582" s="534"/>
      <c r="B1582" s="346" t="s">
        <v>361</v>
      </c>
      <c r="C1582" s="347">
        <v>0</v>
      </c>
      <c r="D1582" s="347">
        <v>62.238999999999997</v>
      </c>
      <c r="E1582" s="347">
        <v>2.2599999999999998</v>
      </c>
      <c r="F1582" s="394"/>
      <c r="G1582" s="394"/>
      <c r="H1582" s="311">
        <v>274.99</v>
      </c>
      <c r="I1582" s="311">
        <v>127.23661835999997</v>
      </c>
      <c r="J1582" s="311">
        <v>0</v>
      </c>
      <c r="K1582" s="311">
        <v>0</v>
      </c>
      <c r="L1582" s="311">
        <v>36.506999999999998</v>
      </c>
      <c r="M1582" s="311">
        <v>1.38</v>
      </c>
      <c r="N1582" s="311">
        <v>0</v>
      </c>
      <c r="O1582" s="311">
        <v>0</v>
      </c>
      <c r="P1582" s="311">
        <v>0</v>
      </c>
      <c r="Q1582" s="311">
        <v>0</v>
      </c>
      <c r="R1582" s="311">
        <v>0</v>
      </c>
      <c r="S1582" s="311">
        <v>0</v>
      </c>
      <c r="T1582" s="392">
        <v>36.506999999999998</v>
      </c>
      <c r="U1582" s="392">
        <v>1.38</v>
      </c>
      <c r="V1582" s="311">
        <v>139.09879274000002</v>
      </c>
      <c r="W1582" s="311">
        <v>127.23661835999997</v>
      </c>
      <c r="X1582" s="311">
        <v>0</v>
      </c>
      <c r="Y1582" s="311">
        <v>0</v>
      </c>
      <c r="Z1582" s="311">
        <v>0</v>
      </c>
      <c r="AA1582" s="395">
        <v>266.33541110000004</v>
      </c>
      <c r="AB1582" s="533"/>
      <c r="AC1582" s="515"/>
      <c r="AD1582" s="515"/>
      <c r="AE1582" s="515"/>
      <c r="AF1582" s="488"/>
      <c r="AG1582" s="515"/>
      <c r="AH1582" s="515"/>
      <c r="AI1582" s="488"/>
      <c r="AJ1582" s="488"/>
      <c r="AK1582" s="515"/>
      <c r="AL1582" s="515"/>
      <c r="AM1582" s="515"/>
      <c r="AN1582" s="515"/>
      <c r="AO1582" s="515"/>
      <c r="AP1582" s="515"/>
      <c r="AQ1582" s="515"/>
      <c r="AR1582" s="515"/>
      <c r="AS1582" s="515"/>
      <c r="AT1582" s="515"/>
      <c r="AU1582" s="489"/>
    </row>
    <row r="1583" spans="1:47" s="516" customFormat="1" ht="12.75">
      <c r="A1583" s="534"/>
      <c r="B1583" s="346" t="s">
        <v>362</v>
      </c>
      <c r="C1583" s="347">
        <v>0</v>
      </c>
      <c r="D1583" s="347">
        <v>62.238999999999997</v>
      </c>
      <c r="E1583" s="347">
        <v>0</v>
      </c>
      <c r="F1583" s="394"/>
      <c r="G1583" s="394"/>
      <c r="H1583" s="311">
        <v>219.69185885000002</v>
      </c>
      <c r="I1583" s="311">
        <v>122.29922810551001</v>
      </c>
      <c r="J1583" s="311">
        <v>0</v>
      </c>
      <c r="K1583" s="311">
        <v>0</v>
      </c>
      <c r="L1583" s="311">
        <v>36.506999999999998</v>
      </c>
      <c r="M1583" s="311">
        <v>0</v>
      </c>
      <c r="N1583" s="311">
        <v>0</v>
      </c>
      <c r="O1583" s="311">
        <v>0</v>
      </c>
      <c r="P1583" s="311">
        <v>0</v>
      </c>
      <c r="Q1583" s="311">
        <v>0</v>
      </c>
      <c r="R1583" s="311">
        <v>0</v>
      </c>
      <c r="S1583" s="311">
        <v>0</v>
      </c>
      <c r="T1583" s="392">
        <v>36.506999999999998</v>
      </c>
      <c r="U1583" s="392">
        <v>0</v>
      </c>
      <c r="V1583" s="311">
        <v>88.738041844489999</v>
      </c>
      <c r="W1583" s="311">
        <v>122.29922810551001</v>
      </c>
      <c r="X1583" s="311">
        <v>0</v>
      </c>
      <c r="Y1583" s="311">
        <v>0</v>
      </c>
      <c r="Z1583" s="311">
        <v>0</v>
      </c>
      <c r="AA1583" s="395">
        <v>211.03726995000002</v>
      </c>
      <c r="AB1583" s="533"/>
      <c r="AC1583" s="515"/>
      <c r="AD1583" s="515"/>
      <c r="AE1583" s="515"/>
      <c r="AF1583" s="488"/>
      <c r="AG1583" s="515"/>
      <c r="AH1583" s="515"/>
      <c r="AI1583" s="488"/>
      <c r="AJ1583" s="488"/>
      <c r="AK1583" s="515"/>
      <c r="AL1583" s="515"/>
      <c r="AM1583" s="515"/>
      <c r="AN1583" s="515"/>
      <c r="AO1583" s="515"/>
      <c r="AP1583" s="515"/>
      <c r="AQ1583" s="515"/>
      <c r="AR1583" s="515"/>
      <c r="AS1583" s="515"/>
      <c r="AT1583" s="515"/>
      <c r="AU1583" s="489"/>
    </row>
    <row r="1584" spans="1:47" s="516" customFormat="1" ht="12.75">
      <c r="A1584" s="534"/>
      <c r="B1584" s="346" t="s">
        <v>363</v>
      </c>
      <c r="C1584" s="347">
        <v>0</v>
      </c>
      <c r="D1584" s="347">
        <v>61.293999999999997</v>
      </c>
      <c r="E1584" s="347">
        <v>0</v>
      </c>
      <c r="F1584" s="394"/>
      <c r="G1584" s="394"/>
      <c r="H1584" s="311">
        <v>215.54812518</v>
      </c>
      <c r="I1584" s="311">
        <v>121.51398411226576</v>
      </c>
      <c r="J1584" s="311">
        <v>0</v>
      </c>
      <c r="K1584" s="311">
        <v>0</v>
      </c>
      <c r="L1584" s="311">
        <v>35.887</v>
      </c>
      <c r="M1584" s="311">
        <v>0</v>
      </c>
      <c r="N1584" s="311">
        <v>0</v>
      </c>
      <c r="O1584" s="311">
        <v>0</v>
      </c>
      <c r="P1584" s="311">
        <v>0</v>
      </c>
      <c r="Q1584" s="311">
        <v>0</v>
      </c>
      <c r="R1584" s="311">
        <v>0</v>
      </c>
      <c r="S1584" s="311">
        <v>0</v>
      </c>
      <c r="T1584" s="392">
        <v>35.887</v>
      </c>
      <c r="U1584" s="392">
        <v>0</v>
      </c>
      <c r="V1584" s="311">
        <v>85.379552167734232</v>
      </c>
      <c r="W1584" s="311">
        <v>121.51398411226576</v>
      </c>
      <c r="X1584" s="311">
        <v>0</v>
      </c>
      <c r="Y1584" s="311">
        <v>0</v>
      </c>
      <c r="Z1584" s="311">
        <v>0</v>
      </c>
      <c r="AA1584" s="395">
        <v>206.89353628000001</v>
      </c>
      <c r="AB1584" s="533"/>
      <c r="AC1584" s="515"/>
      <c r="AD1584" s="515"/>
      <c r="AE1584" s="515"/>
      <c r="AF1584" s="488"/>
      <c r="AG1584" s="515"/>
      <c r="AH1584" s="515"/>
      <c r="AI1584" s="488"/>
      <c r="AJ1584" s="488"/>
      <c r="AK1584" s="515"/>
      <c r="AL1584" s="515"/>
      <c r="AM1584" s="515"/>
      <c r="AN1584" s="515"/>
      <c r="AO1584" s="515"/>
      <c r="AP1584" s="515"/>
      <c r="AQ1584" s="515"/>
      <c r="AR1584" s="515"/>
      <c r="AS1584" s="515"/>
      <c r="AT1584" s="515"/>
      <c r="AU1584" s="489"/>
    </row>
    <row r="1585" spans="1:47" s="516" customFormat="1" ht="12.75">
      <c r="A1585" s="534"/>
      <c r="B1585" s="346" t="s">
        <v>364</v>
      </c>
      <c r="C1585" s="347"/>
      <c r="D1585" s="347">
        <v>0</v>
      </c>
      <c r="E1585" s="347">
        <v>0</v>
      </c>
      <c r="F1585" s="394"/>
      <c r="G1585" s="394"/>
      <c r="H1585" s="311">
        <v>0</v>
      </c>
      <c r="I1585" s="311">
        <v>0</v>
      </c>
      <c r="J1585" s="311">
        <v>0</v>
      </c>
      <c r="K1585" s="311">
        <v>0</v>
      </c>
      <c r="L1585" s="311">
        <v>0</v>
      </c>
      <c r="M1585" s="311">
        <v>0</v>
      </c>
      <c r="N1585" s="311">
        <v>0</v>
      </c>
      <c r="O1585" s="311">
        <v>0</v>
      </c>
      <c r="P1585" s="311">
        <v>0</v>
      </c>
      <c r="Q1585" s="311">
        <v>0</v>
      </c>
      <c r="R1585" s="311">
        <v>0</v>
      </c>
      <c r="S1585" s="311">
        <v>0</v>
      </c>
      <c r="T1585" s="392">
        <v>0</v>
      </c>
      <c r="U1585" s="392">
        <v>0</v>
      </c>
      <c r="V1585" s="311">
        <v>0</v>
      </c>
      <c r="W1585" s="311">
        <v>0</v>
      </c>
      <c r="X1585" s="311">
        <v>0</v>
      </c>
      <c r="Y1585" s="311">
        <v>0</v>
      </c>
      <c r="Z1585" s="311">
        <v>0</v>
      </c>
      <c r="AA1585" s="395">
        <v>0</v>
      </c>
      <c r="AB1585" s="533"/>
      <c r="AC1585" s="515"/>
      <c r="AD1585" s="515"/>
      <c r="AE1585" s="515"/>
      <c r="AF1585" s="488"/>
      <c r="AG1585" s="515"/>
      <c r="AH1585" s="515"/>
      <c r="AI1585" s="488"/>
      <c r="AJ1585" s="488"/>
      <c r="AK1585" s="515"/>
      <c r="AL1585" s="515"/>
      <c r="AM1585" s="515"/>
      <c r="AN1585" s="515"/>
      <c r="AO1585" s="515"/>
      <c r="AP1585" s="515"/>
      <c r="AQ1585" s="515"/>
      <c r="AR1585" s="515"/>
      <c r="AS1585" s="515"/>
      <c r="AT1585" s="515"/>
      <c r="AU1585" s="489"/>
    </row>
    <row r="1586" spans="1:47" s="516" customFormat="1" ht="12.75">
      <c r="A1586" s="534"/>
      <c r="B1586" s="346" t="s">
        <v>365</v>
      </c>
      <c r="C1586" s="347"/>
      <c r="D1586" s="347">
        <v>0</v>
      </c>
      <c r="E1586" s="347">
        <v>0</v>
      </c>
      <c r="F1586" s="394"/>
      <c r="G1586" s="394"/>
      <c r="H1586" s="311">
        <v>0</v>
      </c>
      <c r="I1586" s="311">
        <v>0</v>
      </c>
      <c r="J1586" s="311">
        <v>0</v>
      </c>
      <c r="K1586" s="311">
        <v>0</v>
      </c>
      <c r="L1586" s="311">
        <v>0</v>
      </c>
      <c r="M1586" s="311">
        <v>0</v>
      </c>
      <c r="N1586" s="311">
        <v>0</v>
      </c>
      <c r="O1586" s="311">
        <v>0</v>
      </c>
      <c r="P1586" s="311">
        <v>0</v>
      </c>
      <c r="Q1586" s="311">
        <v>0</v>
      </c>
      <c r="R1586" s="311">
        <v>0</v>
      </c>
      <c r="S1586" s="311">
        <v>0</v>
      </c>
      <c r="T1586" s="392">
        <v>0</v>
      </c>
      <c r="U1586" s="392">
        <v>0</v>
      </c>
      <c r="V1586" s="311">
        <v>0</v>
      </c>
      <c r="W1586" s="311">
        <v>0</v>
      </c>
      <c r="X1586" s="311">
        <v>0</v>
      </c>
      <c r="Y1586" s="311">
        <v>0</v>
      </c>
      <c r="Z1586" s="311">
        <v>0</v>
      </c>
      <c r="AA1586" s="395">
        <v>0</v>
      </c>
      <c r="AB1586" s="533"/>
      <c r="AC1586" s="515"/>
      <c r="AD1586" s="515"/>
      <c r="AE1586" s="515"/>
      <c r="AF1586" s="488"/>
      <c r="AG1586" s="515"/>
      <c r="AH1586" s="515"/>
      <c r="AI1586" s="488"/>
      <c r="AJ1586" s="488"/>
      <c r="AK1586" s="515"/>
      <c r="AL1586" s="515"/>
      <c r="AM1586" s="515"/>
      <c r="AN1586" s="515"/>
      <c r="AO1586" s="515"/>
      <c r="AP1586" s="515"/>
      <c r="AQ1586" s="515"/>
      <c r="AR1586" s="515"/>
      <c r="AS1586" s="515"/>
      <c r="AT1586" s="515"/>
      <c r="AU1586" s="489"/>
    </row>
    <row r="1587" spans="1:47" s="516" customFormat="1" ht="12.75">
      <c r="A1587" s="534"/>
      <c r="B1587" s="346" t="s">
        <v>366</v>
      </c>
      <c r="C1587" s="347"/>
      <c r="D1587" s="347">
        <v>55.525000000000006</v>
      </c>
      <c r="E1587" s="347">
        <v>0</v>
      </c>
      <c r="F1587" s="394"/>
      <c r="G1587" s="394"/>
      <c r="H1587" s="311">
        <v>201.3428012</v>
      </c>
      <c r="I1587" s="311">
        <v>118.56246288131717</v>
      </c>
      <c r="J1587" s="311">
        <v>0</v>
      </c>
      <c r="K1587" s="311">
        <v>0</v>
      </c>
      <c r="L1587" s="311">
        <v>30.118000000000002</v>
      </c>
      <c r="M1587" s="311">
        <v>0</v>
      </c>
      <c r="N1587" s="311">
        <v>0</v>
      </c>
      <c r="O1587" s="311">
        <v>0</v>
      </c>
      <c r="P1587" s="311">
        <v>0</v>
      </c>
      <c r="Q1587" s="311">
        <v>0</v>
      </c>
      <c r="R1587" s="311">
        <v>0</v>
      </c>
      <c r="S1587" s="311">
        <v>0</v>
      </c>
      <c r="T1587" s="392">
        <v>30.118000000000002</v>
      </c>
      <c r="U1587" s="392">
        <v>0</v>
      </c>
      <c r="V1587" s="311">
        <v>74.125749418682815</v>
      </c>
      <c r="W1587" s="311">
        <v>118.56246288131717</v>
      </c>
      <c r="X1587" s="311">
        <v>0</v>
      </c>
      <c r="Y1587" s="311">
        <v>0</v>
      </c>
      <c r="Z1587" s="311">
        <v>0</v>
      </c>
      <c r="AA1587" s="395">
        <v>192.6882123</v>
      </c>
      <c r="AB1587" s="533"/>
      <c r="AC1587" s="515"/>
      <c r="AD1587" s="515"/>
      <c r="AE1587" s="515"/>
      <c r="AF1587" s="488"/>
      <c r="AG1587" s="515"/>
      <c r="AH1587" s="515"/>
      <c r="AI1587" s="488"/>
      <c r="AJ1587" s="488"/>
      <c r="AK1587" s="515"/>
      <c r="AL1587" s="515"/>
      <c r="AM1587" s="515"/>
      <c r="AN1587" s="515"/>
      <c r="AO1587" s="515"/>
      <c r="AP1587" s="515"/>
      <c r="AQ1587" s="515"/>
      <c r="AR1587" s="515"/>
      <c r="AS1587" s="515"/>
      <c r="AT1587" s="515"/>
      <c r="AU1587" s="489"/>
    </row>
    <row r="1588" spans="1:47" s="516" customFormat="1" ht="12.75">
      <c r="A1588" s="534"/>
      <c r="B1588" s="346" t="s">
        <v>367</v>
      </c>
      <c r="C1588" s="347"/>
      <c r="D1588" s="347">
        <v>5.7690000000000001</v>
      </c>
      <c r="E1588" s="347">
        <v>0</v>
      </c>
      <c r="F1588" s="394"/>
      <c r="G1588" s="394"/>
      <c r="H1588" s="311">
        <v>14.205323980000001</v>
      </c>
      <c r="I1588" s="311">
        <v>2.9515212309485896</v>
      </c>
      <c r="J1588" s="311">
        <v>0</v>
      </c>
      <c r="K1588" s="311">
        <v>0</v>
      </c>
      <c r="L1588" s="311">
        <v>5.7690000000000001</v>
      </c>
      <c r="M1588" s="311">
        <v>0</v>
      </c>
      <c r="N1588" s="311">
        <v>0</v>
      </c>
      <c r="O1588" s="311">
        <v>0</v>
      </c>
      <c r="P1588" s="311">
        <v>0</v>
      </c>
      <c r="Q1588" s="311">
        <v>0</v>
      </c>
      <c r="R1588" s="311">
        <v>0</v>
      </c>
      <c r="S1588" s="311">
        <v>0</v>
      </c>
      <c r="T1588" s="392">
        <v>5.7690000000000001</v>
      </c>
      <c r="U1588" s="392">
        <v>0</v>
      </c>
      <c r="V1588" s="311">
        <v>11.253802749051411</v>
      </c>
      <c r="W1588" s="311">
        <v>2.9515212309485896</v>
      </c>
      <c r="X1588" s="311">
        <v>0</v>
      </c>
      <c r="Y1588" s="311">
        <v>0</v>
      </c>
      <c r="Z1588" s="311">
        <v>0</v>
      </c>
      <c r="AA1588" s="395">
        <v>14.205323980000001</v>
      </c>
      <c r="AB1588" s="533"/>
      <c r="AC1588" s="515"/>
      <c r="AD1588" s="515"/>
      <c r="AE1588" s="515"/>
      <c r="AF1588" s="488"/>
      <c r="AG1588" s="515"/>
      <c r="AH1588" s="515"/>
      <c r="AI1588" s="488"/>
      <c r="AJ1588" s="488"/>
      <c r="AK1588" s="515"/>
      <c r="AL1588" s="515"/>
      <c r="AM1588" s="515"/>
      <c r="AN1588" s="515"/>
      <c r="AO1588" s="515"/>
      <c r="AP1588" s="515"/>
      <c r="AQ1588" s="515"/>
      <c r="AR1588" s="515"/>
      <c r="AS1588" s="515"/>
      <c r="AT1588" s="515"/>
      <c r="AU1588" s="489"/>
    </row>
    <row r="1589" spans="1:47" s="516" customFormat="1" ht="12.75">
      <c r="A1589" s="534"/>
      <c r="B1589" s="346" t="s">
        <v>368</v>
      </c>
      <c r="C1589" s="347">
        <v>0</v>
      </c>
      <c r="D1589" s="347">
        <v>0.94500000000000006</v>
      </c>
      <c r="E1589" s="347">
        <v>0</v>
      </c>
      <c r="F1589" s="394"/>
      <c r="G1589" s="394"/>
      <c r="H1589" s="311">
        <v>4.1437336700000005</v>
      </c>
      <c r="I1589" s="311">
        <v>0.78524399324423144</v>
      </c>
      <c r="J1589" s="311">
        <v>0</v>
      </c>
      <c r="K1589" s="311">
        <v>0</v>
      </c>
      <c r="L1589" s="311">
        <v>0.62</v>
      </c>
      <c r="M1589" s="311">
        <v>0</v>
      </c>
      <c r="N1589" s="311">
        <v>0</v>
      </c>
      <c r="O1589" s="311">
        <v>0</v>
      </c>
      <c r="P1589" s="311">
        <v>0</v>
      </c>
      <c r="Q1589" s="311">
        <v>0</v>
      </c>
      <c r="R1589" s="311">
        <v>0</v>
      </c>
      <c r="S1589" s="311">
        <v>0</v>
      </c>
      <c r="T1589" s="392">
        <v>0.62</v>
      </c>
      <c r="U1589" s="392">
        <v>0</v>
      </c>
      <c r="V1589" s="311">
        <v>3.3584896767557693</v>
      </c>
      <c r="W1589" s="311">
        <v>0.78524399324423144</v>
      </c>
      <c r="X1589" s="311">
        <v>0</v>
      </c>
      <c r="Y1589" s="311">
        <v>0</v>
      </c>
      <c r="Z1589" s="311">
        <v>0</v>
      </c>
      <c r="AA1589" s="395">
        <v>4.1437336700000005</v>
      </c>
      <c r="AB1589" s="533"/>
      <c r="AC1589" s="515"/>
      <c r="AD1589" s="515"/>
      <c r="AE1589" s="515"/>
      <c r="AF1589" s="488"/>
      <c r="AG1589" s="515"/>
      <c r="AH1589" s="515"/>
      <c r="AI1589" s="488"/>
      <c r="AJ1589" s="488"/>
      <c r="AK1589" s="515"/>
      <c r="AL1589" s="515"/>
      <c r="AM1589" s="515"/>
      <c r="AN1589" s="515"/>
      <c r="AO1589" s="515"/>
      <c r="AP1589" s="515"/>
      <c r="AQ1589" s="515"/>
      <c r="AR1589" s="515"/>
      <c r="AS1589" s="515"/>
      <c r="AT1589" s="515"/>
      <c r="AU1589" s="489"/>
    </row>
    <row r="1590" spans="1:47" s="516" customFormat="1" ht="12.75">
      <c r="A1590" s="534"/>
      <c r="B1590" s="346" t="s">
        <v>369</v>
      </c>
      <c r="C1590" s="347"/>
      <c r="D1590" s="347">
        <v>0</v>
      </c>
      <c r="E1590" s="347">
        <v>0</v>
      </c>
      <c r="F1590" s="394"/>
      <c r="G1590" s="394"/>
      <c r="H1590" s="311">
        <v>0</v>
      </c>
      <c r="I1590" s="311">
        <v>0</v>
      </c>
      <c r="J1590" s="311">
        <v>0</v>
      </c>
      <c r="K1590" s="311">
        <v>0</v>
      </c>
      <c r="L1590" s="311">
        <v>0</v>
      </c>
      <c r="M1590" s="311">
        <v>0</v>
      </c>
      <c r="N1590" s="311">
        <v>0</v>
      </c>
      <c r="O1590" s="311">
        <v>0</v>
      </c>
      <c r="P1590" s="311">
        <v>0</v>
      </c>
      <c r="Q1590" s="311">
        <v>0</v>
      </c>
      <c r="R1590" s="311">
        <v>0</v>
      </c>
      <c r="S1590" s="311">
        <v>0</v>
      </c>
      <c r="T1590" s="392">
        <v>0</v>
      </c>
      <c r="U1590" s="392">
        <v>0</v>
      </c>
      <c r="V1590" s="311">
        <v>0</v>
      </c>
      <c r="W1590" s="311">
        <v>0</v>
      </c>
      <c r="X1590" s="311">
        <v>0</v>
      </c>
      <c r="Y1590" s="311">
        <v>0</v>
      </c>
      <c r="Z1590" s="311">
        <v>0</v>
      </c>
      <c r="AA1590" s="395">
        <v>0</v>
      </c>
      <c r="AB1590" s="533"/>
      <c r="AC1590" s="515"/>
      <c r="AD1590" s="515"/>
      <c r="AE1590" s="515"/>
      <c r="AF1590" s="488"/>
      <c r="AG1590" s="515"/>
      <c r="AH1590" s="515"/>
      <c r="AI1590" s="488"/>
      <c r="AJ1590" s="488"/>
      <c r="AK1590" s="515"/>
      <c r="AL1590" s="515"/>
      <c r="AM1590" s="515"/>
      <c r="AN1590" s="515"/>
      <c r="AO1590" s="515"/>
      <c r="AP1590" s="515"/>
      <c r="AQ1590" s="515"/>
      <c r="AR1590" s="515"/>
      <c r="AS1590" s="515"/>
      <c r="AT1590" s="515"/>
      <c r="AU1590" s="489"/>
    </row>
    <row r="1591" spans="1:47" s="516" customFormat="1" ht="12.75">
      <c r="A1591" s="534"/>
      <c r="B1591" s="346" t="s">
        <v>370</v>
      </c>
      <c r="C1591" s="347"/>
      <c r="D1591" s="347">
        <v>0</v>
      </c>
      <c r="E1591" s="347">
        <v>0</v>
      </c>
      <c r="F1591" s="394"/>
      <c r="G1591" s="394"/>
      <c r="H1591" s="311">
        <v>0</v>
      </c>
      <c r="I1591" s="311">
        <v>0</v>
      </c>
      <c r="J1591" s="311">
        <v>0</v>
      </c>
      <c r="K1591" s="311">
        <v>0</v>
      </c>
      <c r="L1591" s="311">
        <v>0</v>
      </c>
      <c r="M1591" s="311">
        <v>0</v>
      </c>
      <c r="N1591" s="311">
        <v>0</v>
      </c>
      <c r="O1591" s="311">
        <v>0</v>
      </c>
      <c r="P1591" s="311">
        <v>0</v>
      </c>
      <c r="Q1591" s="311">
        <v>0</v>
      </c>
      <c r="R1591" s="311">
        <v>0</v>
      </c>
      <c r="S1591" s="311">
        <v>0</v>
      </c>
      <c r="T1591" s="392">
        <v>0</v>
      </c>
      <c r="U1591" s="392">
        <v>0</v>
      </c>
      <c r="V1591" s="311">
        <v>0</v>
      </c>
      <c r="W1591" s="311">
        <v>0</v>
      </c>
      <c r="X1591" s="311">
        <v>0</v>
      </c>
      <c r="Y1591" s="311">
        <v>0</v>
      </c>
      <c r="Z1591" s="311">
        <v>0</v>
      </c>
      <c r="AA1591" s="395">
        <v>0</v>
      </c>
      <c r="AB1591" s="533"/>
      <c r="AC1591" s="515"/>
      <c r="AD1591" s="515"/>
      <c r="AE1591" s="515"/>
      <c r="AF1591" s="488"/>
      <c r="AG1591" s="515"/>
      <c r="AH1591" s="515"/>
      <c r="AI1591" s="488"/>
      <c r="AJ1591" s="488"/>
      <c r="AK1591" s="515"/>
      <c r="AL1591" s="515"/>
      <c r="AM1591" s="515"/>
      <c r="AN1591" s="515"/>
      <c r="AO1591" s="515"/>
      <c r="AP1591" s="515"/>
      <c r="AQ1591" s="515"/>
      <c r="AR1591" s="515"/>
      <c r="AS1591" s="515"/>
      <c r="AT1591" s="515"/>
      <c r="AU1591" s="489"/>
    </row>
    <row r="1592" spans="1:47" s="516" customFormat="1" ht="12.75">
      <c r="A1592" s="534"/>
      <c r="B1592" s="346" t="s">
        <v>371</v>
      </c>
      <c r="C1592" s="347"/>
      <c r="D1592" s="347">
        <v>0.80699999999999994</v>
      </c>
      <c r="E1592" s="347">
        <v>0</v>
      </c>
      <c r="F1592" s="394"/>
      <c r="G1592" s="394"/>
      <c r="H1592" s="311">
        <v>3.2349763399999998</v>
      </c>
      <c r="I1592" s="311">
        <v>0.59865391000000001</v>
      </c>
      <c r="J1592" s="311">
        <v>0</v>
      </c>
      <c r="K1592" s="311">
        <v>0</v>
      </c>
      <c r="L1592" s="311">
        <v>0.48199999999999998</v>
      </c>
      <c r="M1592" s="311">
        <v>0</v>
      </c>
      <c r="N1592" s="311">
        <v>0</v>
      </c>
      <c r="O1592" s="311">
        <v>0</v>
      </c>
      <c r="P1592" s="311">
        <v>0</v>
      </c>
      <c r="Q1592" s="311">
        <v>0</v>
      </c>
      <c r="R1592" s="311">
        <v>0</v>
      </c>
      <c r="S1592" s="311">
        <v>0</v>
      </c>
      <c r="T1592" s="392">
        <v>0.48199999999999998</v>
      </c>
      <c r="U1592" s="392">
        <v>0</v>
      </c>
      <c r="V1592" s="311">
        <v>2.6363224300000008</v>
      </c>
      <c r="W1592" s="311">
        <v>0.59865391000000001</v>
      </c>
      <c r="X1592" s="311">
        <v>0</v>
      </c>
      <c r="Y1592" s="311">
        <v>0</v>
      </c>
      <c r="Z1592" s="311">
        <v>0</v>
      </c>
      <c r="AA1592" s="395">
        <v>3.2349763400000007</v>
      </c>
      <c r="AB1592" s="533"/>
      <c r="AC1592" s="515"/>
      <c r="AD1592" s="515"/>
      <c r="AE1592" s="515"/>
      <c r="AF1592" s="488"/>
      <c r="AG1592" s="515"/>
      <c r="AH1592" s="515"/>
      <c r="AI1592" s="488"/>
      <c r="AJ1592" s="488"/>
      <c r="AK1592" s="515"/>
      <c r="AL1592" s="515"/>
      <c r="AM1592" s="515"/>
      <c r="AN1592" s="515"/>
      <c r="AO1592" s="515"/>
      <c r="AP1592" s="515"/>
      <c r="AQ1592" s="515"/>
      <c r="AR1592" s="515"/>
      <c r="AS1592" s="515"/>
      <c r="AT1592" s="515"/>
      <c r="AU1592" s="489"/>
    </row>
    <row r="1593" spans="1:47" s="516" customFormat="1" ht="12.75">
      <c r="A1593" s="534"/>
      <c r="B1593" s="346" t="s">
        <v>372</v>
      </c>
      <c r="C1593" s="347"/>
      <c r="D1593" s="347">
        <v>0.13800000000000001</v>
      </c>
      <c r="E1593" s="347">
        <v>0</v>
      </c>
      <c r="F1593" s="394"/>
      <c r="G1593" s="394"/>
      <c r="H1593" s="311">
        <v>0.90875732999999992</v>
      </c>
      <c r="I1593" s="311">
        <v>0.18659008324423138</v>
      </c>
      <c r="J1593" s="311">
        <v>0</v>
      </c>
      <c r="K1593" s="311">
        <v>0</v>
      </c>
      <c r="L1593" s="311">
        <v>0.13800000000000001</v>
      </c>
      <c r="M1593" s="311">
        <v>0</v>
      </c>
      <c r="N1593" s="311">
        <v>0</v>
      </c>
      <c r="O1593" s="311">
        <v>0</v>
      </c>
      <c r="P1593" s="311">
        <v>0</v>
      </c>
      <c r="Q1593" s="311">
        <v>0</v>
      </c>
      <c r="R1593" s="311">
        <v>0</v>
      </c>
      <c r="S1593" s="311">
        <v>0</v>
      </c>
      <c r="T1593" s="392">
        <v>0.13800000000000001</v>
      </c>
      <c r="U1593" s="392">
        <v>0</v>
      </c>
      <c r="V1593" s="311">
        <v>0.72216724675576849</v>
      </c>
      <c r="W1593" s="311">
        <v>0.18659008324423138</v>
      </c>
      <c r="X1593" s="311">
        <v>0</v>
      </c>
      <c r="Y1593" s="311">
        <v>0</v>
      </c>
      <c r="Z1593" s="311">
        <v>0</v>
      </c>
      <c r="AA1593" s="395">
        <v>0.90875732999999981</v>
      </c>
      <c r="AB1593" s="533"/>
      <c r="AC1593" s="515"/>
      <c r="AD1593" s="515"/>
      <c r="AE1593" s="515"/>
      <c r="AF1593" s="488"/>
      <c r="AG1593" s="515"/>
      <c r="AH1593" s="515"/>
      <c r="AI1593" s="488"/>
      <c r="AJ1593" s="488"/>
      <c r="AK1593" s="515"/>
      <c r="AL1593" s="515"/>
      <c r="AM1593" s="515"/>
      <c r="AN1593" s="515"/>
      <c r="AO1593" s="515"/>
      <c r="AP1593" s="515"/>
      <c r="AQ1593" s="515"/>
      <c r="AR1593" s="515"/>
      <c r="AS1593" s="515"/>
      <c r="AT1593" s="515"/>
      <c r="AU1593" s="489"/>
    </row>
    <row r="1594" spans="1:47" s="516" customFormat="1" ht="12.75">
      <c r="A1594" s="534"/>
      <c r="B1594" s="346" t="s">
        <v>373</v>
      </c>
      <c r="C1594" s="347">
        <v>0</v>
      </c>
      <c r="D1594" s="347">
        <v>0</v>
      </c>
      <c r="E1594" s="347">
        <v>2.2599999999999998</v>
      </c>
      <c r="F1594" s="394"/>
      <c r="G1594" s="394"/>
      <c r="H1594" s="311">
        <v>55.298141149999999</v>
      </c>
      <c r="I1594" s="311">
        <v>4.9373902544899604</v>
      </c>
      <c r="J1594" s="311">
        <v>0</v>
      </c>
      <c r="K1594" s="311">
        <v>0</v>
      </c>
      <c r="L1594" s="311">
        <v>0</v>
      </c>
      <c r="M1594" s="311">
        <v>1.38</v>
      </c>
      <c r="N1594" s="311">
        <v>0</v>
      </c>
      <c r="O1594" s="311">
        <v>0</v>
      </c>
      <c r="P1594" s="311">
        <v>0</v>
      </c>
      <c r="Q1594" s="311">
        <v>0</v>
      </c>
      <c r="R1594" s="311">
        <v>0</v>
      </c>
      <c r="S1594" s="311">
        <v>0</v>
      </c>
      <c r="T1594" s="392">
        <v>0</v>
      </c>
      <c r="U1594" s="392">
        <v>1.38</v>
      </c>
      <c r="V1594" s="311">
        <v>50.360750895510037</v>
      </c>
      <c r="W1594" s="311">
        <v>4.9373902544899604</v>
      </c>
      <c r="X1594" s="311">
        <v>0</v>
      </c>
      <c r="Y1594" s="311">
        <v>0</v>
      </c>
      <c r="Z1594" s="311">
        <v>0</v>
      </c>
      <c r="AA1594" s="395">
        <v>55.298141149999999</v>
      </c>
      <c r="AB1594" s="533"/>
      <c r="AC1594" s="515"/>
      <c r="AD1594" s="515"/>
      <c r="AE1594" s="515"/>
      <c r="AF1594" s="488"/>
      <c r="AG1594" s="515"/>
      <c r="AH1594" s="515"/>
      <c r="AI1594" s="488"/>
      <c r="AJ1594" s="488"/>
      <c r="AK1594" s="515"/>
      <c r="AL1594" s="515"/>
      <c r="AM1594" s="515"/>
      <c r="AN1594" s="515"/>
      <c r="AO1594" s="515"/>
      <c r="AP1594" s="515"/>
      <c r="AQ1594" s="515"/>
      <c r="AR1594" s="515"/>
      <c r="AS1594" s="515"/>
      <c r="AT1594" s="515"/>
      <c r="AU1594" s="489"/>
    </row>
    <row r="1595" spans="1:47" s="516" customFormat="1" ht="12.75">
      <c r="A1595" s="534"/>
      <c r="B1595" s="346" t="s">
        <v>374</v>
      </c>
      <c r="C1595" s="347"/>
      <c r="D1595" s="347">
        <v>0</v>
      </c>
      <c r="E1595" s="347">
        <v>0</v>
      </c>
      <c r="F1595" s="394"/>
      <c r="G1595" s="394"/>
      <c r="H1595" s="311">
        <v>0</v>
      </c>
      <c r="I1595" s="311">
        <v>0</v>
      </c>
      <c r="J1595" s="311">
        <v>0</v>
      </c>
      <c r="K1595" s="311">
        <v>0</v>
      </c>
      <c r="L1595" s="311">
        <v>0</v>
      </c>
      <c r="M1595" s="311">
        <v>0</v>
      </c>
      <c r="N1595" s="311">
        <v>0</v>
      </c>
      <c r="O1595" s="311">
        <v>0</v>
      </c>
      <c r="P1595" s="311">
        <v>0</v>
      </c>
      <c r="Q1595" s="311">
        <v>0</v>
      </c>
      <c r="R1595" s="311">
        <v>0</v>
      </c>
      <c r="S1595" s="311">
        <v>0</v>
      </c>
      <c r="T1595" s="392">
        <v>0</v>
      </c>
      <c r="U1595" s="392">
        <v>0</v>
      </c>
      <c r="V1595" s="311">
        <v>0</v>
      </c>
      <c r="W1595" s="311">
        <v>0</v>
      </c>
      <c r="X1595" s="311">
        <v>0</v>
      </c>
      <c r="Y1595" s="311">
        <v>0</v>
      </c>
      <c r="Z1595" s="311">
        <v>0</v>
      </c>
      <c r="AA1595" s="395">
        <v>0</v>
      </c>
      <c r="AB1595" s="533"/>
      <c r="AC1595" s="515"/>
      <c r="AD1595" s="515"/>
      <c r="AE1595" s="515"/>
      <c r="AF1595" s="488"/>
      <c r="AG1595" s="515"/>
      <c r="AH1595" s="515"/>
      <c r="AI1595" s="488"/>
      <c r="AJ1595" s="488"/>
      <c r="AK1595" s="515"/>
      <c r="AL1595" s="515"/>
      <c r="AM1595" s="515"/>
      <c r="AN1595" s="515"/>
      <c r="AO1595" s="515"/>
      <c r="AP1595" s="515"/>
      <c r="AQ1595" s="515"/>
      <c r="AR1595" s="515"/>
      <c r="AS1595" s="515"/>
      <c r="AT1595" s="515"/>
      <c r="AU1595" s="489"/>
    </row>
    <row r="1596" spans="1:47" s="516" customFormat="1" ht="12.75">
      <c r="A1596" s="534"/>
      <c r="B1596" s="346" t="s">
        <v>375</v>
      </c>
      <c r="C1596" s="347"/>
      <c r="D1596" s="347">
        <v>0</v>
      </c>
      <c r="E1596" s="347">
        <v>0</v>
      </c>
      <c r="F1596" s="394"/>
      <c r="G1596" s="394"/>
      <c r="H1596" s="311">
        <v>0</v>
      </c>
      <c r="I1596" s="311">
        <v>0</v>
      </c>
      <c r="J1596" s="311">
        <v>0</v>
      </c>
      <c r="K1596" s="311">
        <v>0</v>
      </c>
      <c r="L1596" s="311">
        <v>0</v>
      </c>
      <c r="M1596" s="311">
        <v>0</v>
      </c>
      <c r="N1596" s="311">
        <v>0</v>
      </c>
      <c r="O1596" s="311">
        <v>0</v>
      </c>
      <c r="P1596" s="311">
        <v>0</v>
      </c>
      <c r="Q1596" s="311">
        <v>0</v>
      </c>
      <c r="R1596" s="311">
        <v>0</v>
      </c>
      <c r="S1596" s="311">
        <v>0</v>
      </c>
      <c r="T1596" s="392">
        <v>0</v>
      </c>
      <c r="U1596" s="392">
        <v>0</v>
      </c>
      <c r="V1596" s="311">
        <v>0</v>
      </c>
      <c r="W1596" s="311">
        <v>0</v>
      </c>
      <c r="X1596" s="311">
        <v>0</v>
      </c>
      <c r="Y1596" s="311">
        <v>0</v>
      </c>
      <c r="Z1596" s="311">
        <v>0</v>
      </c>
      <c r="AA1596" s="395">
        <v>0</v>
      </c>
      <c r="AB1596" s="533"/>
      <c r="AC1596" s="515"/>
      <c r="AD1596" s="515"/>
      <c r="AE1596" s="515"/>
      <c r="AF1596" s="488"/>
      <c r="AG1596" s="515"/>
      <c r="AH1596" s="515"/>
      <c r="AI1596" s="488"/>
      <c r="AJ1596" s="488"/>
      <c r="AK1596" s="515"/>
      <c r="AL1596" s="515"/>
      <c r="AM1596" s="515"/>
      <c r="AN1596" s="515"/>
      <c r="AO1596" s="515"/>
      <c r="AP1596" s="515"/>
      <c r="AQ1596" s="515"/>
      <c r="AR1596" s="515"/>
      <c r="AS1596" s="515"/>
      <c r="AT1596" s="515"/>
      <c r="AU1596" s="489"/>
    </row>
    <row r="1597" spans="1:47" s="516" customFormat="1" ht="12.75">
      <c r="A1597" s="534"/>
      <c r="B1597" s="346" t="s">
        <v>376</v>
      </c>
      <c r="C1597" s="347"/>
      <c r="D1597" s="347">
        <v>0</v>
      </c>
      <c r="E1597" s="347">
        <v>2.2599999999999998</v>
      </c>
      <c r="F1597" s="394"/>
      <c r="G1597" s="394"/>
      <c r="H1597" s="311">
        <v>55.298141149999999</v>
      </c>
      <c r="I1597" s="311">
        <v>4.9373902544899604</v>
      </c>
      <c r="J1597" s="311">
        <v>0</v>
      </c>
      <c r="K1597" s="311">
        <v>0</v>
      </c>
      <c r="L1597" s="311">
        <v>0</v>
      </c>
      <c r="M1597" s="311">
        <v>1.38</v>
      </c>
      <c r="N1597" s="311">
        <v>0</v>
      </c>
      <c r="O1597" s="311">
        <v>0</v>
      </c>
      <c r="P1597" s="311">
        <v>0</v>
      </c>
      <c r="Q1597" s="311">
        <v>0</v>
      </c>
      <c r="R1597" s="311">
        <v>0</v>
      </c>
      <c r="S1597" s="311">
        <v>0</v>
      </c>
      <c r="T1597" s="392">
        <v>0</v>
      </c>
      <c r="U1597" s="392">
        <v>1.38</v>
      </c>
      <c r="V1597" s="311">
        <v>50.360750895510037</v>
      </c>
      <c r="W1597" s="311">
        <v>4.9373902544899604</v>
      </c>
      <c r="X1597" s="311">
        <v>0</v>
      </c>
      <c r="Y1597" s="311">
        <v>0</v>
      </c>
      <c r="Z1597" s="311">
        <v>0</v>
      </c>
      <c r="AA1597" s="395">
        <v>55.298141149999999</v>
      </c>
      <c r="AB1597" s="533"/>
      <c r="AC1597" s="515"/>
      <c r="AD1597" s="515"/>
      <c r="AE1597" s="515"/>
      <c r="AF1597" s="488"/>
      <c r="AG1597" s="515"/>
      <c r="AH1597" s="515"/>
      <c r="AI1597" s="488"/>
      <c r="AJ1597" s="488"/>
      <c r="AK1597" s="515"/>
      <c r="AL1597" s="515"/>
      <c r="AM1597" s="515"/>
      <c r="AN1597" s="515"/>
      <c r="AO1597" s="515"/>
      <c r="AP1597" s="515"/>
      <c r="AQ1597" s="515"/>
      <c r="AR1597" s="515"/>
      <c r="AS1597" s="515"/>
      <c r="AT1597" s="515"/>
      <c r="AU1597" s="489"/>
    </row>
    <row r="1598" spans="1:47" s="516" customFormat="1" ht="12.75">
      <c r="A1598" s="534"/>
      <c r="B1598" s="346" t="s">
        <v>377</v>
      </c>
      <c r="C1598" s="347"/>
      <c r="D1598" s="347">
        <v>0</v>
      </c>
      <c r="E1598" s="347">
        <v>0</v>
      </c>
      <c r="F1598" s="394"/>
      <c r="G1598" s="394"/>
      <c r="H1598" s="311">
        <v>0</v>
      </c>
      <c r="I1598" s="311">
        <v>0</v>
      </c>
      <c r="J1598" s="311">
        <v>0</v>
      </c>
      <c r="K1598" s="311">
        <v>0</v>
      </c>
      <c r="L1598" s="311">
        <v>0</v>
      </c>
      <c r="M1598" s="311">
        <v>0</v>
      </c>
      <c r="N1598" s="311">
        <v>0</v>
      </c>
      <c r="O1598" s="311">
        <v>0</v>
      </c>
      <c r="P1598" s="311">
        <v>0</v>
      </c>
      <c r="Q1598" s="311">
        <v>0</v>
      </c>
      <c r="R1598" s="311">
        <v>0</v>
      </c>
      <c r="S1598" s="311">
        <v>0</v>
      </c>
      <c r="T1598" s="392">
        <v>0</v>
      </c>
      <c r="U1598" s="392">
        <v>0</v>
      </c>
      <c r="V1598" s="311">
        <v>0</v>
      </c>
      <c r="W1598" s="311">
        <v>0</v>
      </c>
      <c r="X1598" s="311">
        <v>0</v>
      </c>
      <c r="Y1598" s="311">
        <v>0</v>
      </c>
      <c r="Z1598" s="311">
        <v>0</v>
      </c>
      <c r="AA1598" s="395">
        <v>0</v>
      </c>
      <c r="AB1598" s="533"/>
      <c r="AC1598" s="515"/>
      <c r="AD1598" s="515"/>
      <c r="AE1598" s="515"/>
      <c r="AF1598" s="488"/>
      <c r="AG1598" s="515"/>
      <c r="AH1598" s="515"/>
      <c r="AI1598" s="488"/>
      <c r="AJ1598" s="488"/>
      <c r="AK1598" s="515"/>
      <c r="AL1598" s="515"/>
      <c r="AM1598" s="515"/>
      <c r="AN1598" s="515"/>
      <c r="AO1598" s="515"/>
      <c r="AP1598" s="515"/>
      <c r="AQ1598" s="515"/>
      <c r="AR1598" s="515"/>
      <c r="AS1598" s="515"/>
      <c r="AT1598" s="515"/>
      <c r="AU1598" s="489"/>
    </row>
    <row r="1599" spans="1:47" s="516" customFormat="1" ht="12.75">
      <c r="A1599" s="534"/>
      <c r="B1599" s="346" t="s">
        <v>67</v>
      </c>
      <c r="C1599" s="347"/>
      <c r="D1599" s="347">
        <v>0</v>
      </c>
      <c r="E1599" s="347">
        <v>0</v>
      </c>
      <c r="F1599" s="394"/>
      <c r="G1599" s="394"/>
      <c r="H1599" s="311">
        <v>0</v>
      </c>
      <c r="I1599" s="311">
        <v>0</v>
      </c>
      <c r="J1599" s="311">
        <v>0</v>
      </c>
      <c r="K1599" s="311">
        <v>0</v>
      </c>
      <c r="L1599" s="311">
        <v>0</v>
      </c>
      <c r="M1599" s="311">
        <v>0</v>
      </c>
      <c r="N1599" s="311">
        <v>0</v>
      </c>
      <c r="O1599" s="311">
        <v>0</v>
      </c>
      <c r="P1599" s="311">
        <v>0</v>
      </c>
      <c r="Q1599" s="311">
        <v>0</v>
      </c>
      <c r="R1599" s="311">
        <v>0</v>
      </c>
      <c r="S1599" s="311">
        <v>0</v>
      </c>
      <c r="T1599" s="392">
        <v>0</v>
      </c>
      <c r="U1599" s="392">
        <v>0</v>
      </c>
      <c r="V1599" s="311">
        <v>0</v>
      </c>
      <c r="W1599" s="311">
        <v>0</v>
      </c>
      <c r="X1599" s="311">
        <v>0</v>
      </c>
      <c r="Y1599" s="311">
        <v>0</v>
      </c>
      <c r="Z1599" s="311">
        <v>0</v>
      </c>
      <c r="AA1599" s="395">
        <v>0</v>
      </c>
      <c r="AB1599" s="533"/>
      <c r="AC1599" s="515"/>
      <c r="AD1599" s="515"/>
      <c r="AE1599" s="515"/>
      <c r="AF1599" s="488"/>
      <c r="AG1599" s="515"/>
      <c r="AH1599" s="515"/>
      <c r="AI1599" s="488"/>
      <c r="AJ1599" s="488"/>
      <c r="AK1599" s="515"/>
      <c r="AL1599" s="515"/>
      <c r="AM1599" s="515"/>
      <c r="AN1599" s="515"/>
      <c r="AO1599" s="515"/>
      <c r="AP1599" s="515"/>
      <c r="AQ1599" s="515"/>
      <c r="AR1599" s="515"/>
      <c r="AS1599" s="515"/>
      <c r="AT1599" s="515"/>
      <c r="AU1599" s="489"/>
    </row>
    <row r="1600" spans="1:47" s="496" customFormat="1" ht="20.100000000000001" customHeight="1">
      <c r="A1600" s="491"/>
      <c r="B1600" s="492" t="s">
        <v>143</v>
      </c>
      <c r="C1600" s="493"/>
      <c r="D1600" s="494"/>
      <c r="E1600" s="494"/>
      <c r="F1600" s="495"/>
      <c r="G1600" s="495"/>
      <c r="H1600" s="494"/>
      <c r="I1600" s="494"/>
      <c r="J1600" s="494"/>
      <c r="K1600" s="494"/>
      <c r="L1600" s="494"/>
      <c r="M1600" s="494"/>
      <c r="N1600" s="494"/>
      <c r="O1600" s="494"/>
      <c r="P1600" s="494"/>
      <c r="Q1600" s="494"/>
      <c r="R1600" s="494"/>
      <c r="S1600" s="494"/>
      <c r="T1600" s="588"/>
      <c r="U1600" s="588"/>
      <c r="V1600" s="494"/>
      <c r="W1600" s="494"/>
      <c r="X1600" s="494"/>
      <c r="Y1600" s="494"/>
      <c r="Z1600" s="494"/>
      <c r="AA1600" s="589"/>
      <c r="AB1600" s="490"/>
      <c r="AC1600" s="515"/>
      <c r="AD1600" s="515"/>
      <c r="AE1600" s="515"/>
      <c r="AF1600" s="515"/>
      <c r="AG1600" s="515"/>
      <c r="AH1600" s="515"/>
      <c r="AI1600" s="515"/>
      <c r="AJ1600" s="488"/>
      <c r="AK1600" s="515"/>
      <c r="AL1600" s="515"/>
      <c r="AM1600" s="515"/>
      <c r="AN1600" s="515"/>
      <c r="AO1600" s="515"/>
      <c r="AP1600" s="515"/>
    </row>
    <row r="1601" spans="1:47" s="528" customFormat="1" ht="30" customHeight="1">
      <c r="A1601" s="540">
        <v>65</v>
      </c>
      <c r="B1601" s="541" t="s">
        <v>144</v>
      </c>
      <c r="C1601" s="513" t="s">
        <v>52</v>
      </c>
      <c r="D1601" s="597">
        <v>18.861599999999999</v>
      </c>
      <c r="E1601" s="597">
        <v>0</v>
      </c>
      <c r="F1601" s="514">
        <v>2012</v>
      </c>
      <c r="G1601" s="514">
        <v>2014</v>
      </c>
      <c r="H1601" s="513">
        <v>53.349999998000001</v>
      </c>
      <c r="I1601" s="513">
        <v>17.727205505854805</v>
      </c>
      <c r="J1601" s="513"/>
      <c r="K1601" s="513"/>
      <c r="L1601" s="513">
        <v>18.861599999999999</v>
      </c>
      <c r="M1601" s="513">
        <v>0</v>
      </c>
      <c r="N1601" s="513"/>
      <c r="O1601" s="513"/>
      <c r="P1601" s="513"/>
      <c r="Q1601" s="513"/>
      <c r="R1601" s="513"/>
      <c r="S1601" s="513"/>
      <c r="T1601" s="584">
        <v>18.861599999999999</v>
      </c>
      <c r="U1601" s="584">
        <v>0</v>
      </c>
      <c r="V1601" s="590">
        <v>26.640338024000002</v>
      </c>
      <c r="W1601" s="513">
        <v>17.727205505854805</v>
      </c>
      <c r="X1601" s="513"/>
      <c r="Y1601" s="513"/>
      <c r="Z1601" s="513"/>
      <c r="AA1601" s="587">
        <v>44.367543525854806</v>
      </c>
      <c r="AB1601" s="531"/>
      <c r="AC1601" s="515"/>
      <c r="AD1601" s="515"/>
      <c r="AE1601" s="515"/>
      <c r="AF1601" s="515"/>
      <c r="AG1601" s="515"/>
      <c r="AH1601" s="515"/>
      <c r="AI1601" s="515"/>
      <c r="AJ1601" s="515"/>
      <c r="AK1601" s="515"/>
      <c r="AL1601" s="515"/>
      <c r="AM1601" s="515"/>
      <c r="AN1601" s="515"/>
      <c r="AO1601" s="515"/>
      <c r="AP1601" s="515"/>
      <c r="AQ1601" s="515"/>
      <c r="AR1601" s="515"/>
      <c r="AS1601" s="515"/>
      <c r="AT1601" s="515"/>
      <c r="AU1601" s="527"/>
    </row>
    <row r="1602" spans="1:47" s="516" customFormat="1" ht="12.75">
      <c r="A1602" s="529"/>
      <c r="B1602" s="401" t="s">
        <v>361</v>
      </c>
      <c r="C1602" s="360">
        <v>0</v>
      </c>
      <c r="D1602" s="360">
        <v>18.861599999999999</v>
      </c>
      <c r="E1602" s="360">
        <v>0</v>
      </c>
      <c r="F1602" s="402"/>
      <c r="G1602" s="402"/>
      <c r="H1602" s="177">
        <v>53.35</v>
      </c>
      <c r="I1602" s="177">
        <v>17.727205507854805</v>
      </c>
      <c r="J1602" s="177">
        <v>0</v>
      </c>
      <c r="K1602" s="177">
        <v>0</v>
      </c>
      <c r="L1602" s="177">
        <v>18.861599999999999</v>
      </c>
      <c r="M1602" s="177">
        <v>0</v>
      </c>
      <c r="N1602" s="177">
        <v>0</v>
      </c>
      <c r="O1602" s="177">
        <v>0</v>
      </c>
      <c r="P1602" s="177">
        <v>0</v>
      </c>
      <c r="Q1602" s="177">
        <v>0</v>
      </c>
      <c r="R1602" s="177">
        <v>0</v>
      </c>
      <c r="S1602" s="177">
        <v>0</v>
      </c>
      <c r="T1602" s="403">
        <v>18.861599999999999</v>
      </c>
      <c r="U1602" s="403">
        <v>0</v>
      </c>
      <c r="V1602" s="177">
        <v>26.640338024000002</v>
      </c>
      <c r="W1602" s="177">
        <v>17.727205507854805</v>
      </c>
      <c r="X1602" s="177">
        <v>0</v>
      </c>
      <c r="Y1602" s="177">
        <v>0</v>
      </c>
      <c r="Z1602" s="177">
        <v>0</v>
      </c>
      <c r="AA1602" s="407">
        <v>44.367543531854807</v>
      </c>
      <c r="AB1602" s="533"/>
      <c r="AC1602" s="488"/>
      <c r="AD1602" s="488"/>
      <c r="AE1602" s="488"/>
      <c r="AF1602" s="488"/>
      <c r="AG1602" s="488"/>
      <c r="AH1602" s="488"/>
      <c r="AI1602" s="488"/>
      <c r="AJ1602" s="488"/>
      <c r="AK1602" s="488"/>
      <c r="AL1602" s="488"/>
      <c r="AM1602" s="488"/>
      <c r="AN1602" s="488"/>
      <c r="AO1602" s="488"/>
      <c r="AP1602" s="488"/>
      <c r="AQ1602" s="488"/>
      <c r="AR1602" s="488"/>
      <c r="AS1602" s="488"/>
      <c r="AT1602" s="488"/>
      <c r="AU1602" s="489"/>
    </row>
    <row r="1603" spans="1:47" s="516" customFormat="1" ht="12.75">
      <c r="A1603" s="529"/>
      <c r="B1603" s="401" t="s">
        <v>362</v>
      </c>
      <c r="C1603" s="360">
        <v>0</v>
      </c>
      <c r="D1603" s="360">
        <v>18.861599999999999</v>
      </c>
      <c r="E1603" s="360">
        <v>0</v>
      </c>
      <c r="F1603" s="402"/>
      <c r="G1603" s="402"/>
      <c r="H1603" s="177">
        <v>53.35</v>
      </c>
      <c r="I1603" s="177">
        <v>17.727205507854805</v>
      </c>
      <c r="J1603" s="177">
        <v>0</v>
      </c>
      <c r="K1603" s="177">
        <v>0</v>
      </c>
      <c r="L1603" s="177">
        <v>18.861599999999999</v>
      </c>
      <c r="M1603" s="177">
        <v>0</v>
      </c>
      <c r="N1603" s="177">
        <v>0</v>
      </c>
      <c r="O1603" s="177">
        <v>0</v>
      </c>
      <c r="P1603" s="177">
        <v>0</v>
      </c>
      <c r="Q1603" s="177">
        <v>0</v>
      </c>
      <c r="R1603" s="177">
        <v>0</v>
      </c>
      <c r="S1603" s="177">
        <v>0</v>
      </c>
      <c r="T1603" s="403">
        <v>18.861599999999999</v>
      </c>
      <c r="U1603" s="403">
        <v>0</v>
      </c>
      <c r="V1603" s="177">
        <v>26.640338024000002</v>
      </c>
      <c r="W1603" s="177">
        <v>17.727205507854805</v>
      </c>
      <c r="X1603" s="177">
        <v>0</v>
      </c>
      <c r="Y1603" s="177">
        <v>0</v>
      </c>
      <c r="Z1603" s="177">
        <v>0</v>
      </c>
      <c r="AA1603" s="407">
        <v>44.367543531854807</v>
      </c>
      <c r="AB1603" s="533"/>
      <c r="AC1603" s="488"/>
      <c r="AD1603" s="488"/>
      <c r="AE1603" s="488"/>
      <c r="AF1603" s="488"/>
      <c r="AG1603" s="488"/>
      <c r="AH1603" s="488"/>
      <c r="AI1603" s="488"/>
      <c r="AJ1603" s="488"/>
      <c r="AK1603" s="488"/>
      <c r="AL1603" s="488"/>
      <c r="AM1603" s="488"/>
      <c r="AN1603" s="488"/>
      <c r="AO1603" s="488"/>
      <c r="AP1603" s="488"/>
      <c r="AQ1603" s="488"/>
      <c r="AR1603" s="488"/>
      <c r="AS1603" s="488"/>
      <c r="AT1603" s="488"/>
      <c r="AU1603" s="489"/>
    </row>
    <row r="1604" spans="1:47" s="516" customFormat="1" ht="12.75">
      <c r="A1604" s="529"/>
      <c r="B1604" s="401" t="s">
        <v>363</v>
      </c>
      <c r="C1604" s="360">
        <v>0</v>
      </c>
      <c r="D1604" s="360">
        <v>11.2516</v>
      </c>
      <c r="E1604" s="360">
        <v>0</v>
      </c>
      <c r="F1604" s="402"/>
      <c r="G1604" s="402"/>
      <c r="H1604" s="177">
        <v>28.977015350000002</v>
      </c>
      <c r="I1604" s="177">
        <v>4.5226872178548074</v>
      </c>
      <c r="J1604" s="177">
        <v>0</v>
      </c>
      <c r="K1604" s="177">
        <v>0</v>
      </c>
      <c r="L1604" s="177">
        <v>11.2516</v>
      </c>
      <c r="M1604" s="177">
        <v>0</v>
      </c>
      <c r="N1604" s="177">
        <v>0</v>
      </c>
      <c r="O1604" s="177">
        <v>0</v>
      </c>
      <c r="P1604" s="177">
        <v>0</v>
      </c>
      <c r="Q1604" s="177">
        <v>0</v>
      </c>
      <c r="R1604" s="177">
        <v>0</v>
      </c>
      <c r="S1604" s="177">
        <v>0</v>
      </c>
      <c r="T1604" s="403">
        <v>11.2516</v>
      </c>
      <c r="U1604" s="403">
        <v>0</v>
      </c>
      <c r="V1604" s="177">
        <v>15.471871664</v>
      </c>
      <c r="W1604" s="177">
        <v>4.5226872178548057</v>
      </c>
      <c r="X1604" s="177">
        <v>0</v>
      </c>
      <c r="Y1604" s="177">
        <v>0</v>
      </c>
      <c r="Z1604" s="177">
        <v>0</v>
      </c>
      <c r="AA1604" s="407">
        <v>19.994558881854807</v>
      </c>
      <c r="AB1604" s="533"/>
      <c r="AC1604" s="488"/>
      <c r="AD1604" s="488"/>
      <c r="AE1604" s="488"/>
      <c r="AF1604" s="488"/>
      <c r="AG1604" s="488"/>
      <c r="AH1604" s="488"/>
      <c r="AI1604" s="488"/>
      <c r="AJ1604" s="488"/>
      <c r="AK1604" s="488"/>
      <c r="AL1604" s="488"/>
      <c r="AM1604" s="488"/>
      <c r="AN1604" s="488"/>
      <c r="AO1604" s="488"/>
      <c r="AP1604" s="488"/>
      <c r="AQ1604" s="488"/>
      <c r="AR1604" s="488"/>
      <c r="AS1604" s="488"/>
      <c r="AT1604" s="488"/>
      <c r="AU1604" s="489"/>
    </row>
    <row r="1605" spans="1:47" s="516" customFormat="1" ht="12.75">
      <c r="A1605" s="529"/>
      <c r="B1605" s="401" t="s">
        <v>364</v>
      </c>
      <c r="C1605" s="360"/>
      <c r="D1605" s="360"/>
      <c r="E1605" s="360"/>
      <c r="F1605" s="402"/>
      <c r="G1605" s="402"/>
      <c r="H1605" s="177"/>
      <c r="I1605" s="177"/>
      <c r="J1605" s="177"/>
      <c r="K1605" s="177"/>
      <c r="L1605" s="177"/>
      <c r="M1605" s="177"/>
      <c r="N1605" s="177"/>
      <c r="O1605" s="177"/>
      <c r="P1605" s="177"/>
      <c r="Q1605" s="177"/>
      <c r="R1605" s="177"/>
      <c r="S1605" s="177"/>
      <c r="T1605" s="403">
        <v>0</v>
      </c>
      <c r="U1605" s="403">
        <v>0</v>
      </c>
      <c r="V1605" s="177"/>
      <c r="W1605" s="177"/>
      <c r="X1605" s="177"/>
      <c r="Y1605" s="177"/>
      <c r="Z1605" s="177"/>
      <c r="AA1605" s="407">
        <v>0</v>
      </c>
      <c r="AB1605" s="533"/>
      <c r="AC1605" s="488"/>
      <c r="AD1605" s="488"/>
      <c r="AE1605" s="488"/>
      <c r="AF1605" s="488"/>
      <c r="AG1605" s="488"/>
      <c r="AH1605" s="488"/>
      <c r="AI1605" s="488"/>
      <c r="AJ1605" s="488"/>
      <c r="AK1605" s="488"/>
      <c r="AL1605" s="488"/>
      <c r="AM1605" s="488"/>
      <c r="AN1605" s="488"/>
      <c r="AO1605" s="488"/>
      <c r="AP1605" s="488"/>
      <c r="AQ1605" s="488"/>
      <c r="AR1605" s="488"/>
      <c r="AS1605" s="488"/>
      <c r="AT1605" s="488"/>
      <c r="AU1605" s="489"/>
    </row>
    <row r="1606" spans="1:47" s="516" customFormat="1" ht="12.75">
      <c r="A1606" s="529"/>
      <c r="B1606" s="401" t="s">
        <v>365</v>
      </c>
      <c r="C1606" s="360"/>
      <c r="D1606" s="360"/>
      <c r="E1606" s="360"/>
      <c r="F1606" s="402"/>
      <c r="G1606" s="402"/>
      <c r="H1606" s="177"/>
      <c r="I1606" s="177"/>
      <c r="J1606" s="177"/>
      <c r="K1606" s="177"/>
      <c r="L1606" s="177"/>
      <c r="M1606" s="177"/>
      <c r="N1606" s="177"/>
      <c r="O1606" s="177"/>
      <c r="P1606" s="177"/>
      <c r="Q1606" s="177"/>
      <c r="R1606" s="177"/>
      <c r="S1606" s="177"/>
      <c r="T1606" s="403">
        <v>0</v>
      </c>
      <c r="U1606" s="403">
        <v>0</v>
      </c>
      <c r="V1606" s="177"/>
      <c r="W1606" s="177"/>
      <c r="X1606" s="177"/>
      <c r="Y1606" s="177"/>
      <c r="Z1606" s="177"/>
      <c r="AA1606" s="407">
        <v>0</v>
      </c>
      <c r="AB1606" s="533"/>
      <c r="AC1606" s="488"/>
      <c r="AD1606" s="488"/>
      <c r="AE1606" s="488"/>
      <c r="AF1606" s="488"/>
      <c r="AG1606" s="488"/>
      <c r="AH1606" s="488"/>
      <c r="AI1606" s="488"/>
      <c r="AJ1606" s="488"/>
      <c r="AK1606" s="488"/>
      <c r="AL1606" s="488"/>
      <c r="AM1606" s="488"/>
      <c r="AN1606" s="488"/>
      <c r="AO1606" s="488"/>
      <c r="AP1606" s="488"/>
      <c r="AQ1606" s="488"/>
      <c r="AR1606" s="488"/>
      <c r="AS1606" s="488"/>
      <c r="AT1606" s="488"/>
      <c r="AU1606" s="489"/>
    </row>
    <row r="1607" spans="1:47" s="516" customFormat="1" ht="12.75">
      <c r="A1607" s="529"/>
      <c r="B1607" s="401" t="s">
        <v>366</v>
      </c>
      <c r="C1607" s="360"/>
      <c r="D1607" s="360">
        <v>11.2516</v>
      </c>
      <c r="E1607" s="360"/>
      <c r="F1607" s="402"/>
      <c r="G1607" s="402"/>
      <c r="H1607" s="177">
        <v>28.977015350000002</v>
      </c>
      <c r="I1607" s="518">
        <v>4.5226872178548074</v>
      </c>
      <c r="J1607" s="177"/>
      <c r="K1607" s="177"/>
      <c r="L1607" s="177">
        <v>11.2516</v>
      </c>
      <c r="M1607" s="177"/>
      <c r="N1607" s="177"/>
      <c r="O1607" s="177"/>
      <c r="P1607" s="177"/>
      <c r="Q1607" s="177"/>
      <c r="R1607" s="177"/>
      <c r="S1607" s="177"/>
      <c r="T1607" s="403">
        <v>11.2516</v>
      </c>
      <c r="U1607" s="403">
        <v>0</v>
      </c>
      <c r="V1607" s="177">
        <v>15.471871664</v>
      </c>
      <c r="W1607" s="177">
        <v>4.5226872178548057</v>
      </c>
      <c r="X1607" s="177"/>
      <c r="Y1607" s="177"/>
      <c r="Z1607" s="177"/>
      <c r="AA1607" s="407">
        <v>19.994558881854807</v>
      </c>
      <c r="AB1607" s="533"/>
      <c r="AC1607" s="488"/>
      <c r="AD1607" s="488"/>
      <c r="AE1607" s="488"/>
      <c r="AF1607" s="488"/>
      <c r="AG1607" s="488"/>
      <c r="AH1607" s="488"/>
      <c r="AI1607" s="488"/>
      <c r="AJ1607" s="488"/>
      <c r="AK1607" s="488"/>
      <c r="AL1607" s="488"/>
      <c r="AM1607" s="488"/>
      <c r="AN1607" s="488"/>
      <c r="AO1607" s="488"/>
      <c r="AP1607" s="488"/>
      <c r="AQ1607" s="488"/>
      <c r="AR1607" s="488"/>
      <c r="AS1607" s="488"/>
      <c r="AT1607" s="488"/>
      <c r="AU1607" s="489"/>
    </row>
    <row r="1608" spans="1:47" s="516" customFormat="1" ht="12.75">
      <c r="A1608" s="529"/>
      <c r="B1608" s="401" t="s">
        <v>367</v>
      </c>
      <c r="C1608" s="360"/>
      <c r="D1608" s="360"/>
      <c r="E1608" s="360"/>
      <c r="F1608" s="402"/>
      <c r="G1608" s="402"/>
      <c r="H1608" s="177"/>
      <c r="I1608" s="177"/>
      <c r="J1608" s="177"/>
      <c r="K1608" s="177"/>
      <c r="L1608" s="177"/>
      <c r="M1608" s="177"/>
      <c r="N1608" s="177"/>
      <c r="O1608" s="177"/>
      <c r="P1608" s="177"/>
      <c r="Q1608" s="177"/>
      <c r="R1608" s="177"/>
      <c r="S1608" s="177"/>
      <c r="T1608" s="403">
        <v>0</v>
      </c>
      <c r="U1608" s="403">
        <v>0</v>
      </c>
      <c r="V1608" s="177"/>
      <c r="W1608" s="177"/>
      <c r="X1608" s="177"/>
      <c r="Y1608" s="177"/>
      <c r="Z1608" s="177"/>
      <c r="AA1608" s="407">
        <v>0</v>
      </c>
      <c r="AB1608" s="533"/>
      <c r="AC1608" s="488"/>
      <c r="AD1608" s="488"/>
      <c r="AE1608" s="488"/>
      <c r="AF1608" s="488"/>
      <c r="AG1608" s="488"/>
      <c r="AH1608" s="488"/>
      <c r="AI1608" s="488"/>
      <c r="AJ1608" s="488"/>
      <c r="AK1608" s="488"/>
      <c r="AL1608" s="488"/>
      <c r="AM1608" s="488"/>
      <c r="AN1608" s="488"/>
      <c r="AO1608" s="488"/>
      <c r="AP1608" s="488"/>
      <c r="AQ1608" s="488"/>
      <c r="AR1608" s="488"/>
      <c r="AS1608" s="488"/>
      <c r="AT1608" s="488"/>
      <c r="AU1608" s="489"/>
    </row>
    <row r="1609" spans="1:47" s="516" customFormat="1" ht="12.75">
      <c r="A1609" s="529"/>
      <c r="B1609" s="401" t="s">
        <v>368</v>
      </c>
      <c r="C1609" s="360">
        <v>0</v>
      </c>
      <c r="D1609" s="360">
        <v>7.61</v>
      </c>
      <c r="E1609" s="360">
        <v>0</v>
      </c>
      <c r="F1609" s="402"/>
      <c r="G1609" s="402"/>
      <c r="H1609" s="177">
        <v>24.372984649999999</v>
      </c>
      <c r="I1609" s="177">
        <v>13.204518289999999</v>
      </c>
      <c r="J1609" s="177">
        <v>0</v>
      </c>
      <c r="K1609" s="177">
        <v>0</v>
      </c>
      <c r="L1609" s="177">
        <v>7.61</v>
      </c>
      <c r="M1609" s="177">
        <v>0</v>
      </c>
      <c r="N1609" s="177">
        <v>0</v>
      </c>
      <c r="O1609" s="177">
        <v>0</v>
      </c>
      <c r="P1609" s="177">
        <v>0</v>
      </c>
      <c r="Q1609" s="177">
        <v>0</v>
      </c>
      <c r="R1609" s="177">
        <v>0</v>
      </c>
      <c r="S1609" s="177">
        <v>0</v>
      </c>
      <c r="T1609" s="403">
        <v>7.61</v>
      </c>
      <c r="U1609" s="403">
        <v>0</v>
      </c>
      <c r="V1609" s="177">
        <v>11.16846636</v>
      </c>
      <c r="W1609" s="177">
        <v>13.204518289999999</v>
      </c>
      <c r="X1609" s="177">
        <v>0</v>
      </c>
      <c r="Y1609" s="177">
        <v>0</v>
      </c>
      <c r="Z1609" s="177">
        <v>0</v>
      </c>
      <c r="AA1609" s="407">
        <v>24.372984649999999</v>
      </c>
      <c r="AB1609" s="533"/>
      <c r="AC1609" s="488"/>
      <c r="AD1609" s="488"/>
      <c r="AE1609" s="488"/>
      <c r="AF1609" s="488"/>
      <c r="AG1609" s="488"/>
      <c r="AH1609" s="488"/>
      <c r="AI1609" s="488"/>
      <c r="AJ1609" s="488"/>
      <c r="AK1609" s="488"/>
      <c r="AL1609" s="488"/>
      <c r="AM1609" s="488"/>
      <c r="AN1609" s="488"/>
      <c r="AO1609" s="488"/>
      <c r="AP1609" s="488"/>
      <c r="AQ1609" s="488"/>
      <c r="AR1609" s="488"/>
      <c r="AS1609" s="488"/>
      <c r="AT1609" s="488"/>
      <c r="AU1609" s="489"/>
    </row>
    <row r="1610" spans="1:47" s="516" customFormat="1" ht="12.75">
      <c r="A1610" s="529"/>
      <c r="B1610" s="401" t="s">
        <v>369</v>
      </c>
      <c r="C1610" s="360"/>
      <c r="D1610" s="360"/>
      <c r="E1610" s="360"/>
      <c r="F1610" s="402"/>
      <c r="G1610" s="402"/>
      <c r="H1610" s="177"/>
      <c r="I1610" s="177"/>
      <c r="J1610" s="177"/>
      <c r="K1610" s="177"/>
      <c r="L1610" s="177"/>
      <c r="M1610" s="177"/>
      <c r="N1610" s="177"/>
      <c r="O1610" s="177"/>
      <c r="P1610" s="177"/>
      <c r="Q1610" s="177"/>
      <c r="R1610" s="177"/>
      <c r="S1610" s="177"/>
      <c r="T1610" s="403">
        <v>0</v>
      </c>
      <c r="U1610" s="403">
        <v>0</v>
      </c>
      <c r="V1610" s="177"/>
      <c r="W1610" s="177"/>
      <c r="X1610" s="177"/>
      <c r="Y1610" s="177"/>
      <c r="Z1610" s="177"/>
      <c r="AA1610" s="407">
        <v>0</v>
      </c>
      <c r="AB1610" s="533"/>
      <c r="AC1610" s="488"/>
      <c r="AD1610" s="488"/>
      <c r="AE1610" s="488"/>
      <c r="AF1610" s="488"/>
      <c r="AG1610" s="488"/>
      <c r="AH1610" s="488"/>
      <c r="AI1610" s="488"/>
      <c r="AJ1610" s="488"/>
      <c r="AK1610" s="488"/>
      <c r="AL1610" s="488"/>
      <c r="AM1610" s="488"/>
      <c r="AN1610" s="488"/>
      <c r="AO1610" s="488"/>
      <c r="AP1610" s="488"/>
      <c r="AQ1610" s="488"/>
      <c r="AR1610" s="488"/>
      <c r="AS1610" s="488"/>
      <c r="AT1610" s="488"/>
      <c r="AU1610" s="489"/>
    </row>
    <row r="1611" spans="1:47" s="516" customFormat="1" ht="12.75">
      <c r="A1611" s="529"/>
      <c r="B1611" s="401" t="s">
        <v>370</v>
      </c>
      <c r="C1611" s="360"/>
      <c r="D1611" s="360"/>
      <c r="E1611" s="360"/>
      <c r="F1611" s="402"/>
      <c r="G1611" s="402"/>
      <c r="H1611" s="177"/>
      <c r="I1611" s="177"/>
      <c r="J1611" s="177"/>
      <c r="K1611" s="177"/>
      <c r="L1611" s="177"/>
      <c r="M1611" s="177"/>
      <c r="N1611" s="177"/>
      <c r="O1611" s="177"/>
      <c r="P1611" s="177"/>
      <c r="Q1611" s="177"/>
      <c r="R1611" s="177"/>
      <c r="S1611" s="177"/>
      <c r="T1611" s="403">
        <v>0</v>
      </c>
      <c r="U1611" s="403">
        <v>0</v>
      </c>
      <c r="V1611" s="177"/>
      <c r="W1611" s="177"/>
      <c r="X1611" s="177"/>
      <c r="Y1611" s="177"/>
      <c r="Z1611" s="177"/>
      <c r="AA1611" s="407">
        <v>0</v>
      </c>
      <c r="AB1611" s="533"/>
      <c r="AC1611" s="488"/>
      <c r="AD1611" s="488"/>
      <c r="AE1611" s="488"/>
      <c r="AF1611" s="488"/>
      <c r="AG1611" s="488"/>
      <c r="AH1611" s="488"/>
      <c r="AI1611" s="488"/>
      <c r="AJ1611" s="488"/>
      <c r="AK1611" s="488"/>
      <c r="AL1611" s="488"/>
      <c r="AM1611" s="488"/>
      <c r="AN1611" s="488"/>
      <c r="AO1611" s="488"/>
      <c r="AP1611" s="488"/>
      <c r="AQ1611" s="488"/>
      <c r="AR1611" s="488"/>
      <c r="AS1611" s="488"/>
      <c r="AT1611" s="488"/>
      <c r="AU1611" s="489"/>
    </row>
    <row r="1612" spans="1:47" s="516" customFormat="1" ht="12.75">
      <c r="A1612" s="529"/>
      <c r="B1612" s="401" t="s">
        <v>371</v>
      </c>
      <c r="C1612" s="360"/>
      <c r="D1612" s="360">
        <v>7.61</v>
      </c>
      <c r="E1612" s="360"/>
      <c r="F1612" s="402"/>
      <c r="G1612" s="402"/>
      <c r="H1612" s="177">
        <v>24.372984649999999</v>
      </c>
      <c r="I1612" s="518">
        <v>13.204518289999999</v>
      </c>
      <c r="J1612" s="177"/>
      <c r="K1612" s="177"/>
      <c r="L1612" s="177">
        <v>7.61</v>
      </c>
      <c r="M1612" s="177"/>
      <c r="N1612" s="177"/>
      <c r="O1612" s="177"/>
      <c r="P1612" s="177"/>
      <c r="Q1612" s="177"/>
      <c r="R1612" s="177"/>
      <c r="S1612" s="177"/>
      <c r="T1612" s="403">
        <v>7.61</v>
      </c>
      <c r="U1612" s="403">
        <v>0</v>
      </c>
      <c r="V1612" s="177">
        <v>11.16846636</v>
      </c>
      <c r="W1612" s="177">
        <v>13.204518289999999</v>
      </c>
      <c r="X1612" s="177"/>
      <c r="Y1612" s="177"/>
      <c r="Z1612" s="177"/>
      <c r="AA1612" s="407">
        <v>24.372984649999999</v>
      </c>
      <c r="AB1612" s="533"/>
      <c r="AC1612" s="488"/>
      <c r="AD1612" s="488"/>
      <c r="AE1612" s="488"/>
      <c r="AF1612" s="488"/>
      <c r="AG1612" s="488"/>
      <c r="AH1612" s="488"/>
      <c r="AI1612" s="488"/>
      <c r="AJ1612" s="488"/>
      <c r="AK1612" s="488"/>
      <c r="AL1612" s="488"/>
      <c r="AM1612" s="488"/>
      <c r="AN1612" s="488"/>
      <c r="AO1612" s="488"/>
      <c r="AP1612" s="488"/>
      <c r="AQ1612" s="488"/>
      <c r="AR1612" s="488"/>
      <c r="AS1612" s="488"/>
      <c r="AT1612" s="488"/>
      <c r="AU1612" s="489"/>
    </row>
    <row r="1613" spans="1:47" s="516" customFormat="1" ht="12.75">
      <c r="A1613" s="529"/>
      <c r="B1613" s="401" t="s">
        <v>372</v>
      </c>
      <c r="C1613" s="360"/>
      <c r="D1613" s="360"/>
      <c r="E1613" s="360"/>
      <c r="F1613" s="402"/>
      <c r="G1613" s="402"/>
      <c r="H1613" s="177"/>
      <c r="I1613" s="177"/>
      <c r="J1613" s="177"/>
      <c r="K1613" s="177"/>
      <c r="L1613" s="177"/>
      <c r="M1613" s="177"/>
      <c r="N1613" s="177"/>
      <c r="O1613" s="177"/>
      <c r="P1613" s="177"/>
      <c r="Q1613" s="177"/>
      <c r="R1613" s="177"/>
      <c r="S1613" s="177"/>
      <c r="T1613" s="403">
        <v>0</v>
      </c>
      <c r="U1613" s="403">
        <v>0</v>
      </c>
      <c r="V1613" s="177"/>
      <c r="W1613" s="177"/>
      <c r="X1613" s="177"/>
      <c r="Y1613" s="177"/>
      <c r="Z1613" s="177"/>
      <c r="AA1613" s="407">
        <v>0</v>
      </c>
      <c r="AB1613" s="533"/>
      <c r="AC1613" s="488"/>
      <c r="AD1613" s="488"/>
      <c r="AE1613" s="488"/>
      <c r="AF1613" s="488"/>
      <c r="AG1613" s="488"/>
      <c r="AH1613" s="488"/>
      <c r="AI1613" s="488"/>
      <c r="AJ1613" s="488"/>
      <c r="AK1613" s="488"/>
      <c r="AL1613" s="488"/>
      <c r="AM1613" s="488"/>
      <c r="AN1613" s="488"/>
      <c r="AO1613" s="488"/>
      <c r="AP1613" s="488"/>
      <c r="AQ1613" s="488"/>
      <c r="AR1613" s="488"/>
      <c r="AS1613" s="488"/>
      <c r="AT1613" s="488"/>
      <c r="AU1613" s="489"/>
    </row>
    <row r="1614" spans="1:47" s="516" customFormat="1" ht="12.75">
      <c r="A1614" s="529"/>
      <c r="B1614" s="401" t="s">
        <v>373</v>
      </c>
      <c r="C1614" s="360">
        <v>0</v>
      </c>
      <c r="D1614" s="360">
        <v>0</v>
      </c>
      <c r="E1614" s="360">
        <v>0</v>
      </c>
      <c r="F1614" s="402"/>
      <c r="G1614" s="402"/>
      <c r="H1614" s="177">
        <v>0</v>
      </c>
      <c r="I1614" s="177">
        <v>0</v>
      </c>
      <c r="J1614" s="177">
        <v>0</v>
      </c>
      <c r="K1614" s="177">
        <v>0</v>
      </c>
      <c r="L1614" s="177">
        <v>0</v>
      </c>
      <c r="M1614" s="177">
        <v>0</v>
      </c>
      <c r="N1614" s="177">
        <v>0</v>
      </c>
      <c r="O1614" s="177">
        <v>0</v>
      </c>
      <c r="P1614" s="177">
        <v>0</v>
      </c>
      <c r="Q1614" s="177">
        <v>0</v>
      </c>
      <c r="R1614" s="177">
        <v>0</v>
      </c>
      <c r="S1614" s="177">
        <v>0</v>
      </c>
      <c r="T1614" s="403">
        <v>0</v>
      </c>
      <c r="U1614" s="403">
        <v>0</v>
      </c>
      <c r="V1614" s="177">
        <v>0</v>
      </c>
      <c r="W1614" s="177">
        <v>0</v>
      </c>
      <c r="X1614" s="177">
        <v>0</v>
      </c>
      <c r="Y1614" s="177">
        <v>0</v>
      </c>
      <c r="Z1614" s="177">
        <v>0</v>
      </c>
      <c r="AA1614" s="407">
        <v>0</v>
      </c>
      <c r="AB1614" s="533"/>
      <c r="AC1614" s="488"/>
      <c r="AD1614" s="488"/>
      <c r="AE1614" s="488"/>
      <c r="AF1614" s="488"/>
      <c r="AG1614" s="488"/>
      <c r="AH1614" s="488"/>
      <c r="AI1614" s="488"/>
      <c r="AJ1614" s="488"/>
      <c r="AK1614" s="488"/>
      <c r="AL1614" s="488"/>
      <c r="AM1614" s="488"/>
      <c r="AN1614" s="488"/>
      <c r="AO1614" s="488"/>
      <c r="AP1614" s="488"/>
      <c r="AQ1614" s="488"/>
      <c r="AR1614" s="488"/>
      <c r="AS1614" s="488"/>
      <c r="AT1614" s="488"/>
      <c r="AU1614" s="489"/>
    </row>
    <row r="1615" spans="1:47" s="516" customFormat="1" ht="12.75">
      <c r="A1615" s="529"/>
      <c r="B1615" s="401" t="s">
        <v>374</v>
      </c>
      <c r="C1615" s="360"/>
      <c r="D1615" s="360"/>
      <c r="E1615" s="360"/>
      <c r="F1615" s="402"/>
      <c r="G1615" s="402"/>
      <c r="H1615" s="177"/>
      <c r="I1615" s="177"/>
      <c r="J1615" s="177"/>
      <c r="K1615" s="177"/>
      <c r="L1615" s="177"/>
      <c r="M1615" s="177"/>
      <c r="N1615" s="177"/>
      <c r="O1615" s="177"/>
      <c r="P1615" s="177"/>
      <c r="Q1615" s="177"/>
      <c r="R1615" s="177"/>
      <c r="S1615" s="177"/>
      <c r="T1615" s="403">
        <v>0</v>
      </c>
      <c r="U1615" s="403">
        <v>0</v>
      </c>
      <c r="V1615" s="177"/>
      <c r="W1615" s="177"/>
      <c r="X1615" s="177"/>
      <c r="Y1615" s="177"/>
      <c r="Z1615" s="177"/>
      <c r="AA1615" s="407">
        <v>0</v>
      </c>
      <c r="AB1615" s="533"/>
      <c r="AC1615" s="488"/>
      <c r="AD1615" s="488"/>
      <c r="AE1615" s="488"/>
      <c r="AF1615" s="488"/>
      <c r="AG1615" s="488"/>
      <c r="AH1615" s="488"/>
      <c r="AI1615" s="488"/>
      <c r="AJ1615" s="488"/>
      <c r="AK1615" s="488"/>
      <c r="AL1615" s="488"/>
      <c r="AM1615" s="488"/>
      <c r="AN1615" s="488"/>
      <c r="AO1615" s="488"/>
      <c r="AP1615" s="488"/>
      <c r="AQ1615" s="488"/>
      <c r="AR1615" s="488"/>
      <c r="AS1615" s="488"/>
      <c r="AT1615" s="488"/>
      <c r="AU1615" s="489"/>
    </row>
    <row r="1616" spans="1:47" s="516" customFormat="1" ht="12.75">
      <c r="A1616" s="529"/>
      <c r="B1616" s="401" t="s">
        <v>375</v>
      </c>
      <c r="C1616" s="360"/>
      <c r="D1616" s="360"/>
      <c r="E1616" s="360"/>
      <c r="F1616" s="402"/>
      <c r="G1616" s="402"/>
      <c r="H1616" s="177"/>
      <c r="I1616" s="177"/>
      <c r="J1616" s="177"/>
      <c r="K1616" s="177"/>
      <c r="L1616" s="177"/>
      <c r="M1616" s="177"/>
      <c r="N1616" s="177"/>
      <c r="O1616" s="177"/>
      <c r="P1616" s="177"/>
      <c r="Q1616" s="177"/>
      <c r="R1616" s="177"/>
      <c r="S1616" s="177"/>
      <c r="T1616" s="403">
        <v>0</v>
      </c>
      <c r="U1616" s="403">
        <v>0</v>
      </c>
      <c r="V1616" s="177"/>
      <c r="W1616" s="177"/>
      <c r="X1616" s="177"/>
      <c r="Y1616" s="177"/>
      <c r="Z1616" s="177"/>
      <c r="AA1616" s="407">
        <v>0</v>
      </c>
      <c r="AB1616" s="533"/>
      <c r="AC1616" s="488"/>
      <c r="AD1616" s="488"/>
      <c r="AE1616" s="488"/>
      <c r="AF1616" s="488"/>
      <c r="AG1616" s="488"/>
      <c r="AH1616" s="488"/>
      <c r="AI1616" s="488"/>
      <c r="AJ1616" s="488"/>
      <c r="AK1616" s="488"/>
      <c r="AL1616" s="488"/>
      <c r="AM1616" s="488"/>
      <c r="AN1616" s="488"/>
      <c r="AO1616" s="488"/>
      <c r="AP1616" s="488"/>
      <c r="AQ1616" s="488"/>
      <c r="AR1616" s="488"/>
      <c r="AS1616" s="488"/>
      <c r="AT1616" s="488"/>
      <c r="AU1616" s="489"/>
    </row>
    <row r="1617" spans="1:47" s="516" customFormat="1" ht="12.75">
      <c r="A1617" s="529"/>
      <c r="B1617" s="401" t="s">
        <v>376</v>
      </c>
      <c r="C1617" s="360"/>
      <c r="D1617" s="360"/>
      <c r="E1617" s="360"/>
      <c r="F1617" s="402"/>
      <c r="G1617" s="402"/>
      <c r="H1617" s="177"/>
      <c r="I1617" s="177"/>
      <c r="J1617" s="177"/>
      <c r="K1617" s="177"/>
      <c r="L1617" s="177"/>
      <c r="M1617" s="177"/>
      <c r="N1617" s="177"/>
      <c r="O1617" s="177"/>
      <c r="P1617" s="177"/>
      <c r="Q1617" s="177"/>
      <c r="R1617" s="177"/>
      <c r="S1617" s="177"/>
      <c r="T1617" s="403">
        <v>0</v>
      </c>
      <c r="U1617" s="403">
        <v>0</v>
      </c>
      <c r="V1617" s="177"/>
      <c r="W1617" s="177"/>
      <c r="X1617" s="177"/>
      <c r="Y1617" s="177"/>
      <c r="Z1617" s="177"/>
      <c r="AA1617" s="407">
        <v>0</v>
      </c>
      <c r="AB1617" s="533"/>
      <c r="AC1617" s="488"/>
      <c r="AD1617" s="488"/>
      <c r="AE1617" s="488"/>
      <c r="AF1617" s="488"/>
      <c r="AG1617" s="488"/>
      <c r="AH1617" s="488"/>
      <c r="AI1617" s="488"/>
      <c r="AJ1617" s="488"/>
      <c r="AK1617" s="488"/>
      <c r="AL1617" s="488"/>
      <c r="AM1617" s="488"/>
      <c r="AN1617" s="488"/>
      <c r="AO1617" s="488"/>
      <c r="AP1617" s="488"/>
      <c r="AQ1617" s="488"/>
      <c r="AR1617" s="488"/>
      <c r="AS1617" s="488"/>
      <c r="AT1617" s="488"/>
      <c r="AU1617" s="489"/>
    </row>
    <row r="1618" spans="1:47" s="516" customFormat="1" ht="12.75">
      <c r="A1618" s="529"/>
      <c r="B1618" s="401" t="s">
        <v>377</v>
      </c>
      <c r="C1618" s="360"/>
      <c r="D1618" s="360"/>
      <c r="E1618" s="360"/>
      <c r="F1618" s="402"/>
      <c r="G1618" s="402"/>
      <c r="H1618" s="177"/>
      <c r="I1618" s="177"/>
      <c r="J1618" s="177"/>
      <c r="K1618" s="177"/>
      <c r="L1618" s="177"/>
      <c r="M1618" s="177"/>
      <c r="N1618" s="177"/>
      <c r="O1618" s="177"/>
      <c r="P1618" s="177"/>
      <c r="Q1618" s="177"/>
      <c r="R1618" s="177"/>
      <c r="S1618" s="177"/>
      <c r="T1618" s="403">
        <v>0</v>
      </c>
      <c r="U1618" s="403">
        <v>0</v>
      </c>
      <c r="V1618" s="177"/>
      <c r="W1618" s="177"/>
      <c r="X1618" s="177"/>
      <c r="Y1618" s="177"/>
      <c r="Z1618" s="177"/>
      <c r="AA1618" s="407">
        <v>0</v>
      </c>
      <c r="AB1618" s="533"/>
      <c r="AC1618" s="488"/>
      <c r="AD1618" s="488"/>
      <c r="AE1618" s="488"/>
      <c r="AF1618" s="488"/>
      <c r="AG1618" s="488"/>
      <c r="AH1618" s="488"/>
      <c r="AI1618" s="488"/>
      <c r="AJ1618" s="488"/>
      <c r="AK1618" s="488"/>
      <c r="AL1618" s="488"/>
      <c r="AM1618" s="488"/>
      <c r="AN1618" s="488"/>
      <c r="AO1618" s="488"/>
      <c r="AP1618" s="488"/>
      <c r="AQ1618" s="488"/>
      <c r="AR1618" s="488"/>
      <c r="AS1618" s="488"/>
      <c r="AT1618" s="488"/>
      <c r="AU1618" s="489"/>
    </row>
    <row r="1619" spans="1:47" s="516" customFormat="1" ht="12.75">
      <c r="A1619" s="529"/>
      <c r="B1619" s="401" t="s">
        <v>67</v>
      </c>
      <c r="C1619" s="360"/>
      <c r="D1619" s="360"/>
      <c r="E1619" s="360"/>
      <c r="F1619" s="402"/>
      <c r="G1619" s="402"/>
      <c r="H1619" s="177"/>
      <c r="I1619" s="177"/>
      <c r="J1619" s="177"/>
      <c r="K1619" s="177"/>
      <c r="L1619" s="177"/>
      <c r="M1619" s="177"/>
      <c r="N1619" s="177"/>
      <c r="O1619" s="177"/>
      <c r="P1619" s="177"/>
      <c r="Q1619" s="177"/>
      <c r="R1619" s="177"/>
      <c r="S1619" s="177"/>
      <c r="T1619" s="403">
        <v>0</v>
      </c>
      <c r="U1619" s="403">
        <v>0</v>
      </c>
      <c r="V1619" s="177"/>
      <c r="W1619" s="177"/>
      <c r="X1619" s="177"/>
      <c r="Y1619" s="177"/>
      <c r="Z1619" s="177"/>
      <c r="AA1619" s="407">
        <v>0</v>
      </c>
      <c r="AB1619" s="533"/>
      <c r="AC1619" s="488"/>
      <c r="AD1619" s="488"/>
      <c r="AE1619" s="488"/>
      <c r="AF1619" s="488"/>
      <c r="AG1619" s="488"/>
      <c r="AH1619" s="488"/>
      <c r="AI1619" s="488"/>
      <c r="AJ1619" s="488"/>
      <c r="AK1619" s="488"/>
      <c r="AL1619" s="488"/>
      <c r="AM1619" s="488"/>
      <c r="AN1619" s="488"/>
      <c r="AO1619" s="488"/>
      <c r="AP1619" s="488"/>
      <c r="AQ1619" s="488"/>
      <c r="AR1619" s="488"/>
      <c r="AS1619" s="488"/>
      <c r="AT1619" s="488"/>
      <c r="AU1619" s="489"/>
    </row>
    <row r="1620" spans="1:47" s="528" customFormat="1" ht="39.950000000000003" customHeight="1">
      <c r="A1620" s="540">
        <v>66</v>
      </c>
      <c r="B1620" s="541" t="s">
        <v>145</v>
      </c>
      <c r="C1620" s="513" t="s">
        <v>52</v>
      </c>
      <c r="D1620" s="597">
        <v>0.95799999999999996</v>
      </c>
      <c r="E1620" s="597">
        <v>3.8200000000000003</v>
      </c>
      <c r="F1620" s="514">
        <v>2012</v>
      </c>
      <c r="G1620" s="514">
        <v>2014</v>
      </c>
      <c r="H1620" s="513">
        <v>34.949867169999997</v>
      </c>
      <c r="I1620" s="513">
        <v>3.6401192950155092E-3</v>
      </c>
      <c r="J1620" s="513"/>
      <c r="K1620" s="513"/>
      <c r="L1620" s="513">
        <v>0.95799999999999996</v>
      </c>
      <c r="M1620" s="513">
        <v>3.8200000000000003</v>
      </c>
      <c r="N1620" s="513"/>
      <c r="O1620" s="513"/>
      <c r="P1620" s="513"/>
      <c r="Q1620" s="513"/>
      <c r="R1620" s="513"/>
      <c r="S1620" s="513"/>
      <c r="T1620" s="584">
        <v>0.95799999999999996</v>
      </c>
      <c r="U1620" s="584">
        <v>3.8200000000000003</v>
      </c>
      <c r="V1620" s="590">
        <v>15.394498629999999</v>
      </c>
      <c r="W1620" s="513">
        <v>3.6401192950155092E-3</v>
      </c>
      <c r="X1620" s="513"/>
      <c r="Y1620" s="513"/>
      <c r="Z1620" s="513"/>
      <c r="AA1620" s="587">
        <v>15.398138749295011</v>
      </c>
      <c r="AB1620" s="531"/>
      <c r="AC1620" s="515"/>
      <c r="AD1620" s="515"/>
      <c r="AE1620" s="515"/>
      <c r="AF1620" s="515"/>
      <c r="AG1620" s="515"/>
      <c r="AH1620" s="515"/>
      <c r="AI1620" s="515"/>
      <c r="AJ1620" s="515"/>
      <c r="AK1620" s="515"/>
      <c r="AL1620" s="515"/>
      <c r="AM1620" s="515"/>
      <c r="AN1620" s="515"/>
      <c r="AO1620" s="515"/>
      <c r="AP1620" s="515"/>
      <c r="AQ1620" s="515"/>
      <c r="AR1620" s="515"/>
      <c r="AS1620" s="515"/>
      <c r="AT1620" s="515"/>
      <c r="AU1620" s="527"/>
    </row>
    <row r="1621" spans="1:47" s="516" customFormat="1" ht="12.75">
      <c r="A1621" s="529"/>
      <c r="B1621" s="401" t="s">
        <v>361</v>
      </c>
      <c r="C1621" s="360">
        <v>0</v>
      </c>
      <c r="D1621" s="360">
        <v>0.95799999999999996</v>
      </c>
      <c r="E1621" s="360">
        <v>3.82</v>
      </c>
      <c r="F1621" s="402"/>
      <c r="G1621" s="402"/>
      <c r="H1621" s="177">
        <v>34.949867169999997</v>
      </c>
      <c r="I1621" s="177">
        <v>3.6401200000000244E-3</v>
      </c>
      <c r="J1621" s="177">
        <v>0</v>
      </c>
      <c r="K1621" s="177">
        <v>0</v>
      </c>
      <c r="L1621" s="177">
        <v>0.95799999999999996</v>
      </c>
      <c r="M1621" s="177">
        <v>3.82</v>
      </c>
      <c r="N1621" s="177">
        <v>0</v>
      </c>
      <c r="O1621" s="177">
        <v>0</v>
      </c>
      <c r="P1621" s="177">
        <v>0</v>
      </c>
      <c r="Q1621" s="177">
        <v>0</v>
      </c>
      <c r="R1621" s="177">
        <v>0</v>
      </c>
      <c r="S1621" s="177">
        <v>0</v>
      </c>
      <c r="T1621" s="403">
        <v>0.95799999999999996</v>
      </c>
      <c r="U1621" s="403">
        <v>3.82</v>
      </c>
      <c r="V1621" s="177">
        <v>15.394498629999999</v>
      </c>
      <c r="W1621" s="177">
        <v>3.6401200000000002E-3</v>
      </c>
      <c r="X1621" s="177">
        <v>0</v>
      </c>
      <c r="Y1621" s="177">
        <v>0</v>
      </c>
      <c r="Z1621" s="177">
        <v>0</v>
      </c>
      <c r="AA1621" s="407">
        <v>15.398138749999999</v>
      </c>
      <c r="AB1621" s="533"/>
      <c r="AC1621" s="488"/>
      <c r="AD1621" s="488"/>
      <c r="AE1621" s="488"/>
      <c r="AF1621" s="488"/>
      <c r="AG1621" s="488"/>
      <c r="AH1621" s="488"/>
      <c r="AI1621" s="488"/>
      <c r="AJ1621" s="488"/>
      <c r="AK1621" s="488"/>
      <c r="AL1621" s="488"/>
      <c r="AM1621" s="488"/>
      <c r="AN1621" s="488"/>
      <c r="AO1621" s="488"/>
      <c r="AP1621" s="488"/>
      <c r="AQ1621" s="488"/>
      <c r="AR1621" s="488"/>
      <c r="AS1621" s="488"/>
      <c r="AT1621" s="488"/>
      <c r="AU1621" s="489"/>
    </row>
    <row r="1622" spans="1:47" s="516" customFormat="1" ht="12.75">
      <c r="A1622" s="529"/>
      <c r="B1622" s="401" t="s">
        <v>362</v>
      </c>
      <c r="C1622" s="360">
        <v>0</v>
      </c>
      <c r="D1622" s="360">
        <v>0.95799999999999996</v>
      </c>
      <c r="E1622" s="360">
        <v>0</v>
      </c>
      <c r="F1622" s="402"/>
      <c r="G1622" s="402"/>
      <c r="H1622" s="177">
        <v>3.3274412899999999</v>
      </c>
      <c r="I1622" s="177">
        <v>0</v>
      </c>
      <c r="J1622" s="177">
        <v>0</v>
      </c>
      <c r="K1622" s="177">
        <v>0</v>
      </c>
      <c r="L1622" s="177">
        <v>0.95799999999999996</v>
      </c>
      <c r="M1622" s="177">
        <v>0</v>
      </c>
      <c r="N1622" s="177">
        <v>0</v>
      </c>
      <c r="O1622" s="177">
        <v>0</v>
      </c>
      <c r="P1622" s="177">
        <v>0</v>
      </c>
      <c r="Q1622" s="177">
        <v>0</v>
      </c>
      <c r="R1622" s="177">
        <v>0</v>
      </c>
      <c r="S1622" s="177">
        <v>0</v>
      </c>
      <c r="T1622" s="403">
        <v>0.95799999999999996</v>
      </c>
      <c r="U1622" s="403">
        <v>0</v>
      </c>
      <c r="V1622" s="177">
        <v>2.2102894238306998</v>
      </c>
      <c r="W1622" s="177">
        <v>0</v>
      </c>
      <c r="X1622" s="177">
        <v>0</v>
      </c>
      <c r="Y1622" s="177">
        <v>0</v>
      </c>
      <c r="Z1622" s="177">
        <v>0</v>
      </c>
      <c r="AA1622" s="407">
        <v>2.2102894238306998</v>
      </c>
      <c r="AB1622" s="533"/>
      <c r="AC1622" s="488"/>
      <c r="AD1622" s="488"/>
      <c r="AE1622" s="488"/>
      <c r="AF1622" s="488"/>
      <c r="AG1622" s="488"/>
      <c r="AH1622" s="488"/>
      <c r="AI1622" s="488"/>
      <c r="AJ1622" s="488"/>
      <c r="AK1622" s="488"/>
      <c r="AL1622" s="488"/>
      <c r="AM1622" s="488"/>
      <c r="AN1622" s="488"/>
      <c r="AO1622" s="488"/>
      <c r="AP1622" s="488"/>
      <c r="AQ1622" s="488"/>
      <c r="AR1622" s="488"/>
      <c r="AS1622" s="488"/>
      <c r="AT1622" s="488"/>
      <c r="AU1622" s="489"/>
    </row>
    <row r="1623" spans="1:47" s="516" customFormat="1" ht="12.75">
      <c r="A1623" s="529"/>
      <c r="B1623" s="401" t="s">
        <v>363</v>
      </c>
      <c r="C1623" s="360">
        <v>0</v>
      </c>
      <c r="D1623" s="360">
        <v>0</v>
      </c>
      <c r="E1623" s="360">
        <v>0</v>
      </c>
      <c r="F1623" s="402"/>
      <c r="G1623" s="402"/>
      <c r="H1623" s="177">
        <v>0</v>
      </c>
      <c r="I1623" s="177">
        <v>0</v>
      </c>
      <c r="J1623" s="177">
        <v>0</v>
      </c>
      <c r="K1623" s="177">
        <v>0</v>
      </c>
      <c r="L1623" s="177">
        <v>0</v>
      </c>
      <c r="M1623" s="177">
        <v>0</v>
      </c>
      <c r="N1623" s="177">
        <v>0</v>
      </c>
      <c r="O1623" s="177">
        <v>0</v>
      </c>
      <c r="P1623" s="177">
        <v>0</v>
      </c>
      <c r="Q1623" s="177">
        <v>0</v>
      </c>
      <c r="R1623" s="177">
        <v>0</v>
      </c>
      <c r="S1623" s="177">
        <v>0</v>
      </c>
      <c r="T1623" s="403">
        <v>0</v>
      </c>
      <c r="U1623" s="403">
        <v>0</v>
      </c>
      <c r="V1623" s="177">
        <v>0</v>
      </c>
      <c r="W1623" s="177">
        <v>0</v>
      </c>
      <c r="X1623" s="177">
        <v>0</v>
      </c>
      <c r="Y1623" s="177">
        <v>0</v>
      </c>
      <c r="Z1623" s="177">
        <v>0</v>
      </c>
      <c r="AA1623" s="407">
        <v>0</v>
      </c>
      <c r="AB1623" s="533"/>
      <c r="AC1623" s="488"/>
      <c r="AD1623" s="488"/>
      <c r="AE1623" s="488"/>
      <c r="AF1623" s="488"/>
      <c r="AG1623" s="488"/>
      <c r="AH1623" s="488"/>
      <c r="AI1623" s="488"/>
      <c r="AJ1623" s="488"/>
      <c r="AK1623" s="488"/>
      <c r="AL1623" s="488"/>
      <c r="AM1623" s="488"/>
      <c r="AN1623" s="488"/>
      <c r="AO1623" s="488"/>
      <c r="AP1623" s="488"/>
      <c r="AQ1623" s="488"/>
      <c r="AR1623" s="488"/>
      <c r="AS1623" s="488"/>
      <c r="AT1623" s="488"/>
      <c r="AU1623" s="489"/>
    </row>
    <row r="1624" spans="1:47" s="516" customFormat="1" ht="12.75">
      <c r="A1624" s="529"/>
      <c r="B1624" s="401" t="s">
        <v>364</v>
      </c>
      <c r="C1624" s="360"/>
      <c r="D1624" s="360"/>
      <c r="E1624" s="360"/>
      <c r="F1624" s="402"/>
      <c r="G1624" s="402"/>
      <c r="H1624" s="177">
        <v>0</v>
      </c>
      <c r="I1624" s="177"/>
      <c r="J1624" s="177"/>
      <c r="K1624" s="177"/>
      <c r="L1624" s="177"/>
      <c r="M1624" s="177"/>
      <c r="N1624" s="177"/>
      <c r="O1624" s="177"/>
      <c r="P1624" s="177"/>
      <c r="Q1624" s="177"/>
      <c r="R1624" s="177"/>
      <c r="S1624" s="177"/>
      <c r="T1624" s="403">
        <v>0</v>
      </c>
      <c r="U1624" s="403">
        <v>0</v>
      </c>
      <c r="V1624" s="177"/>
      <c r="W1624" s="177"/>
      <c r="X1624" s="177"/>
      <c r="Y1624" s="177"/>
      <c r="Z1624" s="177"/>
      <c r="AA1624" s="407">
        <v>0</v>
      </c>
      <c r="AB1624" s="533"/>
      <c r="AC1624" s="488"/>
      <c r="AD1624" s="488"/>
      <c r="AE1624" s="488"/>
      <c r="AF1624" s="488"/>
      <c r="AG1624" s="488"/>
      <c r="AH1624" s="488"/>
      <c r="AI1624" s="488"/>
      <c r="AJ1624" s="488"/>
      <c r="AK1624" s="488"/>
      <c r="AL1624" s="488"/>
      <c r="AM1624" s="488"/>
      <c r="AN1624" s="488"/>
      <c r="AO1624" s="488"/>
      <c r="AP1624" s="488"/>
      <c r="AQ1624" s="488"/>
      <c r="AR1624" s="488"/>
      <c r="AS1624" s="488"/>
      <c r="AT1624" s="488"/>
      <c r="AU1624" s="489"/>
    </row>
    <row r="1625" spans="1:47" s="516" customFormat="1" ht="12.75">
      <c r="A1625" s="529"/>
      <c r="B1625" s="401" t="s">
        <v>365</v>
      </c>
      <c r="C1625" s="360"/>
      <c r="D1625" s="360"/>
      <c r="E1625" s="360"/>
      <c r="F1625" s="402"/>
      <c r="G1625" s="402"/>
      <c r="H1625" s="177">
        <v>0</v>
      </c>
      <c r="I1625" s="177"/>
      <c r="J1625" s="177"/>
      <c r="K1625" s="177"/>
      <c r="L1625" s="177"/>
      <c r="M1625" s="177"/>
      <c r="N1625" s="177"/>
      <c r="O1625" s="177"/>
      <c r="P1625" s="177"/>
      <c r="Q1625" s="177"/>
      <c r="R1625" s="177"/>
      <c r="S1625" s="177"/>
      <c r="T1625" s="403">
        <v>0</v>
      </c>
      <c r="U1625" s="403">
        <v>0</v>
      </c>
      <c r="V1625" s="177"/>
      <c r="W1625" s="177"/>
      <c r="X1625" s="177"/>
      <c r="Y1625" s="177"/>
      <c r="Z1625" s="177"/>
      <c r="AA1625" s="407">
        <v>0</v>
      </c>
      <c r="AB1625" s="533"/>
      <c r="AC1625" s="488"/>
      <c r="AD1625" s="488"/>
      <c r="AE1625" s="488"/>
      <c r="AF1625" s="488"/>
      <c r="AG1625" s="488"/>
      <c r="AH1625" s="488"/>
      <c r="AI1625" s="488"/>
      <c r="AJ1625" s="488"/>
      <c r="AK1625" s="488"/>
      <c r="AL1625" s="488"/>
      <c r="AM1625" s="488"/>
      <c r="AN1625" s="488"/>
      <c r="AO1625" s="488"/>
      <c r="AP1625" s="488"/>
      <c r="AQ1625" s="488"/>
      <c r="AR1625" s="488"/>
      <c r="AS1625" s="488"/>
      <c r="AT1625" s="488"/>
      <c r="AU1625" s="489"/>
    </row>
    <row r="1626" spans="1:47" s="516" customFormat="1" ht="12.75">
      <c r="A1626" s="529"/>
      <c r="B1626" s="401" t="s">
        <v>366</v>
      </c>
      <c r="C1626" s="360"/>
      <c r="D1626" s="360"/>
      <c r="E1626" s="360"/>
      <c r="F1626" s="402"/>
      <c r="G1626" s="402"/>
      <c r="H1626" s="177">
        <v>0</v>
      </c>
      <c r="I1626" s="177"/>
      <c r="J1626" s="177"/>
      <c r="K1626" s="177"/>
      <c r="L1626" s="177"/>
      <c r="M1626" s="177"/>
      <c r="N1626" s="177"/>
      <c r="O1626" s="177"/>
      <c r="P1626" s="177"/>
      <c r="Q1626" s="177"/>
      <c r="R1626" s="177"/>
      <c r="S1626" s="177"/>
      <c r="T1626" s="403">
        <v>0</v>
      </c>
      <c r="U1626" s="403">
        <v>0</v>
      </c>
      <c r="V1626" s="177"/>
      <c r="W1626" s="177"/>
      <c r="X1626" s="177"/>
      <c r="Y1626" s="177"/>
      <c r="Z1626" s="177"/>
      <c r="AA1626" s="407">
        <v>0</v>
      </c>
      <c r="AB1626" s="533"/>
      <c r="AC1626" s="488"/>
      <c r="AD1626" s="488"/>
      <c r="AE1626" s="488"/>
      <c r="AF1626" s="488"/>
      <c r="AG1626" s="488"/>
      <c r="AH1626" s="488"/>
      <c r="AI1626" s="488"/>
      <c r="AJ1626" s="488"/>
      <c r="AK1626" s="488"/>
      <c r="AL1626" s="488"/>
      <c r="AM1626" s="488"/>
      <c r="AN1626" s="488"/>
      <c r="AO1626" s="488"/>
      <c r="AP1626" s="488"/>
      <c r="AQ1626" s="488"/>
      <c r="AR1626" s="488"/>
      <c r="AS1626" s="488"/>
      <c r="AT1626" s="488"/>
      <c r="AU1626" s="489"/>
    </row>
    <row r="1627" spans="1:47" s="516" customFormat="1" ht="12.75">
      <c r="A1627" s="529"/>
      <c r="B1627" s="401" t="s">
        <v>367</v>
      </c>
      <c r="C1627" s="360"/>
      <c r="D1627" s="360"/>
      <c r="E1627" s="360"/>
      <c r="F1627" s="402"/>
      <c r="G1627" s="402"/>
      <c r="H1627" s="177">
        <v>0</v>
      </c>
      <c r="I1627" s="177"/>
      <c r="J1627" s="177"/>
      <c r="K1627" s="177"/>
      <c r="L1627" s="177"/>
      <c r="M1627" s="177"/>
      <c r="N1627" s="177"/>
      <c r="O1627" s="177"/>
      <c r="P1627" s="177"/>
      <c r="Q1627" s="177"/>
      <c r="R1627" s="177"/>
      <c r="S1627" s="177"/>
      <c r="T1627" s="403">
        <v>0</v>
      </c>
      <c r="U1627" s="403">
        <v>0</v>
      </c>
      <c r="V1627" s="177"/>
      <c r="W1627" s="177"/>
      <c r="X1627" s="177"/>
      <c r="Y1627" s="177"/>
      <c r="Z1627" s="177"/>
      <c r="AA1627" s="407">
        <v>0</v>
      </c>
      <c r="AB1627" s="533"/>
      <c r="AC1627" s="488"/>
      <c r="AD1627" s="488"/>
      <c r="AE1627" s="488"/>
      <c r="AF1627" s="488"/>
      <c r="AG1627" s="488"/>
      <c r="AH1627" s="488"/>
      <c r="AI1627" s="488"/>
      <c r="AJ1627" s="488"/>
      <c r="AK1627" s="488"/>
      <c r="AL1627" s="488"/>
      <c r="AM1627" s="488"/>
      <c r="AN1627" s="488"/>
      <c r="AO1627" s="488"/>
      <c r="AP1627" s="488"/>
      <c r="AQ1627" s="488"/>
      <c r="AR1627" s="488"/>
      <c r="AS1627" s="488"/>
      <c r="AT1627" s="488"/>
      <c r="AU1627" s="489"/>
    </row>
    <row r="1628" spans="1:47" s="516" customFormat="1" ht="12.75">
      <c r="A1628" s="529"/>
      <c r="B1628" s="401" t="s">
        <v>368</v>
      </c>
      <c r="C1628" s="360">
        <v>0</v>
      </c>
      <c r="D1628" s="360">
        <v>0.95799999999999996</v>
      </c>
      <c r="E1628" s="360">
        <v>0</v>
      </c>
      <c r="F1628" s="402"/>
      <c r="G1628" s="402"/>
      <c r="H1628" s="177">
        <v>3.3274412899999999</v>
      </c>
      <c r="I1628" s="177">
        <v>0</v>
      </c>
      <c r="J1628" s="177">
        <v>0</v>
      </c>
      <c r="K1628" s="177">
        <v>0</v>
      </c>
      <c r="L1628" s="177">
        <v>0.95799999999999996</v>
      </c>
      <c r="M1628" s="177">
        <v>0</v>
      </c>
      <c r="N1628" s="177">
        <v>0</v>
      </c>
      <c r="O1628" s="177">
        <v>0</v>
      </c>
      <c r="P1628" s="177">
        <v>0</v>
      </c>
      <c r="Q1628" s="177">
        <v>0</v>
      </c>
      <c r="R1628" s="177">
        <v>0</v>
      </c>
      <c r="S1628" s="177">
        <v>0</v>
      </c>
      <c r="T1628" s="403">
        <v>0.95799999999999996</v>
      </c>
      <c r="U1628" s="403">
        <v>0</v>
      </c>
      <c r="V1628" s="177">
        <v>2.2102894238306998</v>
      </c>
      <c r="W1628" s="177">
        <v>0</v>
      </c>
      <c r="X1628" s="177">
        <v>0</v>
      </c>
      <c r="Y1628" s="177">
        <v>0</v>
      </c>
      <c r="Z1628" s="177">
        <v>0</v>
      </c>
      <c r="AA1628" s="407">
        <v>2.2102894238306998</v>
      </c>
      <c r="AB1628" s="533"/>
      <c r="AC1628" s="488"/>
      <c r="AD1628" s="488"/>
      <c r="AE1628" s="488"/>
      <c r="AF1628" s="488"/>
      <c r="AG1628" s="488"/>
      <c r="AH1628" s="488"/>
      <c r="AI1628" s="488"/>
      <c r="AJ1628" s="488"/>
      <c r="AK1628" s="488"/>
      <c r="AL1628" s="488"/>
      <c r="AM1628" s="488"/>
      <c r="AN1628" s="488"/>
      <c r="AO1628" s="488"/>
      <c r="AP1628" s="488"/>
      <c r="AQ1628" s="488"/>
      <c r="AR1628" s="488"/>
      <c r="AS1628" s="488"/>
      <c r="AT1628" s="488"/>
      <c r="AU1628" s="489"/>
    </row>
    <row r="1629" spans="1:47" s="516" customFormat="1" ht="12.75">
      <c r="A1629" s="529"/>
      <c r="B1629" s="401" t="s">
        <v>369</v>
      </c>
      <c r="C1629" s="360"/>
      <c r="D1629" s="360"/>
      <c r="E1629" s="360"/>
      <c r="F1629" s="402"/>
      <c r="G1629" s="402"/>
      <c r="H1629" s="177">
        <v>0</v>
      </c>
      <c r="I1629" s="177"/>
      <c r="J1629" s="177"/>
      <c r="K1629" s="177"/>
      <c r="L1629" s="177"/>
      <c r="M1629" s="177"/>
      <c r="N1629" s="177"/>
      <c r="O1629" s="177"/>
      <c r="P1629" s="177"/>
      <c r="Q1629" s="177"/>
      <c r="R1629" s="177"/>
      <c r="S1629" s="177"/>
      <c r="T1629" s="403">
        <v>0</v>
      </c>
      <c r="U1629" s="403">
        <v>0</v>
      </c>
      <c r="V1629" s="177"/>
      <c r="W1629" s="177"/>
      <c r="X1629" s="177"/>
      <c r="Y1629" s="177"/>
      <c r="Z1629" s="177"/>
      <c r="AA1629" s="407">
        <v>0</v>
      </c>
      <c r="AB1629" s="533"/>
      <c r="AC1629" s="488"/>
      <c r="AD1629" s="488"/>
      <c r="AE1629" s="488"/>
      <c r="AF1629" s="488"/>
      <c r="AG1629" s="488"/>
      <c r="AH1629" s="488"/>
      <c r="AI1629" s="488"/>
      <c r="AJ1629" s="488"/>
      <c r="AK1629" s="488"/>
      <c r="AL1629" s="488"/>
      <c r="AM1629" s="488"/>
      <c r="AN1629" s="488"/>
      <c r="AO1629" s="488"/>
      <c r="AP1629" s="488"/>
      <c r="AQ1629" s="488"/>
      <c r="AR1629" s="488"/>
      <c r="AS1629" s="488"/>
      <c r="AT1629" s="488"/>
      <c r="AU1629" s="489"/>
    </row>
    <row r="1630" spans="1:47" s="516" customFormat="1" ht="12.75">
      <c r="A1630" s="529"/>
      <c r="B1630" s="401" t="s">
        <v>370</v>
      </c>
      <c r="C1630" s="360"/>
      <c r="D1630" s="360"/>
      <c r="E1630" s="360"/>
      <c r="F1630" s="402"/>
      <c r="G1630" s="402"/>
      <c r="H1630" s="177">
        <v>0</v>
      </c>
      <c r="I1630" s="177"/>
      <c r="J1630" s="177"/>
      <c r="K1630" s="177"/>
      <c r="L1630" s="177"/>
      <c r="M1630" s="177"/>
      <c r="N1630" s="177"/>
      <c r="O1630" s="177"/>
      <c r="P1630" s="177"/>
      <c r="Q1630" s="177"/>
      <c r="R1630" s="177"/>
      <c r="S1630" s="177"/>
      <c r="T1630" s="403">
        <v>0</v>
      </c>
      <c r="U1630" s="403">
        <v>0</v>
      </c>
      <c r="V1630" s="177"/>
      <c r="W1630" s="177"/>
      <c r="X1630" s="177"/>
      <c r="Y1630" s="177"/>
      <c r="Z1630" s="177"/>
      <c r="AA1630" s="407">
        <v>0</v>
      </c>
      <c r="AB1630" s="533"/>
      <c r="AC1630" s="488"/>
      <c r="AD1630" s="488"/>
      <c r="AE1630" s="488"/>
      <c r="AF1630" s="488"/>
      <c r="AG1630" s="488"/>
      <c r="AH1630" s="488"/>
      <c r="AI1630" s="488"/>
      <c r="AJ1630" s="488"/>
      <c r="AK1630" s="488"/>
      <c r="AL1630" s="488"/>
      <c r="AM1630" s="488"/>
      <c r="AN1630" s="488"/>
      <c r="AO1630" s="488"/>
      <c r="AP1630" s="488"/>
      <c r="AQ1630" s="488"/>
      <c r="AR1630" s="488"/>
      <c r="AS1630" s="488"/>
      <c r="AT1630" s="488"/>
      <c r="AU1630" s="489"/>
    </row>
    <row r="1631" spans="1:47" s="516" customFormat="1" ht="12.75">
      <c r="A1631" s="529"/>
      <c r="B1631" s="401" t="s">
        <v>371</v>
      </c>
      <c r="C1631" s="360"/>
      <c r="D1631" s="360">
        <v>0.34499999999999997</v>
      </c>
      <c r="E1631" s="360"/>
      <c r="F1631" s="402"/>
      <c r="G1631" s="402"/>
      <c r="H1631" s="177">
        <v>1.77102213</v>
      </c>
      <c r="I1631" s="518">
        <v>0</v>
      </c>
      <c r="J1631" s="177"/>
      <c r="K1631" s="177"/>
      <c r="L1631" s="177">
        <v>0.34499999999999997</v>
      </c>
      <c r="M1631" s="177"/>
      <c r="N1631" s="177"/>
      <c r="O1631" s="177"/>
      <c r="P1631" s="177"/>
      <c r="Q1631" s="177"/>
      <c r="R1631" s="177"/>
      <c r="S1631" s="177"/>
      <c r="T1631" s="403">
        <v>0.34499999999999997</v>
      </c>
      <c r="U1631" s="403">
        <v>0</v>
      </c>
      <c r="V1631" s="177">
        <v>0.997977474056712</v>
      </c>
      <c r="W1631" s="177"/>
      <c r="X1631" s="177"/>
      <c r="Y1631" s="177"/>
      <c r="Z1631" s="177"/>
      <c r="AA1631" s="407">
        <v>0.997977474056712</v>
      </c>
      <c r="AB1631" s="533"/>
      <c r="AC1631" s="488"/>
      <c r="AD1631" s="488"/>
      <c r="AE1631" s="488"/>
      <c r="AF1631" s="488"/>
      <c r="AG1631" s="488"/>
      <c r="AH1631" s="488"/>
      <c r="AI1631" s="488"/>
      <c r="AJ1631" s="488"/>
      <c r="AK1631" s="488"/>
      <c r="AL1631" s="488"/>
      <c r="AM1631" s="488"/>
      <c r="AN1631" s="488"/>
      <c r="AO1631" s="488"/>
      <c r="AP1631" s="488"/>
      <c r="AQ1631" s="488"/>
      <c r="AR1631" s="488"/>
      <c r="AS1631" s="488"/>
      <c r="AT1631" s="488"/>
      <c r="AU1631" s="489"/>
    </row>
    <row r="1632" spans="1:47" s="516" customFormat="1" ht="12.75">
      <c r="A1632" s="529"/>
      <c r="B1632" s="401" t="s">
        <v>372</v>
      </c>
      <c r="C1632" s="360"/>
      <c r="D1632" s="360">
        <v>0.61299999999999999</v>
      </c>
      <c r="E1632" s="360"/>
      <c r="F1632" s="402"/>
      <c r="G1632" s="402"/>
      <c r="H1632" s="177">
        <v>1.5564191599999999</v>
      </c>
      <c r="I1632" s="518">
        <v>0</v>
      </c>
      <c r="J1632" s="177"/>
      <c r="K1632" s="177"/>
      <c r="L1632" s="177">
        <v>0.61299999999999999</v>
      </c>
      <c r="M1632" s="177"/>
      <c r="N1632" s="177"/>
      <c r="O1632" s="177"/>
      <c r="P1632" s="177"/>
      <c r="Q1632" s="177"/>
      <c r="R1632" s="177"/>
      <c r="S1632" s="177"/>
      <c r="T1632" s="403">
        <v>0.61299999999999999</v>
      </c>
      <c r="U1632" s="403">
        <v>0</v>
      </c>
      <c r="V1632" s="177">
        <v>1.2123119497739878</v>
      </c>
      <c r="W1632" s="177"/>
      <c r="X1632" s="177"/>
      <c r="Y1632" s="177"/>
      <c r="Z1632" s="177"/>
      <c r="AA1632" s="407">
        <v>1.2123119497739878</v>
      </c>
      <c r="AB1632" s="533"/>
      <c r="AC1632" s="488"/>
      <c r="AD1632" s="488"/>
      <c r="AE1632" s="488"/>
      <c r="AF1632" s="488"/>
      <c r="AG1632" s="488"/>
      <c r="AH1632" s="488"/>
      <c r="AI1632" s="488"/>
      <c r="AJ1632" s="488"/>
      <c r="AK1632" s="488"/>
      <c r="AL1632" s="488"/>
      <c r="AM1632" s="488"/>
      <c r="AN1632" s="488"/>
      <c r="AO1632" s="488"/>
      <c r="AP1632" s="488"/>
      <c r="AQ1632" s="488"/>
      <c r="AR1632" s="488"/>
      <c r="AS1632" s="488"/>
      <c r="AT1632" s="488"/>
      <c r="AU1632" s="489"/>
    </row>
    <row r="1633" spans="1:47" s="516" customFormat="1" ht="12.75">
      <c r="A1633" s="529"/>
      <c r="B1633" s="401" t="s">
        <v>373</v>
      </c>
      <c r="C1633" s="360">
        <v>0</v>
      </c>
      <c r="D1633" s="360">
        <v>0</v>
      </c>
      <c r="E1633" s="360">
        <v>3.82</v>
      </c>
      <c r="F1633" s="402"/>
      <c r="G1633" s="402"/>
      <c r="H1633" s="177">
        <v>31.622425879999998</v>
      </c>
      <c r="I1633" s="177">
        <v>3.6401200000000244E-3</v>
      </c>
      <c r="J1633" s="177">
        <v>0</v>
      </c>
      <c r="K1633" s="177">
        <v>0</v>
      </c>
      <c r="L1633" s="177">
        <v>0</v>
      </c>
      <c r="M1633" s="177">
        <v>3.82</v>
      </c>
      <c r="N1633" s="177">
        <v>0</v>
      </c>
      <c r="O1633" s="177">
        <v>0</v>
      </c>
      <c r="P1633" s="177">
        <v>0</v>
      </c>
      <c r="Q1633" s="177">
        <v>0</v>
      </c>
      <c r="R1633" s="177">
        <v>0</v>
      </c>
      <c r="S1633" s="177">
        <v>0</v>
      </c>
      <c r="T1633" s="403">
        <v>0</v>
      </c>
      <c r="U1633" s="403">
        <v>3.82</v>
      </c>
      <c r="V1633" s="177">
        <v>13.184209206169299</v>
      </c>
      <c r="W1633" s="177">
        <v>3.6401200000000002E-3</v>
      </c>
      <c r="X1633" s="177">
        <v>0</v>
      </c>
      <c r="Y1633" s="177">
        <v>0</v>
      </c>
      <c r="Z1633" s="177">
        <v>0</v>
      </c>
      <c r="AA1633" s="407">
        <v>13.1878493261693</v>
      </c>
      <c r="AB1633" s="533"/>
      <c r="AC1633" s="488"/>
      <c r="AD1633" s="488"/>
      <c r="AE1633" s="488"/>
      <c r="AF1633" s="488"/>
      <c r="AG1633" s="488"/>
      <c r="AH1633" s="488"/>
      <c r="AI1633" s="488"/>
      <c r="AJ1633" s="488"/>
      <c r="AK1633" s="488"/>
      <c r="AL1633" s="488"/>
      <c r="AM1633" s="488"/>
      <c r="AN1633" s="488"/>
      <c r="AO1633" s="488"/>
      <c r="AP1633" s="488"/>
      <c r="AQ1633" s="488"/>
      <c r="AR1633" s="488"/>
      <c r="AS1633" s="488"/>
      <c r="AT1633" s="488"/>
      <c r="AU1633" s="489"/>
    </row>
    <row r="1634" spans="1:47" s="516" customFormat="1" ht="12.75">
      <c r="A1634" s="529"/>
      <c r="B1634" s="401" t="s">
        <v>374</v>
      </c>
      <c r="C1634" s="360"/>
      <c r="D1634" s="360"/>
      <c r="E1634" s="360"/>
      <c r="F1634" s="402"/>
      <c r="G1634" s="402"/>
      <c r="H1634" s="177">
        <v>0</v>
      </c>
      <c r="I1634" s="177"/>
      <c r="J1634" s="177"/>
      <c r="K1634" s="177"/>
      <c r="L1634" s="177"/>
      <c r="M1634" s="177"/>
      <c r="N1634" s="177"/>
      <c r="O1634" s="177"/>
      <c r="P1634" s="177"/>
      <c r="Q1634" s="177"/>
      <c r="R1634" s="177"/>
      <c r="S1634" s="177"/>
      <c r="T1634" s="403">
        <v>0</v>
      </c>
      <c r="U1634" s="403">
        <v>0</v>
      </c>
      <c r="V1634" s="177"/>
      <c r="W1634" s="177"/>
      <c r="X1634" s="177"/>
      <c r="Y1634" s="177"/>
      <c r="Z1634" s="177"/>
      <c r="AA1634" s="407">
        <v>0</v>
      </c>
      <c r="AB1634" s="533"/>
      <c r="AC1634" s="488"/>
      <c r="AD1634" s="488"/>
      <c r="AE1634" s="488"/>
      <c r="AF1634" s="488"/>
      <c r="AG1634" s="488"/>
      <c r="AH1634" s="488"/>
      <c r="AI1634" s="488"/>
      <c r="AJ1634" s="488"/>
      <c r="AK1634" s="488"/>
      <c r="AL1634" s="488"/>
      <c r="AM1634" s="488"/>
      <c r="AN1634" s="488"/>
      <c r="AO1634" s="488"/>
      <c r="AP1634" s="488"/>
      <c r="AQ1634" s="488"/>
      <c r="AR1634" s="488"/>
      <c r="AS1634" s="488"/>
      <c r="AT1634" s="488"/>
      <c r="AU1634" s="489"/>
    </row>
    <row r="1635" spans="1:47" s="516" customFormat="1" ht="12.75">
      <c r="A1635" s="529"/>
      <c r="B1635" s="401" t="s">
        <v>375</v>
      </c>
      <c r="C1635" s="360"/>
      <c r="D1635" s="360"/>
      <c r="E1635" s="360"/>
      <c r="F1635" s="402"/>
      <c r="G1635" s="402"/>
      <c r="H1635" s="177">
        <v>0</v>
      </c>
      <c r="I1635" s="177"/>
      <c r="J1635" s="177"/>
      <c r="K1635" s="177"/>
      <c r="L1635" s="177"/>
      <c r="M1635" s="177"/>
      <c r="N1635" s="177"/>
      <c r="O1635" s="177"/>
      <c r="P1635" s="177"/>
      <c r="Q1635" s="177"/>
      <c r="R1635" s="177"/>
      <c r="S1635" s="177"/>
      <c r="T1635" s="403">
        <v>0</v>
      </c>
      <c r="U1635" s="403">
        <v>0</v>
      </c>
      <c r="V1635" s="177"/>
      <c r="W1635" s="177"/>
      <c r="X1635" s="177"/>
      <c r="Y1635" s="177"/>
      <c r="Z1635" s="177"/>
      <c r="AA1635" s="407">
        <v>0</v>
      </c>
      <c r="AB1635" s="533"/>
      <c r="AC1635" s="488"/>
      <c r="AD1635" s="488"/>
      <c r="AE1635" s="488"/>
      <c r="AF1635" s="488"/>
      <c r="AG1635" s="488"/>
      <c r="AH1635" s="488"/>
      <c r="AI1635" s="488"/>
      <c r="AJ1635" s="488"/>
      <c r="AK1635" s="488"/>
      <c r="AL1635" s="488"/>
      <c r="AM1635" s="488"/>
      <c r="AN1635" s="488"/>
      <c r="AO1635" s="488"/>
      <c r="AP1635" s="488"/>
      <c r="AQ1635" s="488"/>
      <c r="AR1635" s="488"/>
      <c r="AS1635" s="488"/>
      <c r="AT1635" s="488"/>
      <c r="AU1635" s="489"/>
    </row>
    <row r="1636" spans="1:47" s="516" customFormat="1" ht="12.75">
      <c r="A1636" s="529"/>
      <c r="B1636" s="401" t="s">
        <v>376</v>
      </c>
      <c r="C1636" s="360"/>
      <c r="D1636" s="360"/>
      <c r="E1636" s="360">
        <v>3.82</v>
      </c>
      <c r="F1636" s="402"/>
      <c r="G1636" s="402"/>
      <c r="H1636" s="177">
        <v>31.622425879999998</v>
      </c>
      <c r="I1636" s="518">
        <v>3.6401200000000244E-3</v>
      </c>
      <c r="J1636" s="177"/>
      <c r="K1636" s="177"/>
      <c r="L1636" s="177"/>
      <c r="M1636" s="177">
        <v>3.82</v>
      </c>
      <c r="N1636" s="177"/>
      <c r="O1636" s="177"/>
      <c r="P1636" s="177"/>
      <c r="Q1636" s="177"/>
      <c r="R1636" s="177"/>
      <c r="S1636" s="177"/>
      <c r="T1636" s="403">
        <v>0</v>
      </c>
      <c r="U1636" s="403">
        <v>3.82</v>
      </c>
      <c r="V1636" s="177">
        <v>13.184209206169299</v>
      </c>
      <c r="W1636" s="177">
        <v>3.6401200000000002E-3</v>
      </c>
      <c r="X1636" s="177"/>
      <c r="Y1636" s="177"/>
      <c r="Z1636" s="177"/>
      <c r="AA1636" s="407">
        <v>13.1878493261693</v>
      </c>
      <c r="AB1636" s="533"/>
      <c r="AC1636" s="488"/>
      <c r="AD1636" s="488"/>
      <c r="AE1636" s="488"/>
      <c r="AF1636" s="488"/>
      <c r="AG1636" s="488"/>
      <c r="AH1636" s="488"/>
      <c r="AI1636" s="488"/>
      <c r="AJ1636" s="488"/>
      <c r="AK1636" s="488"/>
      <c r="AL1636" s="488"/>
      <c r="AM1636" s="488"/>
      <c r="AN1636" s="488"/>
      <c r="AO1636" s="488"/>
      <c r="AP1636" s="488"/>
      <c r="AQ1636" s="488"/>
      <c r="AR1636" s="488"/>
      <c r="AS1636" s="488"/>
      <c r="AT1636" s="488"/>
      <c r="AU1636" s="489"/>
    </row>
    <row r="1637" spans="1:47" s="516" customFormat="1" ht="12.75">
      <c r="A1637" s="529"/>
      <c r="B1637" s="401" t="s">
        <v>377</v>
      </c>
      <c r="C1637" s="360"/>
      <c r="D1637" s="360"/>
      <c r="E1637" s="360"/>
      <c r="F1637" s="402"/>
      <c r="G1637" s="402"/>
      <c r="H1637" s="177">
        <v>0</v>
      </c>
      <c r="I1637" s="177"/>
      <c r="J1637" s="177"/>
      <c r="K1637" s="177"/>
      <c r="L1637" s="177"/>
      <c r="M1637" s="177"/>
      <c r="N1637" s="177"/>
      <c r="O1637" s="177"/>
      <c r="P1637" s="177"/>
      <c r="Q1637" s="177"/>
      <c r="R1637" s="177"/>
      <c r="S1637" s="177"/>
      <c r="T1637" s="403">
        <v>0</v>
      </c>
      <c r="U1637" s="403">
        <v>0</v>
      </c>
      <c r="V1637" s="177"/>
      <c r="W1637" s="177"/>
      <c r="X1637" s="177"/>
      <c r="Y1637" s="177"/>
      <c r="Z1637" s="177"/>
      <c r="AA1637" s="407">
        <v>0</v>
      </c>
      <c r="AB1637" s="533"/>
      <c r="AC1637" s="488"/>
      <c r="AD1637" s="488"/>
      <c r="AE1637" s="488"/>
      <c r="AF1637" s="488"/>
      <c r="AG1637" s="488"/>
      <c r="AH1637" s="488"/>
      <c r="AI1637" s="488"/>
      <c r="AJ1637" s="488"/>
      <c r="AK1637" s="488"/>
      <c r="AL1637" s="488"/>
      <c r="AM1637" s="488"/>
      <c r="AN1637" s="488"/>
      <c r="AO1637" s="488"/>
      <c r="AP1637" s="488"/>
      <c r="AQ1637" s="488"/>
      <c r="AR1637" s="488"/>
      <c r="AS1637" s="488"/>
      <c r="AT1637" s="488"/>
      <c r="AU1637" s="489"/>
    </row>
    <row r="1638" spans="1:47" s="516" customFormat="1" ht="12.75">
      <c r="A1638" s="529"/>
      <c r="B1638" s="401" t="s">
        <v>67</v>
      </c>
      <c r="C1638" s="360"/>
      <c r="D1638" s="360"/>
      <c r="E1638" s="360"/>
      <c r="F1638" s="402"/>
      <c r="G1638" s="402"/>
      <c r="H1638" s="177">
        <v>0</v>
      </c>
      <c r="I1638" s="177"/>
      <c r="J1638" s="177"/>
      <c r="K1638" s="177"/>
      <c r="L1638" s="177"/>
      <c r="M1638" s="177"/>
      <c r="N1638" s="177"/>
      <c r="O1638" s="177"/>
      <c r="P1638" s="177"/>
      <c r="Q1638" s="177"/>
      <c r="R1638" s="177"/>
      <c r="S1638" s="177"/>
      <c r="T1638" s="403">
        <v>0</v>
      </c>
      <c r="U1638" s="403">
        <v>0</v>
      </c>
      <c r="V1638" s="177"/>
      <c r="W1638" s="177"/>
      <c r="X1638" s="177"/>
      <c r="Y1638" s="177"/>
      <c r="Z1638" s="177"/>
      <c r="AA1638" s="407">
        <v>0</v>
      </c>
      <c r="AB1638" s="533"/>
      <c r="AC1638" s="488"/>
      <c r="AD1638" s="488"/>
      <c r="AE1638" s="488"/>
      <c r="AF1638" s="488"/>
      <c r="AG1638" s="488"/>
      <c r="AH1638" s="488"/>
      <c r="AI1638" s="488"/>
      <c r="AJ1638" s="488"/>
      <c r="AK1638" s="488"/>
      <c r="AL1638" s="488"/>
      <c r="AM1638" s="488"/>
      <c r="AN1638" s="488"/>
      <c r="AO1638" s="488"/>
      <c r="AP1638" s="488"/>
      <c r="AQ1638" s="488"/>
      <c r="AR1638" s="488"/>
      <c r="AS1638" s="488"/>
      <c r="AT1638" s="488"/>
      <c r="AU1638" s="489"/>
    </row>
    <row r="1639" spans="1:47" s="528" customFormat="1" ht="39.950000000000003" customHeight="1">
      <c r="A1639" s="540">
        <v>67</v>
      </c>
      <c r="B1639" s="541" t="s">
        <v>291</v>
      </c>
      <c r="C1639" s="513" t="s">
        <v>52</v>
      </c>
      <c r="D1639" s="513">
        <v>133.15</v>
      </c>
      <c r="E1639" s="513">
        <v>3.7</v>
      </c>
      <c r="F1639" s="514">
        <v>2013</v>
      </c>
      <c r="G1639" s="514">
        <v>2017</v>
      </c>
      <c r="H1639" s="513">
        <v>242.84</v>
      </c>
      <c r="I1639" s="513">
        <v>242.84</v>
      </c>
      <c r="J1639" s="513"/>
      <c r="K1639" s="513"/>
      <c r="L1639" s="513"/>
      <c r="M1639" s="513"/>
      <c r="N1639" s="513"/>
      <c r="O1639" s="513"/>
      <c r="P1639" s="513"/>
      <c r="Q1639" s="513"/>
      <c r="R1639" s="513">
        <v>133.15</v>
      </c>
      <c r="S1639" s="513">
        <v>3.7</v>
      </c>
      <c r="T1639" s="584">
        <v>133.15</v>
      </c>
      <c r="U1639" s="584">
        <v>3.7</v>
      </c>
      <c r="V1639" s="590"/>
      <c r="W1639" s="513">
        <v>12</v>
      </c>
      <c r="X1639" s="513">
        <v>84</v>
      </c>
      <c r="Y1639" s="513">
        <v>72</v>
      </c>
      <c r="Z1639" s="513">
        <v>74.84</v>
      </c>
      <c r="AA1639" s="587">
        <v>242.84</v>
      </c>
      <c r="AB1639" s="531"/>
      <c r="AC1639" s="515"/>
      <c r="AD1639" s="515"/>
      <c r="AE1639" s="515"/>
      <c r="AF1639" s="515"/>
      <c r="AG1639" s="515"/>
      <c r="AH1639" s="515"/>
      <c r="AI1639" s="515"/>
      <c r="AJ1639" s="515"/>
      <c r="AK1639" s="515"/>
      <c r="AL1639" s="515"/>
      <c r="AM1639" s="515"/>
      <c r="AN1639" s="515"/>
      <c r="AO1639" s="515"/>
      <c r="AP1639" s="515"/>
      <c r="AQ1639" s="515"/>
      <c r="AR1639" s="515"/>
      <c r="AS1639" s="515"/>
      <c r="AT1639" s="515"/>
      <c r="AU1639" s="527"/>
    </row>
    <row r="1640" spans="1:47" s="516" customFormat="1" ht="12.75">
      <c r="A1640" s="529"/>
      <c r="B1640" s="401" t="s">
        <v>361</v>
      </c>
      <c r="C1640" s="360">
        <v>0</v>
      </c>
      <c r="D1640" s="360">
        <v>133.15</v>
      </c>
      <c r="E1640" s="360">
        <v>3.7</v>
      </c>
      <c r="F1640" s="402"/>
      <c r="G1640" s="402"/>
      <c r="H1640" s="177">
        <v>242.84000000000003</v>
      </c>
      <c r="I1640" s="177">
        <v>242.84000000000003</v>
      </c>
      <c r="J1640" s="177">
        <v>0</v>
      </c>
      <c r="K1640" s="177">
        <v>0</v>
      </c>
      <c r="L1640" s="177">
        <v>0</v>
      </c>
      <c r="M1640" s="177">
        <v>0</v>
      </c>
      <c r="N1640" s="177">
        <v>0</v>
      </c>
      <c r="O1640" s="177">
        <v>0</v>
      </c>
      <c r="P1640" s="177">
        <v>0</v>
      </c>
      <c r="Q1640" s="177">
        <v>0</v>
      </c>
      <c r="R1640" s="177">
        <v>133.15</v>
      </c>
      <c r="S1640" s="177">
        <v>3.7</v>
      </c>
      <c r="T1640" s="403">
        <v>133.15</v>
      </c>
      <c r="U1640" s="403">
        <v>3.7</v>
      </c>
      <c r="V1640" s="177">
        <v>0</v>
      </c>
      <c r="W1640" s="177">
        <v>12.000000000000002</v>
      </c>
      <c r="X1640" s="177">
        <v>84.000000009999994</v>
      </c>
      <c r="Y1640" s="177">
        <v>72.000000000000014</v>
      </c>
      <c r="Z1640" s="177">
        <v>74.84</v>
      </c>
      <c r="AA1640" s="407">
        <v>242.84000001000001</v>
      </c>
      <c r="AB1640" s="533"/>
      <c r="AC1640" s="488"/>
      <c r="AD1640" s="488"/>
      <c r="AE1640" s="488"/>
      <c r="AF1640" s="488"/>
      <c r="AG1640" s="488"/>
      <c r="AH1640" s="488"/>
      <c r="AI1640" s="488"/>
      <c r="AJ1640" s="488"/>
      <c r="AK1640" s="488"/>
      <c r="AL1640" s="488"/>
      <c r="AM1640" s="488"/>
      <c r="AN1640" s="488"/>
      <c r="AO1640" s="488"/>
      <c r="AP1640" s="488"/>
      <c r="AQ1640" s="488"/>
      <c r="AR1640" s="488"/>
      <c r="AS1640" s="488"/>
      <c r="AT1640" s="488"/>
      <c r="AU1640" s="489"/>
    </row>
    <row r="1641" spans="1:47" s="516" customFormat="1" ht="12.75">
      <c r="A1641" s="529"/>
      <c r="B1641" s="401" t="s">
        <v>362</v>
      </c>
      <c r="C1641" s="360">
        <v>0</v>
      </c>
      <c r="D1641" s="360">
        <v>133.15</v>
      </c>
      <c r="E1641" s="360">
        <v>0</v>
      </c>
      <c r="F1641" s="402"/>
      <c r="G1641" s="402"/>
      <c r="H1641" s="177">
        <v>223.01215229000002</v>
      </c>
      <c r="I1641" s="177">
        <v>223.01215229000002</v>
      </c>
      <c r="J1641" s="177">
        <v>0</v>
      </c>
      <c r="K1641" s="177">
        <v>0</v>
      </c>
      <c r="L1641" s="177">
        <v>0</v>
      </c>
      <c r="M1641" s="177">
        <v>0</v>
      </c>
      <c r="N1641" s="177">
        <v>0</v>
      </c>
      <c r="O1641" s="177">
        <v>0</v>
      </c>
      <c r="P1641" s="177">
        <v>0</v>
      </c>
      <c r="Q1641" s="177">
        <v>0</v>
      </c>
      <c r="R1641" s="177">
        <v>133.15</v>
      </c>
      <c r="S1641" s="177">
        <v>0</v>
      </c>
      <c r="T1641" s="403">
        <v>133.15</v>
      </c>
      <c r="U1641" s="403">
        <v>0</v>
      </c>
      <c r="V1641" s="177">
        <v>0</v>
      </c>
      <c r="W1641" s="177">
        <v>11.020201890000001</v>
      </c>
      <c r="X1641" s="177">
        <v>77.141413249999999</v>
      </c>
      <c r="Y1641" s="177">
        <v>66.12121135000001</v>
      </c>
      <c r="Z1641" s="177">
        <v>68.729325799999998</v>
      </c>
      <c r="AA1641" s="407">
        <v>223.01215228999999</v>
      </c>
      <c r="AB1641" s="533"/>
      <c r="AC1641" s="488"/>
      <c r="AD1641" s="488"/>
      <c r="AE1641" s="488"/>
      <c r="AF1641" s="488"/>
      <c r="AG1641" s="488"/>
      <c r="AH1641" s="488"/>
      <c r="AI1641" s="488"/>
      <c r="AJ1641" s="488"/>
      <c r="AK1641" s="488"/>
      <c r="AL1641" s="488"/>
      <c r="AM1641" s="488"/>
      <c r="AN1641" s="488"/>
      <c r="AO1641" s="488"/>
      <c r="AP1641" s="488"/>
      <c r="AQ1641" s="488"/>
      <c r="AR1641" s="488"/>
      <c r="AS1641" s="488"/>
      <c r="AT1641" s="488"/>
      <c r="AU1641" s="489"/>
    </row>
    <row r="1642" spans="1:47" s="516" customFormat="1" ht="12.75">
      <c r="A1642" s="529"/>
      <c r="B1642" s="401" t="s">
        <v>363</v>
      </c>
      <c r="C1642" s="360">
        <v>0</v>
      </c>
      <c r="D1642" s="360">
        <v>133.15</v>
      </c>
      <c r="E1642" s="360">
        <v>0</v>
      </c>
      <c r="F1642" s="402"/>
      <c r="G1642" s="402"/>
      <c r="H1642" s="177">
        <v>223.01215229000002</v>
      </c>
      <c r="I1642" s="177">
        <v>223.01215229000002</v>
      </c>
      <c r="J1642" s="177">
        <v>0</v>
      </c>
      <c r="K1642" s="177">
        <v>0</v>
      </c>
      <c r="L1642" s="177">
        <v>0</v>
      </c>
      <c r="M1642" s="177">
        <v>0</v>
      </c>
      <c r="N1642" s="177">
        <v>0</v>
      </c>
      <c r="O1642" s="177">
        <v>0</v>
      </c>
      <c r="P1642" s="177">
        <v>0</v>
      </c>
      <c r="Q1642" s="177">
        <v>0</v>
      </c>
      <c r="R1642" s="177">
        <v>133.15</v>
      </c>
      <c r="S1642" s="177">
        <v>0</v>
      </c>
      <c r="T1642" s="403">
        <v>133.15</v>
      </c>
      <c r="U1642" s="403">
        <v>0</v>
      </c>
      <c r="V1642" s="177">
        <v>0</v>
      </c>
      <c r="W1642" s="177">
        <v>11.020201890000001</v>
      </c>
      <c r="X1642" s="177">
        <v>77.141413249999999</v>
      </c>
      <c r="Y1642" s="177">
        <v>66.12121135000001</v>
      </c>
      <c r="Z1642" s="177">
        <v>68.729325799999998</v>
      </c>
      <c r="AA1642" s="407">
        <v>223.01215228999999</v>
      </c>
      <c r="AB1642" s="533"/>
      <c r="AC1642" s="488"/>
      <c r="AD1642" s="488"/>
      <c r="AE1642" s="488"/>
      <c r="AF1642" s="488"/>
      <c r="AG1642" s="488"/>
      <c r="AH1642" s="488"/>
      <c r="AI1642" s="488"/>
      <c r="AJ1642" s="488"/>
      <c r="AK1642" s="488"/>
      <c r="AL1642" s="488"/>
      <c r="AM1642" s="488"/>
      <c r="AN1642" s="488"/>
      <c r="AO1642" s="488"/>
      <c r="AP1642" s="488"/>
      <c r="AQ1642" s="488"/>
      <c r="AR1642" s="488"/>
      <c r="AS1642" s="488"/>
      <c r="AT1642" s="488"/>
      <c r="AU1642" s="489"/>
    </row>
    <row r="1643" spans="1:47" s="516" customFormat="1" ht="12.75">
      <c r="A1643" s="529"/>
      <c r="B1643" s="401" t="s">
        <v>364</v>
      </c>
      <c r="C1643" s="360"/>
      <c r="D1643" s="360"/>
      <c r="E1643" s="360"/>
      <c r="F1643" s="402"/>
      <c r="G1643" s="402"/>
      <c r="H1643" s="177"/>
      <c r="I1643" s="177"/>
      <c r="J1643" s="177"/>
      <c r="K1643" s="177"/>
      <c r="L1643" s="177"/>
      <c r="M1643" s="177"/>
      <c r="N1643" s="177"/>
      <c r="O1643" s="177"/>
      <c r="P1643" s="177"/>
      <c r="Q1643" s="177"/>
      <c r="R1643" s="177"/>
      <c r="S1643" s="177"/>
      <c r="T1643" s="403">
        <v>0</v>
      </c>
      <c r="U1643" s="403">
        <v>0</v>
      </c>
      <c r="V1643" s="177"/>
      <c r="W1643" s="177"/>
      <c r="X1643" s="177"/>
      <c r="Y1643" s="177"/>
      <c r="Z1643" s="177"/>
      <c r="AA1643" s="407">
        <v>0</v>
      </c>
      <c r="AB1643" s="533"/>
      <c r="AC1643" s="488"/>
      <c r="AD1643" s="488"/>
      <c r="AE1643" s="488"/>
      <c r="AF1643" s="488"/>
      <c r="AG1643" s="488"/>
      <c r="AH1643" s="488"/>
      <c r="AI1643" s="488"/>
      <c r="AJ1643" s="488"/>
      <c r="AK1643" s="488"/>
      <c r="AL1643" s="488"/>
      <c r="AM1643" s="488"/>
      <c r="AN1643" s="488"/>
      <c r="AO1643" s="488"/>
      <c r="AP1643" s="488"/>
      <c r="AQ1643" s="488"/>
      <c r="AR1643" s="488"/>
      <c r="AS1643" s="488"/>
      <c r="AT1643" s="488"/>
      <c r="AU1643" s="489"/>
    </row>
    <row r="1644" spans="1:47" s="516" customFormat="1" ht="12.75">
      <c r="A1644" s="529"/>
      <c r="B1644" s="401" t="s">
        <v>365</v>
      </c>
      <c r="C1644" s="360"/>
      <c r="D1644" s="360"/>
      <c r="E1644" s="360"/>
      <c r="F1644" s="402"/>
      <c r="G1644" s="402"/>
      <c r="H1644" s="177"/>
      <c r="I1644" s="177"/>
      <c r="J1644" s="177"/>
      <c r="K1644" s="177"/>
      <c r="L1644" s="177"/>
      <c r="M1644" s="177"/>
      <c r="N1644" s="177"/>
      <c r="O1644" s="177"/>
      <c r="P1644" s="177"/>
      <c r="Q1644" s="177"/>
      <c r="R1644" s="177"/>
      <c r="S1644" s="177"/>
      <c r="T1644" s="403">
        <v>0</v>
      </c>
      <c r="U1644" s="403">
        <v>0</v>
      </c>
      <c r="V1644" s="177"/>
      <c r="W1644" s="177"/>
      <c r="X1644" s="177"/>
      <c r="Y1644" s="177"/>
      <c r="Z1644" s="177"/>
      <c r="AA1644" s="407">
        <v>0</v>
      </c>
      <c r="AB1644" s="533"/>
      <c r="AC1644" s="488"/>
      <c r="AD1644" s="488"/>
      <c r="AE1644" s="488"/>
      <c r="AF1644" s="488"/>
      <c r="AG1644" s="488"/>
      <c r="AH1644" s="488"/>
      <c r="AI1644" s="488"/>
      <c r="AJ1644" s="488"/>
      <c r="AK1644" s="488"/>
      <c r="AL1644" s="488"/>
      <c r="AM1644" s="488"/>
      <c r="AN1644" s="488"/>
      <c r="AO1644" s="488"/>
      <c r="AP1644" s="488"/>
      <c r="AQ1644" s="488"/>
      <c r="AR1644" s="488"/>
      <c r="AS1644" s="488"/>
      <c r="AT1644" s="488"/>
      <c r="AU1644" s="489"/>
    </row>
    <row r="1645" spans="1:47" s="516" customFormat="1" ht="12.75">
      <c r="A1645" s="529"/>
      <c r="B1645" s="401" t="s">
        <v>366</v>
      </c>
      <c r="C1645" s="360"/>
      <c r="D1645" s="360">
        <v>23.15</v>
      </c>
      <c r="E1645" s="360"/>
      <c r="F1645" s="402"/>
      <c r="G1645" s="402"/>
      <c r="H1645" s="177">
        <v>47.867106130000003</v>
      </c>
      <c r="I1645" s="518">
        <v>47.867106130000003</v>
      </c>
      <c r="J1645" s="177"/>
      <c r="K1645" s="177"/>
      <c r="L1645" s="177"/>
      <c r="M1645" s="177"/>
      <c r="N1645" s="177"/>
      <c r="O1645" s="177"/>
      <c r="P1645" s="177"/>
      <c r="Q1645" s="177"/>
      <c r="R1645" s="177">
        <v>23.15</v>
      </c>
      <c r="S1645" s="177"/>
      <c r="T1645" s="403">
        <v>23.15</v>
      </c>
      <c r="U1645" s="403">
        <v>0</v>
      </c>
      <c r="V1645" s="177"/>
      <c r="W1645" s="177">
        <v>2.3653651500000001</v>
      </c>
      <c r="X1645" s="177">
        <v>16.55755607</v>
      </c>
      <c r="Y1645" s="177">
        <v>14.192190910000001</v>
      </c>
      <c r="Z1645" s="177">
        <v>14.751994</v>
      </c>
      <c r="AA1645" s="407">
        <v>47.867106129999996</v>
      </c>
      <c r="AB1645" s="533"/>
      <c r="AC1645" s="488"/>
      <c r="AD1645" s="488"/>
      <c r="AE1645" s="488"/>
      <c r="AF1645" s="488"/>
      <c r="AG1645" s="488"/>
      <c r="AH1645" s="488"/>
      <c r="AI1645" s="488"/>
      <c r="AJ1645" s="488"/>
      <c r="AK1645" s="488"/>
      <c r="AL1645" s="488"/>
      <c r="AM1645" s="488"/>
      <c r="AN1645" s="488"/>
      <c r="AO1645" s="488"/>
      <c r="AP1645" s="488"/>
      <c r="AQ1645" s="488"/>
      <c r="AR1645" s="488"/>
      <c r="AS1645" s="488"/>
      <c r="AT1645" s="488"/>
      <c r="AU1645" s="489"/>
    </row>
    <row r="1646" spans="1:47" s="516" customFormat="1" ht="12.75">
      <c r="A1646" s="529"/>
      <c r="B1646" s="401" t="s">
        <v>367</v>
      </c>
      <c r="C1646" s="360"/>
      <c r="D1646" s="360">
        <v>110</v>
      </c>
      <c r="E1646" s="360"/>
      <c r="F1646" s="402"/>
      <c r="G1646" s="402"/>
      <c r="H1646" s="177">
        <v>175.14504616000002</v>
      </c>
      <c r="I1646" s="518">
        <v>175.14504616000002</v>
      </c>
      <c r="J1646" s="177"/>
      <c r="K1646" s="177"/>
      <c r="L1646" s="177"/>
      <c r="M1646" s="177"/>
      <c r="N1646" s="177"/>
      <c r="O1646" s="177"/>
      <c r="P1646" s="177"/>
      <c r="Q1646" s="177"/>
      <c r="R1646" s="177">
        <v>110</v>
      </c>
      <c r="S1646" s="177"/>
      <c r="T1646" s="403">
        <v>110</v>
      </c>
      <c r="U1646" s="403">
        <v>0</v>
      </c>
      <c r="V1646" s="177"/>
      <c r="W1646" s="177">
        <v>8.6548367400000004</v>
      </c>
      <c r="X1646" s="177">
        <v>60.583857180000003</v>
      </c>
      <c r="Y1646" s="177">
        <v>51.929020440000002</v>
      </c>
      <c r="Z1646" s="177">
        <v>53.977331800000002</v>
      </c>
      <c r="AA1646" s="407">
        <v>175.14504615999999</v>
      </c>
      <c r="AB1646" s="533"/>
      <c r="AC1646" s="488"/>
      <c r="AD1646" s="488"/>
      <c r="AE1646" s="488"/>
      <c r="AF1646" s="488"/>
      <c r="AG1646" s="488"/>
      <c r="AH1646" s="488"/>
      <c r="AI1646" s="488"/>
      <c r="AJ1646" s="488"/>
      <c r="AK1646" s="488"/>
      <c r="AL1646" s="488"/>
      <c r="AM1646" s="488"/>
      <c r="AN1646" s="488"/>
      <c r="AO1646" s="488"/>
      <c r="AP1646" s="488"/>
      <c r="AQ1646" s="488"/>
      <c r="AR1646" s="488"/>
      <c r="AS1646" s="488"/>
      <c r="AT1646" s="488"/>
      <c r="AU1646" s="489"/>
    </row>
    <row r="1647" spans="1:47" s="516" customFormat="1" ht="12.75">
      <c r="A1647" s="529"/>
      <c r="B1647" s="401" t="s">
        <v>368</v>
      </c>
      <c r="C1647" s="360">
        <v>0</v>
      </c>
      <c r="D1647" s="360">
        <v>0</v>
      </c>
      <c r="E1647" s="360">
        <v>0</v>
      </c>
      <c r="F1647" s="402"/>
      <c r="G1647" s="402"/>
      <c r="H1647" s="177">
        <v>0</v>
      </c>
      <c r="I1647" s="177">
        <v>0</v>
      </c>
      <c r="J1647" s="177">
        <v>0</v>
      </c>
      <c r="K1647" s="177">
        <v>0</v>
      </c>
      <c r="L1647" s="177">
        <v>0</v>
      </c>
      <c r="M1647" s="177">
        <v>0</v>
      </c>
      <c r="N1647" s="177">
        <v>0</v>
      </c>
      <c r="O1647" s="177">
        <v>0</v>
      </c>
      <c r="P1647" s="177">
        <v>0</v>
      </c>
      <c r="Q1647" s="177">
        <v>0</v>
      </c>
      <c r="R1647" s="177">
        <v>0</v>
      </c>
      <c r="S1647" s="177">
        <v>0</v>
      </c>
      <c r="T1647" s="403">
        <v>0</v>
      </c>
      <c r="U1647" s="403">
        <v>0</v>
      </c>
      <c r="V1647" s="177">
        <v>0</v>
      </c>
      <c r="W1647" s="177">
        <v>0</v>
      </c>
      <c r="X1647" s="177">
        <v>0</v>
      </c>
      <c r="Y1647" s="177">
        <v>0</v>
      </c>
      <c r="Z1647" s="177">
        <v>0</v>
      </c>
      <c r="AA1647" s="407">
        <v>0</v>
      </c>
      <c r="AB1647" s="533"/>
      <c r="AC1647" s="488"/>
      <c r="AD1647" s="488"/>
      <c r="AE1647" s="488"/>
      <c r="AF1647" s="488"/>
      <c r="AG1647" s="488"/>
      <c r="AH1647" s="488"/>
      <c r="AI1647" s="488"/>
      <c r="AJ1647" s="488"/>
      <c r="AK1647" s="488"/>
      <c r="AL1647" s="488"/>
      <c r="AM1647" s="488"/>
      <c r="AN1647" s="488"/>
      <c r="AO1647" s="488"/>
      <c r="AP1647" s="488"/>
      <c r="AQ1647" s="488"/>
      <c r="AR1647" s="488"/>
      <c r="AS1647" s="488"/>
      <c r="AT1647" s="488"/>
      <c r="AU1647" s="489"/>
    </row>
    <row r="1648" spans="1:47" s="516" customFormat="1" ht="12.75">
      <c r="A1648" s="529"/>
      <c r="B1648" s="401" t="s">
        <v>369</v>
      </c>
      <c r="C1648" s="360"/>
      <c r="D1648" s="360"/>
      <c r="E1648" s="360"/>
      <c r="F1648" s="402"/>
      <c r="G1648" s="402"/>
      <c r="H1648" s="177"/>
      <c r="I1648" s="177"/>
      <c r="J1648" s="177"/>
      <c r="K1648" s="177"/>
      <c r="L1648" s="177"/>
      <c r="M1648" s="177"/>
      <c r="N1648" s="177"/>
      <c r="O1648" s="177"/>
      <c r="P1648" s="177"/>
      <c r="Q1648" s="177"/>
      <c r="R1648" s="177"/>
      <c r="S1648" s="177"/>
      <c r="T1648" s="403">
        <v>0</v>
      </c>
      <c r="U1648" s="403">
        <v>0</v>
      </c>
      <c r="V1648" s="177"/>
      <c r="W1648" s="177"/>
      <c r="X1648" s="177"/>
      <c r="Y1648" s="177"/>
      <c r="Z1648" s="177"/>
      <c r="AA1648" s="407">
        <v>0</v>
      </c>
      <c r="AB1648" s="533"/>
      <c r="AC1648" s="488"/>
      <c r="AD1648" s="488"/>
      <c r="AE1648" s="488"/>
      <c r="AF1648" s="488"/>
      <c r="AG1648" s="488"/>
      <c r="AH1648" s="488"/>
      <c r="AI1648" s="488"/>
      <c r="AJ1648" s="488"/>
      <c r="AK1648" s="488"/>
      <c r="AL1648" s="488"/>
      <c r="AM1648" s="488"/>
      <c r="AN1648" s="488"/>
      <c r="AO1648" s="488"/>
      <c r="AP1648" s="488"/>
      <c r="AQ1648" s="488"/>
      <c r="AR1648" s="488"/>
      <c r="AS1648" s="488"/>
      <c r="AT1648" s="488"/>
      <c r="AU1648" s="489"/>
    </row>
    <row r="1649" spans="1:47" s="516" customFormat="1" ht="12.75">
      <c r="A1649" s="529"/>
      <c r="B1649" s="401" t="s">
        <v>370</v>
      </c>
      <c r="C1649" s="360"/>
      <c r="D1649" s="360"/>
      <c r="E1649" s="360"/>
      <c r="F1649" s="402"/>
      <c r="G1649" s="402"/>
      <c r="H1649" s="177"/>
      <c r="I1649" s="177"/>
      <c r="J1649" s="177"/>
      <c r="K1649" s="177"/>
      <c r="L1649" s="177"/>
      <c r="M1649" s="177"/>
      <c r="N1649" s="177"/>
      <c r="O1649" s="177"/>
      <c r="P1649" s="177"/>
      <c r="Q1649" s="177"/>
      <c r="R1649" s="177"/>
      <c r="S1649" s="177"/>
      <c r="T1649" s="403">
        <v>0</v>
      </c>
      <c r="U1649" s="403">
        <v>0</v>
      </c>
      <c r="V1649" s="177"/>
      <c r="W1649" s="177"/>
      <c r="X1649" s="177"/>
      <c r="Y1649" s="177"/>
      <c r="Z1649" s="177"/>
      <c r="AA1649" s="407">
        <v>0</v>
      </c>
      <c r="AB1649" s="533"/>
      <c r="AC1649" s="488"/>
      <c r="AD1649" s="488"/>
      <c r="AE1649" s="488"/>
      <c r="AF1649" s="488"/>
      <c r="AG1649" s="488"/>
      <c r="AH1649" s="488"/>
      <c r="AI1649" s="488"/>
      <c r="AJ1649" s="488"/>
      <c r="AK1649" s="488"/>
      <c r="AL1649" s="488"/>
      <c r="AM1649" s="488"/>
      <c r="AN1649" s="488"/>
      <c r="AO1649" s="488"/>
      <c r="AP1649" s="488"/>
      <c r="AQ1649" s="488"/>
      <c r="AR1649" s="488"/>
      <c r="AS1649" s="488"/>
      <c r="AT1649" s="488"/>
      <c r="AU1649" s="489"/>
    </row>
    <row r="1650" spans="1:47" s="516" customFormat="1" ht="12.75">
      <c r="A1650" s="529"/>
      <c r="B1650" s="401" t="s">
        <v>371</v>
      </c>
      <c r="C1650" s="360"/>
      <c r="D1650" s="360"/>
      <c r="E1650" s="360"/>
      <c r="F1650" s="402"/>
      <c r="G1650" s="402"/>
      <c r="H1650" s="177"/>
      <c r="I1650" s="177"/>
      <c r="J1650" s="177"/>
      <c r="K1650" s="177"/>
      <c r="L1650" s="177"/>
      <c r="M1650" s="177"/>
      <c r="N1650" s="177"/>
      <c r="O1650" s="177"/>
      <c r="P1650" s="177"/>
      <c r="Q1650" s="177"/>
      <c r="R1650" s="177"/>
      <c r="S1650" s="177"/>
      <c r="T1650" s="403">
        <v>0</v>
      </c>
      <c r="U1650" s="403">
        <v>0</v>
      </c>
      <c r="V1650" s="177"/>
      <c r="W1650" s="177"/>
      <c r="X1650" s="177"/>
      <c r="Y1650" s="177"/>
      <c r="Z1650" s="177"/>
      <c r="AA1650" s="407">
        <v>0</v>
      </c>
      <c r="AB1650" s="533"/>
      <c r="AC1650" s="488"/>
      <c r="AD1650" s="488"/>
      <c r="AE1650" s="488"/>
      <c r="AF1650" s="488"/>
      <c r="AG1650" s="488"/>
      <c r="AH1650" s="488"/>
      <c r="AI1650" s="488"/>
      <c r="AJ1650" s="488"/>
      <c r="AK1650" s="488"/>
      <c r="AL1650" s="488"/>
      <c r="AM1650" s="488"/>
      <c r="AN1650" s="488"/>
      <c r="AO1650" s="488"/>
      <c r="AP1650" s="488"/>
      <c r="AQ1650" s="488"/>
      <c r="AR1650" s="488"/>
      <c r="AS1650" s="488"/>
      <c r="AT1650" s="488"/>
      <c r="AU1650" s="489"/>
    </row>
    <row r="1651" spans="1:47" s="516" customFormat="1" ht="12.75">
      <c r="A1651" s="529"/>
      <c r="B1651" s="401" t="s">
        <v>372</v>
      </c>
      <c r="C1651" s="360"/>
      <c r="D1651" s="360"/>
      <c r="E1651" s="360"/>
      <c r="F1651" s="402"/>
      <c r="G1651" s="402"/>
      <c r="H1651" s="177"/>
      <c r="I1651" s="177"/>
      <c r="J1651" s="177"/>
      <c r="K1651" s="177"/>
      <c r="L1651" s="177"/>
      <c r="M1651" s="177"/>
      <c r="N1651" s="177"/>
      <c r="O1651" s="177"/>
      <c r="P1651" s="177"/>
      <c r="Q1651" s="177"/>
      <c r="R1651" s="177"/>
      <c r="S1651" s="177"/>
      <c r="T1651" s="403">
        <v>0</v>
      </c>
      <c r="U1651" s="403">
        <v>0</v>
      </c>
      <c r="V1651" s="177"/>
      <c r="W1651" s="177"/>
      <c r="X1651" s="177"/>
      <c r="Y1651" s="177"/>
      <c r="Z1651" s="177"/>
      <c r="AA1651" s="407">
        <v>0</v>
      </c>
      <c r="AB1651" s="533"/>
      <c r="AC1651" s="488"/>
      <c r="AD1651" s="488"/>
      <c r="AE1651" s="488"/>
      <c r="AF1651" s="488"/>
      <c r="AG1651" s="488"/>
      <c r="AH1651" s="488"/>
      <c r="AI1651" s="488"/>
      <c r="AJ1651" s="488"/>
      <c r="AK1651" s="488"/>
      <c r="AL1651" s="488"/>
      <c r="AM1651" s="488"/>
      <c r="AN1651" s="488"/>
      <c r="AO1651" s="488"/>
      <c r="AP1651" s="488"/>
      <c r="AQ1651" s="488"/>
      <c r="AR1651" s="488"/>
      <c r="AS1651" s="488"/>
      <c r="AT1651" s="488"/>
      <c r="AU1651" s="489"/>
    </row>
    <row r="1652" spans="1:47" s="516" customFormat="1" ht="12.75">
      <c r="A1652" s="529"/>
      <c r="B1652" s="401" t="s">
        <v>373</v>
      </c>
      <c r="C1652" s="360">
        <v>0</v>
      </c>
      <c r="D1652" s="360">
        <v>0</v>
      </c>
      <c r="E1652" s="360">
        <v>3.7</v>
      </c>
      <c r="F1652" s="402"/>
      <c r="G1652" s="402"/>
      <c r="H1652" s="177">
        <v>19.82784771</v>
      </c>
      <c r="I1652" s="177">
        <v>19.82784771</v>
      </c>
      <c r="J1652" s="177">
        <v>0</v>
      </c>
      <c r="K1652" s="177">
        <v>0</v>
      </c>
      <c r="L1652" s="177">
        <v>0</v>
      </c>
      <c r="M1652" s="177">
        <v>0</v>
      </c>
      <c r="N1652" s="177">
        <v>0</v>
      </c>
      <c r="O1652" s="177">
        <v>0</v>
      </c>
      <c r="P1652" s="177">
        <v>0</v>
      </c>
      <c r="Q1652" s="177">
        <v>0</v>
      </c>
      <c r="R1652" s="177">
        <v>0</v>
      </c>
      <c r="S1652" s="177">
        <v>3.7</v>
      </c>
      <c r="T1652" s="403">
        <v>0</v>
      </c>
      <c r="U1652" s="403">
        <v>3.7</v>
      </c>
      <c r="V1652" s="177">
        <v>0</v>
      </c>
      <c r="W1652" s="177">
        <v>0.97979811000000006</v>
      </c>
      <c r="X1652" s="177">
        <v>6.8585867599999997</v>
      </c>
      <c r="Y1652" s="177">
        <v>5.8787886499999997</v>
      </c>
      <c r="Z1652" s="177">
        <v>6.1106742000000001</v>
      </c>
      <c r="AA1652" s="407">
        <v>19.827847720000001</v>
      </c>
      <c r="AB1652" s="533"/>
      <c r="AC1652" s="488"/>
      <c r="AD1652" s="488"/>
      <c r="AE1652" s="488"/>
      <c r="AF1652" s="488"/>
      <c r="AG1652" s="488"/>
      <c r="AH1652" s="488"/>
      <c r="AI1652" s="488"/>
      <c r="AJ1652" s="488"/>
      <c r="AK1652" s="488"/>
      <c r="AL1652" s="488"/>
      <c r="AM1652" s="488"/>
      <c r="AN1652" s="488"/>
      <c r="AO1652" s="488"/>
      <c r="AP1652" s="488"/>
      <c r="AQ1652" s="488"/>
      <c r="AR1652" s="488"/>
      <c r="AS1652" s="488"/>
      <c r="AT1652" s="488"/>
      <c r="AU1652" s="489"/>
    </row>
    <row r="1653" spans="1:47" s="516" customFormat="1" ht="12.75">
      <c r="A1653" s="529"/>
      <c r="B1653" s="401" t="s">
        <v>374</v>
      </c>
      <c r="C1653" s="360"/>
      <c r="D1653" s="360"/>
      <c r="E1653" s="360"/>
      <c r="F1653" s="402"/>
      <c r="G1653" s="402"/>
      <c r="H1653" s="177"/>
      <c r="I1653" s="177"/>
      <c r="J1653" s="177"/>
      <c r="K1653" s="177"/>
      <c r="L1653" s="177"/>
      <c r="M1653" s="177"/>
      <c r="N1653" s="177"/>
      <c r="O1653" s="177"/>
      <c r="P1653" s="177"/>
      <c r="Q1653" s="177"/>
      <c r="R1653" s="177"/>
      <c r="S1653" s="177"/>
      <c r="T1653" s="403">
        <v>0</v>
      </c>
      <c r="U1653" s="403">
        <v>0</v>
      </c>
      <c r="V1653" s="177"/>
      <c r="W1653" s="177"/>
      <c r="X1653" s="177"/>
      <c r="Y1653" s="177"/>
      <c r="Z1653" s="177"/>
      <c r="AA1653" s="407">
        <v>0</v>
      </c>
      <c r="AB1653" s="533"/>
      <c r="AC1653" s="488"/>
      <c r="AD1653" s="488"/>
      <c r="AE1653" s="488"/>
      <c r="AF1653" s="488"/>
      <c r="AG1653" s="488"/>
      <c r="AH1653" s="488"/>
      <c r="AI1653" s="488"/>
      <c r="AJ1653" s="488"/>
      <c r="AK1653" s="488"/>
      <c r="AL1653" s="488"/>
      <c r="AM1653" s="488"/>
      <c r="AN1653" s="488"/>
      <c r="AO1653" s="488"/>
      <c r="AP1653" s="488"/>
      <c r="AQ1653" s="488"/>
      <c r="AR1653" s="488"/>
      <c r="AS1653" s="488"/>
      <c r="AT1653" s="488"/>
      <c r="AU1653" s="489"/>
    </row>
    <row r="1654" spans="1:47" s="516" customFormat="1" ht="12.75">
      <c r="A1654" s="529"/>
      <c r="B1654" s="401" t="s">
        <v>375</v>
      </c>
      <c r="C1654" s="360"/>
      <c r="D1654" s="360"/>
      <c r="E1654" s="360"/>
      <c r="F1654" s="402"/>
      <c r="G1654" s="402"/>
      <c r="H1654" s="177"/>
      <c r="I1654" s="177"/>
      <c r="J1654" s="177"/>
      <c r="K1654" s="177"/>
      <c r="L1654" s="177"/>
      <c r="M1654" s="177"/>
      <c r="N1654" s="177"/>
      <c r="O1654" s="177"/>
      <c r="P1654" s="177"/>
      <c r="Q1654" s="177"/>
      <c r="R1654" s="177"/>
      <c r="S1654" s="177"/>
      <c r="T1654" s="403">
        <v>0</v>
      </c>
      <c r="U1654" s="403">
        <v>0</v>
      </c>
      <c r="V1654" s="177"/>
      <c r="W1654" s="177"/>
      <c r="X1654" s="177"/>
      <c r="Y1654" s="177"/>
      <c r="Z1654" s="177"/>
      <c r="AA1654" s="407">
        <v>0</v>
      </c>
      <c r="AB1654" s="533"/>
      <c r="AC1654" s="488"/>
      <c r="AD1654" s="488"/>
      <c r="AE1654" s="488"/>
      <c r="AF1654" s="488"/>
      <c r="AG1654" s="488"/>
      <c r="AH1654" s="488"/>
      <c r="AI1654" s="488"/>
      <c r="AJ1654" s="488"/>
      <c r="AK1654" s="488"/>
      <c r="AL1654" s="488"/>
      <c r="AM1654" s="488"/>
      <c r="AN1654" s="488"/>
      <c r="AO1654" s="488"/>
      <c r="AP1654" s="488"/>
      <c r="AQ1654" s="488"/>
      <c r="AR1654" s="488"/>
      <c r="AS1654" s="488"/>
      <c r="AT1654" s="488"/>
      <c r="AU1654" s="489"/>
    </row>
    <row r="1655" spans="1:47" s="516" customFormat="1" ht="12.75">
      <c r="A1655" s="529"/>
      <c r="B1655" s="401" t="s">
        <v>376</v>
      </c>
      <c r="C1655" s="360"/>
      <c r="D1655" s="360"/>
      <c r="E1655" s="360">
        <v>3.7</v>
      </c>
      <c r="F1655" s="402"/>
      <c r="G1655" s="402"/>
      <c r="H1655" s="177">
        <v>19.82784771</v>
      </c>
      <c r="I1655" s="518">
        <v>19.82784771</v>
      </c>
      <c r="J1655" s="177"/>
      <c r="K1655" s="177"/>
      <c r="L1655" s="177"/>
      <c r="M1655" s="177"/>
      <c r="N1655" s="177"/>
      <c r="O1655" s="177"/>
      <c r="P1655" s="177"/>
      <c r="Q1655" s="177"/>
      <c r="R1655" s="177"/>
      <c r="S1655" s="177">
        <v>3.7</v>
      </c>
      <c r="T1655" s="403">
        <v>0</v>
      </c>
      <c r="U1655" s="403">
        <v>3.7</v>
      </c>
      <c r="V1655" s="177"/>
      <c r="W1655" s="177">
        <v>0.97979811000000006</v>
      </c>
      <c r="X1655" s="177">
        <v>6.8585867599999997</v>
      </c>
      <c r="Y1655" s="177">
        <v>5.8787886499999997</v>
      </c>
      <c r="Z1655" s="177">
        <v>6.1106742000000001</v>
      </c>
      <c r="AA1655" s="407">
        <v>19.827847720000001</v>
      </c>
      <c r="AB1655" s="533"/>
      <c r="AC1655" s="488"/>
      <c r="AD1655" s="488"/>
      <c r="AE1655" s="488"/>
      <c r="AF1655" s="488"/>
      <c r="AG1655" s="488"/>
      <c r="AH1655" s="488"/>
      <c r="AI1655" s="488"/>
      <c r="AJ1655" s="488"/>
      <c r="AK1655" s="488"/>
      <c r="AL1655" s="488"/>
      <c r="AM1655" s="488"/>
      <c r="AN1655" s="488"/>
      <c r="AO1655" s="488"/>
      <c r="AP1655" s="488"/>
      <c r="AQ1655" s="488"/>
      <c r="AR1655" s="488"/>
      <c r="AS1655" s="488"/>
      <c r="AT1655" s="488"/>
      <c r="AU1655" s="489"/>
    </row>
    <row r="1656" spans="1:47" s="516" customFormat="1" ht="12.75">
      <c r="A1656" s="529"/>
      <c r="B1656" s="401" t="s">
        <v>377</v>
      </c>
      <c r="C1656" s="360"/>
      <c r="D1656" s="360"/>
      <c r="E1656" s="360"/>
      <c r="F1656" s="402"/>
      <c r="G1656" s="402"/>
      <c r="H1656" s="177"/>
      <c r="I1656" s="177"/>
      <c r="J1656" s="177"/>
      <c r="K1656" s="177"/>
      <c r="L1656" s="177"/>
      <c r="M1656" s="177"/>
      <c r="N1656" s="177"/>
      <c r="O1656" s="177"/>
      <c r="P1656" s="177"/>
      <c r="Q1656" s="177"/>
      <c r="R1656" s="177"/>
      <c r="S1656" s="177"/>
      <c r="T1656" s="403">
        <v>0</v>
      </c>
      <c r="U1656" s="403">
        <v>0</v>
      </c>
      <c r="V1656" s="177"/>
      <c r="W1656" s="177"/>
      <c r="X1656" s="177"/>
      <c r="Y1656" s="177"/>
      <c r="Z1656" s="177"/>
      <c r="AA1656" s="407">
        <v>0</v>
      </c>
      <c r="AB1656" s="533"/>
      <c r="AC1656" s="488"/>
      <c r="AD1656" s="488"/>
      <c r="AE1656" s="488"/>
      <c r="AF1656" s="488"/>
      <c r="AG1656" s="488"/>
      <c r="AH1656" s="488"/>
      <c r="AI1656" s="488"/>
      <c r="AJ1656" s="488"/>
      <c r="AK1656" s="488"/>
      <c r="AL1656" s="488"/>
      <c r="AM1656" s="488"/>
      <c r="AN1656" s="488"/>
      <c r="AO1656" s="488"/>
      <c r="AP1656" s="488"/>
      <c r="AQ1656" s="488"/>
      <c r="AR1656" s="488"/>
      <c r="AS1656" s="488"/>
      <c r="AT1656" s="488"/>
      <c r="AU1656" s="489"/>
    </row>
    <row r="1657" spans="1:47" s="516" customFormat="1" ht="12.75">
      <c r="A1657" s="529"/>
      <c r="B1657" s="401" t="s">
        <v>67</v>
      </c>
      <c r="C1657" s="360"/>
      <c r="D1657" s="360"/>
      <c r="E1657" s="360"/>
      <c r="F1657" s="402"/>
      <c r="G1657" s="402"/>
      <c r="H1657" s="177"/>
      <c r="I1657" s="177"/>
      <c r="J1657" s="177"/>
      <c r="K1657" s="177"/>
      <c r="L1657" s="177"/>
      <c r="M1657" s="177"/>
      <c r="N1657" s="177"/>
      <c r="O1657" s="177"/>
      <c r="P1657" s="177"/>
      <c r="Q1657" s="177"/>
      <c r="R1657" s="177"/>
      <c r="S1657" s="177"/>
      <c r="T1657" s="403">
        <v>0</v>
      </c>
      <c r="U1657" s="403">
        <v>0</v>
      </c>
      <c r="V1657" s="177"/>
      <c r="W1657" s="177"/>
      <c r="X1657" s="177"/>
      <c r="Y1657" s="177"/>
      <c r="Z1657" s="177"/>
      <c r="AA1657" s="407">
        <v>0</v>
      </c>
      <c r="AB1657" s="533"/>
      <c r="AC1657" s="488"/>
      <c r="AD1657" s="488"/>
      <c r="AE1657" s="488"/>
      <c r="AF1657" s="488"/>
      <c r="AG1657" s="488"/>
      <c r="AH1657" s="488"/>
      <c r="AI1657" s="488"/>
      <c r="AJ1657" s="488"/>
      <c r="AK1657" s="488"/>
      <c r="AL1657" s="488"/>
      <c r="AM1657" s="488"/>
      <c r="AN1657" s="488"/>
      <c r="AO1657" s="488"/>
      <c r="AP1657" s="488"/>
      <c r="AQ1657" s="488"/>
      <c r="AR1657" s="488"/>
      <c r="AS1657" s="488"/>
      <c r="AT1657" s="488"/>
      <c r="AU1657" s="489"/>
    </row>
    <row r="1658" spans="1:47" s="528" customFormat="1" ht="39.950000000000003" customHeight="1">
      <c r="A1658" s="540">
        <v>68</v>
      </c>
      <c r="B1658" s="541" t="s">
        <v>149</v>
      </c>
      <c r="C1658" s="513" t="s">
        <v>52</v>
      </c>
      <c r="D1658" s="513">
        <v>16.54</v>
      </c>
      <c r="E1658" s="513">
        <v>3.57</v>
      </c>
      <c r="F1658" s="514">
        <v>2013</v>
      </c>
      <c r="G1658" s="514">
        <v>2015</v>
      </c>
      <c r="H1658" s="513">
        <v>90.795695420000001</v>
      </c>
      <c r="I1658" s="513">
        <v>89.529555160000001</v>
      </c>
      <c r="J1658" s="513">
        <v>0.32</v>
      </c>
      <c r="K1658" s="513">
        <v>0</v>
      </c>
      <c r="L1658" s="513">
        <v>9.69</v>
      </c>
      <c r="M1658" s="513">
        <v>1.89</v>
      </c>
      <c r="N1658" s="513">
        <v>6.53</v>
      </c>
      <c r="O1658" s="513">
        <v>1.68</v>
      </c>
      <c r="P1658" s="513"/>
      <c r="Q1658" s="513"/>
      <c r="R1658" s="513"/>
      <c r="S1658" s="513"/>
      <c r="T1658" s="584">
        <v>16.54</v>
      </c>
      <c r="U1658" s="584">
        <v>3.57</v>
      </c>
      <c r="V1658" s="590">
        <v>1.2661402600000002</v>
      </c>
      <c r="W1658" s="513">
        <v>74.529555160000001</v>
      </c>
      <c r="X1658" s="513">
        <v>15</v>
      </c>
      <c r="Y1658" s="513"/>
      <c r="Z1658" s="513"/>
      <c r="AA1658" s="587">
        <v>90.795695420000001</v>
      </c>
      <c r="AB1658" s="531"/>
      <c r="AC1658" s="515"/>
      <c r="AD1658" s="515"/>
      <c r="AE1658" s="515"/>
      <c r="AF1658" s="515"/>
      <c r="AG1658" s="515"/>
      <c r="AH1658" s="515"/>
      <c r="AI1658" s="515"/>
      <c r="AJ1658" s="515"/>
      <c r="AK1658" s="515"/>
      <c r="AL1658" s="515"/>
      <c r="AM1658" s="515"/>
      <c r="AN1658" s="515"/>
      <c r="AO1658" s="515"/>
      <c r="AP1658" s="515"/>
      <c r="AQ1658" s="515"/>
      <c r="AR1658" s="515"/>
      <c r="AS1658" s="515"/>
      <c r="AT1658" s="515"/>
      <c r="AU1658" s="527"/>
    </row>
    <row r="1659" spans="1:47" s="516" customFormat="1" ht="12.75">
      <c r="A1659" s="529"/>
      <c r="B1659" s="401" t="s">
        <v>361</v>
      </c>
      <c r="C1659" s="360">
        <v>0</v>
      </c>
      <c r="D1659" s="360">
        <v>16.54</v>
      </c>
      <c r="E1659" s="360">
        <v>3.57</v>
      </c>
      <c r="F1659" s="402"/>
      <c r="G1659" s="402"/>
      <c r="H1659" s="177">
        <v>90.795695420000001</v>
      </c>
      <c r="I1659" s="177">
        <v>89.529555160000001</v>
      </c>
      <c r="J1659" s="177">
        <v>0.32</v>
      </c>
      <c r="K1659" s="177">
        <v>0</v>
      </c>
      <c r="L1659" s="177">
        <v>9.69</v>
      </c>
      <c r="M1659" s="177">
        <v>1.89</v>
      </c>
      <c r="N1659" s="177">
        <v>6.5299999999999994</v>
      </c>
      <c r="O1659" s="177">
        <v>1.68</v>
      </c>
      <c r="P1659" s="177">
        <v>0</v>
      </c>
      <c r="Q1659" s="177">
        <v>0</v>
      </c>
      <c r="R1659" s="177">
        <v>0</v>
      </c>
      <c r="S1659" s="177">
        <v>0</v>
      </c>
      <c r="T1659" s="403">
        <v>16.54</v>
      </c>
      <c r="U1659" s="403">
        <v>3.57</v>
      </c>
      <c r="V1659" s="177">
        <v>1.2661402600000002</v>
      </c>
      <c r="W1659" s="177">
        <v>74.529555160000001</v>
      </c>
      <c r="X1659" s="177">
        <v>15</v>
      </c>
      <c r="Y1659" s="177">
        <v>0</v>
      </c>
      <c r="Z1659" s="177">
        <v>0</v>
      </c>
      <c r="AA1659" s="407">
        <v>90.795695420000001</v>
      </c>
      <c r="AB1659" s="533"/>
      <c r="AC1659" s="488"/>
      <c r="AD1659" s="488"/>
      <c r="AE1659" s="488"/>
      <c r="AF1659" s="488"/>
      <c r="AG1659" s="488"/>
      <c r="AH1659" s="488"/>
      <c r="AI1659" s="488"/>
      <c r="AJ1659" s="488"/>
      <c r="AK1659" s="488"/>
      <c r="AL1659" s="488"/>
      <c r="AM1659" s="488"/>
      <c r="AN1659" s="488"/>
      <c r="AO1659" s="488"/>
      <c r="AP1659" s="488"/>
      <c r="AQ1659" s="488"/>
      <c r="AR1659" s="488"/>
      <c r="AS1659" s="488"/>
      <c r="AT1659" s="488"/>
      <c r="AU1659" s="489"/>
    </row>
    <row r="1660" spans="1:47" s="516" customFormat="1" ht="12.75">
      <c r="A1660" s="529"/>
      <c r="B1660" s="401" t="s">
        <v>362</v>
      </c>
      <c r="C1660" s="360">
        <v>0</v>
      </c>
      <c r="D1660" s="360">
        <v>16.54</v>
      </c>
      <c r="E1660" s="360">
        <v>0</v>
      </c>
      <c r="F1660" s="402"/>
      <c r="G1660" s="402"/>
      <c r="H1660" s="177">
        <v>43.810040020000002</v>
      </c>
      <c r="I1660" s="177">
        <v>42.543899760000002</v>
      </c>
      <c r="J1660" s="177">
        <v>0.32</v>
      </c>
      <c r="K1660" s="177">
        <v>0</v>
      </c>
      <c r="L1660" s="177">
        <v>9.69</v>
      </c>
      <c r="M1660" s="177">
        <v>0</v>
      </c>
      <c r="N1660" s="177">
        <v>6.5299999999999994</v>
      </c>
      <c r="O1660" s="177">
        <v>0</v>
      </c>
      <c r="P1660" s="177">
        <v>0</v>
      </c>
      <c r="Q1660" s="177">
        <v>0</v>
      </c>
      <c r="R1660" s="177">
        <v>0</v>
      </c>
      <c r="S1660" s="177">
        <v>0</v>
      </c>
      <c r="T1660" s="403">
        <v>16.54</v>
      </c>
      <c r="U1660" s="403">
        <v>0</v>
      </c>
      <c r="V1660" s="177">
        <v>1.2661402600000002</v>
      </c>
      <c r="W1660" s="177">
        <v>30.923198260000003</v>
      </c>
      <c r="X1660" s="177">
        <v>11.620701499999999</v>
      </c>
      <c r="Y1660" s="177">
        <v>0</v>
      </c>
      <c r="Z1660" s="177">
        <v>0</v>
      </c>
      <c r="AA1660" s="407">
        <v>43.810040020000002</v>
      </c>
      <c r="AB1660" s="533"/>
      <c r="AC1660" s="488"/>
      <c r="AD1660" s="488"/>
      <c r="AE1660" s="488"/>
      <c r="AF1660" s="488"/>
      <c r="AG1660" s="488"/>
      <c r="AH1660" s="488"/>
      <c r="AI1660" s="488"/>
      <c r="AJ1660" s="488"/>
      <c r="AK1660" s="488"/>
      <c r="AL1660" s="488"/>
      <c r="AM1660" s="488"/>
      <c r="AN1660" s="488"/>
      <c r="AO1660" s="488"/>
      <c r="AP1660" s="488"/>
      <c r="AQ1660" s="488"/>
      <c r="AR1660" s="488"/>
      <c r="AS1660" s="488"/>
      <c r="AT1660" s="488"/>
      <c r="AU1660" s="489"/>
    </row>
    <row r="1661" spans="1:47" s="516" customFormat="1" ht="12.75">
      <c r="A1661" s="529"/>
      <c r="B1661" s="401" t="s">
        <v>363</v>
      </c>
      <c r="C1661" s="360">
        <v>0</v>
      </c>
      <c r="D1661" s="360">
        <v>4.91</v>
      </c>
      <c r="E1661" s="360">
        <v>0</v>
      </c>
      <c r="F1661" s="402"/>
      <c r="G1661" s="402"/>
      <c r="H1661" s="177">
        <v>9.5490803900000003</v>
      </c>
      <c r="I1661" s="177">
        <v>9.5490803900000003</v>
      </c>
      <c r="J1661" s="177">
        <v>0</v>
      </c>
      <c r="K1661" s="177">
        <v>0</v>
      </c>
      <c r="L1661" s="177">
        <v>0.66</v>
      </c>
      <c r="M1661" s="177">
        <v>0</v>
      </c>
      <c r="N1661" s="177">
        <v>4.25</v>
      </c>
      <c r="O1661" s="177">
        <v>0</v>
      </c>
      <c r="P1661" s="177">
        <v>0</v>
      </c>
      <c r="Q1661" s="177">
        <v>0</v>
      </c>
      <c r="R1661" s="177">
        <v>0</v>
      </c>
      <c r="S1661" s="177">
        <v>0</v>
      </c>
      <c r="T1661" s="403">
        <v>4.91</v>
      </c>
      <c r="U1661" s="403">
        <v>0</v>
      </c>
      <c r="V1661" s="177">
        <v>0</v>
      </c>
      <c r="W1661" s="177">
        <v>0.85856868000000008</v>
      </c>
      <c r="X1661" s="177">
        <v>8.6905117099999991</v>
      </c>
      <c r="Y1661" s="177">
        <v>0</v>
      </c>
      <c r="Z1661" s="177">
        <v>0</v>
      </c>
      <c r="AA1661" s="407">
        <v>9.5490803899999985</v>
      </c>
      <c r="AB1661" s="533"/>
      <c r="AC1661" s="488"/>
      <c r="AD1661" s="488"/>
      <c r="AE1661" s="488"/>
      <c r="AF1661" s="488"/>
      <c r="AG1661" s="488"/>
      <c r="AH1661" s="488"/>
      <c r="AI1661" s="488"/>
      <c r="AJ1661" s="488"/>
      <c r="AK1661" s="488"/>
      <c r="AL1661" s="488"/>
      <c r="AM1661" s="488"/>
      <c r="AN1661" s="488"/>
      <c r="AO1661" s="488"/>
      <c r="AP1661" s="488"/>
      <c r="AQ1661" s="488"/>
      <c r="AR1661" s="488"/>
      <c r="AS1661" s="488"/>
      <c r="AT1661" s="488"/>
      <c r="AU1661" s="489"/>
    </row>
    <row r="1662" spans="1:47" s="516" customFormat="1" ht="12.75">
      <c r="A1662" s="529"/>
      <c r="B1662" s="401" t="s">
        <v>364</v>
      </c>
      <c r="C1662" s="360"/>
      <c r="D1662" s="360"/>
      <c r="E1662" s="360"/>
      <c r="F1662" s="402"/>
      <c r="G1662" s="402"/>
      <c r="H1662" s="177"/>
      <c r="I1662" s="177"/>
      <c r="J1662" s="177"/>
      <c r="K1662" s="177"/>
      <c r="L1662" s="177"/>
      <c r="M1662" s="177"/>
      <c r="N1662" s="177"/>
      <c r="O1662" s="177"/>
      <c r="P1662" s="177"/>
      <c r="Q1662" s="177"/>
      <c r="R1662" s="177"/>
      <c r="S1662" s="177"/>
      <c r="T1662" s="403">
        <v>0</v>
      </c>
      <c r="U1662" s="403">
        <v>0</v>
      </c>
      <c r="V1662" s="177"/>
      <c r="W1662" s="177"/>
      <c r="X1662" s="177"/>
      <c r="Y1662" s="177"/>
      <c r="Z1662" s="177"/>
      <c r="AA1662" s="407">
        <v>0</v>
      </c>
      <c r="AB1662" s="533"/>
      <c r="AC1662" s="488"/>
      <c r="AD1662" s="488"/>
      <c r="AE1662" s="488"/>
      <c r="AF1662" s="488"/>
      <c r="AG1662" s="488"/>
      <c r="AH1662" s="488"/>
      <c r="AI1662" s="488"/>
      <c r="AJ1662" s="488"/>
      <c r="AK1662" s="488"/>
      <c r="AL1662" s="488"/>
      <c r="AM1662" s="488"/>
      <c r="AN1662" s="488"/>
      <c r="AO1662" s="488"/>
      <c r="AP1662" s="488"/>
      <c r="AQ1662" s="488"/>
      <c r="AR1662" s="488"/>
      <c r="AS1662" s="488"/>
      <c r="AT1662" s="488"/>
      <c r="AU1662" s="489"/>
    </row>
    <row r="1663" spans="1:47" s="516" customFormat="1" ht="12.75">
      <c r="A1663" s="529"/>
      <c r="B1663" s="401" t="s">
        <v>365</v>
      </c>
      <c r="C1663" s="360"/>
      <c r="D1663" s="360"/>
      <c r="E1663" s="360"/>
      <c r="F1663" s="402"/>
      <c r="G1663" s="402"/>
      <c r="H1663" s="177"/>
      <c r="I1663" s="177"/>
      <c r="J1663" s="177"/>
      <c r="K1663" s="177"/>
      <c r="L1663" s="177"/>
      <c r="M1663" s="177"/>
      <c r="N1663" s="177"/>
      <c r="O1663" s="177"/>
      <c r="P1663" s="177"/>
      <c r="Q1663" s="177"/>
      <c r="R1663" s="177"/>
      <c r="S1663" s="177"/>
      <c r="T1663" s="403">
        <v>0</v>
      </c>
      <c r="U1663" s="403">
        <v>0</v>
      </c>
      <c r="V1663" s="177"/>
      <c r="W1663" s="177"/>
      <c r="X1663" s="177"/>
      <c r="Y1663" s="177"/>
      <c r="Z1663" s="177"/>
      <c r="AA1663" s="407">
        <v>0</v>
      </c>
      <c r="AB1663" s="533"/>
      <c r="AC1663" s="488"/>
      <c r="AD1663" s="488"/>
      <c r="AE1663" s="488"/>
      <c r="AF1663" s="488"/>
      <c r="AG1663" s="488"/>
      <c r="AH1663" s="488"/>
      <c r="AI1663" s="488"/>
      <c r="AJ1663" s="488"/>
      <c r="AK1663" s="488"/>
      <c r="AL1663" s="488"/>
      <c r="AM1663" s="488"/>
      <c r="AN1663" s="488"/>
      <c r="AO1663" s="488"/>
      <c r="AP1663" s="488"/>
      <c r="AQ1663" s="488"/>
      <c r="AR1663" s="488"/>
      <c r="AS1663" s="488"/>
      <c r="AT1663" s="488"/>
      <c r="AU1663" s="489"/>
    </row>
    <row r="1664" spans="1:47" s="516" customFormat="1" ht="12.75">
      <c r="A1664" s="529"/>
      <c r="B1664" s="401" t="s">
        <v>366</v>
      </c>
      <c r="C1664" s="360"/>
      <c r="D1664" s="360">
        <v>1.34</v>
      </c>
      <c r="E1664" s="360"/>
      <c r="F1664" s="402"/>
      <c r="G1664" s="402"/>
      <c r="H1664" s="177">
        <v>3.2532521499999998</v>
      </c>
      <c r="I1664" s="518">
        <v>3.2532521499999998</v>
      </c>
      <c r="J1664" s="177"/>
      <c r="K1664" s="177"/>
      <c r="L1664" s="177"/>
      <c r="M1664" s="177"/>
      <c r="N1664" s="177">
        <v>2.91</v>
      </c>
      <c r="O1664" s="177"/>
      <c r="P1664" s="177"/>
      <c r="Q1664" s="177"/>
      <c r="R1664" s="177"/>
      <c r="S1664" s="177"/>
      <c r="T1664" s="403">
        <v>2.91</v>
      </c>
      <c r="U1664" s="403">
        <v>0</v>
      </c>
      <c r="V1664" s="177"/>
      <c r="W1664" s="177"/>
      <c r="X1664" s="177">
        <v>3.2532521499999998</v>
      </c>
      <c r="Y1664" s="177"/>
      <c r="Z1664" s="177"/>
      <c r="AA1664" s="407">
        <v>3.2532521499999998</v>
      </c>
      <c r="AB1664" s="533"/>
      <c r="AC1664" s="488"/>
      <c r="AD1664" s="488"/>
      <c r="AE1664" s="488"/>
      <c r="AF1664" s="488"/>
      <c r="AG1664" s="488"/>
      <c r="AH1664" s="488"/>
      <c r="AI1664" s="488"/>
      <c r="AJ1664" s="488"/>
      <c r="AK1664" s="488"/>
      <c r="AL1664" s="488"/>
      <c r="AM1664" s="488"/>
      <c r="AN1664" s="488"/>
      <c r="AO1664" s="488"/>
      <c r="AP1664" s="488"/>
      <c r="AQ1664" s="488"/>
      <c r="AR1664" s="488"/>
      <c r="AS1664" s="488"/>
      <c r="AT1664" s="488"/>
      <c r="AU1664" s="489"/>
    </row>
    <row r="1665" spans="1:47" s="516" customFormat="1" ht="12.75">
      <c r="A1665" s="529"/>
      <c r="B1665" s="401" t="s">
        <v>367</v>
      </c>
      <c r="C1665" s="360"/>
      <c r="D1665" s="360">
        <v>3.5700000000000003</v>
      </c>
      <c r="E1665" s="360"/>
      <c r="F1665" s="402"/>
      <c r="G1665" s="402"/>
      <c r="H1665" s="177">
        <v>6.2958282400000005</v>
      </c>
      <c r="I1665" s="518">
        <v>6.2958282400000005</v>
      </c>
      <c r="J1665" s="177"/>
      <c r="K1665" s="177"/>
      <c r="L1665" s="177">
        <v>0.66</v>
      </c>
      <c r="M1665" s="177"/>
      <c r="N1665" s="177">
        <v>1.34</v>
      </c>
      <c r="O1665" s="177"/>
      <c r="P1665" s="177"/>
      <c r="Q1665" s="177"/>
      <c r="R1665" s="177"/>
      <c r="S1665" s="177"/>
      <c r="T1665" s="403">
        <v>2</v>
      </c>
      <c r="U1665" s="403">
        <v>0</v>
      </c>
      <c r="V1665" s="177"/>
      <c r="W1665" s="177">
        <v>0.85856868000000008</v>
      </c>
      <c r="X1665" s="177">
        <v>5.4372595600000002</v>
      </c>
      <c r="Y1665" s="177"/>
      <c r="Z1665" s="177"/>
      <c r="AA1665" s="407">
        <v>6.2958282400000005</v>
      </c>
      <c r="AB1665" s="533"/>
      <c r="AC1665" s="488"/>
      <c r="AD1665" s="488"/>
      <c r="AE1665" s="488"/>
      <c r="AF1665" s="488"/>
      <c r="AG1665" s="488"/>
      <c r="AH1665" s="488"/>
      <c r="AI1665" s="488"/>
      <c r="AJ1665" s="488"/>
      <c r="AK1665" s="488"/>
      <c r="AL1665" s="488"/>
      <c r="AM1665" s="488"/>
      <c r="AN1665" s="488"/>
      <c r="AO1665" s="488"/>
      <c r="AP1665" s="488"/>
      <c r="AQ1665" s="488"/>
      <c r="AR1665" s="488"/>
      <c r="AS1665" s="488"/>
      <c r="AT1665" s="488"/>
      <c r="AU1665" s="489"/>
    </row>
    <row r="1666" spans="1:47" s="516" customFormat="1" ht="12.75">
      <c r="A1666" s="529"/>
      <c r="B1666" s="401" t="s">
        <v>368</v>
      </c>
      <c r="C1666" s="360">
        <v>0</v>
      </c>
      <c r="D1666" s="360">
        <v>11.629999999999999</v>
      </c>
      <c r="E1666" s="360">
        <v>0</v>
      </c>
      <c r="F1666" s="402"/>
      <c r="G1666" s="402"/>
      <c r="H1666" s="177">
        <v>34.260959630000002</v>
      </c>
      <c r="I1666" s="177">
        <v>32.994819370000002</v>
      </c>
      <c r="J1666" s="177">
        <v>0.32</v>
      </c>
      <c r="K1666" s="177">
        <v>0</v>
      </c>
      <c r="L1666" s="177">
        <v>9.0299999999999994</v>
      </c>
      <c r="M1666" s="177">
        <v>0</v>
      </c>
      <c r="N1666" s="177">
        <v>2.2799999999999998</v>
      </c>
      <c r="O1666" s="177">
        <v>0</v>
      </c>
      <c r="P1666" s="177">
        <v>0</v>
      </c>
      <c r="Q1666" s="177">
        <v>0</v>
      </c>
      <c r="R1666" s="177">
        <v>0</v>
      </c>
      <c r="S1666" s="177">
        <v>0</v>
      </c>
      <c r="T1666" s="403">
        <v>11.629999999999999</v>
      </c>
      <c r="U1666" s="403">
        <v>0</v>
      </c>
      <c r="V1666" s="177">
        <v>1.2661402600000002</v>
      </c>
      <c r="W1666" s="177">
        <v>30.064629580000002</v>
      </c>
      <c r="X1666" s="177">
        <v>2.93018979</v>
      </c>
      <c r="Y1666" s="177">
        <v>0</v>
      </c>
      <c r="Z1666" s="177">
        <v>0</v>
      </c>
      <c r="AA1666" s="407">
        <v>34.260959630000002</v>
      </c>
      <c r="AB1666" s="533"/>
      <c r="AC1666" s="488"/>
      <c r="AD1666" s="488"/>
      <c r="AE1666" s="488"/>
      <c r="AF1666" s="488"/>
      <c r="AG1666" s="488"/>
      <c r="AH1666" s="488"/>
      <c r="AI1666" s="488"/>
      <c r="AJ1666" s="488"/>
      <c r="AK1666" s="488"/>
      <c r="AL1666" s="488"/>
      <c r="AM1666" s="488"/>
      <c r="AN1666" s="488"/>
      <c r="AO1666" s="488"/>
      <c r="AP1666" s="488"/>
      <c r="AQ1666" s="488"/>
      <c r="AR1666" s="488"/>
      <c r="AS1666" s="488"/>
      <c r="AT1666" s="488"/>
      <c r="AU1666" s="489"/>
    </row>
    <row r="1667" spans="1:47" s="516" customFormat="1" ht="12.75">
      <c r="A1667" s="529"/>
      <c r="B1667" s="401" t="s">
        <v>369</v>
      </c>
      <c r="C1667" s="360"/>
      <c r="D1667" s="360"/>
      <c r="E1667" s="360"/>
      <c r="F1667" s="402"/>
      <c r="G1667" s="402"/>
      <c r="H1667" s="177"/>
      <c r="I1667" s="177"/>
      <c r="J1667" s="177"/>
      <c r="K1667" s="177"/>
      <c r="L1667" s="177"/>
      <c r="M1667" s="177"/>
      <c r="N1667" s="177"/>
      <c r="O1667" s="177"/>
      <c r="P1667" s="177"/>
      <c r="Q1667" s="177"/>
      <c r="R1667" s="177"/>
      <c r="S1667" s="177"/>
      <c r="T1667" s="403">
        <v>0</v>
      </c>
      <c r="U1667" s="403">
        <v>0</v>
      </c>
      <c r="V1667" s="177"/>
      <c r="W1667" s="177"/>
      <c r="X1667" s="177"/>
      <c r="Y1667" s="177"/>
      <c r="Z1667" s="177"/>
      <c r="AA1667" s="407">
        <v>0</v>
      </c>
      <c r="AB1667" s="533"/>
      <c r="AC1667" s="488"/>
      <c r="AD1667" s="488"/>
      <c r="AE1667" s="488"/>
      <c r="AF1667" s="488"/>
      <c r="AG1667" s="488"/>
      <c r="AH1667" s="488"/>
      <c r="AI1667" s="488"/>
      <c r="AJ1667" s="488"/>
      <c r="AK1667" s="488"/>
      <c r="AL1667" s="488"/>
      <c r="AM1667" s="488"/>
      <c r="AN1667" s="488"/>
      <c r="AO1667" s="488"/>
      <c r="AP1667" s="488"/>
      <c r="AQ1667" s="488"/>
      <c r="AR1667" s="488"/>
      <c r="AS1667" s="488"/>
      <c r="AT1667" s="488"/>
      <c r="AU1667" s="489"/>
    </row>
    <row r="1668" spans="1:47" s="516" customFormat="1" ht="12.75">
      <c r="A1668" s="529"/>
      <c r="B1668" s="401" t="s">
        <v>370</v>
      </c>
      <c r="C1668" s="360"/>
      <c r="D1668" s="360"/>
      <c r="E1668" s="360"/>
      <c r="F1668" s="402"/>
      <c r="G1668" s="402"/>
      <c r="H1668" s="177"/>
      <c r="I1668" s="177"/>
      <c r="J1668" s="177"/>
      <c r="K1668" s="177"/>
      <c r="L1668" s="177"/>
      <c r="M1668" s="177"/>
      <c r="N1668" s="177"/>
      <c r="O1668" s="177"/>
      <c r="P1668" s="177"/>
      <c r="Q1668" s="177"/>
      <c r="R1668" s="177"/>
      <c r="S1668" s="177"/>
      <c r="T1668" s="403">
        <v>0</v>
      </c>
      <c r="U1668" s="403">
        <v>0</v>
      </c>
      <c r="V1668" s="177"/>
      <c r="W1668" s="177"/>
      <c r="X1668" s="177"/>
      <c r="Y1668" s="177"/>
      <c r="Z1668" s="177"/>
      <c r="AA1668" s="407">
        <v>0</v>
      </c>
      <c r="AB1668" s="533"/>
      <c r="AC1668" s="488"/>
      <c r="AD1668" s="488"/>
      <c r="AE1668" s="488"/>
      <c r="AF1668" s="488"/>
      <c r="AG1668" s="488"/>
      <c r="AH1668" s="488"/>
      <c r="AI1668" s="488"/>
      <c r="AJ1668" s="488"/>
      <c r="AK1668" s="488"/>
      <c r="AL1668" s="488"/>
      <c r="AM1668" s="488"/>
      <c r="AN1668" s="488"/>
      <c r="AO1668" s="488"/>
      <c r="AP1668" s="488"/>
      <c r="AQ1668" s="488"/>
      <c r="AR1668" s="488"/>
      <c r="AS1668" s="488"/>
      <c r="AT1668" s="488"/>
      <c r="AU1668" s="489"/>
    </row>
    <row r="1669" spans="1:47" s="516" customFormat="1" ht="12.75">
      <c r="A1669" s="529"/>
      <c r="B1669" s="401" t="s">
        <v>371</v>
      </c>
      <c r="C1669" s="360"/>
      <c r="D1669" s="360">
        <v>2.3199999999999998</v>
      </c>
      <c r="E1669" s="360"/>
      <c r="F1669" s="402"/>
      <c r="G1669" s="402"/>
      <c r="H1669" s="177">
        <v>18.052474140000001</v>
      </c>
      <c r="I1669" s="518">
        <v>18.052474140000001</v>
      </c>
      <c r="J1669" s="177"/>
      <c r="K1669" s="177"/>
      <c r="L1669" s="177">
        <v>1.43</v>
      </c>
      <c r="M1669" s="177"/>
      <c r="N1669" s="177">
        <v>0.89</v>
      </c>
      <c r="O1669" s="177"/>
      <c r="P1669" s="177"/>
      <c r="Q1669" s="177"/>
      <c r="R1669" s="177"/>
      <c r="S1669" s="177"/>
      <c r="T1669" s="403">
        <v>2.3199999999999998</v>
      </c>
      <c r="U1669" s="403">
        <v>0</v>
      </c>
      <c r="V1669" s="177"/>
      <c r="W1669" s="177">
        <v>16.803502590000001</v>
      </c>
      <c r="X1669" s="177">
        <v>1.24897155</v>
      </c>
      <c r="Y1669" s="177"/>
      <c r="Z1669" s="177"/>
      <c r="AA1669" s="407">
        <v>18.052474140000001</v>
      </c>
      <c r="AB1669" s="533"/>
      <c r="AC1669" s="488"/>
      <c r="AD1669" s="488"/>
      <c r="AE1669" s="488"/>
      <c r="AF1669" s="488"/>
      <c r="AG1669" s="488"/>
      <c r="AH1669" s="488"/>
      <c r="AI1669" s="488"/>
      <c r="AJ1669" s="488"/>
      <c r="AK1669" s="488"/>
      <c r="AL1669" s="488"/>
      <c r="AM1669" s="488"/>
      <c r="AN1669" s="488"/>
      <c r="AO1669" s="488"/>
      <c r="AP1669" s="488"/>
      <c r="AQ1669" s="488"/>
      <c r="AR1669" s="488"/>
      <c r="AS1669" s="488"/>
      <c r="AT1669" s="488"/>
      <c r="AU1669" s="489"/>
    </row>
    <row r="1670" spans="1:47" s="516" customFormat="1" ht="12.75">
      <c r="A1670" s="529"/>
      <c r="B1670" s="401" t="s">
        <v>372</v>
      </c>
      <c r="C1670" s="360"/>
      <c r="D1670" s="360">
        <v>9.3099999999999987</v>
      </c>
      <c r="E1670" s="360"/>
      <c r="F1670" s="402"/>
      <c r="G1670" s="402"/>
      <c r="H1670" s="177">
        <v>16.208485490000001</v>
      </c>
      <c r="I1670" s="518">
        <v>14.942345230000001</v>
      </c>
      <c r="J1670" s="177">
        <v>0.32</v>
      </c>
      <c r="K1670" s="177"/>
      <c r="L1670" s="177">
        <v>7.6</v>
      </c>
      <c r="M1670" s="177"/>
      <c r="N1670" s="177">
        <v>1.39</v>
      </c>
      <c r="O1670" s="177"/>
      <c r="P1670" s="177"/>
      <c r="Q1670" s="177"/>
      <c r="R1670" s="177"/>
      <c r="S1670" s="177"/>
      <c r="T1670" s="403">
        <v>9.31</v>
      </c>
      <c r="U1670" s="403">
        <v>0</v>
      </c>
      <c r="V1670" s="177">
        <v>1.2661402600000002</v>
      </c>
      <c r="W1670" s="177">
        <v>13.261126989999999</v>
      </c>
      <c r="X1670" s="177">
        <v>1.68121824</v>
      </c>
      <c r="Y1670" s="177"/>
      <c r="Z1670" s="177"/>
      <c r="AA1670" s="407">
        <v>16.208485490000001</v>
      </c>
      <c r="AB1670" s="533"/>
      <c r="AC1670" s="488"/>
      <c r="AD1670" s="488"/>
      <c r="AE1670" s="488"/>
      <c r="AF1670" s="488"/>
      <c r="AG1670" s="488"/>
      <c r="AH1670" s="488"/>
      <c r="AI1670" s="488"/>
      <c r="AJ1670" s="488"/>
      <c r="AK1670" s="488"/>
      <c r="AL1670" s="488"/>
      <c r="AM1670" s="488"/>
      <c r="AN1670" s="488"/>
      <c r="AO1670" s="488"/>
      <c r="AP1670" s="488"/>
      <c r="AQ1670" s="488"/>
      <c r="AR1670" s="488"/>
      <c r="AS1670" s="488"/>
      <c r="AT1670" s="488"/>
      <c r="AU1670" s="489"/>
    </row>
    <row r="1671" spans="1:47" s="516" customFormat="1" ht="12.75">
      <c r="A1671" s="529"/>
      <c r="B1671" s="401" t="s">
        <v>373</v>
      </c>
      <c r="C1671" s="360">
        <v>0</v>
      </c>
      <c r="D1671" s="360">
        <v>0</v>
      </c>
      <c r="E1671" s="360">
        <v>3.57</v>
      </c>
      <c r="F1671" s="402"/>
      <c r="G1671" s="402"/>
      <c r="H1671" s="177">
        <v>46.985655399999999</v>
      </c>
      <c r="I1671" s="177">
        <v>46.985655399999999</v>
      </c>
      <c r="J1671" s="177">
        <v>0</v>
      </c>
      <c r="K1671" s="177">
        <v>0</v>
      </c>
      <c r="L1671" s="177">
        <v>0</v>
      </c>
      <c r="M1671" s="177">
        <v>1.89</v>
      </c>
      <c r="N1671" s="177">
        <v>0</v>
      </c>
      <c r="O1671" s="177">
        <v>1.68</v>
      </c>
      <c r="P1671" s="177">
        <v>0</v>
      </c>
      <c r="Q1671" s="177">
        <v>0</v>
      </c>
      <c r="R1671" s="177">
        <v>0</v>
      </c>
      <c r="S1671" s="177">
        <v>0</v>
      </c>
      <c r="T1671" s="403">
        <v>0</v>
      </c>
      <c r="U1671" s="403">
        <v>3.57</v>
      </c>
      <c r="V1671" s="177">
        <v>0</v>
      </c>
      <c r="W1671" s="177">
        <v>43.606356900000002</v>
      </c>
      <c r="X1671" s="177">
        <v>3.3792985</v>
      </c>
      <c r="Y1671" s="177">
        <v>0</v>
      </c>
      <c r="Z1671" s="177">
        <v>0</v>
      </c>
      <c r="AA1671" s="407">
        <v>46.985655399999999</v>
      </c>
      <c r="AB1671" s="533"/>
      <c r="AC1671" s="488"/>
      <c r="AD1671" s="488"/>
      <c r="AE1671" s="488"/>
      <c r="AF1671" s="488"/>
      <c r="AG1671" s="488"/>
      <c r="AH1671" s="488"/>
      <c r="AI1671" s="488"/>
      <c r="AJ1671" s="488"/>
      <c r="AK1671" s="488"/>
      <c r="AL1671" s="488"/>
      <c r="AM1671" s="488"/>
      <c r="AN1671" s="488"/>
      <c r="AO1671" s="488"/>
      <c r="AP1671" s="488"/>
      <c r="AQ1671" s="488"/>
      <c r="AR1671" s="488"/>
      <c r="AS1671" s="488"/>
      <c r="AT1671" s="488"/>
      <c r="AU1671" s="489"/>
    </row>
    <row r="1672" spans="1:47" s="516" customFormat="1" ht="12.75">
      <c r="A1672" s="529"/>
      <c r="B1672" s="401" t="s">
        <v>374</v>
      </c>
      <c r="C1672" s="360"/>
      <c r="D1672" s="360"/>
      <c r="E1672" s="360"/>
      <c r="F1672" s="402"/>
      <c r="G1672" s="402"/>
      <c r="H1672" s="177"/>
      <c r="I1672" s="177"/>
      <c r="J1672" s="177"/>
      <c r="K1672" s="177"/>
      <c r="L1672" s="177"/>
      <c r="M1672" s="177"/>
      <c r="N1672" s="177"/>
      <c r="O1672" s="177"/>
      <c r="P1672" s="177"/>
      <c r="Q1672" s="177"/>
      <c r="R1672" s="177"/>
      <c r="S1672" s="177"/>
      <c r="T1672" s="403">
        <v>0</v>
      </c>
      <c r="U1672" s="403">
        <v>0</v>
      </c>
      <c r="V1672" s="177"/>
      <c r="W1672" s="177"/>
      <c r="X1672" s="177"/>
      <c r="Y1672" s="177"/>
      <c r="Z1672" s="177"/>
      <c r="AA1672" s="407">
        <v>0</v>
      </c>
      <c r="AB1672" s="533"/>
      <c r="AC1672" s="488"/>
      <c r="AD1672" s="488"/>
      <c r="AE1672" s="488"/>
      <c r="AF1672" s="488"/>
      <c r="AG1672" s="488"/>
      <c r="AH1672" s="488"/>
      <c r="AI1672" s="488"/>
      <c r="AJ1672" s="488"/>
      <c r="AK1672" s="488"/>
      <c r="AL1672" s="488"/>
      <c r="AM1672" s="488"/>
      <c r="AN1672" s="488"/>
      <c r="AO1672" s="488"/>
      <c r="AP1672" s="488"/>
      <c r="AQ1672" s="488"/>
      <c r="AR1672" s="488"/>
      <c r="AS1672" s="488"/>
      <c r="AT1672" s="488"/>
      <c r="AU1672" s="489"/>
    </row>
    <row r="1673" spans="1:47" s="516" customFormat="1" ht="12.75">
      <c r="A1673" s="529"/>
      <c r="B1673" s="401" t="s">
        <v>375</v>
      </c>
      <c r="C1673" s="360"/>
      <c r="D1673" s="360"/>
      <c r="E1673" s="360"/>
      <c r="F1673" s="402"/>
      <c r="G1673" s="402"/>
      <c r="H1673" s="177"/>
      <c r="I1673" s="177"/>
      <c r="J1673" s="177"/>
      <c r="K1673" s="177"/>
      <c r="L1673" s="177"/>
      <c r="M1673" s="177"/>
      <c r="N1673" s="177"/>
      <c r="O1673" s="177"/>
      <c r="P1673" s="177"/>
      <c r="Q1673" s="177"/>
      <c r="R1673" s="177"/>
      <c r="S1673" s="177"/>
      <c r="T1673" s="403">
        <v>0</v>
      </c>
      <c r="U1673" s="403">
        <v>0</v>
      </c>
      <c r="V1673" s="177"/>
      <c r="W1673" s="177"/>
      <c r="X1673" s="177"/>
      <c r="Y1673" s="177"/>
      <c r="Z1673" s="177"/>
      <c r="AA1673" s="407">
        <v>0</v>
      </c>
      <c r="AB1673" s="533"/>
      <c r="AC1673" s="488"/>
      <c r="AD1673" s="488"/>
      <c r="AE1673" s="488"/>
      <c r="AF1673" s="488"/>
      <c r="AG1673" s="488"/>
      <c r="AH1673" s="488"/>
      <c r="AI1673" s="488"/>
      <c r="AJ1673" s="488"/>
      <c r="AK1673" s="488"/>
      <c r="AL1673" s="488"/>
      <c r="AM1673" s="488"/>
      <c r="AN1673" s="488"/>
      <c r="AO1673" s="488"/>
      <c r="AP1673" s="488"/>
      <c r="AQ1673" s="488"/>
      <c r="AR1673" s="488"/>
      <c r="AS1673" s="488"/>
      <c r="AT1673" s="488"/>
      <c r="AU1673" s="489"/>
    </row>
    <row r="1674" spans="1:47" s="516" customFormat="1" ht="12.75">
      <c r="A1674" s="529"/>
      <c r="B1674" s="401" t="s">
        <v>376</v>
      </c>
      <c r="C1674" s="360"/>
      <c r="D1674" s="360"/>
      <c r="E1674" s="360">
        <v>3.57</v>
      </c>
      <c r="F1674" s="402"/>
      <c r="G1674" s="402"/>
      <c r="H1674" s="177">
        <v>46.985655399999999</v>
      </c>
      <c r="I1674" s="518">
        <v>46.985655399999999</v>
      </c>
      <c r="J1674" s="177"/>
      <c r="K1674" s="177"/>
      <c r="L1674" s="177"/>
      <c r="M1674" s="177">
        <v>1.89</v>
      </c>
      <c r="N1674" s="177"/>
      <c r="O1674" s="177">
        <v>1.68</v>
      </c>
      <c r="P1674" s="177"/>
      <c r="Q1674" s="177"/>
      <c r="R1674" s="177"/>
      <c r="S1674" s="177"/>
      <c r="T1674" s="403">
        <v>0</v>
      </c>
      <c r="U1674" s="403">
        <v>3.57</v>
      </c>
      <c r="V1674" s="177"/>
      <c r="W1674" s="177">
        <v>43.606356900000002</v>
      </c>
      <c r="X1674" s="177">
        <v>3.3792985</v>
      </c>
      <c r="Y1674" s="177"/>
      <c r="Z1674" s="177"/>
      <c r="AA1674" s="407">
        <v>46.985655399999999</v>
      </c>
      <c r="AB1674" s="533"/>
      <c r="AC1674" s="488"/>
      <c r="AD1674" s="488"/>
      <c r="AE1674" s="488"/>
      <c r="AF1674" s="488"/>
      <c r="AG1674" s="488"/>
      <c r="AH1674" s="488"/>
      <c r="AI1674" s="488"/>
      <c r="AJ1674" s="488"/>
      <c r="AK1674" s="488"/>
      <c r="AL1674" s="488"/>
      <c r="AM1674" s="488"/>
      <c r="AN1674" s="488"/>
      <c r="AO1674" s="488"/>
      <c r="AP1674" s="488"/>
      <c r="AQ1674" s="488"/>
      <c r="AR1674" s="488"/>
      <c r="AS1674" s="488"/>
      <c r="AT1674" s="488"/>
      <c r="AU1674" s="489"/>
    </row>
    <row r="1675" spans="1:47" s="516" customFormat="1" ht="12.75">
      <c r="A1675" s="529"/>
      <c r="B1675" s="401" t="s">
        <v>377</v>
      </c>
      <c r="C1675" s="360"/>
      <c r="D1675" s="360"/>
      <c r="E1675" s="360"/>
      <c r="F1675" s="402"/>
      <c r="G1675" s="402"/>
      <c r="H1675" s="177"/>
      <c r="I1675" s="177"/>
      <c r="J1675" s="177"/>
      <c r="K1675" s="177"/>
      <c r="L1675" s="177"/>
      <c r="M1675" s="177"/>
      <c r="N1675" s="177"/>
      <c r="O1675" s="177"/>
      <c r="P1675" s="177"/>
      <c r="Q1675" s="177"/>
      <c r="R1675" s="177"/>
      <c r="S1675" s="177"/>
      <c r="T1675" s="403">
        <v>0</v>
      </c>
      <c r="U1675" s="403">
        <v>0</v>
      </c>
      <c r="V1675" s="177"/>
      <c r="W1675" s="177"/>
      <c r="X1675" s="177"/>
      <c r="Y1675" s="177"/>
      <c r="Z1675" s="177"/>
      <c r="AA1675" s="407">
        <v>0</v>
      </c>
      <c r="AB1675" s="533"/>
      <c r="AC1675" s="488"/>
      <c r="AD1675" s="488"/>
      <c r="AE1675" s="488"/>
      <c r="AF1675" s="488"/>
      <c r="AG1675" s="488"/>
      <c r="AH1675" s="488"/>
      <c r="AI1675" s="488"/>
      <c r="AJ1675" s="488"/>
      <c r="AK1675" s="488"/>
      <c r="AL1675" s="488"/>
      <c r="AM1675" s="488"/>
      <c r="AN1675" s="488"/>
      <c r="AO1675" s="488"/>
      <c r="AP1675" s="488"/>
      <c r="AQ1675" s="488"/>
      <c r="AR1675" s="488"/>
      <c r="AS1675" s="488"/>
      <c r="AT1675" s="488"/>
      <c r="AU1675" s="489"/>
    </row>
    <row r="1676" spans="1:47" s="516" customFormat="1" ht="12.75">
      <c r="A1676" s="529"/>
      <c r="B1676" s="401" t="s">
        <v>67</v>
      </c>
      <c r="C1676" s="360"/>
      <c r="D1676" s="360"/>
      <c r="E1676" s="360"/>
      <c r="F1676" s="402"/>
      <c r="G1676" s="402"/>
      <c r="H1676" s="177"/>
      <c r="I1676" s="177"/>
      <c r="J1676" s="177"/>
      <c r="K1676" s="177"/>
      <c r="L1676" s="177"/>
      <c r="M1676" s="177"/>
      <c r="N1676" s="177"/>
      <c r="O1676" s="177"/>
      <c r="P1676" s="177"/>
      <c r="Q1676" s="177"/>
      <c r="R1676" s="177"/>
      <c r="S1676" s="177"/>
      <c r="T1676" s="403">
        <v>0</v>
      </c>
      <c r="U1676" s="403">
        <v>0</v>
      </c>
      <c r="V1676" s="177"/>
      <c r="W1676" s="177"/>
      <c r="X1676" s="177"/>
      <c r="Y1676" s="177"/>
      <c r="Z1676" s="177"/>
      <c r="AA1676" s="407">
        <v>0</v>
      </c>
      <c r="AB1676" s="533"/>
      <c r="AC1676" s="488"/>
      <c r="AD1676" s="488"/>
      <c r="AE1676" s="488"/>
      <c r="AF1676" s="488"/>
      <c r="AG1676" s="488"/>
      <c r="AH1676" s="488"/>
      <c r="AI1676" s="488"/>
      <c r="AJ1676" s="488"/>
      <c r="AK1676" s="488"/>
      <c r="AL1676" s="488"/>
      <c r="AM1676" s="488"/>
      <c r="AN1676" s="488"/>
      <c r="AO1676" s="488"/>
      <c r="AP1676" s="488"/>
      <c r="AQ1676" s="488"/>
      <c r="AR1676" s="488"/>
      <c r="AS1676" s="488"/>
      <c r="AT1676" s="488"/>
      <c r="AU1676" s="489"/>
    </row>
    <row r="1677" spans="1:47" s="528" customFormat="1" ht="30" customHeight="1">
      <c r="A1677" s="540">
        <v>69</v>
      </c>
      <c r="B1677" s="541" t="s">
        <v>297</v>
      </c>
      <c r="C1677" s="513" t="s">
        <v>52</v>
      </c>
      <c r="D1677" s="513">
        <v>1.35</v>
      </c>
      <c r="E1677" s="513">
        <v>0</v>
      </c>
      <c r="F1677" s="514">
        <v>2014</v>
      </c>
      <c r="G1677" s="514">
        <v>2014</v>
      </c>
      <c r="H1677" s="513">
        <v>7.5956830000000002</v>
      </c>
      <c r="I1677" s="513">
        <v>7.5956830000000002</v>
      </c>
      <c r="J1677" s="513"/>
      <c r="K1677" s="513"/>
      <c r="L1677" s="513">
        <v>1.35</v>
      </c>
      <c r="M1677" s="513">
        <v>0</v>
      </c>
      <c r="N1677" s="513"/>
      <c r="O1677" s="513"/>
      <c r="P1677" s="513"/>
      <c r="Q1677" s="513"/>
      <c r="R1677" s="513"/>
      <c r="S1677" s="513"/>
      <c r="T1677" s="584">
        <v>1.35</v>
      </c>
      <c r="U1677" s="584">
        <v>0</v>
      </c>
      <c r="V1677" s="590"/>
      <c r="W1677" s="513">
        <v>7.5956830000000002</v>
      </c>
      <c r="X1677" s="513"/>
      <c r="Y1677" s="513"/>
      <c r="Z1677" s="513"/>
      <c r="AA1677" s="587">
        <v>7.5956830000000002</v>
      </c>
      <c r="AB1677" s="531"/>
      <c r="AC1677" s="515"/>
      <c r="AD1677" s="515"/>
      <c r="AE1677" s="515"/>
      <c r="AF1677" s="515"/>
      <c r="AG1677" s="515"/>
      <c r="AH1677" s="515"/>
      <c r="AI1677" s="515"/>
      <c r="AJ1677" s="515"/>
      <c r="AK1677" s="515"/>
      <c r="AL1677" s="515"/>
      <c r="AM1677" s="515"/>
      <c r="AN1677" s="515"/>
      <c r="AO1677" s="515"/>
      <c r="AP1677" s="515"/>
      <c r="AQ1677" s="515"/>
      <c r="AR1677" s="515"/>
      <c r="AS1677" s="515"/>
      <c r="AT1677" s="515"/>
      <c r="AU1677" s="527"/>
    </row>
    <row r="1678" spans="1:47" s="516" customFormat="1" ht="12.75">
      <c r="A1678" s="529"/>
      <c r="B1678" s="401" t="s">
        <v>361</v>
      </c>
      <c r="C1678" s="360">
        <v>0</v>
      </c>
      <c r="D1678" s="360">
        <v>1.35</v>
      </c>
      <c r="E1678" s="360">
        <v>0</v>
      </c>
      <c r="F1678" s="402"/>
      <c r="G1678" s="402"/>
      <c r="H1678" s="177">
        <v>7.5956830000000002</v>
      </c>
      <c r="I1678" s="177">
        <v>7.5956830000000002</v>
      </c>
      <c r="J1678" s="177">
        <v>0</v>
      </c>
      <c r="K1678" s="177">
        <v>0</v>
      </c>
      <c r="L1678" s="177">
        <v>1.35</v>
      </c>
      <c r="M1678" s="177">
        <v>0</v>
      </c>
      <c r="N1678" s="177">
        <v>0</v>
      </c>
      <c r="O1678" s="177">
        <v>0</v>
      </c>
      <c r="P1678" s="177">
        <v>0</v>
      </c>
      <c r="Q1678" s="177">
        <v>0</v>
      </c>
      <c r="R1678" s="177">
        <v>0</v>
      </c>
      <c r="S1678" s="177">
        <v>0</v>
      </c>
      <c r="T1678" s="403">
        <v>1.35</v>
      </c>
      <c r="U1678" s="403">
        <v>0</v>
      </c>
      <c r="V1678" s="177">
        <v>0</v>
      </c>
      <c r="W1678" s="177">
        <v>7.5956830000000002</v>
      </c>
      <c r="X1678" s="177">
        <v>0</v>
      </c>
      <c r="Y1678" s="177">
        <v>0</v>
      </c>
      <c r="Z1678" s="177">
        <v>0</v>
      </c>
      <c r="AA1678" s="545">
        <v>7.5956830000000002</v>
      </c>
      <c r="AB1678" s="490"/>
      <c r="AC1678" s="488"/>
      <c r="AD1678" s="488"/>
      <c r="AE1678" s="488"/>
      <c r="AF1678" s="488"/>
      <c r="AG1678" s="488"/>
      <c r="AH1678" s="488"/>
      <c r="AI1678" s="488"/>
      <c r="AJ1678" s="488"/>
      <c r="AK1678" s="488"/>
      <c r="AL1678" s="488"/>
      <c r="AM1678" s="488"/>
      <c r="AN1678" s="488"/>
      <c r="AO1678" s="488"/>
      <c r="AP1678" s="488"/>
      <c r="AQ1678" s="488"/>
      <c r="AR1678" s="488"/>
      <c r="AS1678" s="488"/>
      <c r="AT1678" s="488"/>
      <c r="AU1678" s="489"/>
    </row>
    <row r="1679" spans="1:47" s="516" customFormat="1" ht="12.75">
      <c r="A1679" s="529"/>
      <c r="B1679" s="401" t="s">
        <v>362</v>
      </c>
      <c r="C1679" s="360">
        <v>0</v>
      </c>
      <c r="D1679" s="360">
        <v>1.35</v>
      </c>
      <c r="E1679" s="360">
        <v>0</v>
      </c>
      <c r="F1679" s="402"/>
      <c r="G1679" s="402"/>
      <c r="H1679" s="177">
        <v>7.5956830000000002</v>
      </c>
      <c r="I1679" s="177">
        <v>7.5956830000000002</v>
      </c>
      <c r="J1679" s="177">
        <v>0</v>
      </c>
      <c r="K1679" s="177">
        <v>0</v>
      </c>
      <c r="L1679" s="177">
        <v>1.35</v>
      </c>
      <c r="M1679" s="177">
        <v>0</v>
      </c>
      <c r="N1679" s="177">
        <v>0</v>
      </c>
      <c r="O1679" s="177">
        <v>0</v>
      </c>
      <c r="P1679" s="177">
        <v>0</v>
      </c>
      <c r="Q1679" s="177">
        <v>0</v>
      </c>
      <c r="R1679" s="177">
        <v>0</v>
      </c>
      <c r="S1679" s="177">
        <v>0</v>
      </c>
      <c r="T1679" s="403">
        <v>1.35</v>
      </c>
      <c r="U1679" s="403">
        <v>0</v>
      </c>
      <c r="V1679" s="177">
        <v>0</v>
      </c>
      <c r="W1679" s="177">
        <v>7.5956830000000002</v>
      </c>
      <c r="X1679" s="177">
        <v>0</v>
      </c>
      <c r="Y1679" s="177">
        <v>0</v>
      </c>
      <c r="Z1679" s="177">
        <v>0</v>
      </c>
      <c r="AA1679" s="545">
        <v>7.5956830000000002</v>
      </c>
      <c r="AB1679" s="490"/>
      <c r="AC1679" s="488"/>
      <c r="AD1679" s="488"/>
      <c r="AE1679" s="488"/>
      <c r="AF1679" s="488"/>
      <c r="AG1679" s="488"/>
      <c r="AH1679" s="488"/>
      <c r="AI1679" s="488"/>
      <c r="AJ1679" s="488"/>
      <c r="AK1679" s="488"/>
      <c r="AL1679" s="488"/>
      <c r="AM1679" s="488"/>
      <c r="AN1679" s="488"/>
      <c r="AO1679" s="488"/>
      <c r="AP1679" s="488"/>
      <c r="AQ1679" s="488"/>
      <c r="AR1679" s="488"/>
      <c r="AS1679" s="488"/>
      <c r="AT1679" s="488"/>
      <c r="AU1679" s="489"/>
    </row>
    <row r="1680" spans="1:47" s="516" customFormat="1" ht="12.75">
      <c r="A1680" s="529"/>
      <c r="B1680" s="401" t="s">
        <v>363</v>
      </c>
      <c r="C1680" s="360">
        <v>0</v>
      </c>
      <c r="D1680" s="360">
        <v>0</v>
      </c>
      <c r="E1680" s="360">
        <v>0</v>
      </c>
      <c r="F1680" s="402"/>
      <c r="G1680" s="402"/>
      <c r="H1680" s="177">
        <v>0</v>
      </c>
      <c r="I1680" s="177">
        <v>0</v>
      </c>
      <c r="J1680" s="177">
        <v>0</v>
      </c>
      <c r="K1680" s="177">
        <v>0</v>
      </c>
      <c r="L1680" s="177">
        <v>0</v>
      </c>
      <c r="M1680" s="177">
        <v>0</v>
      </c>
      <c r="N1680" s="177">
        <v>0</v>
      </c>
      <c r="O1680" s="177">
        <v>0</v>
      </c>
      <c r="P1680" s="177">
        <v>0</v>
      </c>
      <c r="Q1680" s="177">
        <v>0</v>
      </c>
      <c r="R1680" s="177">
        <v>0</v>
      </c>
      <c r="S1680" s="177">
        <v>0</v>
      </c>
      <c r="T1680" s="403">
        <v>0</v>
      </c>
      <c r="U1680" s="403">
        <v>0</v>
      </c>
      <c r="V1680" s="177">
        <v>0</v>
      </c>
      <c r="W1680" s="177">
        <v>0</v>
      </c>
      <c r="X1680" s="177">
        <v>0</v>
      </c>
      <c r="Y1680" s="177">
        <v>0</v>
      </c>
      <c r="Z1680" s="177">
        <v>0</v>
      </c>
      <c r="AA1680" s="545">
        <v>0</v>
      </c>
      <c r="AB1680" s="490"/>
      <c r="AC1680" s="488"/>
      <c r="AD1680" s="488"/>
      <c r="AE1680" s="488"/>
      <c r="AF1680" s="488"/>
      <c r="AG1680" s="488"/>
      <c r="AH1680" s="488"/>
      <c r="AI1680" s="488"/>
      <c r="AJ1680" s="488"/>
      <c r="AK1680" s="488"/>
      <c r="AL1680" s="488"/>
      <c r="AM1680" s="488"/>
      <c r="AN1680" s="488"/>
      <c r="AO1680" s="488"/>
      <c r="AP1680" s="488"/>
      <c r="AQ1680" s="488"/>
      <c r="AR1680" s="488"/>
      <c r="AS1680" s="488"/>
      <c r="AT1680" s="488"/>
      <c r="AU1680" s="489"/>
    </row>
    <row r="1681" spans="1:47" s="516" customFormat="1" ht="12.75">
      <c r="A1681" s="529"/>
      <c r="B1681" s="401" t="s">
        <v>364</v>
      </c>
      <c r="C1681" s="360"/>
      <c r="D1681" s="360"/>
      <c r="E1681" s="360"/>
      <c r="F1681" s="402"/>
      <c r="G1681" s="402"/>
      <c r="H1681" s="177"/>
      <c r="I1681" s="177"/>
      <c r="J1681" s="177"/>
      <c r="K1681" s="177"/>
      <c r="L1681" s="177"/>
      <c r="M1681" s="177"/>
      <c r="N1681" s="177"/>
      <c r="O1681" s="177"/>
      <c r="P1681" s="177"/>
      <c r="Q1681" s="177"/>
      <c r="R1681" s="177"/>
      <c r="S1681" s="177"/>
      <c r="T1681" s="403">
        <v>0</v>
      </c>
      <c r="U1681" s="403">
        <v>0</v>
      </c>
      <c r="V1681" s="177"/>
      <c r="W1681" s="177"/>
      <c r="X1681" s="177"/>
      <c r="Y1681" s="177"/>
      <c r="Z1681" s="177"/>
      <c r="AA1681" s="545">
        <v>0</v>
      </c>
      <c r="AB1681" s="490"/>
      <c r="AC1681" s="488"/>
      <c r="AD1681" s="488"/>
      <c r="AE1681" s="488"/>
      <c r="AF1681" s="488"/>
      <c r="AG1681" s="488"/>
      <c r="AH1681" s="488"/>
      <c r="AI1681" s="488"/>
      <c r="AJ1681" s="488"/>
      <c r="AK1681" s="488"/>
      <c r="AL1681" s="488"/>
      <c r="AM1681" s="488"/>
      <c r="AN1681" s="488"/>
      <c r="AO1681" s="488"/>
      <c r="AP1681" s="488"/>
      <c r="AQ1681" s="488"/>
      <c r="AR1681" s="488"/>
      <c r="AS1681" s="488"/>
      <c r="AT1681" s="488"/>
      <c r="AU1681" s="489"/>
    </row>
    <row r="1682" spans="1:47" s="516" customFormat="1" ht="12.75">
      <c r="A1682" s="529"/>
      <c r="B1682" s="401" t="s">
        <v>365</v>
      </c>
      <c r="C1682" s="360"/>
      <c r="D1682" s="360"/>
      <c r="E1682" s="360"/>
      <c r="F1682" s="402"/>
      <c r="G1682" s="402"/>
      <c r="H1682" s="177"/>
      <c r="I1682" s="177"/>
      <c r="J1682" s="177"/>
      <c r="K1682" s="177"/>
      <c r="L1682" s="177"/>
      <c r="M1682" s="177"/>
      <c r="N1682" s="177"/>
      <c r="O1682" s="177"/>
      <c r="P1682" s="177"/>
      <c r="Q1682" s="177"/>
      <c r="R1682" s="177"/>
      <c r="S1682" s="177"/>
      <c r="T1682" s="403">
        <v>0</v>
      </c>
      <c r="U1682" s="403">
        <v>0</v>
      </c>
      <c r="V1682" s="177"/>
      <c r="W1682" s="177"/>
      <c r="X1682" s="177"/>
      <c r="Y1682" s="177"/>
      <c r="Z1682" s="177"/>
      <c r="AA1682" s="545">
        <v>0</v>
      </c>
      <c r="AB1682" s="490"/>
      <c r="AC1682" s="488"/>
      <c r="AD1682" s="488"/>
      <c r="AE1682" s="488"/>
      <c r="AF1682" s="488"/>
      <c r="AG1682" s="488"/>
      <c r="AH1682" s="488"/>
      <c r="AI1682" s="488"/>
      <c r="AJ1682" s="488"/>
      <c r="AK1682" s="488"/>
      <c r="AL1682" s="488"/>
      <c r="AM1682" s="488"/>
      <c r="AN1682" s="488"/>
      <c r="AO1682" s="488"/>
      <c r="AP1682" s="488"/>
      <c r="AQ1682" s="488"/>
      <c r="AR1682" s="488"/>
      <c r="AS1682" s="488"/>
      <c r="AT1682" s="488"/>
      <c r="AU1682" s="489"/>
    </row>
    <row r="1683" spans="1:47" s="516" customFormat="1" ht="12.75">
      <c r="A1683" s="529"/>
      <c r="B1683" s="401" t="s">
        <v>366</v>
      </c>
      <c r="C1683" s="360"/>
      <c r="D1683" s="360"/>
      <c r="E1683" s="360"/>
      <c r="F1683" s="402"/>
      <c r="G1683" s="402"/>
      <c r="H1683" s="177"/>
      <c r="I1683" s="177"/>
      <c r="J1683" s="177"/>
      <c r="K1683" s="177"/>
      <c r="L1683" s="177"/>
      <c r="M1683" s="177"/>
      <c r="N1683" s="177"/>
      <c r="O1683" s="177"/>
      <c r="P1683" s="177"/>
      <c r="Q1683" s="177"/>
      <c r="R1683" s="177"/>
      <c r="S1683" s="177"/>
      <c r="T1683" s="403">
        <v>0</v>
      </c>
      <c r="U1683" s="403">
        <v>0</v>
      </c>
      <c r="V1683" s="177"/>
      <c r="W1683" s="177"/>
      <c r="X1683" s="177"/>
      <c r="Y1683" s="177"/>
      <c r="Z1683" s="177"/>
      <c r="AA1683" s="545">
        <v>0</v>
      </c>
      <c r="AB1683" s="490"/>
      <c r="AC1683" s="488"/>
      <c r="AD1683" s="488"/>
      <c r="AE1683" s="488"/>
      <c r="AF1683" s="488"/>
      <c r="AG1683" s="488"/>
      <c r="AH1683" s="488"/>
      <c r="AI1683" s="488"/>
      <c r="AJ1683" s="488"/>
      <c r="AK1683" s="488"/>
      <c r="AL1683" s="488"/>
      <c r="AM1683" s="488"/>
      <c r="AN1683" s="488"/>
      <c r="AO1683" s="488"/>
      <c r="AP1683" s="488"/>
      <c r="AQ1683" s="488"/>
      <c r="AR1683" s="488"/>
      <c r="AS1683" s="488"/>
      <c r="AT1683" s="488"/>
      <c r="AU1683" s="489"/>
    </row>
    <row r="1684" spans="1:47" s="516" customFormat="1" ht="12.75">
      <c r="A1684" s="529"/>
      <c r="B1684" s="401" t="s">
        <v>367</v>
      </c>
      <c r="C1684" s="360"/>
      <c r="D1684" s="360"/>
      <c r="E1684" s="360"/>
      <c r="F1684" s="402"/>
      <c r="G1684" s="402"/>
      <c r="H1684" s="177"/>
      <c r="I1684" s="177"/>
      <c r="J1684" s="177"/>
      <c r="K1684" s="177"/>
      <c r="L1684" s="177"/>
      <c r="M1684" s="177"/>
      <c r="N1684" s="177"/>
      <c r="O1684" s="177"/>
      <c r="P1684" s="177"/>
      <c r="Q1684" s="177"/>
      <c r="R1684" s="177"/>
      <c r="S1684" s="177"/>
      <c r="T1684" s="403">
        <v>0</v>
      </c>
      <c r="U1684" s="403">
        <v>0</v>
      </c>
      <c r="V1684" s="177"/>
      <c r="W1684" s="177"/>
      <c r="X1684" s="177"/>
      <c r="Y1684" s="177"/>
      <c r="Z1684" s="177"/>
      <c r="AA1684" s="545">
        <v>0</v>
      </c>
      <c r="AB1684" s="490"/>
      <c r="AC1684" s="488"/>
      <c r="AD1684" s="488"/>
      <c r="AE1684" s="488"/>
      <c r="AF1684" s="488"/>
      <c r="AG1684" s="488"/>
      <c r="AH1684" s="488"/>
      <c r="AI1684" s="488"/>
      <c r="AJ1684" s="488"/>
      <c r="AK1684" s="488"/>
      <c r="AL1684" s="488"/>
      <c r="AM1684" s="488"/>
      <c r="AN1684" s="488"/>
      <c r="AO1684" s="488"/>
      <c r="AP1684" s="488"/>
      <c r="AQ1684" s="488"/>
      <c r="AR1684" s="488"/>
      <c r="AS1684" s="488"/>
      <c r="AT1684" s="488"/>
      <c r="AU1684" s="489"/>
    </row>
    <row r="1685" spans="1:47" s="516" customFormat="1" ht="12.75">
      <c r="A1685" s="529"/>
      <c r="B1685" s="401" t="s">
        <v>368</v>
      </c>
      <c r="C1685" s="360">
        <v>0</v>
      </c>
      <c r="D1685" s="360">
        <v>1.35</v>
      </c>
      <c r="E1685" s="360">
        <v>0</v>
      </c>
      <c r="F1685" s="402"/>
      <c r="G1685" s="402"/>
      <c r="H1685" s="177">
        <v>7.5956830000000002</v>
      </c>
      <c r="I1685" s="177">
        <v>7.5956830000000002</v>
      </c>
      <c r="J1685" s="177">
        <v>0</v>
      </c>
      <c r="K1685" s="177">
        <v>0</v>
      </c>
      <c r="L1685" s="177">
        <v>1.35</v>
      </c>
      <c r="M1685" s="177">
        <v>0</v>
      </c>
      <c r="N1685" s="177">
        <v>0</v>
      </c>
      <c r="O1685" s="177">
        <v>0</v>
      </c>
      <c r="P1685" s="177">
        <v>0</v>
      </c>
      <c r="Q1685" s="177">
        <v>0</v>
      </c>
      <c r="R1685" s="177">
        <v>0</v>
      </c>
      <c r="S1685" s="177">
        <v>0</v>
      </c>
      <c r="T1685" s="403">
        <v>1.35</v>
      </c>
      <c r="U1685" s="403">
        <v>0</v>
      </c>
      <c r="V1685" s="177">
        <v>0</v>
      </c>
      <c r="W1685" s="177">
        <v>7.5956830000000002</v>
      </c>
      <c r="X1685" s="177">
        <v>0</v>
      </c>
      <c r="Y1685" s="177">
        <v>0</v>
      </c>
      <c r="Z1685" s="177">
        <v>0</v>
      </c>
      <c r="AA1685" s="545">
        <v>7.5956830000000002</v>
      </c>
      <c r="AB1685" s="490"/>
      <c r="AC1685" s="488"/>
      <c r="AD1685" s="488"/>
      <c r="AE1685" s="488"/>
      <c r="AF1685" s="488"/>
      <c r="AG1685" s="488"/>
      <c r="AH1685" s="488"/>
      <c r="AI1685" s="488"/>
      <c r="AJ1685" s="488"/>
      <c r="AK1685" s="488"/>
      <c r="AL1685" s="488"/>
      <c r="AM1685" s="488"/>
      <c r="AN1685" s="488"/>
      <c r="AO1685" s="488"/>
      <c r="AP1685" s="488"/>
      <c r="AQ1685" s="488"/>
      <c r="AR1685" s="488"/>
      <c r="AS1685" s="488"/>
      <c r="AT1685" s="488"/>
      <c r="AU1685" s="489"/>
    </row>
    <row r="1686" spans="1:47" s="516" customFormat="1" ht="12.75">
      <c r="A1686" s="529"/>
      <c r="B1686" s="401" t="s">
        <v>369</v>
      </c>
      <c r="C1686" s="360"/>
      <c r="D1686" s="360"/>
      <c r="E1686" s="360"/>
      <c r="F1686" s="402"/>
      <c r="G1686" s="402"/>
      <c r="H1686" s="177"/>
      <c r="I1686" s="177"/>
      <c r="J1686" s="177"/>
      <c r="K1686" s="177"/>
      <c r="L1686" s="177"/>
      <c r="M1686" s="177"/>
      <c r="N1686" s="177"/>
      <c r="O1686" s="177"/>
      <c r="P1686" s="177"/>
      <c r="Q1686" s="177"/>
      <c r="R1686" s="177"/>
      <c r="S1686" s="177"/>
      <c r="T1686" s="403">
        <v>0</v>
      </c>
      <c r="U1686" s="403">
        <v>0</v>
      </c>
      <c r="V1686" s="177"/>
      <c r="W1686" s="177"/>
      <c r="X1686" s="177"/>
      <c r="Y1686" s="177"/>
      <c r="Z1686" s="177"/>
      <c r="AA1686" s="545">
        <v>0</v>
      </c>
      <c r="AB1686" s="490"/>
      <c r="AC1686" s="488"/>
      <c r="AD1686" s="488"/>
      <c r="AE1686" s="488"/>
      <c r="AF1686" s="488"/>
      <c r="AG1686" s="488"/>
      <c r="AH1686" s="488"/>
      <c r="AI1686" s="488"/>
      <c r="AJ1686" s="488"/>
      <c r="AK1686" s="488"/>
      <c r="AL1686" s="488"/>
      <c r="AM1686" s="488"/>
      <c r="AN1686" s="488"/>
      <c r="AO1686" s="488"/>
      <c r="AP1686" s="488"/>
      <c r="AQ1686" s="488"/>
      <c r="AR1686" s="488"/>
      <c r="AS1686" s="488"/>
      <c r="AT1686" s="488"/>
      <c r="AU1686" s="489"/>
    </row>
    <row r="1687" spans="1:47" s="516" customFormat="1" ht="12.75">
      <c r="A1687" s="529"/>
      <c r="B1687" s="401" t="s">
        <v>370</v>
      </c>
      <c r="C1687" s="360"/>
      <c r="D1687" s="360"/>
      <c r="E1687" s="360"/>
      <c r="F1687" s="402"/>
      <c r="G1687" s="402"/>
      <c r="H1687" s="177"/>
      <c r="I1687" s="177"/>
      <c r="J1687" s="177"/>
      <c r="K1687" s="177"/>
      <c r="L1687" s="177"/>
      <c r="M1687" s="177"/>
      <c r="N1687" s="177"/>
      <c r="O1687" s="177"/>
      <c r="P1687" s="177"/>
      <c r="Q1687" s="177"/>
      <c r="R1687" s="177"/>
      <c r="S1687" s="177"/>
      <c r="T1687" s="403">
        <v>0</v>
      </c>
      <c r="U1687" s="403">
        <v>0</v>
      </c>
      <c r="V1687" s="177"/>
      <c r="W1687" s="177"/>
      <c r="X1687" s="177"/>
      <c r="Y1687" s="177"/>
      <c r="Z1687" s="177"/>
      <c r="AA1687" s="545">
        <v>0</v>
      </c>
      <c r="AB1687" s="490"/>
      <c r="AC1687" s="488"/>
      <c r="AD1687" s="488"/>
      <c r="AE1687" s="488"/>
      <c r="AF1687" s="488"/>
      <c r="AG1687" s="488"/>
      <c r="AH1687" s="488"/>
      <c r="AI1687" s="488"/>
      <c r="AJ1687" s="488"/>
      <c r="AK1687" s="488"/>
      <c r="AL1687" s="488"/>
      <c r="AM1687" s="488"/>
      <c r="AN1687" s="488"/>
      <c r="AO1687" s="488"/>
      <c r="AP1687" s="488"/>
      <c r="AQ1687" s="488"/>
      <c r="AR1687" s="488"/>
      <c r="AS1687" s="488"/>
      <c r="AT1687" s="488"/>
      <c r="AU1687" s="489"/>
    </row>
    <row r="1688" spans="1:47" s="516" customFormat="1" ht="12.75">
      <c r="A1688" s="529"/>
      <c r="B1688" s="401" t="s">
        <v>371</v>
      </c>
      <c r="C1688" s="360"/>
      <c r="D1688" s="360">
        <v>1.35</v>
      </c>
      <c r="E1688" s="360"/>
      <c r="F1688" s="402"/>
      <c r="G1688" s="402"/>
      <c r="H1688" s="177">
        <v>7.5956830000000002</v>
      </c>
      <c r="I1688" s="518">
        <v>7.5956830000000002</v>
      </c>
      <c r="J1688" s="177"/>
      <c r="K1688" s="177"/>
      <c r="L1688" s="177">
        <v>1.35</v>
      </c>
      <c r="M1688" s="177"/>
      <c r="N1688" s="177"/>
      <c r="O1688" s="177"/>
      <c r="P1688" s="177"/>
      <c r="Q1688" s="177"/>
      <c r="R1688" s="177"/>
      <c r="S1688" s="177"/>
      <c r="T1688" s="403">
        <v>1.35</v>
      </c>
      <c r="U1688" s="403">
        <v>0</v>
      </c>
      <c r="V1688" s="177"/>
      <c r="W1688" s="177">
        <v>7.5956830000000002</v>
      </c>
      <c r="X1688" s="177"/>
      <c r="Y1688" s="177"/>
      <c r="Z1688" s="177"/>
      <c r="AA1688" s="545">
        <v>7.5956830000000002</v>
      </c>
      <c r="AB1688" s="490"/>
      <c r="AC1688" s="488"/>
      <c r="AD1688" s="488"/>
      <c r="AE1688" s="488"/>
      <c r="AF1688" s="488"/>
      <c r="AG1688" s="488"/>
      <c r="AH1688" s="488"/>
      <c r="AI1688" s="488"/>
      <c r="AJ1688" s="488"/>
      <c r="AK1688" s="488"/>
      <c r="AL1688" s="488"/>
      <c r="AM1688" s="488"/>
      <c r="AN1688" s="488"/>
      <c r="AO1688" s="488"/>
      <c r="AP1688" s="488"/>
      <c r="AQ1688" s="488"/>
      <c r="AR1688" s="488"/>
      <c r="AS1688" s="488"/>
      <c r="AT1688" s="488"/>
      <c r="AU1688" s="489"/>
    </row>
    <row r="1689" spans="1:47" s="516" customFormat="1" ht="12.75">
      <c r="A1689" s="529"/>
      <c r="B1689" s="401" t="s">
        <v>372</v>
      </c>
      <c r="C1689" s="360"/>
      <c r="D1689" s="360"/>
      <c r="E1689" s="360"/>
      <c r="F1689" s="402"/>
      <c r="G1689" s="402"/>
      <c r="H1689" s="177"/>
      <c r="I1689" s="177"/>
      <c r="J1689" s="177"/>
      <c r="K1689" s="177"/>
      <c r="L1689" s="177"/>
      <c r="M1689" s="177"/>
      <c r="N1689" s="177"/>
      <c r="O1689" s="177"/>
      <c r="P1689" s="177"/>
      <c r="Q1689" s="177"/>
      <c r="R1689" s="177"/>
      <c r="S1689" s="177"/>
      <c r="T1689" s="403">
        <v>0</v>
      </c>
      <c r="U1689" s="403">
        <v>0</v>
      </c>
      <c r="V1689" s="177"/>
      <c r="W1689" s="177"/>
      <c r="X1689" s="177"/>
      <c r="Y1689" s="177"/>
      <c r="Z1689" s="177"/>
      <c r="AA1689" s="545">
        <v>0</v>
      </c>
      <c r="AB1689" s="490"/>
      <c r="AC1689" s="488"/>
      <c r="AD1689" s="488"/>
      <c r="AE1689" s="488"/>
      <c r="AF1689" s="488"/>
      <c r="AG1689" s="488"/>
      <c r="AH1689" s="488"/>
      <c r="AI1689" s="488"/>
      <c r="AJ1689" s="488"/>
      <c r="AK1689" s="488"/>
      <c r="AL1689" s="488"/>
      <c r="AM1689" s="488"/>
      <c r="AN1689" s="488"/>
      <c r="AO1689" s="488"/>
      <c r="AP1689" s="488"/>
      <c r="AQ1689" s="488"/>
      <c r="AR1689" s="488"/>
      <c r="AS1689" s="488"/>
      <c r="AT1689" s="488"/>
      <c r="AU1689" s="489"/>
    </row>
    <row r="1690" spans="1:47" s="516" customFormat="1" ht="12.75">
      <c r="A1690" s="529"/>
      <c r="B1690" s="401" t="s">
        <v>373</v>
      </c>
      <c r="C1690" s="360">
        <v>0</v>
      </c>
      <c r="D1690" s="360">
        <v>0</v>
      </c>
      <c r="E1690" s="360">
        <v>0</v>
      </c>
      <c r="F1690" s="402"/>
      <c r="G1690" s="402"/>
      <c r="H1690" s="177">
        <v>0</v>
      </c>
      <c r="I1690" s="177">
        <v>0</v>
      </c>
      <c r="J1690" s="177">
        <v>0</v>
      </c>
      <c r="K1690" s="177">
        <v>0</v>
      </c>
      <c r="L1690" s="177">
        <v>0</v>
      </c>
      <c r="M1690" s="177">
        <v>0</v>
      </c>
      <c r="N1690" s="177">
        <v>0</v>
      </c>
      <c r="O1690" s="177">
        <v>0</v>
      </c>
      <c r="P1690" s="177">
        <v>0</v>
      </c>
      <c r="Q1690" s="177">
        <v>0</v>
      </c>
      <c r="R1690" s="177">
        <v>0</v>
      </c>
      <c r="S1690" s="177">
        <v>0</v>
      </c>
      <c r="T1690" s="403">
        <v>0</v>
      </c>
      <c r="U1690" s="403">
        <v>0</v>
      </c>
      <c r="V1690" s="177">
        <v>0</v>
      </c>
      <c r="W1690" s="177">
        <v>0</v>
      </c>
      <c r="X1690" s="177">
        <v>0</v>
      </c>
      <c r="Y1690" s="177">
        <v>0</v>
      </c>
      <c r="Z1690" s="177">
        <v>0</v>
      </c>
      <c r="AA1690" s="545">
        <v>0</v>
      </c>
      <c r="AB1690" s="490"/>
      <c r="AC1690" s="488"/>
      <c r="AD1690" s="488"/>
      <c r="AE1690" s="488"/>
      <c r="AF1690" s="488"/>
      <c r="AG1690" s="488"/>
      <c r="AH1690" s="488"/>
      <c r="AI1690" s="488"/>
      <c r="AJ1690" s="488"/>
      <c r="AK1690" s="488"/>
      <c r="AL1690" s="488"/>
      <c r="AM1690" s="488"/>
      <c r="AN1690" s="488"/>
      <c r="AO1690" s="488"/>
      <c r="AP1690" s="488"/>
      <c r="AQ1690" s="488"/>
      <c r="AR1690" s="488"/>
      <c r="AS1690" s="488"/>
      <c r="AT1690" s="488"/>
      <c r="AU1690" s="489"/>
    </row>
    <row r="1691" spans="1:47" s="516" customFormat="1" ht="12.75">
      <c r="A1691" s="529"/>
      <c r="B1691" s="401" t="s">
        <v>374</v>
      </c>
      <c r="C1691" s="360"/>
      <c r="D1691" s="360"/>
      <c r="E1691" s="360"/>
      <c r="F1691" s="402"/>
      <c r="G1691" s="402"/>
      <c r="H1691" s="177"/>
      <c r="I1691" s="177"/>
      <c r="J1691" s="177"/>
      <c r="K1691" s="177"/>
      <c r="L1691" s="177"/>
      <c r="M1691" s="177"/>
      <c r="N1691" s="177"/>
      <c r="O1691" s="177"/>
      <c r="P1691" s="177"/>
      <c r="Q1691" s="177"/>
      <c r="R1691" s="177"/>
      <c r="S1691" s="177"/>
      <c r="T1691" s="403">
        <v>0</v>
      </c>
      <c r="U1691" s="403">
        <v>0</v>
      </c>
      <c r="V1691" s="177"/>
      <c r="W1691" s="177"/>
      <c r="X1691" s="177"/>
      <c r="Y1691" s="177"/>
      <c r="Z1691" s="177"/>
      <c r="AA1691" s="545">
        <v>0</v>
      </c>
      <c r="AB1691" s="490"/>
      <c r="AC1691" s="488"/>
      <c r="AD1691" s="488"/>
      <c r="AE1691" s="488"/>
      <c r="AF1691" s="488"/>
      <c r="AG1691" s="488"/>
      <c r="AH1691" s="488"/>
      <c r="AI1691" s="488"/>
      <c r="AJ1691" s="488"/>
      <c r="AK1691" s="488"/>
      <c r="AL1691" s="488"/>
      <c r="AM1691" s="488"/>
      <c r="AN1691" s="488"/>
      <c r="AO1691" s="488"/>
      <c r="AP1691" s="488"/>
      <c r="AQ1691" s="488"/>
      <c r="AR1691" s="488"/>
      <c r="AS1691" s="488"/>
      <c r="AT1691" s="488"/>
      <c r="AU1691" s="489"/>
    </row>
    <row r="1692" spans="1:47" s="516" customFormat="1" ht="12.75">
      <c r="A1692" s="529"/>
      <c r="B1692" s="401" t="s">
        <v>375</v>
      </c>
      <c r="C1692" s="360"/>
      <c r="D1692" s="360"/>
      <c r="E1692" s="360"/>
      <c r="F1692" s="402"/>
      <c r="G1692" s="402"/>
      <c r="H1692" s="177"/>
      <c r="I1692" s="177"/>
      <c r="J1692" s="177"/>
      <c r="K1692" s="177"/>
      <c r="L1692" s="177"/>
      <c r="M1692" s="177"/>
      <c r="N1692" s="177"/>
      <c r="O1692" s="177"/>
      <c r="P1692" s="177"/>
      <c r="Q1692" s="177"/>
      <c r="R1692" s="177"/>
      <c r="S1692" s="177"/>
      <c r="T1692" s="403">
        <v>0</v>
      </c>
      <c r="U1692" s="403">
        <v>0</v>
      </c>
      <c r="V1692" s="177"/>
      <c r="W1692" s="177"/>
      <c r="X1692" s="177"/>
      <c r="Y1692" s="177"/>
      <c r="Z1692" s="177"/>
      <c r="AA1692" s="545">
        <v>0</v>
      </c>
      <c r="AB1692" s="490"/>
      <c r="AC1692" s="488"/>
      <c r="AD1692" s="488"/>
      <c r="AE1692" s="488"/>
      <c r="AF1692" s="488"/>
      <c r="AG1692" s="488"/>
      <c r="AH1692" s="488"/>
      <c r="AI1692" s="488"/>
      <c r="AJ1692" s="488"/>
      <c r="AK1692" s="488"/>
      <c r="AL1692" s="488"/>
      <c r="AM1692" s="488"/>
      <c r="AN1692" s="488"/>
      <c r="AO1692" s="488"/>
      <c r="AP1692" s="488"/>
      <c r="AQ1692" s="488"/>
      <c r="AR1692" s="488"/>
      <c r="AS1692" s="488"/>
      <c r="AT1692" s="488"/>
      <c r="AU1692" s="489"/>
    </row>
    <row r="1693" spans="1:47" s="516" customFormat="1" ht="12.75">
      <c r="A1693" s="529"/>
      <c r="B1693" s="401" t="s">
        <v>376</v>
      </c>
      <c r="C1693" s="360"/>
      <c r="D1693" s="360"/>
      <c r="E1693" s="360"/>
      <c r="F1693" s="402"/>
      <c r="G1693" s="402"/>
      <c r="H1693" s="177"/>
      <c r="I1693" s="177"/>
      <c r="J1693" s="177"/>
      <c r="K1693" s="177"/>
      <c r="L1693" s="177"/>
      <c r="M1693" s="177"/>
      <c r="N1693" s="177"/>
      <c r="O1693" s="177"/>
      <c r="P1693" s="177"/>
      <c r="Q1693" s="177"/>
      <c r="R1693" s="177"/>
      <c r="S1693" s="177"/>
      <c r="T1693" s="403">
        <v>0</v>
      </c>
      <c r="U1693" s="403">
        <v>0</v>
      </c>
      <c r="V1693" s="177"/>
      <c r="W1693" s="177"/>
      <c r="X1693" s="177"/>
      <c r="Y1693" s="177"/>
      <c r="Z1693" s="177"/>
      <c r="AA1693" s="545">
        <v>0</v>
      </c>
      <c r="AB1693" s="490"/>
      <c r="AC1693" s="488"/>
      <c r="AD1693" s="488"/>
      <c r="AE1693" s="488"/>
      <c r="AF1693" s="488"/>
      <c r="AG1693" s="488"/>
      <c r="AH1693" s="488"/>
      <c r="AI1693" s="488"/>
      <c r="AJ1693" s="488"/>
      <c r="AK1693" s="488"/>
      <c r="AL1693" s="488"/>
      <c r="AM1693" s="488"/>
      <c r="AN1693" s="488"/>
      <c r="AO1693" s="488"/>
      <c r="AP1693" s="488"/>
      <c r="AQ1693" s="488"/>
      <c r="AR1693" s="488"/>
      <c r="AS1693" s="488"/>
      <c r="AT1693" s="488"/>
      <c r="AU1693" s="489"/>
    </row>
    <row r="1694" spans="1:47" s="516" customFormat="1" ht="12.75">
      <c r="A1694" s="529"/>
      <c r="B1694" s="401" t="s">
        <v>377</v>
      </c>
      <c r="C1694" s="360"/>
      <c r="D1694" s="360"/>
      <c r="E1694" s="360"/>
      <c r="F1694" s="402"/>
      <c r="G1694" s="402"/>
      <c r="H1694" s="177"/>
      <c r="I1694" s="177"/>
      <c r="J1694" s="177"/>
      <c r="K1694" s="177"/>
      <c r="L1694" s="177"/>
      <c r="M1694" s="177"/>
      <c r="N1694" s="177"/>
      <c r="O1694" s="177"/>
      <c r="P1694" s="177"/>
      <c r="Q1694" s="177"/>
      <c r="R1694" s="177"/>
      <c r="S1694" s="177"/>
      <c r="T1694" s="403">
        <v>0</v>
      </c>
      <c r="U1694" s="403">
        <v>0</v>
      </c>
      <c r="V1694" s="177"/>
      <c r="W1694" s="177"/>
      <c r="X1694" s="177"/>
      <c r="Y1694" s="177"/>
      <c r="Z1694" s="177"/>
      <c r="AA1694" s="545">
        <v>0</v>
      </c>
      <c r="AB1694" s="490"/>
      <c r="AC1694" s="488"/>
      <c r="AD1694" s="488"/>
      <c r="AE1694" s="488"/>
      <c r="AF1694" s="488"/>
      <c r="AG1694" s="488"/>
      <c r="AH1694" s="488"/>
      <c r="AI1694" s="488"/>
      <c r="AJ1694" s="488"/>
      <c r="AK1694" s="488"/>
      <c r="AL1694" s="488"/>
      <c r="AM1694" s="488"/>
      <c r="AN1694" s="488"/>
      <c r="AO1694" s="488"/>
      <c r="AP1694" s="488"/>
      <c r="AQ1694" s="488"/>
      <c r="AR1694" s="488"/>
      <c r="AS1694" s="488"/>
      <c r="AT1694" s="488"/>
      <c r="AU1694" s="489"/>
    </row>
    <row r="1695" spans="1:47" s="516" customFormat="1" ht="12.75">
      <c r="A1695" s="529"/>
      <c r="B1695" s="401" t="s">
        <v>67</v>
      </c>
      <c r="C1695" s="360"/>
      <c r="D1695" s="360"/>
      <c r="E1695" s="360"/>
      <c r="F1695" s="402"/>
      <c r="G1695" s="402"/>
      <c r="H1695" s="177"/>
      <c r="I1695" s="177"/>
      <c r="J1695" s="177"/>
      <c r="K1695" s="177"/>
      <c r="L1695" s="177"/>
      <c r="M1695" s="177"/>
      <c r="N1695" s="177"/>
      <c r="O1695" s="177"/>
      <c r="P1695" s="177"/>
      <c r="Q1695" s="177"/>
      <c r="R1695" s="177"/>
      <c r="S1695" s="177"/>
      <c r="T1695" s="403">
        <v>0</v>
      </c>
      <c r="U1695" s="403">
        <v>0</v>
      </c>
      <c r="V1695" s="177"/>
      <c r="W1695" s="177"/>
      <c r="X1695" s="177"/>
      <c r="Y1695" s="177"/>
      <c r="Z1695" s="177"/>
      <c r="AA1695" s="545">
        <v>0</v>
      </c>
      <c r="AB1695" s="490"/>
      <c r="AC1695" s="488"/>
      <c r="AD1695" s="488"/>
      <c r="AE1695" s="488"/>
      <c r="AF1695" s="488"/>
      <c r="AG1695" s="488"/>
      <c r="AH1695" s="488"/>
      <c r="AI1695" s="488"/>
      <c r="AJ1695" s="488"/>
      <c r="AK1695" s="488"/>
      <c r="AL1695" s="488"/>
      <c r="AM1695" s="488"/>
      <c r="AN1695" s="488"/>
      <c r="AO1695" s="488"/>
      <c r="AP1695" s="488"/>
      <c r="AQ1695" s="488"/>
      <c r="AR1695" s="488"/>
      <c r="AS1695" s="488"/>
      <c r="AT1695" s="488"/>
      <c r="AU1695" s="489"/>
    </row>
    <row r="1696" spans="1:47" s="516" customFormat="1" ht="12.75">
      <c r="A1696" s="517"/>
      <c r="B1696" s="511" t="s">
        <v>150</v>
      </c>
      <c r="C1696" s="518"/>
      <c r="D1696" s="513">
        <v>170.8596</v>
      </c>
      <c r="E1696" s="513">
        <v>11.09</v>
      </c>
      <c r="F1696" s="519"/>
      <c r="G1696" s="519"/>
      <c r="H1696" s="513">
        <v>429.53124559000003</v>
      </c>
      <c r="I1696" s="513">
        <v>357.69608378785483</v>
      </c>
      <c r="J1696" s="513">
        <v>0.32</v>
      </c>
      <c r="K1696" s="513">
        <v>0</v>
      </c>
      <c r="L1696" s="513">
        <v>30.8596</v>
      </c>
      <c r="M1696" s="513">
        <v>5.71</v>
      </c>
      <c r="N1696" s="513">
        <v>6.5299999999999994</v>
      </c>
      <c r="O1696" s="513">
        <v>1.68</v>
      </c>
      <c r="P1696" s="513">
        <v>0</v>
      </c>
      <c r="Q1696" s="513">
        <v>0</v>
      </c>
      <c r="R1696" s="513">
        <v>133.15</v>
      </c>
      <c r="S1696" s="513">
        <v>3.7</v>
      </c>
      <c r="T1696" s="584">
        <v>170.8596</v>
      </c>
      <c r="U1696" s="584">
        <v>11.09</v>
      </c>
      <c r="V1696" s="513">
        <v>43.300976914000003</v>
      </c>
      <c r="W1696" s="513">
        <v>111.8560837878548</v>
      </c>
      <c r="X1696" s="513">
        <v>99.000000009999994</v>
      </c>
      <c r="Y1696" s="513">
        <v>72.000000000000014</v>
      </c>
      <c r="Z1696" s="513">
        <v>74.84</v>
      </c>
      <c r="AA1696" s="587">
        <v>400.99706071185483</v>
      </c>
      <c r="AB1696" s="490"/>
      <c r="AC1696" s="515"/>
      <c r="AD1696" s="515"/>
      <c r="AE1696" s="515"/>
      <c r="AF1696" s="488"/>
      <c r="AG1696" s="515"/>
      <c r="AH1696" s="515"/>
      <c r="AI1696" s="488"/>
      <c r="AJ1696" s="488"/>
      <c r="AK1696" s="515"/>
      <c r="AL1696" s="515"/>
      <c r="AM1696" s="515"/>
      <c r="AN1696" s="515"/>
      <c r="AO1696" s="515"/>
      <c r="AP1696" s="515"/>
      <c r="AQ1696" s="515"/>
      <c r="AR1696" s="515"/>
      <c r="AS1696" s="515"/>
      <c r="AT1696" s="515"/>
      <c r="AU1696" s="489"/>
    </row>
    <row r="1697" spans="1:47" s="516" customFormat="1" ht="12.75">
      <c r="A1697" s="534"/>
      <c r="B1697" s="346" t="s">
        <v>361</v>
      </c>
      <c r="C1697" s="347">
        <v>0</v>
      </c>
      <c r="D1697" s="347">
        <v>170.8596</v>
      </c>
      <c r="E1697" s="347">
        <v>11.09</v>
      </c>
      <c r="F1697" s="394"/>
      <c r="G1697" s="394"/>
      <c r="H1697" s="311">
        <v>429.53124559000003</v>
      </c>
      <c r="I1697" s="311">
        <v>357.69608378785483</v>
      </c>
      <c r="J1697" s="311">
        <v>0.32</v>
      </c>
      <c r="K1697" s="311">
        <v>0</v>
      </c>
      <c r="L1697" s="311">
        <v>30.8596</v>
      </c>
      <c r="M1697" s="311">
        <v>5.71</v>
      </c>
      <c r="N1697" s="311">
        <v>6.5299999999999994</v>
      </c>
      <c r="O1697" s="311">
        <v>1.68</v>
      </c>
      <c r="P1697" s="311">
        <v>0</v>
      </c>
      <c r="Q1697" s="311">
        <v>0</v>
      </c>
      <c r="R1697" s="311">
        <v>133.15</v>
      </c>
      <c r="S1697" s="311">
        <v>3.7</v>
      </c>
      <c r="T1697" s="392">
        <v>170.8596</v>
      </c>
      <c r="U1697" s="392">
        <v>11.09</v>
      </c>
      <c r="V1697" s="311">
        <v>43.300976914000003</v>
      </c>
      <c r="W1697" s="311">
        <v>111.8560837878548</v>
      </c>
      <c r="X1697" s="311">
        <v>99.000000009999994</v>
      </c>
      <c r="Y1697" s="311">
        <v>72.000000000000014</v>
      </c>
      <c r="Z1697" s="311">
        <v>74.84</v>
      </c>
      <c r="AA1697" s="395">
        <v>400.99706071185483</v>
      </c>
      <c r="AB1697" s="533"/>
      <c r="AC1697" s="515"/>
      <c r="AD1697" s="515"/>
      <c r="AE1697" s="515"/>
      <c r="AF1697" s="488"/>
      <c r="AG1697" s="515"/>
      <c r="AH1697" s="515"/>
      <c r="AI1697" s="488"/>
      <c r="AJ1697" s="488"/>
      <c r="AK1697" s="515"/>
      <c r="AL1697" s="515"/>
      <c r="AM1697" s="515"/>
      <c r="AN1697" s="515"/>
      <c r="AO1697" s="515"/>
      <c r="AP1697" s="515"/>
      <c r="AQ1697" s="515"/>
      <c r="AR1697" s="515"/>
      <c r="AS1697" s="515"/>
      <c r="AT1697" s="515"/>
      <c r="AU1697" s="489"/>
    </row>
    <row r="1698" spans="1:47" s="516" customFormat="1" ht="12.75">
      <c r="A1698" s="534"/>
      <c r="B1698" s="346" t="s">
        <v>362</v>
      </c>
      <c r="C1698" s="347">
        <v>0</v>
      </c>
      <c r="D1698" s="347">
        <v>170.8596</v>
      </c>
      <c r="E1698" s="347">
        <v>0</v>
      </c>
      <c r="F1698" s="394"/>
      <c r="G1698" s="394"/>
      <c r="H1698" s="311">
        <v>331.09531660000005</v>
      </c>
      <c r="I1698" s="311">
        <v>290.87894055785483</v>
      </c>
      <c r="J1698" s="311">
        <v>0.32</v>
      </c>
      <c r="K1698" s="311">
        <v>0</v>
      </c>
      <c r="L1698" s="311">
        <v>30.8596</v>
      </c>
      <c r="M1698" s="311">
        <v>0</v>
      </c>
      <c r="N1698" s="311">
        <v>6.5299999999999994</v>
      </c>
      <c r="O1698" s="311">
        <v>0</v>
      </c>
      <c r="P1698" s="311">
        <v>0</v>
      </c>
      <c r="Q1698" s="311">
        <v>0</v>
      </c>
      <c r="R1698" s="311">
        <v>133.15</v>
      </c>
      <c r="S1698" s="311">
        <v>0</v>
      </c>
      <c r="T1698" s="392">
        <v>170.8596</v>
      </c>
      <c r="U1698" s="392">
        <v>0</v>
      </c>
      <c r="V1698" s="311">
        <v>30.116767707830704</v>
      </c>
      <c r="W1698" s="311">
        <v>67.266288657854801</v>
      </c>
      <c r="X1698" s="311">
        <v>88.762114749999995</v>
      </c>
      <c r="Y1698" s="311">
        <v>66.12121135000001</v>
      </c>
      <c r="Z1698" s="311">
        <v>68.729325799999998</v>
      </c>
      <c r="AA1698" s="395">
        <v>320.99570826568549</v>
      </c>
      <c r="AB1698" s="533"/>
      <c r="AC1698" s="515"/>
      <c r="AD1698" s="515"/>
      <c r="AE1698" s="515"/>
      <c r="AF1698" s="488"/>
      <c r="AG1698" s="515"/>
      <c r="AH1698" s="515"/>
      <c r="AI1698" s="488"/>
      <c r="AJ1698" s="488"/>
      <c r="AK1698" s="515"/>
      <c r="AL1698" s="515"/>
      <c r="AM1698" s="515"/>
      <c r="AN1698" s="515"/>
      <c r="AO1698" s="515"/>
      <c r="AP1698" s="515"/>
      <c r="AQ1698" s="515"/>
      <c r="AR1698" s="515"/>
      <c r="AS1698" s="515"/>
      <c r="AT1698" s="515"/>
      <c r="AU1698" s="489"/>
    </row>
    <row r="1699" spans="1:47" s="516" customFormat="1" ht="12.75">
      <c r="A1699" s="534"/>
      <c r="B1699" s="346" t="s">
        <v>363</v>
      </c>
      <c r="C1699" s="347">
        <v>0</v>
      </c>
      <c r="D1699" s="347">
        <v>149.3116</v>
      </c>
      <c r="E1699" s="347">
        <v>0</v>
      </c>
      <c r="F1699" s="394"/>
      <c r="G1699" s="394"/>
      <c r="H1699" s="311">
        <v>261.53824802999998</v>
      </c>
      <c r="I1699" s="311">
        <v>237.08391989785483</v>
      </c>
      <c r="J1699" s="311">
        <v>0</v>
      </c>
      <c r="K1699" s="311">
        <v>0</v>
      </c>
      <c r="L1699" s="311">
        <v>11.9116</v>
      </c>
      <c r="M1699" s="311">
        <v>0</v>
      </c>
      <c r="N1699" s="311">
        <v>4.25</v>
      </c>
      <c r="O1699" s="311">
        <v>0</v>
      </c>
      <c r="P1699" s="311">
        <v>0</v>
      </c>
      <c r="Q1699" s="311">
        <v>0</v>
      </c>
      <c r="R1699" s="311">
        <v>133.15</v>
      </c>
      <c r="S1699" s="311">
        <v>0</v>
      </c>
      <c r="T1699" s="392">
        <v>149.3116</v>
      </c>
      <c r="U1699" s="392">
        <v>0</v>
      </c>
      <c r="V1699" s="311">
        <v>15.471871664</v>
      </c>
      <c r="W1699" s="311">
        <v>16.401457787854806</v>
      </c>
      <c r="X1699" s="311">
        <v>85.831924959999995</v>
      </c>
      <c r="Y1699" s="311">
        <v>66.12121135000001</v>
      </c>
      <c r="Z1699" s="311">
        <v>68.729325799999998</v>
      </c>
      <c r="AA1699" s="395">
        <v>252.55579156185479</v>
      </c>
      <c r="AB1699" s="533"/>
      <c r="AC1699" s="515"/>
      <c r="AD1699" s="515"/>
      <c r="AE1699" s="515"/>
      <c r="AF1699" s="488"/>
      <c r="AG1699" s="515"/>
      <c r="AH1699" s="515"/>
      <c r="AI1699" s="488"/>
      <c r="AJ1699" s="488"/>
      <c r="AK1699" s="515"/>
      <c r="AL1699" s="515"/>
      <c r="AM1699" s="515"/>
      <c r="AN1699" s="515"/>
      <c r="AO1699" s="515"/>
      <c r="AP1699" s="515"/>
      <c r="AQ1699" s="515"/>
      <c r="AR1699" s="515"/>
      <c r="AS1699" s="515"/>
      <c r="AT1699" s="515"/>
      <c r="AU1699" s="489"/>
    </row>
    <row r="1700" spans="1:47" s="516" customFormat="1" ht="12.75">
      <c r="A1700" s="534"/>
      <c r="B1700" s="346" t="s">
        <v>364</v>
      </c>
      <c r="C1700" s="347"/>
      <c r="D1700" s="347">
        <v>0</v>
      </c>
      <c r="E1700" s="347">
        <v>0</v>
      </c>
      <c r="F1700" s="394"/>
      <c r="G1700" s="394"/>
      <c r="H1700" s="311">
        <v>0</v>
      </c>
      <c r="I1700" s="311">
        <v>0</v>
      </c>
      <c r="J1700" s="311">
        <v>0</v>
      </c>
      <c r="K1700" s="311">
        <v>0</v>
      </c>
      <c r="L1700" s="311">
        <v>0</v>
      </c>
      <c r="M1700" s="311">
        <v>0</v>
      </c>
      <c r="N1700" s="311">
        <v>0</v>
      </c>
      <c r="O1700" s="311">
        <v>0</v>
      </c>
      <c r="P1700" s="311">
        <v>0</v>
      </c>
      <c r="Q1700" s="311">
        <v>0</v>
      </c>
      <c r="R1700" s="311">
        <v>0</v>
      </c>
      <c r="S1700" s="311">
        <v>0</v>
      </c>
      <c r="T1700" s="392">
        <v>0</v>
      </c>
      <c r="U1700" s="392">
        <v>0</v>
      </c>
      <c r="V1700" s="311">
        <v>0</v>
      </c>
      <c r="W1700" s="311">
        <v>0</v>
      </c>
      <c r="X1700" s="311">
        <v>0</v>
      </c>
      <c r="Y1700" s="311">
        <v>0</v>
      </c>
      <c r="Z1700" s="311">
        <v>0</v>
      </c>
      <c r="AA1700" s="395">
        <v>0</v>
      </c>
      <c r="AB1700" s="533"/>
      <c r="AC1700" s="515"/>
      <c r="AD1700" s="515"/>
      <c r="AE1700" s="515"/>
      <c r="AF1700" s="488"/>
      <c r="AG1700" s="515"/>
      <c r="AH1700" s="515"/>
      <c r="AI1700" s="488"/>
      <c r="AJ1700" s="488"/>
      <c r="AK1700" s="515"/>
      <c r="AL1700" s="515"/>
      <c r="AM1700" s="515"/>
      <c r="AN1700" s="515"/>
      <c r="AO1700" s="515"/>
      <c r="AP1700" s="515"/>
      <c r="AQ1700" s="515"/>
      <c r="AR1700" s="515"/>
      <c r="AS1700" s="515"/>
      <c r="AT1700" s="515"/>
      <c r="AU1700" s="489"/>
    </row>
    <row r="1701" spans="1:47" s="516" customFormat="1" ht="12.75">
      <c r="A1701" s="534"/>
      <c r="B1701" s="346" t="s">
        <v>365</v>
      </c>
      <c r="C1701" s="347"/>
      <c r="D1701" s="347">
        <v>0</v>
      </c>
      <c r="E1701" s="347">
        <v>0</v>
      </c>
      <c r="F1701" s="394"/>
      <c r="G1701" s="394"/>
      <c r="H1701" s="311">
        <v>0</v>
      </c>
      <c r="I1701" s="311">
        <v>0</v>
      </c>
      <c r="J1701" s="311">
        <v>0</v>
      </c>
      <c r="K1701" s="311">
        <v>0</v>
      </c>
      <c r="L1701" s="311">
        <v>0</v>
      </c>
      <c r="M1701" s="311">
        <v>0</v>
      </c>
      <c r="N1701" s="311">
        <v>0</v>
      </c>
      <c r="O1701" s="311">
        <v>0</v>
      </c>
      <c r="P1701" s="311">
        <v>0</v>
      </c>
      <c r="Q1701" s="311">
        <v>0</v>
      </c>
      <c r="R1701" s="311">
        <v>0</v>
      </c>
      <c r="S1701" s="311">
        <v>0</v>
      </c>
      <c r="T1701" s="392">
        <v>0</v>
      </c>
      <c r="U1701" s="392">
        <v>0</v>
      </c>
      <c r="V1701" s="311">
        <v>0</v>
      </c>
      <c r="W1701" s="311">
        <v>0</v>
      </c>
      <c r="X1701" s="311">
        <v>0</v>
      </c>
      <c r="Y1701" s="311">
        <v>0</v>
      </c>
      <c r="Z1701" s="311">
        <v>0</v>
      </c>
      <c r="AA1701" s="395">
        <v>0</v>
      </c>
      <c r="AB1701" s="533"/>
      <c r="AC1701" s="515"/>
      <c r="AD1701" s="515"/>
      <c r="AE1701" s="515"/>
      <c r="AF1701" s="488"/>
      <c r="AG1701" s="515"/>
      <c r="AH1701" s="515"/>
      <c r="AI1701" s="488"/>
      <c r="AJ1701" s="488"/>
      <c r="AK1701" s="515"/>
      <c r="AL1701" s="515"/>
      <c r="AM1701" s="515"/>
      <c r="AN1701" s="515"/>
      <c r="AO1701" s="515"/>
      <c r="AP1701" s="515"/>
      <c r="AQ1701" s="515"/>
      <c r="AR1701" s="515"/>
      <c r="AS1701" s="515"/>
      <c r="AT1701" s="515"/>
      <c r="AU1701" s="489"/>
    </row>
    <row r="1702" spans="1:47" s="516" customFormat="1" ht="12.75">
      <c r="A1702" s="534"/>
      <c r="B1702" s="346" t="s">
        <v>366</v>
      </c>
      <c r="C1702" s="347"/>
      <c r="D1702" s="347">
        <v>35.741600000000005</v>
      </c>
      <c r="E1702" s="347">
        <v>0</v>
      </c>
      <c r="F1702" s="394"/>
      <c r="G1702" s="394"/>
      <c r="H1702" s="311">
        <v>80.097373630000007</v>
      </c>
      <c r="I1702" s="311">
        <v>55.643045497854814</v>
      </c>
      <c r="J1702" s="311">
        <v>0</v>
      </c>
      <c r="K1702" s="311">
        <v>0</v>
      </c>
      <c r="L1702" s="311">
        <v>11.2516</v>
      </c>
      <c r="M1702" s="311">
        <v>0</v>
      </c>
      <c r="N1702" s="311">
        <v>2.91</v>
      </c>
      <c r="O1702" s="311">
        <v>0</v>
      </c>
      <c r="P1702" s="311">
        <v>0</v>
      </c>
      <c r="Q1702" s="311">
        <v>0</v>
      </c>
      <c r="R1702" s="311">
        <v>23.15</v>
      </c>
      <c r="S1702" s="311">
        <v>0</v>
      </c>
      <c r="T1702" s="392">
        <v>37.311599999999999</v>
      </c>
      <c r="U1702" s="392">
        <v>0</v>
      </c>
      <c r="V1702" s="311">
        <v>15.471871664</v>
      </c>
      <c r="W1702" s="311">
        <v>6.8880523678548062</v>
      </c>
      <c r="X1702" s="311">
        <v>19.810808219999998</v>
      </c>
      <c r="Y1702" s="311">
        <v>14.192190910000001</v>
      </c>
      <c r="Z1702" s="311">
        <v>14.751994</v>
      </c>
      <c r="AA1702" s="395">
        <v>71.114917161854791</v>
      </c>
      <c r="AB1702" s="533"/>
      <c r="AC1702" s="515"/>
      <c r="AD1702" s="515"/>
      <c r="AE1702" s="515"/>
      <c r="AF1702" s="488"/>
      <c r="AG1702" s="515"/>
      <c r="AH1702" s="515"/>
      <c r="AI1702" s="488"/>
      <c r="AJ1702" s="488"/>
      <c r="AK1702" s="515"/>
      <c r="AL1702" s="515"/>
      <c r="AM1702" s="515"/>
      <c r="AN1702" s="515"/>
      <c r="AO1702" s="515"/>
      <c r="AP1702" s="515"/>
      <c r="AQ1702" s="515"/>
      <c r="AR1702" s="515"/>
      <c r="AS1702" s="515"/>
      <c r="AT1702" s="515"/>
      <c r="AU1702" s="489"/>
    </row>
    <row r="1703" spans="1:47" s="516" customFormat="1" ht="12.75">
      <c r="A1703" s="534"/>
      <c r="B1703" s="346" t="s">
        <v>367</v>
      </c>
      <c r="C1703" s="347"/>
      <c r="D1703" s="347">
        <v>113.57</v>
      </c>
      <c r="E1703" s="347">
        <v>0</v>
      </c>
      <c r="F1703" s="394"/>
      <c r="G1703" s="394"/>
      <c r="H1703" s="311">
        <v>181.44087440000001</v>
      </c>
      <c r="I1703" s="311">
        <v>181.44087440000001</v>
      </c>
      <c r="J1703" s="311">
        <v>0</v>
      </c>
      <c r="K1703" s="311">
        <v>0</v>
      </c>
      <c r="L1703" s="311">
        <v>0.66</v>
      </c>
      <c r="M1703" s="311">
        <v>0</v>
      </c>
      <c r="N1703" s="311">
        <v>1.34</v>
      </c>
      <c r="O1703" s="311">
        <v>0</v>
      </c>
      <c r="P1703" s="311">
        <v>0</v>
      </c>
      <c r="Q1703" s="311">
        <v>0</v>
      </c>
      <c r="R1703" s="311">
        <v>110</v>
      </c>
      <c r="S1703" s="311">
        <v>0</v>
      </c>
      <c r="T1703" s="392">
        <v>112</v>
      </c>
      <c r="U1703" s="392">
        <v>0</v>
      </c>
      <c r="V1703" s="311">
        <v>0</v>
      </c>
      <c r="W1703" s="311">
        <v>9.5134054199999998</v>
      </c>
      <c r="X1703" s="311">
        <v>66.021116739999997</v>
      </c>
      <c r="Y1703" s="311">
        <v>51.929020440000002</v>
      </c>
      <c r="Z1703" s="311">
        <v>53.977331800000002</v>
      </c>
      <c r="AA1703" s="395">
        <v>181.44087439999998</v>
      </c>
      <c r="AB1703" s="533"/>
      <c r="AC1703" s="515"/>
      <c r="AD1703" s="515"/>
      <c r="AE1703" s="515"/>
      <c r="AF1703" s="488"/>
      <c r="AG1703" s="515"/>
      <c r="AH1703" s="515"/>
      <c r="AI1703" s="488"/>
      <c r="AJ1703" s="488"/>
      <c r="AK1703" s="515"/>
      <c r="AL1703" s="515"/>
      <c r="AM1703" s="515"/>
      <c r="AN1703" s="515"/>
      <c r="AO1703" s="515"/>
      <c r="AP1703" s="515"/>
      <c r="AQ1703" s="515"/>
      <c r="AR1703" s="515"/>
      <c r="AS1703" s="515"/>
      <c r="AT1703" s="515"/>
      <c r="AU1703" s="489"/>
    </row>
    <row r="1704" spans="1:47" s="516" customFormat="1" ht="12.75">
      <c r="A1704" s="534"/>
      <c r="B1704" s="346" t="s">
        <v>368</v>
      </c>
      <c r="C1704" s="347">
        <v>0</v>
      </c>
      <c r="D1704" s="347">
        <v>21.548000000000002</v>
      </c>
      <c r="E1704" s="347">
        <v>0</v>
      </c>
      <c r="F1704" s="394"/>
      <c r="G1704" s="394"/>
      <c r="H1704" s="311">
        <v>69.557068569999998</v>
      </c>
      <c r="I1704" s="311">
        <v>53.795020659999999</v>
      </c>
      <c r="J1704" s="311">
        <v>0.32</v>
      </c>
      <c r="K1704" s="311">
        <v>0</v>
      </c>
      <c r="L1704" s="311">
        <v>18.948</v>
      </c>
      <c r="M1704" s="311">
        <v>0</v>
      </c>
      <c r="N1704" s="311">
        <v>2.2799999999999998</v>
      </c>
      <c r="O1704" s="311">
        <v>0</v>
      </c>
      <c r="P1704" s="311">
        <v>0</v>
      </c>
      <c r="Q1704" s="311">
        <v>0</v>
      </c>
      <c r="R1704" s="311">
        <v>0</v>
      </c>
      <c r="S1704" s="311">
        <v>0</v>
      </c>
      <c r="T1704" s="392">
        <v>21.548000000000002</v>
      </c>
      <c r="U1704" s="392">
        <v>0</v>
      </c>
      <c r="V1704" s="311">
        <v>14.6448960438307</v>
      </c>
      <c r="W1704" s="311">
        <v>50.864830869999999</v>
      </c>
      <c r="X1704" s="311">
        <v>2.93018979</v>
      </c>
      <c r="Y1704" s="311">
        <v>0</v>
      </c>
      <c r="Z1704" s="311">
        <v>0</v>
      </c>
      <c r="AA1704" s="395">
        <v>68.439916703830704</v>
      </c>
      <c r="AB1704" s="533"/>
      <c r="AC1704" s="515"/>
      <c r="AD1704" s="515"/>
      <c r="AE1704" s="515"/>
      <c r="AF1704" s="488"/>
      <c r="AG1704" s="515"/>
      <c r="AH1704" s="515"/>
      <c r="AI1704" s="488"/>
      <c r="AJ1704" s="488"/>
      <c r="AK1704" s="515"/>
      <c r="AL1704" s="515"/>
      <c r="AM1704" s="515"/>
      <c r="AN1704" s="515"/>
      <c r="AO1704" s="515"/>
      <c r="AP1704" s="515"/>
      <c r="AQ1704" s="515"/>
      <c r="AR1704" s="515"/>
      <c r="AS1704" s="515"/>
      <c r="AT1704" s="515"/>
      <c r="AU1704" s="489"/>
    </row>
    <row r="1705" spans="1:47" s="516" customFormat="1" ht="12.75">
      <c r="A1705" s="534"/>
      <c r="B1705" s="346" t="s">
        <v>369</v>
      </c>
      <c r="C1705" s="347"/>
      <c r="D1705" s="347">
        <v>0</v>
      </c>
      <c r="E1705" s="347">
        <v>0</v>
      </c>
      <c r="F1705" s="394"/>
      <c r="G1705" s="394"/>
      <c r="H1705" s="311">
        <v>0</v>
      </c>
      <c r="I1705" s="311">
        <v>0</v>
      </c>
      <c r="J1705" s="311">
        <v>0</v>
      </c>
      <c r="K1705" s="311">
        <v>0</v>
      </c>
      <c r="L1705" s="311">
        <v>0</v>
      </c>
      <c r="M1705" s="311">
        <v>0</v>
      </c>
      <c r="N1705" s="311">
        <v>0</v>
      </c>
      <c r="O1705" s="311">
        <v>0</v>
      </c>
      <c r="P1705" s="311">
        <v>0</v>
      </c>
      <c r="Q1705" s="311">
        <v>0</v>
      </c>
      <c r="R1705" s="311">
        <v>0</v>
      </c>
      <c r="S1705" s="311">
        <v>0</v>
      </c>
      <c r="T1705" s="392">
        <v>0</v>
      </c>
      <c r="U1705" s="392">
        <v>0</v>
      </c>
      <c r="V1705" s="311">
        <v>0</v>
      </c>
      <c r="W1705" s="311">
        <v>0</v>
      </c>
      <c r="X1705" s="311">
        <v>0</v>
      </c>
      <c r="Y1705" s="311">
        <v>0</v>
      </c>
      <c r="Z1705" s="311">
        <v>0</v>
      </c>
      <c r="AA1705" s="395">
        <v>0</v>
      </c>
      <c r="AB1705" s="533"/>
      <c r="AC1705" s="515"/>
      <c r="AD1705" s="515"/>
      <c r="AE1705" s="515"/>
      <c r="AF1705" s="488"/>
      <c r="AG1705" s="515"/>
      <c r="AH1705" s="515"/>
      <c r="AI1705" s="488"/>
      <c r="AJ1705" s="488"/>
      <c r="AK1705" s="515"/>
      <c r="AL1705" s="515"/>
      <c r="AM1705" s="515"/>
      <c r="AN1705" s="515"/>
      <c r="AO1705" s="515"/>
      <c r="AP1705" s="515"/>
      <c r="AQ1705" s="515"/>
      <c r="AR1705" s="515"/>
      <c r="AS1705" s="515"/>
      <c r="AT1705" s="515"/>
      <c r="AU1705" s="489"/>
    </row>
    <row r="1706" spans="1:47" s="516" customFormat="1" ht="12.75">
      <c r="A1706" s="534"/>
      <c r="B1706" s="346" t="s">
        <v>370</v>
      </c>
      <c r="C1706" s="347"/>
      <c r="D1706" s="347">
        <v>0</v>
      </c>
      <c r="E1706" s="347">
        <v>0</v>
      </c>
      <c r="F1706" s="394"/>
      <c r="G1706" s="394"/>
      <c r="H1706" s="311">
        <v>0</v>
      </c>
      <c r="I1706" s="311">
        <v>0</v>
      </c>
      <c r="J1706" s="311">
        <v>0</v>
      </c>
      <c r="K1706" s="311">
        <v>0</v>
      </c>
      <c r="L1706" s="311">
        <v>0</v>
      </c>
      <c r="M1706" s="311">
        <v>0</v>
      </c>
      <c r="N1706" s="311">
        <v>0</v>
      </c>
      <c r="O1706" s="311">
        <v>0</v>
      </c>
      <c r="P1706" s="311">
        <v>0</v>
      </c>
      <c r="Q1706" s="311">
        <v>0</v>
      </c>
      <c r="R1706" s="311">
        <v>0</v>
      </c>
      <c r="S1706" s="311">
        <v>0</v>
      </c>
      <c r="T1706" s="392">
        <v>0</v>
      </c>
      <c r="U1706" s="392">
        <v>0</v>
      </c>
      <c r="V1706" s="311">
        <v>0</v>
      </c>
      <c r="W1706" s="311">
        <v>0</v>
      </c>
      <c r="X1706" s="311">
        <v>0</v>
      </c>
      <c r="Y1706" s="311">
        <v>0</v>
      </c>
      <c r="Z1706" s="311">
        <v>0</v>
      </c>
      <c r="AA1706" s="395">
        <v>0</v>
      </c>
      <c r="AB1706" s="533"/>
      <c r="AC1706" s="515"/>
      <c r="AD1706" s="515"/>
      <c r="AE1706" s="515"/>
      <c r="AF1706" s="488"/>
      <c r="AG1706" s="515"/>
      <c r="AH1706" s="515"/>
      <c r="AI1706" s="488"/>
      <c r="AJ1706" s="488"/>
      <c r="AK1706" s="515"/>
      <c r="AL1706" s="515"/>
      <c r="AM1706" s="515"/>
      <c r="AN1706" s="515"/>
      <c r="AO1706" s="515"/>
      <c r="AP1706" s="515"/>
      <c r="AQ1706" s="515"/>
      <c r="AR1706" s="515"/>
      <c r="AS1706" s="515"/>
      <c r="AT1706" s="515"/>
      <c r="AU1706" s="489"/>
    </row>
    <row r="1707" spans="1:47" s="516" customFormat="1" ht="12.75">
      <c r="A1707" s="534"/>
      <c r="B1707" s="346" t="s">
        <v>371</v>
      </c>
      <c r="C1707" s="347"/>
      <c r="D1707" s="347">
        <v>11.625</v>
      </c>
      <c r="E1707" s="347">
        <v>0</v>
      </c>
      <c r="F1707" s="394"/>
      <c r="G1707" s="394"/>
      <c r="H1707" s="311">
        <v>51.79216392</v>
      </c>
      <c r="I1707" s="311">
        <v>38.852675429999998</v>
      </c>
      <c r="J1707" s="311">
        <v>0</v>
      </c>
      <c r="K1707" s="311">
        <v>0</v>
      </c>
      <c r="L1707" s="311">
        <v>10.734999999999999</v>
      </c>
      <c r="M1707" s="311">
        <v>0</v>
      </c>
      <c r="N1707" s="311">
        <v>0.89</v>
      </c>
      <c r="O1707" s="311">
        <v>0</v>
      </c>
      <c r="P1707" s="311">
        <v>0</v>
      </c>
      <c r="Q1707" s="311">
        <v>0</v>
      </c>
      <c r="R1707" s="311">
        <v>0</v>
      </c>
      <c r="S1707" s="311">
        <v>0</v>
      </c>
      <c r="T1707" s="392">
        <v>11.625</v>
      </c>
      <c r="U1707" s="392">
        <v>0</v>
      </c>
      <c r="V1707" s="311">
        <v>12.166443834056713</v>
      </c>
      <c r="W1707" s="311">
        <v>37.603703879999998</v>
      </c>
      <c r="X1707" s="311">
        <v>1.24897155</v>
      </c>
      <c r="Y1707" s="311">
        <v>0</v>
      </c>
      <c r="Z1707" s="311">
        <v>0</v>
      </c>
      <c r="AA1707" s="395">
        <v>51.019119264056712</v>
      </c>
      <c r="AB1707" s="533"/>
      <c r="AC1707" s="515"/>
      <c r="AD1707" s="515"/>
      <c r="AE1707" s="515"/>
      <c r="AF1707" s="488"/>
      <c r="AG1707" s="515"/>
      <c r="AH1707" s="515"/>
      <c r="AI1707" s="488"/>
      <c r="AJ1707" s="488"/>
      <c r="AK1707" s="515"/>
      <c r="AL1707" s="515"/>
      <c r="AM1707" s="515"/>
      <c r="AN1707" s="515"/>
      <c r="AO1707" s="515"/>
      <c r="AP1707" s="515"/>
      <c r="AQ1707" s="515"/>
      <c r="AR1707" s="515"/>
      <c r="AS1707" s="515"/>
      <c r="AT1707" s="515"/>
      <c r="AU1707" s="489"/>
    </row>
    <row r="1708" spans="1:47" s="516" customFormat="1" ht="12.75">
      <c r="A1708" s="534"/>
      <c r="B1708" s="346" t="s">
        <v>372</v>
      </c>
      <c r="C1708" s="347"/>
      <c r="D1708" s="347">
        <v>9.9229999999999983</v>
      </c>
      <c r="E1708" s="347">
        <v>0</v>
      </c>
      <c r="F1708" s="394"/>
      <c r="G1708" s="394"/>
      <c r="H1708" s="311">
        <v>17.764904650000002</v>
      </c>
      <c r="I1708" s="311">
        <v>14.942345230000001</v>
      </c>
      <c r="J1708" s="311">
        <v>0.32</v>
      </c>
      <c r="K1708" s="311">
        <v>0</v>
      </c>
      <c r="L1708" s="311">
        <v>8.2129999999999992</v>
      </c>
      <c r="M1708" s="311">
        <v>0</v>
      </c>
      <c r="N1708" s="311">
        <v>1.39</v>
      </c>
      <c r="O1708" s="311">
        <v>0</v>
      </c>
      <c r="P1708" s="311">
        <v>0</v>
      </c>
      <c r="Q1708" s="311">
        <v>0</v>
      </c>
      <c r="R1708" s="311">
        <v>0</v>
      </c>
      <c r="S1708" s="311">
        <v>0</v>
      </c>
      <c r="T1708" s="392">
        <v>9.923</v>
      </c>
      <c r="U1708" s="392">
        <v>0</v>
      </c>
      <c r="V1708" s="311">
        <v>2.4784522097739883</v>
      </c>
      <c r="W1708" s="311">
        <v>13.261126989999999</v>
      </c>
      <c r="X1708" s="311">
        <v>1.68121824</v>
      </c>
      <c r="Y1708" s="311">
        <v>0</v>
      </c>
      <c r="Z1708" s="311">
        <v>0</v>
      </c>
      <c r="AA1708" s="395">
        <v>17.420797439773988</v>
      </c>
      <c r="AB1708" s="533"/>
      <c r="AC1708" s="515"/>
      <c r="AD1708" s="515"/>
      <c r="AE1708" s="515"/>
      <c r="AF1708" s="488"/>
      <c r="AG1708" s="515"/>
      <c r="AH1708" s="515"/>
      <c r="AI1708" s="488"/>
      <c r="AJ1708" s="488"/>
      <c r="AK1708" s="515"/>
      <c r="AL1708" s="515"/>
      <c r="AM1708" s="515"/>
      <c r="AN1708" s="515"/>
      <c r="AO1708" s="515"/>
      <c r="AP1708" s="515"/>
      <c r="AQ1708" s="515"/>
      <c r="AR1708" s="515"/>
      <c r="AS1708" s="515"/>
      <c r="AT1708" s="515"/>
      <c r="AU1708" s="489"/>
    </row>
    <row r="1709" spans="1:47" s="516" customFormat="1" ht="12.75">
      <c r="A1709" s="534"/>
      <c r="B1709" s="346" t="s">
        <v>373</v>
      </c>
      <c r="C1709" s="347">
        <v>0</v>
      </c>
      <c r="D1709" s="347">
        <v>0</v>
      </c>
      <c r="E1709" s="347">
        <v>11.09</v>
      </c>
      <c r="F1709" s="394"/>
      <c r="G1709" s="394"/>
      <c r="H1709" s="311">
        <v>98.435928989999994</v>
      </c>
      <c r="I1709" s="311">
        <v>66.817143229999999</v>
      </c>
      <c r="J1709" s="311">
        <v>0</v>
      </c>
      <c r="K1709" s="311">
        <v>0</v>
      </c>
      <c r="L1709" s="311">
        <v>0</v>
      </c>
      <c r="M1709" s="311">
        <v>5.71</v>
      </c>
      <c r="N1709" s="311">
        <v>0</v>
      </c>
      <c r="O1709" s="311">
        <v>1.68</v>
      </c>
      <c r="P1709" s="311">
        <v>0</v>
      </c>
      <c r="Q1709" s="311">
        <v>0</v>
      </c>
      <c r="R1709" s="311">
        <v>0</v>
      </c>
      <c r="S1709" s="311">
        <v>3.7</v>
      </c>
      <c r="T1709" s="392">
        <v>0</v>
      </c>
      <c r="U1709" s="392">
        <v>11.09</v>
      </c>
      <c r="V1709" s="311">
        <v>13.184209206169299</v>
      </c>
      <c r="W1709" s="311">
        <v>44.589795129999999</v>
      </c>
      <c r="X1709" s="311">
        <v>10.237885259999999</v>
      </c>
      <c r="Y1709" s="311">
        <v>5.8787886499999997</v>
      </c>
      <c r="Z1709" s="311">
        <v>6.1106742000000001</v>
      </c>
      <c r="AA1709" s="395">
        <v>80.001352446169307</v>
      </c>
      <c r="AB1709" s="533"/>
      <c r="AC1709" s="515"/>
      <c r="AD1709" s="515"/>
      <c r="AE1709" s="515"/>
      <c r="AF1709" s="488"/>
      <c r="AG1709" s="515"/>
      <c r="AH1709" s="515"/>
      <c r="AI1709" s="488"/>
      <c r="AJ1709" s="488"/>
      <c r="AK1709" s="515"/>
      <c r="AL1709" s="515"/>
      <c r="AM1709" s="515"/>
      <c r="AN1709" s="515"/>
      <c r="AO1709" s="515"/>
      <c r="AP1709" s="515"/>
      <c r="AQ1709" s="515"/>
      <c r="AR1709" s="515"/>
      <c r="AS1709" s="515"/>
      <c r="AT1709" s="515"/>
      <c r="AU1709" s="489"/>
    </row>
    <row r="1710" spans="1:47" s="516" customFormat="1" ht="12.75">
      <c r="A1710" s="534"/>
      <c r="B1710" s="346" t="s">
        <v>374</v>
      </c>
      <c r="C1710" s="347"/>
      <c r="D1710" s="347">
        <v>0</v>
      </c>
      <c r="E1710" s="347">
        <v>0</v>
      </c>
      <c r="F1710" s="394"/>
      <c r="G1710" s="394"/>
      <c r="H1710" s="311">
        <v>0</v>
      </c>
      <c r="I1710" s="311">
        <v>0</v>
      </c>
      <c r="J1710" s="311">
        <v>0</v>
      </c>
      <c r="K1710" s="311">
        <v>0</v>
      </c>
      <c r="L1710" s="311">
        <v>0</v>
      </c>
      <c r="M1710" s="311">
        <v>0</v>
      </c>
      <c r="N1710" s="311">
        <v>0</v>
      </c>
      <c r="O1710" s="311">
        <v>0</v>
      </c>
      <c r="P1710" s="311">
        <v>0</v>
      </c>
      <c r="Q1710" s="311">
        <v>0</v>
      </c>
      <c r="R1710" s="311">
        <v>0</v>
      </c>
      <c r="S1710" s="311">
        <v>0</v>
      </c>
      <c r="T1710" s="392">
        <v>0</v>
      </c>
      <c r="U1710" s="392">
        <v>0</v>
      </c>
      <c r="V1710" s="311">
        <v>0</v>
      </c>
      <c r="W1710" s="311">
        <v>0</v>
      </c>
      <c r="X1710" s="311">
        <v>0</v>
      </c>
      <c r="Y1710" s="311">
        <v>0</v>
      </c>
      <c r="Z1710" s="311">
        <v>0</v>
      </c>
      <c r="AA1710" s="395">
        <v>0</v>
      </c>
      <c r="AB1710" s="533"/>
      <c r="AC1710" s="515"/>
      <c r="AD1710" s="515"/>
      <c r="AE1710" s="515"/>
      <c r="AF1710" s="488"/>
      <c r="AG1710" s="515"/>
      <c r="AH1710" s="515"/>
      <c r="AI1710" s="488"/>
      <c r="AJ1710" s="488"/>
      <c r="AK1710" s="515"/>
      <c r="AL1710" s="515"/>
      <c r="AM1710" s="515"/>
      <c r="AN1710" s="515"/>
      <c r="AO1710" s="515"/>
      <c r="AP1710" s="515"/>
      <c r="AQ1710" s="515"/>
      <c r="AR1710" s="515"/>
      <c r="AS1710" s="515"/>
      <c r="AT1710" s="515"/>
      <c r="AU1710" s="489"/>
    </row>
    <row r="1711" spans="1:47" s="516" customFormat="1" ht="12.75">
      <c r="A1711" s="534"/>
      <c r="B1711" s="346" t="s">
        <v>375</v>
      </c>
      <c r="C1711" s="347"/>
      <c r="D1711" s="347">
        <v>0</v>
      </c>
      <c r="E1711" s="347">
        <v>0</v>
      </c>
      <c r="F1711" s="394"/>
      <c r="G1711" s="394"/>
      <c r="H1711" s="311">
        <v>0</v>
      </c>
      <c r="I1711" s="311">
        <v>0</v>
      </c>
      <c r="J1711" s="311">
        <v>0</v>
      </c>
      <c r="K1711" s="311">
        <v>0</v>
      </c>
      <c r="L1711" s="311">
        <v>0</v>
      </c>
      <c r="M1711" s="311">
        <v>0</v>
      </c>
      <c r="N1711" s="311">
        <v>0</v>
      </c>
      <c r="O1711" s="311">
        <v>0</v>
      </c>
      <c r="P1711" s="311">
        <v>0</v>
      </c>
      <c r="Q1711" s="311">
        <v>0</v>
      </c>
      <c r="R1711" s="311">
        <v>0</v>
      </c>
      <c r="S1711" s="311">
        <v>0</v>
      </c>
      <c r="T1711" s="392">
        <v>0</v>
      </c>
      <c r="U1711" s="392">
        <v>0</v>
      </c>
      <c r="V1711" s="311">
        <v>0</v>
      </c>
      <c r="W1711" s="311">
        <v>0</v>
      </c>
      <c r="X1711" s="311">
        <v>0</v>
      </c>
      <c r="Y1711" s="311">
        <v>0</v>
      </c>
      <c r="Z1711" s="311">
        <v>0</v>
      </c>
      <c r="AA1711" s="395">
        <v>0</v>
      </c>
      <c r="AB1711" s="533"/>
      <c r="AC1711" s="515"/>
      <c r="AD1711" s="515"/>
      <c r="AE1711" s="515"/>
      <c r="AF1711" s="488"/>
      <c r="AG1711" s="515"/>
      <c r="AH1711" s="515"/>
      <c r="AI1711" s="488"/>
      <c r="AJ1711" s="488"/>
      <c r="AK1711" s="515"/>
      <c r="AL1711" s="515"/>
      <c r="AM1711" s="515"/>
      <c r="AN1711" s="515"/>
      <c r="AO1711" s="515"/>
      <c r="AP1711" s="515"/>
      <c r="AQ1711" s="515"/>
      <c r="AR1711" s="515"/>
      <c r="AS1711" s="515"/>
      <c r="AT1711" s="515"/>
      <c r="AU1711" s="489"/>
    </row>
    <row r="1712" spans="1:47" s="516" customFormat="1" ht="12.75">
      <c r="A1712" s="534"/>
      <c r="B1712" s="346" t="s">
        <v>376</v>
      </c>
      <c r="C1712" s="347"/>
      <c r="D1712" s="347">
        <v>0</v>
      </c>
      <c r="E1712" s="347">
        <v>11.09</v>
      </c>
      <c r="F1712" s="394"/>
      <c r="G1712" s="394"/>
      <c r="H1712" s="311">
        <v>98.435928989999994</v>
      </c>
      <c r="I1712" s="311">
        <v>66.817143229999999</v>
      </c>
      <c r="J1712" s="311">
        <v>0</v>
      </c>
      <c r="K1712" s="311">
        <v>0</v>
      </c>
      <c r="L1712" s="311">
        <v>0</v>
      </c>
      <c r="M1712" s="311">
        <v>5.71</v>
      </c>
      <c r="N1712" s="311">
        <v>0</v>
      </c>
      <c r="O1712" s="311">
        <v>1.68</v>
      </c>
      <c r="P1712" s="311">
        <v>0</v>
      </c>
      <c r="Q1712" s="311">
        <v>0</v>
      </c>
      <c r="R1712" s="311">
        <v>0</v>
      </c>
      <c r="S1712" s="311">
        <v>3.7</v>
      </c>
      <c r="T1712" s="392">
        <v>0</v>
      </c>
      <c r="U1712" s="392">
        <v>11.09</v>
      </c>
      <c r="V1712" s="311">
        <v>13.184209206169299</v>
      </c>
      <c r="W1712" s="311">
        <v>44.589795129999999</v>
      </c>
      <c r="X1712" s="311">
        <v>10.237885259999999</v>
      </c>
      <c r="Y1712" s="311">
        <v>5.8787886499999997</v>
      </c>
      <c r="Z1712" s="311">
        <v>6.1106742000000001</v>
      </c>
      <c r="AA1712" s="395">
        <v>80.001352446169307</v>
      </c>
      <c r="AB1712" s="533"/>
      <c r="AC1712" s="515"/>
      <c r="AD1712" s="515"/>
      <c r="AE1712" s="515"/>
      <c r="AF1712" s="488"/>
      <c r="AG1712" s="515"/>
      <c r="AH1712" s="515"/>
      <c r="AI1712" s="488"/>
      <c r="AJ1712" s="488"/>
      <c r="AK1712" s="515"/>
      <c r="AL1712" s="515"/>
      <c r="AM1712" s="515"/>
      <c r="AN1712" s="515"/>
      <c r="AO1712" s="515"/>
      <c r="AP1712" s="515"/>
      <c r="AQ1712" s="515"/>
      <c r="AR1712" s="515"/>
      <c r="AS1712" s="515"/>
      <c r="AT1712" s="515"/>
      <c r="AU1712" s="489"/>
    </row>
    <row r="1713" spans="1:47" s="516" customFormat="1" ht="12.75">
      <c r="A1713" s="534"/>
      <c r="B1713" s="346" t="s">
        <v>377</v>
      </c>
      <c r="C1713" s="347"/>
      <c r="D1713" s="347">
        <v>0</v>
      </c>
      <c r="E1713" s="347">
        <v>0</v>
      </c>
      <c r="F1713" s="394"/>
      <c r="G1713" s="394"/>
      <c r="H1713" s="311">
        <v>0</v>
      </c>
      <c r="I1713" s="311">
        <v>0</v>
      </c>
      <c r="J1713" s="311">
        <v>0</v>
      </c>
      <c r="K1713" s="311">
        <v>0</v>
      </c>
      <c r="L1713" s="311">
        <v>0</v>
      </c>
      <c r="M1713" s="311">
        <v>0</v>
      </c>
      <c r="N1713" s="311">
        <v>0</v>
      </c>
      <c r="O1713" s="311">
        <v>0</v>
      </c>
      <c r="P1713" s="311">
        <v>0</v>
      </c>
      <c r="Q1713" s="311">
        <v>0</v>
      </c>
      <c r="R1713" s="311">
        <v>0</v>
      </c>
      <c r="S1713" s="311">
        <v>0</v>
      </c>
      <c r="T1713" s="392">
        <v>0</v>
      </c>
      <c r="U1713" s="392">
        <v>0</v>
      </c>
      <c r="V1713" s="311">
        <v>0</v>
      </c>
      <c r="W1713" s="311">
        <v>0</v>
      </c>
      <c r="X1713" s="311">
        <v>0</v>
      </c>
      <c r="Y1713" s="311">
        <v>0</v>
      </c>
      <c r="Z1713" s="311">
        <v>0</v>
      </c>
      <c r="AA1713" s="395">
        <v>0</v>
      </c>
      <c r="AB1713" s="533"/>
      <c r="AC1713" s="515"/>
      <c r="AD1713" s="515"/>
      <c r="AE1713" s="515"/>
      <c r="AF1713" s="488"/>
      <c r="AG1713" s="515"/>
      <c r="AH1713" s="515"/>
      <c r="AI1713" s="488"/>
      <c r="AJ1713" s="488"/>
      <c r="AK1713" s="515"/>
      <c r="AL1713" s="515"/>
      <c r="AM1713" s="515"/>
      <c r="AN1713" s="515"/>
      <c r="AO1713" s="515"/>
      <c r="AP1713" s="515"/>
      <c r="AQ1713" s="515"/>
      <c r="AR1713" s="515"/>
      <c r="AS1713" s="515"/>
      <c r="AT1713" s="515"/>
      <c r="AU1713" s="489"/>
    </row>
    <row r="1714" spans="1:47" s="516" customFormat="1" ht="12.75">
      <c r="A1714" s="534"/>
      <c r="B1714" s="346" t="s">
        <v>67</v>
      </c>
      <c r="C1714" s="347"/>
      <c r="D1714" s="347">
        <v>0</v>
      </c>
      <c r="E1714" s="347">
        <v>0</v>
      </c>
      <c r="F1714" s="394"/>
      <c r="G1714" s="394"/>
      <c r="H1714" s="311">
        <v>0</v>
      </c>
      <c r="I1714" s="311">
        <v>0</v>
      </c>
      <c r="J1714" s="311">
        <v>0</v>
      </c>
      <c r="K1714" s="311">
        <v>0</v>
      </c>
      <c r="L1714" s="311">
        <v>0</v>
      </c>
      <c r="M1714" s="311">
        <v>0</v>
      </c>
      <c r="N1714" s="311">
        <v>0</v>
      </c>
      <c r="O1714" s="311">
        <v>0</v>
      </c>
      <c r="P1714" s="311">
        <v>0</v>
      </c>
      <c r="Q1714" s="311">
        <v>0</v>
      </c>
      <c r="R1714" s="311">
        <v>0</v>
      </c>
      <c r="S1714" s="311">
        <v>0</v>
      </c>
      <c r="T1714" s="392">
        <v>0</v>
      </c>
      <c r="U1714" s="392">
        <v>0</v>
      </c>
      <c r="V1714" s="311">
        <v>0</v>
      </c>
      <c r="W1714" s="311">
        <v>0</v>
      </c>
      <c r="X1714" s="311">
        <v>0</v>
      </c>
      <c r="Y1714" s="311">
        <v>0</v>
      </c>
      <c r="Z1714" s="311">
        <v>0</v>
      </c>
      <c r="AA1714" s="395">
        <v>0</v>
      </c>
      <c r="AB1714" s="533"/>
      <c r="AC1714" s="515"/>
      <c r="AD1714" s="515"/>
      <c r="AE1714" s="515"/>
      <c r="AF1714" s="488"/>
      <c r="AG1714" s="515"/>
      <c r="AH1714" s="515"/>
      <c r="AI1714" s="488"/>
      <c r="AJ1714" s="488"/>
      <c r="AK1714" s="515"/>
      <c r="AL1714" s="515"/>
      <c r="AM1714" s="515"/>
      <c r="AN1714" s="515"/>
      <c r="AO1714" s="515"/>
      <c r="AP1714" s="515"/>
      <c r="AQ1714" s="515"/>
      <c r="AR1714" s="515"/>
      <c r="AS1714" s="515"/>
      <c r="AT1714" s="515"/>
      <c r="AU1714" s="489"/>
    </row>
    <row r="1715" spans="1:47" s="496" customFormat="1" ht="20.100000000000001" customHeight="1">
      <c r="A1715" s="491"/>
      <c r="B1715" s="492" t="s">
        <v>151</v>
      </c>
      <c r="C1715" s="493"/>
      <c r="D1715" s="494"/>
      <c r="E1715" s="494"/>
      <c r="F1715" s="495"/>
      <c r="G1715" s="495"/>
      <c r="H1715" s="494"/>
      <c r="I1715" s="494"/>
      <c r="J1715" s="494"/>
      <c r="K1715" s="494"/>
      <c r="L1715" s="494"/>
      <c r="M1715" s="494"/>
      <c r="N1715" s="494"/>
      <c r="O1715" s="494"/>
      <c r="P1715" s="494"/>
      <c r="Q1715" s="494"/>
      <c r="R1715" s="494"/>
      <c r="S1715" s="494"/>
      <c r="T1715" s="588"/>
      <c r="U1715" s="588"/>
      <c r="V1715" s="494"/>
      <c r="W1715" s="494"/>
      <c r="X1715" s="494"/>
      <c r="Y1715" s="494"/>
      <c r="Z1715" s="494"/>
      <c r="AA1715" s="589"/>
      <c r="AB1715" s="490"/>
      <c r="AC1715" s="515"/>
      <c r="AD1715" s="515"/>
      <c r="AE1715" s="515"/>
      <c r="AF1715" s="515"/>
      <c r="AG1715" s="515"/>
      <c r="AH1715" s="515"/>
      <c r="AI1715" s="515"/>
      <c r="AJ1715" s="488"/>
      <c r="AK1715" s="515"/>
      <c r="AL1715" s="515"/>
      <c r="AM1715" s="515"/>
      <c r="AN1715" s="515"/>
      <c r="AO1715" s="515"/>
      <c r="AP1715" s="515"/>
      <c r="AU1715" s="496">
        <v>0</v>
      </c>
    </row>
    <row r="1716" spans="1:47" s="528" customFormat="1" ht="39.950000000000003" customHeight="1">
      <c r="A1716" s="542">
        <v>70</v>
      </c>
      <c r="B1716" s="535" t="s">
        <v>152</v>
      </c>
      <c r="C1716" s="513" t="s">
        <v>52</v>
      </c>
      <c r="D1716" s="504">
        <v>3.9299999999999997</v>
      </c>
      <c r="E1716" s="513">
        <v>0.8</v>
      </c>
      <c r="F1716" s="398">
        <v>2012</v>
      </c>
      <c r="G1716" s="398">
        <v>2014</v>
      </c>
      <c r="H1716" s="513">
        <v>20.095010527417084</v>
      </c>
      <c r="I1716" s="513">
        <v>2.3000000000000025</v>
      </c>
      <c r="J1716" s="513"/>
      <c r="K1716" s="513"/>
      <c r="L1716" s="513">
        <v>3.9299999999999997</v>
      </c>
      <c r="M1716" s="513">
        <v>0.8</v>
      </c>
      <c r="N1716" s="513"/>
      <c r="O1716" s="513"/>
      <c r="P1716" s="513"/>
      <c r="Q1716" s="513"/>
      <c r="R1716" s="513"/>
      <c r="S1716" s="513"/>
      <c r="T1716" s="584">
        <v>3.9299999999999997</v>
      </c>
      <c r="U1716" s="584">
        <v>0.8</v>
      </c>
      <c r="V1716" s="590">
        <v>13.63535779</v>
      </c>
      <c r="W1716" s="513">
        <v>2.2999999999999998</v>
      </c>
      <c r="X1716" s="513"/>
      <c r="Y1716" s="513"/>
      <c r="Z1716" s="513"/>
      <c r="AA1716" s="587">
        <v>15.935357790000001</v>
      </c>
      <c r="AB1716" s="531"/>
      <c r="AC1716" s="515"/>
      <c r="AD1716" s="537"/>
      <c r="AE1716" s="537"/>
      <c r="AF1716" s="515"/>
      <c r="AG1716" s="515"/>
      <c r="AH1716" s="515"/>
      <c r="AI1716" s="515"/>
      <c r="AJ1716" s="515"/>
      <c r="AK1716" s="515"/>
      <c r="AL1716" s="515"/>
      <c r="AM1716" s="515"/>
      <c r="AN1716" s="515"/>
      <c r="AO1716" s="515"/>
      <c r="AP1716" s="515"/>
      <c r="AQ1716" s="537"/>
      <c r="AR1716" s="537"/>
      <c r="AS1716" s="537"/>
      <c r="AT1716" s="537"/>
      <c r="AU1716" s="527"/>
    </row>
    <row r="1717" spans="1:47" s="516" customFormat="1" ht="12.75">
      <c r="A1717" s="529"/>
      <c r="B1717" s="401" t="s">
        <v>361</v>
      </c>
      <c r="C1717" s="360">
        <v>0</v>
      </c>
      <c r="D1717" s="360">
        <v>3.9299999999999997</v>
      </c>
      <c r="E1717" s="360">
        <v>0.8</v>
      </c>
      <c r="F1717" s="402"/>
      <c r="G1717" s="402"/>
      <c r="H1717" s="177">
        <v>20.09501053</v>
      </c>
      <c r="I1717" s="177">
        <v>2.3000000025829177</v>
      </c>
      <c r="J1717" s="177">
        <v>0</v>
      </c>
      <c r="K1717" s="177">
        <v>0</v>
      </c>
      <c r="L1717" s="177">
        <v>3.9299999999999997</v>
      </c>
      <c r="M1717" s="177">
        <v>0.8</v>
      </c>
      <c r="N1717" s="177">
        <v>0</v>
      </c>
      <c r="O1717" s="177">
        <v>0</v>
      </c>
      <c r="P1717" s="177">
        <v>0</v>
      </c>
      <c r="Q1717" s="177">
        <v>0</v>
      </c>
      <c r="R1717" s="177">
        <v>0</v>
      </c>
      <c r="S1717" s="177">
        <v>0</v>
      </c>
      <c r="T1717" s="403">
        <v>3.9299999999999997</v>
      </c>
      <c r="U1717" s="403">
        <v>0.8</v>
      </c>
      <c r="V1717" s="177">
        <v>13.63535779</v>
      </c>
      <c r="W1717" s="177">
        <v>2.3000000025829177</v>
      </c>
      <c r="X1717" s="177">
        <v>0</v>
      </c>
      <c r="Y1717" s="177">
        <v>0</v>
      </c>
      <c r="Z1717" s="177">
        <v>0</v>
      </c>
      <c r="AA1717" s="407">
        <v>15.935357792582918</v>
      </c>
      <c r="AB1717" s="533"/>
      <c r="AC1717" s="488"/>
      <c r="AD1717" s="488"/>
      <c r="AE1717" s="488"/>
      <c r="AF1717" s="488"/>
      <c r="AG1717" s="488"/>
      <c r="AH1717" s="488"/>
      <c r="AI1717" s="488"/>
      <c r="AJ1717" s="488"/>
      <c r="AK1717" s="488"/>
      <c r="AL1717" s="488"/>
      <c r="AM1717" s="488"/>
      <c r="AN1717" s="488"/>
      <c r="AO1717" s="488"/>
      <c r="AP1717" s="488"/>
      <c r="AQ1717" s="488"/>
      <c r="AR1717" s="488"/>
      <c r="AS1717" s="488"/>
      <c r="AT1717" s="488"/>
      <c r="AU1717" s="489"/>
    </row>
    <row r="1718" spans="1:47" s="516" customFormat="1" ht="12.75">
      <c r="A1718" s="529"/>
      <c r="B1718" s="401" t="s">
        <v>362</v>
      </c>
      <c r="C1718" s="360">
        <v>0</v>
      </c>
      <c r="D1718" s="360">
        <v>3.9299999999999997</v>
      </c>
      <c r="E1718" s="360">
        <v>0</v>
      </c>
      <c r="F1718" s="402"/>
      <c r="G1718" s="402"/>
      <c r="H1718" s="177">
        <v>10.37293734</v>
      </c>
      <c r="I1718" s="177">
        <v>1.9710733201296744</v>
      </c>
      <c r="J1718" s="177">
        <v>0</v>
      </c>
      <c r="K1718" s="177">
        <v>0</v>
      </c>
      <c r="L1718" s="177">
        <v>3.9299999999999997</v>
      </c>
      <c r="M1718" s="177">
        <v>0</v>
      </c>
      <c r="N1718" s="177">
        <v>0</v>
      </c>
      <c r="O1718" s="177">
        <v>0</v>
      </c>
      <c r="P1718" s="177">
        <v>0</v>
      </c>
      <c r="Q1718" s="177">
        <v>0</v>
      </c>
      <c r="R1718" s="177">
        <v>0</v>
      </c>
      <c r="S1718" s="177">
        <v>0</v>
      </c>
      <c r="T1718" s="403">
        <v>3.9299999999999997</v>
      </c>
      <c r="U1718" s="403">
        <v>0</v>
      </c>
      <c r="V1718" s="177">
        <v>4.2422112824532441</v>
      </c>
      <c r="W1718" s="177">
        <v>1.9710733201296742</v>
      </c>
      <c r="X1718" s="177">
        <v>0</v>
      </c>
      <c r="Y1718" s="177">
        <v>0</v>
      </c>
      <c r="Z1718" s="177">
        <v>0</v>
      </c>
      <c r="AA1718" s="407">
        <v>6.2132846025829185</v>
      </c>
      <c r="AB1718" s="533"/>
      <c r="AC1718" s="488"/>
      <c r="AD1718" s="488"/>
      <c r="AE1718" s="488"/>
      <c r="AF1718" s="488"/>
      <c r="AG1718" s="488"/>
      <c r="AH1718" s="488"/>
      <c r="AI1718" s="488"/>
      <c r="AJ1718" s="488"/>
      <c r="AK1718" s="488"/>
      <c r="AL1718" s="488"/>
      <c r="AM1718" s="488"/>
      <c r="AN1718" s="488"/>
      <c r="AO1718" s="488"/>
      <c r="AP1718" s="488"/>
      <c r="AQ1718" s="488"/>
      <c r="AR1718" s="488"/>
      <c r="AS1718" s="488"/>
      <c r="AT1718" s="488"/>
      <c r="AU1718" s="489"/>
    </row>
    <row r="1719" spans="1:47" s="516" customFormat="1" ht="12.75">
      <c r="A1719" s="529"/>
      <c r="B1719" s="401" t="s">
        <v>363</v>
      </c>
      <c r="C1719" s="360">
        <v>0</v>
      </c>
      <c r="D1719" s="360">
        <v>2.29</v>
      </c>
      <c r="E1719" s="360">
        <v>0</v>
      </c>
      <c r="F1719" s="402"/>
      <c r="G1719" s="402"/>
      <c r="H1719" s="177">
        <v>6.1862384500000003</v>
      </c>
      <c r="I1719" s="177">
        <v>0.72240340339899545</v>
      </c>
      <c r="J1719" s="177">
        <v>0</v>
      </c>
      <c r="K1719" s="177">
        <v>0</v>
      </c>
      <c r="L1719" s="177">
        <v>2.29</v>
      </c>
      <c r="M1719" s="177">
        <v>0</v>
      </c>
      <c r="N1719" s="177">
        <v>0</v>
      </c>
      <c r="O1719" s="177">
        <v>0</v>
      </c>
      <c r="P1719" s="177">
        <v>0</v>
      </c>
      <c r="Q1719" s="177">
        <v>0</v>
      </c>
      <c r="R1719" s="177">
        <v>0</v>
      </c>
      <c r="S1719" s="177">
        <v>0</v>
      </c>
      <c r="T1719" s="403">
        <v>2.29</v>
      </c>
      <c r="U1719" s="403">
        <v>0</v>
      </c>
      <c r="V1719" s="177">
        <v>2.4042283091839227</v>
      </c>
      <c r="W1719" s="177">
        <v>0.72240340339899545</v>
      </c>
      <c r="X1719" s="177">
        <v>0</v>
      </c>
      <c r="Y1719" s="177">
        <v>0</v>
      </c>
      <c r="Z1719" s="177">
        <v>0</v>
      </c>
      <c r="AA1719" s="407">
        <v>3.1266317125829182</v>
      </c>
      <c r="AB1719" s="533"/>
      <c r="AC1719" s="488"/>
      <c r="AD1719" s="488"/>
      <c r="AE1719" s="488"/>
      <c r="AF1719" s="488"/>
      <c r="AG1719" s="488"/>
      <c r="AH1719" s="488"/>
      <c r="AI1719" s="488"/>
      <c r="AJ1719" s="488"/>
      <c r="AK1719" s="488"/>
      <c r="AL1719" s="488"/>
      <c r="AM1719" s="488"/>
      <c r="AN1719" s="488"/>
      <c r="AO1719" s="488"/>
      <c r="AP1719" s="488"/>
      <c r="AQ1719" s="488"/>
      <c r="AR1719" s="488"/>
      <c r="AS1719" s="488"/>
      <c r="AT1719" s="488"/>
      <c r="AU1719" s="489"/>
    </row>
    <row r="1720" spans="1:47" s="516" customFormat="1" ht="12.75">
      <c r="A1720" s="529"/>
      <c r="B1720" s="401" t="s">
        <v>364</v>
      </c>
      <c r="C1720" s="360"/>
      <c r="D1720" s="360"/>
      <c r="E1720" s="360"/>
      <c r="F1720" s="402"/>
      <c r="G1720" s="402"/>
      <c r="H1720" s="177"/>
      <c r="I1720" s="177"/>
      <c r="J1720" s="177"/>
      <c r="K1720" s="177"/>
      <c r="L1720" s="177"/>
      <c r="M1720" s="177"/>
      <c r="N1720" s="177"/>
      <c r="O1720" s="177"/>
      <c r="P1720" s="177"/>
      <c r="Q1720" s="177"/>
      <c r="R1720" s="177"/>
      <c r="S1720" s="177"/>
      <c r="T1720" s="403">
        <v>0</v>
      </c>
      <c r="U1720" s="403">
        <v>0</v>
      </c>
      <c r="V1720" s="177"/>
      <c r="W1720" s="177"/>
      <c r="X1720" s="177"/>
      <c r="Y1720" s="177"/>
      <c r="Z1720" s="177"/>
      <c r="AA1720" s="407">
        <v>0</v>
      </c>
      <c r="AB1720" s="533"/>
      <c r="AC1720" s="488"/>
      <c r="AD1720" s="488"/>
      <c r="AE1720" s="488"/>
      <c r="AF1720" s="488"/>
      <c r="AG1720" s="488"/>
      <c r="AH1720" s="488"/>
      <c r="AI1720" s="488"/>
      <c r="AJ1720" s="488"/>
      <c r="AK1720" s="488"/>
      <c r="AL1720" s="488"/>
      <c r="AM1720" s="488"/>
      <c r="AN1720" s="488"/>
      <c r="AO1720" s="488"/>
      <c r="AP1720" s="488"/>
      <c r="AQ1720" s="488"/>
      <c r="AR1720" s="488"/>
      <c r="AS1720" s="488"/>
      <c r="AT1720" s="488"/>
      <c r="AU1720" s="489"/>
    </row>
    <row r="1721" spans="1:47" s="516" customFormat="1" ht="12.75">
      <c r="A1721" s="529"/>
      <c r="B1721" s="401" t="s">
        <v>365</v>
      </c>
      <c r="C1721" s="360"/>
      <c r="D1721" s="360"/>
      <c r="E1721" s="360"/>
      <c r="F1721" s="402"/>
      <c r="G1721" s="402"/>
      <c r="H1721" s="177"/>
      <c r="I1721" s="177"/>
      <c r="J1721" s="177"/>
      <c r="K1721" s="177"/>
      <c r="L1721" s="177"/>
      <c r="M1721" s="177"/>
      <c r="N1721" s="177"/>
      <c r="O1721" s="177"/>
      <c r="P1721" s="177"/>
      <c r="Q1721" s="177"/>
      <c r="R1721" s="177"/>
      <c r="S1721" s="177"/>
      <c r="T1721" s="403">
        <v>0</v>
      </c>
      <c r="U1721" s="403">
        <v>0</v>
      </c>
      <c r="V1721" s="177"/>
      <c r="W1721" s="177"/>
      <c r="X1721" s="177"/>
      <c r="Y1721" s="177"/>
      <c r="Z1721" s="177"/>
      <c r="AA1721" s="407">
        <v>0</v>
      </c>
      <c r="AB1721" s="533"/>
      <c r="AC1721" s="488"/>
      <c r="AD1721" s="488"/>
      <c r="AE1721" s="488"/>
      <c r="AF1721" s="488"/>
      <c r="AG1721" s="488"/>
      <c r="AH1721" s="488"/>
      <c r="AI1721" s="488"/>
      <c r="AJ1721" s="488"/>
      <c r="AK1721" s="488"/>
      <c r="AL1721" s="488"/>
      <c r="AM1721" s="488"/>
      <c r="AN1721" s="488"/>
      <c r="AO1721" s="488"/>
      <c r="AP1721" s="488"/>
      <c r="AQ1721" s="488"/>
      <c r="AR1721" s="488"/>
      <c r="AS1721" s="488"/>
      <c r="AT1721" s="488"/>
      <c r="AU1721" s="489"/>
    </row>
    <row r="1722" spans="1:47" s="516" customFormat="1" ht="12.75">
      <c r="A1722" s="529"/>
      <c r="B1722" s="401" t="s">
        <v>366</v>
      </c>
      <c r="C1722" s="360"/>
      <c r="D1722" s="360"/>
      <c r="E1722" s="360"/>
      <c r="F1722" s="402"/>
      <c r="G1722" s="402"/>
      <c r="H1722" s="177"/>
      <c r="I1722" s="177"/>
      <c r="J1722" s="177"/>
      <c r="K1722" s="177"/>
      <c r="L1722" s="177"/>
      <c r="M1722" s="177"/>
      <c r="N1722" s="177"/>
      <c r="O1722" s="177"/>
      <c r="P1722" s="177"/>
      <c r="Q1722" s="177"/>
      <c r="R1722" s="177"/>
      <c r="S1722" s="177"/>
      <c r="T1722" s="403">
        <v>0</v>
      </c>
      <c r="U1722" s="403">
        <v>0</v>
      </c>
      <c r="V1722" s="177"/>
      <c r="W1722" s="177"/>
      <c r="X1722" s="177"/>
      <c r="Y1722" s="177"/>
      <c r="Z1722" s="177"/>
      <c r="AA1722" s="407">
        <v>0</v>
      </c>
      <c r="AB1722" s="533"/>
      <c r="AC1722" s="488"/>
      <c r="AD1722" s="488"/>
      <c r="AE1722" s="488"/>
      <c r="AF1722" s="488"/>
      <c r="AG1722" s="488"/>
      <c r="AH1722" s="488"/>
      <c r="AI1722" s="488"/>
      <c r="AJ1722" s="488"/>
      <c r="AK1722" s="488"/>
      <c r="AL1722" s="488"/>
      <c r="AM1722" s="488"/>
      <c r="AN1722" s="488"/>
      <c r="AO1722" s="488"/>
      <c r="AP1722" s="488"/>
      <c r="AQ1722" s="488"/>
      <c r="AR1722" s="488"/>
      <c r="AS1722" s="488"/>
      <c r="AT1722" s="488"/>
      <c r="AU1722" s="489"/>
    </row>
    <row r="1723" spans="1:47" s="516" customFormat="1" ht="12.75">
      <c r="A1723" s="529"/>
      <c r="B1723" s="401" t="s">
        <v>367</v>
      </c>
      <c r="C1723" s="360"/>
      <c r="D1723" s="360">
        <v>2.29</v>
      </c>
      <c r="E1723" s="360"/>
      <c r="F1723" s="402"/>
      <c r="G1723" s="402"/>
      <c r="H1723" s="177">
        <v>6.1862384500000003</v>
      </c>
      <c r="I1723" s="518">
        <v>0.72240340339899545</v>
      </c>
      <c r="J1723" s="177"/>
      <c r="K1723" s="177"/>
      <c r="L1723" s="177">
        <v>2.29</v>
      </c>
      <c r="M1723" s="177"/>
      <c r="N1723" s="177"/>
      <c r="O1723" s="177"/>
      <c r="P1723" s="177"/>
      <c r="Q1723" s="177"/>
      <c r="R1723" s="177"/>
      <c r="S1723" s="177"/>
      <c r="T1723" s="403">
        <v>2.29</v>
      </c>
      <c r="U1723" s="403">
        <v>0</v>
      </c>
      <c r="V1723" s="177">
        <v>2.4042283091839227</v>
      </c>
      <c r="W1723" s="177">
        <v>0.72240340339899545</v>
      </c>
      <c r="X1723" s="177"/>
      <c r="Y1723" s="177"/>
      <c r="Z1723" s="177"/>
      <c r="AA1723" s="407">
        <v>3.1266317125829182</v>
      </c>
      <c r="AB1723" s="533"/>
      <c r="AC1723" s="488"/>
      <c r="AD1723" s="488"/>
      <c r="AE1723" s="488"/>
      <c r="AF1723" s="488"/>
      <c r="AG1723" s="488"/>
      <c r="AH1723" s="488"/>
      <c r="AI1723" s="488"/>
      <c r="AJ1723" s="488"/>
      <c r="AK1723" s="488"/>
      <c r="AL1723" s="488"/>
      <c r="AM1723" s="488"/>
      <c r="AN1723" s="488"/>
      <c r="AO1723" s="488"/>
      <c r="AP1723" s="488"/>
      <c r="AQ1723" s="488"/>
      <c r="AR1723" s="488"/>
      <c r="AS1723" s="488"/>
      <c r="AT1723" s="488"/>
      <c r="AU1723" s="489"/>
    </row>
    <row r="1724" spans="1:47" s="516" customFormat="1" ht="12.75">
      <c r="A1724" s="529"/>
      <c r="B1724" s="401" t="s">
        <v>368</v>
      </c>
      <c r="C1724" s="360">
        <v>0</v>
      </c>
      <c r="D1724" s="360">
        <v>1.64</v>
      </c>
      <c r="E1724" s="360">
        <v>0</v>
      </c>
      <c r="F1724" s="402"/>
      <c r="G1724" s="402"/>
      <c r="H1724" s="177">
        <v>4.1866988899999997</v>
      </c>
      <c r="I1724" s="177">
        <v>1.248669916730679</v>
      </c>
      <c r="J1724" s="177">
        <v>0</v>
      </c>
      <c r="K1724" s="177">
        <v>0</v>
      </c>
      <c r="L1724" s="177">
        <v>1.64</v>
      </c>
      <c r="M1724" s="177">
        <v>0</v>
      </c>
      <c r="N1724" s="177">
        <v>0</v>
      </c>
      <c r="O1724" s="177">
        <v>0</v>
      </c>
      <c r="P1724" s="177">
        <v>0</v>
      </c>
      <c r="Q1724" s="177">
        <v>0</v>
      </c>
      <c r="R1724" s="177">
        <v>0</v>
      </c>
      <c r="S1724" s="177">
        <v>0</v>
      </c>
      <c r="T1724" s="403">
        <v>1.64</v>
      </c>
      <c r="U1724" s="403">
        <v>0</v>
      </c>
      <c r="V1724" s="177">
        <v>1.8379829732693211</v>
      </c>
      <c r="W1724" s="177">
        <v>1.2486699167306787</v>
      </c>
      <c r="X1724" s="177">
        <v>0</v>
      </c>
      <c r="Y1724" s="177">
        <v>0</v>
      </c>
      <c r="Z1724" s="177">
        <v>0</v>
      </c>
      <c r="AA1724" s="407">
        <v>3.0866528899999999</v>
      </c>
      <c r="AB1724" s="533"/>
      <c r="AC1724" s="488"/>
      <c r="AD1724" s="488"/>
      <c r="AE1724" s="488"/>
      <c r="AF1724" s="488"/>
      <c r="AG1724" s="488"/>
      <c r="AH1724" s="488"/>
      <c r="AI1724" s="488"/>
      <c r="AJ1724" s="488"/>
      <c r="AK1724" s="488"/>
      <c r="AL1724" s="488"/>
      <c r="AM1724" s="488"/>
      <c r="AN1724" s="488"/>
      <c r="AO1724" s="488"/>
      <c r="AP1724" s="488"/>
      <c r="AQ1724" s="488"/>
      <c r="AR1724" s="488"/>
      <c r="AS1724" s="488"/>
      <c r="AT1724" s="488"/>
      <c r="AU1724" s="489"/>
    </row>
    <row r="1725" spans="1:47" s="516" customFormat="1" ht="12.75">
      <c r="A1725" s="529"/>
      <c r="B1725" s="401" t="s">
        <v>369</v>
      </c>
      <c r="C1725" s="360"/>
      <c r="D1725" s="360"/>
      <c r="E1725" s="360"/>
      <c r="F1725" s="402"/>
      <c r="G1725" s="402"/>
      <c r="H1725" s="177"/>
      <c r="I1725" s="177"/>
      <c r="J1725" s="177"/>
      <c r="K1725" s="177"/>
      <c r="L1725" s="177"/>
      <c r="M1725" s="177"/>
      <c r="N1725" s="177"/>
      <c r="O1725" s="177"/>
      <c r="P1725" s="177"/>
      <c r="Q1725" s="177"/>
      <c r="R1725" s="177"/>
      <c r="S1725" s="177"/>
      <c r="T1725" s="403">
        <v>0</v>
      </c>
      <c r="U1725" s="403">
        <v>0</v>
      </c>
      <c r="V1725" s="177"/>
      <c r="W1725" s="177"/>
      <c r="X1725" s="177"/>
      <c r="Y1725" s="177"/>
      <c r="Z1725" s="177"/>
      <c r="AA1725" s="407">
        <v>0</v>
      </c>
      <c r="AB1725" s="533"/>
      <c r="AC1725" s="488"/>
      <c r="AD1725" s="488"/>
      <c r="AE1725" s="488"/>
      <c r="AF1725" s="488"/>
      <c r="AG1725" s="488"/>
      <c r="AH1725" s="488"/>
      <c r="AI1725" s="488"/>
      <c r="AJ1725" s="488"/>
      <c r="AK1725" s="488"/>
      <c r="AL1725" s="488"/>
      <c r="AM1725" s="488"/>
      <c r="AN1725" s="488"/>
      <c r="AO1725" s="488"/>
      <c r="AP1725" s="488"/>
      <c r="AQ1725" s="488"/>
      <c r="AR1725" s="488"/>
      <c r="AS1725" s="488"/>
      <c r="AT1725" s="488"/>
      <c r="AU1725" s="489"/>
    </row>
    <row r="1726" spans="1:47" s="516" customFormat="1" ht="12.75">
      <c r="A1726" s="529"/>
      <c r="B1726" s="401" t="s">
        <v>370</v>
      </c>
      <c r="C1726" s="360"/>
      <c r="D1726" s="360"/>
      <c r="E1726" s="360"/>
      <c r="F1726" s="402"/>
      <c r="G1726" s="402"/>
      <c r="H1726" s="177"/>
      <c r="I1726" s="177"/>
      <c r="J1726" s="177"/>
      <c r="K1726" s="177"/>
      <c r="L1726" s="177"/>
      <c r="M1726" s="177"/>
      <c r="N1726" s="177"/>
      <c r="O1726" s="177"/>
      <c r="P1726" s="177"/>
      <c r="Q1726" s="177"/>
      <c r="R1726" s="177"/>
      <c r="S1726" s="177"/>
      <c r="T1726" s="403">
        <v>0</v>
      </c>
      <c r="U1726" s="403">
        <v>0</v>
      </c>
      <c r="V1726" s="177"/>
      <c r="W1726" s="177"/>
      <c r="X1726" s="177"/>
      <c r="Y1726" s="177"/>
      <c r="Z1726" s="177"/>
      <c r="AA1726" s="407">
        <v>0</v>
      </c>
      <c r="AB1726" s="533"/>
      <c r="AC1726" s="488"/>
      <c r="AD1726" s="488"/>
      <c r="AE1726" s="488"/>
      <c r="AF1726" s="488"/>
      <c r="AG1726" s="488"/>
      <c r="AH1726" s="488"/>
      <c r="AI1726" s="488"/>
      <c r="AJ1726" s="488"/>
      <c r="AK1726" s="488"/>
      <c r="AL1726" s="488"/>
      <c r="AM1726" s="488"/>
      <c r="AN1726" s="488"/>
      <c r="AO1726" s="488"/>
      <c r="AP1726" s="488"/>
      <c r="AQ1726" s="488"/>
      <c r="AR1726" s="488"/>
      <c r="AS1726" s="488"/>
      <c r="AT1726" s="488"/>
      <c r="AU1726" s="489"/>
    </row>
    <row r="1727" spans="1:47" s="516" customFormat="1" ht="12.75">
      <c r="A1727" s="529"/>
      <c r="B1727" s="401" t="s">
        <v>371</v>
      </c>
      <c r="C1727" s="360"/>
      <c r="D1727" s="360">
        <v>0.19</v>
      </c>
      <c r="E1727" s="360"/>
      <c r="F1727" s="402"/>
      <c r="G1727" s="402"/>
      <c r="H1727" s="177">
        <v>0.64942868999999992</v>
      </c>
      <c r="I1727" s="518">
        <v>0.44279009763349686</v>
      </c>
      <c r="J1727" s="177"/>
      <c r="K1727" s="177"/>
      <c r="L1727" s="177">
        <v>0.19</v>
      </c>
      <c r="M1727" s="177"/>
      <c r="N1727" s="177"/>
      <c r="O1727" s="177"/>
      <c r="P1727" s="177"/>
      <c r="Q1727" s="177"/>
      <c r="R1727" s="177"/>
      <c r="S1727" s="177"/>
      <c r="T1727" s="403">
        <v>0.19</v>
      </c>
      <c r="U1727" s="403">
        <v>0</v>
      </c>
      <c r="V1727" s="177">
        <v>0.20663859236650303</v>
      </c>
      <c r="W1727" s="177">
        <v>0.44279009763349686</v>
      </c>
      <c r="X1727" s="177"/>
      <c r="Y1727" s="177"/>
      <c r="Z1727" s="177"/>
      <c r="AA1727" s="407">
        <v>0.64942868999999992</v>
      </c>
      <c r="AB1727" s="533"/>
      <c r="AC1727" s="488"/>
      <c r="AD1727" s="488"/>
      <c r="AE1727" s="488"/>
      <c r="AF1727" s="488"/>
      <c r="AG1727" s="488"/>
      <c r="AH1727" s="488"/>
      <c r="AI1727" s="488"/>
      <c r="AJ1727" s="488"/>
      <c r="AK1727" s="488"/>
      <c r="AL1727" s="488"/>
      <c r="AM1727" s="488"/>
      <c r="AN1727" s="488"/>
      <c r="AO1727" s="488"/>
      <c r="AP1727" s="488"/>
      <c r="AQ1727" s="488"/>
      <c r="AR1727" s="488"/>
      <c r="AS1727" s="488"/>
      <c r="AT1727" s="488"/>
      <c r="AU1727" s="489"/>
    </row>
    <row r="1728" spans="1:47" s="516" customFormat="1" ht="12.75">
      <c r="A1728" s="529"/>
      <c r="B1728" s="401" t="s">
        <v>372</v>
      </c>
      <c r="C1728" s="360"/>
      <c r="D1728" s="360">
        <v>1.45</v>
      </c>
      <c r="E1728" s="360"/>
      <c r="F1728" s="402"/>
      <c r="G1728" s="402"/>
      <c r="H1728" s="177">
        <v>3.5372702</v>
      </c>
      <c r="I1728" s="518">
        <v>0.80587981909718209</v>
      </c>
      <c r="J1728" s="177"/>
      <c r="K1728" s="177"/>
      <c r="L1728" s="177">
        <v>1.45</v>
      </c>
      <c r="M1728" s="177"/>
      <c r="N1728" s="177"/>
      <c r="O1728" s="177"/>
      <c r="P1728" s="177"/>
      <c r="Q1728" s="177"/>
      <c r="R1728" s="177"/>
      <c r="S1728" s="177"/>
      <c r="T1728" s="403">
        <v>1.45</v>
      </c>
      <c r="U1728" s="403">
        <v>0</v>
      </c>
      <c r="V1728" s="177">
        <v>1.6313443809028181</v>
      </c>
      <c r="W1728" s="177">
        <v>0.80587981909718187</v>
      </c>
      <c r="X1728" s="177"/>
      <c r="Y1728" s="177"/>
      <c r="Z1728" s="177"/>
      <c r="AA1728" s="407">
        <v>2.4372242000000002</v>
      </c>
      <c r="AB1728" s="533"/>
      <c r="AC1728" s="488"/>
      <c r="AD1728" s="488"/>
      <c r="AE1728" s="488"/>
      <c r="AF1728" s="488"/>
      <c r="AG1728" s="488"/>
      <c r="AH1728" s="488"/>
      <c r="AI1728" s="488"/>
      <c r="AJ1728" s="488"/>
      <c r="AK1728" s="488"/>
      <c r="AL1728" s="488"/>
      <c r="AM1728" s="488"/>
      <c r="AN1728" s="488"/>
      <c r="AO1728" s="488"/>
      <c r="AP1728" s="488"/>
      <c r="AQ1728" s="488"/>
      <c r="AR1728" s="488"/>
      <c r="AS1728" s="488"/>
      <c r="AT1728" s="488"/>
      <c r="AU1728" s="489"/>
    </row>
    <row r="1729" spans="1:47" s="516" customFormat="1" ht="12.75">
      <c r="A1729" s="529"/>
      <c r="B1729" s="401" t="s">
        <v>373</v>
      </c>
      <c r="C1729" s="360">
        <v>0</v>
      </c>
      <c r="D1729" s="360">
        <v>0</v>
      </c>
      <c r="E1729" s="360">
        <v>0.8</v>
      </c>
      <c r="F1729" s="402"/>
      <c r="G1729" s="402"/>
      <c r="H1729" s="177">
        <v>9.7220731899999997</v>
      </c>
      <c r="I1729" s="177">
        <v>0.3289266824532433</v>
      </c>
      <c r="J1729" s="177">
        <v>0</v>
      </c>
      <c r="K1729" s="177">
        <v>0</v>
      </c>
      <c r="L1729" s="177">
        <v>0</v>
      </c>
      <c r="M1729" s="177">
        <v>0.8</v>
      </c>
      <c r="N1729" s="177">
        <v>0</v>
      </c>
      <c r="O1729" s="177">
        <v>0</v>
      </c>
      <c r="P1729" s="177">
        <v>0</v>
      </c>
      <c r="Q1729" s="177">
        <v>0</v>
      </c>
      <c r="R1729" s="177">
        <v>0</v>
      </c>
      <c r="S1729" s="177">
        <v>0</v>
      </c>
      <c r="T1729" s="403">
        <v>0</v>
      </c>
      <c r="U1729" s="403">
        <v>0.8</v>
      </c>
      <c r="V1729" s="177">
        <v>9.3931465075467564</v>
      </c>
      <c r="W1729" s="177">
        <v>0.3289266824532433</v>
      </c>
      <c r="X1729" s="177">
        <v>0</v>
      </c>
      <c r="Y1729" s="177">
        <v>0</v>
      </c>
      <c r="Z1729" s="177">
        <v>0</v>
      </c>
      <c r="AA1729" s="407">
        <v>9.7220731899999997</v>
      </c>
      <c r="AB1729" s="533"/>
      <c r="AC1729" s="488"/>
      <c r="AD1729" s="488"/>
      <c r="AE1729" s="488"/>
      <c r="AF1729" s="488"/>
      <c r="AG1729" s="488"/>
      <c r="AH1729" s="488"/>
      <c r="AI1729" s="488"/>
      <c r="AJ1729" s="488"/>
      <c r="AK1729" s="488"/>
      <c r="AL1729" s="488"/>
      <c r="AM1729" s="488"/>
      <c r="AN1729" s="488"/>
      <c r="AO1729" s="488"/>
      <c r="AP1729" s="488"/>
      <c r="AQ1729" s="488"/>
      <c r="AR1729" s="488"/>
      <c r="AS1729" s="488"/>
      <c r="AT1729" s="488"/>
      <c r="AU1729" s="489"/>
    </row>
    <row r="1730" spans="1:47" s="516" customFormat="1" ht="12.75">
      <c r="A1730" s="529"/>
      <c r="B1730" s="401" t="s">
        <v>374</v>
      </c>
      <c r="C1730" s="360"/>
      <c r="D1730" s="360"/>
      <c r="E1730" s="360"/>
      <c r="F1730" s="402"/>
      <c r="G1730" s="402"/>
      <c r="H1730" s="177"/>
      <c r="I1730" s="177"/>
      <c r="J1730" s="177"/>
      <c r="K1730" s="177"/>
      <c r="L1730" s="177"/>
      <c r="M1730" s="177"/>
      <c r="N1730" s="177"/>
      <c r="O1730" s="177"/>
      <c r="P1730" s="177"/>
      <c r="Q1730" s="177"/>
      <c r="R1730" s="177"/>
      <c r="S1730" s="177"/>
      <c r="T1730" s="403">
        <v>0</v>
      </c>
      <c r="U1730" s="403">
        <v>0</v>
      </c>
      <c r="V1730" s="177"/>
      <c r="W1730" s="177"/>
      <c r="X1730" s="177"/>
      <c r="Y1730" s="177"/>
      <c r="Z1730" s="177"/>
      <c r="AA1730" s="407">
        <v>0</v>
      </c>
      <c r="AB1730" s="533"/>
      <c r="AC1730" s="488"/>
      <c r="AD1730" s="488"/>
      <c r="AE1730" s="488"/>
      <c r="AF1730" s="488"/>
      <c r="AG1730" s="488"/>
      <c r="AH1730" s="488"/>
      <c r="AI1730" s="488"/>
      <c r="AJ1730" s="488"/>
      <c r="AK1730" s="488"/>
      <c r="AL1730" s="488"/>
      <c r="AM1730" s="488"/>
      <c r="AN1730" s="488"/>
      <c r="AO1730" s="488"/>
      <c r="AP1730" s="488"/>
      <c r="AQ1730" s="488"/>
      <c r="AR1730" s="488"/>
      <c r="AS1730" s="488"/>
      <c r="AT1730" s="488"/>
      <c r="AU1730" s="489"/>
    </row>
    <row r="1731" spans="1:47" s="516" customFormat="1" ht="12.75">
      <c r="A1731" s="529"/>
      <c r="B1731" s="401" t="s">
        <v>375</v>
      </c>
      <c r="C1731" s="360"/>
      <c r="D1731" s="360"/>
      <c r="E1731" s="360"/>
      <c r="F1731" s="402"/>
      <c r="G1731" s="402"/>
      <c r="H1731" s="177"/>
      <c r="I1731" s="177"/>
      <c r="J1731" s="177"/>
      <c r="K1731" s="177"/>
      <c r="L1731" s="177"/>
      <c r="M1731" s="177"/>
      <c r="N1731" s="177"/>
      <c r="O1731" s="177"/>
      <c r="P1731" s="177"/>
      <c r="Q1731" s="177"/>
      <c r="R1731" s="177"/>
      <c r="S1731" s="177"/>
      <c r="T1731" s="403">
        <v>0</v>
      </c>
      <c r="U1731" s="403">
        <v>0</v>
      </c>
      <c r="V1731" s="177"/>
      <c r="W1731" s="177"/>
      <c r="X1731" s="177"/>
      <c r="Y1731" s="177"/>
      <c r="Z1731" s="177"/>
      <c r="AA1731" s="407">
        <v>0</v>
      </c>
      <c r="AB1731" s="533"/>
      <c r="AC1731" s="488"/>
      <c r="AD1731" s="488"/>
      <c r="AE1731" s="488"/>
      <c r="AF1731" s="488"/>
      <c r="AG1731" s="488"/>
      <c r="AH1731" s="488"/>
      <c r="AI1731" s="488"/>
      <c r="AJ1731" s="488"/>
      <c r="AK1731" s="488"/>
      <c r="AL1731" s="488"/>
      <c r="AM1731" s="488"/>
      <c r="AN1731" s="488"/>
      <c r="AO1731" s="488"/>
      <c r="AP1731" s="488"/>
      <c r="AQ1731" s="488"/>
      <c r="AR1731" s="488"/>
      <c r="AS1731" s="488"/>
      <c r="AT1731" s="488"/>
      <c r="AU1731" s="489"/>
    </row>
    <row r="1732" spans="1:47" s="516" customFormat="1" ht="12.75">
      <c r="A1732" s="529"/>
      <c r="B1732" s="401" t="s">
        <v>376</v>
      </c>
      <c r="C1732" s="360"/>
      <c r="D1732" s="360"/>
      <c r="E1732" s="360">
        <v>0.8</v>
      </c>
      <c r="F1732" s="402"/>
      <c r="G1732" s="402"/>
      <c r="H1732" s="177">
        <v>9.7220731899999997</v>
      </c>
      <c r="I1732" s="518">
        <v>0.3289266824532433</v>
      </c>
      <c r="J1732" s="177"/>
      <c r="K1732" s="177"/>
      <c r="L1732" s="177"/>
      <c r="M1732" s="177">
        <v>0.8</v>
      </c>
      <c r="N1732" s="177"/>
      <c r="O1732" s="177"/>
      <c r="P1732" s="177"/>
      <c r="Q1732" s="177"/>
      <c r="R1732" s="177"/>
      <c r="S1732" s="177"/>
      <c r="T1732" s="403">
        <v>0</v>
      </c>
      <c r="U1732" s="403">
        <v>0.8</v>
      </c>
      <c r="V1732" s="177">
        <v>9.3931465075467564</v>
      </c>
      <c r="W1732" s="177">
        <v>0.3289266824532433</v>
      </c>
      <c r="X1732" s="177"/>
      <c r="Y1732" s="177"/>
      <c r="Z1732" s="177"/>
      <c r="AA1732" s="407">
        <v>9.7220731899999997</v>
      </c>
      <c r="AB1732" s="533"/>
      <c r="AC1732" s="488"/>
      <c r="AD1732" s="488"/>
      <c r="AE1732" s="488"/>
      <c r="AF1732" s="488"/>
      <c r="AG1732" s="488"/>
      <c r="AH1732" s="488"/>
      <c r="AI1732" s="488"/>
      <c r="AJ1732" s="488"/>
      <c r="AK1732" s="488"/>
      <c r="AL1732" s="488"/>
      <c r="AM1732" s="488"/>
      <c r="AN1732" s="488"/>
      <c r="AO1732" s="488"/>
      <c r="AP1732" s="488"/>
      <c r="AQ1732" s="488"/>
      <c r="AR1732" s="488"/>
      <c r="AS1732" s="488"/>
      <c r="AT1732" s="488"/>
      <c r="AU1732" s="489"/>
    </row>
    <row r="1733" spans="1:47" s="516" customFormat="1" ht="12.75">
      <c r="A1733" s="529"/>
      <c r="B1733" s="401" t="s">
        <v>377</v>
      </c>
      <c r="C1733" s="360"/>
      <c r="D1733" s="360"/>
      <c r="E1733" s="360"/>
      <c r="F1733" s="402"/>
      <c r="G1733" s="402"/>
      <c r="H1733" s="177"/>
      <c r="I1733" s="177"/>
      <c r="J1733" s="177"/>
      <c r="K1733" s="177"/>
      <c r="L1733" s="177"/>
      <c r="M1733" s="177"/>
      <c r="N1733" s="177"/>
      <c r="O1733" s="177"/>
      <c r="P1733" s="177"/>
      <c r="Q1733" s="177"/>
      <c r="R1733" s="177"/>
      <c r="S1733" s="177"/>
      <c r="T1733" s="403">
        <v>0</v>
      </c>
      <c r="U1733" s="403">
        <v>0</v>
      </c>
      <c r="V1733" s="177"/>
      <c r="W1733" s="177"/>
      <c r="X1733" s="177"/>
      <c r="Y1733" s="177"/>
      <c r="Z1733" s="177"/>
      <c r="AA1733" s="407">
        <v>0</v>
      </c>
      <c r="AB1733" s="533"/>
      <c r="AC1733" s="488"/>
      <c r="AD1733" s="488"/>
      <c r="AE1733" s="488"/>
      <c r="AF1733" s="488"/>
      <c r="AG1733" s="488"/>
      <c r="AH1733" s="488"/>
      <c r="AI1733" s="488"/>
      <c r="AJ1733" s="488"/>
      <c r="AK1733" s="488"/>
      <c r="AL1733" s="488"/>
      <c r="AM1733" s="488"/>
      <c r="AN1733" s="488"/>
      <c r="AO1733" s="488"/>
      <c r="AP1733" s="488"/>
      <c r="AQ1733" s="488"/>
      <c r="AR1733" s="488"/>
      <c r="AS1733" s="488"/>
      <c r="AT1733" s="488"/>
      <c r="AU1733" s="489"/>
    </row>
    <row r="1734" spans="1:47" s="516" customFormat="1" ht="12.75">
      <c r="A1734" s="529"/>
      <c r="B1734" s="401" t="s">
        <v>67</v>
      </c>
      <c r="C1734" s="360"/>
      <c r="D1734" s="360"/>
      <c r="E1734" s="360"/>
      <c r="F1734" s="402"/>
      <c r="G1734" s="402"/>
      <c r="H1734" s="177"/>
      <c r="I1734" s="177"/>
      <c r="J1734" s="177"/>
      <c r="K1734" s="177"/>
      <c r="L1734" s="177"/>
      <c r="M1734" s="177"/>
      <c r="N1734" s="177"/>
      <c r="O1734" s="177"/>
      <c r="P1734" s="177"/>
      <c r="Q1734" s="177"/>
      <c r="R1734" s="177"/>
      <c r="S1734" s="177"/>
      <c r="T1734" s="403">
        <v>0</v>
      </c>
      <c r="U1734" s="403">
        <v>0</v>
      </c>
      <c r="V1734" s="177"/>
      <c r="W1734" s="177"/>
      <c r="X1734" s="177"/>
      <c r="Y1734" s="177"/>
      <c r="Z1734" s="177"/>
      <c r="AA1734" s="407">
        <v>0</v>
      </c>
      <c r="AB1734" s="533"/>
      <c r="AC1734" s="488"/>
      <c r="AD1734" s="488"/>
      <c r="AE1734" s="488"/>
      <c r="AF1734" s="488"/>
      <c r="AG1734" s="488"/>
      <c r="AH1734" s="488"/>
      <c r="AI1734" s="488"/>
      <c r="AJ1734" s="488"/>
      <c r="AK1734" s="488"/>
      <c r="AL1734" s="488"/>
      <c r="AM1734" s="488"/>
      <c r="AN1734" s="488"/>
      <c r="AO1734" s="488"/>
      <c r="AP1734" s="488"/>
      <c r="AQ1734" s="488"/>
      <c r="AR1734" s="488"/>
      <c r="AS1734" s="488"/>
      <c r="AT1734" s="488"/>
      <c r="AU1734" s="489"/>
    </row>
    <row r="1735" spans="1:47" s="528" customFormat="1" ht="39.950000000000003" customHeight="1">
      <c r="A1735" s="542">
        <v>71</v>
      </c>
      <c r="B1735" s="535" t="s">
        <v>153</v>
      </c>
      <c r="C1735" s="513" t="s">
        <v>52</v>
      </c>
      <c r="D1735" s="504">
        <v>4.1990999999999996</v>
      </c>
      <c r="E1735" s="513">
        <v>0.16</v>
      </c>
      <c r="F1735" s="398">
        <v>2012</v>
      </c>
      <c r="G1735" s="398">
        <v>2014</v>
      </c>
      <c r="H1735" s="513">
        <v>20.191470970000005</v>
      </c>
      <c r="I1735" s="513">
        <v>1.0453758363068619</v>
      </c>
      <c r="J1735" s="513"/>
      <c r="K1735" s="513"/>
      <c r="L1735" s="513">
        <v>4.1990999999999996</v>
      </c>
      <c r="M1735" s="513">
        <v>0.16</v>
      </c>
      <c r="N1735" s="513"/>
      <c r="O1735" s="513"/>
      <c r="P1735" s="513"/>
      <c r="Q1735" s="513"/>
      <c r="R1735" s="513"/>
      <c r="S1735" s="513"/>
      <c r="T1735" s="584">
        <v>4.1990999999999996</v>
      </c>
      <c r="U1735" s="584">
        <v>0.16</v>
      </c>
      <c r="V1735" s="590">
        <v>13.05227511</v>
      </c>
      <c r="W1735" s="513">
        <v>1.0453758363068584</v>
      </c>
      <c r="X1735" s="513"/>
      <c r="Y1735" s="513"/>
      <c r="Z1735" s="513"/>
      <c r="AA1735" s="587">
        <v>14.097650946306858</v>
      </c>
      <c r="AB1735" s="531"/>
      <c r="AC1735" s="515"/>
      <c r="AD1735" s="537"/>
      <c r="AE1735" s="537"/>
      <c r="AF1735" s="515"/>
      <c r="AG1735" s="515"/>
      <c r="AH1735" s="515"/>
      <c r="AI1735" s="515"/>
      <c r="AJ1735" s="515"/>
      <c r="AK1735" s="515"/>
      <c r="AL1735" s="515"/>
      <c r="AM1735" s="515"/>
      <c r="AN1735" s="515"/>
      <c r="AO1735" s="515"/>
      <c r="AP1735" s="515"/>
      <c r="AQ1735" s="537"/>
      <c r="AR1735" s="537"/>
      <c r="AS1735" s="537"/>
      <c r="AT1735" s="537"/>
      <c r="AU1735" s="527"/>
    </row>
    <row r="1736" spans="1:47" s="516" customFormat="1" ht="12.75">
      <c r="A1736" s="529"/>
      <c r="B1736" s="401" t="s">
        <v>361</v>
      </c>
      <c r="C1736" s="360">
        <v>0</v>
      </c>
      <c r="D1736" s="360">
        <v>4.1990999999999996</v>
      </c>
      <c r="E1736" s="360">
        <v>0.16</v>
      </c>
      <c r="F1736" s="402"/>
      <c r="G1736" s="402"/>
      <c r="H1736" s="177">
        <v>20.191470970000001</v>
      </c>
      <c r="I1736" s="177">
        <v>1.0453758363068582</v>
      </c>
      <c r="J1736" s="177">
        <v>0</v>
      </c>
      <c r="K1736" s="177">
        <v>0</v>
      </c>
      <c r="L1736" s="177">
        <v>4.1990999999999996</v>
      </c>
      <c r="M1736" s="177">
        <v>0.16</v>
      </c>
      <c r="N1736" s="177">
        <v>0</v>
      </c>
      <c r="O1736" s="177">
        <v>0</v>
      </c>
      <c r="P1736" s="177">
        <v>0</v>
      </c>
      <c r="Q1736" s="177">
        <v>0</v>
      </c>
      <c r="R1736" s="177">
        <v>0</v>
      </c>
      <c r="S1736" s="177">
        <v>0</v>
      </c>
      <c r="T1736" s="403">
        <v>4.1990999999999996</v>
      </c>
      <c r="U1736" s="403">
        <v>0.16</v>
      </c>
      <c r="V1736" s="177">
        <v>13.05227511</v>
      </c>
      <c r="W1736" s="177">
        <v>1.0453758363068579</v>
      </c>
      <c r="X1736" s="177"/>
      <c r="Y1736" s="177">
        <v>0</v>
      </c>
      <c r="Z1736" s="177">
        <v>0</v>
      </c>
      <c r="AA1736" s="407">
        <v>14.097650946306858</v>
      </c>
      <c r="AB1736" s="533"/>
      <c r="AC1736" s="488"/>
      <c r="AD1736" s="488"/>
      <c r="AE1736" s="488"/>
      <c r="AF1736" s="488"/>
      <c r="AG1736" s="488"/>
      <c r="AH1736" s="488"/>
      <c r="AI1736" s="488"/>
      <c r="AJ1736" s="488"/>
      <c r="AK1736" s="488"/>
      <c r="AL1736" s="488"/>
      <c r="AM1736" s="488"/>
      <c r="AN1736" s="488"/>
      <c r="AO1736" s="488"/>
      <c r="AP1736" s="488"/>
      <c r="AQ1736" s="488"/>
      <c r="AR1736" s="488"/>
      <c r="AS1736" s="488"/>
      <c r="AT1736" s="488"/>
      <c r="AU1736" s="489"/>
    </row>
    <row r="1737" spans="1:47" s="516" customFormat="1" ht="12.75">
      <c r="A1737" s="529"/>
      <c r="B1737" s="401" t="s">
        <v>362</v>
      </c>
      <c r="C1737" s="360">
        <v>0</v>
      </c>
      <c r="D1737" s="360">
        <v>4.1990999999999996</v>
      </c>
      <c r="E1737" s="360">
        <v>0</v>
      </c>
      <c r="F1737" s="402"/>
      <c r="G1737" s="402"/>
      <c r="H1737" s="177">
        <v>17.246964120000001</v>
      </c>
      <c r="I1737" s="177">
        <v>1.0453758363068582</v>
      </c>
      <c r="J1737" s="177">
        <v>0</v>
      </c>
      <c r="K1737" s="177">
        <v>0</v>
      </c>
      <c r="L1737" s="177">
        <v>4.1990999999999996</v>
      </c>
      <c r="M1737" s="177">
        <v>0</v>
      </c>
      <c r="N1737" s="177">
        <v>0</v>
      </c>
      <c r="O1737" s="177">
        <v>0</v>
      </c>
      <c r="P1737" s="177">
        <v>0</v>
      </c>
      <c r="Q1737" s="177">
        <v>0</v>
      </c>
      <c r="R1737" s="177">
        <v>0</v>
      </c>
      <c r="S1737" s="177">
        <v>0</v>
      </c>
      <c r="T1737" s="403">
        <v>4.1990999999999996</v>
      </c>
      <c r="U1737" s="403">
        <v>0</v>
      </c>
      <c r="V1737" s="177">
        <v>10.756206755772181</v>
      </c>
      <c r="W1737" s="177">
        <v>1.0453758363068579</v>
      </c>
      <c r="X1737" s="177"/>
      <c r="Y1737" s="177">
        <v>0</v>
      </c>
      <c r="Z1737" s="177">
        <v>0</v>
      </c>
      <c r="AA1737" s="407">
        <v>11.80158259207904</v>
      </c>
      <c r="AB1737" s="533"/>
      <c r="AC1737" s="488"/>
      <c r="AD1737" s="488"/>
      <c r="AE1737" s="488"/>
      <c r="AF1737" s="488"/>
      <c r="AG1737" s="488"/>
      <c r="AH1737" s="488"/>
      <c r="AI1737" s="488"/>
      <c r="AJ1737" s="488"/>
      <c r="AK1737" s="488"/>
      <c r="AL1737" s="488"/>
      <c r="AM1737" s="488"/>
      <c r="AN1737" s="488"/>
      <c r="AO1737" s="488"/>
      <c r="AP1737" s="488"/>
      <c r="AQ1737" s="488"/>
      <c r="AR1737" s="488"/>
      <c r="AS1737" s="488"/>
      <c r="AT1737" s="488"/>
      <c r="AU1737" s="489"/>
    </row>
    <row r="1738" spans="1:47" s="516" customFormat="1" ht="12.75">
      <c r="A1738" s="529"/>
      <c r="B1738" s="401" t="s">
        <v>363</v>
      </c>
      <c r="C1738" s="360">
        <v>0</v>
      </c>
      <c r="D1738" s="360">
        <v>2.931</v>
      </c>
      <c r="E1738" s="360">
        <v>0</v>
      </c>
      <c r="F1738" s="402"/>
      <c r="G1738" s="402"/>
      <c r="H1738" s="177">
        <v>10.802765620000001</v>
      </c>
      <c r="I1738" s="177">
        <v>0.54523595130632074</v>
      </c>
      <c r="J1738" s="177">
        <v>0</v>
      </c>
      <c r="K1738" s="177">
        <v>0</v>
      </c>
      <c r="L1738" s="177">
        <v>2.931</v>
      </c>
      <c r="M1738" s="177">
        <v>0</v>
      </c>
      <c r="N1738" s="177">
        <v>0</v>
      </c>
      <c r="O1738" s="177">
        <v>0</v>
      </c>
      <c r="P1738" s="177">
        <v>0</v>
      </c>
      <c r="Q1738" s="177">
        <v>0</v>
      </c>
      <c r="R1738" s="177">
        <v>0</v>
      </c>
      <c r="S1738" s="177">
        <v>0</v>
      </c>
      <c r="T1738" s="403">
        <v>2.931</v>
      </c>
      <c r="U1738" s="403">
        <v>0</v>
      </c>
      <c r="V1738" s="177">
        <v>6.7570181264364386</v>
      </c>
      <c r="W1738" s="177">
        <v>0.54523595130632074</v>
      </c>
      <c r="X1738" s="177"/>
      <c r="Y1738" s="177">
        <v>0</v>
      </c>
      <c r="Z1738" s="177">
        <v>0</v>
      </c>
      <c r="AA1738" s="407">
        <v>7.3022540777427594</v>
      </c>
      <c r="AB1738" s="533"/>
      <c r="AC1738" s="488"/>
      <c r="AD1738" s="488"/>
      <c r="AE1738" s="488"/>
      <c r="AF1738" s="488"/>
      <c r="AG1738" s="488"/>
      <c r="AH1738" s="488"/>
      <c r="AI1738" s="488"/>
      <c r="AJ1738" s="488"/>
      <c r="AK1738" s="488"/>
      <c r="AL1738" s="488"/>
      <c r="AM1738" s="488"/>
      <c r="AN1738" s="488"/>
      <c r="AO1738" s="488"/>
      <c r="AP1738" s="488"/>
      <c r="AQ1738" s="488"/>
      <c r="AR1738" s="488"/>
      <c r="AS1738" s="488"/>
      <c r="AT1738" s="488"/>
      <c r="AU1738" s="489"/>
    </row>
    <row r="1739" spans="1:47" s="516" customFormat="1" ht="12.75">
      <c r="A1739" s="529"/>
      <c r="B1739" s="401" t="s">
        <v>364</v>
      </c>
      <c r="C1739" s="360"/>
      <c r="D1739" s="360"/>
      <c r="E1739" s="360"/>
      <c r="F1739" s="402"/>
      <c r="G1739" s="402"/>
      <c r="H1739" s="177"/>
      <c r="I1739" s="177"/>
      <c r="J1739" s="177"/>
      <c r="K1739" s="177"/>
      <c r="L1739" s="177"/>
      <c r="M1739" s="177"/>
      <c r="N1739" s="177"/>
      <c r="O1739" s="177"/>
      <c r="P1739" s="177"/>
      <c r="Q1739" s="177"/>
      <c r="R1739" s="177"/>
      <c r="S1739" s="177"/>
      <c r="T1739" s="403">
        <v>0</v>
      </c>
      <c r="U1739" s="403">
        <v>0</v>
      </c>
      <c r="V1739" s="177"/>
      <c r="W1739" s="177"/>
      <c r="X1739" s="177"/>
      <c r="Y1739" s="177"/>
      <c r="Z1739" s="177"/>
      <c r="AA1739" s="407">
        <v>0</v>
      </c>
      <c r="AB1739" s="533"/>
      <c r="AC1739" s="488"/>
      <c r="AD1739" s="488"/>
      <c r="AE1739" s="488"/>
      <c r="AF1739" s="488"/>
      <c r="AG1739" s="488"/>
      <c r="AH1739" s="488"/>
      <c r="AI1739" s="488"/>
      <c r="AJ1739" s="488"/>
      <c r="AK1739" s="488"/>
      <c r="AL1739" s="488"/>
      <c r="AM1739" s="488"/>
      <c r="AN1739" s="488"/>
      <c r="AO1739" s="488"/>
      <c r="AP1739" s="488"/>
      <c r="AQ1739" s="488"/>
      <c r="AR1739" s="488"/>
      <c r="AS1739" s="488"/>
      <c r="AT1739" s="488"/>
      <c r="AU1739" s="489"/>
    </row>
    <row r="1740" spans="1:47" s="516" customFormat="1" ht="12.75">
      <c r="A1740" s="529"/>
      <c r="B1740" s="401" t="s">
        <v>365</v>
      </c>
      <c r="C1740" s="360"/>
      <c r="D1740" s="360"/>
      <c r="E1740" s="360"/>
      <c r="F1740" s="402"/>
      <c r="G1740" s="402"/>
      <c r="H1740" s="177"/>
      <c r="I1740" s="177"/>
      <c r="J1740" s="177"/>
      <c r="K1740" s="177"/>
      <c r="L1740" s="177"/>
      <c r="M1740" s="177"/>
      <c r="N1740" s="177"/>
      <c r="O1740" s="177"/>
      <c r="P1740" s="177"/>
      <c r="Q1740" s="177"/>
      <c r="R1740" s="177"/>
      <c r="S1740" s="177"/>
      <c r="T1740" s="403">
        <v>0</v>
      </c>
      <c r="U1740" s="403">
        <v>0</v>
      </c>
      <c r="V1740" s="177"/>
      <c r="W1740" s="177"/>
      <c r="X1740" s="177"/>
      <c r="Y1740" s="177"/>
      <c r="Z1740" s="177"/>
      <c r="AA1740" s="407">
        <v>0</v>
      </c>
      <c r="AB1740" s="533"/>
      <c r="AC1740" s="488"/>
      <c r="AD1740" s="488"/>
      <c r="AE1740" s="488"/>
      <c r="AF1740" s="488"/>
      <c r="AG1740" s="488"/>
      <c r="AH1740" s="488"/>
      <c r="AI1740" s="488"/>
      <c r="AJ1740" s="488"/>
      <c r="AK1740" s="488"/>
      <c r="AL1740" s="488"/>
      <c r="AM1740" s="488"/>
      <c r="AN1740" s="488"/>
      <c r="AO1740" s="488"/>
      <c r="AP1740" s="488"/>
      <c r="AQ1740" s="488"/>
      <c r="AR1740" s="488"/>
      <c r="AS1740" s="488"/>
      <c r="AT1740" s="488"/>
      <c r="AU1740" s="489"/>
    </row>
    <row r="1741" spans="1:47" s="516" customFormat="1" ht="12.75">
      <c r="A1741" s="529"/>
      <c r="B1741" s="401" t="s">
        <v>366</v>
      </c>
      <c r="C1741" s="360"/>
      <c r="D1741" s="360">
        <v>1.571</v>
      </c>
      <c r="E1741" s="360"/>
      <c r="F1741" s="402"/>
      <c r="G1741" s="402"/>
      <c r="H1741" s="177">
        <v>5.7152476100000005</v>
      </c>
      <c r="I1741" s="518">
        <v>0.54523595130632074</v>
      </c>
      <c r="J1741" s="177"/>
      <c r="K1741" s="177"/>
      <c r="L1741" s="177">
        <v>1.571</v>
      </c>
      <c r="M1741" s="177"/>
      <c r="N1741" s="177"/>
      <c r="O1741" s="177"/>
      <c r="P1741" s="177"/>
      <c r="Q1741" s="177"/>
      <c r="R1741" s="177"/>
      <c r="S1741" s="177"/>
      <c r="T1741" s="403">
        <v>1.571</v>
      </c>
      <c r="U1741" s="403">
        <v>0</v>
      </c>
      <c r="V1741" s="177">
        <v>2.7801484100000002</v>
      </c>
      <c r="W1741" s="177">
        <v>0.54523595130632074</v>
      </c>
      <c r="X1741" s="177"/>
      <c r="Y1741" s="177"/>
      <c r="Z1741" s="177"/>
      <c r="AA1741" s="407">
        <v>3.325384361306321</v>
      </c>
      <c r="AB1741" s="533"/>
      <c r="AC1741" s="488"/>
      <c r="AD1741" s="488"/>
      <c r="AE1741" s="488"/>
      <c r="AF1741" s="488"/>
      <c r="AG1741" s="488"/>
      <c r="AH1741" s="488"/>
      <c r="AI1741" s="488"/>
      <c r="AJ1741" s="488"/>
      <c r="AK1741" s="488"/>
      <c r="AL1741" s="488"/>
      <c r="AM1741" s="488"/>
      <c r="AN1741" s="488"/>
      <c r="AO1741" s="488"/>
      <c r="AP1741" s="488"/>
      <c r="AQ1741" s="488"/>
      <c r="AR1741" s="488"/>
      <c r="AS1741" s="488"/>
      <c r="AT1741" s="488"/>
      <c r="AU1741" s="489"/>
    </row>
    <row r="1742" spans="1:47" s="516" customFormat="1" ht="12.75">
      <c r="A1742" s="529"/>
      <c r="B1742" s="401" t="s">
        <v>367</v>
      </c>
      <c r="C1742" s="360"/>
      <c r="D1742" s="360">
        <v>1.36</v>
      </c>
      <c r="E1742" s="360"/>
      <c r="F1742" s="402"/>
      <c r="G1742" s="402"/>
      <c r="H1742" s="177">
        <v>5.0875180100000001</v>
      </c>
      <c r="I1742" s="518">
        <v>0</v>
      </c>
      <c r="J1742" s="177"/>
      <c r="K1742" s="177"/>
      <c r="L1742" s="177">
        <v>1.36</v>
      </c>
      <c r="M1742" s="177"/>
      <c r="N1742" s="177"/>
      <c r="O1742" s="177"/>
      <c r="P1742" s="177"/>
      <c r="Q1742" s="177"/>
      <c r="R1742" s="177"/>
      <c r="S1742" s="177"/>
      <c r="T1742" s="403">
        <v>1.36</v>
      </c>
      <c r="U1742" s="403">
        <v>0</v>
      </c>
      <c r="V1742" s="177">
        <v>3.9768697164364388</v>
      </c>
      <c r="W1742" s="177">
        <v>0</v>
      </c>
      <c r="X1742" s="177"/>
      <c r="Y1742" s="177"/>
      <c r="Z1742" s="177"/>
      <c r="AA1742" s="407">
        <v>3.9768697164364388</v>
      </c>
      <c r="AB1742" s="533"/>
      <c r="AC1742" s="488"/>
      <c r="AD1742" s="488"/>
      <c r="AE1742" s="488"/>
      <c r="AF1742" s="488"/>
      <c r="AG1742" s="488"/>
      <c r="AH1742" s="488"/>
      <c r="AI1742" s="488"/>
      <c r="AJ1742" s="488"/>
      <c r="AK1742" s="488"/>
      <c r="AL1742" s="488"/>
      <c r="AM1742" s="488"/>
      <c r="AN1742" s="488"/>
      <c r="AO1742" s="488"/>
      <c r="AP1742" s="488"/>
      <c r="AQ1742" s="488"/>
      <c r="AR1742" s="488"/>
      <c r="AS1742" s="488"/>
      <c r="AT1742" s="488"/>
      <c r="AU1742" s="489"/>
    </row>
    <row r="1743" spans="1:47" s="516" customFormat="1" ht="12.75">
      <c r="A1743" s="529"/>
      <c r="B1743" s="401" t="s">
        <v>368</v>
      </c>
      <c r="C1743" s="360">
        <v>0</v>
      </c>
      <c r="D1743" s="360">
        <v>1.2681</v>
      </c>
      <c r="E1743" s="360">
        <v>0</v>
      </c>
      <c r="F1743" s="402"/>
      <c r="G1743" s="402"/>
      <c r="H1743" s="177">
        <v>6.4441984999999997</v>
      </c>
      <c r="I1743" s="177">
        <v>0.50013988500053741</v>
      </c>
      <c r="J1743" s="177">
        <v>0</v>
      </c>
      <c r="K1743" s="177">
        <v>0</v>
      </c>
      <c r="L1743" s="177">
        <v>1.2681</v>
      </c>
      <c r="M1743" s="177">
        <v>0</v>
      </c>
      <c r="N1743" s="177">
        <v>0</v>
      </c>
      <c r="O1743" s="177">
        <v>0</v>
      </c>
      <c r="P1743" s="177">
        <v>0</v>
      </c>
      <c r="Q1743" s="177">
        <v>0</v>
      </c>
      <c r="R1743" s="177">
        <v>0</v>
      </c>
      <c r="S1743" s="177">
        <v>0</v>
      </c>
      <c r="T1743" s="403">
        <v>1.2681</v>
      </c>
      <c r="U1743" s="403">
        <v>0</v>
      </c>
      <c r="V1743" s="177">
        <v>3.9991886293357428</v>
      </c>
      <c r="W1743" s="177">
        <v>0.50013988500053708</v>
      </c>
      <c r="X1743" s="177">
        <v>0</v>
      </c>
      <c r="Y1743" s="177">
        <v>0</v>
      </c>
      <c r="Z1743" s="177">
        <v>0</v>
      </c>
      <c r="AA1743" s="407">
        <v>4.4993285143362796</v>
      </c>
      <c r="AB1743" s="533"/>
      <c r="AC1743" s="488"/>
      <c r="AD1743" s="488"/>
      <c r="AE1743" s="488"/>
      <c r="AF1743" s="488"/>
      <c r="AG1743" s="488"/>
      <c r="AH1743" s="488"/>
      <c r="AI1743" s="488"/>
      <c r="AJ1743" s="488"/>
      <c r="AK1743" s="488"/>
      <c r="AL1743" s="488"/>
      <c r="AM1743" s="488"/>
      <c r="AN1743" s="488"/>
      <c r="AO1743" s="488"/>
      <c r="AP1743" s="488"/>
      <c r="AQ1743" s="488"/>
      <c r="AR1743" s="488"/>
      <c r="AS1743" s="488"/>
      <c r="AT1743" s="488"/>
      <c r="AU1743" s="489"/>
    </row>
    <row r="1744" spans="1:47" s="516" customFormat="1" ht="12.75">
      <c r="A1744" s="529"/>
      <c r="B1744" s="401" t="s">
        <v>369</v>
      </c>
      <c r="C1744" s="360"/>
      <c r="D1744" s="360"/>
      <c r="E1744" s="360"/>
      <c r="F1744" s="402"/>
      <c r="G1744" s="402"/>
      <c r="H1744" s="177"/>
      <c r="I1744" s="177"/>
      <c r="J1744" s="177"/>
      <c r="K1744" s="177"/>
      <c r="L1744" s="177"/>
      <c r="M1744" s="177"/>
      <c r="N1744" s="177"/>
      <c r="O1744" s="177"/>
      <c r="P1744" s="177"/>
      <c r="Q1744" s="177"/>
      <c r="R1744" s="177"/>
      <c r="S1744" s="177"/>
      <c r="T1744" s="403">
        <v>0</v>
      </c>
      <c r="U1744" s="403">
        <v>0</v>
      </c>
      <c r="V1744" s="177"/>
      <c r="W1744" s="177"/>
      <c r="X1744" s="177"/>
      <c r="Y1744" s="177"/>
      <c r="Z1744" s="177"/>
      <c r="AA1744" s="407">
        <v>0</v>
      </c>
      <c r="AB1744" s="533"/>
      <c r="AC1744" s="488"/>
      <c r="AD1744" s="488"/>
      <c r="AE1744" s="488"/>
      <c r="AF1744" s="488"/>
      <c r="AG1744" s="488"/>
      <c r="AH1744" s="488"/>
      <c r="AI1744" s="488"/>
      <c r="AJ1744" s="488"/>
      <c r="AK1744" s="488"/>
      <c r="AL1744" s="488"/>
      <c r="AM1744" s="488"/>
      <c r="AN1744" s="488"/>
      <c r="AO1744" s="488"/>
      <c r="AP1744" s="488"/>
      <c r="AQ1744" s="488"/>
      <c r="AR1744" s="488"/>
      <c r="AS1744" s="488"/>
      <c r="AT1744" s="488"/>
      <c r="AU1744" s="489"/>
    </row>
    <row r="1745" spans="1:47" s="516" customFormat="1" ht="12.75">
      <c r="A1745" s="529"/>
      <c r="B1745" s="401" t="s">
        <v>370</v>
      </c>
      <c r="C1745" s="360"/>
      <c r="D1745" s="360"/>
      <c r="E1745" s="360"/>
      <c r="F1745" s="402"/>
      <c r="G1745" s="402"/>
      <c r="H1745" s="177"/>
      <c r="I1745" s="177"/>
      <c r="J1745" s="177"/>
      <c r="K1745" s="177"/>
      <c r="L1745" s="177"/>
      <c r="M1745" s="177"/>
      <c r="N1745" s="177"/>
      <c r="O1745" s="177"/>
      <c r="P1745" s="177"/>
      <c r="Q1745" s="177"/>
      <c r="R1745" s="177"/>
      <c r="S1745" s="177"/>
      <c r="T1745" s="403">
        <v>0</v>
      </c>
      <c r="U1745" s="403">
        <v>0</v>
      </c>
      <c r="V1745" s="177"/>
      <c r="W1745" s="177"/>
      <c r="X1745" s="177"/>
      <c r="Y1745" s="177"/>
      <c r="Z1745" s="177"/>
      <c r="AA1745" s="407">
        <v>0</v>
      </c>
      <c r="AB1745" s="533"/>
      <c r="AC1745" s="488"/>
      <c r="AD1745" s="488"/>
      <c r="AE1745" s="488"/>
      <c r="AF1745" s="488"/>
      <c r="AG1745" s="488"/>
      <c r="AH1745" s="488"/>
      <c r="AI1745" s="488"/>
      <c r="AJ1745" s="488"/>
      <c r="AK1745" s="488"/>
      <c r="AL1745" s="488"/>
      <c r="AM1745" s="488"/>
      <c r="AN1745" s="488"/>
      <c r="AO1745" s="488"/>
      <c r="AP1745" s="488"/>
      <c r="AQ1745" s="488"/>
      <c r="AR1745" s="488"/>
      <c r="AS1745" s="488"/>
      <c r="AT1745" s="488"/>
      <c r="AU1745" s="489"/>
    </row>
    <row r="1746" spans="1:47" s="516" customFormat="1" ht="12.75">
      <c r="A1746" s="529"/>
      <c r="B1746" s="401" t="s">
        <v>371</v>
      </c>
      <c r="C1746" s="360"/>
      <c r="D1746" s="360">
        <v>1.1419999999999999</v>
      </c>
      <c r="E1746" s="360"/>
      <c r="F1746" s="402"/>
      <c r="G1746" s="402"/>
      <c r="H1746" s="177">
        <v>3.67740445</v>
      </c>
      <c r="I1746" s="518">
        <v>0.24917488941831722</v>
      </c>
      <c r="J1746" s="177"/>
      <c r="K1746" s="177"/>
      <c r="L1746" s="177">
        <v>1.1419999999999999</v>
      </c>
      <c r="M1746" s="177"/>
      <c r="N1746" s="177"/>
      <c r="O1746" s="177"/>
      <c r="P1746" s="177"/>
      <c r="Q1746" s="177"/>
      <c r="R1746" s="177"/>
      <c r="S1746" s="177"/>
      <c r="T1746" s="403">
        <v>1.1419999999999999</v>
      </c>
      <c r="U1746" s="403">
        <v>0</v>
      </c>
      <c r="V1746" s="177">
        <v>2.3183826897953161</v>
      </c>
      <c r="W1746" s="177">
        <v>0.249174889418317</v>
      </c>
      <c r="X1746" s="177"/>
      <c r="Y1746" s="177"/>
      <c r="Z1746" s="177"/>
      <c r="AA1746" s="407">
        <v>2.5675575792136334</v>
      </c>
      <c r="AB1746" s="533"/>
      <c r="AC1746" s="488"/>
      <c r="AD1746" s="488"/>
      <c r="AE1746" s="488"/>
      <c r="AF1746" s="488"/>
      <c r="AG1746" s="488"/>
      <c r="AH1746" s="488"/>
      <c r="AI1746" s="488"/>
      <c r="AJ1746" s="488"/>
      <c r="AK1746" s="488"/>
      <c r="AL1746" s="488"/>
      <c r="AM1746" s="488"/>
      <c r="AN1746" s="488"/>
      <c r="AO1746" s="488"/>
      <c r="AP1746" s="488"/>
      <c r="AQ1746" s="488"/>
      <c r="AR1746" s="488"/>
      <c r="AS1746" s="488"/>
      <c r="AT1746" s="488"/>
      <c r="AU1746" s="489"/>
    </row>
    <row r="1747" spans="1:47" s="516" customFormat="1" ht="12.75">
      <c r="A1747" s="529"/>
      <c r="B1747" s="401" t="s">
        <v>372</v>
      </c>
      <c r="C1747" s="360"/>
      <c r="D1747" s="360">
        <v>0.12609999999999999</v>
      </c>
      <c r="E1747" s="360"/>
      <c r="F1747" s="402"/>
      <c r="G1747" s="402"/>
      <c r="H1747" s="177">
        <v>2.7667940499999997</v>
      </c>
      <c r="I1747" s="518">
        <v>0.25096499558222018</v>
      </c>
      <c r="J1747" s="177"/>
      <c r="K1747" s="177"/>
      <c r="L1747" s="177">
        <v>0.12609999999999999</v>
      </c>
      <c r="M1747" s="177"/>
      <c r="N1747" s="177"/>
      <c r="O1747" s="177"/>
      <c r="P1747" s="177"/>
      <c r="Q1747" s="177"/>
      <c r="R1747" s="177"/>
      <c r="S1747" s="177"/>
      <c r="T1747" s="403">
        <v>0.12609999999999999</v>
      </c>
      <c r="U1747" s="403">
        <v>0</v>
      </c>
      <c r="V1747" s="177">
        <v>1.6808059395404269</v>
      </c>
      <c r="W1747" s="177">
        <v>0.25096499558222007</v>
      </c>
      <c r="X1747" s="177"/>
      <c r="Y1747" s="177"/>
      <c r="Z1747" s="177"/>
      <c r="AA1747" s="407">
        <v>1.9317709351226471</v>
      </c>
      <c r="AB1747" s="533"/>
      <c r="AC1747" s="488"/>
      <c r="AD1747" s="488"/>
      <c r="AE1747" s="488"/>
      <c r="AF1747" s="488"/>
      <c r="AG1747" s="488"/>
      <c r="AH1747" s="488"/>
      <c r="AI1747" s="488"/>
      <c r="AJ1747" s="488"/>
      <c r="AK1747" s="488"/>
      <c r="AL1747" s="488"/>
      <c r="AM1747" s="488"/>
      <c r="AN1747" s="488"/>
      <c r="AO1747" s="488"/>
      <c r="AP1747" s="488"/>
      <c r="AQ1747" s="488"/>
      <c r="AR1747" s="488"/>
      <c r="AS1747" s="488"/>
      <c r="AT1747" s="488"/>
      <c r="AU1747" s="489"/>
    </row>
    <row r="1748" spans="1:47" s="516" customFormat="1" ht="12.75">
      <c r="A1748" s="529"/>
      <c r="B1748" s="401" t="s">
        <v>373</v>
      </c>
      <c r="C1748" s="360">
        <v>0</v>
      </c>
      <c r="D1748" s="360">
        <v>0</v>
      </c>
      <c r="E1748" s="360">
        <v>0.16</v>
      </c>
      <c r="F1748" s="402"/>
      <c r="G1748" s="402"/>
      <c r="H1748" s="177">
        <v>2.9445068500000002</v>
      </c>
      <c r="I1748" s="177">
        <v>0</v>
      </c>
      <c r="J1748" s="177">
        <v>0</v>
      </c>
      <c r="K1748" s="177">
        <v>0</v>
      </c>
      <c r="L1748" s="177">
        <v>0</v>
      </c>
      <c r="M1748" s="177">
        <v>0.16</v>
      </c>
      <c r="N1748" s="177">
        <v>0</v>
      </c>
      <c r="O1748" s="177">
        <v>0</v>
      </c>
      <c r="P1748" s="177">
        <v>0</v>
      </c>
      <c r="Q1748" s="177">
        <v>0</v>
      </c>
      <c r="R1748" s="177">
        <v>0</v>
      </c>
      <c r="S1748" s="177">
        <v>0</v>
      </c>
      <c r="T1748" s="403">
        <v>0</v>
      </c>
      <c r="U1748" s="403">
        <v>0.16</v>
      </c>
      <c r="V1748" s="177">
        <v>2.2960683542278177</v>
      </c>
      <c r="W1748" s="177">
        <v>0</v>
      </c>
      <c r="X1748" s="177">
        <v>0</v>
      </c>
      <c r="Y1748" s="177">
        <v>0</v>
      </c>
      <c r="Z1748" s="177">
        <v>0</v>
      </c>
      <c r="AA1748" s="407">
        <v>2.2960683542278177</v>
      </c>
      <c r="AB1748" s="533"/>
      <c r="AC1748" s="488"/>
      <c r="AD1748" s="488"/>
      <c r="AE1748" s="488"/>
      <c r="AF1748" s="488"/>
      <c r="AG1748" s="488"/>
      <c r="AH1748" s="488"/>
      <c r="AI1748" s="488"/>
      <c r="AJ1748" s="488"/>
      <c r="AK1748" s="488"/>
      <c r="AL1748" s="488"/>
      <c r="AM1748" s="488"/>
      <c r="AN1748" s="488"/>
      <c r="AO1748" s="488"/>
      <c r="AP1748" s="488"/>
      <c r="AQ1748" s="488"/>
      <c r="AR1748" s="488"/>
      <c r="AS1748" s="488"/>
      <c r="AT1748" s="488"/>
      <c r="AU1748" s="489"/>
    </row>
    <row r="1749" spans="1:47" s="516" customFormat="1" ht="12.75">
      <c r="A1749" s="529"/>
      <c r="B1749" s="401" t="s">
        <v>374</v>
      </c>
      <c r="C1749" s="360"/>
      <c r="D1749" s="360"/>
      <c r="E1749" s="360"/>
      <c r="F1749" s="402"/>
      <c r="G1749" s="402"/>
      <c r="H1749" s="177"/>
      <c r="I1749" s="177"/>
      <c r="J1749" s="177"/>
      <c r="K1749" s="177"/>
      <c r="L1749" s="177"/>
      <c r="M1749" s="177"/>
      <c r="N1749" s="177"/>
      <c r="O1749" s="177"/>
      <c r="P1749" s="177"/>
      <c r="Q1749" s="177"/>
      <c r="R1749" s="177"/>
      <c r="S1749" s="177"/>
      <c r="T1749" s="403">
        <v>0</v>
      </c>
      <c r="U1749" s="403">
        <v>0</v>
      </c>
      <c r="V1749" s="177"/>
      <c r="W1749" s="177"/>
      <c r="X1749" s="177"/>
      <c r="Y1749" s="177"/>
      <c r="Z1749" s="177"/>
      <c r="AA1749" s="407">
        <v>0</v>
      </c>
      <c r="AB1749" s="533"/>
      <c r="AC1749" s="488"/>
      <c r="AD1749" s="488"/>
      <c r="AE1749" s="488"/>
      <c r="AF1749" s="488"/>
      <c r="AG1749" s="488"/>
      <c r="AH1749" s="488"/>
      <c r="AI1749" s="488"/>
      <c r="AJ1749" s="488"/>
      <c r="AK1749" s="488"/>
      <c r="AL1749" s="488"/>
      <c r="AM1749" s="488"/>
      <c r="AN1749" s="488"/>
      <c r="AO1749" s="488"/>
      <c r="AP1749" s="488"/>
      <c r="AQ1749" s="488"/>
      <c r="AR1749" s="488"/>
      <c r="AS1749" s="488"/>
      <c r="AT1749" s="488"/>
      <c r="AU1749" s="489"/>
    </row>
    <row r="1750" spans="1:47" s="516" customFormat="1" ht="12.75">
      <c r="A1750" s="529"/>
      <c r="B1750" s="401" t="s">
        <v>375</v>
      </c>
      <c r="C1750" s="360"/>
      <c r="D1750" s="360"/>
      <c r="E1750" s="360"/>
      <c r="F1750" s="402"/>
      <c r="G1750" s="402"/>
      <c r="H1750" s="177"/>
      <c r="I1750" s="177"/>
      <c r="J1750" s="177"/>
      <c r="K1750" s="177"/>
      <c r="L1750" s="177"/>
      <c r="M1750" s="177"/>
      <c r="N1750" s="177"/>
      <c r="O1750" s="177"/>
      <c r="P1750" s="177"/>
      <c r="Q1750" s="177"/>
      <c r="R1750" s="177"/>
      <c r="S1750" s="177"/>
      <c r="T1750" s="403">
        <v>0</v>
      </c>
      <c r="U1750" s="403">
        <v>0</v>
      </c>
      <c r="V1750" s="177"/>
      <c r="W1750" s="177"/>
      <c r="X1750" s="177"/>
      <c r="Y1750" s="177"/>
      <c r="Z1750" s="177"/>
      <c r="AA1750" s="407">
        <v>0</v>
      </c>
      <c r="AB1750" s="533"/>
      <c r="AC1750" s="488"/>
      <c r="AD1750" s="488"/>
      <c r="AE1750" s="488"/>
      <c r="AF1750" s="488"/>
      <c r="AG1750" s="488"/>
      <c r="AH1750" s="488"/>
      <c r="AI1750" s="488"/>
      <c r="AJ1750" s="488"/>
      <c r="AK1750" s="488"/>
      <c r="AL1750" s="488"/>
      <c r="AM1750" s="488"/>
      <c r="AN1750" s="488"/>
      <c r="AO1750" s="488"/>
      <c r="AP1750" s="488"/>
      <c r="AQ1750" s="488"/>
      <c r="AR1750" s="488"/>
      <c r="AS1750" s="488"/>
      <c r="AT1750" s="488"/>
      <c r="AU1750" s="489"/>
    </row>
    <row r="1751" spans="1:47" s="516" customFormat="1" ht="12.75">
      <c r="A1751" s="529"/>
      <c r="B1751" s="401" t="s">
        <v>376</v>
      </c>
      <c r="C1751" s="360"/>
      <c r="D1751" s="360"/>
      <c r="E1751" s="360">
        <v>0.16</v>
      </c>
      <c r="F1751" s="402"/>
      <c r="G1751" s="402"/>
      <c r="H1751" s="177">
        <v>2.9445068500000002</v>
      </c>
      <c r="I1751" s="518">
        <v>0</v>
      </c>
      <c r="J1751" s="177"/>
      <c r="K1751" s="177"/>
      <c r="L1751" s="177"/>
      <c r="M1751" s="177">
        <v>0.16</v>
      </c>
      <c r="N1751" s="177"/>
      <c r="O1751" s="177"/>
      <c r="P1751" s="177"/>
      <c r="Q1751" s="177"/>
      <c r="R1751" s="177"/>
      <c r="S1751" s="177"/>
      <c r="T1751" s="403">
        <v>0</v>
      </c>
      <c r="U1751" s="403">
        <v>0.16</v>
      </c>
      <c r="V1751" s="177">
        <v>2.2960683542278177</v>
      </c>
      <c r="W1751" s="177">
        <v>0</v>
      </c>
      <c r="X1751" s="177">
        <v>0</v>
      </c>
      <c r="Y1751" s="177"/>
      <c r="Z1751" s="177"/>
      <c r="AA1751" s="407">
        <v>2.2960683542278177</v>
      </c>
      <c r="AB1751" s="533"/>
      <c r="AC1751" s="488"/>
      <c r="AD1751" s="488"/>
      <c r="AE1751" s="488"/>
      <c r="AF1751" s="488"/>
      <c r="AG1751" s="488"/>
      <c r="AH1751" s="488"/>
      <c r="AI1751" s="488"/>
      <c r="AJ1751" s="488"/>
      <c r="AK1751" s="488"/>
      <c r="AL1751" s="488"/>
      <c r="AM1751" s="488"/>
      <c r="AN1751" s="488"/>
      <c r="AO1751" s="488"/>
      <c r="AP1751" s="488"/>
      <c r="AQ1751" s="488"/>
      <c r="AR1751" s="488"/>
      <c r="AS1751" s="488"/>
      <c r="AT1751" s="488"/>
      <c r="AU1751" s="489"/>
    </row>
    <row r="1752" spans="1:47" s="516" customFormat="1" ht="12.75">
      <c r="A1752" s="529"/>
      <c r="B1752" s="401" t="s">
        <v>377</v>
      </c>
      <c r="C1752" s="360"/>
      <c r="D1752" s="360"/>
      <c r="E1752" s="360"/>
      <c r="F1752" s="402"/>
      <c r="G1752" s="402"/>
      <c r="H1752" s="177"/>
      <c r="I1752" s="177"/>
      <c r="J1752" s="177"/>
      <c r="K1752" s="177"/>
      <c r="L1752" s="177"/>
      <c r="M1752" s="177"/>
      <c r="N1752" s="177"/>
      <c r="O1752" s="177"/>
      <c r="P1752" s="177"/>
      <c r="Q1752" s="177"/>
      <c r="R1752" s="177"/>
      <c r="S1752" s="177"/>
      <c r="T1752" s="403">
        <v>0</v>
      </c>
      <c r="U1752" s="403">
        <v>0</v>
      </c>
      <c r="V1752" s="177"/>
      <c r="W1752" s="177"/>
      <c r="X1752" s="177"/>
      <c r="Y1752" s="177"/>
      <c r="Z1752" s="177"/>
      <c r="AA1752" s="407">
        <v>0</v>
      </c>
      <c r="AB1752" s="533"/>
      <c r="AC1752" s="488"/>
      <c r="AD1752" s="488"/>
      <c r="AE1752" s="488"/>
      <c r="AF1752" s="488"/>
      <c r="AG1752" s="488"/>
      <c r="AH1752" s="488"/>
      <c r="AI1752" s="488"/>
      <c r="AJ1752" s="488"/>
      <c r="AK1752" s="488"/>
      <c r="AL1752" s="488"/>
      <c r="AM1752" s="488"/>
      <c r="AN1752" s="488"/>
      <c r="AO1752" s="488"/>
      <c r="AP1752" s="488"/>
      <c r="AQ1752" s="488"/>
      <c r="AR1752" s="488"/>
      <c r="AS1752" s="488"/>
      <c r="AT1752" s="488"/>
      <c r="AU1752" s="489"/>
    </row>
    <row r="1753" spans="1:47" s="516" customFormat="1" ht="12.75">
      <c r="A1753" s="529"/>
      <c r="B1753" s="401" t="s">
        <v>67</v>
      </c>
      <c r="C1753" s="360"/>
      <c r="D1753" s="360"/>
      <c r="E1753" s="360"/>
      <c r="F1753" s="402"/>
      <c r="G1753" s="402"/>
      <c r="H1753" s="177"/>
      <c r="I1753" s="177"/>
      <c r="J1753" s="177"/>
      <c r="K1753" s="177"/>
      <c r="L1753" s="177"/>
      <c r="M1753" s="177"/>
      <c r="N1753" s="177"/>
      <c r="O1753" s="177"/>
      <c r="P1753" s="177"/>
      <c r="Q1753" s="177"/>
      <c r="R1753" s="177"/>
      <c r="S1753" s="177"/>
      <c r="T1753" s="403">
        <v>0</v>
      </c>
      <c r="U1753" s="403">
        <v>0</v>
      </c>
      <c r="V1753" s="177"/>
      <c r="W1753" s="177"/>
      <c r="X1753" s="177"/>
      <c r="Y1753" s="177"/>
      <c r="Z1753" s="177"/>
      <c r="AA1753" s="407">
        <v>0</v>
      </c>
      <c r="AB1753" s="533"/>
      <c r="AC1753" s="488"/>
      <c r="AD1753" s="488"/>
      <c r="AE1753" s="488"/>
      <c r="AF1753" s="488"/>
      <c r="AG1753" s="488"/>
      <c r="AH1753" s="488"/>
      <c r="AI1753" s="488"/>
      <c r="AJ1753" s="488"/>
      <c r="AK1753" s="488"/>
      <c r="AL1753" s="488"/>
      <c r="AM1753" s="488"/>
      <c r="AN1753" s="488"/>
      <c r="AO1753" s="488"/>
      <c r="AP1753" s="488"/>
      <c r="AQ1753" s="488"/>
      <c r="AR1753" s="488"/>
      <c r="AS1753" s="488"/>
      <c r="AT1753" s="488"/>
      <c r="AU1753" s="489"/>
    </row>
    <row r="1754" spans="1:47" s="528" customFormat="1" ht="39.950000000000003" customHeight="1">
      <c r="A1754" s="542">
        <v>72</v>
      </c>
      <c r="B1754" s="535" t="s">
        <v>154</v>
      </c>
      <c r="C1754" s="513" t="s">
        <v>52</v>
      </c>
      <c r="D1754" s="504">
        <v>4.0289999999999999</v>
      </c>
      <c r="E1754" s="513">
        <v>0.82000000000000006</v>
      </c>
      <c r="F1754" s="398">
        <v>2012</v>
      </c>
      <c r="G1754" s="398">
        <v>2014</v>
      </c>
      <c r="H1754" s="513">
        <v>21.449000000000002</v>
      </c>
      <c r="I1754" s="513">
        <v>0.76401631381655122</v>
      </c>
      <c r="J1754" s="513"/>
      <c r="K1754" s="513"/>
      <c r="L1754" s="513">
        <v>4.0289999999999999</v>
      </c>
      <c r="M1754" s="513">
        <v>0.82000000000000006</v>
      </c>
      <c r="N1754" s="513"/>
      <c r="O1754" s="513"/>
      <c r="P1754" s="513"/>
      <c r="Q1754" s="513"/>
      <c r="R1754" s="513"/>
      <c r="S1754" s="513"/>
      <c r="T1754" s="584">
        <v>4.0289999999999999</v>
      </c>
      <c r="U1754" s="584">
        <v>0.82000000000000006</v>
      </c>
      <c r="V1754" s="590">
        <v>14.260768050000003</v>
      </c>
      <c r="W1754" s="513">
        <v>0.76401631381654955</v>
      </c>
      <c r="X1754" s="513"/>
      <c r="Y1754" s="513"/>
      <c r="Z1754" s="513"/>
      <c r="AA1754" s="587">
        <v>15.024784363816551</v>
      </c>
      <c r="AB1754" s="531"/>
      <c r="AC1754" s="515"/>
      <c r="AD1754" s="537"/>
      <c r="AE1754" s="537"/>
      <c r="AF1754" s="515"/>
      <c r="AG1754" s="515"/>
      <c r="AH1754" s="515"/>
      <c r="AI1754" s="515"/>
      <c r="AJ1754" s="515"/>
      <c r="AK1754" s="515"/>
      <c r="AL1754" s="515"/>
      <c r="AM1754" s="515"/>
      <c r="AN1754" s="515"/>
      <c r="AO1754" s="515"/>
      <c r="AP1754" s="515"/>
      <c r="AQ1754" s="537"/>
      <c r="AR1754" s="537"/>
      <c r="AS1754" s="537"/>
      <c r="AT1754" s="537"/>
      <c r="AU1754" s="527"/>
    </row>
    <row r="1755" spans="1:47" s="516" customFormat="1" ht="12.75">
      <c r="A1755" s="529"/>
      <c r="B1755" s="401" t="s">
        <v>361</v>
      </c>
      <c r="C1755" s="360">
        <v>0</v>
      </c>
      <c r="D1755" s="360">
        <v>4.0289999999999999</v>
      </c>
      <c r="E1755" s="360">
        <v>0.82000000000000006</v>
      </c>
      <c r="F1755" s="402"/>
      <c r="G1755" s="402"/>
      <c r="H1755" s="177">
        <v>21.448999999999998</v>
      </c>
      <c r="I1755" s="177">
        <v>0.76401631000000014</v>
      </c>
      <c r="J1755" s="177">
        <v>0</v>
      </c>
      <c r="K1755" s="177">
        <v>0</v>
      </c>
      <c r="L1755" s="177">
        <v>4.0289999999999999</v>
      </c>
      <c r="M1755" s="177">
        <v>0.82000000000000006</v>
      </c>
      <c r="N1755" s="177">
        <v>0</v>
      </c>
      <c r="O1755" s="177">
        <v>0</v>
      </c>
      <c r="P1755" s="177">
        <v>0</v>
      </c>
      <c r="Q1755" s="177">
        <v>0</v>
      </c>
      <c r="R1755" s="177">
        <v>0</v>
      </c>
      <c r="S1755" s="177">
        <v>0</v>
      </c>
      <c r="T1755" s="403">
        <v>4.0289999999999999</v>
      </c>
      <c r="U1755" s="403">
        <v>0.82000000000000006</v>
      </c>
      <c r="V1755" s="177">
        <v>14.260768050000003</v>
      </c>
      <c r="W1755" s="177">
        <v>0.76401631000000003</v>
      </c>
      <c r="X1755" s="177">
        <v>0</v>
      </c>
      <c r="Y1755" s="177">
        <v>0</v>
      </c>
      <c r="Z1755" s="177">
        <v>0</v>
      </c>
      <c r="AA1755" s="407">
        <v>15.024784360000004</v>
      </c>
      <c r="AB1755" s="533"/>
      <c r="AC1755" s="488"/>
      <c r="AD1755" s="488"/>
      <c r="AE1755" s="488"/>
      <c r="AF1755" s="488"/>
      <c r="AG1755" s="488"/>
      <c r="AH1755" s="488"/>
      <c r="AI1755" s="488"/>
      <c r="AJ1755" s="488"/>
      <c r="AK1755" s="488"/>
      <c r="AL1755" s="488"/>
      <c r="AM1755" s="488"/>
      <c r="AN1755" s="488"/>
      <c r="AO1755" s="488"/>
      <c r="AP1755" s="488"/>
      <c r="AQ1755" s="488"/>
      <c r="AR1755" s="488"/>
      <c r="AS1755" s="488"/>
      <c r="AT1755" s="488"/>
      <c r="AU1755" s="489"/>
    </row>
    <row r="1756" spans="1:47" s="516" customFormat="1" ht="12.75">
      <c r="A1756" s="529"/>
      <c r="B1756" s="401" t="s">
        <v>362</v>
      </c>
      <c r="C1756" s="360">
        <v>0</v>
      </c>
      <c r="D1756" s="360">
        <v>4.0289999999999999</v>
      </c>
      <c r="E1756" s="360">
        <v>0</v>
      </c>
      <c r="F1756" s="402"/>
      <c r="G1756" s="402"/>
      <c r="H1756" s="177">
        <v>14.21375269</v>
      </c>
      <c r="I1756" s="177">
        <v>0.50629580999999968</v>
      </c>
      <c r="J1756" s="177">
        <v>0</v>
      </c>
      <c r="K1756" s="177">
        <v>0</v>
      </c>
      <c r="L1756" s="177">
        <v>4.0289999999999999</v>
      </c>
      <c r="M1756" s="177">
        <v>0</v>
      </c>
      <c r="N1756" s="177">
        <v>0</v>
      </c>
      <c r="O1756" s="177">
        <v>0</v>
      </c>
      <c r="P1756" s="177">
        <v>0</v>
      </c>
      <c r="Q1756" s="177">
        <v>0</v>
      </c>
      <c r="R1756" s="177">
        <v>0</v>
      </c>
      <c r="S1756" s="177">
        <v>0</v>
      </c>
      <c r="T1756" s="403">
        <v>4.0289999999999999</v>
      </c>
      <c r="U1756" s="403">
        <v>0</v>
      </c>
      <c r="V1756" s="177">
        <v>8.610400772584816</v>
      </c>
      <c r="W1756" s="177">
        <v>0.50629581000000001</v>
      </c>
      <c r="X1756" s="177">
        <v>0</v>
      </c>
      <c r="Y1756" s="177">
        <v>0</v>
      </c>
      <c r="Z1756" s="177">
        <v>0</v>
      </c>
      <c r="AA1756" s="407">
        <v>9.1166965825848152</v>
      </c>
      <c r="AB1756" s="533"/>
      <c r="AC1756" s="488"/>
      <c r="AD1756" s="488"/>
      <c r="AE1756" s="488"/>
      <c r="AF1756" s="488"/>
      <c r="AG1756" s="488"/>
      <c r="AH1756" s="488"/>
      <c r="AI1756" s="488"/>
      <c r="AJ1756" s="488"/>
      <c r="AK1756" s="488"/>
      <c r="AL1756" s="488"/>
      <c r="AM1756" s="488"/>
      <c r="AN1756" s="488"/>
      <c r="AO1756" s="488"/>
      <c r="AP1756" s="488"/>
      <c r="AQ1756" s="488"/>
      <c r="AR1756" s="488"/>
      <c r="AS1756" s="488"/>
      <c r="AT1756" s="488"/>
      <c r="AU1756" s="489"/>
    </row>
    <row r="1757" spans="1:47" s="516" customFormat="1" ht="12.75">
      <c r="A1757" s="529"/>
      <c r="B1757" s="401" t="s">
        <v>363</v>
      </c>
      <c r="C1757" s="360">
        <v>0</v>
      </c>
      <c r="D1757" s="360">
        <v>2.1760000000000002</v>
      </c>
      <c r="E1757" s="360">
        <v>0</v>
      </c>
      <c r="F1757" s="402"/>
      <c r="G1757" s="402"/>
      <c r="H1757" s="177">
        <v>8.4409870399999996</v>
      </c>
      <c r="I1757" s="177">
        <v>0.30066910999999996</v>
      </c>
      <c r="J1757" s="177">
        <v>0</v>
      </c>
      <c r="K1757" s="177">
        <v>0</v>
      </c>
      <c r="L1757" s="177">
        <v>2.1760000000000002</v>
      </c>
      <c r="M1757" s="177">
        <v>0</v>
      </c>
      <c r="N1757" s="177">
        <v>0</v>
      </c>
      <c r="O1757" s="177">
        <v>0</v>
      </c>
      <c r="P1757" s="177">
        <v>0</v>
      </c>
      <c r="Q1757" s="177">
        <v>0</v>
      </c>
      <c r="R1757" s="177">
        <v>0</v>
      </c>
      <c r="S1757" s="177">
        <v>0</v>
      </c>
      <c r="T1757" s="403">
        <v>2.1760000000000002</v>
      </c>
      <c r="U1757" s="403">
        <v>0</v>
      </c>
      <c r="V1757" s="177">
        <v>3.7635977856132352</v>
      </c>
      <c r="W1757" s="177">
        <v>0.30066911000000002</v>
      </c>
      <c r="X1757" s="177">
        <v>0</v>
      </c>
      <c r="Y1757" s="177">
        <v>0</v>
      </c>
      <c r="Z1757" s="177">
        <v>0</v>
      </c>
      <c r="AA1757" s="407">
        <v>4.0642668956132351</v>
      </c>
      <c r="AB1757" s="533"/>
      <c r="AC1757" s="488"/>
      <c r="AD1757" s="488"/>
      <c r="AE1757" s="488"/>
      <c r="AF1757" s="488"/>
      <c r="AG1757" s="488"/>
      <c r="AH1757" s="488"/>
      <c r="AI1757" s="488"/>
      <c r="AJ1757" s="488"/>
      <c r="AK1757" s="488"/>
      <c r="AL1757" s="488"/>
      <c r="AM1757" s="488"/>
      <c r="AN1757" s="488"/>
      <c r="AO1757" s="488"/>
      <c r="AP1757" s="488"/>
      <c r="AQ1757" s="488"/>
      <c r="AR1757" s="488"/>
      <c r="AS1757" s="488"/>
      <c r="AT1757" s="488"/>
      <c r="AU1757" s="489"/>
    </row>
    <row r="1758" spans="1:47" s="516" customFormat="1" ht="12.75">
      <c r="A1758" s="529"/>
      <c r="B1758" s="401" t="s">
        <v>364</v>
      </c>
      <c r="C1758" s="360"/>
      <c r="D1758" s="360"/>
      <c r="E1758" s="360"/>
      <c r="F1758" s="402"/>
      <c r="G1758" s="402"/>
      <c r="H1758" s="177"/>
      <c r="I1758" s="177"/>
      <c r="J1758" s="177"/>
      <c r="K1758" s="177"/>
      <c r="L1758" s="177"/>
      <c r="M1758" s="177"/>
      <c r="N1758" s="177"/>
      <c r="O1758" s="177"/>
      <c r="P1758" s="177"/>
      <c r="Q1758" s="177"/>
      <c r="R1758" s="177"/>
      <c r="S1758" s="177"/>
      <c r="T1758" s="403">
        <v>0</v>
      </c>
      <c r="U1758" s="403">
        <v>0</v>
      </c>
      <c r="V1758" s="177"/>
      <c r="W1758" s="177"/>
      <c r="X1758" s="177"/>
      <c r="Y1758" s="177"/>
      <c r="Z1758" s="177"/>
      <c r="AA1758" s="407">
        <v>0</v>
      </c>
      <c r="AB1758" s="533"/>
      <c r="AC1758" s="488"/>
      <c r="AD1758" s="488"/>
      <c r="AE1758" s="488"/>
      <c r="AF1758" s="488"/>
      <c r="AG1758" s="488"/>
      <c r="AH1758" s="488"/>
      <c r="AI1758" s="488"/>
      <c r="AJ1758" s="488"/>
      <c r="AK1758" s="488"/>
      <c r="AL1758" s="488"/>
      <c r="AM1758" s="488"/>
      <c r="AN1758" s="488"/>
      <c r="AO1758" s="488"/>
      <c r="AP1758" s="488"/>
      <c r="AQ1758" s="488"/>
      <c r="AR1758" s="488"/>
      <c r="AS1758" s="488"/>
      <c r="AT1758" s="488"/>
      <c r="AU1758" s="489"/>
    </row>
    <row r="1759" spans="1:47" s="516" customFormat="1" ht="12.75">
      <c r="A1759" s="529"/>
      <c r="B1759" s="401" t="s">
        <v>365</v>
      </c>
      <c r="C1759" s="360"/>
      <c r="D1759" s="360"/>
      <c r="E1759" s="360"/>
      <c r="F1759" s="402"/>
      <c r="G1759" s="402"/>
      <c r="H1759" s="177"/>
      <c r="I1759" s="177"/>
      <c r="J1759" s="177"/>
      <c r="K1759" s="177"/>
      <c r="L1759" s="177"/>
      <c r="M1759" s="177"/>
      <c r="N1759" s="177"/>
      <c r="O1759" s="177"/>
      <c r="P1759" s="177"/>
      <c r="Q1759" s="177"/>
      <c r="R1759" s="177"/>
      <c r="S1759" s="177"/>
      <c r="T1759" s="403">
        <v>0</v>
      </c>
      <c r="U1759" s="403">
        <v>0</v>
      </c>
      <c r="V1759" s="177"/>
      <c r="W1759" s="177"/>
      <c r="X1759" s="177"/>
      <c r="Y1759" s="177"/>
      <c r="Z1759" s="177"/>
      <c r="AA1759" s="407">
        <v>0</v>
      </c>
      <c r="AB1759" s="533"/>
      <c r="AC1759" s="488"/>
      <c r="AD1759" s="488"/>
      <c r="AE1759" s="488"/>
      <c r="AF1759" s="488"/>
      <c r="AG1759" s="488"/>
      <c r="AH1759" s="488"/>
      <c r="AI1759" s="488"/>
      <c r="AJ1759" s="488"/>
      <c r="AK1759" s="488"/>
      <c r="AL1759" s="488"/>
      <c r="AM1759" s="488"/>
      <c r="AN1759" s="488"/>
      <c r="AO1759" s="488"/>
      <c r="AP1759" s="488"/>
      <c r="AQ1759" s="488"/>
      <c r="AR1759" s="488"/>
      <c r="AS1759" s="488"/>
      <c r="AT1759" s="488"/>
      <c r="AU1759" s="489"/>
    </row>
    <row r="1760" spans="1:47" s="516" customFormat="1" ht="12.75">
      <c r="A1760" s="529"/>
      <c r="B1760" s="401" t="s">
        <v>366</v>
      </c>
      <c r="C1760" s="360"/>
      <c r="D1760" s="360">
        <v>0.18</v>
      </c>
      <c r="E1760" s="360"/>
      <c r="F1760" s="402"/>
      <c r="G1760" s="402"/>
      <c r="H1760" s="177">
        <v>1.19528174</v>
      </c>
      <c r="I1760" s="518">
        <v>4.2576099999999895E-2</v>
      </c>
      <c r="J1760" s="177"/>
      <c r="K1760" s="177"/>
      <c r="L1760" s="177">
        <v>0.18</v>
      </c>
      <c r="M1760" s="177"/>
      <c r="N1760" s="177"/>
      <c r="O1760" s="177"/>
      <c r="P1760" s="177"/>
      <c r="Q1760" s="177"/>
      <c r="R1760" s="177"/>
      <c r="S1760" s="177"/>
      <c r="T1760" s="403">
        <v>0.18</v>
      </c>
      <c r="U1760" s="403">
        <v>0</v>
      </c>
      <c r="V1760" s="177">
        <v>0.18023128103847619</v>
      </c>
      <c r="W1760" s="177">
        <v>4.2576099999999999E-2</v>
      </c>
      <c r="X1760" s="177"/>
      <c r="Y1760" s="177"/>
      <c r="Z1760" s="177"/>
      <c r="AA1760" s="407">
        <v>0.22280738103847619</v>
      </c>
      <c r="AB1760" s="533"/>
      <c r="AC1760" s="488"/>
      <c r="AD1760" s="488"/>
      <c r="AE1760" s="488"/>
      <c r="AF1760" s="488"/>
      <c r="AG1760" s="488"/>
      <c r="AH1760" s="488"/>
      <c r="AI1760" s="488"/>
      <c r="AJ1760" s="488"/>
      <c r="AK1760" s="488"/>
      <c r="AL1760" s="488"/>
      <c r="AM1760" s="488"/>
      <c r="AN1760" s="488"/>
      <c r="AO1760" s="488"/>
      <c r="AP1760" s="488"/>
      <c r="AQ1760" s="488"/>
      <c r="AR1760" s="488"/>
      <c r="AS1760" s="488"/>
      <c r="AT1760" s="488"/>
      <c r="AU1760" s="489"/>
    </row>
    <row r="1761" spans="1:47" s="516" customFormat="1" ht="12.75">
      <c r="A1761" s="529"/>
      <c r="B1761" s="401" t="s">
        <v>367</v>
      </c>
      <c r="C1761" s="360"/>
      <c r="D1761" s="360">
        <v>1.996</v>
      </c>
      <c r="E1761" s="360"/>
      <c r="F1761" s="402"/>
      <c r="G1761" s="402"/>
      <c r="H1761" s="177">
        <v>7.2457053</v>
      </c>
      <c r="I1761" s="518">
        <v>0.25809301000000007</v>
      </c>
      <c r="J1761" s="177"/>
      <c r="K1761" s="177"/>
      <c r="L1761" s="177">
        <v>1.996</v>
      </c>
      <c r="M1761" s="177"/>
      <c r="N1761" s="177"/>
      <c r="O1761" s="177"/>
      <c r="P1761" s="177"/>
      <c r="Q1761" s="177"/>
      <c r="R1761" s="177"/>
      <c r="S1761" s="177"/>
      <c r="T1761" s="403">
        <v>1.996</v>
      </c>
      <c r="U1761" s="403">
        <v>0</v>
      </c>
      <c r="V1761" s="177">
        <v>3.5833665045747591</v>
      </c>
      <c r="W1761" s="177">
        <v>0.25809301000000001</v>
      </c>
      <c r="X1761" s="177"/>
      <c r="Y1761" s="177"/>
      <c r="Z1761" s="177"/>
      <c r="AA1761" s="407">
        <v>3.8414595145747592</v>
      </c>
      <c r="AB1761" s="533"/>
      <c r="AC1761" s="488"/>
      <c r="AD1761" s="488"/>
      <c r="AE1761" s="488"/>
      <c r="AF1761" s="488"/>
      <c r="AG1761" s="488"/>
      <c r="AH1761" s="488"/>
      <c r="AI1761" s="488"/>
      <c r="AJ1761" s="488"/>
      <c r="AK1761" s="488"/>
      <c r="AL1761" s="488"/>
      <c r="AM1761" s="488"/>
      <c r="AN1761" s="488"/>
      <c r="AO1761" s="488"/>
      <c r="AP1761" s="488"/>
      <c r="AQ1761" s="488"/>
      <c r="AR1761" s="488"/>
      <c r="AS1761" s="488"/>
      <c r="AT1761" s="488"/>
      <c r="AU1761" s="489"/>
    </row>
    <row r="1762" spans="1:47" s="516" customFormat="1" ht="12.75">
      <c r="A1762" s="529"/>
      <c r="B1762" s="401" t="s">
        <v>368</v>
      </c>
      <c r="C1762" s="360">
        <v>0</v>
      </c>
      <c r="D1762" s="360">
        <v>1.853</v>
      </c>
      <c r="E1762" s="360">
        <v>0</v>
      </c>
      <c r="F1762" s="402"/>
      <c r="G1762" s="402"/>
      <c r="H1762" s="177">
        <v>5.7727656500000002</v>
      </c>
      <c r="I1762" s="177">
        <v>0.20562669999999972</v>
      </c>
      <c r="J1762" s="177">
        <v>0</v>
      </c>
      <c r="K1762" s="177">
        <v>0</v>
      </c>
      <c r="L1762" s="177">
        <v>1.853</v>
      </c>
      <c r="M1762" s="177">
        <v>0</v>
      </c>
      <c r="N1762" s="177">
        <v>0</v>
      </c>
      <c r="O1762" s="177">
        <v>0</v>
      </c>
      <c r="P1762" s="177">
        <v>0</v>
      </c>
      <c r="Q1762" s="177">
        <v>0</v>
      </c>
      <c r="R1762" s="177">
        <v>0</v>
      </c>
      <c r="S1762" s="177">
        <v>0</v>
      </c>
      <c r="T1762" s="403">
        <v>1.853</v>
      </c>
      <c r="U1762" s="403">
        <v>0</v>
      </c>
      <c r="V1762" s="177">
        <v>4.8468029869715803</v>
      </c>
      <c r="W1762" s="177">
        <v>0.2056267</v>
      </c>
      <c r="X1762" s="177">
        <v>0</v>
      </c>
      <c r="Y1762" s="177">
        <v>0</v>
      </c>
      <c r="Z1762" s="177">
        <v>0</v>
      </c>
      <c r="AA1762" s="407">
        <v>5.0524296869715801</v>
      </c>
      <c r="AB1762" s="533"/>
      <c r="AC1762" s="488"/>
      <c r="AD1762" s="488"/>
      <c r="AE1762" s="488"/>
      <c r="AF1762" s="488"/>
      <c r="AG1762" s="488"/>
      <c r="AH1762" s="488"/>
      <c r="AI1762" s="488"/>
      <c r="AJ1762" s="488"/>
      <c r="AK1762" s="488"/>
      <c r="AL1762" s="488"/>
      <c r="AM1762" s="488"/>
      <c r="AN1762" s="488"/>
      <c r="AO1762" s="488"/>
      <c r="AP1762" s="488"/>
      <c r="AQ1762" s="488"/>
      <c r="AR1762" s="488"/>
      <c r="AS1762" s="488"/>
      <c r="AT1762" s="488"/>
      <c r="AU1762" s="489"/>
    </row>
    <row r="1763" spans="1:47" s="516" customFormat="1" ht="12.75">
      <c r="A1763" s="529"/>
      <c r="B1763" s="401" t="s">
        <v>369</v>
      </c>
      <c r="C1763" s="360"/>
      <c r="D1763" s="360"/>
      <c r="E1763" s="360"/>
      <c r="F1763" s="402"/>
      <c r="G1763" s="402"/>
      <c r="H1763" s="177"/>
      <c r="I1763" s="177"/>
      <c r="J1763" s="177"/>
      <c r="K1763" s="177"/>
      <c r="L1763" s="177"/>
      <c r="M1763" s="177"/>
      <c r="N1763" s="177"/>
      <c r="O1763" s="177"/>
      <c r="P1763" s="177"/>
      <c r="Q1763" s="177"/>
      <c r="R1763" s="177"/>
      <c r="S1763" s="177"/>
      <c r="T1763" s="403">
        <v>0</v>
      </c>
      <c r="U1763" s="403">
        <v>0</v>
      </c>
      <c r="V1763" s="177"/>
      <c r="W1763" s="177"/>
      <c r="X1763" s="177"/>
      <c r="Y1763" s="177"/>
      <c r="Z1763" s="177"/>
      <c r="AA1763" s="407">
        <v>0</v>
      </c>
      <c r="AB1763" s="533"/>
      <c r="AC1763" s="488"/>
      <c r="AD1763" s="488"/>
      <c r="AE1763" s="488"/>
      <c r="AF1763" s="488"/>
      <c r="AG1763" s="488"/>
      <c r="AH1763" s="488"/>
      <c r="AI1763" s="488"/>
      <c r="AJ1763" s="488"/>
      <c r="AK1763" s="488"/>
      <c r="AL1763" s="488"/>
      <c r="AM1763" s="488"/>
      <c r="AN1763" s="488"/>
      <c r="AO1763" s="488"/>
      <c r="AP1763" s="488"/>
      <c r="AQ1763" s="488"/>
      <c r="AR1763" s="488"/>
      <c r="AS1763" s="488"/>
      <c r="AT1763" s="488"/>
      <c r="AU1763" s="489"/>
    </row>
    <row r="1764" spans="1:47" s="516" customFormat="1" ht="12.75">
      <c r="A1764" s="529"/>
      <c r="B1764" s="401" t="s">
        <v>370</v>
      </c>
      <c r="C1764" s="360"/>
      <c r="D1764" s="360">
        <v>9.8000000000000004E-2</v>
      </c>
      <c r="E1764" s="360"/>
      <c r="F1764" s="402"/>
      <c r="G1764" s="402"/>
      <c r="H1764" s="177"/>
      <c r="I1764" s="177"/>
      <c r="J1764" s="177"/>
      <c r="K1764" s="177"/>
      <c r="L1764" s="177">
        <v>9.8000000000000004E-2</v>
      </c>
      <c r="M1764" s="177"/>
      <c r="N1764" s="177"/>
      <c r="O1764" s="177"/>
      <c r="P1764" s="177"/>
      <c r="Q1764" s="177"/>
      <c r="R1764" s="177"/>
      <c r="S1764" s="177"/>
      <c r="T1764" s="403">
        <v>9.8000000000000004E-2</v>
      </c>
      <c r="U1764" s="403">
        <v>0</v>
      </c>
      <c r="V1764" s="177"/>
      <c r="W1764" s="177"/>
      <c r="X1764" s="177"/>
      <c r="Y1764" s="177"/>
      <c r="Z1764" s="177"/>
      <c r="AA1764" s="407">
        <v>0</v>
      </c>
      <c r="AB1764" s="533"/>
      <c r="AC1764" s="488"/>
      <c r="AD1764" s="488"/>
      <c r="AE1764" s="488"/>
      <c r="AF1764" s="488"/>
      <c r="AG1764" s="488"/>
      <c r="AH1764" s="488"/>
      <c r="AI1764" s="488"/>
      <c r="AJ1764" s="488"/>
      <c r="AK1764" s="488"/>
      <c r="AL1764" s="488"/>
      <c r="AM1764" s="488"/>
      <c r="AN1764" s="488"/>
      <c r="AO1764" s="488"/>
      <c r="AP1764" s="488"/>
      <c r="AQ1764" s="488"/>
      <c r="AR1764" s="488"/>
      <c r="AS1764" s="488"/>
      <c r="AT1764" s="488"/>
      <c r="AU1764" s="489"/>
    </row>
    <row r="1765" spans="1:47" s="516" customFormat="1" ht="12.75">
      <c r="A1765" s="529"/>
      <c r="B1765" s="401" t="s">
        <v>371</v>
      </c>
      <c r="C1765" s="360"/>
      <c r="D1765" s="360">
        <v>1.7549999999999999</v>
      </c>
      <c r="E1765" s="360"/>
      <c r="F1765" s="402"/>
      <c r="G1765" s="402"/>
      <c r="H1765" s="177">
        <v>4.3437030700000001</v>
      </c>
      <c r="I1765" s="518">
        <v>0.15472329999999967</v>
      </c>
      <c r="J1765" s="177"/>
      <c r="K1765" s="177"/>
      <c r="L1765" s="177">
        <v>1.7549999999999999</v>
      </c>
      <c r="M1765" s="177"/>
      <c r="N1765" s="177"/>
      <c r="O1765" s="177"/>
      <c r="P1765" s="177"/>
      <c r="Q1765" s="177"/>
      <c r="R1765" s="177"/>
      <c r="S1765" s="177"/>
      <c r="T1765" s="403">
        <v>1.7549999999999999</v>
      </c>
      <c r="U1765" s="403">
        <v>0</v>
      </c>
      <c r="V1765" s="177">
        <v>4.0175631040018516</v>
      </c>
      <c r="W1765" s="177">
        <v>0.15472330000000001</v>
      </c>
      <c r="X1765" s="177"/>
      <c r="Y1765" s="177"/>
      <c r="Z1765" s="177"/>
      <c r="AA1765" s="407">
        <v>4.1722864040018512</v>
      </c>
      <c r="AB1765" s="533"/>
      <c r="AC1765" s="488"/>
      <c r="AD1765" s="488"/>
      <c r="AE1765" s="488"/>
      <c r="AF1765" s="488"/>
      <c r="AG1765" s="488"/>
      <c r="AH1765" s="488"/>
      <c r="AI1765" s="488"/>
      <c r="AJ1765" s="488"/>
      <c r="AK1765" s="488"/>
      <c r="AL1765" s="488"/>
      <c r="AM1765" s="488"/>
      <c r="AN1765" s="488"/>
      <c r="AO1765" s="488"/>
      <c r="AP1765" s="488"/>
      <c r="AQ1765" s="488"/>
      <c r="AR1765" s="488"/>
      <c r="AS1765" s="488"/>
      <c r="AT1765" s="488"/>
      <c r="AU1765" s="489"/>
    </row>
    <row r="1766" spans="1:47" s="516" customFormat="1" ht="12.75">
      <c r="A1766" s="529"/>
      <c r="B1766" s="401" t="s">
        <v>372</v>
      </c>
      <c r="C1766" s="360"/>
      <c r="D1766" s="360"/>
      <c r="E1766" s="360"/>
      <c r="F1766" s="402"/>
      <c r="G1766" s="402"/>
      <c r="H1766" s="177">
        <v>1.4290625800000001</v>
      </c>
      <c r="I1766" s="518">
        <v>5.0903400000000043E-2</v>
      </c>
      <c r="J1766" s="177"/>
      <c r="K1766" s="177"/>
      <c r="L1766" s="177"/>
      <c r="M1766" s="177"/>
      <c r="N1766" s="177"/>
      <c r="O1766" s="177"/>
      <c r="P1766" s="177"/>
      <c r="Q1766" s="177"/>
      <c r="R1766" s="177"/>
      <c r="S1766" s="177"/>
      <c r="T1766" s="403">
        <v>0</v>
      </c>
      <c r="U1766" s="403">
        <v>0</v>
      </c>
      <c r="V1766" s="177">
        <v>0.82923988296972839</v>
      </c>
      <c r="W1766" s="177">
        <v>5.0903400000000001E-2</v>
      </c>
      <c r="X1766" s="177"/>
      <c r="Y1766" s="177"/>
      <c r="Z1766" s="177"/>
      <c r="AA1766" s="407">
        <v>0.88014328296972844</v>
      </c>
      <c r="AB1766" s="533"/>
      <c r="AC1766" s="488"/>
      <c r="AD1766" s="488"/>
      <c r="AE1766" s="488"/>
      <c r="AF1766" s="488"/>
      <c r="AG1766" s="488"/>
      <c r="AH1766" s="488"/>
      <c r="AI1766" s="488"/>
      <c r="AJ1766" s="488"/>
      <c r="AK1766" s="488"/>
      <c r="AL1766" s="488"/>
      <c r="AM1766" s="488"/>
      <c r="AN1766" s="488"/>
      <c r="AO1766" s="488"/>
      <c r="AP1766" s="488"/>
      <c r="AQ1766" s="488"/>
      <c r="AR1766" s="488"/>
      <c r="AS1766" s="488"/>
      <c r="AT1766" s="488"/>
      <c r="AU1766" s="489"/>
    </row>
    <row r="1767" spans="1:47" s="516" customFormat="1" ht="12.75">
      <c r="A1767" s="529"/>
      <c r="B1767" s="401" t="s">
        <v>373</v>
      </c>
      <c r="C1767" s="360">
        <v>0</v>
      </c>
      <c r="D1767" s="360">
        <v>0</v>
      </c>
      <c r="E1767" s="360">
        <v>0.82000000000000006</v>
      </c>
      <c r="F1767" s="402"/>
      <c r="G1767" s="402"/>
      <c r="H1767" s="177">
        <v>7.2352473099999992</v>
      </c>
      <c r="I1767" s="177">
        <v>0.25772050000000046</v>
      </c>
      <c r="J1767" s="177">
        <v>0</v>
      </c>
      <c r="K1767" s="177">
        <v>0</v>
      </c>
      <c r="L1767" s="177">
        <v>0</v>
      </c>
      <c r="M1767" s="177">
        <v>0.82000000000000006</v>
      </c>
      <c r="N1767" s="177">
        <v>0</v>
      </c>
      <c r="O1767" s="177">
        <v>0</v>
      </c>
      <c r="P1767" s="177">
        <v>0</v>
      </c>
      <c r="Q1767" s="177">
        <v>0</v>
      </c>
      <c r="R1767" s="177">
        <v>0</v>
      </c>
      <c r="S1767" s="177">
        <v>0</v>
      </c>
      <c r="T1767" s="403">
        <v>0</v>
      </c>
      <c r="U1767" s="403">
        <v>0.82000000000000006</v>
      </c>
      <c r="V1767" s="177">
        <v>5.6503672774151861</v>
      </c>
      <c r="W1767" s="177">
        <v>0.25772050000000002</v>
      </c>
      <c r="X1767" s="177">
        <v>0</v>
      </c>
      <c r="Y1767" s="177">
        <v>0</v>
      </c>
      <c r="Z1767" s="177">
        <v>0</v>
      </c>
      <c r="AA1767" s="407">
        <v>5.9080877774151865</v>
      </c>
      <c r="AB1767" s="533"/>
      <c r="AC1767" s="488"/>
      <c r="AD1767" s="488"/>
      <c r="AE1767" s="488"/>
      <c r="AF1767" s="488"/>
      <c r="AG1767" s="488"/>
      <c r="AH1767" s="488"/>
      <c r="AI1767" s="488"/>
      <c r="AJ1767" s="488"/>
      <c r="AK1767" s="488"/>
      <c r="AL1767" s="488"/>
      <c r="AM1767" s="488"/>
      <c r="AN1767" s="488"/>
      <c r="AO1767" s="488"/>
      <c r="AP1767" s="488"/>
      <c r="AQ1767" s="488"/>
      <c r="AR1767" s="488"/>
      <c r="AS1767" s="488"/>
      <c r="AT1767" s="488"/>
      <c r="AU1767" s="489"/>
    </row>
    <row r="1768" spans="1:47" s="516" customFormat="1" ht="12.75">
      <c r="A1768" s="529"/>
      <c r="B1768" s="401" t="s">
        <v>374</v>
      </c>
      <c r="C1768" s="360"/>
      <c r="D1768" s="360"/>
      <c r="E1768" s="360"/>
      <c r="F1768" s="402"/>
      <c r="G1768" s="402"/>
      <c r="H1768" s="177"/>
      <c r="I1768" s="177"/>
      <c r="J1768" s="177"/>
      <c r="K1768" s="177"/>
      <c r="L1768" s="177"/>
      <c r="M1768" s="177"/>
      <c r="N1768" s="177"/>
      <c r="O1768" s="177"/>
      <c r="P1768" s="177"/>
      <c r="Q1768" s="177"/>
      <c r="R1768" s="177"/>
      <c r="S1768" s="177"/>
      <c r="T1768" s="403">
        <v>0</v>
      </c>
      <c r="U1768" s="403">
        <v>0</v>
      </c>
      <c r="V1768" s="177"/>
      <c r="W1768" s="177"/>
      <c r="X1768" s="177"/>
      <c r="Y1768" s="177"/>
      <c r="Z1768" s="177"/>
      <c r="AA1768" s="407">
        <v>0</v>
      </c>
      <c r="AB1768" s="533"/>
      <c r="AC1768" s="488"/>
      <c r="AD1768" s="488"/>
      <c r="AE1768" s="488"/>
      <c r="AF1768" s="488"/>
      <c r="AG1768" s="488"/>
      <c r="AH1768" s="488"/>
      <c r="AI1768" s="488"/>
      <c r="AJ1768" s="488"/>
      <c r="AK1768" s="488"/>
      <c r="AL1768" s="488"/>
      <c r="AM1768" s="488"/>
      <c r="AN1768" s="488"/>
      <c r="AO1768" s="488"/>
      <c r="AP1768" s="488"/>
      <c r="AQ1768" s="488"/>
      <c r="AR1768" s="488"/>
      <c r="AS1768" s="488"/>
      <c r="AT1768" s="488"/>
      <c r="AU1768" s="489"/>
    </row>
    <row r="1769" spans="1:47" s="516" customFormat="1" ht="12.75">
      <c r="A1769" s="529"/>
      <c r="B1769" s="401" t="s">
        <v>375</v>
      </c>
      <c r="C1769" s="360"/>
      <c r="D1769" s="360"/>
      <c r="E1769" s="360"/>
      <c r="F1769" s="402"/>
      <c r="G1769" s="402"/>
      <c r="H1769" s="177"/>
      <c r="I1769" s="177"/>
      <c r="J1769" s="177"/>
      <c r="K1769" s="177"/>
      <c r="L1769" s="177"/>
      <c r="M1769" s="177"/>
      <c r="N1769" s="177"/>
      <c r="O1769" s="177"/>
      <c r="P1769" s="177"/>
      <c r="Q1769" s="177"/>
      <c r="R1769" s="177"/>
      <c r="S1769" s="177"/>
      <c r="T1769" s="403">
        <v>0</v>
      </c>
      <c r="U1769" s="403">
        <v>0</v>
      </c>
      <c r="V1769" s="177"/>
      <c r="W1769" s="177"/>
      <c r="X1769" s="177"/>
      <c r="Y1769" s="177"/>
      <c r="Z1769" s="177"/>
      <c r="AA1769" s="407">
        <v>0</v>
      </c>
      <c r="AB1769" s="533"/>
      <c r="AC1769" s="488"/>
      <c r="AD1769" s="488"/>
      <c r="AE1769" s="488"/>
      <c r="AF1769" s="488"/>
      <c r="AG1769" s="488"/>
      <c r="AH1769" s="488"/>
      <c r="AI1769" s="488"/>
      <c r="AJ1769" s="488"/>
      <c r="AK1769" s="488"/>
      <c r="AL1769" s="488"/>
      <c r="AM1769" s="488"/>
      <c r="AN1769" s="488"/>
      <c r="AO1769" s="488"/>
      <c r="AP1769" s="488"/>
      <c r="AQ1769" s="488"/>
      <c r="AR1769" s="488"/>
      <c r="AS1769" s="488"/>
      <c r="AT1769" s="488"/>
      <c r="AU1769" s="489"/>
    </row>
    <row r="1770" spans="1:47" s="516" customFormat="1" ht="12.75">
      <c r="A1770" s="529"/>
      <c r="B1770" s="401" t="s">
        <v>376</v>
      </c>
      <c r="C1770" s="360"/>
      <c r="D1770" s="360"/>
      <c r="E1770" s="360">
        <v>0.82000000000000006</v>
      </c>
      <c r="F1770" s="402"/>
      <c r="G1770" s="402"/>
      <c r="H1770" s="177">
        <v>7.2352473099999992</v>
      </c>
      <c r="I1770" s="518">
        <v>0.25772050000000046</v>
      </c>
      <c r="J1770" s="177"/>
      <c r="K1770" s="177"/>
      <c r="L1770" s="177"/>
      <c r="M1770" s="177">
        <v>0.82000000000000006</v>
      </c>
      <c r="N1770" s="177"/>
      <c r="O1770" s="177"/>
      <c r="P1770" s="177"/>
      <c r="Q1770" s="177"/>
      <c r="R1770" s="177"/>
      <c r="S1770" s="177"/>
      <c r="T1770" s="403">
        <v>0</v>
      </c>
      <c r="U1770" s="403">
        <v>0.82000000000000006</v>
      </c>
      <c r="V1770" s="177">
        <v>5.6503672774151861</v>
      </c>
      <c r="W1770" s="177">
        <v>0.25772050000000002</v>
      </c>
      <c r="X1770" s="177"/>
      <c r="Y1770" s="177"/>
      <c r="Z1770" s="177"/>
      <c r="AA1770" s="407">
        <v>5.9080877774151865</v>
      </c>
      <c r="AB1770" s="533"/>
      <c r="AC1770" s="488"/>
      <c r="AD1770" s="488"/>
      <c r="AE1770" s="488"/>
      <c r="AF1770" s="488"/>
      <c r="AG1770" s="488"/>
      <c r="AH1770" s="488"/>
      <c r="AI1770" s="488"/>
      <c r="AJ1770" s="488"/>
      <c r="AK1770" s="488"/>
      <c r="AL1770" s="488"/>
      <c r="AM1770" s="488"/>
      <c r="AN1770" s="488"/>
      <c r="AO1770" s="488"/>
      <c r="AP1770" s="488"/>
      <c r="AQ1770" s="488"/>
      <c r="AR1770" s="488"/>
      <c r="AS1770" s="488"/>
      <c r="AT1770" s="488"/>
      <c r="AU1770" s="489"/>
    </row>
    <row r="1771" spans="1:47" s="516" customFormat="1" ht="12.75">
      <c r="A1771" s="529"/>
      <c r="B1771" s="401" t="s">
        <v>377</v>
      </c>
      <c r="C1771" s="360"/>
      <c r="D1771" s="360"/>
      <c r="E1771" s="360"/>
      <c r="F1771" s="402"/>
      <c r="G1771" s="402"/>
      <c r="H1771" s="177"/>
      <c r="I1771" s="177"/>
      <c r="J1771" s="177"/>
      <c r="K1771" s="177"/>
      <c r="L1771" s="177"/>
      <c r="M1771" s="177"/>
      <c r="N1771" s="177"/>
      <c r="O1771" s="177"/>
      <c r="P1771" s="177"/>
      <c r="Q1771" s="177"/>
      <c r="R1771" s="177"/>
      <c r="S1771" s="177"/>
      <c r="T1771" s="403">
        <v>0</v>
      </c>
      <c r="U1771" s="403">
        <v>0</v>
      </c>
      <c r="V1771" s="177"/>
      <c r="W1771" s="177"/>
      <c r="X1771" s="177"/>
      <c r="Y1771" s="177"/>
      <c r="Z1771" s="177"/>
      <c r="AA1771" s="407">
        <v>0</v>
      </c>
      <c r="AB1771" s="533"/>
      <c r="AC1771" s="488"/>
      <c r="AD1771" s="488"/>
      <c r="AE1771" s="488"/>
      <c r="AF1771" s="488"/>
      <c r="AG1771" s="488"/>
      <c r="AH1771" s="488"/>
      <c r="AI1771" s="488"/>
      <c r="AJ1771" s="488"/>
      <c r="AK1771" s="488"/>
      <c r="AL1771" s="488"/>
      <c r="AM1771" s="488"/>
      <c r="AN1771" s="488"/>
      <c r="AO1771" s="488"/>
      <c r="AP1771" s="488"/>
      <c r="AQ1771" s="488"/>
      <c r="AR1771" s="488"/>
      <c r="AS1771" s="488"/>
      <c r="AT1771" s="488"/>
      <c r="AU1771" s="489"/>
    </row>
    <row r="1772" spans="1:47" s="516" customFormat="1" ht="12.75">
      <c r="A1772" s="529"/>
      <c r="B1772" s="401" t="s">
        <v>67</v>
      </c>
      <c r="C1772" s="360"/>
      <c r="D1772" s="360"/>
      <c r="E1772" s="360"/>
      <c r="F1772" s="402"/>
      <c r="G1772" s="402"/>
      <c r="H1772" s="177"/>
      <c r="I1772" s="177"/>
      <c r="J1772" s="177"/>
      <c r="K1772" s="177"/>
      <c r="L1772" s="177"/>
      <c r="M1772" s="177"/>
      <c r="N1772" s="177"/>
      <c r="O1772" s="177"/>
      <c r="P1772" s="177"/>
      <c r="Q1772" s="177"/>
      <c r="R1772" s="177"/>
      <c r="S1772" s="177"/>
      <c r="T1772" s="403">
        <v>0</v>
      </c>
      <c r="U1772" s="403">
        <v>0</v>
      </c>
      <c r="V1772" s="177"/>
      <c r="W1772" s="177"/>
      <c r="X1772" s="177"/>
      <c r="Y1772" s="177"/>
      <c r="Z1772" s="177"/>
      <c r="AA1772" s="407">
        <v>0</v>
      </c>
      <c r="AB1772" s="533"/>
      <c r="AC1772" s="488"/>
      <c r="AD1772" s="488"/>
      <c r="AE1772" s="488"/>
      <c r="AF1772" s="488"/>
      <c r="AG1772" s="488"/>
      <c r="AH1772" s="488"/>
      <c r="AI1772" s="488"/>
      <c r="AJ1772" s="488"/>
      <c r="AK1772" s="488"/>
      <c r="AL1772" s="488"/>
      <c r="AM1772" s="488"/>
      <c r="AN1772" s="488"/>
      <c r="AO1772" s="488"/>
      <c r="AP1772" s="488"/>
      <c r="AQ1772" s="488"/>
      <c r="AR1772" s="488"/>
      <c r="AS1772" s="488"/>
      <c r="AT1772" s="488"/>
      <c r="AU1772" s="489"/>
    </row>
    <row r="1773" spans="1:47" s="528" customFormat="1" ht="30" customHeight="1">
      <c r="A1773" s="542">
        <v>73</v>
      </c>
      <c r="B1773" s="535" t="s">
        <v>155</v>
      </c>
      <c r="C1773" s="513" t="s">
        <v>52</v>
      </c>
      <c r="D1773" s="504">
        <v>14.640000000000002</v>
      </c>
      <c r="E1773" s="513">
        <v>0</v>
      </c>
      <c r="F1773" s="398">
        <v>2012</v>
      </c>
      <c r="G1773" s="398">
        <v>2014</v>
      </c>
      <c r="H1773" s="513">
        <v>30.359999999999996</v>
      </c>
      <c r="I1773" s="513">
        <v>2.3334910237212085</v>
      </c>
      <c r="J1773" s="513"/>
      <c r="K1773" s="513"/>
      <c r="L1773" s="513">
        <v>14.640000000000002</v>
      </c>
      <c r="M1773" s="513">
        <v>0</v>
      </c>
      <c r="N1773" s="513"/>
      <c r="O1773" s="513"/>
      <c r="P1773" s="513"/>
      <c r="Q1773" s="513"/>
      <c r="R1773" s="513"/>
      <c r="S1773" s="513"/>
      <c r="T1773" s="584">
        <v>14.640000000000002</v>
      </c>
      <c r="U1773" s="584">
        <v>0</v>
      </c>
      <c r="V1773" s="590">
        <v>18.837703279999999</v>
      </c>
      <c r="W1773" s="513">
        <v>2.3334910237212112</v>
      </c>
      <c r="X1773" s="513"/>
      <c r="Y1773" s="513"/>
      <c r="Z1773" s="513"/>
      <c r="AA1773" s="587">
        <v>21.171194303721212</v>
      </c>
      <c r="AB1773" s="531"/>
      <c r="AC1773" s="515"/>
      <c r="AD1773" s="537"/>
      <c r="AE1773" s="515"/>
      <c r="AF1773" s="515"/>
      <c r="AG1773" s="515"/>
      <c r="AH1773" s="515"/>
      <c r="AI1773" s="515"/>
      <c r="AJ1773" s="515"/>
      <c r="AK1773" s="515"/>
      <c r="AL1773" s="515"/>
      <c r="AM1773" s="515"/>
      <c r="AN1773" s="515"/>
      <c r="AO1773" s="515"/>
      <c r="AP1773" s="515"/>
      <c r="AQ1773" s="537"/>
      <c r="AR1773" s="537"/>
      <c r="AS1773" s="537"/>
      <c r="AT1773" s="537"/>
      <c r="AU1773" s="527"/>
    </row>
    <row r="1774" spans="1:47" s="516" customFormat="1" ht="12.75">
      <c r="A1774" s="529"/>
      <c r="B1774" s="401" t="s">
        <v>361</v>
      </c>
      <c r="C1774" s="360">
        <v>0</v>
      </c>
      <c r="D1774" s="360">
        <v>14.64</v>
      </c>
      <c r="E1774" s="360">
        <v>0</v>
      </c>
      <c r="F1774" s="402"/>
      <c r="G1774" s="402"/>
      <c r="H1774" s="177">
        <v>30.36</v>
      </c>
      <c r="I1774" s="177">
        <v>2.3334910237212125</v>
      </c>
      <c r="J1774" s="177">
        <v>0</v>
      </c>
      <c r="K1774" s="177">
        <v>0</v>
      </c>
      <c r="L1774" s="177">
        <v>14.64</v>
      </c>
      <c r="M1774" s="177">
        <v>0</v>
      </c>
      <c r="N1774" s="177">
        <v>0</v>
      </c>
      <c r="O1774" s="177">
        <v>0</v>
      </c>
      <c r="P1774" s="177">
        <v>0</v>
      </c>
      <c r="Q1774" s="177">
        <v>0</v>
      </c>
      <c r="R1774" s="177">
        <v>0</v>
      </c>
      <c r="S1774" s="177">
        <v>0</v>
      </c>
      <c r="T1774" s="403">
        <v>14.64</v>
      </c>
      <c r="U1774" s="403">
        <v>0</v>
      </c>
      <c r="V1774" s="177">
        <v>18.837703279999999</v>
      </c>
      <c r="W1774" s="177">
        <v>2.3334910237212116</v>
      </c>
      <c r="X1774" s="177">
        <v>0</v>
      </c>
      <c r="Y1774" s="177">
        <v>0</v>
      </c>
      <c r="Z1774" s="177">
        <v>0</v>
      </c>
      <c r="AA1774" s="407">
        <v>21.171194303721212</v>
      </c>
      <c r="AB1774" s="533"/>
      <c r="AC1774" s="488"/>
      <c r="AD1774" s="488"/>
      <c r="AE1774" s="488"/>
      <c r="AF1774" s="488"/>
      <c r="AG1774" s="488"/>
      <c r="AH1774" s="488"/>
      <c r="AI1774" s="488"/>
      <c r="AJ1774" s="488"/>
      <c r="AK1774" s="488"/>
      <c r="AL1774" s="488"/>
      <c r="AM1774" s="488"/>
      <c r="AN1774" s="488"/>
      <c r="AO1774" s="488"/>
      <c r="AP1774" s="488"/>
      <c r="AQ1774" s="488"/>
      <c r="AR1774" s="488"/>
      <c r="AS1774" s="488"/>
      <c r="AT1774" s="488"/>
      <c r="AU1774" s="489"/>
    </row>
    <row r="1775" spans="1:47" s="516" customFormat="1" ht="12.75">
      <c r="A1775" s="529"/>
      <c r="B1775" s="401" t="s">
        <v>362</v>
      </c>
      <c r="C1775" s="360">
        <v>0</v>
      </c>
      <c r="D1775" s="360">
        <v>14.64</v>
      </c>
      <c r="E1775" s="360">
        <v>0</v>
      </c>
      <c r="F1775" s="402"/>
      <c r="G1775" s="402"/>
      <c r="H1775" s="177">
        <v>30.36</v>
      </c>
      <c r="I1775" s="177">
        <v>2.3334910237212125</v>
      </c>
      <c r="J1775" s="177">
        <v>0</v>
      </c>
      <c r="K1775" s="177">
        <v>0</v>
      </c>
      <c r="L1775" s="177">
        <v>14.64</v>
      </c>
      <c r="M1775" s="177">
        <v>0</v>
      </c>
      <c r="N1775" s="177">
        <v>0</v>
      </c>
      <c r="O1775" s="177">
        <v>0</v>
      </c>
      <c r="P1775" s="177">
        <v>0</v>
      </c>
      <c r="Q1775" s="177">
        <v>0</v>
      </c>
      <c r="R1775" s="177">
        <v>0</v>
      </c>
      <c r="S1775" s="177">
        <v>0</v>
      </c>
      <c r="T1775" s="403">
        <v>14.64</v>
      </c>
      <c r="U1775" s="403">
        <v>0</v>
      </c>
      <c r="V1775" s="177">
        <v>18.837703279999999</v>
      </c>
      <c r="W1775" s="177">
        <v>2.3334910237212116</v>
      </c>
      <c r="X1775" s="177">
        <v>0</v>
      </c>
      <c r="Y1775" s="177">
        <v>0</v>
      </c>
      <c r="Z1775" s="177">
        <v>0</v>
      </c>
      <c r="AA1775" s="407">
        <v>21.171194303721212</v>
      </c>
      <c r="AB1775" s="533"/>
      <c r="AC1775" s="488"/>
      <c r="AD1775" s="488"/>
      <c r="AE1775" s="488"/>
      <c r="AF1775" s="488"/>
      <c r="AG1775" s="488"/>
      <c r="AH1775" s="488"/>
      <c r="AI1775" s="488"/>
      <c r="AJ1775" s="488"/>
      <c r="AK1775" s="488"/>
      <c r="AL1775" s="488"/>
      <c r="AM1775" s="488"/>
      <c r="AN1775" s="488"/>
      <c r="AO1775" s="488"/>
      <c r="AP1775" s="488"/>
      <c r="AQ1775" s="488"/>
      <c r="AR1775" s="488"/>
      <c r="AS1775" s="488"/>
      <c r="AT1775" s="488"/>
      <c r="AU1775" s="489"/>
    </row>
    <row r="1776" spans="1:47" s="516" customFormat="1" ht="12.75">
      <c r="A1776" s="529"/>
      <c r="B1776" s="401" t="s">
        <v>363</v>
      </c>
      <c r="C1776" s="360">
        <v>0</v>
      </c>
      <c r="D1776" s="360">
        <v>13.091000000000001</v>
      </c>
      <c r="E1776" s="360">
        <v>0</v>
      </c>
      <c r="F1776" s="402"/>
      <c r="G1776" s="402"/>
      <c r="H1776" s="177">
        <v>17.34703099</v>
      </c>
      <c r="I1776" s="177">
        <v>1.3333050429307867</v>
      </c>
      <c r="J1776" s="177">
        <v>0</v>
      </c>
      <c r="K1776" s="177">
        <v>0</v>
      </c>
      <c r="L1776" s="177">
        <v>13.091000000000001</v>
      </c>
      <c r="M1776" s="177">
        <v>0</v>
      </c>
      <c r="N1776" s="177">
        <v>0</v>
      </c>
      <c r="O1776" s="177">
        <v>0</v>
      </c>
      <c r="P1776" s="177">
        <v>0</v>
      </c>
      <c r="Q1776" s="177">
        <v>0</v>
      </c>
      <c r="R1776" s="177">
        <v>0</v>
      </c>
      <c r="S1776" s="177">
        <v>0</v>
      </c>
      <c r="T1776" s="403">
        <v>13.091000000000001</v>
      </c>
      <c r="U1776" s="403">
        <v>0</v>
      </c>
      <c r="V1776" s="177">
        <v>9.8891088786180141</v>
      </c>
      <c r="W1776" s="177">
        <v>1.3333050429307867</v>
      </c>
      <c r="X1776" s="177">
        <v>0</v>
      </c>
      <c r="Y1776" s="177">
        <v>0</v>
      </c>
      <c r="Z1776" s="177">
        <v>0</v>
      </c>
      <c r="AA1776" s="407">
        <v>11.222413921548801</v>
      </c>
      <c r="AB1776" s="533"/>
      <c r="AC1776" s="488"/>
      <c r="AD1776" s="488"/>
      <c r="AE1776" s="488"/>
      <c r="AF1776" s="488"/>
      <c r="AG1776" s="488"/>
      <c r="AH1776" s="488"/>
      <c r="AI1776" s="488"/>
      <c r="AJ1776" s="488"/>
      <c r="AK1776" s="488"/>
      <c r="AL1776" s="488"/>
      <c r="AM1776" s="488"/>
      <c r="AN1776" s="488"/>
      <c r="AO1776" s="488"/>
      <c r="AP1776" s="488"/>
      <c r="AQ1776" s="488"/>
      <c r="AR1776" s="488"/>
      <c r="AS1776" s="488"/>
      <c r="AT1776" s="488"/>
      <c r="AU1776" s="489"/>
    </row>
    <row r="1777" spans="1:47" s="516" customFormat="1" ht="12.75">
      <c r="A1777" s="529"/>
      <c r="B1777" s="401" t="s">
        <v>364</v>
      </c>
      <c r="C1777" s="360"/>
      <c r="D1777" s="360"/>
      <c r="E1777" s="360"/>
      <c r="F1777" s="402"/>
      <c r="G1777" s="402"/>
      <c r="H1777" s="177"/>
      <c r="I1777" s="177"/>
      <c r="J1777" s="177"/>
      <c r="K1777" s="177"/>
      <c r="L1777" s="177"/>
      <c r="M1777" s="177"/>
      <c r="N1777" s="177"/>
      <c r="O1777" s="177"/>
      <c r="P1777" s="177"/>
      <c r="Q1777" s="177"/>
      <c r="R1777" s="177"/>
      <c r="S1777" s="177"/>
      <c r="T1777" s="403">
        <v>0</v>
      </c>
      <c r="U1777" s="403">
        <v>0</v>
      </c>
      <c r="V1777" s="177"/>
      <c r="W1777" s="177"/>
      <c r="X1777" s="177"/>
      <c r="Y1777" s="177"/>
      <c r="Z1777" s="177"/>
      <c r="AA1777" s="407">
        <v>0</v>
      </c>
      <c r="AB1777" s="533"/>
      <c r="AC1777" s="488"/>
      <c r="AD1777" s="488"/>
      <c r="AE1777" s="488"/>
      <c r="AF1777" s="488"/>
      <c r="AG1777" s="488"/>
      <c r="AH1777" s="488"/>
      <c r="AI1777" s="488"/>
      <c r="AJ1777" s="488"/>
      <c r="AK1777" s="488"/>
      <c r="AL1777" s="488"/>
      <c r="AM1777" s="488"/>
      <c r="AN1777" s="488"/>
      <c r="AO1777" s="488"/>
      <c r="AP1777" s="488"/>
      <c r="AQ1777" s="488"/>
      <c r="AR1777" s="488"/>
      <c r="AS1777" s="488"/>
      <c r="AT1777" s="488"/>
      <c r="AU1777" s="489"/>
    </row>
    <row r="1778" spans="1:47" s="516" customFormat="1" ht="12.75">
      <c r="A1778" s="529"/>
      <c r="B1778" s="401" t="s">
        <v>365</v>
      </c>
      <c r="C1778" s="360"/>
      <c r="D1778" s="360"/>
      <c r="E1778" s="360"/>
      <c r="F1778" s="402"/>
      <c r="G1778" s="402"/>
      <c r="H1778" s="177"/>
      <c r="I1778" s="177"/>
      <c r="J1778" s="177"/>
      <c r="K1778" s="177"/>
      <c r="L1778" s="177"/>
      <c r="M1778" s="177"/>
      <c r="N1778" s="177"/>
      <c r="O1778" s="177"/>
      <c r="P1778" s="177"/>
      <c r="Q1778" s="177"/>
      <c r="R1778" s="177"/>
      <c r="S1778" s="177"/>
      <c r="T1778" s="403">
        <v>0</v>
      </c>
      <c r="U1778" s="403">
        <v>0</v>
      </c>
      <c r="V1778" s="177"/>
      <c r="W1778" s="177"/>
      <c r="X1778" s="177"/>
      <c r="Y1778" s="177"/>
      <c r="Z1778" s="177"/>
      <c r="AA1778" s="407">
        <v>0</v>
      </c>
      <c r="AB1778" s="533"/>
      <c r="AC1778" s="488"/>
      <c r="AD1778" s="488"/>
      <c r="AE1778" s="488"/>
      <c r="AF1778" s="488"/>
      <c r="AG1778" s="488"/>
      <c r="AH1778" s="488"/>
      <c r="AI1778" s="488"/>
      <c r="AJ1778" s="488"/>
      <c r="AK1778" s="488"/>
      <c r="AL1778" s="488"/>
      <c r="AM1778" s="488"/>
      <c r="AN1778" s="488"/>
      <c r="AO1778" s="488"/>
      <c r="AP1778" s="488"/>
      <c r="AQ1778" s="488"/>
      <c r="AR1778" s="488"/>
      <c r="AS1778" s="488"/>
      <c r="AT1778" s="488"/>
      <c r="AU1778" s="489"/>
    </row>
    <row r="1779" spans="1:47" s="516" customFormat="1" ht="12.75">
      <c r="A1779" s="529"/>
      <c r="B1779" s="401" t="s">
        <v>366</v>
      </c>
      <c r="C1779" s="360"/>
      <c r="D1779" s="360">
        <v>8.0690000000000008</v>
      </c>
      <c r="E1779" s="360"/>
      <c r="F1779" s="402"/>
      <c r="G1779" s="402"/>
      <c r="H1779" s="177">
        <v>4.8954601599999998</v>
      </c>
      <c r="I1779" s="518">
        <v>0.37626852240924913</v>
      </c>
      <c r="J1779" s="177"/>
      <c r="K1779" s="177"/>
      <c r="L1779" s="177">
        <v>8.0690000000000008</v>
      </c>
      <c r="M1779" s="177"/>
      <c r="N1779" s="177"/>
      <c r="O1779" s="177"/>
      <c r="P1779" s="177"/>
      <c r="Q1779" s="177"/>
      <c r="R1779" s="177"/>
      <c r="S1779" s="177"/>
      <c r="T1779" s="403">
        <v>8.0690000000000008</v>
      </c>
      <c r="U1779" s="403">
        <v>0</v>
      </c>
      <c r="V1779" s="177">
        <v>0.26489260803793402</v>
      </c>
      <c r="W1779" s="177">
        <v>0.37626852240924924</v>
      </c>
      <c r="X1779" s="177"/>
      <c r="Y1779" s="177"/>
      <c r="Z1779" s="177"/>
      <c r="AA1779" s="407">
        <v>0.64116113044718326</v>
      </c>
      <c r="AB1779" s="533"/>
      <c r="AC1779" s="488"/>
      <c r="AD1779" s="488"/>
      <c r="AE1779" s="488"/>
      <c r="AF1779" s="488"/>
      <c r="AG1779" s="488"/>
      <c r="AH1779" s="488"/>
      <c r="AI1779" s="488"/>
      <c r="AJ1779" s="488"/>
      <c r="AK1779" s="488"/>
      <c r="AL1779" s="488"/>
      <c r="AM1779" s="488"/>
      <c r="AN1779" s="488"/>
      <c r="AO1779" s="488"/>
      <c r="AP1779" s="488"/>
      <c r="AQ1779" s="488"/>
      <c r="AR1779" s="488"/>
      <c r="AS1779" s="488"/>
      <c r="AT1779" s="488"/>
      <c r="AU1779" s="489"/>
    </row>
    <row r="1780" spans="1:47" s="516" customFormat="1" ht="12.75">
      <c r="A1780" s="529"/>
      <c r="B1780" s="401" t="s">
        <v>367</v>
      </c>
      <c r="C1780" s="360"/>
      <c r="D1780" s="360">
        <v>5.0220000000000002</v>
      </c>
      <c r="E1780" s="360"/>
      <c r="F1780" s="402"/>
      <c r="G1780" s="402"/>
      <c r="H1780" s="177">
        <v>12.45157083</v>
      </c>
      <c r="I1780" s="518">
        <v>0.95703652052153743</v>
      </c>
      <c r="J1780" s="177"/>
      <c r="K1780" s="177"/>
      <c r="L1780" s="177">
        <v>5.0220000000000002</v>
      </c>
      <c r="M1780" s="177"/>
      <c r="N1780" s="177"/>
      <c r="O1780" s="177"/>
      <c r="P1780" s="177"/>
      <c r="Q1780" s="177"/>
      <c r="R1780" s="177"/>
      <c r="S1780" s="177"/>
      <c r="T1780" s="403">
        <v>5.0220000000000002</v>
      </c>
      <c r="U1780" s="403">
        <v>0</v>
      </c>
      <c r="V1780" s="177">
        <v>9.6242162705800798</v>
      </c>
      <c r="W1780" s="177">
        <v>0.95703652052153743</v>
      </c>
      <c r="X1780" s="177"/>
      <c r="Y1780" s="177"/>
      <c r="Z1780" s="177"/>
      <c r="AA1780" s="407">
        <v>10.581252791101617</v>
      </c>
      <c r="AB1780" s="533"/>
      <c r="AC1780" s="488"/>
      <c r="AD1780" s="488"/>
      <c r="AE1780" s="488"/>
      <c r="AF1780" s="488"/>
      <c r="AG1780" s="488"/>
      <c r="AH1780" s="488"/>
      <c r="AI1780" s="488"/>
      <c r="AJ1780" s="488"/>
      <c r="AK1780" s="488"/>
      <c r="AL1780" s="488"/>
      <c r="AM1780" s="488"/>
      <c r="AN1780" s="488"/>
      <c r="AO1780" s="488"/>
      <c r="AP1780" s="488"/>
      <c r="AQ1780" s="488"/>
      <c r="AR1780" s="488"/>
      <c r="AS1780" s="488"/>
      <c r="AT1780" s="488"/>
      <c r="AU1780" s="489"/>
    </row>
    <row r="1781" spans="1:47" s="516" customFormat="1" ht="12.75">
      <c r="A1781" s="529"/>
      <c r="B1781" s="401" t="s">
        <v>368</v>
      </c>
      <c r="C1781" s="360">
        <v>0</v>
      </c>
      <c r="D1781" s="360">
        <v>1.5490000000000002</v>
      </c>
      <c r="E1781" s="360">
        <v>0</v>
      </c>
      <c r="F1781" s="402"/>
      <c r="G1781" s="402"/>
      <c r="H1781" s="177">
        <v>13.012969010000001</v>
      </c>
      <c r="I1781" s="177">
        <v>1.0001859807904259</v>
      </c>
      <c r="J1781" s="177">
        <v>0</v>
      </c>
      <c r="K1781" s="177">
        <v>0</v>
      </c>
      <c r="L1781" s="177">
        <v>1.5490000000000002</v>
      </c>
      <c r="M1781" s="177">
        <v>0</v>
      </c>
      <c r="N1781" s="177">
        <v>0</v>
      </c>
      <c r="O1781" s="177">
        <v>0</v>
      </c>
      <c r="P1781" s="177">
        <v>0</v>
      </c>
      <c r="Q1781" s="177">
        <v>0</v>
      </c>
      <c r="R1781" s="177">
        <v>0</v>
      </c>
      <c r="S1781" s="177">
        <v>0</v>
      </c>
      <c r="T1781" s="403">
        <v>1.5490000000000002</v>
      </c>
      <c r="U1781" s="403">
        <v>0</v>
      </c>
      <c r="V1781" s="177">
        <v>8.9485944013819836</v>
      </c>
      <c r="W1781" s="177">
        <v>1.000185980790425</v>
      </c>
      <c r="X1781" s="177">
        <v>0</v>
      </c>
      <c r="Y1781" s="177">
        <v>0</v>
      </c>
      <c r="Z1781" s="177">
        <v>0</v>
      </c>
      <c r="AA1781" s="407">
        <v>9.9487803821724086</v>
      </c>
      <c r="AB1781" s="533"/>
      <c r="AC1781" s="488"/>
      <c r="AD1781" s="488"/>
      <c r="AE1781" s="488"/>
      <c r="AF1781" s="488"/>
      <c r="AG1781" s="488"/>
      <c r="AH1781" s="488"/>
      <c r="AI1781" s="488"/>
      <c r="AJ1781" s="488"/>
      <c r="AK1781" s="488"/>
      <c r="AL1781" s="488"/>
      <c r="AM1781" s="488"/>
      <c r="AN1781" s="488"/>
      <c r="AO1781" s="488"/>
      <c r="AP1781" s="488"/>
      <c r="AQ1781" s="488"/>
      <c r="AR1781" s="488"/>
      <c r="AS1781" s="488"/>
      <c r="AT1781" s="488"/>
      <c r="AU1781" s="489"/>
    </row>
    <row r="1782" spans="1:47" s="516" customFormat="1" ht="12.75">
      <c r="A1782" s="529"/>
      <c r="B1782" s="401" t="s">
        <v>369</v>
      </c>
      <c r="C1782" s="360"/>
      <c r="D1782" s="360"/>
      <c r="E1782" s="360"/>
      <c r="F1782" s="402"/>
      <c r="G1782" s="402"/>
      <c r="H1782" s="177"/>
      <c r="I1782" s="177"/>
      <c r="J1782" s="177"/>
      <c r="K1782" s="177"/>
      <c r="L1782" s="177"/>
      <c r="M1782" s="177"/>
      <c r="N1782" s="177"/>
      <c r="O1782" s="177"/>
      <c r="P1782" s="177"/>
      <c r="Q1782" s="177"/>
      <c r="R1782" s="177"/>
      <c r="S1782" s="177"/>
      <c r="T1782" s="403">
        <v>0</v>
      </c>
      <c r="U1782" s="403">
        <v>0</v>
      </c>
      <c r="V1782" s="177"/>
      <c r="W1782" s="177"/>
      <c r="X1782" s="177"/>
      <c r="Y1782" s="177"/>
      <c r="Z1782" s="177"/>
      <c r="AA1782" s="407">
        <v>0</v>
      </c>
      <c r="AB1782" s="533"/>
      <c r="AC1782" s="488"/>
      <c r="AD1782" s="488"/>
      <c r="AE1782" s="488"/>
      <c r="AF1782" s="488"/>
      <c r="AG1782" s="488"/>
      <c r="AH1782" s="488"/>
      <c r="AI1782" s="488"/>
      <c r="AJ1782" s="488"/>
      <c r="AK1782" s="488"/>
      <c r="AL1782" s="488"/>
      <c r="AM1782" s="488"/>
      <c r="AN1782" s="488"/>
      <c r="AO1782" s="488"/>
      <c r="AP1782" s="488"/>
      <c r="AQ1782" s="488"/>
      <c r="AR1782" s="488"/>
      <c r="AS1782" s="488"/>
      <c r="AT1782" s="488"/>
      <c r="AU1782" s="489"/>
    </row>
    <row r="1783" spans="1:47" s="516" customFormat="1" ht="12.75">
      <c r="A1783" s="529"/>
      <c r="B1783" s="401" t="s">
        <v>370</v>
      </c>
      <c r="C1783" s="360"/>
      <c r="D1783" s="360"/>
      <c r="E1783" s="360"/>
      <c r="F1783" s="402"/>
      <c r="G1783" s="402"/>
      <c r="H1783" s="177"/>
      <c r="I1783" s="177"/>
      <c r="J1783" s="177"/>
      <c r="K1783" s="177"/>
      <c r="L1783" s="177"/>
      <c r="M1783" s="177"/>
      <c r="N1783" s="177"/>
      <c r="O1783" s="177"/>
      <c r="P1783" s="177"/>
      <c r="Q1783" s="177"/>
      <c r="R1783" s="177"/>
      <c r="S1783" s="177"/>
      <c r="T1783" s="403">
        <v>0</v>
      </c>
      <c r="U1783" s="403">
        <v>0</v>
      </c>
      <c r="V1783" s="177"/>
      <c r="W1783" s="177"/>
      <c r="X1783" s="177"/>
      <c r="Y1783" s="177"/>
      <c r="Z1783" s="177"/>
      <c r="AA1783" s="407">
        <v>0</v>
      </c>
      <c r="AB1783" s="533"/>
      <c r="AC1783" s="488"/>
      <c r="AD1783" s="488"/>
      <c r="AE1783" s="488"/>
      <c r="AF1783" s="488"/>
      <c r="AG1783" s="488"/>
      <c r="AH1783" s="488"/>
      <c r="AI1783" s="488"/>
      <c r="AJ1783" s="488"/>
      <c r="AK1783" s="488"/>
      <c r="AL1783" s="488"/>
      <c r="AM1783" s="488"/>
      <c r="AN1783" s="488"/>
      <c r="AO1783" s="488"/>
      <c r="AP1783" s="488"/>
      <c r="AQ1783" s="488"/>
      <c r="AR1783" s="488"/>
      <c r="AS1783" s="488"/>
      <c r="AT1783" s="488"/>
      <c r="AU1783" s="489"/>
    </row>
    <row r="1784" spans="1:47" s="516" customFormat="1" ht="12.75">
      <c r="A1784" s="529"/>
      <c r="B1784" s="401" t="s">
        <v>371</v>
      </c>
      <c r="C1784" s="360"/>
      <c r="D1784" s="360">
        <v>1.1180000000000001</v>
      </c>
      <c r="E1784" s="360"/>
      <c r="F1784" s="402"/>
      <c r="G1784" s="402"/>
      <c r="H1784" s="177">
        <v>5.5110395300000006</v>
      </c>
      <c r="I1784" s="518">
        <v>0.42358238717482788</v>
      </c>
      <c r="J1784" s="177"/>
      <c r="K1784" s="177"/>
      <c r="L1784" s="177">
        <v>1.1180000000000001</v>
      </c>
      <c r="M1784" s="177"/>
      <c r="N1784" s="177"/>
      <c r="O1784" s="177"/>
      <c r="P1784" s="177"/>
      <c r="Q1784" s="177"/>
      <c r="R1784" s="177"/>
      <c r="S1784" s="177"/>
      <c r="T1784" s="403">
        <v>1.1180000000000001</v>
      </c>
      <c r="U1784" s="403">
        <v>0</v>
      </c>
      <c r="V1784" s="177">
        <v>4.5225485260602198</v>
      </c>
      <c r="W1784" s="177">
        <v>0.4235823871748276</v>
      </c>
      <c r="X1784" s="177"/>
      <c r="Y1784" s="177"/>
      <c r="Z1784" s="177"/>
      <c r="AA1784" s="407">
        <v>4.9461309132350477</v>
      </c>
      <c r="AB1784" s="533"/>
      <c r="AC1784" s="488"/>
      <c r="AD1784" s="488"/>
      <c r="AE1784" s="488"/>
      <c r="AF1784" s="488"/>
      <c r="AG1784" s="488"/>
      <c r="AH1784" s="488"/>
      <c r="AI1784" s="488"/>
      <c r="AJ1784" s="488"/>
      <c r="AK1784" s="488"/>
      <c r="AL1784" s="488"/>
      <c r="AM1784" s="488"/>
      <c r="AN1784" s="488"/>
      <c r="AO1784" s="488"/>
      <c r="AP1784" s="488"/>
      <c r="AQ1784" s="488"/>
      <c r="AR1784" s="488"/>
      <c r="AS1784" s="488"/>
      <c r="AT1784" s="488"/>
      <c r="AU1784" s="489"/>
    </row>
    <row r="1785" spans="1:47" s="516" customFormat="1" ht="12.75">
      <c r="A1785" s="529"/>
      <c r="B1785" s="401" t="s">
        <v>372</v>
      </c>
      <c r="C1785" s="360"/>
      <c r="D1785" s="360">
        <v>0.43099999999999999</v>
      </c>
      <c r="E1785" s="360"/>
      <c r="F1785" s="402"/>
      <c r="G1785" s="402"/>
      <c r="H1785" s="177">
        <v>7.5019294800000003</v>
      </c>
      <c r="I1785" s="518">
        <v>0.57660359361559799</v>
      </c>
      <c r="J1785" s="177"/>
      <c r="K1785" s="177"/>
      <c r="L1785" s="177">
        <v>0.43099999999999999</v>
      </c>
      <c r="M1785" s="177"/>
      <c r="N1785" s="177"/>
      <c r="O1785" s="177"/>
      <c r="P1785" s="177"/>
      <c r="Q1785" s="177"/>
      <c r="R1785" s="177"/>
      <c r="S1785" s="177"/>
      <c r="T1785" s="403">
        <v>0.43099999999999999</v>
      </c>
      <c r="U1785" s="403">
        <v>0</v>
      </c>
      <c r="V1785" s="177">
        <v>4.4260458753217637</v>
      </c>
      <c r="W1785" s="177">
        <v>0.57660359361559743</v>
      </c>
      <c r="X1785" s="177"/>
      <c r="Y1785" s="177"/>
      <c r="Z1785" s="177"/>
      <c r="AA1785" s="407">
        <v>5.0026494689373608</v>
      </c>
      <c r="AB1785" s="533"/>
      <c r="AC1785" s="488"/>
      <c r="AD1785" s="488"/>
      <c r="AE1785" s="488"/>
      <c r="AF1785" s="488"/>
      <c r="AG1785" s="488"/>
      <c r="AH1785" s="488"/>
      <c r="AI1785" s="488"/>
      <c r="AJ1785" s="488"/>
      <c r="AK1785" s="488"/>
      <c r="AL1785" s="488"/>
      <c r="AM1785" s="488"/>
      <c r="AN1785" s="488"/>
      <c r="AO1785" s="488"/>
      <c r="AP1785" s="488"/>
      <c r="AQ1785" s="488"/>
      <c r="AR1785" s="488"/>
      <c r="AS1785" s="488"/>
      <c r="AT1785" s="488"/>
      <c r="AU1785" s="489"/>
    </row>
    <row r="1786" spans="1:47" s="516" customFormat="1" ht="12.75">
      <c r="A1786" s="529"/>
      <c r="B1786" s="401" t="s">
        <v>373</v>
      </c>
      <c r="C1786" s="360">
        <v>0</v>
      </c>
      <c r="D1786" s="360">
        <v>0</v>
      </c>
      <c r="E1786" s="360">
        <v>0</v>
      </c>
      <c r="F1786" s="402"/>
      <c r="G1786" s="402"/>
      <c r="H1786" s="177">
        <v>0</v>
      </c>
      <c r="I1786" s="177">
        <v>0</v>
      </c>
      <c r="J1786" s="177">
        <v>0</v>
      </c>
      <c r="K1786" s="177">
        <v>0</v>
      </c>
      <c r="L1786" s="177">
        <v>0</v>
      </c>
      <c r="M1786" s="177">
        <v>0</v>
      </c>
      <c r="N1786" s="177">
        <v>0</v>
      </c>
      <c r="O1786" s="177">
        <v>0</v>
      </c>
      <c r="P1786" s="177">
        <v>0</v>
      </c>
      <c r="Q1786" s="177">
        <v>0</v>
      </c>
      <c r="R1786" s="177">
        <v>0</v>
      </c>
      <c r="S1786" s="177">
        <v>0</v>
      </c>
      <c r="T1786" s="403">
        <v>0</v>
      </c>
      <c r="U1786" s="403">
        <v>0</v>
      </c>
      <c r="V1786" s="177">
        <v>0</v>
      </c>
      <c r="W1786" s="177">
        <v>0</v>
      </c>
      <c r="X1786" s="177">
        <v>0</v>
      </c>
      <c r="Y1786" s="177">
        <v>0</v>
      </c>
      <c r="Z1786" s="177">
        <v>0</v>
      </c>
      <c r="AA1786" s="407">
        <v>0</v>
      </c>
      <c r="AB1786" s="533"/>
      <c r="AC1786" s="488"/>
      <c r="AD1786" s="488"/>
      <c r="AE1786" s="488"/>
      <c r="AF1786" s="488"/>
      <c r="AG1786" s="488"/>
      <c r="AH1786" s="488"/>
      <c r="AI1786" s="488"/>
      <c r="AJ1786" s="488"/>
      <c r="AK1786" s="488"/>
      <c r="AL1786" s="488"/>
      <c r="AM1786" s="488"/>
      <c r="AN1786" s="488"/>
      <c r="AO1786" s="488"/>
      <c r="AP1786" s="488"/>
      <c r="AQ1786" s="488"/>
      <c r="AR1786" s="488"/>
      <c r="AS1786" s="488"/>
      <c r="AT1786" s="488"/>
      <c r="AU1786" s="489"/>
    </row>
    <row r="1787" spans="1:47" s="516" customFormat="1" ht="12.75">
      <c r="A1787" s="529"/>
      <c r="B1787" s="401" t="s">
        <v>374</v>
      </c>
      <c r="C1787" s="360"/>
      <c r="D1787" s="360"/>
      <c r="E1787" s="360"/>
      <c r="F1787" s="402"/>
      <c r="G1787" s="402"/>
      <c r="H1787" s="177"/>
      <c r="I1787" s="177"/>
      <c r="J1787" s="177"/>
      <c r="K1787" s="177"/>
      <c r="L1787" s="177"/>
      <c r="M1787" s="177"/>
      <c r="N1787" s="177"/>
      <c r="O1787" s="177"/>
      <c r="P1787" s="177"/>
      <c r="Q1787" s="177"/>
      <c r="R1787" s="177"/>
      <c r="S1787" s="177"/>
      <c r="T1787" s="403">
        <v>0</v>
      </c>
      <c r="U1787" s="403">
        <v>0</v>
      </c>
      <c r="V1787" s="177"/>
      <c r="W1787" s="177"/>
      <c r="X1787" s="177"/>
      <c r="Y1787" s="177"/>
      <c r="Z1787" s="177"/>
      <c r="AA1787" s="407">
        <v>0</v>
      </c>
      <c r="AB1787" s="533"/>
      <c r="AC1787" s="488"/>
      <c r="AD1787" s="488"/>
      <c r="AE1787" s="488"/>
      <c r="AF1787" s="488"/>
      <c r="AG1787" s="488"/>
      <c r="AH1787" s="488"/>
      <c r="AI1787" s="488"/>
      <c r="AJ1787" s="488"/>
      <c r="AK1787" s="488"/>
      <c r="AL1787" s="488"/>
      <c r="AM1787" s="488"/>
      <c r="AN1787" s="488"/>
      <c r="AO1787" s="488"/>
      <c r="AP1787" s="488"/>
      <c r="AQ1787" s="488"/>
      <c r="AR1787" s="488"/>
      <c r="AS1787" s="488"/>
      <c r="AT1787" s="488"/>
      <c r="AU1787" s="489"/>
    </row>
    <row r="1788" spans="1:47" s="516" customFormat="1" ht="12.75">
      <c r="A1788" s="529"/>
      <c r="B1788" s="401" t="s">
        <v>375</v>
      </c>
      <c r="C1788" s="360"/>
      <c r="D1788" s="360"/>
      <c r="E1788" s="360"/>
      <c r="F1788" s="402"/>
      <c r="G1788" s="402"/>
      <c r="H1788" s="177"/>
      <c r="I1788" s="177"/>
      <c r="J1788" s="177"/>
      <c r="K1788" s="177"/>
      <c r="L1788" s="177"/>
      <c r="M1788" s="177"/>
      <c r="N1788" s="177"/>
      <c r="O1788" s="177"/>
      <c r="P1788" s="177"/>
      <c r="Q1788" s="177"/>
      <c r="R1788" s="177"/>
      <c r="S1788" s="177"/>
      <c r="T1788" s="403">
        <v>0</v>
      </c>
      <c r="U1788" s="403">
        <v>0</v>
      </c>
      <c r="V1788" s="177"/>
      <c r="W1788" s="177"/>
      <c r="X1788" s="177"/>
      <c r="Y1788" s="177"/>
      <c r="Z1788" s="177"/>
      <c r="AA1788" s="407">
        <v>0</v>
      </c>
      <c r="AB1788" s="533"/>
      <c r="AC1788" s="488"/>
      <c r="AD1788" s="488"/>
      <c r="AE1788" s="488"/>
      <c r="AF1788" s="488"/>
      <c r="AG1788" s="488"/>
      <c r="AH1788" s="488"/>
      <c r="AI1788" s="488"/>
      <c r="AJ1788" s="488"/>
      <c r="AK1788" s="488"/>
      <c r="AL1788" s="488"/>
      <c r="AM1788" s="488"/>
      <c r="AN1788" s="488"/>
      <c r="AO1788" s="488"/>
      <c r="AP1788" s="488"/>
      <c r="AQ1788" s="488"/>
      <c r="AR1788" s="488"/>
      <c r="AS1788" s="488"/>
      <c r="AT1788" s="488"/>
      <c r="AU1788" s="489"/>
    </row>
    <row r="1789" spans="1:47" s="516" customFormat="1" ht="12.75">
      <c r="A1789" s="529"/>
      <c r="B1789" s="401" t="s">
        <v>376</v>
      </c>
      <c r="C1789" s="360"/>
      <c r="D1789" s="360"/>
      <c r="E1789" s="360"/>
      <c r="F1789" s="402"/>
      <c r="G1789" s="402"/>
      <c r="H1789" s="177"/>
      <c r="I1789" s="177">
        <v>0</v>
      </c>
      <c r="J1789" s="177"/>
      <c r="K1789" s="177"/>
      <c r="L1789" s="177"/>
      <c r="M1789" s="177"/>
      <c r="N1789" s="177"/>
      <c r="O1789" s="177"/>
      <c r="P1789" s="177"/>
      <c r="Q1789" s="177"/>
      <c r="R1789" s="177"/>
      <c r="S1789" s="177"/>
      <c r="T1789" s="403">
        <v>0</v>
      </c>
      <c r="U1789" s="403">
        <v>0</v>
      </c>
      <c r="V1789" s="177">
        <v>0</v>
      </c>
      <c r="W1789" s="177">
        <v>0</v>
      </c>
      <c r="X1789" s="177"/>
      <c r="Y1789" s="177"/>
      <c r="Z1789" s="177"/>
      <c r="AA1789" s="407">
        <v>0</v>
      </c>
      <c r="AB1789" s="533"/>
      <c r="AC1789" s="488"/>
      <c r="AD1789" s="488"/>
      <c r="AE1789" s="488"/>
      <c r="AF1789" s="488"/>
      <c r="AG1789" s="488"/>
      <c r="AH1789" s="488"/>
      <c r="AI1789" s="488"/>
      <c r="AJ1789" s="488"/>
      <c r="AK1789" s="488"/>
      <c r="AL1789" s="488"/>
      <c r="AM1789" s="488"/>
      <c r="AN1789" s="488"/>
      <c r="AO1789" s="488"/>
      <c r="AP1789" s="488"/>
      <c r="AQ1789" s="488"/>
      <c r="AR1789" s="488"/>
      <c r="AS1789" s="488"/>
      <c r="AT1789" s="488"/>
      <c r="AU1789" s="489"/>
    </row>
    <row r="1790" spans="1:47" s="516" customFormat="1" ht="12.75">
      <c r="A1790" s="529"/>
      <c r="B1790" s="401" t="s">
        <v>377</v>
      </c>
      <c r="C1790" s="360"/>
      <c r="D1790" s="360"/>
      <c r="E1790" s="360"/>
      <c r="F1790" s="402"/>
      <c r="G1790" s="402"/>
      <c r="H1790" s="177"/>
      <c r="I1790" s="177"/>
      <c r="J1790" s="177"/>
      <c r="K1790" s="177"/>
      <c r="L1790" s="177"/>
      <c r="M1790" s="177"/>
      <c r="N1790" s="177"/>
      <c r="O1790" s="177"/>
      <c r="P1790" s="177"/>
      <c r="Q1790" s="177"/>
      <c r="R1790" s="177"/>
      <c r="S1790" s="177"/>
      <c r="T1790" s="403">
        <v>0</v>
      </c>
      <c r="U1790" s="403">
        <v>0</v>
      </c>
      <c r="V1790" s="177"/>
      <c r="W1790" s="177"/>
      <c r="X1790" s="177"/>
      <c r="Y1790" s="177"/>
      <c r="Z1790" s="177"/>
      <c r="AA1790" s="407">
        <v>0</v>
      </c>
      <c r="AB1790" s="533"/>
      <c r="AC1790" s="488"/>
      <c r="AD1790" s="488"/>
      <c r="AE1790" s="488"/>
      <c r="AF1790" s="488"/>
      <c r="AG1790" s="488"/>
      <c r="AH1790" s="488"/>
      <c r="AI1790" s="488"/>
      <c r="AJ1790" s="488"/>
      <c r="AK1790" s="488"/>
      <c r="AL1790" s="488"/>
      <c r="AM1790" s="488"/>
      <c r="AN1790" s="488"/>
      <c r="AO1790" s="488"/>
      <c r="AP1790" s="488"/>
      <c r="AQ1790" s="488"/>
      <c r="AR1790" s="488"/>
      <c r="AS1790" s="488"/>
      <c r="AT1790" s="488"/>
      <c r="AU1790" s="489"/>
    </row>
    <row r="1791" spans="1:47" s="516" customFormat="1" ht="12.75">
      <c r="A1791" s="529"/>
      <c r="B1791" s="401" t="s">
        <v>67</v>
      </c>
      <c r="C1791" s="360"/>
      <c r="D1791" s="360"/>
      <c r="E1791" s="360"/>
      <c r="F1791" s="402"/>
      <c r="G1791" s="402"/>
      <c r="H1791" s="177"/>
      <c r="I1791" s="177"/>
      <c r="J1791" s="177"/>
      <c r="K1791" s="177"/>
      <c r="L1791" s="177"/>
      <c r="M1791" s="177"/>
      <c r="N1791" s="177"/>
      <c r="O1791" s="177"/>
      <c r="P1791" s="177"/>
      <c r="Q1791" s="177"/>
      <c r="R1791" s="177"/>
      <c r="S1791" s="177"/>
      <c r="T1791" s="403">
        <v>0</v>
      </c>
      <c r="U1791" s="403">
        <v>0</v>
      </c>
      <c r="V1791" s="177"/>
      <c r="W1791" s="177"/>
      <c r="X1791" s="177"/>
      <c r="Y1791" s="177"/>
      <c r="Z1791" s="177"/>
      <c r="AA1791" s="407">
        <v>0</v>
      </c>
      <c r="AB1791" s="533"/>
      <c r="AC1791" s="488"/>
      <c r="AD1791" s="488"/>
      <c r="AE1791" s="488"/>
      <c r="AF1791" s="488"/>
      <c r="AG1791" s="488"/>
      <c r="AH1791" s="488"/>
      <c r="AI1791" s="488"/>
      <c r="AJ1791" s="488"/>
      <c r="AK1791" s="488"/>
      <c r="AL1791" s="488"/>
      <c r="AM1791" s="488"/>
      <c r="AN1791" s="488"/>
      <c r="AO1791" s="488"/>
      <c r="AP1791" s="488"/>
      <c r="AQ1791" s="488"/>
      <c r="AR1791" s="488"/>
      <c r="AS1791" s="488"/>
      <c r="AT1791" s="488"/>
      <c r="AU1791" s="489"/>
    </row>
    <row r="1792" spans="1:47" s="528" customFormat="1" ht="39.950000000000003" customHeight="1">
      <c r="A1792" s="542">
        <v>74</v>
      </c>
      <c r="B1792" s="535" t="s">
        <v>156</v>
      </c>
      <c r="C1792" s="513" t="s">
        <v>52</v>
      </c>
      <c r="D1792" s="504">
        <v>0.51700000000000002</v>
      </c>
      <c r="E1792" s="513">
        <v>3.02</v>
      </c>
      <c r="F1792" s="398">
        <v>2012</v>
      </c>
      <c r="G1792" s="398">
        <v>2014</v>
      </c>
      <c r="H1792" s="513">
        <v>29.769523119999995</v>
      </c>
      <c r="I1792" s="513">
        <v>1.9215530199999975</v>
      </c>
      <c r="J1792" s="513"/>
      <c r="K1792" s="513"/>
      <c r="L1792" s="513">
        <v>0.51700000000000002</v>
      </c>
      <c r="M1792" s="513">
        <v>3.02</v>
      </c>
      <c r="N1792" s="513"/>
      <c r="O1792" s="513"/>
      <c r="P1792" s="513"/>
      <c r="Q1792" s="513"/>
      <c r="R1792" s="513"/>
      <c r="S1792" s="513"/>
      <c r="T1792" s="584">
        <v>0.51700000000000002</v>
      </c>
      <c r="U1792" s="584">
        <v>3.02</v>
      </c>
      <c r="V1792" s="590">
        <v>23.2050111</v>
      </c>
      <c r="W1792" s="513">
        <v>1.9215530199999975</v>
      </c>
      <c r="X1792" s="513"/>
      <c r="Y1792" s="513"/>
      <c r="Z1792" s="513"/>
      <c r="AA1792" s="587">
        <v>25.126564119999998</v>
      </c>
      <c r="AB1792" s="531"/>
      <c r="AC1792" s="515"/>
      <c r="AD1792" s="537"/>
      <c r="AE1792" s="537"/>
      <c r="AF1792" s="515"/>
      <c r="AG1792" s="515"/>
      <c r="AH1792" s="515"/>
      <c r="AI1792" s="515"/>
      <c r="AJ1792" s="515"/>
      <c r="AK1792" s="515"/>
      <c r="AL1792" s="515"/>
      <c r="AM1792" s="515"/>
      <c r="AN1792" s="515"/>
      <c r="AO1792" s="515"/>
      <c r="AP1792" s="515"/>
      <c r="AQ1792" s="537"/>
      <c r="AR1792" s="537"/>
      <c r="AS1792" s="537"/>
      <c r="AT1792" s="537"/>
      <c r="AU1792" s="527"/>
    </row>
    <row r="1793" spans="1:47" s="516" customFormat="1" ht="12.75">
      <c r="A1793" s="529"/>
      <c r="B1793" s="401" t="s">
        <v>361</v>
      </c>
      <c r="C1793" s="360">
        <v>0</v>
      </c>
      <c r="D1793" s="360">
        <v>0.51700000000000002</v>
      </c>
      <c r="E1793" s="360">
        <v>3.02</v>
      </c>
      <c r="F1793" s="402"/>
      <c r="G1793" s="402"/>
      <c r="H1793" s="177">
        <v>29.769523120000002</v>
      </c>
      <c r="I1793" s="177">
        <v>1.9215530200000011</v>
      </c>
      <c r="J1793" s="177">
        <v>0</v>
      </c>
      <c r="K1793" s="177">
        <v>0</v>
      </c>
      <c r="L1793" s="177">
        <v>0.51700000000000002</v>
      </c>
      <c r="M1793" s="177">
        <v>3.02</v>
      </c>
      <c r="N1793" s="177">
        <v>0</v>
      </c>
      <c r="O1793" s="177">
        <v>0</v>
      </c>
      <c r="P1793" s="177">
        <v>0</v>
      </c>
      <c r="Q1793" s="177">
        <v>0</v>
      </c>
      <c r="R1793" s="177">
        <v>0</v>
      </c>
      <c r="S1793" s="177">
        <v>0</v>
      </c>
      <c r="T1793" s="403">
        <v>0.51700000000000002</v>
      </c>
      <c r="U1793" s="403">
        <v>3.02</v>
      </c>
      <c r="V1793" s="177">
        <v>23.2050111</v>
      </c>
      <c r="W1793" s="177">
        <v>1.9215530200000019</v>
      </c>
      <c r="X1793" s="177">
        <v>0</v>
      </c>
      <c r="Y1793" s="177">
        <v>0</v>
      </c>
      <c r="Z1793" s="177">
        <v>0</v>
      </c>
      <c r="AA1793" s="407">
        <v>25.126564120000001</v>
      </c>
      <c r="AB1793" s="533"/>
      <c r="AC1793" s="488"/>
      <c r="AD1793" s="488"/>
      <c r="AE1793" s="488"/>
      <c r="AF1793" s="488"/>
      <c r="AG1793" s="488"/>
      <c r="AH1793" s="488"/>
      <c r="AI1793" s="488"/>
      <c r="AJ1793" s="488"/>
      <c r="AK1793" s="488"/>
      <c r="AL1793" s="488"/>
      <c r="AM1793" s="488"/>
      <c r="AN1793" s="488"/>
      <c r="AO1793" s="488"/>
      <c r="AP1793" s="488"/>
      <c r="AQ1793" s="488"/>
      <c r="AR1793" s="488"/>
      <c r="AS1793" s="488"/>
      <c r="AT1793" s="488"/>
      <c r="AU1793" s="489"/>
    </row>
    <row r="1794" spans="1:47" s="516" customFormat="1" ht="12.75">
      <c r="A1794" s="529"/>
      <c r="B1794" s="401" t="s">
        <v>362</v>
      </c>
      <c r="C1794" s="360">
        <v>0</v>
      </c>
      <c r="D1794" s="360">
        <v>0.51700000000000002</v>
      </c>
      <c r="E1794" s="360">
        <v>0</v>
      </c>
      <c r="F1794" s="402"/>
      <c r="G1794" s="402"/>
      <c r="H1794" s="177">
        <v>6.9496429999999998E-2</v>
      </c>
      <c r="I1794" s="177">
        <v>0</v>
      </c>
      <c r="J1794" s="177">
        <v>0</v>
      </c>
      <c r="K1794" s="177">
        <v>0</v>
      </c>
      <c r="L1794" s="177">
        <v>0.51700000000000002</v>
      </c>
      <c r="M1794" s="177">
        <v>0</v>
      </c>
      <c r="N1794" s="177">
        <v>0</v>
      </c>
      <c r="O1794" s="177">
        <v>0</v>
      </c>
      <c r="P1794" s="177">
        <v>0</v>
      </c>
      <c r="Q1794" s="177">
        <v>0</v>
      </c>
      <c r="R1794" s="177">
        <v>0</v>
      </c>
      <c r="S1794" s="177">
        <v>0</v>
      </c>
      <c r="T1794" s="403">
        <v>0.51700000000000002</v>
      </c>
      <c r="U1794" s="403">
        <v>0</v>
      </c>
      <c r="V1794" s="177">
        <v>0</v>
      </c>
      <c r="W1794" s="177">
        <v>0</v>
      </c>
      <c r="X1794" s="177">
        <v>0</v>
      </c>
      <c r="Y1794" s="177">
        <v>0</v>
      </c>
      <c r="Z1794" s="177">
        <v>0</v>
      </c>
      <c r="AA1794" s="407">
        <v>0</v>
      </c>
      <c r="AB1794" s="533"/>
      <c r="AC1794" s="488"/>
      <c r="AD1794" s="488"/>
      <c r="AE1794" s="488"/>
      <c r="AF1794" s="488"/>
      <c r="AG1794" s="488"/>
      <c r="AH1794" s="488"/>
      <c r="AI1794" s="488"/>
      <c r="AJ1794" s="488"/>
      <c r="AK1794" s="488"/>
      <c r="AL1794" s="488"/>
      <c r="AM1794" s="488"/>
      <c r="AN1794" s="488"/>
      <c r="AO1794" s="488"/>
      <c r="AP1794" s="488"/>
      <c r="AQ1794" s="488"/>
      <c r="AR1794" s="488"/>
      <c r="AS1794" s="488"/>
      <c r="AT1794" s="488"/>
      <c r="AU1794" s="489"/>
    </row>
    <row r="1795" spans="1:47" s="516" customFormat="1" ht="12.75">
      <c r="A1795" s="529"/>
      <c r="B1795" s="401" t="s">
        <v>363</v>
      </c>
      <c r="C1795" s="360">
        <v>0</v>
      </c>
      <c r="D1795" s="360">
        <v>0</v>
      </c>
      <c r="E1795" s="360">
        <v>0</v>
      </c>
      <c r="F1795" s="402"/>
      <c r="G1795" s="402"/>
      <c r="H1795" s="177">
        <v>0</v>
      </c>
      <c r="I1795" s="177">
        <v>0</v>
      </c>
      <c r="J1795" s="177">
        <v>0</v>
      </c>
      <c r="K1795" s="177">
        <v>0</v>
      </c>
      <c r="L1795" s="177">
        <v>0</v>
      </c>
      <c r="M1795" s="177">
        <v>0</v>
      </c>
      <c r="N1795" s="177">
        <v>0</v>
      </c>
      <c r="O1795" s="177">
        <v>0</v>
      </c>
      <c r="P1795" s="177">
        <v>0</v>
      </c>
      <c r="Q1795" s="177">
        <v>0</v>
      </c>
      <c r="R1795" s="177">
        <v>0</v>
      </c>
      <c r="S1795" s="177">
        <v>0</v>
      </c>
      <c r="T1795" s="403">
        <v>0</v>
      </c>
      <c r="U1795" s="403">
        <v>0</v>
      </c>
      <c r="V1795" s="177">
        <v>0</v>
      </c>
      <c r="W1795" s="177">
        <v>0</v>
      </c>
      <c r="X1795" s="177">
        <v>0</v>
      </c>
      <c r="Y1795" s="177">
        <v>0</v>
      </c>
      <c r="Z1795" s="177">
        <v>0</v>
      </c>
      <c r="AA1795" s="407">
        <v>0</v>
      </c>
      <c r="AB1795" s="533"/>
      <c r="AC1795" s="488"/>
      <c r="AD1795" s="488"/>
      <c r="AE1795" s="488"/>
      <c r="AF1795" s="488"/>
      <c r="AG1795" s="488"/>
      <c r="AH1795" s="488"/>
      <c r="AI1795" s="488"/>
      <c r="AJ1795" s="488"/>
      <c r="AK1795" s="488"/>
      <c r="AL1795" s="488"/>
      <c r="AM1795" s="488"/>
      <c r="AN1795" s="488"/>
      <c r="AO1795" s="488"/>
      <c r="AP1795" s="488"/>
      <c r="AQ1795" s="488"/>
      <c r="AR1795" s="488"/>
      <c r="AS1795" s="488"/>
      <c r="AT1795" s="488"/>
      <c r="AU1795" s="489"/>
    </row>
    <row r="1796" spans="1:47" s="516" customFormat="1" ht="12.75">
      <c r="A1796" s="529"/>
      <c r="B1796" s="401" t="s">
        <v>364</v>
      </c>
      <c r="C1796" s="360"/>
      <c r="D1796" s="360"/>
      <c r="E1796" s="360"/>
      <c r="F1796" s="402"/>
      <c r="G1796" s="402"/>
      <c r="H1796" s="177">
        <v>0</v>
      </c>
      <c r="I1796" s="177"/>
      <c r="J1796" s="177"/>
      <c r="K1796" s="177"/>
      <c r="L1796" s="177"/>
      <c r="M1796" s="177"/>
      <c r="N1796" s="177"/>
      <c r="O1796" s="177"/>
      <c r="P1796" s="177"/>
      <c r="Q1796" s="177"/>
      <c r="R1796" s="177"/>
      <c r="S1796" s="177"/>
      <c r="T1796" s="403">
        <v>0</v>
      </c>
      <c r="U1796" s="403">
        <v>0</v>
      </c>
      <c r="V1796" s="177"/>
      <c r="W1796" s="177"/>
      <c r="X1796" s="177"/>
      <c r="Y1796" s="177"/>
      <c r="Z1796" s="177"/>
      <c r="AA1796" s="407">
        <v>0</v>
      </c>
      <c r="AB1796" s="533"/>
      <c r="AC1796" s="488"/>
      <c r="AD1796" s="488"/>
      <c r="AE1796" s="488"/>
      <c r="AF1796" s="488"/>
      <c r="AG1796" s="488"/>
      <c r="AH1796" s="488"/>
      <c r="AI1796" s="488"/>
      <c r="AJ1796" s="488"/>
      <c r="AK1796" s="488"/>
      <c r="AL1796" s="488"/>
      <c r="AM1796" s="488"/>
      <c r="AN1796" s="488"/>
      <c r="AO1796" s="488"/>
      <c r="AP1796" s="488"/>
      <c r="AQ1796" s="488"/>
      <c r="AR1796" s="488"/>
      <c r="AS1796" s="488"/>
      <c r="AT1796" s="488"/>
      <c r="AU1796" s="489"/>
    </row>
    <row r="1797" spans="1:47" s="516" customFormat="1" ht="12.75">
      <c r="A1797" s="529"/>
      <c r="B1797" s="401" t="s">
        <v>365</v>
      </c>
      <c r="C1797" s="360"/>
      <c r="D1797" s="360"/>
      <c r="E1797" s="360"/>
      <c r="F1797" s="402"/>
      <c r="G1797" s="402"/>
      <c r="H1797" s="177">
        <v>0</v>
      </c>
      <c r="I1797" s="177"/>
      <c r="J1797" s="177"/>
      <c r="K1797" s="177"/>
      <c r="L1797" s="177"/>
      <c r="M1797" s="177"/>
      <c r="N1797" s="177"/>
      <c r="O1797" s="177"/>
      <c r="P1797" s="177"/>
      <c r="Q1797" s="177"/>
      <c r="R1797" s="177"/>
      <c r="S1797" s="177"/>
      <c r="T1797" s="403">
        <v>0</v>
      </c>
      <c r="U1797" s="403">
        <v>0</v>
      </c>
      <c r="V1797" s="177"/>
      <c r="W1797" s="177"/>
      <c r="X1797" s="177"/>
      <c r="Y1797" s="177"/>
      <c r="Z1797" s="177"/>
      <c r="AA1797" s="407">
        <v>0</v>
      </c>
      <c r="AB1797" s="533"/>
      <c r="AC1797" s="488"/>
      <c r="AD1797" s="488"/>
      <c r="AE1797" s="488"/>
      <c r="AF1797" s="488"/>
      <c r="AG1797" s="488"/>
      <c r="AH1797" s="488"/>
      <c r="AI1797" s="488"/>
      <c r="AJ1797" s="488"/>
      <c r="AK1797" s="488"/>
      <c r="AL1797" s="488"/>
      <c r="AM1797" s="488"/>
      <c r="AN1797" s="488"/>
      <c r="AO1797" s="488"/>
      <c r="AP1797" s="488"/>
      <c r="AQ1797" s="488"/>
      <c r="AR1797" s="488"/>
      <c r="AS1797" s="488"/>
      <c r="AT1797" s="488"/>
      <c r="AU1797" s="489"/>
    </row>
    <row r="1798" spans="1:47" s="516" customFormat="1" ht="12.75">
      <c r="A1798" s="529"/>
      <c r="B1798" s="401" t="s">
        <v>366</v>
      </c>
      <c r="C1798" s="360"/>
      <c r="D1798" s="360"/>
      <c r="E1798" s="360"/>
      <c r="F1798" s="402"/>
      <c r="G1798" s="402"/>
      <c r="H1798" s="177">
        <v>0</v>
      </c>
      <c r="I1798" s="177"/>
      <c r="J1798" s="177"/>
      <c r="K1798" s="177"/>
      <c r="L1798" s="177"/>
      <c r="M1798" s="177"/>
      <c r="N1798" s="177"/>
      <c r="O1798" s="177"/>
      <c r="P1798" s="177"/>
      <c r="Q1798" s="177"/>
      <c r="R1798" s="177"/>
      <c r="S1798" s="177"/>
      <c r="T1798" s="403">
        <v>0</v>
      </c>
      <c r="U1798" s="403">
        <v>0</v>
      </c>
      <c r="V1798" s="177"/>
      <c r="W1798" s="177"/>
      <c r="X1798" s="177"/>
      <c r="Y1798" s="177"/>
      <c r="Z1798" s="177"/>
      <c r="AA1798" s="407">
        <v>0</v>
      </c>
      <c r="AB1798" s="533"/>
      <c r="AC1798" s="488"/>
      <c r="AD1798" s="488"/>
      <c r="AE1798" s="488"/>
      <c r="AF1798" s="488"/>
      <c r="AG1798" s="488"/>
      <c r="AH1798" s="488"/>
      <c r="AI1798" s="488"/>
      <c r="AJ1798" s="488"/>
      <c r="AK1798" s="488"/>
      <c r="AL1798" s="488"/>
      <c r="AM1798" s="488"/>
      <c r="AN1798" s="488"/>
      <c r="AO1798" s="488"/>
      <c r="AP1798" s="488"/>
      <c r="AQ1798" s="488"/>
      <c r="AR1798" s="488"/>
      <c r="AS1798" s="488"/>
      <c r="AT1798" s="488"/>
      <c r="AU1798" s="489"/>
    </row>
    <row r="1799" spans="1:47" s="516" customFormat="1" ht="12.75">
      <c r="A1799" s="529"/>
      <c r="B1799" s="401" t="s">
        <v>367</v>
      </c>
      <c r="C1799" s="360"/>
      <c r="D1799" s="360"/>
      <c r="E1799" s="360"/>
      <c r="F1799" s="402"/>
      <c r="G1799" s="402"/>
      <c r="H1799" s="177">
        <v>0</v>
      </c>
      <c r="I1799" s="177"/>
      <c r="J1799" s="177"/>
      <c r="K1799" s="177"/>
      <c r="L1799" s="177"/>
      <c r="M1799" s="177"/>
      <c r="N1799" s="177"/>
      <c r="O1799" s="177"/>
      <c r="P1799" s="177"/>
      <c r="Q1799" s="177"/>
      <c r="R1799" s="177"/>
      <c r="S1799" s="177"/>
      <c r="T1799" s="403">
        <v>0</v>
      </c>
      <c r="U1799" s="403">
        <v>0</v>
      </c>
      <c r="V1799" s="177"/>
      <c r="W1799" s="177"/>
      <c r="X1799" s="177"/>
      <c r="Y1799" s="177"/>
      <c r="Z1799" s="177"/>
      <c r="AA1799" s="407">
        <v>0</v>
      </c>
      <c r="AB1799" s="533"/>
      <c r="AC1799" s="488"/>
      <c r="AD1799" s="488"/>
      <c r="AE1799" s="488"/>
      <c r="AF1799" s="488"/>
      <c r="AG1799" s="488"/>
      <c r="AH1799" s="488"/>
      <c r="AI1799" s="488"/>
      <c r="AJ1799" s="488"/>
      <c r="AK1799" s="488"/>
      <c r="AL1799" s="488"/>
      <c r="AM1799" s="488"/>
      <c r="AN1799" s="488"/>
      <c r="AO1799" s="488"/>
      <c r="AP1799" s="488"/>
      <c r="AQ1799" s="488"/>
      <c r="AR1799" s="488"/>
      <c r="AS1799" s="488"/>
      <c r="AT1799" s="488"/>
      <c r="AU1799" s="489"/>
    </row>
    <row r="1800" spans="1:47" s="516" customFormat="1" ht="12.75">
      <c r="A1800" s="529"/>
      <c r="B1800" s="401" t="s">
        <v>368</v>
      </c>
      <c r="C1800" s="360">
        <v>0</v>
      </c>
      <c r="D1800" s="360">
        <v>0.51700000000000002</v>
      </c>
      <c r="E1800" s="360">
        <v>0</v>
      </c>
      <c r="F1800" s="402"/>
      <c r="G1800" s="402"/>
      <c r="H1800" s="177">
        <v>6.9496429999999998E-2</v>
      </c>
      <c r="I1800" s="177">
        <v>0</v>
      </c>
      <c r="J1800" s="177">
        <v>0</v>
      </c>
      <c r="K1800" s="177">
        <v>0</v>
      </c>
      <c r="L1800" s="177">
        <v>0.51700000000000002</v>
      </c>
      <c r="M1800" s="177">
        <v>0</v>
      </c>
      <c r="N1800" s="177">
        <v>0</v>
      </c>
      <c r="O1800" s="177">
        <v>0</v>
      </c>
      <c r="P1800" s="177">
        <v>0</v>
      </c>
      <c r="Q1800" s="177">
        <v>0</v>
      </c>
      <c r="R1800" s="177">
        <v>0</v>
      </c>
      <c r="S1800" s="177">
        <v>0</v>
      </c>
      <c r="T1800" s="403">
        <v>0.51700000000000002</v>
      </c>
      <c r="U1800" s="403">
        <v>0</v>
      </c>
      <c r="V1800" s="177">
        <v>0</v>
      </c>
      <c r="W1800" s="177">
        <v>0</v>
      </c>
      <c r="X1800" s="177">
        <v>0</v>
      </c>
      <c r="Y1800" s="177">
        <v>0</v>
      </c>
      <c r="Z1800" s="177">
        <v>0</v>
      </c>
      <c r="AA1800" s="407">
        <v>0</v>
      </c>
      <c r="AB1800" s="533"/>
      <c r="AC1800" s="488"/>
      <c r="AD1800" s="488"/>
      <c r="AE1800" s="488"/>
      <c r="AF1800" s="488"/>
      <c r="AG1800" s="488"/>
      <c r="AH1800" s="488"/>
      <c r="AI1800" s="488"/>
      <c r="AJ1800" s="488"/>
      <c r="AK1800" s="488"/>
      <c r="AL1800" s="488"/>
      <c r="AM1800" s="488"/>
      <c r="AN1800" s="488"/>
      <c r="AO1800" s="488"/>
      <c r="AP1800" s="488"/>
      <c r="AQ1800" s="488"/>
      <c r="AR1800" s="488"/>
      <c r="AS1800" s="488"/>
      <c r="AT1800" s="488"/>
      <c r="AU1800" s="489"/>
    </row>
    <row r="1801" spans="1:47" s="516" customFormat="1" ht="12.75">
      <c r="A1801" s="529"/>
      <c r="B1801" s="401" t="s">
        <v>369</v>
      </c>
      <c r="C1801" s="360"/>
      <c r="D1801" s="360"/>
      <c r="E1801" s="360"/>
      <c r="F1801" s="402"/>
      <c r="G1801" s="402"/>
      <c r="H1801" s="177">
        <v>0</v>
      </c>
      <c r="I1801" s="177"/>
      <c r="J1801" s="177"/>
      <c r="K1801" s="177"/>
      <c r="L1801" s="177"/>
      <c r="M1801" s="177"/>
      <c r="N1801" s="177"/>
      <c r="O1801" s="177"/>
      <c r="P1801" s="177"/>
      <c r="Q1801" s="177"/>
      <c r="R1801" s="177"/>
      <c r="S1801" s="177"/>
      <c r="T1801" s="403">
        <v>0</v>
      </c>
      <c r="U1801" s="403">
        <v>0</v>
      </c>
      <c r="V1801" s="177"/>
      <c r="W1801" s="177"/>
      <c r="X1801" s="177"/>
      <c r="Y1801" s="177"/>
      <c r="Z1801" s="177"/>
      <c r="AA1801" s="407">
        <v>0</v>
      </c>
      <c r="AB1801" s="533"/>
      <c r="AC1801" s="488"/>
      <c r="AD1801" s="488"/>
      <c r="AE1801" s="488"/>
      <c r="AF1801" s="488"/>
      <c r="AG1801" s="488"/>
      <c r="AH1801" s="488"/>
      <c r="AI1801" s="488"/>
      <c r="AJ1801" s="488"/>
      <c r="AK1801" s="488"/>
      <c r="AL1801" s="488"/>
      <c r="AM1801" s="488"/>
      <c r="AN1801" s="488"/>
      <c r="AO1801" s="488"/>
      <c r="AP1801" s="488"/>
      <c r="AQ1801" s="488"/>
      <c r="AR1801" s="488"/>
      <c r="AS1801" s="488"/>
      <c r="AT1801" s="488"/>
      <c r="AU1801" s="489"/>
    </row>
    <row r="1802" spans="1:47" s="516" customFormat="1" ht="12.75">
      <c r="A1802" s="529"/>
      <c r="B1802" s="401" t="s">
        <v>370</v>
      </c>
      <c r="C1802" s="360"/>
      <c r="D1802" s="360"/>
      <c r="E1802" s="360"/>
      <c r="F1802" s="402"/>
      <c r="G1802" s="402"/>
      <c r="H1802" s="177">
        <v>0</v>
      </c>
      <c r="I1802" s="177"/>
      <c r="J1802" s="177"/>
      <c r="K1802" s="177"/>
      <c r="L1802" s="177"/>
      <c r="M1802" s="177"/>
      <c r="N1802" s="177"/>
      <c r="O1802" s="177"/>
      <c r="P1802" s="177"/>
      <c r="Q1802" s="177"/>
      <c r="R1802" s="177"/>
      <c r="S1802" s="177"/>
      <c r="T1802" s="403">
        <v>0</v>
      </c>
      <c r="U1802" s="403">
        <v>0</v>
      </c>
      <c r="V1802" s="177"/>
      <c r="W1802" s="177"/>
      <c r="X1802" s="177"/>
      <c r="Y1802" s="177"/>
      <c r="Z1802" s="177"/>
      <c r="AA1802" s="407">
        <v>0</v>
      </c>
      <c r="AB1802" s="533"/>
      <c r="AC1802" s="488"/>
      <c r="AD1802" s="488"/>
      <c r="AE1802" s="488"/>
      <c r="AF1802" s="488"/>
      <c r="AG1802" s="488"/>
      <c r="AH1802" s="488"/>
      <c r="AI1802" s="488"/>
      <c r="AJ1802" s="488"/>
      <c r="AK1802" s="488"/>
      <c r="AL1802" s="488"/>
      <c r="AM1802" s="488"/>
      <c r="AN1802" s="488"/>
      <c r="AO1802" s="488"/>
      <c r="AP1802" s="488"/>
      <c r="AQ1802" s="488"/>
      <c r="AR1802" s="488"/>
      <c r="AS1802" s="488"/>
      <c r="AT1802" s="488"/>
      <c r="AU1802" s="489"/>
    </row>
    <row r="1803" spans="1:47" s="516" customFormat="1" ht="12.75">
      <c r="A1803" s="529"/>
      <c r="B1803" s="401" t="s">
        <v>371</v>
      </c>
      <c r="C1803" s="360"/>
      <c r="D1803" s="360"/>
      <c r="E1803" s="360"/>
      <c r="F1803" s="402"/>
      <c r="G1803" s="402"/>
      <c r="H1803" s="177">
        <v>0</v>
      </c>
      <c r="I1803" s="177"/>
      <c r="J1803" s="177"/>
      <c r="K1803" s="177"/>
      <c r="L1803" s="177"/>
      <c r="M1803" s="177"/>
      <c r="N1803" s="177"/>
      <c r="O1803" s="177"/>
      <c r="P1803" s="177"/>
      <c r="Q1803" s="177"/>
      <c r="R1803" s="177"/>
      <c r="S1803" s="177"/>
      <c r="T1803" s="403">
        <v>0</v>
      </c>
      <c r="U1803" s="403">
        <v>0</v>
      </c>
      <c r="V1803" s="177"/>
      <c r="W1803" s="177"/>
      <c r="X1803" s="177"/>
      <c r="Y1803" s="177"/>
      <c r="Z1803" s="177"/>
      <c r="AA1803" s="407">
        <v>0</v>
      </c>
      <c r="AB1803" s="533"/>
      <c r="AC1803" s="488"/>
      <c r="AD1803" s="488"/>
      <c r="AE1803" s="488"/>
      <c r="AF1803" s="488"/>
      <c r="AG1803" s="488"/>
      <c r="AH1803" s="488"/>
      <c r="AI1803" s="488"/>
      <c r="AJ1803" s="488"/>
      <c r="AK1803" s="488"/>
      <c r="AL1803" s="488"/>
      <c r="AM1803" s="488"/>
      <c r="AN1803" s="488"/>
      <c r="AO1803" s="488"/>
      <c r="AP1803" s="488"/>
      <c r="AQ1803" s="488"/>
      <c r="AR1803" s="488"/>
      <c r="AS1803" s="488"/>
      <c r="AT1803" s="488"/>
      <c r="AU1803" s="489"/>
    </row>
    <row r="1804" spans="1:47" s="516" customFormat="1" ht="12.75">
      <c r="A1804" s="529"/>
      <c r="B1804" s="401" t="s">
        <v>372</v>
      </c>
      <c r="C1804" s="360"/>
      <c r="D1804" s="360">
        <v>0.51700000000000002</v>
      </c>
      <c r="E1804" s="360"/>
      <c r="F1804" s="402"/>
      <c r="G1804" s="402"/>
      <c r="H1804" s="177">
        <v>6.9496429999999998E-2</v>
      </c>
      <c r="I1804" s="518">
        <v>0</v>
      </c>
      <c r="J1804" s="177"/>
      <c r="K1804" s="177"/>
      <c r="L1804" s="177">
        <v>0.51700000000000002</v>
      </c>
      <c r="M1804" s="177"/>
      <c r="N1804" s="177"/>
      <c r="O1804" s="177"/>
      <c r="P1804" s="177"/>
      <c r="Q1804" s="177"/>
      <c r="R1804" s="177"/>
      <c r="S1804" s="177"/>
      <c r="T1804" s="403">
        <v>0.51700000000000002</v>
      </c>
      <c r="U1804" s="403">
        <v>0</v>
      </c>
      <c r="V1804" s="177"/>
      <c r="W1804" s="177"/>
      <c r="X1804" s="177"/>
      <c r="Y1804" s="177"/>
      <c r="Z1804" s="177"/>
      <c r="AA1804" s="407">
        <v>0</v>
      </c>
      <c r="AB1804" s="533"/>
      <c r="AC1804" s="488"/>
      <c r="AD1804" s="488"/>
      <c r="AE1804" s="488"/>
      <c r="AF1804" s="488"/>
      <c r="AG1804" s="488"/>
      <c r="AH1804" s="488"/>
      <c r="AI1804" s="488"/>
      <c r="AJ1804" s="488"/>
      <c r="AK1804" s="488"/>
      <c r="AL1804" s="488"/>
      <c r="AM1804" s="488"/>
      <c r="AN1804" s="488"/>
      <c r="AO1804" s="488"/>
      <c r="AP1804" s="488"/>
      <c r="AQ1804" s="488"/>
      <c r="AR1804" s="488"/>
      <c r="AS1804" s="488"/>
      <c r="AT1804" s="488"/>
      <c r="AU1804" s="489"/>
    </row>
    <row r="1805" spans="1:47" s="516" customFormat="1" ht="12.75">
      <c r="A1805" s="529"/>
      <c r="B1805" s="401" t="s">
        <v>373</v>
      </c>
      <c r="C1805" s="360">
        <v>0</v>
      </c>
      <c r="D1805" s="360">
        <v>0</v>
      </c>
      <c r="E1805" s="360">
        <v>3.02</v>
      </c>
      <c r="F1805" s="402"/>
      <c r="G1805" s="402"/>
      <c r="H1805" s="177">
        <v>29.700026690000001</v>
      </c>
      <c r="I1805" s="177">
        <v>1.9215530200000011</v>
      </c>
      <c r="J1805" s="177">
        <v>0</v>
      </c>
      <c r="K1805" s="177">
        <v>0</v>
      </c>
      <c r="L1805" s="177">
        <v>0</v>
      </c>
      <c r="M1805" s="177">
        <v>3.02</v>
      </c>
      <c r="N1805" s="177">
        <v>0</v>
      </c>
      <c r="O1805" s="177">
        <v>0</v>
      </c>
      <c r="P1805" s="177">
        <v>0</v>
      </c>
      <c r="Q1805" s="177">
        <v>0</v>
      </c>
      <c r="R1805" s="177">
        <v>0</v>
      </c>
      <c r="S1805" s="177">
        <v>0</v>
      </c>
      <c r="T1805" s="403">
        <v>0</v>
      </c>
      <c r="U1805" s="403">
        <v>3.02</v>
      </c>
      <c r="V1805" s="177">
        <v>23.2050111</v>
      </c>
      <c r="W1805" s="177">
        <v>1.9215530200000019</v>
      </c>
      <c r="X1805" s="177">
        <v>0</v>
      </c>
      <c r="Y1805" s="177">
        <v>0</v>
      </c>
      <c r="Z1805" s="177">
        <v>0</v>
      </c>
      <c r="AA1805" s="407">
        <v>25.126564120000001</v>
      </c>
      <c r="AB1805" s="533"/>
      <c r="AC1805" s="488"/>
      <c r="AD1805" s="488"/>
      <c r="AE1805" s="488"/>
      <c r="AF1805" s="488"/>
      <c r="AG1805" s="488"/>
      <c r="AH1805" s="488"/>
      <c r="AI1805" s="488"/>
      <c r="AJ1805" s="488"/>
      <c r="AK1805" s="488"/>
      <c r="AL1805" s="488"/>
      <c r="AM1805" s="488"/>
      <c r="AN1805" s="488"/>
      <c r="AO1805" s="488"/>
      <c r="AP1805" s="488"/>
      <c r="AQ1805" s="488"/>
      <c r="AR1805" s="488"/>
      <c r="AS1805" s="488"/>
      <c r="AT1805" s="488"/>
      <c r="AU1805" s="489"/>
    </row>
    <row r="1806" spans="1:47" s="516" customFormat="1" ht="12.75">
      <c r="A1806" s="529"/>
      <c r="B1806" s="401" t="s">
        <v>374</v>
      </c>
      <c r="C1806" s="360"/>
      <c r="D1806" s="360"/>
      <c r="E1806" s="360"/>
      <c r="F1806" s="402"/>
      <c r="G1806" s="402"/>
      <c r="H1806" s="177">
        <v>0</v>
      </c>
      <c r="I1806" s="177"/>
      <c r="J1806" s="177"/>
      <c r="K1806" s="177"/>
      <c r="L1806" s="177"/>
      <c r="M1806" s="177"/>
      <c r="N1806" s="177"/>
      <c r="O1806" s="177"/>
      <c r="P1806" s="177"/>
      <c r="Q1806" s="177"/>
      <c r="R1806" s="177"/>
      <c r="S1806" s="177"/>
      <c r="T1806" s="403">
        <v>0</v>
      </c>
      <c r="U1806" s="403">
        <v>0</v>
      </c>
      <c r="V1806" s="177"/>
      <c r="W1806" s="177"/>
      <c r="X1806" s="177"/>
      <c r="Y1806" s="177"/>
      <c r="Z1806" s="177"/>
      <c r="AA1806" s="407">
        <v>0</v>
      </c>
      <c r="AB1806" s="533"/>
      <c r="AC1806" s="488"/>
      <c r="AD1806" s="488"/>
      <c r="AE1806" s="488"/>
      <c r="AF1806" s="488"/>
      <c r="AG1806" s="488"/>
      <c r="AH1806" s="488"/>
      <c r="AI1806" s="488"/>
      <c r="AJ1806" s="488"/>
      <c r="AK1806" s="488"/>
      <c r="AL1806" s="488"/>
      <c r="AM1806" s="488"/>
      <c r="AN1806" s="488"/>
      <c r="AO1806" s="488"/>
      <c r="AP1806" s="488"/>
      <c r="AQ1806" s="488"/>
      <c r="AR1806" s="488"/>
      <c r="AS1806" s="488"/>
      <c r="AT1806" s="488"/>
      <c r="AU1806" s="489"/>
    </row>
    <row r="1807" spans="1:47" s="516" customFormat="1" ht="12.75">
      <c r="A1807" s="529"/>
      <c r="B1807" s="401" t="s">
        <v>375</v>
      </c>
      <c r="C1807" s="360"/>
      <c r="D1807" s="360"/>
      <c r="E1807" s="360"/>
      <c r="F1807" s="402"/>
      <c r="G1807" s="402"/>
      <c r="H1807" s="177">
        <v>0</v>
      </c>
      <c r="I1807" s="177"/>
      <c r="J1807" s="177"/>
      <c r="K1807" s="177"/>
      <c r="L1807" s="177"/>
      <c r="M1807" s="177"/>
      <c r="N1807" s="177"/>
      <c r="O1807" s="177"/>
      <c r="P1807" s="177"/>
      <c r="Q1807" s="177"/>
      <c r="R1807" s="177"/>
      <c r="S1807" s="177"/>
      <c r="T1807" s="403">
        <v>0</v>
      </c>
      <c r="U1807" s="403">
        <v>0</v>
      </c>
      <c r="V1807" s="177"/>
      <c r="W1807" s="177"/>
      <c r="X1807" s="177"/>
      <c r="Y1807" s="177"/>
      <c r="Z1807" s="177"/>
      <c r="AA1807" s="407">
        <v>0</v>
      </c>
      <c r="AB1807" s="533"/>
      <c r="AC1807" s="488"/>
      <c r="AD1807" s="488"/>
      <c r="AE1807" s="488"/>
      <c r="AF1807" s="488"/>
      <c r="AG1807" s="488"/>
      <c r="AH1807" s="488"/>
      <c r="AI1807" s="488"/>
      <c r="AJ1807" s="488"/>
      <c r="AK1807" s="488"/>
      <c r="AL1807" s="488"/>
      <c r="AM1807" s="488"/>
      <c r="AN1807" s="488"/>
      <c r="AO1807" s="488"/>
      <c r="AP1807" s="488"/>
      <c r="AQ1807" s="488"/>
      <c r="AR1807" s="488"/>
      <c r="AS1807" s="488"/>
      <c r="AT1807" s="488"/>
      <c r="AU1807" s="489"/>
    </row>
    <row r="1808" spans="1:47" s="516" customFormat="1" ht="12.75">
      <c r="A1808" s="529"/>
      <c r="B1808" s="401" t="s">
        <v>376</v>
      </c>
      <c r="C1808" s="360"/>
      <c r="D1808" s="360"/>
      <c r="E1808" s="360">
        <v>3.02</v>
      </c>
      <c r="F1808" s="402"/>
      <c r="G1808" s="402"/>
      <c r="H1808" s="177">
        <v>29.700026690000001</v>
      </c>
      <c r="I1808" s="518">
        <v>1.9215530200000011</v>
      </c>
      <c r="J1808" s="177"/>
      <c r="K1808" s="177"/>
      <c r="L1808" s="177"/>
      <c r="M1808" s="177">
        <v>3.02</v>
      </c>
      <c r="N1808" s="177"/>
      <c r="O1808" s="177"/>
      <c r="P1808" s="177"/>
      <c r="Q1808" s="177"/>
      <c r="R1808" s="177"/>
      <c r="S1808" s="177"/>
      <c r="T1808" s="403">
        <v>0</v>
      </c>
      <c r="U1808" s="403">
        <v>3.02</v>
      </c>
      <c r="V1808" s="177">
        <v>23.2050111</v>
      </c>
      <c r="W1808" s="177">
        <v>1.9215530200000019</v>
      </c>
      <c r="X1808" s="177"/>
      <c r="Y1808" s="177"/>
      <c r="Z1808" s="177"/>
      <c r="AA1808" s="407">
        <v>25.126564120000001</v>
      </c>
      <c r="AB1808" s="533"/>
      <c r="AC1808" s="488"/>
      <c r="AD1808" s="488"/>
      <c r="AE1808" s="488"/>
      <c r="AF1808" s="488"/>
      <c r="AG1808" s="488"/>
      <c r="AH1808" s="488"/>
      <c r="AI1808" s="488"/>
      <c r="AJ1808" s="488"/>
      <c r="AK1808" s="488"/>
      <c r="AL1808" s="488"/>
      <c r="AM1808" s="488"/>
      <c r="AN1808" s="488"/>
      <c r="AO1808" s="488"/>
      <c r="AP1808" s="488"/>
      <c r="AQ1808" s="488"/>
      <c r="AR1808" s="488"/>
      <c r="AS1808" s="488"/>
      <c r="AT1808" s="488"/>
      <c r="AU1808" s="489"/>
    </row>
    <row r="1809" spans="1:47" s="516" customFormat="1" ht="12.75">
      <c r="A1809" s="529"/>
      <c r="B1809" s="401" t="s">
        <v>377</v>
      </c>
      <c r="C1809" s="360"/>
      <c r="D1809" s="360"/>
      <c r="E1809" s="360"/>
      <c r="F1809" s="402"/>
      <c r="G1809" s="402"/>
      <c r="H1809" s="177">
        <v>0</v>
      </c>
      <c r="I1809" s="177"/>
      <c r="J1809" s="177"/>
      <c r="K1809" s="177"/>
      <c r="L1809" s="177"/>
      <c r="M1809" s="177"/>
      <c r="N1809" s="177"/>
      <c r="O1809" s="177"/>
      <c r="P1809" s="177"/>
      <c r="Q1809" s="177"/>
      <c r="R1809" s="177"/>
      <c r="S1809" s="177"/>
      <c r="T1809" s="403">
        <v>0</v>
      </c>
      <c r="U1809" s="403">
        <v>0</v>
      </c>
      <c r="V1809" s="177"/>
      <c r="W1809" s="177"/>
      <c r="X1809" s="177"/>
      <c r="Y1809" s="177"/>
      <c r="Z1809" s="177"/>
      <c r="AA1809" s="407">
        <v>0</v>
      </c>
      <c r="AB1809" s="533"/>
      <c r="AC1809" s="488"/>
      <c r="AD1809" s="488"/>
      <c r="AE1809" s="488"/>
      <c r="AF1809" s="488"/>
      <c r="AG1809" s="488"/>
      <c r="AH1809" s="488"/>
      <c r="AI1809" s="488"/>
      <c r="AJ1809" s="488"/>
      <c r="AK1809" s="488"/>
      <c r="AL1809" s="488"/>
      <c r="AM1809" s="488"/>
      <c r="AN1809" s="488"/>
      <c r="AO1809" s="488"/>
      <c r="AP1809" s="488"/>
      <c r="AQ1809" s="488"/>
      <c r="AR1809" s="488"/>
      <c r="AS1809" s="488"/>
      <c r="AT1809" s="488"/>
      <c r="AU1809" s="489"/>
    </row>
    <row r="1810" spans="1:47" s="516" customFormat="1" ht="12.75">
      <c r="A1810" s="529"/>
      <c r="B1810" s="401" t="s">
        <v>67</v>
      </c>
      <c r="C1810" s="360"/>
      <c r="D1810" s="360"/>
      <c r="E1810" s="360"/>
      <c r="F1810" s="402"/>
      <c r="G1810" s="402"/>
      <c r="H1810" s="177">
        <v>0</v>
      </c>
      <c r="I1810" s="177"/>
      <c r="J1810" s="177"/>
      <c r="K1810" s="177"/>
      <c r="L1810" s="177"/>
      <c r="M1810" s="177"/>
      <c r="N1810" s="177"/>
      <c r="O1810" s="177"/>
      <c r="P1810" s="177"/>
      <c r="Q1810" s="177"/>
      <c r="R1810" s="177"/>
      <c r="S1810" s="177"/>
      <c r="T1810" s="403">
        <v>0</v>
      </c>
      <c r="U1810" s="403">
        <v>0</v>
      </c>
      <c r="V1810" s="177"/>
      <c r="W1810" s="177"/>
      <c r="X1810" s="177"/>
      <c r="Y1810" s="177"/>
      <c r="Z1810" s="177"/>
      <c r="AA1810" s="407">
        <v>0</v>
      </c>
      <c r="AB1810" s="533"/>
      <c r="AC1810" s="488"/>
      <c r="AD1810" s="488"/>
      <c r="AE1810" s="488"/>
      <c r="AF1810" s="488"/>
      <c r="AG1810" s="488"/>
      <c r="AH1810" s="488"/>
      <c r="AI1810" s="488"/>
      <c r="AJ1810" s="488"/>
      <c r="AK1810" s="488"/>
      <c r="AL1810" s="488"/>
      <c r="AM1810" s="488"/>
      <c r="AN1810" s="488"/>
      <c r="AO1810" s="488"/>
      <c r="AP1810" s="488"/>
      <c r="AQ1810" s="488"/>
      <c r="AR1810" s="488"/>
      <c r="AS1810" s="488"/>
      <c r="AT1810" s="488"/>
      <c r="AU1810" s="489"/>
    </row>
    <row r="1811" spans="1:47" s="528" customFormat="1" ht="39.950000000000003" customHeight="1">
      <c r="A1811" s="542">
        <v>75</v>
      </c>
      <c r="B1811" s="535" t="s">
        <v>157</v>
      </c>
      <c r="C1811" s="513" t="s">
        <v>52</v>
      </c>
      <c r="D1811" s="504">
        <v>35.15</v>
      </c>
      <c r="E1811" s="513">
        <v>6.5</v>
      </c>
      <c r="F1811" s="398">
        <v>2012</v>
      </c>
      <c r="G1811" s="398">
        <v>2016</v>
      </c>
      <c r="H1811" s="513">
        <v>138.51120761999999</v>
      </c>
      <c r="I1811" s="513">
        <v>131.88783352999999</v>
      </c>
      <c r="J1811" s="513"/>
      <c r="K1811" s="513"/>
      <c r="L1811" s="513"/>
      <c r="M1811" s="513"/>
      <c r="N1811" s="513"/>
      <c r="O1811" s="513"/>
      <c r="P1811" s="513">
        <v>35.15</v>
      </c>
      <c r="Q1811" s="513">
        <v>6.5</v>
      </c>
      <c r="R1811" s="513"/>
      <c r="S1811" s="513"/>
      <c r="T1811" s="584">
        <v>35.15</v>
      </c>
      <c r="U1811" s="584">
        <v>6.5</v>
      </c>
      <c r="V1811" s="590">
        <v>1.38216647</v>
      </c>
      <c r="W1811" s="513">
        <v>2.72</v>
      </c>
      <c r="X1811" s="513">
        <v>50.55</v>
      </c>
      <c r="Y1811" s="513">
        <v>78.617833529999999</v>
      </c>
      <c r="Z1811" s="513"/>
      <c r="AA1811" s="587">
        <v>133.26999999999998</v>
      </c>
      <c r="AB1811" s="531"/>
      <c r="AC1811" s="515"/>
      <c r="AD1811" s="537"/>
      <c r="AE1811" s="537"/>
      <c r="AF1811" s="515"/>
      <c r="AG1811" s="515"/>
      <c r="AH1811" s="515"/>
      <c r="AI1811" s="515"/>
      <c r="AJ1811" s="515"/>
      <c r="AK1811" s="515"/>
      <c r="AL1811" s="515"/>
      <c r="AM1811" s="515"/>
      <c r="AN1811" s="515"/>
      <c r="AO1811" s="515"/>
      <c r="AP1811" s="515"/>
      <c r="AQ1811" s="537"/>
      <c r="AR1811" s="537"/>
      <c r="AS1811" s="537"/>
      <c r="AT1811" s="537"/>
      <c r="AU1811" s="527"/>
    </row>
    <row r="1812" spans="1:47" s="516" customFormat="1" ht="12.75">
      <c r="A1812" s="529"/>
      <c r="B1812" s="401" t="s">
        <v>361</v>
      </c>
      <c r="C1812" s="360">
        <v>0</v>
      </c>
      <c r="D1812" s="360">
        <v>35.15</v>
      </c>
      <c r="E1812" s="360">
        <v>6.5</v>
      </c>
      <c r="F1812" s="402"/>
      <c r="G1812" s="402"/>
      <c r="H1812" s="177">
        <v>138.51120761999999</v>
      </c>
      <c r="I1812" s="177">
        <v>131.88783352999999</v>
      </c>
      <c r="J1812" s="177">
        <v>0</v>
      </c>
      <c r="K1812" s="177">
        <v>0</v>
      </c>
      <c r="L1812" s="177">
        <v>0</v>
      </c>
      <c r="M1812" s="177">
        <v>0</v>
      </c>
      <c r="N1812" s="177">
        <v>0</v>
      </c>
      <c r="O1812" s="177">
        <v>0</v>
      </c>
      <c r="P1812" s="177">
        <v>35.15</v>
      </c>
      <c r="Q1812" s="177">
        <v>6.5</v>
      </c>
      <c r="R1812" s="177">
        <v>0</v>
      </c>
      <c r="S1812" s="177">
        <v>0</v>
      </c>
      <c r="T1812" s="403">
        <v>35.15</v>
      </c>
      <c r="U1812" s="403">
        <v>6.5</v>
      </c>
      <c r="V1812" s="177">
        <v>1.38216647</v>
      </c>
      <c r="W1812" s="177">
        <v>2.7199999999999998</v>
      </c>
      <c r="X1812" s="177">
        <v>50.55</v>
      </c>
      <c r="Y1812" s="177">
        <v>78.617833529999999</v>
      </c>
      <c r="Z1812" s="177">
        <v>0</v>
      </c>
      <c r="AA1812" s="407">
        <v>133.26999999999998</v>
      </c>
      <c r="AB1812" s="533"/>
      <c r="AC1812" s="488"/>
      <c r="AD1812" s="488"/>
      <c r="AE1812" s="488"/>
      <c r="AF1812" s="488"/>
      <c r="AG1812" s="488"/>
      <c r="AH1812" s="488"/>
      <c r="AI1812" s="488"/>
      <c r="AJ1812" s="488"/>
      <c r="AK1812" s="488"/>
      <c r="AL1812" s="488"/>
      <c r="AM1812" s="488"/>
      <c r="AN1812" s="488"/>
      <c r="AO1812" s="488"/>
      <c r="AP1812" s="488"/>
      <c r="AQ1812" s="488"/>
      <c r="AR1812" s="488"/>
      <c r="AS1812" s="488"/>
      <c r="AT1812" s="488"/>
      <c r="AU1812" s="489"/>
    </row>
    <row r="1813" spans="1:47" s="516" customFormat="1" ht="12.75">
      <c r="A1813" s="529"/>
      <c r="B1813" s="401" t="s">
        <v>362</v>
      </c>
      <c r="C1813" s="360">
        <v>0</v>
      </c>
      <c r="D1813" s="360">
        <v>35.15</v>
      </c>
      <c r="E1813" s="360">
        <v>0</v>
      </c>
      <c r="F1813" s="402"/>
      <c r="G1813" s="402"/>
      <c r="H1813" s="177">
        <v>90.78462184</v>
      </c>
      <c r="I1813" s="177">
        <v>86.443453199999993</v>
      </c>
      <c r="J1813" s="177">
        <v>0</v>
      </c>
      <c r="K1813" s="177">
        <v>0</v>
      </c>
      <c r="L1813" s="177">
        <v>0</v>
      </c>
      <c r="M1813" s="177">
        <v>0</v>
      </c>
      <c r="N1813" s="177">
        <v>0</v>
      </c>
      <c r="O1813" s="177">
        <v>0</v>
      </c>
      <c r="P1813" s="177">
        <v>35.15</v>
      </c>
      <c r="Q1813" s="177">
        <v>0</v>
      </c>
      <c r="R1813" s="177">
        <v>0</v>
      </c>
      <c r="S1813" s="177">
        <v>0</v>
      </c>
      <c r="T1813" s="403">
        <v>35.15</v>
      </c>
      <c r="U1813" s="403">
        <v>0</v>
      </c>
      <c r="V1813" s="177">
        <v>1.0742378693763661</v>
      </c>
      <c r="W1813" s="177">
        <v>1.78277394</v>
      </c>
      <c r="X1813" s="177">
        <v>33.132067169999999</v>
      </c>
      <c r="Y1813" s="177">
        <v>51.528612090000003</v>
      </c>
      <c r="Z1813" s="177">
        <v>0</v>
      </c>
      <c r="AA1813" s="407">
        <v>87.517691069376369</v>
      </c>
      <c r="AB1813" s="533"/>
      <c r="AC1813" s="488"/>
      <c r="AD1813" s="488"/>
      <c r="AE1813" s="488"/>
      <c r="AF1813" s="488"/>
      <c r="AG1813" s="488"/>
      <c r="AH1813" s="488"/>
      <c r="AI1813" s="488"/>
      <c r="AJ1813" s="488"/>
      <c r="AK1813" s="488"/>
      <c r="AL1813" s="488"/>
      <c r="AM1813" s="488"/>
      <c r="AN1813" s="488"/>
      <c r="AO1813" s="488"/>
      <c r="AP1813" s="488"/>
      <c r="AQ1813" s="488"/>
      <c r="AR1813" s="488"/>
      <c r="AS1813" s="488"/>
      <c r="AT1813" s="488"/>
      <c r="AU1813" s="489"/>
    </row>
    <row r="1814" spans="1:47" s="516" customFormat="1" ht="12.75">
      <c r="A1814" s="529"/>
      <c r="B1814" s="401" t="s">
        <v>363</v>
      </c>
      <c r="C1814" s="360">
        <v>0</v>
      </c>
      <c r="D1814" s="360">
        <v>31.08</v>
      </c>
      <c r="E1814" s="360">
        <v>0</v>
      </c>
      <c r="F1814" s="402"/>
      <c r="G1814" s="402"/>
      <c r="H1814" s="177">
        <v>75.055886909999998</v>
      </c>
      <c r="I1814" s="177">
        <v>71.466840039999994</v>
      </c>
      <c r="J1814" s="177">
        <v>0</v>
      </c>
      <c r="K1814" s="177">
        <v>0</v>
      </c>
      <c r="L1814" s="177">
        <v>0</v>
      </c>
      <c r="M1814" s="177">
        <v>0</v>
      </c>
      <c r="N1814" s="177">
        <v>0</v>
      </c>
      <c r="O1814" s="177">
        <v>0</v>
      </c>
      <c r="P1814" s="177">
        <v>31.08</v>
      </c>
      <c r="Q1814" s="177">
        <v>0</v>
      </c>
      <c r="R1814" s="177">
        <v>0</v>
      </c>
      <c r="S1814" s="177">
        <v>0</v>
      </c>
      <c r="T1814" s="403">
        <v>31.08</v>
      </c>
      <c r="U1814" s="403">
        <v>0</v>
      </c>
      <c r="V1814" s="177">
        <v>0.90553185718965112</v>
      </c>
      <c r="W1814" s="177">
        <v>1.47390248</v>
      </c>
      <c r="X1814" s="177">
        <v>27.391827339999999</v>
      </c>
      <c r="Y1814" s="177">
        <v>42.601110220000002</v>
      </c>
      <c r="Z1814" s="177">
        <v>0</v>
      </c>
      <c r="AA1814" s="407">
        <v>72.372371897189652</v>
      </c>
      <c r="AB1814" s="533"/>
      <c r="AC1814" s="488"/>
      <c r="AD1814" s="488"/>
      <c r="AE1814" s="488"/>
      <c r="AF1814" s="488"/>
      <c r="AG1814" s="488"/>
      <c r="AH1814" s="488"/>
      <c r="AI1814" s="488"/>
      <c r="AJ1814" s="488"/>
      <c r="AK1814" s="488"/>
      <c r="AL1814" s="488"/>
      <c r="AM1814" s="488"/>
      <c r="AN1814" s="488"/>
      <c r="AO1814" s="488"/>
      <c r="AP1814" s="488"/>
      <c r="AQ1814" s="488"/>
      <c r="AR1814" s="488"/>
      <c r="AS1814" s="488"/>
      <c r="AT1814" s="488"/>
      <c r="AU1814" s="489"/>
    </row>
    <row r="1815" spans="1:47" s="516" customFormat="1" ht="12.75">
      <c r="A1815" s="529"/>
      <c r="B1815" s="401" t="s">
        <v>364</v>
      </c>
      <c r="C1815" s="360"/>
      <c r="D1815" s="360"/>
      <c r="E1815" s="360"/>
      <c r="F1815" s="402"/>
      <c r="G1815" s="402"/>
      <c r="H1815" s="177"/>
      <c r="I1815" s="177"/>
      <c r="J1815" s="177"/>
      <c r="K1815" s="177"/>
      <c r="L1815" s="177"/>
      <c r="M1815" s="177"/>
      <c r="N1815" s="177"/>
      <c r="O1815" s="177"/>
      <c r="P1815" s="177"/>
      <c r="Q1815" s="177"/>
      <c r="R1815" s="177"/>
      <c r="S1815" s="177"/>
      <c r="T1815" s="403">
        <v>0</v>
      </c>
      <c r="U1815" s="403">
        <v>0</v>
      </c>
      <c r="V1815" s="177"/>
      <c r="W1815" s="177"/>
      <c r="X1815" s="177"/>
      <c r="Y1815" s="177"/>
      <c r="Z1815" s="177"/>
      <c r="AA1815" s="407">
        <v>0</v>
      </c>
      <c r="AB1815" s="533"/>
      <c r="AC1815" s="488"/>
      <c r="AD1815" s="488"/>
      <c r="AE1815" s="488"/>
      <c r="AF1815" s="488"/>
      <c r="AG1815" s="488"/>
      <c r="AH1815" s="488"/>
      <c r="AI1815" s="488"/>
      <c r="AJ1815" s="488"/>
      <c r="AK1815" s="488"/>
      <c r="AL1815" s="488"/>
      <c r="AM1815" s="488"/>
      <c r="AN1815" s="488"/>
      <c r="AO1815" s="488"/>
      <c r="AP1815" s="488"/>
      <c r="AQ1815" s="488"/>
      <c r="AR1815" s="488"/>
      <c r="AS1815" s="488"/>
      <c r="AT1815" s="488"/>
      <c r="AU1815" s="489"/>
    </row>
    <row r="1816" spans="1:47" s="516" customFormat="1" ht="12.75">
      <c r="A1816" s="529"/>
      <c r="B1816" s="401" t="s">
        <v>365</v>
      </c>
      <c r="C1816" s="360"/>
      <c r="D1816" s="360"/>
      <c r="E1816" s="360"/>
      <c r="F1816" s="402"/>
      <c r="G1816" s="402"/>
      <c r="H1816" s="177"/>
      <c r="I1816" s="177"/>
      <c r="J1816" s="177"/>
      <c r="K1816" s="177"/>
      <c r="L1816" s="177"/>
      <c r="M1816" s="177"/>
      <c r="N1816" s="177"/>
      <c r="O1816" s="177"/>
      <c r="P1816" s="177"/>
      <c r="Q1816" s="177"/>
      <c r="R1816" s="177"/>
      <c r="S1816" s="177"/>
      <c r="T1816" s="403">
        <v>0</v>
      </c>
      <c r="U1816" s="403">
        <v>0</v>
      </c>
      <c r="V1816" s="177"/>
      <c r="W1816" s="177"/>
      <c r="X1816" s="177"/>
      <c r="Y1816" s="177"/>
      <c r="Z1816" s="177"/>
      <c r="AA1816" s="407">
        <v>0</v>
      </c>
      <c r="AB1816" s="533"/>
      <c r="AC1816" s="488"/>
      <c r="AD1816" s="488"/>
      <c r="AE1816" s="488"/>
      <c r="AF1816" s="488"/>
      <c r="AG1816" s="488"/>
      <c r="AH1816" s="488"/>
      <c r="AI1816" s="488"/>
      <c r="AJ1816" s="488"/>
      <c r="AK1816" s="488"/>
      <c r="AL1816" s="488"/>
      <c r="AM1816" s="488"/>
      <c r="AN1816" s="488"/>
      <c r="AO1816" s="488"/>
      <c r="AP1816" s="488"/>
      <c r="AQ1816" s="488"/>
      <c r="AR1816" s="488"/>
      <c r="AS1816" s="488"/>
      <c r="AT1816" s="488"/>
      <c r="AU1816" s="489"/>
    </row>
    <row r="1817" spans="1:47" s="516" customFormat="1" ht="12.75">
      <c r="A1817" s="529"/>
      <c r="B1817" s="401" t="s">
        <v>366</v>
      </c>
      <c r="C1817" s="360"/>
      <c r="D1817" s="360">
        <v>8.6999999999999993</v>
      </c>
      <c r="E1817" s="360"/>
      <c r="F1817" s="402"/>
      <c r="G1817" s="402"/>
      <c r="H1817" s="403">
        <v>25.179039899999999</v>
      </c>
      <c r="I1817" s="518">
        <v>23.975020359999998</v>
      </c>
      <c r="J1817" s="177"/>
      <c r="K1817" s="177"/>
      <c r="L1817" s="177"/>
      <c r="M1817" s="177"/>
      <c r="N1817" s="177"/>
      <c r="O1817" s="177"/>
      <c r="P1817" s="177">
        <v>8.6999999999999993</v>
      </c>
      <c r="Q1817" s="177"/>
      <c r="R1817" s="177"/>
      <c r="S1817" s="177"/>
      <c r="T1817" s="403">
        <v>8.6999999999999993</v>
      </c>
      <c r="U1817" s="403">
        <v>0</v>
      </c>
      <c r="V1817" s="177">
        <v>0.30377927306135999</v>
      </c>
      <c r="W1817" s="177">
        <v>0.49445087999999998</v>
      </c>
      <c r="X1817" s="177">
        <v>9.1891514700000005</v>
      </c>
      <c r="Y1817" s="177">
        <v>14.291418009999999</v>
      </c>
      <c r="Z1817" s="177"/>
      <c r="AA1817" s="407">
        <v>24.278799633061361</v>
      </c>
      <c r="AB1817" s="533"/>
      <c r="AC1817" s="488"/>
      <c r="AD1817" s="488"/>
      <c r="AE1817" s="488"/>
      <c r="AF1817" s="488"/>
      <c r="AG1817" s="488"/>
      <c r="AH1817" s="488"/>
      <c r="AI1817" s="488"/>
      <c r="AJ1817" s="488"/>
      <c r="AK1817" s="488"/>
      <c r="AL1817" s="488"/>
      <c r="AM1817" s="488"/>
      <c r="AN1817" s="488"/>
      <c r="AO1817" s="488"/>
      <c r="AP1817" s="488"/>
      <c r="AQ1817" s="488"/>
      <c r="AR1817" s="488"/>
      <c r="AS1817" s="488"/>
      <c r="AT1817" s="488"/>
      <c r="AU1817" s="489"/>
    </row>
    <row r="1818" spans="1:47" s="516" customFormat="1" ht="12.75">
      <c r="A1818" s="529"/>
      <c r="B1818" s="401" t="s">
        <v>367</v>
      </c>
      <c r="C1818" s="360"/>
      <c r="D1818" s="360">
        <v>22.38</v>
      </c>
      <c r="E1818" s="360"/>
      <c r="F1818" s="402"/>
      <c r="G1818" s="402"/>
      <c r="H1818" s="403">
        <v>49.876847009999999</v>
      </c>
      <c r="I1818" s="518">
        <v>47.491819679999999</v>
      </c>
      <c r="J1818" s="177"/>
      <c r="K1818" s="177"/>
      <c r="L1818" s="177"/>
      <c r="M1818" s="177"/>
      <c r="N1818" s="177"/>
      <c r="O1818" s="177"/>
      <c r="P1818" s="177">
        <v>22.38</v>
      </c>
      <c r="Q1818" s="177"/>
      <c r="R1818" s="177"/>
      <c r="S1818" s="177"/>
      <c r="T1818" s="403">
        <v>22.38</v>
      </c>
      <c r="U1818" s="403">
        <v>0</v>
      </c>
      <c r="V1818" s="177">
        <v>0.60175258412829113</v>
      </c>
      <c r="W1818" s="177">
        <v>0.97945159999999998</v>
      </c>
      <c r="X1818" s="177">
        <v>18.20267587</v>
      </c>
      <c r="Y1818" s="177">
        <v>28.309692210000001</v>
      </c>
      <c r="Z1818" s="177"/>
      <c r="AA1818" s="407">
        <v>48.093572264128298</v>
      </c>
      <c r="AB1818" s="533"/>
      <c r="AC1818" s="488"/>
      <c r="AD1818" s="488"/>
      <c r="AE1818" s="488"/>
      <c r="AF1818" s="488"/>
      <c r="AG1818" s="488"/>
      <c r="AH1818" s="488"/>
      <c r="AI1818" s="488"/>
      <c r="AJ1818" s="488"/>
      <c r="AK1818" s="488"/>
      <c r="AL1818" s="488"/>
      <c r="AM1818" s="488"/>
      <c r="AN1818" s="488"/>
      <c r="AO1818" s="488"/>
      <c r="AP1818" s="488"/>
      <c r="AQ1818" s="488"/>
      <c r="AR1818" s="488"/>
      <c r="AS1818" s="488"/>
      <c r="AT1818" s="488"/>
      <c r="AU1818" s="489"/>
    </row>
    <row r="1819" spans="1:47" s="516" customFormat="1" ht="12.75">
      <c r="A1819" s="529"/>
      <c r="B1819" s="401" t="s">
        <v>368</v>
      </c>
      <c r="C1819" s="360">
        <v>0</v>
      </c>
      <c r="D1819" s="360">
        <v>4.07</v>
      </c>
      <c r="E1819" s="360">
        <v>0</v>
      </c>
      <c r="F1819" s="402"/>
      <c r="G1819" s="402"/>
      <c r="H1819" s="177">
        <v>15.72873493</v>
      </c>
      <c r="I1819" s="177">
        <v>14.976613160000003</v>
      </c>
      <c r="J1819" s="177">
        <v>0</v>
      </c>
      <c r="K1819" s="177">
        <v>0</v>
      </c>
      <c r="L1819" s="177">
        <v>0</v>
      </c>
      <c r="M1819" s="177">
        <v>0</v>
      </c>
      <c r="N1819" s="177">
        <v>0</v>
      </c>
      <c r="O1819" s="177">
        <v>0</v>
      </c>
      <c r="P1819" s="177">
        <v>4.07</v>
      </c>
      <c r="Q1819" s="177">
        <v>0</v>
      </c>
      <c r="R1819" s="177">
        <v>0</v>
      </c>
      <c r="S1819" s="177">
        <v>0</v>
      </c>
      <c r="T1819" s="403">
        <v>4.07</v>
      </c>
      <c r="U1819" s="403">
        <v>0</v>
      </c>
      <c r="V1819" s="177">
        <v>0.16870601218671499</v>
      </c>
      <c r="W1819" s="177">
        <v>0.30887145999999999</v>
      </c>
      <c r="X1819" s="177">
        <v>5.7402398300000002</v>
      </c>
      <c r="Y1819" s="177">
        <v>8.9275018700000004</v>
      </c>
      <c r="Z1819" s="177">
        <v>0</v>
      </c>
      <c r="AA1819" s="407">
        <v>15.145319172186715</v>
      </c>
      <c r="AB1819" s="533"/>
      <c r="AC1819" s="488"/>
      <c r="AD1819" s="488"/>
      <c r="AE1819" s="488"/>
      <c r="AF1819" s="488"/>
      <c r="AG1819" s="488"/>
      <c r="AH1819" s="488"/>
      <c r="AI1819" s="488"/>
      <c r="AJ1819" s="488"/>
      <c r="AK1819" s="488"/>
      <c r="AL1819" s="488"/>
      <c r="AM1819" s="488"/>
      <c r="AN1819" s="488"/>
      <c r="AO1819" s="488"/>
      <c r="AP1819" s="488"/>
      <c r="AQ1819" s="488"/>
      <c r="AR1819" s="488"/>
      <c r="AS1819" s="488"/>
      <c r="AT1819" s="488"/>
      <c r="AU1819" s="489"/>
    </row>
    <row r="1820" spans="1:47" s="516" customFormat="1" ht="12.75">
      <c r="A1820" s="529"/>
      <c r="B1820" s="401" t="s">
        <v>369</v>
      </c>
      <c r="C1820" s="360"/>
      <c r="D1820" s="360"/>
      <c r="E1820" s="360"/>
      <c r="F1820" s="402"/>
      <c r="G1820" s="402"/>
      <c r="H1820" s="177"/>
      <c r="I1820" s="177"/>
      <c r="J1820" s="177"/>
      <c r="K1820" s="177"/>
      <c r="L1820" s="177"/>
      <c r="M1820" s="177"/>
      <c r="N1820" s="177"/>
      <c r="O1820" s="177"/>
      <c r="P1820" s="177"/>
      <c r="Q1820" s="177"/>
      <c r="R1820" s="177"/>
      <c r="S1820" s="177"/>
      <c r="T1820" s="403">
        <v>0</v>
      </c>
      <c r="U1820" s="403">
        <v>0</v>
      </c>
      <c r="V1820" s="177"/>
      <c r="W1820" s="177"/>
      <c r="X1820" s="177"/>
      <c r="Y1820" s="177"/>
      <c r="Z1820" s="177"/>
      <c r="AA1820" s="407">
        <v>0</v>
      </c>
      <c r="AB1820" s="533"/>
      <c r="AC1820" s="488"/>
      <c r="AD1820" s="488"/>
      <c r="AE1820" s="488"/>
      <c r="AF1820" s="488"/>
      <c r="AG1820" s="488"/>
      <c r="AH1820" s="488"/>
      <c r="AI1820" s="488"/>
      <c r="AJ1820" s="488"/>
      <c r="AK1820" s="488"/>
      <c r="AL1820" s="488"/>
      <c r="AM1820" s="488"/>
      <c r="AN1820" s="488"/>
      <c r="AO1820" s="488"/>
      <c r="AP1820" s="488"/>
      <c r="AQ1820" s="488"/>
      <c r="AR1820" s="488"/>
      <c r="AS1820" s="488"/>
      <c r="AT1820" s="488"/>
      <c r="AU1820" s="489"/>
    </row>
    <row r="1821" spans="1:47" s="516" customFormat="1" ht="12.75">
      <c r="A1821" s="529"/>
      <c r="B1821" s="401" t="s">
        <v>370</v>
      </c>
      <c r="C1821" s="360"/>
      <c r="D1821" s="360"/>
      <c r="E1821" s="360"/>
      <c r="F1821" s="402"/>
      <c r="G1821" s="402"/>
      <c r="H1821" s="177"/>
      <c r="I1821" s="177"/>
      <c r="J1821" s="177"/>
      <c r="K1821" s="177"/>
      <c r="L1821" s="177"/>
      <c r="M1821" s="177"/>
      <c r="N1821" s="177"/>
      <c r="O1821" s="177"/>
      <c r="P1821" s="177"/>
      <c r="Q1821" s="177"/>
      <c r="R1821" s="177"/>
      <c r="S1821" s="177"/>
      <c r="T1821" s="403">
        <v>0</v>
      </c>
      <c r="U1821" s="403">
        <v>0</v>
      </c>
      <c r="V1821" s="177"/>
      <c r="W1821" s="177"/>
      <c r="X1821" s="177"/>
      <c r="Y1821" s="177"/>
      <c r="Z1821" s="177"/>
      <c r="AA1821" s="407">
        <v>0</v>
      </c>
      <c r="AB1821" s="533"/>
      <c r="AC1821" s="488"/>
      <c r="AD1821" s="488"/>
      <c r="AE1821" s="488"/>
      <c r="AF1821" s="488"/>
      <c r="AG1821" s="488"/>
      <c r="AH1821" s="488"/>
      <c r="AI1821" s="488"/>
      <c r="AJ1821" s="488"/>
      <c r="AK1821" s="488"/>
      <c r="AL1821" s="488"/>
      <c r="AM1821" s="488"/>
      <c r="AN1821" s="488"/>
      <c r="AO1821" s="488"/>
      <c r="AP1821" s="488"/>
      <c r="AQ1821" s="488"/>
      <c r="AR1821" s="488"/>
      <c r="AS1821" s="488"/>
      <c r="AT1821" s="488"/>
      <c r="AU1821" s="489"/>
    </row>
    <row r="1822" spans="1:47" s="516" customFormat="1" ht="12.75">
      <c r="A1822" s="529"/>
      <c r="B1822" s="401" t="s">
        <v>371</v>
      </c>
      <c r="C1822" s="360"/>
      <c r="D1822" s="360">
        <v>4.07</v>
      </c>
      <c r="E1822" s="360"/>
      <c r="F1822" s="402"/>
      <c r="G1822" s="402"/>
      <c r="H1822" s="403"/>
      <c r="I1822" s="177"/>
      <c r="J1822" s="177"/>
      <c r="K1822" s="177"/>
      <c r="L1822" s="177"/>
      <c r="M1822" s="177"/>
      <c r="N1822" s="177"/>
      <c r="O1822" s="177"/>
      <c r="P1822" s="177">
        <v>4.07</v>
      </c>
      <c r="Q1822" s="177"/>
      <c r="R1822" s="177"/>
      <c r="S1822" s="177"/>
      <c r="T1822" s="403">
        <v>4.07</v>
      </c>
      <c r="U1822" s="403">
        <v>0</v>
      </c>
      <c r="V1822" s="177"/>
      <c r="W1822" s="177"/>
      <c r="X1822" s="177"/>
      <c r="Y1822" s="177"/>
      <c r="Z1822" s="177"/>
      <c r="AA1822" s="407">
        <v>0</v>
      </c>
      <c r="AB1822" s="533"/>
      <c r="AC1822" s="488"/>
      <c r="AD1822" s="488"/>
      <c r="AE1822" s="488"/>
      <c r="AF1822" s="488"/>
      <c r="AG1822" s="488"/>
      <c r="AH1822" s="488"/>
      <c r="AI1822" s="488"/>
      <c r="AJ1822" s="488"/>
      <c r="AK1822" s="488"/>
      <c r="AL1822" s="488"/>
      <c r="AM1822" s="488"/>
      <c r="AN1822" s="488"/>
      <c r="AO1822" s="488"/>
      <c r="AP1822" s="488"/>
      <c r="AQ1822" s="488"/>
      <c r="AR1822" s="488"/>
      <c r="AS1822" s="488"/>
      <c r="AT1822" s="488"/>
      <c r="AU1822" s="489"/>
    </row>
    <row r="1823" spans="1:47" s="516" customFormat="1" ht="12.75">
      <c r="A1823" s="529"/>
      <c r="B1823" s="401" t="s">
        <v>372</v>
      </c>
      <c r="C1823" s="360"/>
      <c r="D1823" s="360"/>
      <c r="E1823" s="360"/>
      <c r="F1823" s="402"/>
      <c r="G1823" s="402"/>
      <c r="H1823" s="403">
        <v>15.72873493</v>
      </c>
      <c r="I1823" s="518">
        <v>14.976613160000003</v>
      </c>
      <c r="J1823" s="177"/>
      <c r="K1823" s="177"/>
      <c r="L1823" s="177"/>
      <c r="M1823" s="177"/>
      <c r="N1823" s="177"/>
      <c r="O1823" s="177"/>
      <c r="P1823" s="177"/>
      <c r="Q1823" s="177"/>
      <c r="R1823" s="177"/>
      <c r="S1823" s="177"/>
      <c r="T1823" s="403">
        <v>0</v>
      </c>
      <c r="U1823" s="403">
        <v>0</v>
      </c>
      <c r="V1823" s="177">
        <v>0.16870601218671499</v>
      </c>
      <c r="W1823" s="177">
        <v>0.30887145999999999</v>
      </c>
      <c r="X1823" s="177">
        <v>5.7402398300000002</v>
      </c>
      <c r="Y1823" s="177">
        <v>8.9275018700000004</v>
      </c>
      <c r="Z1823" s="177"/>
      <c r="AA1823" s="407">
        <v>15.145319172186715</v>
      </c>
      <c r="AB1823" s="533"/>
      <c r="AC1823" s="488"/>
      <c r="AD1823" s="488"/>
      <c r="AE1823" s="488"/>
      <c r="AF1823" s="488"/>
      <c r="AG1823" s="488"/>
      <c r="AH1823" s="488"/>
      <c r="AI1823" s="488"/>
      <c r="AJ1823" s="488"/>
      <c r="AK1823" s="488"/>
      <c r="AL1823" s="488"/>
      <c r="AM1823" s="488"/>
      <c r="AN1823" s="488"/>
      <c r="AO1823" s="488"/>
      <c r="AP1823" s="488"/>
      <c r="AQ1823" s="488"/>
      <c r="AR1823" s="488"/>
      <c r="AS1823" s="488"/>
      <c r="AT1823" s="488"/>
      <c r="AU1823" s="489"/>
    </row>
    <row r="1824" spans="1:47" s="516" customFormat="1" ht="12.75">
      <c r="A1824" s="529"/>
      <c r="B1824" s="401" t="s">
        <v>373</v>
      </c>
      <c r="C1824" s="360">
        <v>0</v>
      </c>
      <c r="D1824" s="360">
        <v>0</v>
      </c>
      <c r="E1824" s="360">
        <v>6.5</v>
      </c>
      <c r="F1824" s="402"/>
      <c r="G1824" s="402"/>
      <c r="H1824" s="177">
        <v>47.726585780000001</v>
      </c>
      <c r="I1824" s="177">
        <v>45.444380330000001</v>
      </c>
      <c r="J1824" s="177">
        <v>0</v>
      </c>
      <c r="K1824" s="177">
        <v>0</v>
      </c>
      <c r="L1824" s="177">
        <v>0</v>
      </c>
      <c r="M1824" s="177">
        <v>0</v>
      </c>
      <c r="N1824" s="177">
        <v>0</v>
      </c>
      <c r="O1824" s="177">
        <v>0</v>
      </c>
      <c r="P1824" s="177">
        <v>0</v>
      </c>
      <c r="Q1824" s="177">
        <v>6.5</v>
      </c>
      <c r="R1824" s="177">
        <v>0</v>
      </c>
      <c r="S1824" s="177">
        <v>0</v>
      </c>
      <c r="T1824" s="403">
        <v>0</v>
      </c>
      <c r="U1824" s="403">
        <v>6.5</v>
      </c>
      <c r="V1824" s="177">
        <v>0.30792860062363403</v>
      </c>
      <c r="W1824" s="177">
        <v>0.93722605999999997</v>
      </c>
      <c r="X1824" s="177">
        <v>17.417932830000002</v>
      </c>
      <c r="Y1824" s="177">
        <v>27.089221439999999</v>
      </c>
      <c r="Z1824" s="177">
        <v>0</v>
      </c>
      <c r="AA1824" s="407">
        <v>45.752308930623634</v>
      </c>
      <c r="AB1824" s="533"/>
      <c r="AC1824" s="488"/>
      <c r="AD1824" s="488"/>
      <c r="AE1824" s="488"/>
      <c r="AF1824" s="488"/>
      <c r="AG1824" s="488"/>
      <c r="AH1824" s="488"/>
      <c r="AI1824" s="488"/>
      <c r="AJ1824" s="488"/>
      <c r="AK1824" s="488"/>
      <c r="AL1824" s="488"/>
      <c r="AM1824" s="488"/>
      <c r="AN1824" s="488"/>
      <c r="AO1824" s="488"/>
      <c r="AP1824" s="488"/>
      <c r="AQ1824" s="488"/>
      <c r="AR1824" s="488"/>
      <c r="AS1824" s="488"/>
      <c r="AT1824" s="488"/>
      <c r="AU1824" s="489"/>
    </row>
    <row r="1825" spans="1:47" s="516" customFormat="1" ht="12.75">
      <c r="A1825" s="529"/>
      <c r="B1825" s="401" t="s">
        <v>374</v>
      </c>
      <c r="C1825" s="360"/>
      <c r="D1825" s="360"/>
      <c r="E1825" s="360"/>
      <c r="F1825" s="402"/>
      <c r="G1825" s="402"/>
      <c r="H1825" s="177"/>
      <c r="I1825" s="177"/>
      <c r="J1825" s="177"/>
      <c r="K1825" s="177"/>
      <c r="L1825" s="177"/>
      <c r="M1825" s="177"/>
      <c r="N1825" s="177"/>
      <c r="O1825" s="177"/>
      <c r="P1825" s="177"/>
      <c r="Q1825" s="177"/>
      <c r="R1825" s="177"/>
      <c r="S1825" s="177"/>
      <c r="T1825" s="403">
        <v>0</v>
      </c>
      <c r="U1825" s="403">
        <v>0</v>
      </c>
      <c r="V1825" s="177"/>
      <c r="W1825" s="177"/>
      <c r="X1825" s="177"/>
      <c r="Y1825" s="177"/>
      <c r="Z1825" s="177"/>
      <c r="AA1825" s="407">
        <v>0</v>
      </c>
      <c r="AB1825" s="533"/>
      <c r="AC1825" s="488"/>
      <c r="AD1825" s="488"/>
      <c r="AE1825" s="488"/>
      <c r="AF1825" s="488"/>
      <c r="AG1825" s="488"/>
      <c r="AH1825" s="488"/>
      <c r="AI1825" s="488"/>
      <c r="AJ1825" s="488"/>
      <c r="AK1825" s="488"/>
      <c r="AL1825" s="488"/>
      <c r="AM1825" s="488"/>
      <c r="AN1825" s="488"/>
      <c r="AO1825" s="488"/>
      <c r="AP1825" s="488"/>
      <c r="AQ1825" s="488"/>
      <c r="AR1825" s="488"/>
      <c r="AS1825" s="488"/>
      <c r="AT1825" s="488"/>
      <c r="AU1825" s="489"/>
    </row>
    <row r="1826" spans="1:47" s="516" customFormat="1" ht="12.75">
      <c r="A1826" s="529"/>
      <c r="B1826" s="401" t="s">
        <v>375</v>
      </c>
      <c r="C1826" s="360"/>
      <c r="D1826" s="360"/>
      <c r="E1826" s="360"/>
      <c r="F1826" s="402"/>
      <c r="G1826" s="402"/>
      <c r="H1826" s="177"/>
      <c r="I1826" s="177"/>
      <c r="J1826" s="177"/>
      <c r="K1826" s="177"/>
      <c r="L1826" s="177"/>
      <c r="M1826" s="177"/>
      <c r="N1826" s="177"/>
      <c r="O1826" s="177"/>
      <c r="P1826" s="177"/>
      <c r="Q1826" s="177"/>
      <c r="R1826" s="177"/>
      <c r="S1826" s="177"/>
      <c r="T1826" s="403">
        <v>0</v>
      </c>
      <c r="U1826" s="403">
        <v>0</v>
      </c>
      <c r="V1826" s="177"/>
      <c r="W1826" s="177"/>
      <c r="X1826" s="177"/>
      <c r="Y1826" s="177"/>
      <c r="Z1826" s="177"/>
      <c r="AA1826" s="407">
        <v>0</v>
      </c>
      <c r="AB1826" s="533"/>
      <c r="AC1826" s="488"/>
      <c r="AD1826" s="488"/>
      <c r="AE1826" s="488"/>
      <c r="AF1826" s="488"/>
      <c r="AG1826" s="488"/>
      <c r="AH1826" s="488"/>
      <c r="AI1826" s="488"/>
      <c r="AJ1826" s="488"/>
      <c r="AK1826" s="488"/>
      <c r="AL1826" s="488"/>
      <c r="AM1826" s="488"/>
      <c r="AN1826" s="488"/>
      <c r="AO1826" s="488"/>
      <c r="AP1826" s="488"/>
      <c r="AQ1826" s="488"/>
      <c r="AR1826" s="488"/>
      <c r="AS1826" s="488"/>
      <c r="AT1826" s="488"/>
      <c r="AU1826" s="489"/>
    </row>
    <row r="1827" spans="1:47" s="516" customFormat="1" ht="12.75">
      <c r="A1827" s="529"/>
      <c r="B1827" s="401" t="s">
        <v>376</v>
      </c>
      <c r="C1827" s="360"/>
      <c r="D1827" s="360"/>
      <c r="E1827" s="360">
        <v>6.5</v>
      </c>
      <c r="F1827" s="402"/>
      <c r="G1827" s="402"/>
      <c r="H1827" s="403">
        <v>47.726585780000001</v>
      </c>
      <c r="I1827" s="518">
        <v>45.444380330000001</v>
      </c>
      <c r="J1827" s="177"/>
      <c r="K1827" s="177"/>
      <c r="L1827" s="177"/>
      <c r="M1827" s="177"/>
      <c r="N1827" s="177"/>
      <c r="O1827" s="177"/>
      <c r="P1827" s="177"/>
      <c r="Q1827" s="177">
        <v>6.5</v>
      </c>
      <c r="R1827" s="177"/>
      <c r="S1827" s="177"/>
      <c r="T1827" s="403">
        <v>0</v>
      </c>
      <c r="U1827" s="403">
        <v>6.5</v>
      </c>
      <c r="V1827" s="177">
        <v>0.30792860062363403</v>
      </c>
      <c r="W1827" s="177">
        <v>0.93722605999999997</v>
      </c>
      <c r="X1827" s="177">
        <v>17.417932830000002</v>
      </c>
      <c r="Y1827" s="177">
        <v>27.089221439999999</v>
      </c>
      <c r="Z1827" s="177"/>
      <c r="AA1827" s="407">
        <v>45.752308930623634</v>
      </c>
      <c r="AB1827" s="533"/>
      <c r="AC1827" s="488"/>
      <c r="AD1827" s="488"/>
      <c r="AE1827" s="488"/>
      <c r="AF1827" s="488"/>
      <c r="AG1827" s="488"/>
      <c r="AH1827" s="488"/>
      <c r="AI1827" s="488"/>
      <c r="AJ1827" s="488"/>
      <c r="AK1827" s="488"/>
      <c r="AL1827" s="488"/>
      <c r="AM1827" s="488"/>
      <c r="AN1827" s="488"/>
      <c r="AO1827" s="488"/>
      <c r="AP1827" s="488"/>
      <c r="AQ1827" s="488"/>
      <c r="AR1827" s="488"/>
      <c r="AS1827" s="488"/>
      <c r="AT1827" s="488"/>
      <c r="AU1827" s="489"/>
    </row>
    <row r="1828" spans="1:47" s="516" customFormat="1" ht="12.75">
      <c r="A1828" s="529"/>
      <c r="B1828" s="401" t="s">
        <v>377</v>
      </c>
      <c r="C1828" s="360"/>
      <c r="D1828" s="360"/>
      <c r="E1828" s="360"/>
      <c r="F1828" s="402"/>
      <c r="G1828" s="402"/>
      <c r="H1828" s="177"/>
      <c r="I1828" s="177"/>
      <c r="J1828" s="177"/>
      <c r="K1828" s="177"/>
      <c r="L1828" s="177"/>
      <c r="M1828" s="177"/>
      <c r="N1828" s="177"/>
      <c r="O1828" s="177"/>
      <c r="P1828" s="177"/>
      <c r="Q1828" s="177"/>
      <c r="R1828" s="177"/>
      <c r="S1828" s="177"/>
      <c r="T1828" s="403">
        <v>0</v>
      </c>
      <c r="U1828" s="403">
        <v>0</v>
      </c>
      <c r="V1828" s="177"/>
      <c r="W1828" s="177"/>
      <c r="X1828" s="177"/>
      <c r="Y1828" s="177"/>
      <c r="Z1828" s="177"/>
      <c r="AA1828" s="407">
        <v>0</v>
      </c>
      <c r="AB1828" s="533"/>
      <c r="AC1828" s="488"/>
      <c r="AD1828" s="488"/>
      <c r="AE1828" s="488"/>
      <c r="AF1828" s="488"/>
      <c r="AG1828" s="488"/>
      <c r="AH1828" s="488"/>
      <c r="AI1828" s="488"/>
      <c r="AJ1828" s="488"/>
      <c r="AK1828" s="488"/>
      <c r="AL1828" s="488"/>
      <c r="AM1828" s="488"/>
      <c r="AN1828" s="488"/>
      <c r="AO1828" s="488"/>
      <c r="AP1828" s="488"/>
      <c r="AQ1828" s="488"/>
      <c r="AR1828" s="488"/>
      <c r="AS1828" s="488"/>
      <c r="AT1828" s="488"/>
      <c r="AU1828" s="489"/>
    </row>
    <row r="1829" spans="1:47" s="516" customFormat="1" ht="12.75">
      <c r="A1829" s="529"/>
      <c r="B1829" s="401" t="s">
        <v>67</v>
      </c>
      <c r="C1829" s="360"/>
      <c r="D1829" s="360"/>
      <c r="E1829" s="360"/>
      <c r="F1829" s="402"/>
      <c r="G1829" s="402"/>
      <c r="H1829" s="177"/>
      <c r="I1829" s="177"/>
      <c r="J1829" s="177"/>
      <c r="K1829" s="177"/>
      <c r="L1829" s="177"/>
      <c r="M1829" s="177"/>
      <c r="N1829" s="177"/>
      <c r="O1829" s="177"/>
      <c r="P1829" s="177"/>
      <c r="Q1829" s="177"/>
      <c r="R1829" s="177"/>
      <c r="S1829" s="177"/>
      <c r="T1829" s="403">
        <v>0</v>
      </c>
      <c r="U1829" s="403">
        <v>0</v>
      </c>
      <c r="V1829" s="177"/>
      <c r="W1829" s="177"/>
      <c r="X1829" s="177"/>
      <c r="Y1829" s="177"/>
      <c r="Z1829" s="177"/>
      <c r="AA1829" s="407">
        <v>0</v>
      </c>
      <c r="AB1829" s="533"/>
      <c r="AC1829" s="488"/>
      <c r="AD1829" s="488"/>
      <c r="AE1829" s="488"/>
      <c r="AF1829" s="488"/>
      <c r="AG1829" s="488"/>
      <c r="AH1829" s="488"/>
      <c r="AI1829" s="488"/>
      <c r="AJ1829" s="488"/>
      <c r="AK1829" s="488"/>
      <c r="AL1829" s="488"/>
      <c r="AM1829" s="488"/>
      <c r="AN1829" s="488"/>
      <c r="AO1829" s="488"/>
      <c r="AP1829" s="488"/>
      <c r="AQ1829" s="488"/>
      <c r="AR1829" s="488"/>
      <c r="AS1829" s="488"/>
      <c r="AT1829" s="488"/>
      <c r="AU1829" s="489"/>
    </row>
    <row r="1830" spans="1:47" s="528" customFormat="1" ht="39.950000000000003" customHeight="1">
      <c r="A1830" s="542">
        <v>76</v>
      </c>
      <c r="B1830" s="535" t="s">
        <v>158</v>
      </c>
      <c r="C1830" s="513" t="s">
        <v>52</v>
      </c>
      <c r="D1830" s="504">
        <v>298.41000000000003</v>
      </c>
      <c r="E1830" s="513">
        <v>46.82</v>
      </c>
      <c r="F1830" s="514">
        <v>2015</v>
      </c>
      <c r="G1830" s="514">
        <v>2017</v>
      </c>
      <c r="H1830" s="513">
        <v>503.32745000000011</v>
      </c>
      <c r="I1830" s="513">
        <v>503.32745000000011</v>
      </c>
      <c r="J1830" s="513"/>
      <c r="K1830" s="513"/>
      <c r="L1830" s="513"/>
      <c r="M1830" s="513"/>
      <c r="N1830" s="513"/>
      <c r="O1830" s="513"/>
      <c r="P1830" s="513"/>
      <c r="Q1830" s="513"/>
      <c r="R1830" s="513">
        <v>298.41000000000003</v>
      </c>
      <c r="S1830" s="513">
        <v>46.82</v>
      </c>
      <c r="T1830" s="584">
        <v>298.41000000000003</v>
      </c>
      <c r="U1830" s="584">
        <v>46.82</v>
      </c>
      <c r="V1830" s="590"/>
      <c r="W1830" s="513"/>
      <c r="X1830" s="513">
        <v>130.74745000000019</v>
      </c>
      <c r="Y1830" s="513">
        <v>186.29</v>
      </c>
      <c r="Z1830" s="513">
        <v>186.29</v>
      </c>
      <c r="AA1830" s="587">
        <v>503.32745000000011</v>
      </c>
      <c r="AB1830" s="531"/>
      <c r="AC1830" s="515"/>
      <c r="AD1830" s="536"/>
      <c r="AE1830" s="536"/>
      <c r="AF1830" s="515"/>
      <c r="AG1830" s="515"/>
      <c r="AH1830" s="515"/>
      <c r="AJ1830" s="515"/>
      <c r="AK1830" s="515"/>
      <c r="AL1830" s="515"/>
      <c r="AM1830" s="515"/>
      <c r="AN1830" s="515"/>
      <c r="AO1830" s="515"/>
      <c r="AP1830" s="515"/>
    </row>
    <row r="1831" spans="1:47" s="516" customFormat="1" ht="12.75">
      <c r="A1831" s="534"/>
      <c r="B1831" s="401" t="s">
        <v>361</v>
      </c>
      <c r="C1831" s="360">
        <v>0</v>
      </c>
      <c r="D1831" s="360">
        <v>298.41000000000003</v>
      </c>
      <c r="E1831" s="360">
        <v>46.82</v>
      </c>
      <c r="F1831" s="402"/>
      <c r="G1831" s="402"/>
      <c r="H1831" s="177">
        <v>503.32745000000023</v>
      </c>
      <c r="I1831" s="177">
        <v>503.32745000000023</v>
      </c>
      <c r="J1831" s="177">
        <v>0</v>
      </c>
      <c r="K1831" s="177">
        <v>0</v>
      </c>
      <c r="L1831" s="177">
        <v>0</v>
      </c>
      <c r="M1831" s="177">
        <v>0</v>
      </c>
      <c r="N1831" s="177">
        <v>0</v>
      </c>
      <c r="O1831" s="177">
        <v>0</v>
      </c>
      <c r="P1831" s="177">
        <v>0</v>
      </c>
      <c r="Q1831" s="177">
        <v>0</v>
      </c>
      <c r="R1831" s="177">
        <v>298.41000000000003</v>
      </c>
      <c r="S1831" s="177">
        <v>46.82</v>
      </c>
      <c r="T1831" s="403">
        <v>298.41000000000003</v>
      </c>
      <c r="U1831" s="403">
        <v>46.82</v>
      </c>
      <c r="V1831" s="177">
        <v>0</v>
      </c>
      <c r="W1831" s="177">
        <v>0</v>
      </c>
      <c r="X1831" s="177">
        <v>130.74745000000001</v>
      </c>
      <c r="Y1831" s="177">
        <v>186.29000000000002</v>
      </c>
      <c r="Z1831" s="177">
        <v>186.29000000000002</v>
      </c>
      <c r="AA1831" s="545">
        <v>503.32745000000006</v>
      </c>
      <c r="AB1831" s="490"/>
      <c r="AC1831" s="515"/>
      <c r="AD1831" s="515"/>
      <c r="AE1831" s="515"/>
      <c r="AF1831" s="488"/>
      <c r="AG1831" s="515"/>
      <c r="AH1831" s="515"/>
      <c r="AI1831" s="488"/>
      <c r="AJ1831" s="488"/>
      <c r="AK1831" s="515"/>
      <c r="AL1831" s="515"/>
      <c r="AM1831" s="515"/>
      <c r="AN1831" s="515"/>
      <c r="AO1831" s="515"/>
      <c r="AP1831" s="515"/>
      <c r="AQ1831" s="515"/>
      <c r="AR1831" s="515"/>
      <c r="AS1831" s="515"/>
      <c r="AT1831" s="515"/>
      <c r="AU1831" s="489"/>
    </row>
    <row r="1832" spans="1:47" s="516" customFormat="1" ht="12.75">
      <c r="A1832" s="534"/>
      <c r="B1832" s="401" t="s">
        <v>362</v>
      </c>
      <c r="C1832" s="360">
        <v>0</v>
      </c>
      <c r="D1832" s="360">
        <v>298.41000000000003</v>
      </c>
      <c r="E1832" s="360">
        <v>0</v>
      </c>
      <c r="F1832" s="402"/>
      <c r="G1832" s="402"/>
      <c r="H1832" s="177">
        <v>368.23757571569178</v>
      </c>
      <c r="I1832" s="177">
        <v>368.23757571569178</v>
      </c>
      <c r="J1832" s="177">
        <v>0</v>
      </c>
      <c r="K1832" s="177">
        <v>0</v>
      </c>
      <c r="L1832" s="177">
        <v>0</v>
      </c>
      <c r="M1832" s="177">
        <v>0</v>
      </c>
      <c r="N1832" s="177">
        <v>0</v>
      </c>
      <c r="O1832" s="177">
        <v>0</v>
      </c>
      <c r="P1832" s="177">
        <v>0</v>
      </c>
      <c r="Q1832" s="177">
        <v>0</v>
      </c>
      <c r="R1832" s="177">
        <v>298.41000000000003</v>
      </c>
      <c r="S1832" s="177">
        <v>0</v>
      </c>
      <c r="T1832" s="403">
        <v>298.41000000000003</v>
      </c>
      <c r="U1832" s="403">
        <v>0</v>
      </c>
      <c r="V1832" s="177">
        <v>0</v>
      </c>
      <c r="W1832" s="177">
        <v>0</v>
      </c>
      <c r="X1832" s="177">
        <v>95.655669119999999</v>
      </c>
      <c r="Y1832" s="177">
        <v>136.29095330000001</v>
      </c>
      <c r="Z1832" s="177">
        <v>136.29095330000001</v>
      </c>
      <c r="AA1832" s="545">
        <v>368.23757572</v>
      </c>
      <c r="AB1832" s="490"/>
      <c r="AC1832" s="515"/>
      <c r="AD1832" s="515"/>
      <c r="AE1832" s="515"/>
      <c r="AF1832" s="488"/>
      <c r="AG1832" s="515"/>
      <c r="AH1832" s="515"/>
      <c r="AI1832" s="488"/>
      <c r="AJ1832" s="488"/>
      <c r="AK1832" s="515"/>
      <c r="AL1832" s="515"/>
      <c r="AM1832" s="515"/>
      <c r="AN1832" s="515"/>
      <c r="AO1832" s="515"/>
      <c r="AP1832" s="515"/>
      <c r="AQ1832" s="515"/>
      <c r="AR1832" s="515"/>
      <c r="AS1832" s="515"/>
      <c r="AT1832" s="515"/>
      <c r="AU1832" s="489"/>
    </row>
    <row r="1833" spans="1:47" s="516" customFormat="1" ht="12.75">
      <c r="A1833" s="534"/>
      <c r="B1833" s="401" t="s">
        <v>363</v>
      </c>
      <c r="C1833" s="360">
        <v>0</v>
      </c>
      <c r="D1833" s="360">
        <v>295.37</v>
      </c>
      <c r="E1833" s="360">
        <v>0</v>
      </c>
      <c r="F1833" s="402"/>
      <c r="G1833" s="402"/>
      <c r="H1833" s="177">
        <v>362.52620407682411</v>
      </c>
      <c r="I1833" s="177">
        <v>362.52620407682411</v>
      </c>
      <c r="J1833" s="177">
        <v>0</v>
      </c>
      <c r="K1833" s="177">
        <v>0</v>
      </c>
      <c r="L1833" s="177">
        <v>0</v>
      </c>
      <c r="M1833" s="177">
        <v>0</v>
      </c>
      <c r="N1833" s="177">
        <v>0</v>
      </c>
      <c r="O1833" s="177">
        <v>0</v>
      </c>
      <c r="P1833" s="177">
        <v>0</v>
      </c>
      <c r="Q1833" s="177">
        <v>0</v>
      </c>
      <c r="R1833" s="177">
        <v>295.37</v>
      </c>
      <c r="S1833" s="177">
        <v>0</v>
      </c>
      <c r="T1833" s="403">
        <v>295.37</v>
      </c>
      <c r="U1833" s="403">
        <v>0</v>
      </c>
      <c r="V1833" s="177">
        <v>0</v>
      </c>
      <c r="W1833" s="177">
        <v>0</v>
      </c>
      <c r="X1833" s="177">
        <v>94.172047919999997</v>
      </c>
      <c r="Y1833" s="177">
        <v>134.17707808</v>
      </c>
      <c r="Z1833" s="177">
        <v>134.17707808</v>
      </c>
      <c r="AA1833" s="545">
        <v>362.52620408000001</v>
      </c>
      <c r="AB1833" s="490"/>
      <c r="AC1833" s="515"/>
      <c r="AD1833" s="515"/>
      <c r="AE1833" s="515"/>
      <c r="AF1833" s="488"/>
      <c r="AG1833" s="515"/>
      <c r="AH1833" s="515"/>
      <c r="AI1833" s="488"/>
      <c r="AJ1833" s="488"/>
      <c r="AK1833" s="515"/>
      <c r="AL1833" s="515"/>
      <c r="AM1833" s="515"/>
      <c r="AN1833" s="515"/>
      <c r="AO1833" s="515"/>
      <c r="AP1833" s="515"/>
      <c r="AQ1833" s="515"/>
      <c r="AR1833" s="515"/>
      <c r="AS1833" s="515"/>
      <c r="AT1833" s="515"/>
      <c r="AU1833" s="489"/>
    </row>
    <row r="1834" spans="1:47" s="516" customFormat="1" ht="12.75">
      <c r="A1834" s="534"/>
      <c r="B1834" s="401" t="s">
        <v>364</v>
      </c>
      <c r="C1834" s="360"/>
      <c r="D1834" s="360"/>
      <c r="E1834" s="360"/>
      <c r="F1834" s="402"/>
      <c r="G1834" s="402"/>
      <c r="H1834" s="177"/>
      <c r="I1834" s="177"/>
      <c r="J1834" s="177"/>
      <c r="K1834" s="177"/>
      <c r="L1834" s="177"/>
      <c r="M1834" s="177"/>
      <c r="N1834" s="177"/>
      <c r="O1834" s="177"/>
      <c r="P1834" s="177"/>
      <c r="Q1834" s="177"/>
      <c r="R1834" s="177"/>
      <c r="S1834" s="177"/>
      <c r="T1834" s="403">
        <v>0</v>
      </c>
      <c r="U1834" s="403">
        <v>0</v>
      </c>
      <c r="V1834" s="177"/>
      <c r="W1834" s="177"/>
      <c r="X1834" s="177"/>
      <c r="Y1834" s="177"/>
      <c r="Z1834" s="177"/>
      <c r="AA1834" s="545">
        <v>0</v>
      </c>
      <c r="AB1834" s="490"/>
      <c r="AC1834" s="515"/>
      <c r="AD1834" s="515"/>
      <c r="AE1834" s="515"/>
      <c r="AF1834" s="488"/>
      <c r="AG1834" s="515"/>
      <c r="AH1834" s="515"/>
      <c r="AI1834" s="488"/>
      <c r="AJ1834" s="488"/>
      <c r="AK1834" s="515"/>
      <c r="AL1834" s="515"/>
      <c r="AM1834" s="515"/>
      <c r="AN1834" s="515"/>
      <c r="AO1834" s="515"/>
      <c r="AP1834" s="515"/>
      <c r="AQ1834" s="515"/>
      <c r="AR1834" s="515"/>
      <c r="AS1834" s="515"/>
      <c r="AT1834" s="515"/>
      <c r="AU1834" s="489"/>
    </row>
    <row r="1835" spans="1:47" s="516" customFormat="1" ht="12.75">
      <c r="A1835" s="534"/>
      <c r="B1835" s="401" t="s">
        <v>365</v>
      </c>
      <c r="C1835" s="360"/>
      <c r="D1835" s="360"/>
      <c r="E1835" s="360"/>
      <c r="F1835" s="402"/>
      <c r="G1835" s="402"/>
      <c r="H1835" s="177"/>
      <c r="I1835" s="177"/>
      <c r="J1835" s="177"/>
      <c r="K1835" s="177"/>
      <c r="L1835" s="177"/>
      <c r="M1835" s="177"/>
      <c r="N1835" s="177"/>
      <c r="O1835" s="177"/>
      <c r="P1835" s="177"/>
      <c r="Q1835" s="177"/>
      <c r="R1835" s="177"/>
      <c r="S1835" s="177"/>
      <c r="T1835" s="403">
        <v>0</v>
      </c>
      <c r="U1835" s="403">
        <v>0</v>
      </c>
      <c r="V1835" s="177"/>
      <c r="W1835" s="177"/>
      <c r="X1835" s="177"/>
      <c r="Y1835" s="177"/>
      <c r="Z1835" s="177"/>
      <c r="AA1835" s="545">
        <v>0</v>
      </c>
      <c r="AB1835" s="490"/>
      <c r="AC1835" s="515"/>
      <c r="AD1835" s="515"/>
      <c r="AE1835" s="515"/>
      <c r="AF1835" s="488"/>
      <c r="AG1835" s="515"/>
      <c r="AH1835" s="515"/>
      <c r="AI1835" s="488"/>
      <c r="AJ1835" s="488"/>
      <c r="AK1835" s="515"/>
      <c r="AL1835" s="515"/>
      <c r="AM1835" s="515"/>
      <c r="AN1835" s="515"/>
      <c r="AO1835" s="515"/>
      <c r="AP1835" s="515"/>
      <c r="AQ1835" s="515"/>
      <c r="AR1835" s="515"/>
      <c r="AS1835" s="515"/>
      <c r="AT1835" s="515"/>
      <c r="AU1835" s="489"/>
    </row>
    <row r="1836" spans="1:47" s="516" customFormat="1" ht="12.75">
      <c r="A1836" s="534"/>
      <c r="B1836" s="401" t="s">
        <v>366</v>
      </c>
      <c r="C1836" s="360"/>
      <c r="D1836" s="360">
        <v>7.05</v>
      </c>
      <c r="E1836" s="360"/>
      <c r="F1836" s="402"/>
      <c r="G1836" s="402"/>
      <c r="H1836" s="403">
        <v>11.157289174824943</v>
      </c>
      <c r="I1836" s="518">
        <v>11.157289174824943</v>
      </c>
      <c r="J1836" s="177"/>
      <c r="K1836" s="177"/>
      <c r="L1836" s="177"/>
      <c r="M1836" s="177"/>
      <c r="N1836" s="177"/>
      <c r="O1836" s="177"/>
      <c r="P1836" s="177"/>
      <c r="Q1836" s="177"/>
      <c r="R1836" s="177">
        <v>7.05</v>
      </c>
      <c r="S1836" s="177"/>
      <c r="T1836" s="403">
        <v>7.05</v>
      </c>
      <c r="U1836" s="403">
        <v>0</v>
      </c>
      <c r="V1836" s="177"/>
      <c r="W1836" s="177"/>
      <c r="X1836" s="177">
        <v>2.8982864099999999</v>
      </c>
      <c r="Y1836" s="177">
        <v>4.1295013799999998</v>
      </c>
      <c r="Z1836" s="177">
        <v>4.1295013799999998</v>
      </c>
      <c r="AA1836" s="545">
        <v>11.157289169999999</v>
      </c>
      <c r="AB1836" s="490"/>
      <c r="AC1836" s="515"/>
      <c r="AD1836" s="515"/>
      <c r="AE1836" s="515"/>
      <c r="AF1836" s="488"/>
      <c r="AG1836" s="515"/>
      <c r="AH1836" s="515"/>
      <c r="AI1836" s="488"/>
      <c r="AJ1836" s="488"/>
      <c r="AK1836" s="515"/>
      <c r="AL1836" s="515"/>
      <c r="AM1836" s="515"/>
      <c r="AN1836" s="515"/>
      <c r="AO1836" s="515"/>
      <c r="AP1836" s="515"/>
      <c r="AQ1836" s="515"/>
      <c r="AR1836" s="515"/>
      <c r="AS1836" s="515"/>
      <c r="AT1836" s="515"/>
      <c r="AU1836" s="489"/>
    </row>
    <row r="1837" spans="1:47" s="516" customFormat="1" ht="12.75">
      <c r="A1837" s="534"/>
      <c r="B1837" s="401" t="s">
        <v>367</v>
      </c>
      <c r="C1837" s="360"/>
      <c r="D1837" s="360">
        <v>288.32</v>
      </c>
      <c r="E1837" s="360"/>
      <c r="F1837" s="402"/>
      <c r="G1837" s="402"/>
      <c r="H1837" s="403">
        <v>351.36891490199918</v>
      </c>
      <c r="I1837" s="518">
        <v>351.36891490199918</v>
      </c>
      <c r="J1837" s="177"/>
      <c r="K1837" s="177"/>
      <c r="L1837" s="177"/>
      <c r="M1837" s="177"/>
      <c r="N1837" s="177"/>
      <c r="O1837" s="177"/>
      <c r="P1837" s="177"/>
      <c r="Q1837" s="177"/>
      <c r="R1837" s="177">
        <v>288.32</v>
      </c>
      <c r="S1837" s="177"/>
      <c r="T1837" s="403">
        <v>288.32</v>
      </c>
      <c r="U1837" s="403">
        <v>0</v>
      </c>
      <c r="V1837" s="177"/>
      <c r="W1837" s="177"/>
      <c r="X1837" s="177">
        <v>91.27376151</v>
      </c>
      <c r="Y1837" s="177">
        <v>130.04757670000001</v>
      </c>
      <c r="Z1837" s="177">
        <v>130.04757670000001</v>
      </c>
      <c r="AA1837" s="545">
        <v>351.36891491000006</v>
      </c>
      <c r="AB1837" s="490"/>
      <c r="AC1837" s="515"/>
      <c r="AD1837" s="515"/>
      <c r="AE1837" s="515"/>
      <c r="AF1837" s="488"/>
      <c r="AG1837" s="515"/>
      <c r="AH1837" s="515"/>
      <c r="AI1837" s="488"/>
      <c r="AJ1837" s="488"/>
      <c r="AK1837" s="515"/>
      <c r="AL1837" s="515"/>
      <c r="AM1837" s="515"/>
      <c r="AN1837" s="515"/>
      <c r="AO1837" s="515"/>
      <c r="AP1837" s="515"/>
      <c r="AQ1837" s="515"/>
      <c r="AR1837" s="515"/>
      <c r="AS1837" s="515"/>
      <c r="AT1837" s="515"/>
      <c r="AU1837" s="489"/>
    </row>
    <row r="1838" spans="1:47" s="516" customFormat="1" ht="12.75">
      <c r="A1838" s="534"/>
      <c r="B1838" s="401" t="s">
        <v>368</v>
      </c>
      <c r="C1838" s="360">
        <v>0</v>
      </c>
      <c r="D1838" s="360">
        <v>3.04</v>
      </c>
      <c r="E1838" s="360">
        <v>0</v>
      </c>
      <c r="F1838" s="402"/>
      <c r="G1838" s="402"/>
      <c r="H1838" s="177">
        <v>5.7113716388676616</v>
      </c>
      <c r="I1838" s="177">
        <v>5.7113716388676616</v>
      </c>
      <c r="J1838" s="177">
        <v>0</v>
      </c>
      <c r="K1838" s="177">
        <v>0</v>
      </c>
      <c r="L1838" s="177">
        <v>0</v>
      </c>
      <c r="M1838" s="177">
        <v>0</v>
      </c>
      <c r="N1838" s="177">
        <v>0</v>
      </c>
      <c r="O1838" s="177">
        <v>0</v>
      </c>
      <c r="P1838" s="177">
        <v>0</v>
      </c>
      <c r="Q1838" s="177">
        <v>0</v>
      </c>
      <c r="R1838" s="177">
        <v>3.04</v>
      </c>
      <c r="S1838" s="177">
        <v>0</v>
      </c>
      <c r="T1838" s="403">
        <v>3.04</v>
      </c>
      <c r="U1838" s="403">
        <v>0</v>
      </c>
      <c r="V1838" s="177">
        <v>0</v>
      </c>
      <c r="W1838" s="177">
        <v>0</v>
      </c>
      <c r="X1838" s="177">
        <v>1.4836212</v>
      </c>
      <c r="Y1838" s="177">
        <v>2.1138752200000002</v>
      </c>
      <c r="Z1838" s="177">
        <v>2.1138752200000002</v>
      </c>
      <c r="AA1838" s="545">
        <v>5.7113716400000003</v>
      </c>
      <c r="AB1838" s="490"/>
      <c r="AC1838" s="515"/>
      <c r="AD1838" s="515"/>
      <c r="AE1838" s="515"/>
      <c r="AF1838" s="488"/>
      <c r="AG1838" s="515"/>
      <c r="AH1838" s="515"/>
      <c r="AI1838" s="488"/>
      <c r="AJ1838" s="488"/>
      <c r="AK1838" s="515"/>
      <c r="AL1838" s="515"/>
      <c r="AM1838" s="515"/>
      <c r="AN1838" s="515"/>
      <c r="AO1838" s="515"/>
      <c r="AP1838" s="515"/>
      <c r="AQ1838" s="515"/>
      <c r="AR1838" s="515"/>
      <c r="AS1838" s="515"/>
      <c r="AT1838" s="515"/>
      <c r="AU1838" s="489"/>
    </row>
    <row r="1839" spans="1:47" s="516" customFormat="1" ht="12.75">
      <c r="A1839" s="534"/>
      <c r="B1839" s="401" t="s">
        <v>369</v>
      </c>
      <c r="C1839" s="360"/>
      <c r="D1839" s="360"/>
      <c r="E1839" s="360"/>
      <c r="F1839" s="402"/>
      <c r="G1839" s="402"/>
      <c r="H1839" s="177"/>
      <c r="I1839" s="177"/>
      <c r="J1839" s="177"/>
      <c r="K1839" s="177"/>
      <c r="L1839" s="177"/>
      <c r="M1839" s="177"/>
      <c r="N1839" s="177"/>
      <c r="O1839" s="177"/>
      <c r="P1839" s="177"/>
      <c r="Q1839" s="177"/>
      <c r="R1839" s="177"/>
      <c r="S1839" s="177"/>
      <c r="T1839" s="403">
        <v>0</v>
      </c>
      <c r="U1839" s="403">
        <v>0</v>
      </c>
      <c r="V1839" s="177"/>
      <c r="W1839" s="177"/>
      <c r="X1839" s="177"/>
      <c r="Y1839" s="177"/>
      <c r="Z1839" s="177"/>
      <c r="AA1839" s="545">
        <v>0</v>
      </c>
      <c r="AB1839" s="490"/>
      <c r="AC1839" s="515"/>
      <c r="AD1839" s="515"/>
      <c r="AE1839" s="515"/>
      <c r="AF1839" s="488"/>
      <c r="AG1839" s="515"/>
      <c r="AH1839" s="515"/>
      <c r="AI1839" s="488"/>
      <c r="AJ1839" s="488"/>
      <c r="AK1839" s="515"/>
      <c r="AL1839" s="515"/>
      <c r="AM1839" s="515"/>
      <c r="AN1839" s="515"/>
      <c r="AO1839" s="515"/>
      <c r="AP1839" s="515"/>
      <c r="AQ1839" s="515"/>
      <c r="AR1839" s="515"/>
      <c r="AS1839" s="515"/>
      <c r="AT1839" s="515"/>
      <c r="AU1839" s="489"/>
    </row>
    <row r="1840" spans="1:47" s="516" customFormat="1" ht="12.75">
      <c r="A1840" s="534"/>
      <c r="B1840" s="401" t="s">
        <v>370</v>
      </c>
      <c r="C1840" s="360"/>
      <c r="D1840" s="360"/>
      <c r="E1840" s="360"/>
      <c r="F1840" s="402"/>
      <c r="G1840" s="402"/>
      <c r="H1840" s="177"/>
      <c r="I1840" s="177"/>
      <c r="J1840" s="177"/>
      <c r="K1840" s="177"/>
      <c r="L1840" s="177"/>
      <c r="M1840" s="177"/>
      <c r="N1840" s="177"/>
      <c r="O1840" s="177"/>
      <c r="P1840" s="177"/>
      <c r="Q1840" s="177"/>
      <c r="R1840" s="177"/>
      <c r="S1840" s="177"/>
      <c r="T1840" s="403">
        <v>0</v>
      </c>
      <c r="U1840" s="403">
        <v>0</v>
      </c>
      <c r="V1840" s="177"/>
      <c r="W1840" s="177"/>
      <c r="X1840" s="177"/>
      <c r="Y1840" s="177"/>
      <c r="Z1840" s="177"/>
      <c r="AA1840" s="545">
        <v>0</v>
      </c>
      <c r="AB1840" s="490"/>
      <c r="AC1840" s="515"/>
      <c r="AD1840" s="515"/>
      <c r="AE1840" s="515"/>
      <c r="AF1840" s="488"/>
      <c r="AG1840" s="515"/>
      <c r="AH1840" s="515"/>
      <c r="AI1840" s="488"/>
      <c r="AJ1840" s="488"/>
      <c r="AK1840" s="515"/>
      <c r="AL1840" s="515"/>
      <c r="AM1840" s="515"/>
      <c r="AN1840" s="515"/>
      <c r="AO1840" s="515"/>
      <c r="AP1840" s="515"/>
      <c r="AQ1840" s="515"/>
      <c r="AR1840" s="515"/>
      <c r="AS1840" s="515"/>
      <c r="AT1840" s="515"/>
      <c r="AU1840" s="489"/>
    </row>
    <row r="1841" spans="1:47" s="516" customFormat="1" ht="12.75">
      <c r="A1841" s="534"/>
      <c r="B1841" s="401" t="s">
        <v>371</v>
      </c>
      <c r="C1841" s="360"/>
      <c r="D1841" s="360">
        <v>3.04</v>
      </c>
      <c r="E1841" s="360"/>
      <c r="F1841" s="402"/>
      <c r="G1841" s="402"/>
      <c r="H1841" s="403">
        <v>5.7113716388676616</v>
      </c>
      <c r="I1841" s="518">
        <v>5.7113716388676616</v>
      </c>
      <c r="J1841" s="177"/>
      <c r="K1841" s="177"/>
      <c r="L1841" s="177"/>
      <c r="M1841" s="177"/>
      <c r="N1841" s="177"/>
      <c r="O1841" s="177"/>
      <c r="P1841" s="177"/>
      <c r="Q1841" s="177"/>
      <c r="R1841" s="177">
        <v>3.04</v>
      </c>
      <c r="S1841" s="177"/>
      <c r="T1841" s="403">
        <v>3.04</v>
      </c>
      <c r="U1841" s="403">
        <v>0</v>
      </c>
      <c r="V1841" s="177"/>
      <c r="W1841" s="177"/>
      <c r="X1841" s="177">
        <v>1.4836212</v>
      </c>
      <c r="Y1841" s="177">
        <v>2.1138752200000002</v>
      </c>
      <c r="Z1841" s="177">
        <v>2.1138752200000002</v>
      </c>
      <c r="AA1841" s="545">
        <v>5.7113716400000003</v>
      </c>
      <c r="AB1841" s="490"/>
      <c r="AC1841" s="515"/>
      <c r="AD1841" s="515"/>
      <c r="AE1841" s="515"/>
      <c r="AF1841" s="488"/>
      <c r="AG1841" s="515"/>
      <c r="AH1841" s="515"/>
      <c r="AI1841" s="488"/>
      <c r="AJ1841" s="488"/>
      <c r="AK1841" s="515"/>
      <c r="AL1841" s="515"/>
      <c r="AM1841" s="515"/>
      <c r="AN1841" s="515"/>
      <c r="AO1841" s="515"/>
      <c r="AP1841" s="515"/>
      <c r="AQ1841" s="515"/>
      <c r="AR1841" s="515"/>
      <c r="AS1841" s="515"/>
      <c r="AT1841" s="515"/>
      <c r="AU1841" s="489"/>
    </row>
    <row r="1842" spans="1:47" s="516" customFormat="1" ht="12.75">
      <c r="A1842" s="534"/>
      <c r="B1842" s="401" t="s">
        <v>372</v>
      </c>
      <c r="C1842" s="360"/>
      <c r="D1842" s="360"/>
      <c r="E1842" s="360"/>
      <c r="F1842" s="402"/>
      <c r="G1842" s="402"/>
      <c r="H1842" s="177"/>
      <c r="I1842" s="177"/>
      <c r="J1842" s="177"/>
      <c r="K1842" s="177"/>
      <c r="L1842" s="177"/>
      <c r="M1842" s="177"/>
      <c r="N1842" s="177"/>
      <c r="O1842" s="177"/>
      <c r="P1842" s="177"/>
      <c r="Q1842" s="177"/>
      <c r="R1842" s="177"/>
      <c r="S1842" s="177"/>
      <c r="T1842" s="403">
        <v>0</v>
      </c>
      <c r="U1842" s="403">
        <v>0</v>
      </c>
      <c r="V1842" s="177"/>
      <c r="W1842" s="177"/>
      <c r="X1842" s="177"/>
      <c r="Y1842" s="177"/>
      <c r="Z1842" s="177"/>
      <c r="AA1842" s="545">
        <v>0</v>
      </c>
      <c r="AB1842" s="490"/>
      <c r="AC1842" s="515"/>
      <c r="AD1842" s="515"/>
      <c r="AE1842" s="515"/>
      <c r="AF1842" s="488"/>
      <c r="AG1842" s="515"/>
      <c r="AH1842" s="515"/>
      <c r="AI1842" s="488"/>
      <c r="AJ1842" s="488"/>
      <c r="AK1842" s="515"/>
      <c r="AL1842" s="515"/>
      <c r="AM1842" s="515"/>
      <c r="AN1842" s="515"/>
      <c r="AO1842" s="515"/>
      <c r="AP1842" s="515"/>
      <c r="AQ1842" s="515"/>
      <c r="AR1842" s="515"/>
      <c r="AS1842" s="515"/>
      <c r="AT1842" s="515"/>
      <c r="AU1842" s="489"/>
    </row>
    <row r="1843" spans="1:47" s="516" customFormat="1" ht="12.75">
      <c r="A1843" s="534"/>
      <c r="B1843" s="401" t="s">
        <v>373</v>
      </c>
      <c r="C1843" s="360">
        <v>0</v>
      </c>
      <c r="D1843" s="360">
        <v>0</v>
      </c>
      <c r="E1843" s="360">
        <v>46.82</v>
      </c>
      <c r="F1843" s="402"/>
      <c r="G1843" s="402"/>
      <c r="H1843" s="177">
        <v>135.08987428430845</v>
      </c>
      <c r="I1843" s="177">
        <v>135.08987428430845</v>
      </c>
      <c r="J1843" s="177">
        <v>0</v>
      </c>
      <c r="K1843" s="177">
        <v>0</v>
      </c>
      <c r="L1843" s="177">
        <v>0</v>
      </c>
      <c r="M1843" s="177">
        <v>0</v>
      </c>
      <c r="N1843" s="177">
        <v>0</v>
      </c>
      <c r="O1843" s="177">
        <v>0</v>
      </c>
      <c r="P1843" s="177">
        <v>0</v>
      </c>
      <c r="Q1843" s="177">
        <v>0</v>
      </c>
      <c r="R1843" s="177">
        <v>0</v>
      </c>
      <c r="S1843" s="177">
        <v>46.82</v>
      </c>
      <c r="T1843" s="403">
        <v>0</v>
      </c>
      <c r="U1843" s="403">
        <v>46.82</v>
      </c>
      <c r="V1843" s="177">
        <v>0</v>
      </c>
      <c r="W1843" s="177">
        <v>0</v>
      </c>
      <c r="X1843" s="177">
        <v>35.091780880000002</v>
      </c>
      <c r="Y1843" s="177">
        <v>49.999046700000001</v>
      </c>
      <c r="Z1843" s="177">
        <v>49.999046700000001</v>
      </c>
      <c r="AA1843" s="545">
        <v>135.08987428</v>
      </c>
      <c r="AB1843" s="490"/>
      <c r="AC1843" s="515"/>
      <c r="AD1843" s="515"/>
      <c r="AE1843" s="515"/>
      <c r="AF1843" s="488"/>
      <c r="AG1843" s="515"/>
      <c r="AH1843" s="515"/>
      <c r="AI1843" s="488"/>
      <c r="AJ1843" s="488"/>
      <c r="AK1843" s="515"/>
      <c r="AL1843" s="515"/>
      <c r="AM1843" s="515"/>
      <c r="AN1843" s="515"/>
      <c r="AO1843" s="515"/>
      <c r="AP1843" s="515"/>
      <c r="AQ1843" s="515"/>
      <c r="AR1843" s="515"/>
      <c r="AS1843" s="515"/>
      <c r="AT1843" s="515"/>
      <c r="AU1843" s="489"/>
    </row>
    <row r="1844" spans="1:47" s="516" customFormat="1" ht="12.75">
      <c r="A1844" s="534"/>
      <c r="B1844" s="401" t="s">
        <v>374</v>
      </c>
      <c r="C1844" s="360"/>
      <c r="D1844" s="360"/>
      <c r="E1844" s="360"/>
      <c r="F1844" s="402"/>
      <c r="G1844" s="402"/>
      <c r="H1844" s="177"/>
      <c r="I1844" s="177"/>
      <c r="J1844" s="177"/>
      <c r="K1844" s="177"/>
      <c r="L1844" s="177"/>
      <c r="M1844" s="177"/>
      <c r="N1844" s="177"/>
      <c r="O1844" s="177"/>
      <c r="P1844" s="177"/>
      <c r="Q1844" s="177"/>
      <c r="R1844" s="177"/>
      <c r="S1844" s="177"/>
      <c r="T1844" s="403">
        <v>0</v>
      </c>
      <c r="U1844" s="403">
        <v>0</v>
      </c>
      <c r="V1844" s="177"/>
      <c r="W1844" s="177"/>
      <c r="X1844" s="177"/>
      <c r="Y1844" s="177"/>
      <c r="Z1844" s="177"/>
      <c r="AA1844" s="545">
        <v>0</v>
      </c>
      <c r="AB1844" s="490"/>
      <c r="AC1844" s="515"/>
      <c r="AD1844" s="515"/>
      <c r="AE1844" s="515"/>
      <c r="AF1844" s="488"/>
      <c r="AG1844" s="515"/>
      <c r="AH1844" s="515"/>
      <c r="AI1844" s="488"/>
      <c r="AJ1844" s="488"/>
      <c r="AK1844" s="515"/>
      <c r="AL1844" s="515"/>
      <c r="AM1844" s="515"/>
      <c r="AN1844" s="515"/>
      <c r="AO1844" s="515"/>
      <c r="AP1844" s="515"/>
      <c r="AQ1844" s="515"/>
      <c r="AR1844" s="515"/>
      <c r="AS1844" s="515"/>
      <c r="AT1844" s="515"/>
      <c r="AU1844" s="489"/>
    </row>
    <row r="1845" spans="1:47" s="516" customFormat="1" ht="12.75">
      <c r="A1845" s="534"/>
      <c r="B1845" s="401" t="s">
        <v>375</v>
      </c>
      <c r="C1845" s="360"/>
      <c r="D1845" s="360"/>
      <c r="E1845" s="360"/>
      <c r="F1845" s="402"/>
      <c r="G1845" s="402"/>
      <c r="H1845" s="177"/>
      <c r="I1845" s="177"/>
      <c r="J1845" s="177"/>
      <c r="K1845" s="177"/>
      <c r="L1845" s="177"/>
      <c r="M1845" s="177"/>
      <c r="N1845" s="177"/>
      <c r="O1845" s="177"/>
      <c r="P1845" s="177"/>
      <c r="Q1845" s="177"/>
      <c r="R1845" s="177"/>
      <c r="S1845" s="177"/>
      <c r="T1845" s="403">
        <v>0</v>
      </c>
      <c r="U1845" s="403">
        <v>0</v>
      </c>
      <c r="V1845" s="177"/>
      <c r="W1845" s="177"/>
      <c r="X1845" s="177"/>
      <c r="Y1845" s="177"/>
      <c r="Z1845" s="177"/>
      <c r="AA1845" s="545">
        <v>0</v>
      </c>
      <c r="AB1845" s="490"/>
      <c r="AC1845" s="515"/>
      <c r="AD1845" s="515"/>
      <c r="AE1845" s="515"/>
      <c r="AF1845" s="488"/>
      <c r="AG1845" s="515"/>
      <c r="AH1845" s="515"/>
      <c r="AI1845" s="488"/>
      <c r="AJ1845" s="488"/>
      <c r="AK1845" s="515"/>
      <c r="AL1845" s="515"/>
      <c r="AM1845" s="515"/>
      <c r="AN1845" s="515"/>
      <c r="AO1845" s="515"/>
      <c r="AP1845" s="515"/>
      <c r="AQ1845" s="515"/>
      <c r="AR1845" s="515"/>
      <c r="AS1845" s="515"/>
      <c r="AT1845" s="515"/>
      <c r="AU1845" s="489"/>
    </row>
    <row r="1846" spans="1:47" s="516" customFormat="1" ht="12.75">
      <c r="A1846" s="534"/>
      <c r="B1846" s="401" t="s">
        <v>376</v>
      </c>
      <c r="C1846" s="360"/>
      <c r="D1846" s="360"/>
      <c r="E1846" s="360">
        <v>46.82</v>
      </c>
      <c r="F1846" s="402"/>
      <c r="G1846" s="402"/>
      <c r="H1846" s="403">
        <v>135.08987428430845</v>
      </c>
      <c r="I1846" s="518">
        <v>135.08987428430845</v>
      </c>
      <c r="J1846" s="177"/>
      <c r="K1846" s="177"/>
      <c r="L1846" s="177"/>
      <c r="M1846" s="177"/>
      <c r="N1846" s="177"/>
      <c r="O1846" s="177"/>
      <c r="P1846" s="177"/>
      <c r="Q1846" s="177"/>
      <c r="R1846" s="177"/>
      <c r="S1846" s="177">
        <v>46.82</v>
      </c>
      <c r="T1846" s="403">
        <v>0</v>
      </c>
      <c r="U1846" s="403">
        <v>46.82</v>
      </c>
      <c r="V1846" s="177"/>
      <c r="W1846" s="177"/>
      <c r="X1846" s="177">
        <v>35.091780880000002</v>
      </c>
      <c r="Y1846" s="177">
        <v>49.999046700000001</v>
      </c>
      <c r="Z1846" s="177">
        <v>49.999046700000001</v>
      </c>
      <c r="AA1846" s="545">
        <v>135.08987428</v>
      </c>
      <c r="AB1846" s="490"/>
      <c r="AC1846" s="515"/>
      <c r="AD1846" s="515"/>
      <c r="AE1846" s="515"/>
      <c r="AF1846" s="488"/>
      <c r="AG1846" s="515"/>
      <c r="AH1846" s="515"/>
      <c r="AI1846" s="488"/>
      <c r="AJ1846" s="488"/>
      <c r="AK1846" s="515"/>
      <c r="AL1846" s="515"/>
      <c r="AM1846" s="515"/>
      <c r="AN1846" s="515"/>
      <c r="AO1846" s="515"/>
      <c r="AP1846" s="515"/>
      <c r="AQ1846" s="515"/>
      <c r="AR1846" s="515"/>
      <c r="AS1846" s="515"/>
      <c r="AT1846" s="515"/>
      <c r="AU1846" s="489"/>
    </row>
    <row r="1847" spans="1:47" s="516" customFormat="1" ht="12.75">
      <c r="A1847" s="534"/>
      <c r="B1847" s="401" t="s">
        <v>377</v>
      </c>
      <c r="C1847" s="360"/>
      <c r="D1847" s="360"/>
      <c r="E1847" s="360"/>
      <c r="F1847" s="402"/>
      <c r="G1847" s="402"/>
      <c r="H1847" s="177"/>
      <c r="I1847" s="177"/>
      <c r="J1847" s="177"/>
      <c r="K1847" s="177"/>
      <c r="L1847" s="177"/>
      <c r="M1847" s="177"/>
      <c r="N1847" s="177"/>
      <c r="O1847" s="177"/>
      <c r="P1847" s="177"/>
      <c r="Q1847" s="177"/>
      <c r="R1847" s="177"/>
      <c r="S1847" s="177"/>
      <c r="T1847" s="403">
        <v>0</v>
      </c>
      <c r="U1847" s="403">
        <v>0</v>
      </c>
      <c r="V1847" s="177"/>
      <c r="W1847" s="177"/>
      <c r="X1847" s="177"/>
      <c r="Y1847" s="177"/>
      <c r="Z1847" s="177"/>
      <c r="AA1847" s="407"/>
      <c r="AB1847" s="533"/>
      <c r="AC1847" s="515"/>
      <c r="AD1847" s="515"/>
      <c r="AE1847" s="515"/>
      <c r="AF1847" s="488"/>
      <c r="AG1847" s="515"/>
      <c r="AH1847" s="515"/>
      <c r="AI1847" s="488"/>
      <c r="AJ1847" s="488"/>
      <c r="AK1847" s="515"/>
      <c r="AL1847" s="515"/>
      <c r="AM1847" s="515"/>
      <c r="AN1847" s="515"/>
      <c r="AO1847" s="515"/>
      <c r="AP1847" s="515"/>
      <c r="AQ1847" s="515"/>
      <c r="AR1847" s="515"/>
      <c r="AS1847" s="515"/>
      <c r="AT1847" s="515"/>
      <c r="AU1847" s="489"/>
    </row>
    <row r="1848" spans="1:47" s="516" customFormat="1" ht="12.75">
      <c r="A1848" s="534"/>
      <c r="B1848" s="401" t="s">
        <v>67</v>
      </c>
      <c r="C1848" s="360"/>
      <c r="D1848" s="360"/>
      <c r="E1848" s="360"/>
      <c r="F1848" s="402"/>
      <c r="G1848" s="402"/>
      <c r="H1848" s="177"/>
      <c r="I1848" s="177"/>
      <c r="J1848" s="177"/>
      <c r="K1848" s="177"/>
      <c r="L1848" s="177"/>
      <c r="M1848" s="177"/>
      <c r="N1848" s="177"/>
      <c r="O1848" s="177"/>
      <c r="P1848" s="177"/>
      <c r="Q1848" s="177"/>
      <c r="R1848" s="177"/>
      <c r="S1848" s="177"/>
      <c r="T1848" s="403">
        <v>0</v>
      </c>
      <c r="U1848" s="403">
        <v>0</v>
      </c>
      <c r="V1848" s="177"/>
      <c r="W1848" s="177"/>
      <c r="X1848" s="177"/>
      <c r="Y1848" s="177"/>
      <c r="Z1848" s="177"/>
      <c r="AA1848" s="407"/>
      <c r="AB1848" s="533"/>
      <c r="AC1848" s="515"/>
      <c r="AD1848" s="515"/>
      <c r="AE1848" s="515"/>
      <c r="AF1848" s="488"/>
      <c r="AG1848" s="515"/>
      <c r="AH1848" s="515"/>
      <c r="AI1848" s="488"/>
      <c r="AJ1848" s="488"/>
      <c r="AK1848" s="515"/>
      <c r="AL1848" s="515"/>
      <c r="AM1848" s="515"/>
      <c r="AN1848" s="515"/>
      <c r="AO1848" s="515"/>
      <c r="AP1848" s="515"/>
      <c r="AQ1848" s="515"/>
      <c r="AR1848" s="515"/>
      <c r="AS1848" s="515"/>
      <c r="AT1848" s="515"/>
      <c r="AU1848" s="489"/>
    </row>
    <row r="1849" spans="1:47" s="528" customFormat="1" ht="54.95" customHeight="1">
      <c r="A1849" s="542">
        <v>77</v>
      </c>
      <c r="B1849" s="535" t="s">
        <v>159</v>
      </c>
      <c r="C1849" s="513" t="s">
        <v>52</v>
      </c>
      <c r="D1849" s="504">
        <v>39.700000000000003</v>
      </c>
      <c r="E1849" s="513">
        <v>2.95</v>
      </c>
      <c r="F1849" s="514">
        <v>2015</v>
      </c>
      <c r="G1849" s="514">
        <v>2016</v>
      </c>
      <c r="H1849" s="513">
        <v>71.39</v>
      </c>
      <c r="I1849" s="513">
        <v>71.39</v>
      </c>
      <c r="J1849" s="513"/>
      <c r="K1849" s="513"/>
      <c r="L1849" s="513"/>
      <c r="M1849" s="513"/>
      <c r="N1849" s="513"/>
      <c r="O1849" s="513"/>
      <c r="P1849" s="513">
        <v>39.700000000000003</v>
      </c>
      <c r="Q1849" s="513">
        <v>2.95</v>
      </c>
      <c r="R1849" s="513"/>
      <c r="S1849" s="513"/>
      <c r="T1849" s="584">
        <v>39.700000000000003</v>
      </c>
      <c r="U1849" s="584">
        <v>2.95</v>
      </c>
      <c r="V1849" s="590"/>
      <c r="W1849" s="513"/>
      <c r="X1849" s="513">
        <v>30</v>
      </c>
      <c r="Y1849" s="513">
        <v>41.39</v>
      </c>
      <c r="Z1849" s="513"/>
      <c r="AA1849" s="587">
        <v>71.39</v>
      </c>
      <c r="AB1849" s="531"/>
      <c r="AC1849" s="515"/>
      <c r="AD1849" s="536"/>
      <c r="AE1849" s="536"/>
      <c r="AF1849" s="515"/>
      <c r="AG1849" s="515"/>
      <c r="AH1849" s="515"/>
      <c r="AJ1849" s="515"/>
      <c r="AK1849" s="515"/>
      <c r="AL1849" s="515"/>
      <c r="AM1849" s="515"/>
      <c r="AN1849" s="515"/>
      <c r="AO1849" s="515"/>
      <c r="AP1849" s="515"/>
    </row>
    <row r="1850" spans="1:47" s="516" customFormat="1" ht="12.75">
      <c r="A1850" s="534"/>
      <c r="B1850" s="401" t="s">
        <v>361</v>
      </c>
      <c r="C1850" s="360">
        <v>0</v>
      </c>
      <c r="D1850" s="360">
        <v>39.700000000000003</v>
      </c>
      <c r="E1850" s="360">
        <v>2.95</v>
      </c>
      <c r="F1850" s="402"/>
      <c r="G1850" s="402"/>
      <c r="H1850" s="177">
        <v>71.38999999999993</v>
      </c>
      <c r="I1850" s="177">
        <v>71.38999999999993</v>
      </c>
      <c r="J1850" s="177">
        <v>0</v>
      </c>
      <c r="K1850" s="177">
        <v>0</v>
      </c>
      <c r="L1850" s="177">
        <v>0</v>
      </c>
      <c r="M1850" s="177">
        <v>0</v>
      </c>
      <c r="N1850" s="177">
        <v>0</v>
      </c>
      <c r="O1850" s="177">
        <v>0</v>
      </c>
      <c r="P1850" s="177">
        <v>39.700000000000003</v>
      </c>
      <c r="Q1850" s="177">
        <v>2.95</v>
      </c>
      <c r="R1850" s="177">
        <v>0</v>
      </c>
      <c r="S1850" s="177">
        <v>0</v>
      </c>
      <c r="T1850" s="403">
        <v>39.700000000000003</v>
      </c>
      <c r="U1850" s="403">
        <v>2.95</v>
      </c>
      <c r="V1850" s="177">
        <v>0</v>
      </c>
      <c r="W1850" s="177">
        <v>0</v>
      </c>
      <c r="X1850" s="177">
        <v>30</v>
      </c>
      <c r="Y1850" s="177">
        <v>41.389999999999993</v>
      </c>
      <c r="Z1850" s="177">
        <v>0</v>
      </c>
      <c r="AA1850" s="545">
        <v>71.389999999999986</v>
      </c>
      <c r="AB1850" s="490"/>
      <c r="AC1850" s="515"/>
      <c r="AD1850" s="515"/>
      <c r="AE1850" s="515"/>
      <c r="AF1850" s="488"/>
      <c r="AG1850" s="515"/>
      <c r="AH1850" s="515"/>
      <c r="AI1850" s="488"/>
      <c r="AJ1850" s="488"/>
      <c r="AK1850" s="515"/>
      <c r="AL1850" s="515"/>
      <c r="AM1850" s="515"/>
      <c r="AN1850" s="515"/>
      <c r="AO1850" s="515"/>
      <c r="AP1850" s="515"/>
      <c r="AQ1850" s="515"/>
      <c r="AR1850" s="515"/>
      <c r="AS1850" s="515"/>
      <c r="AT1850" s="515"/>
      <c r="AU1850" s="489"/>
    </row>
    <row r="1851" spans="1:47" s="516" customFormat="1" ht="12.75">
      <c r="A1851" s="534"/>
      <c r="B1851" s="401" t="s">
        <v>362</v>
      </c>
      <c r="C1851" s="360">
        <v>0</v>
      </c>
      <c r="D1851" s="360">
        <v>39.700000000000003</v>
      </c>
      <c r="E1851" s="360">
        <v>0</v>
      </c>
      <c r="F1851" s="402"/>
      <c r="G1851" s="402"/>
      <c r="H1851" s="177">
        <v>63.977027807048472</v>
      </c>
      <c r="I1851" s="177">
        <v>63.977027807048472</v>
      </c>
      <c r="J1851" s="177">
        <v>0</v>
      </c>
      <c r="K1851" s="177">
        <v>0</v>
      </c>
      <c r="L1851" s="177">
        <v>0</v>
      </c>
      <c r="M1851" s="177">
        <v>0</v>
      </c>
      <c r="N1851" s="177">
        <v>0</v>
      </c>
      <c r="O1851" s="177">
        <v>0</v>
      </c>
      <c r="P1851" s="177">
        <v>39.700000000000003</v>
      </c>
      <c r="Q1851" s="177">
        <v>0</v>
      </c>
      <c r="R1851" s="177">
        <v>0</v>
      </c>
      <c r="S1851" s="177">
        <v>0</v>
      </c>
      <c r="T1851" s="403">
        <v>39.700000000000003</v>
      </c>
      <c r="U1851" s="403">
        <v>0</v>
      </c>
      <c r="V1851" s="177">
        <v>0</v>
      </c>
      <c r="W1851" s="177">
        <v>0</v>
      </c>
      <c r="X1851" s="177">
        <v>26.884869510000001</v>
      </c>
      <c r="Y1851" s="177">
        <v>37.092158299999994</v>
      </c>
      <c r="Z1851" s="177">
        <v>0</v>
      </c>
      <c r="AA1851" s="545">
        <v>63.977027809999996</v>
      </c>
      <c r="AB1851" s="490"/>
      <c r="AC1851" s="515"/>
      <c r="AD1851" s="515"/>
      <c r="AE1851" s="515"/>
      <c r="AF1851" s="488"/>
      <c r="AG1851" s="515"/>
      <c r="AH1851" s="515"/>
      <c r="AI1851" s="488"/>
      <c r="AJ1851" s="488"/>
      <c r="AK1851" s="515"/>
      <c r="AL1851" s="515"/>
      <c r="AM1851" s="515"/>
      <c r="AN1851" s="515"/>
      <c r="AO1851" s="515"/>
      <c r="AP1851" s="515"/>
      <c r="AQ1851" s="515"/>
      <c r="AR1851" s="515"/>
      <c r="AS1851" s="515"/>
      <c r="AT1851" s="515"/>
      <c r="AU1851" s="489"/>
    </row>
    <row r="1852" spans="1:47" s="516" customFormat="1" ht="12.75">
      <c r="A1852" s="534"/>
      <c r="B1852" s="401" t="s">
        <v>363</v>
      </c>
      <c r="C1852" s="360">
        <v>0</v>
      </c>
      <c r="D1852" s="360">
        <v>29.664999999999999</v>
      </c>
      <c r="E1852" s="360">
        <v>0</v>
      </c>
      <c r="F1852" s="402"/>
      <c r="G1852" s="402"/>
      <c r="H1852" s="177">
        <v>45.208903704774187</v>
      </c>
      <c r="I1852" s="177">
        <v>45.208903704774187</v>
      </c>
      <c r="J1852" s="177">
        <v>0</v>
      </c>
      <c r="K1852" s="177">
        <v>0</v>
      </c>
      <c r="L1852" s="177">
        <v>0</v>
      </c>
      <c r="M1852" s="177">
        <v>0</v>
      </c>
      <c r="N1852" s="177">
        <v>0</v>
      </c>
      <c r="O1852" s="177">
        <v>0</v>
      </c>
      <c r="P1852" s="177">
        <v>29.664999999999999</v>
      </c>
      <c r="Q1852" s="177">
        <v>0</v>
      </c>
      <c r="R1852" s="177">
        <v>0</v>
      </c>
      <c r="S1852" s="177">
        <v>0</v>
      </c>
      <c r="T1852" s="403">
        <v>29.664999999999999</v>
      </c>
      <c r="U1852" s="403">
        <v>0</v>
      </c>
      <c r="V1852" s="177">
        <v>0</v>
      </c>
      <c r="W1852" s="177">
        <v>0</v>
      </c>
      <c r="X1852" s="177">
        <v>18.99799848</v>
      </c>
      <c r="Y1852" s="177">
        <v>26.210905229999998</v>
      </c>
      <c r="Z1852" s="177">
        <v>0</v>
      </c>
      <c r="AA1852" s="545">
        <v>45.208903710000001</v>
      </c>
      <c r="AB1852" s="490"/>
      <c r="AC1852" s="515"/>
      <c r="AD1852" s="515"/>
      <c r="AE1852" s="515"/>
      <c r="AF1852" s="488"/>
      <c r="AG1852" s="515"/>
      <c r="AH1852" s="515"/>
      <c r="AI1852" s="488"/>
      <c r="AJ1852" s="488"/>
      <c r="AK1852" s="515"/>
      <c r="AL1852" s="515"/>
      <c r="AM1852" s="515"/>
      <c r="AN1852" s="515"/>
      <c r="AO1852" s="515"/>
      <c r="AP1852" s="515"/>
      <c r="AQ1852" s="515"/>
      <c r="AR1852" s="515"/>
      <c r="AS1852" s="515"/>
      <c r="AT1852" s="515"/>
      <c r="AU1852" s="489"/>
    </row>
    <row r="1853" spans="1:47" s="516" customFormat="1" ht="12.75">
      <c r="A1853" s="534"/>
      <c r="B1853" s="401" t="s">
        <v>364</v>
      </c>
      <c r="C1853" s="360"/>
      <c r="D1853" s="360"/>
      <c r="E1853" s="360"/>
      <c r="F1853" s="402"/>
      <c r="G1853" s="402"/>
      <c r="H1853" s="177"/>
      <c r="I1853" s="177"/>
      <c r="J1853" s="177"/>
      <c r="K1853" s="177"/>
      <c r="L1853" s="177"/>
      <c r="M1853" s="177"/>
      <c r="N1853" s="177"/>
      <c r="O1853" s="177"/>
      <c r="P1853" s="177"/>
      <c r="Q1853" s="177"/>
      <c r="R1853" s="177"/>
      <c r="S1853" s="177"/>
      <c r="T1853" s="403">
        <v>0</v>
      </c>
      <c r="U1853" s="403">
        <v>0</v>
      </c>
      <c r="V1853" s="177"/>
      <c r="W1853" s="177"/>
      <c r="X1853" s="177"/>
      <c r="Y1853" s="177"/>
      <c r="Z1853" s="177"/>
      <c r="AA1853" s="545">
        <v>0</v>
      </c>
      <c r="AB1853" s="490"/>
      <c r="AC1853" s="515"/>
      <c r="AD1853" s="515"/>
      <c r="AE1853" s="515"/>
      <c r="AF1853" s="488"/>
      <c r="AG1853" s="515"/>
      <c r="AH1853" s="515"/>
      <c r="AI1853" s="488"/>
      <c r="AJ1853" s="488"/>
      <c r="AK1853" s="515"/>
      <c r="AL1853" s="515"/>
      <c r="AM1853" s="515"/>
      <c r="AN1853" s="515"/>
      <c r="AO1853" s="515"/>
      <c r="AP1853" s="515"/>
      <c r="AQ1853" s="515"/>
      <c r="AR1853" s="515"/>
      <c r="AS1853" s="515"/>
      <c r="AT1853" s="515"/>
      <c r="AU1853" s="489"/>
    </row>
    <row r="1854" spans="1:47" s="516" customFormat="1" ht="12.75">
      <c r="A1854" s="534"/>
      <c r="B1854" s="401" t="s">
        <v>365</v>
      </c>
      <c r="C1854" s="360"/>
      <c r="D1854" s="360"/>
      <c r="E1854" s="360"/>
      <c r="F1854" s="402"/>
      <c r="G1854" s="402"/>
      <c r="H1854" s="177"/>
      <c r="I1854" s="177"/>
      <c r="J1854" s="177"/>
      <c r="K1854" s="177"/>
      <c r="L1854" s="177"/>
      <c r="M1854" s="177"/>
      <c r="N1854" s="177"/>
      <c r="O1854" s="177"/>
      <c r="P1854" s="177"/>
      <c r="Q1854" s="177"/>
      <c r="R1854" s="177"/>
      <c r="S1854" s="177"/>
      <c r="T1854" s="403">
        <v>0</v>
      </c>
      <c r="U1854" s="403">
        <v>0</v>
      </c>
      <c r="V1854" s="177"/>
      <c r="W1854" s="177"/>
      <c r="X1854" s="177"/>
      <c r="Y1854" s="177"/>
      <c r="Z1854" s="177"/>
      <c r="AA1854" s="545">
        <v>0</v>
      </c>
      <c r="AB1854" s="490"/>
      <c r="AC1854" s="515"/>
      <c r="AD1854" s="515"/>
      <c r="AE1854" s="515"/>
      <c r="AF1854" s="488"/>
      <c r="AG1854" s="515"/>
      <c r="AH1854" s="515"/>
      <c r="AI1854" s="488"/>
      <c r="AJ1854" s="488"/>
      <c r="AK1854" s="515"/>
      <c r="AL1854" s="515"/>
      <c r="AM1854" s="515"/>
      <c r="AN1854" s="515"/>
      <c r="AO1854" s="515"/>
      <c r="AP1854" s="515"/>
      <c r="AQ1854" s="515"/>
      <c r="AR1854" s="515"/>
      <c r="AS1854" s="515"/>
      <c r="AT1854" s="515"/>
      <c r="AU1854" s="489"/>
    </row>
    <row r="1855" spans="1:47" s="516" customFormat="1" ht="12.75">
      <c r="A1855" s="534"/>
      <c r="B1855" s="401" t="s">
        <v>366</v>
      </c>
      <c r="C1855" s="360"/>
      <c r="D1855" s="360">
        <v>25.45</v>
      </c>
      <c r="E1855" s="360"/>
      <c r="F1855" s="402"/>
      <c r="G1855" s="402"/>
      <c r="H1855" s="403">
        <v>40.095350255118085</v>
      </c>
      <c r="I1855" s="518">
        <v>40.095350255118085</v>
      </c>
      <c r="J1855" s="177"/>
      <c r="K1855" s="177"/>
      <c r="L1855" s="177"/>
      <c r="M1855" s="177"/>
      <c r="N1855" s="177"/>
      <c r="O1855" s="177"/>
      <c r="P1855" s="177">
        <v>25.45</v>
      </c>
      <c r="Q1855" s="177"/>
      <c r="R1855" s="177"/>
      <c r="S1855" s="177"/>
      <c r="T1855" s="403">
        <v>25.45</v>
      </c>
      <c r="U1855" s="403">
        <v>0</v>
      </c>
      <c r="V1855" s="177"/>
      <c r="W1855" s="177"/>
      <c r="X1855" s="177">
        <v>16.849145650000001</v>
      </c>
      <c r="Y1855" s="177">
        <v>23.246204609999999</v>
      </c>
      <c r="Z1855" s="177"/>
      <c r="AA1855" s="545">
        <v>40.095350260000004</v>
      </c>
      <c r="AB1855" s="490"/>
      <c r="AC1855" s="515"/>
      <c r="AD1855" s="515"/>
      <c r="AE1855" s="515"/>
      <c r="AF1855" s="488"/>
      <c r="AG1855" s="515"/>
      <c r="AH1855" s="515"/>
      <c r="AI1855" s="488"/>
      <c r="AJ1855" s="488"/>
      <c r="AK1855" s="515"/>
      <c r="AL1855" s="515"/>
      <c r="AM1855" s="515"/>
      <c r="AN1855" s="515"/>
      <c r="AO1855" s="515"/>
      <c r="AP1855" s="515"/>
      <c r="AQ1855" s="515"/>
      <c r="AR1855" s="515"/>
      <c r="AS1855" s="515"/>
      <c r="AT1855" s="515"/>
      <c r="AU1855" s="489"/>
    </row>
    <row r="1856" spans="1:47" s="516" customFormat="1" ht="12.75">
      <c r="A1856" s="534"/>
      <c r="B1856" s="401" t="s">
        <v>367</v>
      </c>
      <c r="C1856" s="360"/>
      <c r="D1856" s="360">
        <v>4.2149999999999999</v>
      </c>
      <c r="E1856" s="360"/>
      <c r="F1856" s="402"/>
      <c r="G1856" s="402"/>
      <c r="H1856" s="403">
        <v>5.1135534496561048</v>
      </c>
      <c r="I1856" s="518">
        <v>5.1135534496561048</v>
      </c>
      <c r="J1856" s="177"/>
      <c r="K1856" s="177"/>
      <c r="L1856" s="177"/>
      <c r="M1856" s="177"/>
      <c r="N1856" s="177"/>
      <c r="O1856" s="177"/>
      <c r="P1856" s="177">
        <v>4.2149999999999999</v>
      </c>
      <c r="Q1856" s="177"/>
      <c r="R1856" s="177"/>
      <c r="S1856" s="177"/>
      <c r="T1856" s="403">
        <v>4.2149999999999999</v>
      </c>
      <c r="U1856" s="403">
        <v>0</v>
      </c>
      <c r="V1856" s="177"/>
      <c r="W1856" s="177"/>
      <c r="X1856" s="177">
        <v>2.14885283</v>
      </c>
      <c r="Y1856" s="177">
        <v>2.9647006199999999</v>
      </c>
      <c r="Z1856" s="177"/>
      <c r="AA1856" s="545">
        <v>5.1135534499999995</v>
      </c>
      <c r="AB1856" s="490"/>
      <c r="AC1856" s="515"/>
      <c r="AD1856" s="515"/>
      <c r="AE1856" s="515"/>
      <c r="AF1856" s="488"/>
      <c r="AG1856" s="515"/>
      <c r="AH1856" s="515"/>
      <c r="AI1856" s="488"/>
      <c r="AJ1856" s="488"/>
      <c r="AK1856" s="515"/>
      <c r="AL1856" s="515"/>
      <c r="AM1856" s="515"/>
      <c r="AN1856" s="515"/>
      <c r="AO1856" s="515"/>
      <c r="AP1856" s="515"/>
      <c r="AQ1856" s="515"/>
      <c r="AR1856" s="515"/>
      <c r="AS1856" s="515"/>
      <c r="AT1856" s="515"/>
      <c r="AU1856" s="489"/>
    </row>
    <row r="1857" spans="1:47" s="516" customFormat="1" ht="12.75">
      <c r="A1857" s="534"/>
      <c r="B1857" s="401" t="s">
        <v>368</v>
      </c>
      <c r="C1857" s="360">
        <v>0</v>
      </c>
      <c r="D1857" s="360">
        <v>10.035</v>
      </c>
      <c r="E1857" s="360">
        <v>0</v>
      </c>
      <c r="F1857" s="402"/>
      <c r="G1857" s="402"/>
      <c r="H1857" s="177">
        <v>18.768124102274289</v>
      </c>
      <c r="I1857" s="177">
        <v>18.768124102274289</v>
      </c>
      <c r="J1857" s="177">
        <v>0</v>
      </c>
      <c r="K1857" s="177">
        <v>0</v>
      </c>
      <c r="L1857" s="177">
        <v>0</v>
      </c>
      <c r="M1857" s="177">
        <v>0</v>
      </c>
      <c r="N1857" s="177">
        <v>0</v>
      </c>
      <c r="O1857" s="177">
        <v>0</v>
      </c>
      <c r="P1857" s="177">
        <v>10.035</v>
      </c>
      <c r="Q1857" s="177">
        <v>0</v>
      </c>
      <c r="R1857" s="177">
        <v>0</v>
      </c>
      <c r="S1857" s="177">
        <v>0</v>
      </c>
      <c r="T1857" s="403">
        <v>10.035</v>
      </c>
      <c r="U1857" s="403">
        <v>0</v>
      </c>
      <c r="V1857" s="177">
        <v>0</v>
      </c>
      <c r="W1857" s="177">
        <v>0</v>
      </c>
      <c r="X1857" s="177">
        <v>7.88687103</v>
      </c>
      <c r="Y1857" s="177">
        <v>10.88125307</v>
      </c>
      <c r="Z1857" s="177">
        <v>0</v>
      </c>
      <c r="AA1857" s="545">
        <v>18.768124100000001</v>
      </c>
      <c r="AB1857" s="490"/>
      <c r="AC1857" s="515"/>
      <c r="AD1857" s="515"/>
      <c r="AE1857" s="515"/>
      <c r="AF1857" s="488"/>
      <c r="AG1857" s="515"/>
      <c r="AH1857" s="515"/>
      <c r="AI1857" s="488"/>
      <c r="AJ1857" s="488"/>
      <c r="AK1857" s="515"/>
      <c r="AL1857" s="515"/>
      <c r="AM1857" s="515"/>
      <c r="AN1857" s="515"/>
      <c r="AO1857" s="515"/>
      <c r="AP1857" s="515"/>
      <c r="AQ1857" s="515"/>
      <c r="AR1857" s="515"/>
      <c r="AS1857" s="515"/>
      <c r="AT1857" s="515"/>
      <c r="AU1857" s="489"/>
    </row>
    <row r="1858" spans="1:47" s="516" customFormat="1" ht="12.75">
      <c r="A1858" s="534"/>
      <c r="B1858" s="401" t="s">
        <v>369</v>
      </c>
      <c r="C1858" s="360"/>
      <c r="D1858" s="360"/>
      <c r="E1858" s="360"/>
      <c r="F1858" s="402"/>
      <c r="G1858" s="402"/>
      <c r="H1858" s="177"/>
      <c r="I1858" s="177"/>
      <c r="J1858" s="177"/>
      <c r="K1858" s="177"/>
      <c r="L1858" s="177"/>
      <c r="M1858" s="177"/>
      <c r="N1858" s="177"/>
      <c r="O1858" s="177"/>
      <c r="P1858" s="177"/>
      <c r="Q1858" s="177"/>
      <c r="R1858" s="177"/>
      <c r="S1858" s="177"/>
      <c r="T1858" s="403">
        <v>0</v>
      </c>
      <c r="U1858" s="403">
        <v>0</v>
      </c>
      <c r="V1858" s="177"/>
      <c r="W1858" s="177"/>
      <c r="X1858" s="177"/>
      <c r="Y1858" s="177"/>
      <c r="Z1858" s="177"/>
      <c r="AA1858" s="545">
        <v>0</v>
      </c>
      <c r="AB1858" s="490"/>
      <c r="AC1858" s="515"/>
      <c r="AD1858" s="515"/>
      <c r="AE1858" s="515"/>
      <c r="AF1858" s="488"/>
      <c r="AG1858" s="515"/>
      <c r="AH1858" s="515"/>
      <c r="AI1858" s="488"/>
      <c r="AJ1858" s="488"/>
      <c r="AK1858" s="515"/>
      <c r="AL1858" s="515"/>
      <c r="AM1858" s="515"/>
      <c r="AN1858" s="515"/>
      <c r="AO1858" s="515"/>
      <c r="AP1858" s="515"/>
      <c r="AQ1858" s="515"/>
      <c r="AR1858" s="515"/>
      <c r="AS1858" s="515"/>
      <c r="AT1858" s="515"/>
      <c r="AU1858" s="489"/>
    </row>
    <row r="1859" spans="1:47" s="516" customFormat="1" ht="12.75">
      <c r="A1859" s="534"/>
      <c r="B1859" s="401" t="s">
        <v>370</v>
      </c>
      <c r="C1859" s="360"/>
      <c r="D1859" s="360"/>
      <c r="E1859" s="360"/>
      <c r="F1859" s="402"/>
      <c r="G1859" s="402"/>
      <c r="H1859" s="177"/>
      <c r="I1859" s="177"/>
      <c r="J1859" s="177"/>
      <c r="K1859" s="177"/>
      <c r="L1859" s="177"/>
      <c r="M1859" s="177"/>
      <c r="N1859" s="177"/>
      <c r="O1859" s="177"/>
      <c r="P1859" s="177"/>
      <c r="Q1859" s="177"/>
      <c r="R1859" s="177"/>
      <c r="S1859" s="177"/>
      <c r="T1859" s="403">
        <v>0</v>
      </c>
      <c r="U1859" s="403">
        <v>0</v>
      </c>
      <c r="V1859" s="177"/>
      <c r="W1859" s="177"/>
      <c r="X1859" s="177"/>
      <c r="Y1859" s="177"/>
      <c r="Z1859" s="177"/>
      <c r="AA1859" s="545">
        <v>0</v>
      </c>
      <c r="AB1859" s="490"/>
      <c r="AC1859" s="515"/>
      <c r="AD1859" s="515"/>
      <c r="AE1859" s="515"/>
      <c r="AF1859" s="488"/>
      <c r="AG1859" s="515"/>
      <c r="AH1859" s="515"/>
      <c r="AI1859" s="488"/>
      <c r="AJ1859" s="488"/>
      <c r="AK1859" s="515"/>
      <c r="AL1859" s="515"/>
      <c r="AM1859" s="515"/>
      <c r="AN1859" s="515"/>
      <c r="AO1859" s="515"/>
      <c r="AP1859" s="515"/>
      <c r="AQ1859" s="515"/>
      <c r="AR1859" s="515"/>
      <c r="AS1859" s="515"/>
      <c r="AT1859" s="515"/>
      <c r="AU1859" s="489"/>
    </row>
    <row r="1860" spans="1:47" s="516" customFormat="1" ht="12.75">
      <c r="A1860" s="534"/>
      <c r="B1860" s="401" t="s">
        <v>371</v>
      </c>
      <c r="C1860" s="360"/>
      <c r="D1860" s="360">
        <v>10.035</v>
      </c>
      <c r="E1860" s="360"/>
      <c r="F1860" s="402"/>
      <c r="G1860" s="402"/>
      <c r="H1860" s="403">
        <v>18.768124102274289</v>
      </c>
      <c r="I1860" s="518">
        <v>18.768124102274289</v>
      </c>
      <c r="J1860" s="177"/>
      <c r="K1860" s="177"/>
      <c r="L1860" s="177"/>
      <c r="M1860" s="177"/>
      <c r="N1860" s="177"/>
      <c r="O1860" s="177"/>
      <c r="P1860" s="177">
        <v>10.035</v>
      </c>
      <c r="Q1860" s="177"/>
      <c r="R1860" s="177"/>
      <c r="S1860" s="177"/>
      <c r="T1860" s="403">
        <v>10.035</v>
      </c>
      <c r="U1860" s="403">
        <v>0</v>
      </c>
      <c r="V1860" s="177"/>
      <c r="W1860" s="177"/>
      <c r="X1860" s="177">
        <v>7.88687103</v>
      </c>
      <c r="Y1860" s="177">
        <v>10.88125307</v>
      </c>
      <c r="Z1860" s="177"/>
      <c r="AA1860" s="545">
        <v>18.768124100000001</v>
      </c>
      <c r="AB1860" s="490"/>
      <c r="AC1860" s="515"/>
      <c r="AD1860" s="515"/>
      <c r="AE1860" s="515"/>
      <c r="AF1860" s="488"/>
      <c r="AG1860" s="515"/>
      <c r="AH1860" s="515"/>
      <c r="AI1860" s="488"/>
      <c r="AJ1860" s="488"/>
      <c r="AK1860" s="515"/>
      <c r="AL1860" s="515"/>
      <c r="AM1860" s="515"/>
      <c r="AN1860" s="515"/>
      <c r="AO1860" s="515"/>
      <c r="AP1860" s="515"/>
      <c r="AQ1860" s="515"/>
      <c r="AR1860" s="515"/>
      <c r="AS1860" s="515"/>
      <c r="AT1860" s="515"/>
      <c r="AU1860" s="489"/>
    </row>
    <row r="1861" spans="1:47" s="516" customFormat="1" ht="12.75">
      <c r="A1861" s="534"/>
      <c r="B1861" s="401" t="s">
        <v>372</v>
      </c>
      <c r="C1861" s="360"/>
      <c r="D1861" s="360"/>
      <c r="E1861" s="360"/>
      <c r="F1861" s="402"/>
      <c r="G1861" s="402"/>
      <c r="H1861" s="177"/>
      <c r="I1861" s="177"/>
      <c r="J1861" s="177"/>
      <c r="K1861" s="177"/>
      <c r="L1861" s="177"/>
      <c r="M1861" s="177"/>
      <c r="N1861" s="177"/>
      <c r="O1861" s="177"/>
      <c r="P1861" s="177"/>
      <c r="Q1861" s="177"/>
      <c r="R1861" s="177"/>
      <c r="S1861" s="177"/>
      <c r="T1861" s="403">
        <v>0</v>
      </c>
      <c r="U1861" s="403">
        <v>0</v>
      </c>
      <c r="V1861" s="177"/>
      <c r="W1861" s="177"/>
      <c r="X1861" s="177"/>
      <c r="Y1861" s="177"/>
      <c r="Z1861" s="177"/>
      <c r="AA1861" s="545">
        <v>0</v>
      </c>
      <c r="AB1861" s="490"/>
      <c r="AC1861" s="515"/>
      <c r="AD1861" s="515"/>
      <c r="AE1861" s="515"/>
      <c r="AF1861" s="488"/>
      <c r="AG1861" s="515"/>
      <c r="AH1861" s="515"/>
      <c r="AI1861" s="488"/>
      <c r="AJ1861" s="488"/>
      <c r="AK1861" s="515"/>
      <c r="AL1861" s="515"/>
      <c r="AM1861" s="515"/>
      <c r="AN1861" s="515"/>
      <c r="AO1861" s="515"/>
      <c r="AP1861" s="515"/>
      <c r="AQ1861" s="515"/>
      <c r="AR1861" s="515"/>
      <c r="AS1861" s="515"/>
      <c r="AT1861" s="515"/>
      <c r="AU1861" s="489"/>
    </row>
    <row r="1862" spans="1:47" s="516" customFormat="1" ht="12.75">
      <c r="A1862" s="534"/>
      <c r="B1862" s="401" t="s">
        <v>373</v>
      </c>
      <c r="C1862" s="360">
        <v>0</v>
      </c>
      <c r="D1862" s="360">
        <v>0</v>
      </c>
      <c r="E1862" s="360">
        <v>2.95</v>
      </c>
      <c r="F1862" s="402"/>
      <c r="G1862" s="402"/>
      <c r="H1862" s="177">
        <v>7.4129721929514529</v>
      </c>
      <c r="I1862" s="177">
        <v>7.4129721929514529</v>
      </c>
      <c r="J1862" s="177">
        <v>0</v>
      </c>
      <c r="K1862" s="177">
        <v>0</v>
      </c>
      <c r="L1862" s="177">
        <v>0</v>
      </c>
      <c r="M1862" s="177">
        <v>0</v>
      </c>
      <c r="N1862" s="177">
        <v>0</v>
      </c>
      <c r="O1862" s="177">
        <v>0</v>
      </c>
      <c r="P1862" s="177">
        <v>0</v>
      </c>
      <c r="Q1862" s="177">
        <v>2.95</v>
      </c>
      <c r="R1862" s="177">
        <v>0</v>
      </c>
      <c r="S1862" s="177">
        <v>0</v>
      </c>
      <c r="T1862" s="403">
        <v>0</v>
      </c>
      <c r="U1862" s="403">
        <v>2.95</v>
      </c>
      <c r="V1862" s="177">
        <v>0</v>
      </c>
      <c r="W1862" s="177">
        <v>0</v>
      </c>
      <c r="X1862" s="177">
        <v>3.1151304899999999</v>
      </c>
      <c r="Y1862" s="177">
        <v>4.2978417000000002</v>
      </c>
      <c r="Z1862" s="177">
        <v>0</v>
      </c>
      <c r="AA1862" s="545">
        <v>7.4129721899999996</v>
      </c>
      <c r="AB1862" s="490"/>
      <c r="AC1862" s="515"/>
      <c r="AD1862" s="515"/>
      <c r="AE1862" s="515"/>
      <c r="AF1862" s="488"/>
      <c r="AG1862" s="515"/>
      <c r="AH1862" s="515"/>
      <c r="AI1862" s="488"/>
      <c r="AJ1862" s="488"/>
      <c r="AK1862" s="515"/>
      <c r="AL1862" s="515"/>
      <c r="AM1862" s="515"/>
      <c r="AN1862" s="515"/>
      <c r="AO1862" s="515"/>
      <c r="AP1862" s="515"/>
      <c r="AQ1862" s="515"/>
      <c r="AR1862" s="515"/>
      <c r="AS1862" s="515"/>
      <c r="AT1862" s="515"/>
      <c r="AU1862" s="489"/>
    </row>
    <row r="1863" spans="1:47" s="516" customFormat="1" ht="12.75">
      <c r="A1863" s="534"/>
      <c r="B1863" s="401" t="s">
        <v>374</v>
      </c>
      <c r="C1863" s="360"/>
      <c r="D1863" s="360"/>
      <c r="E1863" s="360"/>
      <c r="F1863" s="402"/>
      <c r="G1863" s="402"/>
      <c r="H1863" s="177"/>
      <c r="I1863" s="177"/>
      <c r="J1863" s="177"/>
      <c r="K1863" s="177"/>
      <c r="L1863" s="177"/>
      <c r="M1863" s="177"/>
      <c r="N1863" s="177"/>
      <c r="O1863" s="177"/>
      <c r="P1863" s="177"/>
      <c r="Q1863" s="177"/>
      <c r="R1863" s="177"/>
      <c r="S1863" s="177"/>
      <c r="T1863" s="403">
        <v>0</v>
      </c>
      <c r="U1863" s="403">
        <v>0</v>
      </c>
      <c r="V1863" s="177"/>
      <c r="W1863" s="177"/>
      <c r="X1863" s="177"/>
      <c r="Y1863" s="177"/>
      <c r="Z1863" s="177"/>
      <c r="AA1863" s="545">
        <v>0</v>
      </c>
      <c r="AB1863" s="490"/>
      <c r="AC1863" s="515"/>
      <c r="AD1863" s="515"/>
      <c r="AE1863" s="515"/>
      <c r="AF1863" s="488"/>
      <c r="AG1863" s="515"/>
      <c r="AH1863" s="515"/>
      <c r="AI1863" s="488"/>
      <c r="AJ1863" s="488"/>
      <c r="AK1863" s="515"/>
      <c r="AL1863" s="515"/>
      <c r="AM1863" s="515"/>
      <c r="AN1863" s="515"/>
      <c r="AO1863" s="515"/>
      <c r="AP1863" s="515"/>
      <c r="AQ1863" s="515"/>
      <c r="AR1863" s="515"/>
      <c r="AS1863" s="515"/>
      <c r="AT1863" s="515"/>
      <c r="AU1863" s="489"/>
    </row>
    <row r="1864" spans="1:47" s="516" customFormat="1" ht="12.75">
      <c r="A1864" s="534"/>
      <c r="B1864" s="401" t="s">
        <v>375</v>
      </c>
      <c r="C1864" s="360"/>
      <c r="D1864" s="360"/>
      <c r="E1864" s="360"/>
      <c r="F1864" s="402"/>
      <c r="G1864" s="402"/>
      <c r="H1864" s="177"/>
      <c r="I1864" s="177"/>
      <c r="J1864" s="177"/>
      <c r="K1864" s="177"/>
      <c r="L1864" s="177"/>
      <c r="M1864" s="177"/>
      <c r="N1864" s="177"/>
      <c r="O1864" s="177"/>
      <c r="P1864" s="177"/>
      <c r="Q1864" s="177"/>
      <c r="R1864" s="177"/>
      <c r="S1864" s="177"/>
      <c r="T1864" s="403">
        <v>0</v>
      </c>
      <c r="U1864" s="403">
        <v>0</v>
      </c>
      <c r="V1864" s="177"/>
      <c r="W1864" s="177"/>
      <c r="X1864" s="177"/>
      <c r="Y1864" s="177"/>
      <c r="Z1864" s="177"/>
      <c r="AA1864" s="545">
        <v>0</v>
      </c>
      <c r="AB1864" s="490"/>
      <c r="AC1864" s="515"/>
      <c r="AD1864" s="515"/>
      <c r="AE1864" s="515"/>
      <c r="AF1864" s="488"/>
      <c r="AG1864" s="515"/>
      <c r="AH1864" s="515"/>
      <c r="AI1864" s="488"/>
      <c r="AJ1864" s="488"/>
      <c r="AK1864" s="515"/>
      <c r="AL1864" s="515"/>
      <c r="AM1864" s="515"/>
      <c r="AN1864" s="515"/>
      <c r="AO1864" s="515"/>
      <c r="AP1864" s="515"/>
      <c r="AQ1864" s="515"/>
      <c r="AR1864" s="515"/>
      <c r="AS1864" s="515"/>
      <c r="AT1864" s="515"/>
      <c r="AU1864" s="489"/>
    </row>
    <row r="1865" spans="1:47" s="516" customFormat="1" ht="12.75">
      <c r="A1865" s="534"/>
      <c r="B1865" s="401" t="s">
        <v>376</v>
      </c>
      <c r="C1865" s="360"/>
      <c r="D1865" s="360"/>
      <c r="E1865" s="360">
        <v>2.95</v>
      </c>
      <c r="F1865" s="402"/>
      <c r="G1865" s="402"/>
      <c r="H1865" s="403">
        <v>7.4129721929514529</v>
      </c>
      <c r="I1865" s="518">
        <v>7.4129721929514529</v>
      </c>
      <c r="J1865" s="177"/>
      <c r="K1865" s="177"/>
      <c r="L1865" s="177"/>
      <c r="M1865" s="177"/>
      <c r="N1865" s="177"/>
      <c r="O1865" s="177"/>
      <c r="P1865" s="177"/>
      <c r="Q1865" s="177">
        <v>2.95</v>
      </c>
      <c r="R1865" s="177"/>
      <c r="S1865" s="177"/>
      <c r="T1865" s="403">
        <v>0</v>
      </c>
      <c r="U1865" s="403">
        <v>2.95</v>
      </c>
      <c r="V1865" s="177"/>
      <c r="W1865" s="177"/>
      <c r="X1865" s="177">
        <v>3.1151304899999999</v>
      </c>
      <c r="Y1865" s="177">
        <v>4.2978417000000002</v>
      </c>
      <c r="Z1865" s="177"/>
      <c r="AA1865" s="545">
        <v>7.4129721899999996</v>
      </c>
      <c r="AB1865" s="490"/>
      <c r="AC1865" s="515"/>
      <c r="AD1865" s="515"/>
      <c r="AE1865" s="515"/>
      <c r="AF1865" s="488"/>
      <c r="AG1865" s="515"/>
      <c r="AH1865" s="515"/>
      <c r="AI1865" s="488"/>
      <c r="AJ1865" s="488"/>
      <c r="AK1865" s="515"/>
      <c r="AL1865" s="515"/>
      <c r="AM1865" s="515"/>
      <c r="AN1865" s="515"/>
      <c r="AO1865" s="515"/>
      <c r="AP1865" s="515"/>
      <c r="AQ1865" s="515"/>
      <c r="AR1865" s="515"/>
      <c r="AS1865" s="515"/>
      <c r="AT1865" s="515"/>
      <c r="AU1865" s="489"/>
    </row>
    <row r="1866" spans="1:47" s="516" customFormat="1" ht="12.75">
      <c r="A1866" s="534"/>
      <c r="B1866" s="401" t="s">
        <v>377</v>
      </c>
      <c r="C1866" s="360"/>
      <c r="D1866" s="360"/>
      <c r="E1866" s="360"/>
      <c r="F1866" s="402"/>
      <c r="G1866" s="402"/>
      <c r="H1866" s="177"/>
      <c r="I1866" s="177"/>
      <c r="J1866" s="177"/>
      <c r="K1866" s="177"/>
      <c r="L1866" s="177"/>
      <c r="M1866" s="177"/>
      <c r="N1866" s="177"/>
      <c r="O1866" s="177"/>
      <c r="P1866" s="177"/>
      <c r="Q1866" s="177"/>
      <c r="R1866" s="177"/>
      <c r="S1866" s="177"/>
      <c r="T1866" s="403">
        <v>0</v>
      </c>
      <c r="U1866" s="403">
        <v>0</v>
      </c>
      <c r="V1866" s="177"/>
      <c r="W1866" s="177"/>
      <c r="X1866" s="177"/>
      <c r="Y1866" s="177"/>
      <c r="Z1866" s="177"/>
      <c r="AA1866" s="545">
        <v>0</v>
      </c>
      <c r="AB1866" s="490"/>
      <c r="AC1866" s="515"/>
      <c r="AD1866" s="515"/>
      <c r="AE1866" s="515"/>
      <c r="AF1866" s="488"/>
      <c r="AG1866" s="515"/>
      <c r="AH1866" s="515"/>
      <c r="AI1866" s="488"/>
      <c r="AJ1866" s="488"/>
      <c r="AK1866" s="515"/>
      <c r="AL1866" s="515"/>
      <c r="AM1866" s="515"/>
      <c r="AN1866" s="515"/>
      <c r="AO1866" s="515"/>
      <c r="AP1866" s="515"/>
      <c r="AQ1866" s="515"/>
      <c r="AR1866" s="515"/>
      <c r="AS1866" s="515"/>
      <c r="AT1866" s="515"/>
      <c r="AU1866" s="489"/>
    </row>
    <row r="1867" spans="1:47" s="516" customFormat="1" ht="12.75">
      <c r="A1867" s="534"/>
      <c r="B1867" s="401" t="s">
        <v>67</v>
      </c>
      <c r="C1867" s="360"/>
      <c r="D1867" s="360"/>
      <c r="E1867" s="360"/>
      <c r="F1867" s="402"/>
      <c r="G1867" s="402"/>
      <c r="H1867" s="177"/>
      <c r="I1867" s="177"/>
      <c r="J1867" s="177"/>
      <c r="K1867" s="177"/>
      <c r="L1867" s="177"/>
      <c r="M1867" s="177"/>
      <c r="N1867" s="177"/>
      <c r="O1867" s="177"/>
      <c r="P1867" s="177"/>
      <c r="Q1867" s="177"/>
      <c r="R1867" s="177"/>
      <c r="S1867" s="177"/>
      <c r="T1867" s="403">
        <v>0</v>
      </c>
      <c r="U1867" s="403">
        <v>0</v>
      </c>
      <c r="V1867" s="177"/>
      <c r="W1867" s="177"/>
      <c r="X1867" s="177"/>
      <c r="Y1867" s="177"/>
      <c r="Z1867" s="177"/>
      <c r="AA1867" s="545">
        <v>0</v>
      </c>
      <c r="AB1867" s="490"/>
      <c r="AC1867" s="515"/>
      <c r="AD1867" s="515"/>
      <c r="AE1867" s="515"/>
      <c r="AF1867" s="488"/>
      <c r="AG1867" s="515"/>
      <c r="AH1867" s="515"/>
      <c r="AI1867" s="488"/>
      <c r="AJ1867" s="488"/>
      <c r="AK1867" s="515"/>
      <c r="AL1867" s="515"/>
      <c r="AM1867" s="515"/>
      <c r="AN1867" s="515"/>
      <c r="AO1867" s="515"/>
      <c r="AP1867" s="515"/>
      <c r="AQ1867" s="515"/>
      <c r="AR1867" s="515"/>
      <c r="AS1867" s="515"/>
      <c r="AT1867" s="515"/>
      <c r="AU1867" s="489"/>
    </row>
    <row r="1868" spans="1:47" s="528" customFormat="1" ht="54.95" customHeight="1">
      <c r="A1868" s="542">
        <v>78</v>
      </c>
      <c r="B1868" s="535" t="s">
        <v>160</v>
      </c>
      <c r="C1868" s="513" t="s">
        <v>52</v>
      </c>
      <c r="D1868" s="504">
        <v>40.78</v>
      </c>
      <c r="E1868" s="513">
        <v>3.45</v>
      </c>
      <c r="F1868" s="514">
        <v>2015</v>
      </c>
      <c r="G1868" s="514">
        <v>2016</v>
      </c>
      <c r="H1868" s="513">
        <v>74.13</v>
      </c>
      <c r="I1868" s="513">
        <v>74.13</v>
      </c>
      <c r="J1868" s="513"/>
      <c r="K1868" s="513"/>
      <c r="L1868" s="513"/>
      <c r="M1868" s="513"/>
      <c r="N1868" s="513"/>
      <c r="O1868" s="513"/>
      <c r="P1868" s="513">
        <v>40.78</v>
      </c>
      <c r="Q1868" s="513">
        <v>3.45</v>
      </c>
      <c r="R1868" s="513"/>
      <c r="S1868" s="513"/>
      <c r="T1868" s="584">
        <v>40.78</v>
      </c>
      <c r="U1868" s="584">
        <v>3.45</v>
      </c>
      <c r="V1868" s="590"/>
      <c r="W1868" s="513"/>
      <c r="X1868" s="513">
        <v>30</v>
      </c>
      <c r="Y1868" s="513">
        <v>44.129999999999995</v>
      </c>
      <c r="Z1868" s="513"/>
      <c r="AA1868" s="587">
        <v>74.13</v>
      </c>
      <c r="AB1868" s="531"/>
      <c r="AC1868" s="515"/>
      <c r="AD1868" s="536"/>
      <c r="AE1868" s="536"/>
      <c r="AF1868" s="515"/>
      <c r="AG1868" s="515"/>
      <c r="AH1868" s="515"/>
      <c r="AJ1868" s="515"/>
      <c r="AK1868" s="515"/>
      <c r="AL1868" s="515"/>
      <c r="AM1868" s="515"/>
      <c r="AN1868" s="515"/>
      <c r="AO1868" s="515"/>
      <c r="AP1868" s="515"/>
    </row>
    <row r="1869" spans="1:47" s="516" customFormat="1" ht="12.75">
      <c r="A1869" s="534"/>
      <c r="B1869" s="401" t="s">
        <v>361</v>
      </c>
      <c r="C1869" s="360">
        <v>0</v>
      </c>
      <c r="D1869" s="360">
        <v>40.78</v>
      </c>
      <c r="E1869" s="360">
        <v>3.45</v>
      </c>
      <c r="F1869" s="402"/>
      <c r="G1869" s="402"/>
      <c r="H1869" s="177">
        <v>74.129999999999882</v>
      </c>
      <c r="I1869" s="177">
        <v>74.129999999999882</v>
      </c>
      <c r="J1869" s="177">
        <v>0</v>
      </c>
      <c r="K1869" s="177">
        <v>0</v>
      </c>
      <c r="L1869" s="177">
        <v>0</v>
      </c>
      <c r="M1869" s="177">
        <v>0</v>
      </c>
      <c r="N1869" s="177">
        <v>0</v>
      </c>
      <c r="O1869" s="177">
        <v>0</v>
      </c>
      <c r="P1869" s="177">
        <v>40.78</v>
      </c>
      <c r="Q1869" s="177">
        <v>3.45</v>
      </c>
      <c r="R1869" s="177">
        <v>0</v>
      </c>
      <c r="S1869" s="177">
        <v>0</v>
      </c>
      <c r="T1869" s="403">
        <v>40.78</v>
      </c>
      <c r="U1869" s="403">
        <v>3.45</v>
      </c>
      <c r="V1869" s="177">
        <v>0</v>
      </c>
      <c r="W1869" s="177">
        <v>0</v>
      </c>
      <c r="X1869" s="177">
        <v>30</v>
      </c>
      <c r="Y1869" s="177">
        <v>44.13</v>
      </c>
      <c r="Z1869" s="177">
        <v>0</v>
      </c>
      <c r="AA1869" s="545">
        <v>74.13</v>
      </c>
      <c r="AB1869" s="490"/>
      <c r="AC1869" s="515"/>
      <c r="AD1869" s="515"/>
      <c r="AE1869" s="515"/>
      <c r="AF1869" s="488"/>
      <c r="AG1869" s="515"/>
      <c r="AH1869" s="515"/>
      <c r="AI1869" s="488"/>
      <c r="AJ1869" s="488"/>
      <c r="AK1869" s="515"/>
      <c r="AL1869" s="515"/>
      <c r="AM1869" s="515"/>
      <c r="AN1869" s="515"/>
      <c r="AO1869" s="515"/>
      <c r="AP1869" s="515"/>
      <c r="AQ1869" s="515"/>
      <c r="AR1869" s="515"/>
      <c r="AS1869" s="515"/>
      <c r="AT1869" s="515"/>
      <c r="AU1869" s="489"/>
    </row>
    <row r="1870" spans="1:47" s="516" customFormat="1" ht="12.75">
      <c r="A1870" s="534"/>
      <c r="B1870" s="401" t="s">
        <v>362</v>
      </c>
      <c r="C1870" s="360">
        <v>0</v>
      </c>
      <c r="D1870" s="360">
        <v>40.78</v>
      </c>
      <c r="E1870" s="360">
        <v>0</v>
      </c>
      <c r="F1870" s="402"/>
      <c r="G1870" s="402"/>
      <c r="H1870" s="177">
        <v>64.690077429597665</v>
      </c>
      <c r="I1870" s="177">
        <v>64.690077429597665</v>
      </c>
      <c r="J1870" s="177">
        <v>0</v>
      </c>
      <c r="K1870" s="177">
        <v>0</v>
      </c>
      <c r="L1870" s="177">
        <v>0</v>
      </c>
      <c r="M1870" s="177">
        <v>0</v>
      </c>
      <c r="N1870" s="177">
        <v>0</v>
      </c>
      <c r="O1870" s="177">
        <v>0</v>
      </c>
      <c r="P1870" s="177">
        <v>40.78</v>
      </c>
      <c r="Q1870" s="177">
        <v>0</v>
      </c>
      <c r="R1870" s="177">
        <v>0</v>
      </c>
      <c r="S1870" s="177">
        <v>0</v>
      </c>
      <c r="T1870" s="403">
        <v>40.78</v>
      </c>
      <c r="U1870" s="403">
        <v>0</v>
      </c>
      <c r="V1870" s="177">
        <v>0</v>
      </c>
      <c r="W1870" s="177">
        <v>0</v>
      </c>
      <c r="X1870" s="177">
        <v>26.17971567</v>
      </c>
      <c r="Y1870" s="177">
        <v>38.510361760000002</v>
      </c>
      <c r="Z1870" s="177">
        <v>0</v>
      </c>
      <c r="AA1870" s="545">
        <v>64.690077430000002</v>
      </c>
      <c r="AB1870" s="490"/>
      <c r="AC1870" s="515"/>
      <c r="AD1870" s="515"/>
      <c r="AE1870" s="515"/>
      <c r="AF1870" s="488"/>
      <c r="AG1870" s="515"/>
      <c r="AH1870" s="515"/>
      <c r="AI1870" s="488"/>
      <c r="AJ1870" s="488"/>
      <c r="AK1870" s="515"/>
      <c r="AL1870" s="515"/>
      <c r="AM1870" s="515"/>
      <c r="AN1870" s="515"/>
      <c r="AO1870" s="515"/>
      <c r="AP1870" s="515"/>
      <c r="AQ1870" s="515"/>
      <c r="AR1870" s="515"/>
      <c r="AS1870" s="515"/>
      <c r="AT1870" s="515"/>
      <c r="AU1870" s="489"/>
    </row>
    <row r="1871" spans="1:47" s="516" customFormat="1" ht="12.75">
      <c r="A1871" s="534"/>
      <c r="B1871" s="401" t="s">
        <v>363</v>
      </c>
      <c r="C1871" s="360">
        <v>0</v>
      </c>
      <c r="D1871" s="360">
        <v>31.744999999999997</v>
      </c>
      <c r="E1871" s="360">
        <v>0</v>
      </c>
      <c r="F1871" s="402"/>
      <c r="G1871" s="402"/>
      <c r="H1871" s="177">
        <v>47.837770459400232</v>
      </c>
      <c r="I1871" s="177">
        <v>47.837770459400232</v>
      </c>
      <c r="J1871" s="177">
        <v>0</v>
      </c>
      <c r="K1871" s="177">
        <v>0</v>
      </c>
      <c r="L1871" s="177">
        <v>0</v>
      </c>
      <c r="M1871" s="177">
        <v>0</v>
      </c>
      <c r="N1871" s="177">
        <v>0</v>
      </c>
      <c r="O1871" s="177">
        <v>0</v>
      </c>
      <c r="P1871" s="177">
        <v>31.744999999999997</v>
      </c>
      <c r="Q1871" s="177">
        <v>0</v>
      </c>
      <c r="R1871" s="177">
        <v>0</v>
      </c>
      <c r="S1871" s="177">
        <v>0</v>
      </c>
      <c r="T1871" s="403">
        <v>31.744999999999997</v>
      </c>
      <c r="U1871" s="403">
        <v>0</v>
      </c>
      <c r="V1871" s="177">
        <v>0</v>
      </c>
      <c r="W1871" s="177">
        <v>0</v>
      </c>
      <c r="X1871" s="177">
        <v>19.359680479999998</v>
      </c>
      <c r="Y1871" s="177">
        <v>28.47808998</v>
      </c>
      <c r="Z1871" s="177">
        <v>0</v>
      </c>
      <c r="AA1871" s="545">
        <v>47.837770460000002</v>
      </c>
      <c r="AB1871" s="490"/>
      <c r="AC1871" s="515"/>
      <c r="AD1871" s="515"/>
      <c r="AE1871" s="515"/>
      <c r="AF1871" s="488"/>
      <c r="AG1871" s="515"/>
      <c r="AH1871" s="515"/>
      <c r="AI1871" s="488"/>
      <c r="AJ1871" s="488"/>
      <c r="AK1871" s="515"/>
      <c r="AL1871" s="515"/>
      <c r="AM1871" s="515"/>
      <c r="AN1871" s="515"/>
      <c r="AO1871" s="515"/>
      <c r="AP1871" s="515"/>
      <c r="AQ1871" s="515"/>
      <c r="AR1871" s="515"/>
      <c r="AS1871" s="515"/>
      <c r="AT1871" s="515"/>
      <c r="AU1871" s="489"/>
    </row>
    <row r="1872" spans="1:47" s="516" customFormat="1" ht="12.75">
      <c r="A1872" s="534"/>
      <c r="B1872" s="401" t="s">
        <v>364</v>
      </c>
      <c r="C1872" s="360"/>
      <c r="D1872" s="360"/>
      <c r="E1872" s="360"/>
      <c r="F1872" s="402"/>
      <c r="G1872" s="402"/>
      <c r="H1872" s="177"/>
      <c r="I1872" s="177"/>
      <c r="J1872" s="177"/>
      <c r="K1872" s="177"/>
      <c r="L1872" s="177"/>
      <c r="M1872" s="177"/>
      <c r="N1872" s="177"/>
      <c r="O1872" s="177"/>
      <c r="P1872" s="177"/>
      <c r="Q1872" s="177"/>
      <c r="R1872" s="177"/>
      <c r="S1872" s="177"/>
      <c r="T1872" s="403">
        <v>0</v>
      </c>
      <c r="U1872" s="403">
        <v>0</v>
      </c>
      <c r="V1872" s="177"/>
      <c r="W1872" s="177"/>
      <c r="X1872" s="177"/>
      <c r="Y1872" s="177"/>
      <c r="Z1872" s="177"/>
      <c r="AA1872" s="545">
        <v>0</v>
      </c>
      <c r="AB1872" s="490"/>
      <c r="AC1872" s="515"/>
      <c r="AD1872" s="515"/>
      <c r="AE1872" s="515"/>
      <c r="AF1872" s="488"/>
      <c r="AG1872" s="515"/>
      <c r="AH1872" s="515"/>
      <c r="AI1872" s="488"/>
      <c r="AJ1872" s="488"/>
      <c r="AK1872" s="515"/>
      <c r="AL1872" s="515"/>
      <c r="AM1872" s="515"/>
      <c r="AN1872" s="515"/>
      <c r="AO1872" s="515"/>
      <c r="AP1872" s="515"/>
      <c r="AQ1872" s="515"/>
      <c r="AR1872" s="515"/>
      <c r="AS1872" s="515"/>
      <c r="AT1872" s="515"/>
      <c r="AU1872" s="489"/>
    </row>
    <row r="1873" spans="1:47" s="516" customFormat="1" ht="12.75">
      <c r="A1873" s="534"/>
      <c r="B1873" s="401" t="s">
        <v>365</v>
      </c>
      <c r="C1873" s="360"/>
      <c r="D1873" s="360"/>
      <c r="E1873" s="360"/>
      <c r="F1873" s="402"/>
      <c r="G1873" s="402"/>
      <c r="H1873" s="177"/>
      <c r="I1873" s="177"/>
      <c r="J1873" s="177"/>
      <c r="K1873" s="177"/>
      <c r="L1873" s="177"/>
      <c r="M1873" s="177"/>
      <c r="N1873" s="177"/>
      <c r="O1873" s="177"/>
      <c r="P1873" s="177"/>
      <c r="Q1873" s="177"/>
      <c r="R1873" s="177"/>
      <c r="S1873" s="177"/>
      <c r="T1873" s="403">
        <v>0</v>
      </c>
      <c r="U1873" s="403">
        <v>0</v>
      </c>
      <c r="V1873" s="177"/>
      <c r="W1873" s="177"/>
      <c r="X1873" s="177"/>
      <c r="Y1873" s="177"/>
      <c r="Z1873" s="177"/>
      <c r="AA1873" s="545">
        <v>0</v>
      </c>
      <c r="AB1873" s="490"/>
      <c r="AC1873" s="515"/>
      <c r="AD1873" s="515"/>
      <c r="AE1873" s="515"/>
      <c r="AF1873" s="488"/>
      <c r="AG1873" s="515"/>
      <c r="AH1873" s="515"/>
      <c r="AI1873" s="488"/>
      <c r="AJ1873" s="488"/>
      <c r="AK1873" s="515"/>
      <c r="AL1873" s="515"/>
      <c r="AM1873" s="515"/>
      <c r="AN1873" s="515"/>
      <c r="AO1873" s="515"/>
      <c r="AP1873" s="515"/>
      <c r="AQ1873" s="515"/>
      <c r="AR1873" s="515"/>
      <c r="AS1873" s="515"/>
      <c r="AT1873" s="515"/>
      <c r="AU1873" s="489"/>
    </row>
    <row r="1874" spans="1:47" s="516" customFormat="1" ht="12.75">
      <c r="A1874" s="534"/>
      <c r="B1874" s="401" t="s">
        <v>366</v>
      </c>
      <c r="C1874" s="360"/>
      <c r="D1874" s="360">
        <v>26.097999999999999</v>
      </c>
      <c r="E1874" s="360"/>
      <c r="F1874" s="402"/>
      <c r="G1874" s="402"/>
      <c r="H1874" s="403">
        <v>41.005410744479562</v>
      </c>
      <c r="I1874" s="518">
        <v>41.005410744479562</v>
      </c>
      <c r="J1874" s="177"/>
      <c r="K1874" s="177"/>
      <c r="L1874" s="177"/>
      <c r="M1874" s="177"/>
      <c r="N1874" s="177"/>
      <c r="O1874" s="177"/>
      <c r="P1874" s="177">
        <v>26.097999999999999</v>
      </c>
      <c r="Q1874" s="177"/>
      <c r="R1874" s="177"/>
      <c r="S1874" s="177"/>
      <c r="T1874" s="403">
        <v>26.097999999999999</v>
      </c>
      <c r="U1874" s="403">
        <v>0</v>
      </c>
      <c r="V1874" s="177"/>
      <c r="W1874" s="177"/>
      <c r="X1874" s="177">
        <v>16.594662379999999</v>
      </c>
      <c r="Y1874" s="177">
        <v>24.410748359999999</v>
      </c>
      <c r="Z1874" s="177"/>
      <c r="AA1874" s="545">
        <v>41.005410740000002</v>
      </c>
      <c r="AB1874" s="490"/>
      <c r="AC1874" s="515"/>
      <c r="AD1874" s="515"/>
      <c r="AE1874" s="515"/>
      <c r="AF1874" s="488"/>
      <c r="AG1874" s="515"/>
      <c r="AH1874" s="515"/>
      <c r="AI1874" s="488"/>
      <c r="AJ1874" s="488"/>
      <c r="AK1874" s="515"/>
      <c r="AL1874" s="515"/>
      <c r="AM1874" s="515"/>
      <c r="AN1874" s="515"/>
      <c r="AO1874" s="515"/>
      <c r="AP1874" s="515"/>
      <c r="AQ1874" s="515"/>
      <c r="AR1874" s="515"/>
      <c r="AS1874" s="515"/>
      <c r="AT1874" s="515"/>
      <c r="AU1874" s="489"/>
    </row>
    <row r="1875" spans="1:47" s="516" customFormat="1" ht="12.75">
      <c r="A1875" s="534"/>
      <c r="B1875" s="401" t="s">
        <v>367</v>
      </c>
      <c r="C1875" s="360"/>
      <c r="D1875" s="360">
        <v>5.6470000000000002</v>
      </c>
      <c r="E1875" s="360"/>
      <c r="F1875" s="402"/>
      <c r="G1875" s="402"/>
      <c r="H1875" s="403">
        <v>6.8323597149206732</v>
      </c>
      <c r="I1875" s="518">
        <v>6.8323597149206732</v>
      </c>
      <c r="J1875" s="177"/>
      <c r="K1875" s="177"/>
      <c r="L1875" s="177"/>
      <c r="M1875" s="177"/>
      <c r="N1875" s="177"/>
      <c r="O1875" s="177"/>
      <c r="P1875" s="177">
        <v>5.6470000000000002</v>
      </c>
      <c r="Q1875" s="177"/>
      <c r="R1875" s="177"/>
      <c r="S1875" s="177"/>
      <c r="T1875" s="403">
        <v>5.6470000000000002</v>
      </c>
      <c r="U1875" s="403">
        <v>0</v>
      </c>
      <c r="V1875" s="177"/>
      <c r="W1875" s="177"/>
      <c r="X1875" s="177">
        <v>2.7650180999999998</v>
      </c>
      <c r="Y1875" s="177">
        <v>4.0673416199999997</v>
      </c>
      <c r="Z1875" s="177"/>
      <c r="AA1875" s="545">
        <v>6.8323597199999995</v>
      </c>
      <c r="AB1875" s="490"/>
      <c r="AC1875" s="515"/>
      <c r="AD1875" s="515"/>
      <c r="AE1875" s="515"/>
      <c r="AF1875" s="488"/>
      <c r="AG1875" s="515"/>
      <c r="AH1875" s="515"/>
      <c r="AI1875" s="488"/>
      <c r="AJ1875" s="488"/>
      <c r="AK1875" s="515"/>
      <c r="AL1875" s="515"/>
      <c r="AM1875" s="515"/>
      <c r="AN1875" s="515"/>
      <c r="AO1875" s="515"/>
      <c r="AP1875" s="515"/>
      <c r="AQ1875" s="515"/>
      <c r="AR1875" s="515"/>
      <c r="AS1875" s="515"/>
      <c r="AT1875" s="515"/>
      <c r="AU1875" s="489"/>
    </row>
    <row r="1876" spans="1:47" s="516" customFormat="1" ht="12.75">
      <c r="A1876" s="534"/>
      <c r="B1876" s="401" t="s">
        <v>368</v>
      </c>
      <c r="C1876" s="360">
        <v>0</v>
      </c>
      <c r="D1876" s="360">
        <v>9.0350000000000001</v>
      </c>
      <c r="E1876" s="360">
        <v>0</v>
      </c>
      <c r="F1876" s="402"/>
      <c r="G1876" s="402"/>
      <c r="H1876" s="177">
        <v>16.852306970197429</v>
      </c>
      <c r="I1876" s="177">
        <v>16.852306970197429</v>
      </c>
      <c r="J1876" s="177">
        <v>0</v>
      </c>
      <c r="K1876" s="177">
        <v>0</v>
      </c>
      <c r="L1876" s="177">
        <v>0</v>
      </c>
      <c r="M1876" s="177">
        <v>0</v>
      </c>
      <c r="N1876" s="177">
        <v>0</v>
      </c>
      <c r="O1876" s="177">
        <v>0</v>
      </c>
      <c r="P1876" s="177">
        <v>9.0350000000000001</v>
      </c>
      <c r="Q1876" s="177">
        <v>0</v>
      </c>
      <c r="R1876" s="177">
        <v>0</v>
      </c>
      <c r="S1876" s="177">
        <v>0</v>
      </c>
      <c r="T1876" s="403">
        <v>9.0350000000000001</v>
      </c>
      <c r="U1876" s="403">
        <v>0</v>
      </c>
      <c r="V1876" s="177">
        <v>0</v>
      </c>
      <c r="W1876" s="177">
        <v>0</v>
      </c>
      <c r="X1876" s="177">
        <v>6.8200351900000005</v>
      </c>
      <c r="Y1876" s="177">
        <v>10.03227178</v>
      </c>
      <c r="Z1876" s="177">
        <v>0</v>
      </c>
      <c r="AA1876" s="545">
        <v>16.852306970000001</v>
      </c>
      <c r="AB1876" s="490"/>
      <c r="AC1876" s="515"/>
      <c r="AD1876" s="515"/>
      <c r="AE1876" s="515"/>
      <c r="AF1876" s="488"/>
      <c r="AG1876" s="515"/>
      <c r="AH1876" s="515"/>
      <c r="AI1876" s="488"/>
      <c r="AJ1876" s="488"/>
      <c r="AK1876" s="515"/>
      <c r="AL1876" s="515"/>
      <c r="AM1876" s="515"/>
      <c r="AN1876" s="515"/>
      <c r="AO1876" s="515"/>
      <c r="AP1876" s="515"/>
      <c r="AQ1876" s="515"/>
      <c r="AR1876" s="515"/>
      <c r="AS1876" s="515"/>
      <c r="AT1876" s="515"/>
      <c r="AU1876" s="489"/>
    </row>
    <row r="1877" spans="1:47" s="516" customFormat="1" ht="12.75">
      <c r="A1877" s="534"/>
      <c r="B1877" s="401" t="s">
        <v>369</v>
      </c>
      <c r="C1877" s="360"/>
      <c r="D1877" s="360"/>
      <c r="E1877" s="360"/>
      <c r="F1877" s="402"/>
      <c r="G1877" s="402"/>
      <c r="H1877" s="177"/>
      <c r="I1877" s="177"/>
      <c r="J1877" s="177"/>
      <c r="K1877" s="177"/>
      <c r="L1877" s="177"/>
      <c r="M1877" s="177"/>
      <c r="N1877" s="177"/>
      <c r="O1877" s="177"/>
      <c r="P1877" s="177"/>
      <c r="Q1877" s="177"/>
      <c r="R1877" s="177"/>
      <c r="S1877" s="177"/>
      <c r="T1877" s="403">
        <v>0</v>
      </c>
      <c r="U1877" s="403">
        <v>0</v>
      </c>
      <c r="V1877" s="177"/>
      <c r="W1877" s="177"/>
      <c r="X1877" s="177"/>
      <c r="Y1877" s="177"/>
      <c r="Z1877" s="177"/>
      <c r="AA1877" s="545">
        <v>0</v>
      </c>
      <c r="AB1877" s="490"/>
      <c r="AC1877" s="515"/>
      <c r="AD1877" s="515"/>
      <c r="AE1877" s="515"/>
      <c r="AF1877" s="488"/>
      <c r="AG1877" s="515"/>
      <c r="AH1877" s="515"/>
      <c r="AI1877" s="488"/>
      <c r="AJ1877" s="488"/>
      <c r="AK1877" s="515"/>
      <c r="AL1877" s="515"/>
      <c r="AM1877" s="515"/>
      <c r="AN1877" s="515"/>
      <c r="AO1877" s="515"/>
      <c r="AP1877" s="515"/>
      <c r="AQ1877" s="515"/>
      <c r="AR1877" s="515"/>
      <c r="AS1877" s="515"/>
      <c r="AT1877" s="515"/>
      <c r="AU1877" s="489"/>
    </row>
    <row r="1878" spans="1:47" s="516" customFormat="1" ht="12.75">
      <c r="A1878" s="534"/>
      <c r="B1878" s="401" t="s">
        <v>370</v>
      </c>
      <c r="C1878" s="360"/>
      <c r="D1878" s="360"/>
      <c r="E1878" s="360"/>
      <c r="F1878" s="402"/>
      <c r="G1878" s="402"/>
      <c r="H1878" s="177"/>
      <c r="I1878" s="177"/>
      <c r="J1878" s="177"/>
      <c r="K1878" s="177"/>
      <c r="L1878" s="177"/>
      <c r="M1878" s="177"/>
      <c r="N1878" s="177"/>
      <c r="O1878" s="177"/>
      <c r="P1878" s="177"/>
      <c r="Q1878" s="177"/>
      <c r="R1878" s="177"/>
      <c r="S1878" s="177"/>
      <c r="T1878" s="403">
        <v>0</v>
      </c>
      <c r="U1878" s="403">
        <v>0</v>
      </c>
      <c r="V1878" s="177"/>
      <c r="W1878" s="177"/>
      <c r="X1878" s="177"/>
      <c r="Y1878" s="177"/>
      <c r="Z1878" s="177"/>
      <c r="AA1878" s="545">
        <v>0</v>
      </c>
      <c r="AB1878" s="490"/>
      <c r="AC1878" s="515"/>
      <c r="AD1878" s="515"/>
      <c r="AE1878" s="515"/>
      <c r="AF1878" s="488"/>
      <c r="AG1878" s="515"/>
      <c r="AH1878" s="515"/>
      <c r="AI1878" s="488"/>
      <c r="AJ1878" s="488"/>
      <c r="AK1878" s="515"/>
      <c r="AL1878" s="515"/>
      <c r="AM1878" s="515"/>
      <c r="AN1878" s="515"/>
      <c r="AO1878" s="515"/>
      <c r="AP1878" s="515"/>
      <c r="AQ1878" s="515"/>
      <c r="AR1878" s="515"/>
      <c r="AS1878" s="515"/>
      <c r="AT1878" s="515"/>
      <c r="AU1878" s="489"/>
    </row>
    <row r="1879" spans="1:47" s="516" customFormat="1" ht="12.75">
      <c r="A1879" s="534"/>
      <c r="B1879" s="401" t="s">
        <v>371</v>
      </c>
      <c r="C1879" s="360"/>
      <c r="D1879" s="360">
        <v>9.0350000000000001</v>
      </c>
      <c r="E1879" s="360"/>
      <c r="F1879" s="402"/>
      <c r="G1879" s="402"/>
      <c r="H1879" s="403">
        <v>16.852306970197429</v>
      </c>
      <c r="I1879" s="518">
        <v>16.852306970197429</v>
      </c>
      <c r="J1879" s="177"/>
      <c r="K1879" s="177"/>
      <c r="L1879" s="177"/>
      <c r="M1879" s="177"/>
      <c r="N1879" s="177"/>
      <c r="O1879" s="177"/>
      <c r="P1879" s="177">
        <v>9.0350000000000001</v>
      </c>
      <c r="Q1879" s="177"/>
      <c r="R1879" s="177"/>
      <c r="S1879" s="177"/>
      <c r="T1879" s="403">
        <v>9.0350000000000001</v>
      </c>
      <c r="U1879" s="403">
        <v>0</v>
      </c>
      <c r="V1879" s="177"/>
      <c r="W1879" s="177"/>
      <c r="X1879" s="177">
        <v>6.8200351900000005</v>
      </c>
      <c r="Y1879" s="177">
        <v>10.03227178</v>
      </c>
      <c r="Z1879" s="177"/>
      <c r="AA1879" s="545">
        <v>16.852306970000001</v>
      </c>
      <c r="AB1879" s="490"/>
      <c r="AC1879" s="515"/>
      <c r="AD1879" s="515"/>
      <c r="AE1879" s="515"/>
      <c r="AF1879" s="488"/>
      <c r="AG1879" s="515"/>
      <c r="AH1879" s="515"/>
      <c r="AI1879" s="488"/>
      <c r="AJ1879" s="488"/>
      <c r="AK1879" s="515"/>
      <c r="AL1879" s="515"/>
      <c r="AM1879" s="515"/>
      <c r="AN1879" s="515"/>
      <c r="AO1879" s="515"/>
      <c r="AP1879" s="515"/>
      <c r="AQ1879" s="515"/>
      <c r="AR1879" s="515"/>
      <c r="AS1879" s="515"/>
      <c r="AT1879" s="515"/>
      <c r="AU1879" s="489"/>
    </row>
    <row r="1880" spans="1:47" s="516" customFormat="1" ht="12.75">
      <c r="A1880" s="534"/>
      <c r="B1880" s="401" t="s">
        <v>372</v>
      </c>
      <c r="C1880" s="360"/>
      <c r="D1880" s="360"/>
      <c r="E1880" s="360"/>
      <c r="F1880" s="402"/>
      <c r="G1880" s="402"/>
      <c r="H1880" s="177"/>
      <c r="I1880" s="177"/>
      <c r="J1880" s="177"/>
      <c r="K1880" s="177"/>
      <c r="L1880" s="177"/>
      <c r="M1880" s="177"/>
      <c r="N1880" s="177"/>
      <c r="O1880" s="177"/>
      <c r="P1880" s="177"/>
      <c r="Q1880" s="177"/>
      <c r="R1880" s="177"/>
      <c r="S1880" s="177"/>
      <c r="T1880" s="403">
        <v>0</v>
      </c>
      <c r="U1880" s="403">
        <v>0</v>
      </c>
      <c r="V1880" s="177"/>
      <c r="W1880" s="177"/>
      <c r="X1880" s="177"/>
      <c r="Y1880" s="177"/>
      <c r="Z1880" s="177"/>
      <c r="AA1880" s="545">
        <v>0</v>
      </c>
      <c r="AB1880" s="490"/>
      <c r="AC1880" s="515"/>
      <c r="AD1880" s="515"/>
      <c r="AE1880" s="515"/>
      <c r="AF1880" s="488"/>
      <c r="AG1880" s="515"/>
      <c r="AH1880" s="515"/>
      <c r="AI1880" s="488"/>
      <c r="AJ1880" s="488"/>
      <c r="AK1880" s="515"/>
      <c r="AL1880" s="515"/>
      <c r="AM1880" s="515"/>
      <c r="AN1880" s="515"/>
      <c r="AO1880" s="515"/>
      <c r="AP1880" s="515"/>
      <c r="AQ1880" s="515"/>
      <c r="AR1880" s="515"/>
      <c r="AS1880" s="515"/>
      <c r="AT1880" s="515"/>
      <c r="AU1880" s="489"/>
    </row>
    <row r="1881" spans="1:47" s="516" customFormat="1" ht="12.75">
      <c r="A1881" s="534"/>
      <c r="B1881" s="401" t="s">
        <v>373</v>
      </c>
      <c r="C1881" s="360">
        <v>0</v>
      </c>
      <c r="D1881" s="360">
        <v>0</v>
      </c>
      <c r="E1881" s="360">
        <v>3.45</v>
      </c>
      <c r="F1881" s="402"/>
      <c r="G1881" s="402"/>
      <c r="H1881" s="177">
        <v>9.4399225704022118</v>
      </c>
      <c r="I1881" s="177">
        <v>9.4399225704022118</v>
      </c>
      <c r="J1881" s="177">
        <v>0</v>
      </c>
      <c r="K1881" s="177">
        <v>0</v>
      </c>
      <c r="L1881" s="177">
        <v>0</v>
      </c>
      <c r="M1881" s="177">
        <v>0</v>
      </c>
      <c r="N1881" s="177">
        <v>0</v>
      </c>
      <c r="O1881" s="177">
        <v>0</v>
      </c>
      <c r="P1881" s="177">
        <v>0</v>
      </c>
      <c r="Q1881" s="177">
        <v>3.45</v>
      </c>
      <c r="R1881" s="177">
        <v>0</v>
      </c>
      <c r="S1881" s="177">
        <v>0</v>
      </c>
      <c r="T1881" s="403">
        <v>0</v>
      </c>
      <c r="U1881" s="403">
        <v>3.45</v>
      </c>
      <c r="V1881" s="177">
        <v>0</v>
      </c>
      <c r="W1881" s="177">
        <v>0</v>
      </c>
      <c r="X1881" s="177">
        <v>3.8202843299999998</v>
      </c>
      <c r="Y1881" s="177">
        <v>5.6196382399999996</v>
      </c>
      <c r="Z1881" s="177">
        <v>0</v>
      </c>
      <c r="AA1881" s="545">
        <v>9.4399225700000002</v>
      </c>
      <c r="AB1881" s="490"/>
      <c r="AC1881" s="515"/>
      <c r="AD1881" s="515"/>
      <c r="AE1881" s="515"/>
      <c r="AF1881" s="488"/>
      <c r="AG1881" s="515"/>
      <c r="AH1881" s="515"/>
      <c r="AI1881" s="488"/>
      <c r="AJ1881" s="488"/>
      <c r="AK1881" s="515"/>
      <c r="AL1881" s="515"/>
      <c r="AM1881" s="515"/>
      <c r="AN1881" s="515"/>
      <c r="AO1881" s="515"/>
      <c r="AP1881" s="515"/>
      <c r="AQ1881" s="515"/>
      <c r="AR1881" s="515"/>
      <c r="AS1881" s="515"/>
      <c r="AT1881" s="515"/>
      <c r="AU1881" s="489"/>
    </row>
    <row r="1882" spans="1:47" s="516" customFormat="1" ht="12.75">
      <c r="A1882" s="534"/>
      <c r="B1882" s="401" t="s">
        <v>374</v>
      </c>
      <c r="C1882" s="360"/>
      <c r="D1882" s="360"/>
      <c r="E1882" s="360"/>
      <c r="F1882" s="402"/>
      <c r="G1882" s="402"/>
      <c r="H1882" s="177"/>
      <c r="I1882" s="177"/>
      <c r="J1882" s="177"/>
      <c r="K1882" s="177"/>
      <c r="L1882" s="177"/>
      <c r="M1882" s="177"/>
      <c r="N1882" s="177"/>
      <c r="O1882" s="177"/>
      <c r="P1882" s="177"/>
      <c r="Q1882" s="177"/>
      <c r="R1882" s="177"/>
      <c r="S1882" s="177"/>
      <c r="T1882" s="403">
        <v>0</v>
      </c>
      <c r="U1882" s="403">
        <v>0</v>
      </c>
      <c r="V1882" s="177"/>
      <c r="W1882" s="177"/>
      <c r="X1882" s="177"/>
      <c r="Y1882" s="177"/>
      <c r="Z1882" s="177"/>
      <c r="AA1882" s="545">
        <v>0</v>
      </c>
      <c r="AB1882" s="490"/>
      <c r="AC1882" s="515"/>
      <c r="AD1882" s="515"/>
      <c r="AE1882" s="515"/>
      <c r="AF1882" s="488"/>
      <c r="AG1882" s="515"/>
      <c r="AH1882" s="515"/>
      <c r="AI1882" s="488"/>
      <c r="AJ1882" s="488"/>
      <c r="AK1882" s="515"/>
      <c r="AL1882" s="515"/>
      <c r="AM1882" s="515"/>
      <c r="AN1882" s="515"/>
      <c r="AO1882" s="515"/>
      <c r="AP1882" s="515"/>
      <c r="AQ1882" s="515"/>
      <c r="AR1882" s="515"/>
      <c r="AS1882" s="515"/>
      <c r="AT1882" s="515"/>
      <c r="AU1882" s="489"/>
    </row>
    <row r="1883" spans="1:47" s="516" customFormat="1" ht="12.75">
      <c r="A1883" s="534"/>
      <c r="B1883" s="401" t="s">
        <v>375</v>
      </c>
      <c r="C1883" s="360"/>
      <c r="D1883" s="360"/>
      <c r="E1883" s="360"/>
      <c r="F1883" s="402"/>
      <c r="G1883" s="402"/>
      <c r="H1883" s="177"/>
      <c r="I1883" s="177"/>
      <c r="J1883" s="177"/>
      <c r="K1883" s="177"/>
      <c r="L1883" s="177"/>
      <c r="M1883" s="177"/>
      <c r="N1883" s="177"/>
      <c r="O1883" s="177"/>
      <c r="P1883" s="177"/>
      <c r="Q1883" s="177"/>
      <c r="R1883" s="177"/>
      <c r="S1883" s="177"/>
      <c r="T1883" s="403">
        <v>0</v>
      </c>
      <c r="U1883" s="403">
        <v>0</v>
      </c>
      <c r="V1883" s="177"/>
      <c r="W1883" s="177"/>
      <c r="X1883" s="177"/>
      <c r="Y1883" s="177"/>
      <c r="Z1883" s="177"/>
      <c r="AA1883" s="545">
        <v>0</v>
      </c>
      <c r="AB1883" s="490"/>
      <c r="AC1883" s="515"/>
      <c r="AD1883" s="515"/>
      <c r="AE1883" s="515"/>
      <c r="AF1883" s="488"/>
      <c r="AG1883" s="515"/>
      <c r="AH1883" s="515"/>
      <c r="AI1883" s="488"/>
      <c r="AJ1883" s="488"/>
      <c r="AK1883" s="515"/>
      <c r="AL1883" s="515"/>
      <c r="AM1883" s="515"/>
      <c r="AN1883" s="515"/>
      <c r="AO1883" s="515"/>
      <c r="AP1883" s="515"/>
      <c r="AQ1883" s="515"/>
      <c r="AR1883" s="515"/>
      <c r="AS1883" s="515"/>
      <c r="AT1883" s="515"/>
      <c r="AU1883" s="489"/>
    </row>
    <row r="1884" spans="1:47" s="516" customFormat="1" ht="12.75">
      <c r="A1884" s="534"/>
      <c r="B1884" s="401" t="s">
        <v>376</v>
      </c>
      <c r="C1884" s="360"/>
      <c r="D1884" s="360"/>
      <c r="E1884" s="360">
        <v>3.45</v>
      </c>
      <c r="F1884" s="402"/>
      <c r="G1884" s="402"/>
      <c r="H1884" s="403">
        <v>9.4399225704022118</v>
      </c>
      <c r="I1884" s="518">
        <v>9.4399225704022118</v>
      </c>
      <c r="J1884" s="177"/>
      <c r="K1884" s="177"/>
      <c r="L1884" s="177"/>
      <c r="M1884" s="177"/>
      <c r="N1884" s="177"/>
      <c r="O1884" s="177"/>
      <c r="P1884" s="177"/>
      <c r="Q1884" s="177">
        <v>3.45</v>
      </c>
      <c r="R1884" s="177"/>
      <c r="S1884" s="177"/>
      <c r="T1884" s="403">
        <v>0</v>
      </c>
      <c r="U1884" s="403">
        <v>3.45</v>
      </c>
      <c r="V1884" s="177"/>
      <c r="W1884" s="177"/>
      <c r="X1884" s="177">
        <v>3.8202843299999998</v>
      </c>
      <c r="Y1884" s="177">
        <v>5.6196382399999996</v>
      </c>
      <c r="Z1884" s="177"/>
      <c r="AA1884" s="545">
        <v>9.4399225700000002</v>
      </c>
      <c r="AB1884" s="490"/>
      <c r="AC1884" s="515"/>
      <c r="AD1884" s="515"/>
      <c r="AE1884" s="515"/>
      <c r="AF1884" s="488"/>
      <c r="AG1884" s="515"/>
      <c r="AH1884" s="515"/>
      <c r="AI1884" s="488"/>
      <c r="AJ1884" s="488"/>
      <c r="AK1884" s="515"/>
      <c r="AL1884" s="515"/>
      <c r="AM1884" s="515"/>
      <c r="AN1884" s="515"/>
      <c r="AO1884" s="515"/>
      <c r="AP1884" s="515"/>
      <c r="AQ1884" s="515"/>
      <c r="AR1884" s="515"/>
      <c r="AS1884" s="515"/>
      <c r="AT1884" s="515"/>
      <c r="AU1884" s="489"/>
    </row>
    <row r="1885" spans="1:47" s="516" customFormat="1" ht="12.75">
      <c r="A1885" s="534"/>
      <c r="B1885" s="401" t="s">
        <v>377</v>
      </c>
      <c r="C1885" s="360"/>
      <c r="D1885" s="360"/>
      <c r="E1885" s="360"/>
      <c r="F1885" s="402"/>
      <c r="G1885" s="402"/>
      <c r="H1885" s="177"/>
      <c r="I1885" s="177"/>
      <c r="J1885" s="177"/>
      <c r="K1885" s="177"/>
      <c r="L1885" s="177"/>
      <c r="M1885" s="177"/>
      <c r="N1885" s="177"/>
      <c r="O1885" s="177"/>
      <c r="P1885" s="177"/>
      <c r="Q1885" s="177"/>
      <c r="R1885" s="177"/>
      <c r="S1885" s="177"/>
      <c r="T1885" s="403">
        <v>0</v>
      </c>
      <c r="U1885" s="403">
        <v>0</v>
      </c>
      <c r="V1885" s="177"/>
      <c r="W1885" s="177"/>
      <c r="X1885" s="177">
        <v>0</v>
      </c>
      <c r="Y1885" s="177"/>
      <c r="Z1885" s="177"/>
      <c r="AA1885" s="545">
        <v>0</v>
      </c>
      <c r="AB1885" s="490"/>
      <c r="AC1885" s="515"/>
      <c r="AD1885" s="515"/>
      <c r="AE1885" s="515"/>
      <c r="AF1885" s="488"/>
      <c r="AG1885" s="515"/>
      <c r="AH1885" s="515"/>
      <c r="AI1885" s="488"/>
      <c r="AJ1885" s="488"/>
      <c r="AK1885" s="515"/>
      <c r="AL1885" s="515"/>
      <c r="AM1885" s="515"/>
      <c r="AN1885" s="515"/>
      <c r="AO1885" s="515"/>
      <c r="AP1885" s="515"/>
      <c r="AQ1885" s="515"/>
      <c r="AR1885" s="515"/>
      <c r="AS1885" s="515"/>
      <c r="AT1885" s="515"/>
      <c r="AU1885" s="489"/>
    </row>
    <row r="1886" spans="1:47" s="516" customFormat="1" ht="12.75">
      <c r="A1886" s="534"/>
      <c r="B1886" s="401" t="s">
        <v>67</v>
      </c>
      <c r="C1886" s="360"/>
      <c r="D1886" s="360"/>
      <c r="E1886" s="360"/>
      <c r="F1886" s="402"/>
      <c r="G1886" s="402"/>
      <c r="H1886" s="177"/>
      <c r="I1886" s="177"/>
      <c r="J1886" s="177"/>
      <c r="K1886" s="177"/>
      <c r="L1886" s="177"/>
      <c r="M1886" s="177"/>
      <c r="N1886" s="177"/>
      <c r="O1886" s="177"/>
      <c r="P1886" s="177"/>
      <c r="Q1886" s="177"/>
      <c r="R1886" s="177"/>
      <c r="S1886" s="177"/>
      <c r="T1886" s="403">
        <v>0</v>
      </c>
      <c r="U1886" s="403">
        <v>0</v>
      </c>
      <c r="V1886" s="177"/>
      <c r="W1886" s="177"/>
      <c r="X1886" s="177">
        <v>0</v>
      </c>
      <c r="Y1886" s="177"/>
      <c r="Z1886" s="177"/>
      <c r="AA1886" s="545">
        <v>0</v>
      </c>
      <c r="AB1886" s="490"/>
      <c r="AC1886" s="515"/>
      <c r="AD1886" s="515"/>
      <c r="AE1886" s="515"/>
      <c r="AF1886" s="488"/>
      <c r="AG1886" s="515"/>
      <c r="AH1886" s="515"/>
      <c r="AI1886" s="488"/>
      <c r="AJ1886" s="488"/>
      <c r="AK1886" s="515"/>
      <c r="AL1886" s="515"/>
      <c r="AM1886" s="515"/>
      <c r="AN1886" s="515"/>
      <c r="AO1886" s="515"/>
      <c r="AP1886" s="515"/>
      <c r="AQ1886" s="515"/>
      <c r="AR1886" s="515"/>
      <c r="AS1886" s="515"/>
      <c r="AT1886" s="515"/>
      <c r="AU1886" s="489"/>
    </row>
    <row r="1887" spans="1:47" s="528" customFormat="1" ht="25.5">
      <c r="A1887" s="542">
        <v>79</v>
      </c>
      <c r="B1887" s="535" t="s">
        <v>161</v>
      </c>
      <c r="C1887" s="513" t="s">
        <v>52</v>
      </c>
      <c r="D1887" s="504">
        <v>13.196</v>
      </c>
      <c r="E1887" s="513">
        <v>6.24</v>
      </c>
      <c r="F1887" s="514">
        <v>2013</v>
      </c>
      <c r="G1887" s="514">
        <v>2015</v>
      </c>
      <c r="H1887" s="513">
        <v>90.83005</v>
      </c>
      <c r="I1887" s="513">
        <v>85.845452300000005</v>
      </c>
      <c r="J1887" s="513"/>
      <c r="K1887" s="513"/>
      <c r="L1887" s="513"/>
      <c r="M1887" s="513"/>
      <c r="N1887" s="513">
        <v>13.196</v>
      </c>
      <c r="O1887" s="513">
        <v>6.24</v>
      </c>
      <c r="P1887" s="513"/>
      <c r="Q1887" s="513"/>
      <c r="R1887" s="513"/>
      <c r="S1887" s="513"/>
      <c r="T1887" s="584">
        <v>13.196</v>
      </c>
      <c r="U1887" s="584">
        <v>6.24</v>
      </c>
      <c r="V1887" s="590">
        <v>4.9845976999999992</v>
      </c>
      <c r="W1887" s="513">
        <v>38.629777840000003</v>
      </c>
      <c r="X1887" s="513">
        <v>47.215674460000002</v>
      </c>
      <c r="Y1887" s="513"/>
      <c r="Z1887" s="513"/>
      <c r="AA1887" s="587">
        <v>90.83005</v>
      </c>
      <c r="AB1887" s="531"/>
      <c r="AC1887" s="515"/>
      <c r="AD1887" s="536"/>
      <c r="AE1887" s="536"/>
      <c r="AF1887" s="515"/>
      <c r="AG1887" s="515"/>
      <c r="AH1887" s="515"/>
      <c r="AJ1887" s="515"/>
      <c r="AK1887" s="515"/>
      <c r="AL1887" s="515"/>
      <c r="AM1887" s="515"/>
      <c r="AN1887" s="515"/>
      <c r="AO1887" s="515"/>
      <c r="AP1887" s="515"/>
    </row>
    <row r="1888" spans="1:47" s="516" customFormat="1" ht="12.75">
      <c r="A1888" s="534"/>
      <c r="B1888" s="401" t="s">
        <v>361</v>
      </c>
      <c r="C1888" s="360">
        <v>0</v>
      </c>
      <c r="D1888" s="360">
        <v>13.196</v>
      </c>
      <c r="E1888" s="360">
        <v>6.24</v>
      </c>
      <c r="F1888" s="402"/>
      <c r="G1888" s="402"/>
      <c r="H1888" s="177">
        <v>90.83005</v>
      </c>
      <c r="I1888" s="177">
        <v>85.845452300000005</v>
      </c>
      <c r="J1888" s="177">
        <v>0</v>
      </c>
      <c r="K1888" s="177">
        <v>0</v>
      </c>
      <c r="L1888" s="177">
        <v>0</v>
      </c>
      <c r="M1888" s="177">
        <v>0</v>
      </c>
      <c r="N1888" s="177">
        <v>13.196</v>
      </c>
      <c r="O1888" s="177">
        <v>6.24</v>
      </c>
      <c r="P1888" s="177">
        <v>0</v>
      </c>
      <c r="Q1888" s="177">
        <v>0</v>
      </c>
      <c r="R1888" s="177">
        <v>0</v>
      </c>
      <c r="S1888" s="177">
        <v>0</v>
      </c>
      <c r="T1888" s="403">
        <v>13.196</v>
      </c>
      <c r="U1888" s="403">
        <v>6.24</v>
      </c>
      <c r="V1888" s="177">
        <v>4.9845976999999992</v>
      </c>
      <c r="W1888" s="177">
        <v>38.629777829999995</v>
      </c>
      <c r="X1888" s="177">
        <v>47.215674469999996</v>
      </c>
      <c r="Y1888" s="177">
        <v>0</v>
      </c>
      <c r="Z1888" s="177">
        <v>0</v>
      </c>
      <c r="AA1888" s="407">
        <v>90.83005</v>
      </c>
      <c r="AB1888" s="533"/>
      <c r="AC1888" s="515"/>
      <c r="AD1888" s="515"/>
      <c r="AE1888" s="515"/>
      <c r="AF1888" s="488"/>
      <c r="AG1888" s="515"/>
      <c r="AH1888" s="515"/>
      <c r="AI1888" s="488"/>
      <c r="AJ1888" s="488"/>
      <c r="AK1888" s="515"/>
      <c r="AL1888" s="515"/>
      <c r="AM1888" s="515"/>
      <c r="AN1888" s="515"/>
      <c r="AO1888" s="515"/>
      <c r="AP1888" s="515"/>
      <c r="AQ1888" s="515"/>
      <c r="AR1888" s="515"/>
      <c r="AS1888" s="515"/>
      <c r="AT1888" s="515"/>
      <c r="AU1888" s="489"/>
    </row>
    <row r="1889" spans="1:47" s="516" customFormat="1" ht="12.75">
      <c r="A1889" s="534"/>
      <c r="B1889" s="401" t="s">
        <v>362</v>
      </c>
      <c r="C1889" s="360">
        <v>0</v>
      </c>
      <c r="D1889" s="360">
        <v>13.196</v>
      </c>
      <c r="E1889" s="360">
        <v>0</v>
      </c>
      <c r="F1889" s="402"/>
      <c r="G1889" s="402"/>
      <c r="H1889" s="177">
        <v>50.778007369999997</v>
      </c>
      <c r="I1889" s="177">
        <v>47.53799001879878</v>
      </c>
      <c r="J1889" s="177">
        <v>0</v>
      </c>
      <c r="K1889" s="177">
        <v>0</v>
      </c>
      <c r="L1889" s="177">
        <v>0</v>
      </c>
      <c r="M1889" s="177">
        <v>0</v>
      </c>
      <c r="N1889" s="177">
        <v>13.196</v>
      </c>
      <c r="O1889" s="177">
        <v>0</v>
      </c>
      <c r="P1889" s="177">
        <v>0</v>
      </c>
      <c r="Q1889" s="177">
        <v>0</v>
      </c>
      <c r="R1889" s="177">
        <v>0</v>
      </c>
      <c r="S1889" s="177">
        <v>0</v>
      </c>
      <c r="T1889" s="403">
        <v>13.196</v>
      </c>
      <c r="U1889" s="403">
        <v>0</v>
      </c>
      <c r="V1889" s="177">
        <v>3.2400173512012143</v>
      </c>
      <c r="W1889" s="177">
        <v>21.595751</v>
      </c>
      <c r="X1889" s="177">
        <v>25.94223901879878</v>
      </c>
      <c r="Y1889" s="177">
        <v>0</v>
      </c>
      <c r="Z1889" s="177">
        <v>0</v>
      </c>
      <c r="AA1889" s="407">
        <v>50.778007369999997</v>
      </c>
      <c r="AB1889" s="533"/>
      <c r="AC1889" s="515"/>
      <c r="AD1889" s="515"/>
      <c r="AE1889" s="515"/>
      <c r="AF1889" s="488"/>
      <c r="AG1889" s="515"/>
      <c r="AH1889" s="515"/>
      <c r="AI1889" s="488"/>
      <c r="AJ1889" s="488"/>
      <c r="AK1889" s="515"/>
      <c r="AL1889" s="515"/>
      <c r="AM1889" s="515"/>
      <c r="AN1889" s="515"/>
      <c r="AO1889" s="515"/>
      <c r="AP1889" s="515"/>
      <c r="AQ1889" s="515"/>
      <c r="AR1889" s="515"/>
      <c r="AS1889" s="515"/>
      <c r="AT1889" s="515"/>
      <c r="AU1889" s="489"/>
    </row>
    <row r="1890" spans="1:47" s="516" customFormat="1" ht="12.75">
      <c r="A1890" s="534"/>
      <c r="B1890" s="401" t="s">
        <v>363</v>
      </c>
      <c r="C1890" s="360">
        <v>0</v>
      </c>
      <c r="D1890" s="360">
        <v>8.4559999999999995</v>
      </c>
      <c r="E1890" s="360">
        <v>0</v>
      </c>
      <c r="F1890" s="402"/>
      <c r="G1890" s="402"/>
      <c r="H1890" s="177">
        <v>28.301112539999998</v>
      </c>
      <c r="I1890" s="177">
        <v>25.26903659050685</v>
      </c>
      <c r="J1890" s="177">
        <v>0</v>
      </c>
      <c r="K1890" s="177">
        <v>0</v>
      </c>
      <c r="L1890" s="177">
        <v>0</v>
      </c>
      <c r="M1890" s="177">
        <v>0</v>
      </c>
      <c r="N1890" s="177">
        <v>8.4559999999999995</v>
      </c>
      <c r="O1890" s="177">
        <v>0</v>
      </c>
      <c r="P1890" s="177">
        <v>0</v>
      </c>
      <c r="Q1890" s="177">
        <v>0</v>
      </c>
      <c r="R1890" s="177">
        <v>0</v>
      </c>
      <c r="S1890" s="177">
        <v>0</v>
      </c>
      <c r="T1890" s="403">
        <v>8.4559999999999995</v>
      </c>
      <c r="U1890" s="403">
        <v>0</v>
      </c>
      <c r="V1890" s="177">
        <v>3.0320759494931462</v>
      </c>
      <c r="W1890" s="177">
        <v>12.036387620000001</v>
      </c>
      <c r="X1890" s="177">
        <v>13.232648970506851</v>
      </c>
      <c r="Y1890" s="177">
        <v>0</v>
      </c>
      <c r="Z1890" s="177">
        <v>0</v>
      </c>
      <c r="AA1890" s="407">
        <v>28.301112539999998</v>
      </c>
      <c r="AB1890" s="533"/>
      <c r="AC1890" s="515"/>
      <c r="AD1890" s="515"/>
      <c r="AE1890" s="515"/>
      <c r="AF1890" s="488"/>
      <c r="AG1890" s="515"/>
      <c r="AH1890" s="515"/>
      <c r="AI1890" s="488"/>
      <c r="AJ1890" s="488"/>
      <c r="AK1890" s="515"/>
      <c r="AL1890" s="515"/>
      <c r="AM1890" s="515"/>
      <c r="AN1890" s="515"/>
      <c r="AO1890" s="515"/>
      <c r="AP1890" s="515"/>
      <c r="AQ1890" s="515"/>
      <c r="AR1890" s="515"/>
      <c r="AS1890" s="515"/>
      <c r="AT1890" s="515"/>
      <c r="AU1890" s="489"/>
    </row>
    <row r="1891" spans="1:47" s="516" customFormat="1" ht="12.75">
      <c r="A1891" s="534"/>
      <c r="B1891" s="401" t="s">
        <v>364</v>
      </c>
      <c r="C1891" s="360"/>
      <c r="D1891" s="360"/>
      <c r="E1891" s="360"/>
      <c r="F1891" s="402"/>
      <c r="G1891" s="402"/>
      <c r="H1891" s="177"/>
      <c r="I1891" s="177"/>
      <c r="J1891" s="177"/>
      <c r="K1891" s="177"/>
      <c r="L1891" s="177"/>
      <c r="M1891" s="177"/>
      <c r="N1891" s="177"/>
      <c r="O1891" s="177"/>
      <c r="P1891" s="177"/>
      <c r="Q1891" s="177"/>
      <c r="R1891" s="177"/>
      <c r="S1891" s="177"/>
      <c r="T1891" s="403">
        <v>0</v>
      </c>
      <c r="U1891" s="403">
        <v>0</v>
      </c>
      <c r="V1891" s="177"/>
      <c r="W1891" s="177"/>
      <c r="X1891" s="177"/>
      <c r="Y1891" s="177"/>
      <c r="Z1891" s="177"/>
      <c r="AA1891" s="407">
        <v>0</v>
      </c>
      <c r="AB1891" s="533"/>
      <c r="AC1891" s="515"/>
      <c r="AD1891" s="515"/>
      <c r="AE1891" s="515"/>
      <c r="AF1891" s="488"/>
      <c r="AG1891" s="515"/>
      <c r="AH1891" s="515"/>
      <c r="AI1891" s="488"/>
      <c r="AJ1891" s="488"/>
      <c r="AK1891" s="515"/>
      <c r="AL1891" s="515"/>
      <c r="AM1891" s="515"/>
      <c r="AN1891" s="515"/>
      <c r="AO1891" s="515"/>
      <c r="AP1891" s="515"/>
      <c r="AQ1891" s="515"/>
      <c r="AR1891" s="515"/>
      <c r="AS1891" s="515"/>
      <c r="AT1891" s="515"/>
      <c r="AU1891" s="489"/>
    </row>
    <row r="1892" spans="1:47" s="516" customFormat="1" ht="12.75">
      <c r="A1892" s="534"/>
      <c r="B1892" s="401" t="s">
        <v>365</v>
      </c>
      <c r="C1892" s="360"/>
      <c r="D1892" s="360"/>
      <c r="E1892" s="360"/>
      <c r="F1892" s="402"/>
      <c r="G1892" s="402"/>
      <c r="H1892" s="177"/>
      <c r="I1892" s="177"/>
      <c r="J1892" s="177"/>
      <c r="K1892" s="177"/>
      <c r="L1892" s="177"/>
      <c r="M1892" s="177"/>
      <c r="N1892" s="177"/>
      <c r="O1892" s="177"/>
      <c r="P1892" s="177"/>
      <c r="Q1892" s="177"/>
      <c r="R1892" s="177"/>
      <c r="S1892" s="177"/>
      <c r="T1892" s="403">
        <v>0</v>
      </c>
      <c r="U1892" s="403">
        <v>0</v>
      </c>
      <c r="V1892" s="177"/>
      <c r="W1892" s="177"/>
      <c r="X1892" s="177"/>
      <c r="Y1892" s="177"/>
      <c r="Z1892" s="177"/>
      <c r="AA1892" s="407">
        <v>0</v>
      </c>
      <c r="AB1892" s="533"/>
      <c r="AC1892" s="515"/>
      <c r="AD1892" s="515"/>
      <c r="AE1892" s="515"/>
      <c r="AF1892" s="488"/>
      <c r="AG1892" s="515"/>
      <c r="AH1892" s="515"/>
      <c r="AI1892" s="488"/>
      <c r="AJ1892" s="488"/>
      <c r="AK1892" s="515"/>
      <c r="AL1892" s="515"/>
      <c r="AM1892" s="515"/>
      <c r="AN1892" s="515"/>
      <c r="AO1892" s="515"/>
      <c r="AP1892" s="515"/>
      <c r="AQ1892" s="515"/>
      <c r="AR1892" s="515"/>
      <c r="AS1892" s="515"/>
      <c r="AT1892" s="515"/>
      <c r="AU1892" s="489"/>
    </row>
    <row r="1893" spans="1:47" s="516" customFormat="1" ht="12.75">
      <c r="A1893" s="534"/>
      <c r="B1893" s="401" t="s">
        <v>366</v>
      </c>
      <c r="C1893" s="360"/>
      <c r="D1893" s="360">
        <v>1.863</v>
      </c>
      <c r="E1893" s="360"/>
      <c r="F1893" s="402"/>
      <c r="G1893" s="402"/>
      <c r="H1893" s="177">
        <v>7.5973234700000001</v>
      </c>
      <c r="I1893" s="518">
        <v>6.3158240614634105</v>
      </c>
      <c r="J1893" s="177"/>
      <c r="K1893" s="177"/>
      <c r="L1893" s="177"/>
      <c r="M1893" s="177"/>
      <c r="N1893" s="177">
        <v>1.863</v>
      </c>
      <c r="O1893" s="177"/>
      <c r="P1893" s="177"/>
      <c r="Q1893" s="177"/>
      <c r="R1893" s="177"/>
      <c r="S1893" s="177"/>
      <c r="T1893" s="403">
        <v>1.863</v>
      </c>
      <c r="U1893" s="403">
        <v>0</v>
      </c>
      <c r="V1893" s="177">
        <v>1.2814994085365894</v>
      </c>
      <c r="W1893" s="177">
        <v>3.2311213900000002</v>
      </c>
      <c r="X1893" s="177">
        <v>3.0847026714634103</v>
      </c>
      <c r="Y1893" s="177"/>
      <c r="Z1893" s="177"/>
      <c r="AA1893" s="407">
        <v>7.5973234700000001</v>
      </c>
      <c r="AB1893" s="533"/>
      <c r="AC1893" s="515"/>
      <c r="AD1893" s="515"/>
      <c r="AE1893" s="515"/>
      <c r="AF1893" s="488"/>
      <c r="AG1893" s="515"/>
      <c r="AH1893" s="515"/>
      <c r="AI1893" s="488"/>
      <c r="AJ1893" s="488"/>
      <c r="AK1893" s="515"/>
      <c r="AL1893" s="515"/>
      <c r="AM1893" s="515"/>
      <c r="AN1893" s="515"/>
      <c r="AO1893" s="515"/>
      <c r="AP1893" s="515"/>
      <c r="AQ1893" s="515"/>
      <c r="AR1893" s="515"/>
      <c r="AS1893" s="515"/>
      <c r="AT1893" s="515"/>
      <c r="AU1893" s="489"/>
    </row>
    <row r="1894" spans="1:47" s="516" customFormat="1" ht="12.75">
      <c r="A1894" s="534"/>
      <c r="B1894" s="401" t="s">
        <v>367</v>
      </c>
      <c r="C1894" s="360"/>
      <c r="D1894" s="360">
        <v>6.593</v>
      </c>
      <c r="E1894" s="360"/>
      <c r="F1894" s="402"/>
      <c r="G1894" s="402"/>
      <c r="H1894" s="177">
        <v>20.703789069999999</v>
      </c>
      <c r="I1894" s="518">
        <v>18.953212529043441</v>
      </c>
      <c r="J1894" s="177"/>
      <c r="K1894" s="177"/>
      <c r="L1894" s="177"/>
      <c r="M1894" s="177"/>
      <c r="N1894" s="177">
        <v>6.593</v>
      </c>
      <c r="O1894" s="177"/>
      <c r="P1894" s="177"/>
      <c r="Q1894" s="177"/>
      <c r="R1894" s="177"/>
      <c r="S1894" s="177"/>
      <c r="T1894" s="403">
        <v>6.593</v>
      </c>
      <c r="U1894" s="403">
        <v>0</v>
      </c>
      <c r="V1894" s="177">
        <v>1.750576540956557</v>
      </c>
      <c r="W1894" s="177">
        <v>8.8052662300000009</v>
      </c>
      <c r="X1894" s="177">
        <v>10.14794629904344</v>
      </c>
      <c r="Y1894" s="177"/>
      <c r="Z1894" s="177"/>
      <c r="AA1894" s="407">
        <v>20.703789069999999</v>
      </c>
      <c r="AB1894" s="533"/>
      <c r="AC1894" s="515"/>
      <c r="AD1894" s="515"/>
      <c r="AE1894" s="515"/>
      <c r="AF1894" s="488"/>
      <c r="AG1894" s="515"/>
      <c r="AH1894" s="515"/>
      <c r="AI1894" s="488"/>
      <c r="AJ1894" s="488"/>
      <c r="AK1894" s="515"/>
      <c r="AL1894" s="515"/>
      <c r="AM1894" s="515"/>
      <c r="AN1894" s="515"/>
      <c r="AO1894" s="515"/>
      <c r="AP1894" s="515"/>
      <c r="AQ1894" s="515"/>
      <c r="AR1894" s="515"/>
      <c r="AS1894" s="515"/>
      <c r="AT1894" s="515"/>
      <c r="AU1894" s="489"/>
    </row>
    <row r="1895" spans="1:47" s="516" customFormat="1" ht="12.75">
      <c r="A1895" s="534"/>
      <c r="B1895" s="401" t="s">
        <v>368</v>
      </c>
      <c r="C1895" s="360">
        <v>0</v>
      </c>
      <c r="D1895" s="360">
        <v>4.74</v>
      </c>
      <c r="E1895" s="360">
        <v>0</v>
      </c>
      <c r="F1895" s="402"/>
      <c r="G1895" s="402"/>
      <c r="H1895" s="177">
        <v>22.476894829999999</v>
      </c>
      <c r="I1895" s="177">
        <v>22.26895342829193</v>
      </c>
      <c r="J1895" s="177">
        <v>0</v>
      </c>
      <c r="K1895" s="177">
        <v>0</v>
      </c>
      <c r="L1895" s="177">
        <v>0</v>
      </c>
      <c r="M1895" s="177">
        <v>0</v>
      </c>
      <c r="N1895" s="177">
        <v>4.74</v>
      </c>
      <c r="O1895" s="177">
        <v>0</v>
      </c>
      <c r="P1895" s="177">
        <v>0</v>
      </c>
      <c r="Q1895" s="177">
        <v>0</v>
      </c>
      <c r="R1895" s="177">
        <v>0</v>
      </c>
      <c r="S1895" s="177">
        <v>0</v>
      </c>
      <c r="T1895" s="403">
        <v>4.74</v>
      </c>
      <c r="U1895" s="403">
        <v>0</v>
      </c>
      <c r="V1895" s="177">
        <v>0.20794140170806807</v>
      </c>
      <c r="W1895" s="177">
        <v>9.5593633800000006</v>
      </c>
      <c r="X1895" s="177">
        <v>12.709590048291931</v>
      </c>
      <c r="Y1895" s="177">
        <v>0</v>
      </c>
      <c r="Z1895" s="177">
        <v>0</v>
      </c>
      <c r="AA1895" s="407">
        <v>22.476894829999999</v>
      </c>
      <c r="AB1895" s="533"/>
      <c r="AC1895" s="515"/>
      <c r="AD1895" s="515"/>
      <c r="AE1895" s="515"/>
      <c r="AF1895" s="488"/>
      <c r="AG1895" s="515"/>
      <c r="AH1895" s="515"/>
      <c r="AI1895" s="488"/>
      <c r="AJ1895" s="488"/>
      <c r="AK1895" s="515"/>
      <c r="AL1895" s="515"/>
      <c r="AM1895" s="515"/>
      <c r="AN1895" s="515"/>
      <c r="AO1895" s="515"/>
      <c r="AP1895" s="515"/>
      <c r="AQ1895" s="515"/>
      <c r="AR1895" s="515"/>
      <c r="AS1895" s="515"/>
      <c r="AT1895" s="515"/>
      <c r="AU1895" s="489"/>
    </row>
    <row r="1896" spans="1:47" s="516" customFormat="1" ht="12.75">
      <c r="A1896" s="534"/>
      <c r="B1896" s="401" t="s">
        <v>369</v>
      </c>
      <c r="C1896" s="360"/>
      <c r="D1896" s="360"/>
      <c r="E1896" s="360"/>
      <c r="F1896" s="402"/>
      <c r="G1896" s="402"/>
      <c r="H1896" s="177"/>
      <c r="I1896" s="177"/>
      <c r="J1896" s="177"/>
      <c r="K1896" s="177"/>
      <c r="L1896" s="177"/>
      <c r="M1896" s="177"/>
      <c r="N1896" s="177"/>
      <c r="O1896" s="177"/>
      <c r="P1896" s="177"/>
      <c r="Q1896" s="177"/>
      <c r="R1896" s="177"/>
      <c r="S1896" s="177"/>
      <c r="T1896" s="403">
        <v>0</v>
      </c>
      <c r="U1896" s="403">
        <v>0</v>
      </c>
      <c r="V1896" s="177"/>
      <c r="W1896" s="177"/>
      <c r="X1896" s="177"/>
      <c r="Y1896" s="177"/>
      <c r="Z1896" s="177"/>
      <c r="AA1896" s="407">
        <v>0</v>
      </c>
      <c r="AB1896" s="533"/>
      <c r="AC1896" s="515"/>
      <c r="AD1896" s="515"/>
      <c r="AE1896" s="515"/>
      <c r="AF1896" s="488"/>
      <c r="AG1896" s="515"/>
      <c r="AH1896" s="515"/>
      <c r="AI1896" s="488"/>
      <c r="AJ1896" s="488"/>
      <c r="AK1896" s="515"/>
      <c r="AL1896" s="515"/>
      <c r="AM1896" s="515"/>
      <c r="AN1896" s="515"/>
      <c r="AO1896" s="515"/>
      <c r="AP1896" s="515"/>
      <c r="AQ1896" s="515"/>
      <c r="AR1896" s="515"/>
      <c r="AS1896" s="515"/>
      <c r="AT1896" s="515"/>
      <c r="AU1896" s="489"/>
    </row>
    <row r="1897" spans="1:47" s="516" customFormat="1" ht="12.75">
      <c r="A1897" s="534"/>
      <c r="B1897" s="401" t="s">
        <v>370</v>
      </c>
      <c r="C1897" s="360"/>
      <c r="D1897" s="360"/>
      <c r="E1897" s="360"/>
      <c r="F1897" s="402"/>
      <c r="G1897" s="402"/>
      <c r="H1897" s="177"/>
      <c r="I1897" s="177"/>
      <c r="J1897" s="177"/>
      <c r="K1897" s="177"/>
      <c r="L1897" s="177"/>
      <c r="M1897" s="177"/>
      <c r="N1897" s="177"/>
      <c r="O1897" s="177"/>
      <c r="P1897" s="177"/>
      <c r="Q1897" s="177"/>
      <c r="R1897" s="177"/>
      <c r="S1897" s="177"/>
      <c r="T1897" s="403">
        <v>0</v>
      </c>
      <c r="U1897" s="403">
        <v>0</v>
      </c>
      <c r="V1897" s="177"/>
      <c r="W1897" s="177"/>
      <c r="X1897" s="177"/>
      <c r="Y1897" s="177"/>
      <c r="Z1897" s="177"/>
      <c r="AA1897" s="407">
        <v>0</v>
      </c>
      <c r="AB1897" s="533"/>
      <c r="AC1897" s="515"/>
      <c r="AD1897" s="515"/>
      <c r="AE1897" s="515"/>
      <c r="AF1897" s="488"/>
      <c r="AG1897" s="515"/>
      <c r="AH1897" s="515"/>
      <c r="AI1897" s="488"/>
      <c r="AJ1897" s="488"/>
      <c r="AK1897" s="515"/>
      <c r="AL1897" s="515"/>
      <c r="AM1897" s="515"/>
      <c r="AN1897" s="515"/>
      <c r="AO1897" s="515"/>
      <c r="AP1897" s="515"/>
      <c r="AQ1897" s="515"/>
      <c r="AR1897" s="515"/>
      <c r="AS1897" s="515"/>
      <c r="AT1897" s="515"/>
      <c r="AU1897" s="489"/>
    </row>
    <row r="1898" spans="1:47" s="516" customFormat="1" ht="12.75">
      <c r="A1898" s="534"/>
      <c r="B1898" s="401" t="s">
        <v>371</v>
      </c>
      <c r="C1898" s="360"/>
      <c r="D1898" s="360">
        <v>4</v>
      </c>
      <c r="E1898" s="360"/>
      <c r="F1898" s="402"/>
      <c r="G1898" s="402"/>
      <c r="H1898" s="177">
        <v>21.017918699999999</v>
      </c>
      <c r="I1898" s="518">
        <v>21.017918699999999</v>
      </c>
      <c r="J1898" s="177"/>
      <c r="K1898" s="177"/>
      <c r="L1898" s="177"/>
      <c r="M1898" s="177"/>
      <c r="N1898" s="177">
        <v>4</v>
      </c>
      <c r="O1898" s="177"/>
      <c r="P1898" s="177"/>
      <c r="Q1898" s="177"/>
      <c r="R1898" s="177"/>
      <c r="S1898" s="177"/>
      <c r="T1898" s="403">
        <v>4</v>
      </c>
      <c r="U1898" s="403">
        <v>0</v>
      </c>
      <c r="V1898" s="177"/>
      <c r="W1898" s="177">
        <v>8.9388647300000006</v>
      </c>
      <c r="X1898" s="177">
        <v>12.079053969999999</v>
      </c>
      <c r="Y1898" s="177"/>
      <c r="Z1898" s="177"/>
      <c r="AA1898" s="407">
        <v>21.017918699999999</v>
      </c>
      <c r="AB1898" s="533"/>
      <c r="AC1898" s="515"/>
      <c r="AD1898" s="515"/>
      <c r="AE1898" s="515"/>
      <c r="AF1898" s="488"/>
      <c r="AG1898" s="515"/>
      <c r="AH1898" s="515"/>
      <c r="AI1898" s="488"/>
      <c r="AJ1898" s="488"/>
      <c r="AK1898" s="515"/>
      <c r="AL1898" s="515"/>
      <c r="AM1898" s="515"/>
      <c r="AN1898" s="515"/>
      <c r="AO1898" s="515"/>
      <c r="AP1898" s="515"/>
      <c r="AQ1898" s="515"/>
      <c r="AR1898" s="515"/>
      <c r="AS1898" s="515"/>
      <c r="AT1898" s="515"/>
      <c r="AU1898" s="489"/>
    </row>
    <row r="1899" spans="1:47" s="516" customFormat="1" ht="12.75">
      <c r="A1899" s="534"/>
      <c r="B1899" s="401" t="s">
        <v>372</v>
      </c>
      <c r="C1899" s="360"/>
      <c r="D1899" s="360">
        <v>0.74</v>
      </c>
      <c r="E1899" s="360"/>
      <c r="F1899" s="402"/>
      <c r="G1899" s="402"/>
      <c r="H1899" s="177">
        <v>1.4589761299999999</v>
      </c>
      <c r="I1899" s="518">
        <v>1.2510347282919319</v>
      </c>
      <c r="J1899" s="177"/>
      <c r="K1899" s="177"/>
      <c r="L1899" s="177"/>
      <c r="M1899" s="177"/>
      <c r="N1899" s="177">
        <v>0.74</v>
      </c>
      <c r="O1899" s="177"/>
      <c r="P1899" s="177"/>
      <c r="Q1899" s="177"/>
      <c r="R1899" s="177"/>
      <c r="S1899" s="177"/>
      <c r="T1899" s="403">
        <v>0.74</v>
      </c>
      <c r="U1899" s="403">
        <v>0</v>
      </c>
      <c r="V1899" s="177">
        <v>0.20794140170806807</v>
      </c>
      <c r="W1899" s="177">
        <v>0.62049865000000004</v>
      </c>
      <c r="X1899" s="177">
        <v>0.63053607829193181</v>
      </c>
      <c r="Y1899" s="177"/>
      <c r="Z1899" s="177"/>
      <c r="AA1899" s="407">
        <v>1.4589761299999999</v>
      </c>
      <c r="AB1899" s="533"/>
      <c r="AC1899" s="515"/>
      <c r="AD1899" s="515"/>
      <c r="AE1899" s="515"/>
      <c r="AF1899" s="488"/>
      <c r="AG1899" s="515"/>
      <c r="AH1899" s="515"/>
      <c r="AI1899" s="488"/>
      <c r="AJ1899" s="488"/>
      <c r="AK1899" s="515"/>
      <c r="AL1899" s="515"/>
      <c r="AM1899" s="515"/>
      <c r="AN1899" s="515"/>
      <c r="AO1899" s="515"/>
      <c r="AP1899" s="515"/>
      <c r="AQ1899" s="515"/>
      <c r="AR1899" s="515"/>
      <c r="AS1899" s="515"/>
      <c r="AT1899" s="515"/>
      <c r="AU1899" s="489"/>
    </row>
    <row r="1900" spans="1:47" s="516" customFormat="1" ht="12.75">
      <c r="A1900" s="534"/>
      <c r="B1900" s="401" t="s">
        <v>373</v>
      </c>
      <c r="C1900" s="360">
        <v>0</v>
      </c>
      <c r="D1900" s="360">
        <v>0</v>
      </c>
      <c r="E1900" s="360">
        <v>6.24</v>
      </c>
      <c r="F1900" s="402"/>
      <c r="G1900" s="402"/>
      <c r="H1900" s="177">
        <v>40.052042630000003</v>
      </c>
      <c r="I1900" s="177">
        <v>38.307462281201218</v>
      </c>
      <c r="J1900" s="177">
        <v>0</v>
      </c>
      <c r="K1900" s="177">
        <v>0</v>
      </c>
      <c r="L1900" s="177">
        <v>0</v>
      </c>
      <c r="M1900" s="177">
        <v>0</v>
      </c>
      <c r="N1900" s="177">
        <v>0</v>
      </c>
      <c r="O1900" s="177">
        <v>6.24</v>
      </c>
      <c r="P1900" s="177">
        <v>0</v>
      </c>
      <c r="Q1900" s="177">
        <v>0</v>
      </c>
      <c r="R1900" s="177">
        <v>0</v>
      </c>
      <c r="S1900" s="177">
        <v>0</v>
      </c>
      <c r="T1900" s="403">
        <v>0</v>
      </c>
      <c r="U1900" s="403">
        <v>6.24</v>
      </c>
      <c r="V1900" s="177">
        <v>1.744580348798785</v>
      </c>
      <c r="W1900" s="177">
        <v>17.034026829999998</v>
      </c>
      <c r="X1900" s="177">
        <v>21.27343545120122</v>
      </c>
      <c r="Y1900" s="177">
        <v>0</v>
      </c>
      <c r="Z1900" s="177">
        <v>0</v>
      </c>
      <c r="AA1900" s="407">
        <v>40.052042630000003</v>
      </c>
      <c r="AB1900" s="533"/>
      <c r="AC1900" s="515"/>
      <c r="AD1900" s="515"/>
      <c r="AE1900" s="515"/>
      <c r="AF1900" s="488"/>
      <c r="AG1900" s="515"/>
      <c r="AH1900" s="515"/>
      <c r="AI1900" s="488"/>
      <c r="AJ1900" s="488"/>
      <c r="AK1900" s="515"/>
      <c r="AL1900" s="515"/>
      <c r="AM1900" s="515"/>
      <c r="AN1900" s="515"/>
      <c r="AO1900" s="515"/>
      <c r="AP1900" s="515"/>
      <c r="AQ1900" s="515"/>
      <c r="AR1900" s="515"/>
      <c r="AS1900" s="515"/>
      <c r="AT1900" s="515"/>
      <c r="AU1900" s="489"/>
    </row>
    <row r="1901" spans="1:47" s="516" customFormat="1" ht="12.75">
      <c r="A1901" s="534"/>
      <c r="B1901" s="401" t="s">
        <v>374</v>
      </c>
      <c r="C1901" s="360"/>
      <c r="D1901" s="360"/>
      <c r="E1901" s="360"/>
      <c r="F1901" s="402"/>
      <c r="G1901" s="402"/>
      <c r="H1901" s="177"/>
      <c r="I1901" s="177"/>
      <c r="J1901" s="177"/>
      <c r="K1901" s="177"/>
      <c r="L1901" s="177"/>
      <c r="M1901" s="177"/>
      <c r="N1901" s="177"/>
      <c r="O1901" s="177"/>
      <c r="P1901" s="177"/>
      <c r="Q1901" s="177"/>
      <c r="R1901" s="177"/>
      <c r="S1901" s="177"/>
      <c r="T1901" s="403">
        <v>0</v>
      </c>
      <c r="U1901" s="403">
        <v>0</v>
      </c>
      <c r="V1901" s="177"/>
      <c r="W1901" s="177"/>
      <c r="X1901" s="177"/>
      <c r="Y1901" s="177"/>
      <c r="Z1901" s="177"/>
      <c r="AA1901" s="407">
        <v>0</v>
      </c>
      <c r="AB1901" s="533"/>
      <c r="AC1901" s="515"/>
      <c r="AD1901" s="515"/>
      <c r="AE1901" s="515"/>
      <c r="AF1901" s="488"/>
      <c r="AG1901" s="515"/>
      <c r="AH1901" s="515"/>
      <c r="AI1901" s="488"/>
      <c r="AJ1901" s="488"/>
      <c r="AK1901" s="515"/>
      <c r="AL1901" s="515"/>
      <c r="AM1901" s="515"/>
      <c r="AN1901" s="515"/>
      <c r="AO1901" s="515"/>
      <c r="AP1901" s="515"/>
      <c r="AQ1901" s="515"/>
      <c r="AR1901" s="515"/>
      <c r="AS1901" s="515"/>
      <c r="AT1901" s="515"/>
      <c r="AU1901" s="489"/>
    </row>
    <row r="1902" spans="1:47" s="516" customFormat="1" ht="12.75">
      <c r="A1902" s="534"/>
      <c r="B1902" s="401" t="s">
        <v>375</v>
      </c>
      <c r="C1902" s="360"/>
      <c r="D1902" s="360"/>
      <c r="E1902" s="360"/>
      <c r="F1902" s="402"/>
      <c r="G1902" s="402"/>
      <c r="H1902" s="177"/>
      <c r="I1902" s="177"/>
      <c r="J1902" s="177"/>
      <c r="K1902" s="177"/>
      <c r="L1902" s="177"/>
      <c r="M1902" s="177"/>
      <c r="N1902" s="177"/>
      <c r="O1902" s="177"/>
      <c r="P1902" s="177"/>
      <c r="Q1902" s="177"/>
      <c r="R1902" s="177"/>
      <c r="S1902" s="177"/>
      <c r="T1902" s="403">
        <v>0</v>
      </c>
      <c r="U1902" s="403">
        <v>0</v>
      </c>
      <c r="V1902" s="177"/>
      <c r="W1902" s="177"/>
      <c r="X1902" s="177"/>
      <c r="Y1902" s="177"/>
      <c r="Z1902" s="177"/>
      <c r="AA1902" s="407">
        <v>0</v>
      </c>
      <c r="AB1902" s="533"/>
      <c r="AC1902" s="515"/>
      <c r="AD1902" s="515"/>
      <c r="AE1902" s="515"/>
      <c r="AF1902" s="488"/>
      <c r="AG1902" s="515"/>
      <c r="AH1902" s="515"/>
      <c r="AI1902" s="488"/>
      <c r="AJ1902" s="488"/>
      <c r="AK1902" s="515"/>
      <c r="AL1902" s="515"/>
      <c r="AM1902" s="515"/>
      <c r="AN1902" s="515"/>
      <c r="AO1902" s="515"/>
      <c r="AP1902" s="515"/>
      <c r="AQ1902" s="515"/>
      <c r="AR1902" s="515"/>
      <c r="AS1902" s="515"/>
      <c r="AT1902" s="515"/>
      <c r="AU1902" s="489"/>
    </row>
    <row r="1903" spans="1:47" s="516" customFormat="1" ht="12.75">
      <c r="A1903" s="534"/>
      <c r="B1903" s="401" t="s">
        <v>376</v>
      </c>
      <c r="C1903" s="360"/>
      <c r="D1903" s="360"/>
      <c r="E1903" s="360">
        <v>6.24</v>
      </c>
      <c r="F1903" s="402"/>
      <c r="G1903" s="402"/>
      <c r="H1903" s="177">
        <v>40.052042630000003</v>
      </c>
      <c r="I1903" s="518">
        <v>38.307462281201218</v>
      </c>
      <c r="J1903" s="177"/>
      <c r="K1903" s="177"/>
      <c r="L1903" s="177"/>
      <c r="M1903" s="177"/>
      <c r="N1903" s="177"/>
      <c r="O1903" s="177">
        <v>6.24</v>
      </c>
      <c r="P1903" s="177"/>
      <c r="Q1903" s="177"/>
      <c r="R1903" s="177"/>
      <c r="S1903" s="177"/>
      <c r="T1903" s="403">
        <v>0</v>
      </c>
      <c r="U1903" s="403">
        <v>6.24</v>
      </c>
      <c r="V1903" s="177">
        <v>1.744580348798785</v>
      </c>
      <c r="W1903" s="177">
        <v>17.034026829999998</v>
      </c>
      <c r="X1903" s="177">
        <v>21.27343545120122</v>
      </c>
      <c r="Y1903" s="177"/>
      <c r="Z1903" s="177"/>
      <c r="AA1903" s="407">
        <v>40.052042630000003</v>
      </c>
      <c r="AB1903" s="533"/>
      <c r="AC1903" s="515"/>
      <c r="AD1903" s="515"/>
      <c r="AE1903" s="515"/>
      <c r="AF1903" s="488"/>
      <c r="AG1903" s="515"/>
      <c r="AH1903" s="515"/>
      <c r="AI1903" s="488"/>
      <c r="AJ1903" s="488"/>
      <c r="AK1903" s="515"/>
      <c r="AL1903" s="515"/>
      <c r="AM1903" s="515"/>
      <c r="AN1903" s="515"/>
      <c r="AO1903" s="515"/>
      <c r="AP1903" s="515"/>
      <c r="AQ1903" s="515"/>
      <c r="AR1903" s="515"/>
      <c r="AS1903" s="515"/>
      <c r="AT1903" s="515"/>
      <c r="AU1903" s="489"/>
    </row>
    <row r="1904" spans="1:47" s="516" customFormat="1" ht="12.75">
      <c r="A1904" s="534"/>
      <c r="B1904" s="401" t="s">
        <v>377</v>
      </c>
      <c r="C1904" s="360"/>
      <c r="D1904" s="360"/>
      <c r="E1904" s="360"/>
      <c r="F1904" s="402"/>
      <c r="G1904" s="402"/>
      <c r="H1904" s="177"/>
      <c r="I1904" s="177"/>
      <c r="J1904" s="177"/>
      <c r="K1904" s="177"/>
      <c r="L1904" s="177"/>
      <c r="M1904" s="177"/>
      <c r="N1904" s="177"/>
      <c r="O1904" s="177"/>
      <c r="P1904" s="177"/>
      <c r="Q1904" s="177"/>
      <c r="R1904" s="177"/>
      <c r="S1904" s="177"/>
      <c r="T1904" s="403">
        <v>0</v>
      </c>
      <c r="U1904" s="403">
        <v>0</v>
      </c>
      <c r="V1904" s="177"/>
      <c r="W1904" s="177"/>
      <c r="X1904" s="177"/>
      <c r="Y1904" s="177"/>
      <c r="Z1904" s="177"/>
      <c r="AA1904" s="407">
        <v>0</v>
      </c>
      <c r="AB1904" s="533"/>
      <c r="AC1904" s="515"/>
      <c r="AD1904" s="515"/>
      <c r="AE1904" s="515"/>
      <c r="AF1904" s="488"/>
      <c r="AG1904" s="515"/>
      <c r="AH1904" s="515"/>
      <c r="AI1904" s="488"/>
      <c r="AJ1904" s="488"/>
      <c r="AK1904" s="515"/>
      <c r="AL1904" s="515"/>
      <c r="AM1904" s="515"/>
      <c r="AN1904" s="515"/>
      <c r="AO1904" s="515"/>
      <c r="AP1904" s="515"/>
      <c r="AQ1904" s="515"/>
      <c r="AR1904" s="515"/>
      <c r="AS1904" s="515"/>
      <c r="AT1904" s="515"/>
      <c r="AU1904" s="489"/>
    </row>
    <row r="1905" spans="1:47" s="516" customFormat="1" ht="12.75">
      <c r="A1905" s="534"/>
      <c r="B1905" s="401" t="s">
        <v>67</v>
      </c>
      <c r="C1905" s="360"/>
      <c r="D1905" s="360"/>
      <c r="E1905" s="360"/>
      <c r="F1905" s="402"/>
      <c r="G1905" s="402"/>
      <c r="H1905" s="177"/>
      <c r="I1905" s="177"/>
      <c r="J1905" s="177"/>
      <c r="K1905" s="177"/>
      <c r="L1905" s="177"/>
      <c r="M1905" s="177"/>
      <c r="N1905" s="177"/>
      <c r="O1905" s="177"/>
      <c r="P1905" s="177"/>
      <c r="Q1905" s="177"/>
      <c r="R1905" s="177"/>
      <c r="S1905" s="177"/>
      <c r="T1905" s="403">
        <v>0</v>
      </c>
      <c r="U1905" s="403">
        <v>0</v>
      </c>
      <c r="V1905" s="177"/>
      <c r="W1905" s="177"/>
      <c r="X1905" s="177"/>
      <c r="Y1905" s="177"/>
      <c r="Z1905" s="177"/>
      <c r="AA1905" s="407">
        <v>0</v>
      </c>
      <c r="AB1905" s="533"/>
      <c r="AC1905" s="515"/>
      <c r="AD1905" s="515"/>
      <c r="AE1905" s="515"/>
      <c r="AF1905" s="488"/>
      <c r="AG1905" s="515"/>
      <c r="AH1905" s="515"/>
      <c r="AI1905" s="488"/>
      <c r="AJ1905" s="488"/>
      <c r="AK1905" s="515"/>
      <c r="AL1905" s="515"/>
      <c r="AM1905" s="515"/>
      <c r="AN1905" s="515"/>
      <c r="AO1905" s="515"/>
      <c r="AP1905" s="515"/>
      <c r="AQ1905" s="515"/>
      <c r="AR1905" s="515"/>
      <c r="AS1905" s="515"/>
      <c r="AT1905" s="515"/>
      <c r="AU1905" s="489"/>
    </row>
    <row r="1906" spans="1:47" s="528" customFormat="1" ht="39.950000000000003" customHeight="1">
      <c r="A1906" s="542">
        <v>80</v>
      </c>
      <c r="B1906" s="535" t="s">
        <v>162</v>
      </c>
      <c r="C1906" s="513" t="s">
        <v>52</v>
      </c>
      <c r="D1906" s="513">
        <v>17.759999999999998</v>
      </c>
      <c r="E1906" s="513">
        <v>8.5399999999999991</v>
      </c>
      <c r="F1906" s="514">
        <v>2013</v>
      </c>
      <c r="G1906" s="398">
        <v>2015</v>
      </c>
      <c r="H1906" s="513">
        <v>121.2900688</v>
      </c>
      <c r="I1906" s="513">
        <v>90</v>
      </c>
      <c r="J1906" s="513">
        <v>0.59</v>
      </c>
      <c r="K1906" s="513">
        <v>0</v>
      </c>
      <c r="L1906" s="513">
        <v>10.769999999999998</v>
      </c>
      <c r="M1906" s="513">
        <v>4.03</v>
      </c>
      <c r="N1906" s="513">
        <v>6.4</v>
      </c>
      <c r="O1906" s="513">
        <v>4.51</v>
      </c>
      <c r="P1906" s="513"/>
      <c r="Q1906" s="513"/>
      <c r="R1906" s="513"/>
      <c r="S1906" s="513"/>
      <c r="T1906" s="584">
        <v>17.759999999999998</v>
      </c>
      <c r="U1906" s="584">
        <v>8.5399999999999991</v>
      </c>
      <c r="V1906" s="590">
        <v>31.2900688</v>
      </c>
      <c r="W1906" s="513">
        <v>70</v>
      </c>
      <c r="X1906" s="513">
        <v>20</v>
      </c>
      <c r="Y1906" s="513"/>
      <c r="Z1906" s="513"/>
      <c r="AA1906" s="587">
        <v>121.2900688</v>
      </c>
      <c r="AB1906" s="531"/>
      <c r="AC1906" s="515"/>
      <c r="AD1906" s="536"/>
      <c r="AE1906" s="536"/>
      <c r="AF1906" s="515"/>
      <c r="AG1906" s="515"/>
      <c r="AH1906" s="515"/>
      <c r="AJ1906" s="515"/>
      <c r="AK1906" s="515"/>
      <c r="AL1906" s="515"/>
      <c r="AM1906" s="515"/>
      <c r="AN1906" s="515"/>
      <c r="AO1906" s="515"/>
      <c r="AP1906" s="515"/>
    </row>
    <row r="1907" spans="1:47" s="516" customFormat="1" ht="12.75">
      <c r="A1907" s="534"/>
      <c r="B1907" s="401" t="s">
        <v>361</v>
      </c>
      <c r="C1907" s="360">
        <v>0</v>
      </c>
      <c r="D1907" s="360">
        <v>17.760000000000002</v>
      </c>
      <c r="E1907" s="360">
        <v>8.5399999999999991</v>
      </c>
      <c r="F1907" s="402"/>
      <c r="G1907" s="402"/>
      <c r="H1907" s="177">
        <v>121.2900688</v>
      </c>
      <c r="I1907" s="177">
        <v>90</v>
      </c>
      <c r="J1907" s="177">
        <v>0.59</v>
      </c>
      <c r="K1907" s="177">
        <v>0</v>
      </c>
      <c r="L1907" s="177">
        <v>10.77</v>
      </c>
      <c r="M1907" s="177">
        <v>4.03</v>
      </c>
      <c r="N1907" s="177">
        <v>6.4</v>
      </c>
      <c r="O1907" s="177">
        <v>4.51</v>
      </c>
      <c r="P1907" s="177">
        <v>0</v>
      </c>
      <c r="Q1907" s="177">
        <v>0</v>
      </c>
      <c r="R1907" s="177">
        <v>0</v>
      </c>
      <c r="S1907" s="177">
        <v>0</v>
      </c>
      <c r="T1907" s="403">
        <v>17.759999999999998</v>
      </c>
      <c r="U1907" s="403">
        <v>8.5399999999999991</v>
      </c>
      <c r="V1907" s="177">
        <v>31.2900688</v>
      </c>
      <c r="W1907" s="177">
        <v>70</v>
      </c>
      <c r="X1907" s="177">
        <v>20</v>
      </c>
      <c r="Y1907" s="177">
        <v>0</v>
      </c>
      <c r="Z1907" s="177">
        <v>0</v>
      </c>
      <c r="AA1907" s="407">
        <v>121.2900688</v>
      </c>
      <c r="AB1907" s="533"/>
      <c r="AC1907" s="515"/>
      <c r="AD1907" s="515"/>
      <c r="AE1907" s="515"/>
      <c r="AF1907" s="488"/>
      <c r="AG1907" s="515"/>
      <c r="AH1907" s="515"/>
      <c r="AI1907" s="488"/>
      <c r="AJ1907" s="488"/>
      <c r="AK1907" s="515"/>
      <c r="AL1907" s="515"/>
      <c r="AM1907" s="515"/>
      <c r="AN1907" s="515"/>
      <c r="AO1907" s="515"/>
      <c r="AP1907" s="515"/>
      <c r="AQ1907" s="515"/>
      <c r="AR1907" s="515"/>
      <c r="AS1907" s="515"/>
      <c r="AT1907" s="515"/>
      <c r="AU1907" s="489"/>
    </row>
    <row r="1908" spans="1:47" s="516" customFormat="1" ht="12.75">
      <c r="A1908" s="534"/>
      <c r="B1908" s="401" t="s">
        <v>362</v>
      </c>
      <c r="C1908" s="360">
        <v>0</v>
      </c>
      <c r="D1908" s="360">
        <v>17.760000000000002</v>
      </c>
      <c r="E1908" s="360">
        <v>0</v>
      </c>
      <c r="F1908" s="402"/>
      <c r="G1908" s="402"/>
      <c r="H1908" s="177">
        <v>37.3063954</v>
      </c>
      <c r="I1908" s="177">
        <v>19.57388899</v>
      </c>
      <c r="J1908" s="177">
        <v>0.59</v>
      </c>
      <c r="K1908" s="177">
        <v>0</v>
      </c>
      <c r="L1908" s="177">
        <v>10.77</v>
      </c>
      <c r="M1908" s="177">
        <v>0</v>
      </c>
      <c r="N1908" s="177">
        <v>6.4</v>
      </c>
      <c r="O1908" s="177">
        <v>0</v>
      </c>
      <c r="P1908" s="177">
        <v>0</v>
      </c>
      <c r="Q1908" s="177">
        <v>0</v>
      </c>
      <c r="R1908" s="177">
        <v>0</v>
      </c>
      <c r="S1908" s="177">
        <v>0</v>
      </c>
      <c r="T1908" s="403">
        <v>17.759999999999998</v>
      </c>
      <c r="U1908" s="403">
        <v>0</v>
      </c>
      <c r="V1908" s="177">
        <v>17.732506409999999</v>
      </c>
      <c r="W1908" s="177">
        <v>13.23539107</v>
      </c>
      <c r="X1908" s="177">
        <v>6.3384979200000009</v>
      </c>
      <c r="Y1908" s="177">
        <v>0</v>
      </c>
      <c r="Z1908" s="177">
        <v>0</v>
      </c>
      <c r="AA1908" s="407">
        <v>37.3063954</v>
      </c>
      <c r="AB1908" s="533"/>
      <c r="AC1908" s="515"/>
      <c r="AD1908" s="515"/>
      <c r="AE1908" s="515"/>
      <c r="AF1908" s="488"/>
      <c r="AG1908" s="515"/>
      <c r="AH1908" s="515"/>
      <c r="AI1908" s="488"/>
      <c r="AJ1908" s="488"/>
      <c r="AK1908" s="515"/>
      <c r="AL1908" s="515"/>
      <c r="AM1908" s="515"/>
      <c r="AN1908" s="515"/>
      <c r="AO1908" s="515"/>
      <c r="AP1908" s="515"/>
      <c r="AQ1908" s="515"/>
      <c r="AR1908" s="515"/>
      <c r="AS1908" s="515"/>
      <c r="AT1908" s="515"/>
      <c r="AU1908" s="489"/>
    </row>
    <row r="1909" spans="1:47" s="516" customFormat="1" ht="12.75">
      <c r="A1909" s="534"/>
      <c r="B1909" s="401" t="s">
        <v>363</v>
      </c>
      <c r="C1909" s="360">
        <v>0</v>
      </c>
      <c r="D1909" s="360">
        <v>12.020000000000001</v>
      </c>
      <c r="E1909" s="360">
        <v>0</v>
      </c>
      <c r="F1909" s="402"/>
      <c r="G1909" s="402"/>
      <c r="H1909" s="177">
        <v>23.495392940000002</v>
      </c>
      <c r="I1909" s="177">
        <v>15.74954207</v>
      </c>
      <c r="J1909" s="177">
        <v>0.59</v>
      </c>
      <c r="K1909" s="177">
        <v>0</v>
      </c>
      <c r="L1909" s="177">
        <v>9.49</v>
      </c>
      <c r="M1909" s="177">
        <v>0</v>
      </c>
      <c r="N1909" s="177">
        <v>1.94</v>
      </c>
      <c r="O1909" s="177">
        <v>0</v>
      </c>
      <c r="P1909" s="177">
        <v>0</v>
      </c>
      <c r="Q1909" s="177">
        <v>0</v>
      </c>
      <c r="R1909" s="177">
        <v>0</v>
      </c>
      <c r="S1909" s="177">
        <v>0</v>
      </c>
      <c r="T1909" s="403">
        <v>12.02</v>
      </c>
      <c r="U1909" s="403">
        <v>0</v>
      </c>
      <c r="V1909" s="177">
        <v>7.7458508699999999</v>
      </c>
      <c r="W1909" s="177">
        <v>11.13207658</v>
      </c>
      <c r="X1909" s="177">
        <v>4.6174654900000007</v>
      </c>
      <c r="Y1909" s="177">
        <v>0</v>
      </c>
      <c r="Z1909" s="177">
        <v>0</v>
      </c>
      <c r="AA1909" s="407">
        <v>23.495392940000002</v>
      </c>
      <c r="AB1909" s="533"/>
      <c r="AC1909" s="515"/>
      <c r="AD1909" s="515"/>
      <c r="AE1909" s="515"/>
      <c r="AF1909" s="488"/>
      <c r="AG1909" s="515"/>
      <c r="AH1909" s="515"/>
      <c r="AI1909" s="488"/>
      <c r="AJ1909" s="488"/>
      <c r="AK1909" s="515"/>
      <c r="AL1909" s="515"/>
      <c r="AM1909" s="515"/>
      <c r="AN1909" s="515"/>
      <c r="AO1909" s="515"/>
      <c r="AP1909" s="515"/>
      <c r="AQ1909" s="515"/>
      <c r="AR1909" s="515"/>
      <c r="AS1909" s="515"/>
      <c r="AT1909" s="515"/>
      <c r="AU1909" s="489"/>
    </row>
    <row r="1910" spans="1:47" s="516" customFormat="1" ht="12.75">
      <c r="A1910" s="534"/>
      <c r="B1910" s="401" t="s">
        <v>364</v>
      </c>
      <c r="C1910" s="360"/>
      <c r="D1910" s="360"/>
      <c r="E1910" s="360"/>
      <c r="F1910" s="402"/>
      <c r="G1910" s="402"/>
      <c r="H1910" s="177"/>
      <c r="I1910" s="177"/>
      <c r="J1910" s="177"/>
      <c r="K1910" s="177"/>
      <c r="L1910" s="177"/>
      <c r="M1910" s="177"/>
      <c r="N1910" s="177"/>
      <c r="O1910" s="177"/>
      <c r="P1910" s="177"/>
      <c r="Q1910" s="177"/>
      <c r="R1910" s="177"/>
      <c r="S1910" s="177"/>
      <c r="T1910" s="403">
        <v>0</v>
      </c>
      <c r="U1910" s="403">
        <v>0</v>
      </c>
      <c r="V1910" s="177"/>
      <c r="W1910" s="177"/>
      <c r="X1910" s="177"/>
      <c r="Y1910" s="177"/>
      <c r="Z1910" s="177"/>
      <c r="AA1910" s="407">
        <v>0</v>
      </c>
      <c r="AB1910" s="533"/>
      <c r="AC1910" s="515"/>
      <c r="AD1910" s="515"/>
      <c r="AE1910" s="515"/>
      <c r="AF1910" s="488"/>
      <c r="AG1910" s="515"/>
      <c r="AH1910" s="515"/>
      <c r="AI1910" s="488"/>
      <c r="AJ1910" s="488"/>
      <c r="AK1910" s="515"/>
      <c r="AL1910" s="515"/>
      <c r="AM1910" s="515"/>
      <c r="AN1910" s="515"/>
      <c r="AO1910" s="515"/>
      <c r="AP1910" s="515"/>
      <c r="AQ1910" s="515"/>
      <c r="AR1910" s="515"/>
      <c r="AS1910" s="515"/>
      <c r="AT1910" s="515"/>
      <c r="AU1910" s="489"/>
    </row>
    <row r="1911" spans="1:47" s="516" customFormat="1" ht="12.75">
      <c r="A1911" s="534"/>
      <c r="B1911" s="401" t="s">
        <v>365</v>
      </c>
      <c r="C1911" s="360"/>
      <c r="D1911" s="360"/>
      <c r="E1911" s="360"/>
      <c r="F1911" s="402"/>
      <c r="G1911" s="402"/>
      <c r="H1911" s="177"/>
      <c r="I1911" s="177"/>
      <c r="J1911" s="177"/>
      <c r="K1911" s="177"/>
      <c r="L1911" s="177"/>
      <c r="M1911" s="177"/>
      <c r="N1911" s="177"/>
      <c r="O1911" s="177"/>
      <c r="P1911" s="177"/>
      <c r="Q1911" s="177"/>
      <c r="R1911" s="177"/>
      <c r="S1911" s="177"/>
      <c r="T1911" s="403">
        <v>0</v>
      </c>
      <c r="U1911" s="403">
        <v>0</v>
      </c>
      <c r="V1911" s="177"/>
      <c r="W1911" s="177"/>
      <c r="X1911" s="177"/>
      <c r="Y1911" s="177"/>
      <c r="Z1911" s="177"/>
      <c r="AA1911" s="407">
        <v>0</v>
      </c>
      <c r="AB1911" s="533"/>
      <c r="AC1911" s="515"/>
      <c r="AD1911" s="515"/>
      <c r="AE1911" s="515"/>
      <c r="AF1911" s="488"/>
      <c r="AG1911" s="515"/>
      <c r="AH1911" s="515"/>
      <c r="AI1911" s="488"/>
      <c r="AJ1911" s="488"/>
      <c r="AK1911" s="515"/>
      <c r="AL1911" s="515"/>
      <c r="AM1911" s="515"/>
      <c r="AN1911" s="515"/>
      <c r="AO1911" s="515"/>
      <c r="AP1911" s="515"/>
      <c r="AQ1911" s="515"/>
      <c r="AR1911" s="515"/>
      <c r="AS1911" s="515"/>
      <c r="AT1911" s="515"/>
      <c r="AU1911" s="489"/>
    </row>
    <row r="1912" spans="1:47" s="516" customFormat="1" ht="12.75">
      <c r="A1912" s="534"/>
      <c r="B1912" s="401" t="s">
        <v>366</v>
      </c>
      <c r="C1912" s="360"/>
      <c r="D1912" s="360">
        <v>1.4100000000000001</v>
      </c>
      <c r="E1912" s="360"/>
      <c r="F1912" s="402"/>
      <c r="G1912" s="402"/>
      <c r="H1912" s="177">
        <v>5.0328871199999998</v>
      </c>
      <c r="I1912" s="518">
        <v>2.9774629899999998</v>
      </c>
      <c r="J1912" s="177">
        <v>0.5</v>
      </c>
      <c r="K1912" s="177"/>
      <c r="L1912" s="177">
        <v>0.61</v>
      </c>
      <c r="M1912" s="177"/>
      <c r="N1912" s="177">
        <v>0.3</v>
      </c>
      <c r="O1912" s="177"/>
      <c r="P1912" s="177"/>
      <c r="Q1912" s="177"/>
      <c r="R1912" s="177"/>
      <c r="S1912" s="177"/>
      <c r="T1912" s="403">
        <v>1.41</v>
      </c>
      <c r="U1912" s="403">
        <v>0</v>
      </c>
      <c r="V1912" s="177">
        <v>2.05542413</v>
      </c>
      <c r="W1912" s="177">
        <v>1.52788485</v>
      </c>
      <c r="X1912" s="177">
        <v>1.4495781399999998</v>
      </c>
      <c r="Y1912" s="177"/>
      <c r="Z1912" s="177"/>
      <c r="AA1912" s="407">
        <v>5.0328871199999998</v>
      </c>
      <c r="AB1912" s="533"/>
      <c r="AC1912" s="515"/>
      <c r="AD1912" s="515"/>
      <c r="AE1912" s="515"/>
      <c r="AF1912" s="488"/>
      <c r="AG1912" s="515"/>
      <c r="AH1912" s="515"/>
      <c r="AI1912" s="488"/>
      <c r="AJ1912" s="488"/>
      <c r="AK1912" s="515"/>
      <c r="AL1912" s="515"/>
      <c r="AM1912" s="515"/>
      <c r="AN1912" s="515"/>
      <c r="AO1912" s="515"/>
      <c r="AP1912" s="515"/>
      <c r="AQ1912" s="515"/>
      <c r="AR1912" s="515"/>
      <c r="AS1912" s="515"/>
      <c r="AT1912" s="515"/>
      <c r="AU1912" s="489"/>
    </row>
    <row r="1913" spans="1:47" s="516" customFormat="1" ht="12.75">
      <c r="A1913" s="534"/>
      <c r="B1913" s="401" t="s">
        <v>367</v>
      </c>
      <c r="C1913" s="360"/>
      <c r="D1913" s="360">
        <v>10.610000000000001</v>
      </c>
      <c r="E1913" s="360"/>
      <c r="F1913" s="402"/>
      <c r="G1913" s="402"/>
      <c r="H1913" s="177">
        <v>18.462505820000001</v>
      </c>
      <c r="I1913" s="518">
        <v>12.772079080000001</v>
      </c>
      <c r="J1913" s="177">
        <v>0.09</v>
      </c>
      <c r="K1913" s="177"/>
      <c r="L1913" s="177">
        <v>8.8800000000000008</v>
      </c>
      <c r="M1913" s="177"/>
      <c r="N1913" s="177">
        <v>1.64</v>
      </c>
      <c r="O1913" s="177"/>
      <c r="P1913" s="177"/>
      <c r="Q1913" s="177"/>
      <c r="R1913" s="177"/>
      <c r="S1913" s="177"/>
      <c r="T1913" s="403">
        <v>10.610000000000001</v>
      </c>
      <c r="U1913" s="403">
        <v>0</v>
      </c>
      <c r="V1913" s="177">
        <v>5.6904267400000004</v>
      </c>
      <c r="W1913" s="177">
        <v>9.6041917300000001</v>
      </c>
      <c r="X1913" s="177">
        <v>3.1678873500000009</v>
      </c>
      <c r="Y1913" s="177"/>
      <c r="Z1913" s="177"/>
      <c r="AA1913" s="407">
        <v>18.462505820000001</v>
      </c>
      <c r="AB1913" s="533"/>
      <c r="AC1913" s="515"/>
      <c r="AD1913" s="515"/>
      <c r="AE1913" s="515"/>
      <c r="AF1913" s="488"/>
      <c r="AG1913" s="515"/>
      <c r="AH1913" s="515"/>
      <c r="AI1913" s="488"/>
      <c r="AJ1913" s="488"/>
      <c r="AK1913" s="515"/>
      <c r="AL1913" s="515"/>
      <c r="AM1913" s="515"/>
      <c r="AN1913" s="515"/>
      <c r="AO1913" s="515"/>
      <c r="AP1913" s="515"/>
      <c r="AQ1913" s="515"/>
      <c r="AR1913" s="515"/>
      <c r="AS1913" s="515"/>
      <c r="AT1913" s="515"/>
      <c r="AU1913" s="489"/>
    </row>
    <row r="1914" spans="1:47" s="516" customFormat="1" ht="12.75">
      <c r="A1914" s="534"/>
      <c r="B1914" s="401" t="s">
        <v>368</v>
      </c>
      <c r="C1914" s="360">
        <v>0</v>
      </c>
      <c r="D1914" s="360">
        <v>5.74</v>
      </c>
      <c r="E1914" s="360">
        <v>0</v>
      </c>
      <c r="F1914" s="402"/>
      <c r="G1914" s="402"/>
      <c r="H1914" s="177">
        <v>13.811002460000001</v>
      </c>
      <c r="I1914" s="177">
        <v>3.8243469200000009</v>
      </c>
      <c r="J1914" s="177">
        <v>0</v>
      </c>
      <c r="K1914" s="177">
        <v>0</v>
      </c>
      <c r="L1914" s="177">
        <v>1.28</v>
      </c>
      <c r="M1914" s="177">
        <v>0</v>
      </c>
      <c r="N1914" s="177">
        <v>4.46</v>
      </c>
      <c r="O1914" s="177">
        <v>0</v>
      </c>
      <c r="P1914" s="177">
        <v>0</v>
      </c>
      <c r="Q1914" s="177">
        <v>0</v>
      </c>
      <c r="R1914" s="177">
        <v>0</v>
      </c>
      <c r="S1914" s="177">
        <v>0</v>
      </c>
      <c r="T1914" s="403">
        <v>5.74</v>
      </c>
      <c r="U1914" s="403">
        <v>0</v>
      </c>
      <c r="V1914" s="177">
        <v>9.9866555399999992</v>
      </c>
      <c r="W1914" s="177">
        <v>2.1033144900000007</v>
      </c>
      <c r="X1914" s="177">
        <v>1.7210324300000002</v>
      </c>
      <c r="Y1914" s="177">
        <v>0</v>
      </c>
      <c r="Z1914" s="177">
        <v>0</v>
      </c>
      <c r="AA1914" s="407">
        <v>13.811002460000001</v>
      </c>
      <c r="AB1914" s="533"/>
      <c r="AC1914" s="515"/>
      <c r="AD1914" s="515"/>
      <c r="AE1914" s="515"/>
      <c r="AF1914" s="488"/>
      <c r="AG1914" s="515"/>
      <c r="AH1914" s="515"/>
      <c r="AI1914" s="488"/>
      <c r="AJ1914" s="488"/>
      <c r="AK1914" s="515"/>
      <c r="AL1914" s="515"/>
      <c r="AM1914" s="515"/>
      <c r="AN1914" s="515"/>
      <c r="AO1914" s="515"/>
      <c r="AP1914" s="515"/>
      <c r="AQ1914" s="515"/>
      <c r="AR1914" s="515"/>
      <c r="AS1914" s="515"/>
      <c r="AT1914" s="515"/>
      <c r="AU1914" s="489"/>
    </row>
    <row r="1915" spans="1:47" s="516" customFormat="1" ht="12.75">
      <c r="A1915" s="534"/>
      <c r="B1915" s="401" t="s">
        <v>369</v>
      </c>
      <c r="C1915" s="360"/>
      <c r="D1915" s="360"/>
      <c r="E1915" s="360"/>
      <c r="F1915" s="402"/>
      <c r="G1915" s="402"/>
      <c r="H1915" s="177"/>
      <c r="I1915" s="177"/>
      <c r="J1915" s="177"/>
      <c r="K1915" s="177"/>
      <c r="L1915" s="177"/>
      <c r="M1915" s="177"/>
      <c r="N1915" s="177"/>
      <c r="O1915" s="177"/>
      <c r="P1915" s="177"/>
      <c r="Q1915" s="177"/>
      <c r="R1915" s="177"/>
      <c r="S1915" s="177"/>
      <c r="T1915" s="403">
        <v>0</v>
      </c>
      <c r="U1915" s="403">
        <v>0</v>
      </c>
      <c r="V1915" s="177"/>
      <c r="W1915" s="177"/>
      <c r="X1915" s="177"/>
      <c r="Y1915" s="177"/>
      <c r="Z1915" s="177"/>
      <c r="AA1915" s="407">
        <v>0</v>
      </c>
      <c r="AB1915" s="533"/>
      <c r="AC1915" s="515"/>
      <c r="AD1915" s="515"/>
      <c r="AE1915" s="515"/>
      <c r="AF1915" s="488"/>
      <c r="AG1915" s="515"/>
      <c r="AH1915" s="515"/>
      <c r="AI1915" s="488"/>
      <c r="AJ1915" s="488"/>
      <c r="AK1915" s="515"/>
      <c r="AL1915" s="515"/>
      <c r="AM1915" s="515"/>
      <c r="AN1915" s="515"/>
      <c r="AO1915" s="515"/>
      <c r="AP1915" s="515"/>
      <c r="AQ1915" s="515"/>
      <c r="AR1915" s="515"/>
      <c r="AS1915" s="515"/>
      <c r="AT1915" s="515"/>
      <c r="AU1915" s="489"/>
    </row>
    <row r="1916" spans="1:47" s="516" customFormat="1" ht="12.75">
      <c r="A1916" s="534"/>
      <c r="B1916" s="401" t="s">
        <v>370</v>
      </c>
      <c r="C1916" s="360"/>
      <c r="D1916" s="360"/>
      <c r="E1916" s="360"/>
      <c r="F1916" s="402"/>
      <c r="G1916" s="402"/>
      <c r="H1916" s="177"/>
      <c r="I1916" s="177"/>
      <c r="J1916" s="177"/>
      <c r="K1916" s="177"/>
      <c r="L1916" s="177"/>
      <c r="M1916" s="177"/>
      <c r="N1916" s="177"/>
      <c r="O1916" s="177"/>
      <c r="P1916" s="177"/>
      <c r="Q1916" s="177"/>
      <c r="R1916" s="177"/>
      <c r="S1916" s="177"/>
      <c r="T1916" s="403">
        <v>0</v>
      </c>
      <c r="U1916" s="403">
        <v>0</v>
      </c>
      <c r="V1916" s="177"/>
      <c r="W1916" s="177"/>
      <c r="X1916" s="177"/>
      <c r="Y1916" s="177"/>
      <c r="Z1916" s="177"/>
      <c r="AA1916" s="407">
        <v>0</v>
      </c>
      <c r="AB1916" s="533"/>
      <c r="AC1916" s="515"/>
      <c r="AD1916" s="515"/>
      <c r="AE1916" s="515"/>
      <c r="AF1916" s="488"/>
      <c r="AG1916" s="515"/>
      <c r="AH1916" s="515"/>
      <c r="AI1916" s="488"/>
      <c r="AJ1916" s="488"/>
      <c r="AK1916" s="515"/>
      <c r="AL1916" s="515"/>
      <c r="AM1916" s="515"/>
      <c r="AN1916" s="515"/>
      <c r="AO1916" s="515"/>
      <c r="AP1916" s="515"/>
      <c r="AQ1916" s="515"/>
      <c r="AR1916" s="515"/>
      <c r="AS1916" s="515"/>
      <c r="AT1916" s="515"/>
      <c r="AU1916" s="489"/>
    </row>
    <row r="1917" spans="1:47" s="516" customFormat="1" ht="12.75">
      <c r="A1917" s="534"/>
      <c r="B1917" s="401" t="s">
        <v>371</v>
      </c>
      <c r="C1917" s="360"/>
      <c r="D1917" s="360">
        <v>4.1399999999999997</v>
      </c>
      <c r="E1917" s="360"/>
      <c r="F1917" s="402"/>
      <c r="G1917" s="402"/>
      <c r="H1917" s="177">
        <v>10.4778915</v>
      </c>
      <c r="I1917" s="518">
        <v>0.49123596000000092</v>
      </c>
      <c r="J1917" s="177"/>
      <c r="K1917" s="177"/>
      <c r="L1917" s="177">
        <v>0.74</v>
      </c>
      <c r="M1917" s="177"/>
      <c r="N1917" s="177">
        <v>3.4</v>
      </c>
      <c r="O1917" s="177"/>
      <c r="P1917" s="177"/>
      <c r="Q1917" s="177"/>
      <c r="R1917" s="177"/>
      <c r="S1917" s="177"/>
      <c r="T1917" s="403">
        <v>4.1399999999999997</v>
      </c>
      <c r="U1917" s="403">
        <v>0</v>
      </c>
      <c r="V1917" s="177">
        <v>9.9866555399999992</v>
      </c>
      <c r="W1917" s="177">
        <v>0.36952721000000066</v>
      </c>
      <c r="X1917" s="177">
        <v>0.12170875000000025</v>
      </c>
      <c r="Y1917" s="177"/>
      <c r="Z1917" s="177"/>
      <c r="AA1917" s="407">
        <v>10.4778915</v>
      </c>
      <c r="AB1917" s="533"/>
      <c r="AC1917" s="515"/>
      <c r="AD1917" s="515"/>
      <c r="AE1917" s="515"/>
      <c r="AF1917" s="488"/>
      <c r="AG1917" s="515"/>
      <c r="AH1917" s="515"/>
      <c r="AI1917" s="488"/>
      <c r="AJ1917" s="488"/>
      <c r="AK1917" s="515"/>
      <c r="AL1917" s="515"/>
      <c r="AM1917" s="515"/>
      <c r="AN1917" s="515"/>
      <c r="AO1917" s="515"/>
      <c r="AP1917" s="515"/>
      <c r="AQ1917" s="515"/>
      <c r="AR1917" s="515"/>
      <c r="AS1917" s="515"/>
      <c r="AT1917" s="515"/>
      <c r="AU1917" s="489"/>
    </row>
    <row r="1918" spans="1:47" s="516" customFormat="1" ht="12.75">
      <c r="A1918" s="534"/>
      <c r="B1918" s="401" t="s">
        <v>372</v>
      </c>
      <c r="C1918" s="360"/>
      <c r="D1918" s="360">
        <v>1.6</v>
      </c>
      <c r="E1918" s="360"/>
      <c r="F1918" s="402"/>
      <c r="G1918" s="402"/>
      <c r="H1918" s="177">
        <v>3.33311096</v>
      </c>
      <c r="I1918" s="518">
        <v>3.33311096</v>
      </c>
      <c r="J1918" s="177"/>
      <c r="K1918" s="177"/>
      <c r="L1918" s="177">
        <v>0.54</v>
      </c>
      <c r="M1918" s="177"/>
      <c r="N1918" s="177">
        <v>1.06</v>
      </c>
      <c r="O1918" s="177"/>
      <c r="P1918" s="177"/>
      <c r="Q1918" s="177"/>
      <c r="R1918" s="177"/>
      <c r="S1918" s="177"/>
      <c r="T1918" s="403">
        <v>1.6</v>
      </c>
      <c r="U1918" s="403">
        <v>0</v>
      </c>
      <c r="V1918" s="177"/>
      <c r="W1918" s="177">
        <v>1.73378728</v>
      </c>
      <c r="X1918" s="177">
        <v>1.5993236799999999</v>
      </c>
      <c r="Y1918" s="177"/>
      <c r="Z1918" s="177"/>
      <c r="AA1918" s="407">
        <v>3.33311096</v>
      </c>
      <c r="AB1918" s="533"/>
      <c r="AC1918" s="515"/>
      <c r="AD1918" s="515"/>
      <c r="AE1918" s="515"/>
      <c r="AF1918" s="488"/>
      <c r="AG1918" s="515"/>
      <c r="AH1918" s="515"/>
      <c r="AI1918" s="488"/>
      <c r="AJ1918" s="488"/>
      <c r="AK1918" s="515"/>
      <c r="AL1918" s="515"/>
      <c r="AM1918" s="515"/>
      <c r="AN1918" s="515"/>
      <c r="AO1918" s="515"/>
      <c r="AP1918" s="515"/>
      <c r="AQ1918" s="515"/>
      <c r="AR1918" s="515"/>
      <c r="AS1918" s="515"/>
      <c r="AT1918" s="515"/>
      <c r="AU1918" s="489"/>
    </row>
    <row r="1919" spans="1:47" s="516" customFormat="1" ht="12.75">
      <c r="A1919" s="534"/>
      <c r="B1919" s="401" t="s">
        <v>373</v>
      </c>
      <c r="C1919" s="360">
        <v>0</v>
      </c>
      <c r="D1919" s="360">
        <v>0</v>
      </c>
      <c r="E1919" s="360">
        <v>8.5399999999999991</v>
      </c>
      <c r="F1919" s="402"/>
      <c r="G1919" s="402"/>
      <c r="H1919" s="177">
        <v>83.983673400000001</v>
      </c>
      <c r="I1919" s="177">
        <v>70.42611101</v>
      </c>
      <c r="J1919" s="177">
        <v>0</v>
      </c>
      <c r="K1919" s="177">
        <v>0</v>
      </c>
      <c r="L1919" s="177">
        <v>0</v>
      </c>
      <c r="M1919" s="177">
        <v>4.03</v>
      </c>
      <c r="N1919" s="177">
        <v>0</v>
      </c>
      <c r="O1919" s="177">
        <v>4.51</v>
      </c>
      <c r="P1919" s="177">
        <v>0</v>
      </c>
      <c r="Q1919" s="177">
        <v>0</v>
      </c>
      <c r="R1919" s="177">
        <v>0</v>
      </c>
      <c r="S1919" s="177">
        <v>0</v>
      </c>
      <c r="T1919" s="403">
        <v>0</v>
      </c>
      <c r="U1919" s="403">
        <v>8.5399999999999991</v>
      </c>
      <c r="V1919" s="177">
        <v>13.557562390000001</v>
      </c>
      <c r="W1919" s="177">
        <v>56.764608930000001</v>
      </c>
      <c r="X1919" s="177">
        <v>13.661502079999998</v>
      </c>
      <c r="Y1919" s="177">
        <v>0</v>
      </c>
      <c r="Z1919" s="177">
        <v>0</v>
      </c>
      <c r="AA1919" s="407">
        <v>83.983673399999986</v>
      </c>
      <c r="AB1919" s="533"/>
      <c r="AC1919" s="515"/>
      <c r="AD1919" s="515"/>
      <c r="AE1919" s="515"/>
      <c r="AF1919" s="488"/>
      <c r="AG1919" s="515"/>
      <c r="AH1919" s="515"/>
      <c r="AI1919" s="488"/>
      <c r="AJ1919" s="488"/>
      <c r="AK1919" s="515"/>
      <c r="AL1919" s="515"/>
      <c r="AM1919" s="515"/>
      <c r="AN1919" s="515"/>
      <c r="AO1919" s="515"/>
      <c r="AP1919" s="515"/>
      <c r="AQ1919" s="515"/>
      <c r="AR1919" s="515"/>
      <c r="AS1919" s="515"/>
      <c r="AT1919" s="515"/>
      <c r="AU1919" s="489"/>
    </row>
    <row r="1920" spans="1:47" s="516" customFormat="1" ht="12.75">
      <c r="A1920" s="534"/>
      <c r="B1920" s="401" t="s">
        <v>374</v>
      </c>
      <c r="C1920" s="360"/>
      <c r="D1920" s="360"/>
      <c r="E1920" s="360"/>
      <c r="F1920" s="402"/>
      <c r="G1920" s="402"/>
      <c r="H1920" s="177"/>
      <c r="I1920" s="177"/>
      <c r="J1920" s="177"/>
      <c r="K1920" s="177"/>
      <c r="L1920" s="177"/>
      <c r="M1920" s="177"/>
      <c r="N1920" s="177"/>
      <c r="O1920" s="177"/>
      <c r="P1920" s="177"/>
      <c r="Q1920" s="177"/>
      <c r="R1920" s="177"/>
      <c r="S1920" s="177"/>
      <c r="T1920" s="403">
        <v>0</v>
      </c>
      <c r="U1920" s="403">
        <v>0</v>
      </c>
      <c r="V1920" s="177"/>
      <c r="W1920" s="177"/>
      <c r="X1920" s="177"/>
      <c r="Y1920" s="177"/>
      <c r="Z1920" s="177"/>
      <c r="AA1920" s="407">
        <v>0</v>
      </c>
      <c r="AB1920" s="533"/>
      <c r="AC1920" s="515"/>
      <c r="AD1920" s="515"/>
      <c r="AE1920" s="515"/>
      <c r="AF1920" s="488"/>
      <c r="AG1920" s="515"/>
      <c r="AH1920" s="515"/>
      <c r="AI1920" s="488"/>
      <c r="AJ1920" s="488"/>
      <c r="AK1920" s="515"/>
      <c r="AL1920" s="515"/>
      <c r="AM1920" s="515"/>
      <c r="AN1920" s="515"/>
      <c r="AO1920" s="515"/>
      <c r="AP1920" s="515"/>
      <c r="AQ1920" s="515"/>
      <c r="AR1920" s="515"/>
      <c r="AS1920" s="515"/>
      <c r="AT1920" s="515"/>
      <c r="AU1920" s="489"/>
    </row>
    <row r="1921" spans="1:47" s="516" customFormat="1" ht="12.75">
      <c r="A1921" s="534"/>
      <c r="B1921" s="401" t="s">
        <v>375</v>
      </c>
      <c r="C1921" s="360"/>
      <c r="D1921" s="360"/>
      <c r="E1921" s="360"/>
      <c r="F1921" s="402"/>
      <c r="G1921" s="402"/>
      <c r="H1921" s="177"/>
      <c r="I1921" s="177"/>
      <c r="J1921" s="177"/>
      <c r="K1921" s="177"/>
      <c r="L1921" s="177"/>
      <c r="M1921" s="177"/>
      <c r="N1921" s="177"/>
      <c r="O1921" s="177"/>
      <c r="P1921" s="177"/>
      <c r="Q1921" s="177"/>
      <c r="R1921" s="177"/>
      <c r="S1921" s="177"/>
      <c r="T1921" s="403">
        <v>0</v>
      </c>
      <c r="U1921" s="403">
        <v>0</v>
      </c>
      <c r="V1921" s="177"/>
      <c r="W1921" s="177"/>
      <c r="X1921" s="177"/>
      <c r="Y1921" s="177"/>
      <c r="Z1921" s="177"/>
      <c r="AA1921" s="407">
        <v>0</v>
      </c>
      <c r="AB1921" s="533"/>
      <c r="AC1921" s="515"/>
      <c r="AD1921" s="515"/>
      <c r="AE1921" s="515"/>
      <c r="AF1921" s="488"/>
      <c r="AG1921" s="515"/>
      <c r="AH1921" s="515"/>
      <c r="AI1921" s="488"/>
      <c r="AJ1921" s="488"/>
      <c r="AK1921" s="515"/>
      <c r="AL1921" s="515"/>
      <c r="AM1921" s="515"/>
      <c r="AN1921" s="515"/>
      <c r="AO1921" s="515"/>
      <c r="AP1921" s="515"/>
      <c r="AQ1921" s="515"/>
      <c r="AR1921" s="515"/>
      <c r="AS1921" s="515"/>
      <c r="AT1921" s="515"/>
      <c r="AU1921" s="489"/>
    </row>
    <row r="1922" spans="1:47" s="516" customFormat="1" ht="12.75">
      <c r="A1922" s="534"/>
      <c r="B1922" s="401" t="s">
        <v>376</v>
      </c>
      <c r="C1922" s="360"/>
      <c r="D1922" s="360"/>
      <c r="E1922" s="360">
        <v>8.5399999999999991</v>
      </c>
      <c r="F1922" s="402"/>
      <c r="G1922" s="402"/>
      <c r="H1922" s="177">
        <v>83.983673400000001</v>
      </c>
      <c r="I1922" s="518">
        <v>70.42611101</v>
      </c>
      <c r="J1922" s="177"/>
      <c r="K1922" s="177"/>
      <c r="L1922" s="177"/>
      <c r="M1922" s="177">
        <v>4.03</v>
      </c>
      <c r="N1922" s="177"/>
      <c r="O1922" s="177">
        <v>4.51</v>
      </c>
      <c r="P1922" s="177"/>
      <c r="Q1922" s="177"/>
      <c r="R1922" s="177"/>
      <c r="S1922" s="177"/>
      <c r="T1922" s="403">
        <v>0</v>
      </c>
      <c r="U1922" s="403">
        <v>8.5399999999999991</v>
      </c>
      <c r="V1922" s="177">
        <v>13.557562390000001</v>
      </c>
      <c r="W1922" s="177">
        <v>56.764608930000001</v>
      </c>
      <c r="X1922" s="177">
        <v>13.661502079999998</v>
      </c>
      <c r="Y1922" s="177"/>
      <c r="Z1922" s="177"/>
      <c r="AA1922" s="407">
        <v>83.983673399999986</v>
      </c>
      <c r="AB1922" s="533"/>
      <c r="AC1922" s="515"/>
      <c r="AD1922" s="515"/>
      <c r="AE1922" s="515"/>
      <c r="AF1922" s="488"/>
      <c r="AG1922" s="515"/>
      <c r="AH1922" s="515"/>
      <c r="AI1922" s="488"/>
      <c r="AJ1922" s="488"/>
      <c r="AK1922" s="515"/>
      <c r="AL1922" s="515"/>
      <c r="AM1922" s="515"/>
      <c r="AN1922" s="515"/>
      <c r="AO1922" s="515"/>
      <c r="AP1922" s="515"/>
      <c r="AQ1922" s="515"/>
      <c r="AR1922" s="515"/>
      <c r="AS1922" s="515"/>
      <c r="AT1922" s="515"/>
      <c r="AU1922" s="489"/>
    </row>
    <row r="1923" spans="1:47" s="516" customFormat="1" ht="12.75">
      <c r="A1923" s="534"/>
      <c r="B1923" s="401" t="s">
        <v>377</v>
      </c>
      <c r="C1923" s="360"/>
      <c r="D1923" s="360"/>
      <c r="E1923" s="360"/>
      <c r="F1923" s="402"/>
      <c r="G1923" s="402"/>
      <c r="H1923" s="177"/>
      <c r="I1923" s="177"/>
      <c r="J1923" s="177"/>
      <c r="K1923" s="177"/>
      <c r="L1923" s="177"/>
      <c r="M1923" s="177"/>
      <c r="N1923" s="177"/>
      <c r="O1923" s="177"/>
      <c r="P1923" s="177"/>
      <c r="Q1923" s="177"/>
      <c r="R1923" s="177"/>
      <c r="S1923" s="177"/>
      <c r="T1923" s="403">
        <v>0</v>
      </c>
      <c r="U1923" s="403">
        <v>0</v>
      </c>
      <c r="V1923" s="177"/>
      <c r="W1923" s="177"/>
      <c r="X1923" s="177"/>
      <c r="Y1923" s="177"/>
      <c r="Z1923" s="177"/>
      <c r="AA1923" s="407">
        <v>0</v>
      </c>
      <c r="AB1923" s="533"/>
      <c r="AC1923" s="515"/>
      <c r="AD1923" s="515"/>
      <c r="AE1923" s="515"/>
      <c r="AF1923" s="488"/>
      <c r="AG1923" s="515"/>
      <c r="AH1923" s="515"/>
      <c r="AI1923" s="488"/>
      <c r="AJ1923" s="488"/>
      <c r="AK1923" s="515"/>
      <c r="AL1923" s="515"/>
      <c r="AM1923" s="515"/>
      <c r="AN1923" s="515"/>
      <c r="AO1923" s="515"/>
      <c r="AP1923" s="515"/>
      <c r="AQ1923" s="515"/>
      <c r="AR1923" s="515"/>
      <c r="AS1923" s="515"/>
      <c r="AT1923" s="515"/>
      <c r="AU1923" s="489"/>
    </row>
    <row r="1924" spans="1:47" s="516" customFormat="1" ht="12.75">
      <c r="A1924" s="534"/>
      <c r="B1924" s="401" t="s">
        <v>67</v>
      </c>
      <c r="C1924" s="360"/>
      <c r="D1924" s="360"/>
      <c r="E1924" s="360"/>
      <c r="F1924" s="402"/>
      <c r="G1924" s="402"/>
      <c r="H1924" s="177"/>
      <c r="I1924" s="177"/>
      <c r="J1924" s="177"/>
      <c r="K1924" s="177"/>
      <c r="L1924" s="177"/>
      <c r="M1924" s="177"/>
      <c r="N1924" s="177"/>
      <c r="O1924" s="177"/>
      <c r="P1924" s="177"/>
      <c r="Q1924" s="177"/>
      <c r="R1924" s="177"/>
      <c r="S1924" s="177"/>
      <c r="T1924" s="403">
        <v>0</v>
      </c>
      <c r="U1924" s="403">
        <v>0</v>
      </c>
      <c r="V1924" s="177"/>
      <c r="W1924" s="177"/>
      <c r="X1924" s="177"/>
      <c r="Y1924" s="177"/>
      <c r="Z1924" s="177"/>
      <c r="AA1924" s="407">
        <v>0</v>
      </c>
      <c r="AB1924" s="533"/>
      <c r="AC1924" s="515"/>
      <c r="AD1924" s="515"/>
      <c r="AE1924" s="515"/>
      <c r="AF1924" s="488"/>
      <c r="AG1924" s="515"/>
      <c r="AH1924" s="515"/>
      <c r="AI1924" s="488"/>
      <c r="AJ1924" s="488"/>
      <c r="AK1924" s="515"/>
      <c r="AL1924" s="515"/>
      <c r="AM1924" s="515"/>
      <c r="AN1924" s="515"/>
      <c r="AO1924" s="515"/>
      <c r="AP1924" s="515"/>
      <c r="AQ1924" s="515"/>
      <c r="AR1924" s="515"/>
      <c r="AS1924" s="515"/>
      <c r="AT1924" s="515"/>
      <c r="AU1924" s="489"/>
    </row>
    <row r="1925" spans="1:47" s="528" customFormat="1" ht="39" customHeight="1">
      <c r="A1925" s="542">
        <v>81</v>
      </c>
      <c r="B1925" s="535" t="s">
        <v>163</v>
      </c>
      <c r="C1925" s="513" t="s">
        <v>52</v>
      </c>
      <c r="D1925" s="513">
        <v>2.7870000000000004</v>
      </c>
      <c r="E1925" s="513">
        <v>0.16</v>
      </c>
      <c r="F1925" s="514">
        <v>2012</v>
      </c>
      <c r="G1925" s="398">
        <v>2014</v>
      </c>
      <c r="H1925" s="513">
        <v>5.601882271590946</v>
      </c>
      <c r="I1925" s="513">
        <v>9.9999999999999645E-2</v>
      </c>
      <c r="J1925" s="513"/>
      <c r="K1925" s="513"/>
      <c r="L1925" s="513">
        <v>2.7870000000000004</v>
      </c>
      <c r="M1925" s="513">
        <v>0.16</v>
      </c>
      <c r="N1925" s="513"/>
      <c r="O1925" s="513"/>
      <c r="P1925" s="513"/>
      <c r="Q1925" s="513"/>
      <c r="R1925" s="513"/>
      <c r="S1925" s="513"/>
      <c r="T1925" s="584">
        <v>2.7870000000000004</v>
      </c>
      <c r="U1925" s="584">
        <v>0.16</v>
      </c>
      <c r="V1925" s="590">
        <v>3.1817140699999995</v>
      </c>
      <c r="W1925" s="513">
        <v>9.9999999999999978E-2</v>
      </c>
      <c r="X1925" s="513"/>
      <c r="Y1925" s="513"/>
      <c r="Z1925" s="513"/>
      <c r="AA1925" s="587">
        <v>3.28171407</v>
      </c>
      <c r="AB1925" s="531"/>
      <c r="AC1925" s="515"/>
      <c r="AD1925" s="536"/>
      <c r="AE1925" s="536"/>
      <c r="AF1925" s="515"/>
      <c r="AG1925" s="515"/>
      <c r="AH1925" s="515"/>
      <c r="AJ1925" s="515"/>
      <c r="AK1925" s="515"/>
      <c r="AL1925" s="515"/>
      <c r="AM1925" s="515"/>
      <c r="AN1925" s="515"/>
      <c r="AO1925" s="515"/>
      <c r="AP1925" s="515"/>
    </row>
    <row r="1926" spans="1:47" s="516" customFormat="1" ht="12.75">
      <c r="A1926" s="534"/>
      <c r="B1926" s="401" t="s">
        <v>361</v>
      </c>
      <c r="C1926" s="360">
        <v>0</v>
      </c>
      <c r="D1926" s="360">
        <v>2.7869999999999999</v>
      </c>
      <c r="E1926" s="360">
        <v>0.16</v>
      </c>
      <c r="F1926" s="402"/>
      <c r="G1926" s="402"/>
      <c r="H1926" s="177">
        <v>5.6018822700000008</v>
      </c>
      <c r="I1926" s="177">
        <v>0.1</v>
      </c>
      <c r="J1926" s="177">
        <v>0</v>
      </c>
      <c r="K1926" s="177">
        <v>0</v>
      </c>
      <c r="L1926" s="177">
        <v>2.7869999999999999</v>
      </c>
      <c r="M1926" s="177">
        <v>0.16</v>
      </c>
      <c r="N1926" s="177">
        <v>0</v>
      </c>
      <c r="O1926" s="177">
        <v>0</v>
      </c>
      <c r="P1926" s="177">
        <v>0</v>
      </c>
      <c r="Q1926" s="177">
        <v>0</v>
      </c>
      <c r="R1926" s="177">
        <v>0</v>
      </c>
      <c r="S1926" s="177">
        <v>0</v>
      </c>
      <c r="T1926" s="403">
        <v>2.7869999999999999</v>
      </c>
      <c r="U1926" s="403">
        <v>0.16</v>
      </c>
      <c r="V1926" s="177">
        <v>3.1817140699999995</v>
      </c>
      <c r="W1926" s="177">
        <v>9.9999999999999978E-2</v>
      </c>
      <c r="X1926" s="177">
        <v>0</v>
      </c>
      <c r="Y1926" s="177">
        <v>0</v>
      </c>
      <c r="Z1926" s="177">
        <v>0</v>
      </c>
      <c r="AA1926" s="407">
        <v>3.2817140699999996</v>
      </c>
      <c r="AB1926" s="533"/>
      <c r="AC1926" s="515"/>
      <c r="AD1926" s="515"/>
      <c r="AE1926" s="515"/>
      <c r="AF1926" s="488"/>
      <c r="AG1926" s="515"/>
      <c r="AH1926" s="515"/>
      <c r="AI1926" s="488"/>
      <c r="AJ1926" s="488"/>
      <c r="AK1926" s="515"/>
      <c r="AL1926" s="515"/>
      <c r="AM1926" s="515"/>
      <c r="AN1926" s="515"/>
      <c r="AO1926" s="515"/>
      <c r="AP1926" s="515"/>
      <c r="AQ1926" s="515"/>
      <c r="AR1926" s="515"/>
      <c r="AS1926" s="515"/>
      <c r="AT1926" s="515"/>
      <c r="AU1926" s="489"/>
    </row>
    <row r="1927" spans="1:47" s="516" customFormat="1" ht="12.75">
      <c r="A1927" s="534"/>
      <c r="B1927" s="401" t="s">
        <v>362</v>
      </c>
      <c r="C1927" s="360">
        <v>0</v>
      </c>
      <c r="D1927" s="360">
        <v>2.7869999999999999</v>
      </c>
      <c r="E1927" s="360">
        <v>0</v>
      </c>
      <c r="F1927" s="402"/>
      <c r="G1927" s="402"/>
      <c r="H1927" s="177">
        <v>4.0393182100000002</v>
      </c>
      <c r="I1927" s="177">
        <v>0.1</v>
      </c>
      <c r="J1927" s="177">
        <v>0</v>
      </c>
      <c r="K1927" s="177">
        <v>0</v>
      </c>
      <c r="L1927" s="177">
        <v>2.7869999999999999</v>
      </c>
      <c r="M1927" s="177">
        <v>0</v>
      </c>
      <c r="N1927" s="177">
        <v>0</v>
      </c>
      <c r="O1927" s="177">
        <v>0</v>
      </c>
      <c r="P1927" s="177">
        <v>0</v>
      </c>
      <c r="Q1927" s="177">
        <v>0</v>
      </c>
      <c r="R1927" s="177">
        <v>0</v>
      </c>
      <c r="S1927" s="177">
        <v>0</v>
      </c>
      <c r="T1927" s="403">
        <v>2.7869999999999999</v>
      </c>
      <c r="U1927" s="403">
        <v>0</v>
      </c>
      <c r="V1927" s="177">
        <v>2.2663273816749721</v>
      </c>
      <c r="W1927" s="177">
        <v>9.9999999999999978E-2</v>
      </c>
      <c r="X1927" s="177">
        <v>0</v>
      </c>
      <c r="Y1927" s="177">
        <v>0</v>
      </c>
      <c r="Z1927" s="177">
        <v>0</v>
      </c>
      <c r="AA1927" s="407">
        <v>2.3663273816749721</v>
      </c>
      <c r="AB1927" s="533"/>
      <c r="AC1927" s="515"/>
      <c r="AD1927" s="515"/>
      <c r="AE1927" s="515"/>
      <c r="AF1927" s="488"/>
      <c r="AG1927" s="515"/>
      <c r="AH1927" s="515"/>
      <c r="AI1927" s="488"/>
      <c r="AJ1927" s="488"/>
      <c r="AK1927" s="515"/>
      <c r="AL1927" s="515"/>
      <c r="AM1927" s="515"/>
      <c r="AN1927" s="515"/>
      <c r="AO1927" s="515"/>
      <c r="AP1927" s="515"/>
      <c r="AQ1927" s="515"/>
      <c r="AR1927" s="515"/>
      <c r="AS1927" s="515"/>
      <c r="AT1927" s="515"/>
      <c r="AU1927" s="489"/>
    </row>
    <row r="1928" spans="1:47" s="516" customFormat="1" ht="12.75">
      <c r="A1928" s="534"/>
      <c r="B1928" s="401" t="s">
        <v>363</v>
      </c>
      <c r="C1928" s="360">
        <v>0</v>
      </c>
      <c r="D1928" s="360">
        <v>2.5499999999999998</v>
      </c>
      <c r="E1928" s="360">
        <v>0</v>
      </c>
      <c r="F1928" s="402"/>
      <c r="G1928" s="402"/>
      <c r="H1928" s="177">
        <v>2.8103669199999999</v>
      </c>
      <c r="I1928" s="177">
        <v>2.9574109999999987E-2</v>
      </c>
      <c r="J1928" s="177">
        <v>0</v>
      </c>
      <c r="K1928" s="177">
        <v>0</v>
      </c>
      <c r="L1928" s="177">
        <v>2.5499999999999998</v>
      </c>
      <c r="M1928" s="177">
        <v>0</v>
      </c>
      <c r="N1928" s="177">
        <v>0</v>
      </c>
      <c r="O1928" s="177">
        <v>0</v>
      </c>
      <c r="P1928" s="177">
        <v>0</v>
      </c>
      <c r="Q1928" s="177">
        <v>0</v>
      </c>
      <c r="R1928" s="177">
        <v>0</v>
      </c>
      <c r="S1928" s="177">
        <v>0</v>
      </c>
      <c r="T1928" s="403">
        <v>2.5499999999999998</v>
      </c>
      <c r="U1928" s="403">
        <v>0</v>
      </c>
      <c r="V1928" s="177">
        <v>1.8315719842427756</v>
      </c>
      <c r="W1928" s="177">
        <v>2.9574110000000001E-2</v>
      </c>
      <c r="X1928" s="177">
        <v>0</v>
      </c>
      <c r="Y1928" s="177">
        <v>0</v>
      </c>
      <c r="Z1928" s="177">
        <v>0</v>
      </c>
      <c r="AA1928" s="407">
        <v>1.8611460942427756</v>
      </c>
      <c r="AB1928" s="533"/>
      <c r="AC1928" s="515"/>
      <c r="AD1928" s="515"/>
      <c r="AE1928" s="515"/>
      <c r="AF1928" s="488"/>
      <c r="AG1928" s="515"/>
      <c r="AH1928" s="515"/>
      <c r="AI1928" s="488"/>
      <c r="AJ1928" s="488"/>
      <c r="AK1928" s="515"/>
      <c r="AL1928" s="515"/>
      <c r="AM1928" s="515"/>
      <c r="AN1928" s="515"/>
      <c r="AO1928" s="515"/>
      <c r="AP1928" s="515"/>
      <c r="AQ1928" s="515"/>
      <c r="AR1928" s="515"/>
      <c r="AS1928" s="515"/>
      <c r="AT1928" s="515"/>
      <c r="AU1928" s="489"/>
    </row>
    <row r="1929" spans="1:47" s="516" customFormat="1" ht="12.75">
      <c r="A1929" s="534"/>
      <c r="B1929" s="401" t="s">
        <v>364</v>
      </c>
      <c r="C1929" s="360"/>
      <c r="D1929" s="360"/>
      <c r="E1929" s="360"/>
      <c r="F1929" s="402"/>
      <c r="G1929" s="402"/>
      <c r="H1929" s="177"/>
      <c r="I1929" s="177"/>
      <c r="J1929" s="177"/>
      <c r="K1929" s="177"/>
      <c r="L1929" s="177"/>
      <c r="M1929" s="177"/>
      <c r="N1929" s="177"/>
      <c r="O1929" s="177"/>
      <c r="P1929" s="177"/>
      <c r="Q1929" s="177"/>
      <c r="R1929" s="177"/>
      <c r="S1929" s="177"/>
      <c r="T1929" s="403">
        <v>0</v>
      </c>
      <c r="U1929" s="403">
        <v>0</v>
      </c>
      <c r="V1929" s="177"/>
      <c r="W1929" s="177"/>
      <c r="X1929" s="177"/>
      <c r="Y1929" s="177"/>
      <c r="Z1929" s="177"/>
      <c r="AA1929" s="407">
        <v>0</v>
      </c>
      <c r="AB1929" s="533"/>
      <c r="AC1929" s="515"/>
      <c r="AD1929" s="515"/>
      <c r="AE1929" s="515"/>
      <c r="AF1929" s="488"/>
      <c r="AG1929" s="515"/>
      <c r="AH1929" s="515"/>
      <c r="AI1929" s="488"/>
      <c r="AJ1929" s="488"/>
      <c r="AK1929" s="515"/>
      <c r="AL1929" s="515"/>
      <c r="AM1929" s="515"/>
      <c r="AN1929" s="515"/>
      <c r="AO1929" s="515"/>
      <c r="AP1929" s="515"/>
      <c r="AQ1929" s="515"/>
      <c r="AR1929" s="515"/>
      <c r="AS1929" s="515"/>
      <c r="AT1929" s="515"/>
      <c r="AU1929" s="489"/>
    </row>
    <row r="1930" spans="1:47" s="516" customFormat="1" ht="12.75">
      <c r="A1930" s="534"/>
      <c r="B1930" s="401" t="s">
        <v>365</v>
      </c>
      <c r="C1930" s="360"/>
      <c r="D1930" s="360"/>
      <c r="E1930" s="360"/>
      <c r="F1930" s="402"/>
      <c r="G1930" s="402"/>
      <c r="H1930" s="177"/>
      <c r="I1930" s="177"/>
      <c r="J1930" s="177"/>
      <c r="K1930" s="177"/>
      <c r="L1930" s="177"/>
      <c r="M1930" s="177"/>
      <c r="N1930" s="177"/>
      <c r="O1930" s="177"/>
      <c r="P1930" s="177"/>
      <c r="Q1930" s="177"/>
      <c r="R1930" s="177"/>
      <c r="S1930" s="177"/>
      <c r="T1930" s="403">
        <v>0</v>
      </c>
      <c r="U1930" s="403">
        <v>0</v>
      </c>
      <c r="V1930" s="177"/>
      <c r="W1930" s="177"/>
      <c r="X1930" s="177"/>
      <c r="Y1930" s="177"/>
      <c r="Z1930" s="177"/>
      <c r="AA1930" s="407">
        <v>0</v>
      </c>
      <c r="AB1930" s="533"/>
      <c r="AC1930" s="515"/>
      <c r="AD1930" s="515"/>
      <c r="AE1930" s="515"/>
      <c r="AF1930" s="488"/>
      <c r="AG1930" s="515"/>
      <c r="AH1930" s="515"/>
      <c r="AI1930" s="488"/>
      <c r="AJ1930" s="488"/>
      <c r="AK1930" s="515"/>
      <c r="AL1930" s="515"/>
      <c r="AM1930" s="515"/>
      <c r="AN1930" s="515"/>
      <c r="AO1930" s="515"/>
      <c r="AP1930" s="515"/>
      <c r="AQ1930" s="515"/>
      <c r="AR1930" s="515"/>
      <c r="AS1930" s="515"/>
      <c r="AT1930" s="515"/>
      <c r="AU1930" s="489"/>
    </row>
    <row r="1931" spans="1:47" s="516" customFormat="1" ht="12.75">
      <c r="A1931" s="534"/>
      <c r="B1931" s="401" t="s">
        <v>366</v>
      </c>
      <c r="C1931" s="360"/>
      <c r="D1931" s="360">
        <v>0.33200000000000002</v>
      </c>
      <c r="E1931" s="360"/>
      <c r="F1931" s="402"/>
      <c r="G1931" s="402"/>
      <c r="H1931" s="177">
        <v>0.69491451000000004</v>
      </c>
      <c r="I1931" s="518">
        <v>0</v>
      </c>
      <c r="J1931" s="177"/>
      <c r="K1931" s="177"/>
      <c r="L1931" s="177">
        <v>0.33200000000000002</v>
      </c>
      <c r="M1931" s="177"/>
      <c r="N1931" s="177"/>
      <c r="O1931" s="177"/>
      <c r="P1931" s="177"/>
      <c r="Q1931" s="177"/>
      <c r="R1931" s="177"/>
      <c r="S1931" s="177"/>
      <c r="T1931" s="403">
        <v>0.33200000000000002</v>
      </c>
      <c r="U1931" s="403">
        <v>0</v>
      </c>
      <c r="V1931" s="177">
        <v>0.10704792302205693</v>
      </c>
      <c r="W1931" s="177"/>
      <c r="X1931" s="177"/>
      <c r="Y1931" s="177"/>
      <c r="Z1931" s="177"/>
      <c r="AA1931" s="407">
        <v>0.10704792302205693</v>
      </c>
      <c r="AB1931" s="533"/>
      <c r="AC1931" s="515"/>
      <c r="AD1931" s="515"/>
      <c r="AE1931" s="515"/>
      <c r="AF1931" s="488"/>
      <c r="AG1931" s="515"/>
      <c r="AH1931" s="515"/>
      <c r="AI1931" s="488"/>
      <c r="AJ1931" s="488"/>
      <c r="AK1931" s="515"/>
      <c r="AL1931" s="515"/>
      <c r="AM1931" s="515"/>
      <c r="AN1931" s="515"/>
      <c r="AO1931" s="515"/>
      <c r="AP1931" s="515"/>
      <c r="AQ1931" s="515"/>
      <c r="AR1931" s="515"/>
      <c r="AS1931" s="515"/>
      <c r="AT1931" s="515"/>
      <c r="AU1931" s="489"/>
    </row>
    <row r="1932" spans="1:47" s="516" customFormat="1" ht="12.75">
      <c r="A1932" s="534"/>
      <c r="B1932" s="401" t="s">
        <v>367</v>
      </c>
      <c r="C1932" s="360"/>
      <c r="D1932" s="360">
        <v>2.218</v>
      </c>
      <c r="E1932" s="360"/>
      <c r="F1932" s="402"/>
      <c r="G1932" s="402"/>
      <c r="H1932" s="177">
        <v>2.1154524100000001</v>
      </c>
      <c r="I1932" s="518">
        <v>2.9574109999999987E-2</v>
      </c>
      <c r="J1932" s="177"/>
      <c r="K1932" s="177"/>
      <c r="L1932" s="177">
        <v>2.218</v>
      </c>
      <c r="M1932" s="177"/>
      <c r="N1932" s="177"/>
      <c r="O1932" s="177"/>
      <c r="P1932" s="177"/>
      <c r="Q1932" s="177"/>
      <c r="R1932" s="177"/>
      <c r="S1932" s="177"/>
      <c r="T1932" s="403">
        <v>2.218</v>
      </c>
      <c r="U1932" s="403">
        <v>0</v>
      </c>
      <c r="V1932" s="177">
        <v>1.7245240612207187</v>
      </c>
      <c r="W1932" s="177">
        <v>2.9574110000000001E-2</v>
      </c>
      <c r="X1932" s="177"/>
      <c r="Y1932" s="177"/>
      <c r="Z1932" s="177"/>
      <c r="AA1932" s="407">
        <v>1.7540981712207186</v>
      </c>
      <c r="AB1932" s="533"/>
      <c r="AC1932" s="515"/>
      <c r="AD1932" s="515"/>
      <c r="AE1932" s="515"/>
      <c r="AF1932" s="488"/>
      <c r="AG1932" s="515"/>
      <c r="AH1932" s="515"/>
      <c r="AI1932" s="488"/>
      <c r="AJ1932" s="488"/>
      <c r="AK1932" s="515"/>
      <c r="AL1932" s="515"/>
      <c r="AM1932" s="515"/>
      <c r="AN1932" s="515"/>
      <c r="AO1932" s="515"/>
      <c r="AP1932" s="515"/>
      <c r="AQ1932" s="515"/>
      <c r="AR1932" s="515"/>
      <c r="AS1932" s="515"/>
      <c r="AT1932" s="515"/>
      <c r="AU1932" s="489"/>
    </row>
    <row r="1933" spans="1:47" s="516" customFormat="1" ht="12.75">
      <c r="A1933" s="534"/>
      <c r="B1933" s="401" t="s">
        <v>368</v>
      </c>
      <c r="C1933" s="360">
        <v>0</v>
      </c>
      <c r="D1933" s="360">
        <v>0.23699999999999999</v>
      </c>
      <c r="E1933" s="360">
        <v>0</v>
      </c>
      <c r="F1933" s="402"/>
      <c r="G1933" s="402"/>
      <c r="H1933" s="177">
        <v>1.2289512900000001</v>
      </c>
      <c r="I1933" s="177">
        <v>7.0425890000000019E-2</v>
      </c>
      <c r="J1933" s="177">
        <v>0</v>
      </c>
      <c r="K1933" s="177">
        <v>0</v>
      </c>
      <c r="L1933" s="177">
        <v>0.23699999999999999</v>
      </c>
      <c r="M1933" s="177">
        <v>0</v>
      </c>
      <c r="N1933" s="177">
        <v>0</v>
      </c>
      <c r="O1933" s="177">
        <v>0</v>
      </c>
      <c r="P1933" s="177">
        <v>0</v>
      </c>
      <c r="Q1933" s="177">
        <v>0</v>
      </c>
      <c r="R1933" s="177">
        <v>0</v>
      </c>
      <c r="S1933" s="177">
        <v>0</v>
      </c>
      <c r="T1933" s="403">
        <v>0.23699999999999999</v>
      </c>
      <c r="U1933" s="403">
        <v>0</v>
      </c>
      <c r="V1933" s="177">
        <v>0.43475539743219638</v>
      </c>
      <c r="W1933" s="177">
        <v>7.0425889999999977E-2</v>
      </c>
      <c r="X1933" s="177">
        <v>0</v>
      </c>
      <c r="Y1933" s="177">
        <v>0</v>
      </c>
      <c r="Z1933" s="177">
        <v>0</v>
      </c>
      <c r="AA1933" s="407">
        <v>0.50518128743219637</v>
      </c>
      <c r="AB1933" s="533"/>
      <c r="AC1933" s="515"/>
      <c r="AD1933" s="515"/>
      <c r="AE1933" s="515"/>
      <c r="AF1933" s="488"/>
      <c r="AG1933" s="515"/>
      <c r="AH1933" s="515"/>
      <c r="AI1933" s="488"/>
      <c r="AJ1933" s="488"/>
      <c r="AK1933" s="515"/>
      <c r="AL1933" s="515"/>
      <c r="AM1933" s="515"/>
      <c r="AN1933" s="515"/>
      <c r="AO1933" s="515"/>
      <c r="AP1933" s="515"/>
      <c r="AQ1933" s="515"/>
      <c r="AR1933" s="515"/>
      <c r="AS1933" s="515"/>
      <c r="AT1933" s="515"/>
      <c r="AU1933" s="489"/>
    </row>
    <row r="1934" spans="1:47" s="516" customFormat="1" ht="12.75">
      <c r="A1934" s="534"/>
      <c r="B1934" s="401" t="s">
        <v>369</v>
      </c>
      <c r="C1934" s="360"/>
      <c r="D1934" s="360"/>
      <c r="E1934" s="360"/>
      <c r="F1934" s="402"/>
      <c r="G1934" s="402"/>
      <c r="H1934" s="177"/>
      <c r="I1934" s="177"/>
      <c r="J1934" s="177"/>
      <c r="K1934" s="177"/>
      <c r="L1934" s="177"/>
      <c r="M1934" s="177"/>
      <c r="N1934" s="177"/>
      <c r="O1934" s="177"/>
      <c r="P1934" s="177"/>
      <c r="Q1934" s="177"/>
      <c r="R1934" s="177"/>
      <c r="S1934" s="177"/>
      <c r="T1934" s="403">
        <v>0</v>
      </c>
      <c r="U1934" s="403">
        <v>0</v>
      </c>
      <c r="V1934" s="177"/>
      <c r="W1934" s="177"/>
      <c r="X1934" s="177"/>
      <c r="Y1934" s="177"/>
      <c r="Z1934" s="177"/>
      <c r="AA1934" s="407">
        <v>0</v>
      </c>
      <c r="AB1934" s="533"/>
      <c r="AC1934" s="515"/>
      <c r="AD1934" s="515"/>
      <c r="AE1934" s="515"/>
      <c r="AF1934" s="488"/>
      <c r="AG1934" s="515"/>
      <c r="AH1934" s="515"/>
      <c r="AI1934" s="488"/>
      <c r="AJ1934" s="488"/>
      <c r="AK1934" s="515"/>
      <c r="AL1934" s="515"/>
      <c r="AM1934" s="515"/>
      <c r="AN1934" s="515"/>
      <c r="AO1934" s="515"/>
      <c r="AP1934" s="515"/>
      <c r="AQ1934" s="515"/>
      <c r="AR1934" s="515"/>
      <c r="AS1934" s="515"/>
      <c r="AT1934" s="515"/>
      <c r="AU1934" s="489"/>
    </row>
    <row r="1935" spans="1:47" s="516" customFormat="1" ht="12.75">
      <c r="A1935" s="534"/>
      <c r="B1935" s="401" t="s">
        <v>370</v>
      </c>
      <c r="C1935" s="360"/>
      <c r="D1935" s="360"/>
      <c r="E1935" s="360"/>
      <c r="F1935" s="402"/>
      <c r="G1935" s="402"/>
      <c r="H1935" s="177"/>
      <c r="I1935" s="177"/>
      <c r="J1935" s="177"/>
      <c r="K1935" s="177"/>
      <c r="L1935" s="177"/>
      <c r="M1935" s="177"/>
      <c r="N1935" s="177"/>
      <c r="O1935" s="177"/>
      <c r="P1935" s="177"/>
      <c r="Q1935" s="177"/>
      <c r="R1935" s="177"/>
      <c r="S1935" s="177"/>
      <c r="T1935" s="403">
        <v>0</v>
      </c>
      <c r="U1935" s="403">
        <v>0</v>
      </c>
      <c r="V1935" s="177"/>
      <c r="W1935" s="177"/>
      <c r="X1935" s="177"/>
      <c r="Y1935" s="177"/>
      <c r="Z1935" s="177"/>
      <c r="AA1935" s="407">
        <v>0</v>
      </c>
      <c r="AB1935" s="533"/>
      <c r="AC1935" s="515"/>
      <c r="AD1935" s="515"/>
      <c r="AE1935" s="515"/>
      <c r="AF1935" s="488"/>
      <c r="AG1935" s="515"/>
      <c r="AH1935" s="515"/>
      <c r="AI1935" s="488"/>
      <c r="AJ1935" s="488"/>
      <c r="AK1935" s="515"/>
      <c r="AL1935" s="515"/>
      <c r="AM1935" s="515"/>
      <c r="AN1935" s="515"/>
      <c r="AO1935" s="515"/>
      <c r="AP1935" s="515"/>
      <c r="AQ1935" s="515"/>
      <c r="AR1935" s="515"/>
      <c r="AS1935" s="515"/>
      <c r="AT1935" s="515"/>
      <c r="AU1935" s="489"/>
    </row>
    <row r="1936" spans="1:47" s="516" customFormat="1" ht="12.75">
      <c r="A1936" s="534"/>
      <c r="B1936" s="401" t="s">
        <v>371</v>
      </c>
      <c r="C1936" s="360"/>
      <c r="D1936" s="360">
        <v>8.8999999999999996E-2</v>
      </c>
      <c r="E1936" s="360"/>
      <c r="F1936" s="402"/>
      <c r="G1936" s="402"/>
      <c r="H1936" s="177">
        <v>0.42927014000000002</v>
      </c>
      <c r="I1936" s="518">
        <v>0</v>
      </c>
      <c r="J1936" s="177"/>
      <c r="K1936" s="177"/>
      <c r="L1936" s="177">
        <v>8.8999999999999996E-2</v>
      </c>
      <c r="M1936" s="177"/>
      <c r="N1936" s="177"/>
      <c r="O1936" s="177"/>
      <c r="P1936" s="177"/>
      <c r="Q1936" s="177"/>
      <c r="R1936" s="177"/>
      <c r="S1936" s="177"/>
      <c r="T1936" s="403">
        <v>8.8999999999999996E-2</v>
      </c>
      <c r="U1936" s="403">
        <v>0</v>
      </c>
      <c r="V1936" s="177">
        <v>0.24218277442673947</v>
      </c>
      <c r="W1936" s="177"/>
      <c r="X1936" s="177"/>
      <c r="Y1936" s="177"/>
      <c r="Z1936" s="177"/>
      <c r="AA1936" s="407">
        <v>0.24218277442673947</v>
      </c>
      <c r="AB1936" s="533"/>
      <c r="AC1936" s="515"/>
      <c r="AD1936" s="515"/>
      <c r="AE1936" s="515"/>
      <c r="AF1936" s="488"/>
      <c r="AG1936" s="515"/>
      <c r="AH1936" s="515"/>
      <c r="AI1936" s="488"/>
      <c r="AJ1936" s="488"/>
      <c r="AK1936" s="515"/>
      <c r="AL1936" s="515"/>
      <c r="AM1936" s="515"/>
      <c r="AN1936" s="515"/>
      <c r="AO1936" s="515"/>
      <c r="AP1936" s="515"/>
      <c r="AQ1936" s="515"/>
      <c r="AR1936" s="515"/>
      <c r="AS1936" s="515"/>
      <c r="AT1936" s="515"/>
      <c r="AU1936" s="489"/>
    </row>
    <row r="1937" spans="1:47" s="516" customFormat="1" ht="12.75">
      <c r="A1937" s="534"/>
      <c r="B1937" s="401" t="s">
        <v>372</v>
      </c>
      <c r="C1937" s="360"/>
      <c r="D1937" s="360">
        <v>0.14799999999999999</v>
      </c>
      <c r="E1937" s="360"/>
      <c r="F1937" s="402"/>
      <c r="G1937" s="402"/>
      <c r="H1937" s="177">
        <v>0.79968115000000006</v>
      </c>
      <c r="I1937" s="518">
        <v>7.0425890000000019E-2</v>
      </c>
      <c r="J1937" s="177"/>
      <c r="K1937" s="177"/>
      <c r="L1937" s="177">
        <v>0.14799999999999999</v>
      </c>
      <c r="M1937" s="177"/>
      <c r="N1937" s="177"/>
      <c r="O1937" s="177"/>
      <c r="P1937" s="177"/>
      <c r="Q1937" s="177"/>
      <c r="R1937" s="177"/>
      <c r="S1937" s="177"/>
      <c r="T1937" s="403">
        <v>0.14799999999999999</v>
      </c>
      <c r="U1937" s="403">
        <v>0</v>
      </c>
      <c r="V1937" s="177">
        <v>0.19257262300545694</v>
      </c>
      <c r="W1937" s="177">
        <v>7.0425889999999977E-2</v>
      </c>
      <c r="X1937" s="177"/>
      <c r="Y1937" s="177"/>
      <c r="Z1937" s="177"/>
      <c r="AA1937" s="407">
        <v>0.2629985130054569</v>
      </c>
      <c r="AB1937" s="533"/>
      <c r="AC1937" s="515"/>
      <c r="AD1937" s="515"/>
      <c r="AE1937" s="515"/>
      <c r="AF1937" s="488"/>
      <c r="AG1937" s="515"/>
      <c r="AH1937" s="515"/>
      <c r="AI1937" s="488"/>
      <c r="AJ1937" s="488"/>
      <c r="AK1937" s="515"/>
      <c r="AL1937" s="515"/>
      <c r="AM1937" s="515"/>
      <c r="AN1937" s="515"/>
      <c r="AO1937" s="515"/>
      <c r="AP1937" s="515"/>
      <c r="AQ1937" s="515"/>
      <c r="AR1937" s="515"/>
      <c r="AS1937" s="515"/>
      <c r="AT1937" s="515"/>
      <c r="AU1937" s="489"/>
    </row>
    <row r="1938" spans="1:47" s="516" customFormat="1" ht="12.75">
      <c r="A1938" s="534"/>
      <c r="B1938" s="401" t="s">
        <v>373</v>
      </c>
      <c r="C1938" s="360">
        <v>0</v>
      </c>
      <c r="D1938" s="360">
        <v>0</v>
      </c>
      <c r="E1938" s="360">
        <v>0.16</v>
      </c>
      <c r="F1938" s="402"/>
      <c r="G1938" s="402"/>
      <c r="H1938" s="177">
        <v>1.5625640600000001</v>
      </c>
      <c r="I1938" s="177">
        <v>0</v>
      </c>
      <c r="J1938" s="177">
        <v>0</v>
      </c>
      <c r="K1938" s="177">
        <v>0</v>
      </c>
      <c r="L1938" s="177">
        <v>0</v>
      </c>
      <c r="M1938" s="177">
        <v>0.16</v>
      </c>
      <c r="N1938" s="177">
        <v>0</v>
      </c>
      <c r="O1938" s="177">
        <v>0</v>
      </c>
      <c r="P1938" s="177">
        <v>0</v>
      </c>
      <c r="Q1938" s="177">
        <v>0</v>
      </c>
      <c r="R1938" s="177">
        <v>0</v>
      </c>
      <c r="S1938" s="177">
        <v>0</v>
      </c>
      <c r="T1938" s="403">
        <v>0</v>
      </c>
      <c r="U1938" s="403">
        <v>0.16</v>
      </c>
      <c r="V1938" s="177">
        <v>0.91538668832502734</v>
      </c>
      <c r="W1938" s="177">
        <v>0</v>
      </c>
      <c r="X1938" s="177">
        <v>0</v>
      </c>
      <c r="Y1938" s="177">
        <v>0</v>
      </c>
      <c r="Z1938" s="177">
        <v>0</v>
      </c>
      <c r="AA1938" s="407">
        <v>0.91538668832502734</v>
      </c>
      <c r="AB1938" s="533"/>
      <c r="AC1938" s="515"/>
      <c r="AD1938" s="515"/>
      <c r="AE1938" s="515"/>
      <c r="AF1938" s="488"/>
      <c r="AG1938" s="515"/>
      <c r="AH1938" s="515"/>
      <c r="AI1938" s="488"/>
      <c r="AJ1938" s="488"/>
      <c r="AK1938" s="515"/>
      <c r="AL1938" s="515"/>
      <c r="AM1938" s="515"/>
      <c r="AN1938" s="515"/>
      <c r="AO1938" s="515"/>
      <c r="AP1938" s="515"/>
      <c r="AQ1938" s="515"/>
      <c r="AR1938" s="515"/>
      <c r="AS1938" s="515"/>
      <c r="AT1938" s="515"/>
      <c r="AU1938" s="489"/>
    </row>
    <row r="1939" spans="1:47" s="516" customFormat="1" ht="12.75">
      <c r="A1939" s="534"/>
      <c r="B1939" s="401" t="s">
        <v>374</v>
      </c>
      <c r="C1939" s="360"/>
      <c r="D1939" s="360"/>
      <c r="E1939" s="360"/>
      <c r="F1939" s="402"/>
      <c r="G1939" s="402"/>
      <c r="H1939" s="177"/>
      <c r="I1939" s="177"/>
      <c r="J1939" s="177"/>
      <c r="K1939" s="177"/>
      <c r="L1939" s="177"/>
      <c r="M1939" s="177"/>
      <c r="N1939" s="177"/>
      <c r="O1939" s="177"/>
      <c r="P1939" s="177"/>
      <c r="Q1939" s="177"/>
      <c r="R1939" s="177"/>
      <c r="S1939" s="177"/>
      <c r="T1939" s="403">
        <v>0</v>
      </c>
      <c r="U1939" s="403">
        <v>0</v>
      </c>
      <c r="V1939" s="177"/>
      <c r="W1939" s="177"/>
      <c r="X1939" s="177"/>
      <c r="Y1939" s="177"/>
      <c r="Z1939" s="177"/>
      <c r="AA1939" s="407">
        <v>0</v>
      </c>
      <c r="AB1939" s="533"/>
      <c r="AC1939" s="515"/>
      <c r="AD1939" s="515"/>
      <c r="AE1939" s="515"/>
      <c r="AF1939" s="488"/>
      <c r="AG1939" s="515"/>
      <c r="AH1939" s="515"/>
      <c r="AI1939" s="488"/>
      <c r="AJ1939" s="488"/>
      <c r="AK1939" s="515"/>
      <c r="AL1939" s="515"/>
      <c r="AM1939" s="515"/>
      <c r="AN1939" s="515"/>
      <c r="AO1939" s="515"/>
      <c r="AP1939" s="515"/>
      <c r="AQ1939" s="515"/>
      <c r="AR1939" s="515"/>
      <c r="AS1939" s="515"/>
      <c r="AT1939" s="515"/>
      <c r="AU1939" s="489"/>
    </row>
    <row r="1940" spans="1:47" s="516" customFormat="1" ht="12.75">
      <c r="A1940" s="534"/>
      <c r="B1940" s="401" t="s">
        <v>375</v>
      </c>
      <c r="C1940" s="360"/>
      <c r="D1940" s="360"/>
      <c r="E1940" s="360"/>
      <c r="F1940" s="402"/>
      <c r="G1940" s="402"/>
      <c r="H1940" s="177"/>
      <c r="I1940" s="177"/>
      <c r="J1940" s="177"/>
      <c r="K1940" s="177"/>
      <c r="L1940" s="177"/>
      <c r="M1940" s="177"/>
      <c r="N1940" s="177"/>
      <c r="O1940" s="177"/>
      <c r="P1940" s="177"/>
      <c r="Q1940" s="177"/>
      <c r="R1940" s="177"/>
      <c r="S1940" s="177"/>
      <c r="T1940" s="403">
        <v>0</v>
      </c>
      <c r="U1940" s="403">
        <v>0</v>
      </c>
      <c r="V1940" s="177"/>
      <c r="W1940" s="177"/>
      <c r="X1940" s="177"/>
      <c r="Y1940" s="177"/>
      <c r="Z1940" s="177"/>
      <c r="AA1940" s="407">
        <v>0</v>
      </c>
      <c r="AB1940" s="533"/>
      <c r="AC1940" s="515"/>
      <c r="AD1940" s="515"/>
      <c r="AE1940" s="515"/>
      <c r="AF1940" s="488"/>
      <c r="AG1940" s="515"/>
      <c r="AH1940" s="515"/>
      <c r="AI1940" s="488"/>
      <c r="AJ1940" s="488"/>
      <c r="AK1940" s="515"/>
      <c r="AL1940" s="515"/>
      <c r="AM1940" s="515"/>
      <c r="AN1940" s="515"/>
      <c r="AO1940" s="515"/>
      <c r="AP1940" s="515"/>
      <c r="AQ1940" s="515"/>
      <c r="AR1940" s="515"/>
      <c r="AS1940" s="515"/>
      <c r="AT1940" s="515"/>
      <c r="AU1940" s="489"/>
    </row>
    <row r="1941" spans="1:47" s="516" customFormat="1" ht="12.75">
      <c r="A1941" s="534"/>
      <c r="B1941" s="401" t="s">
        <v>376</v>
      </c>
      <c r="C1941" s="360"/>
      <c r="D1941" s="360"/>
      <c r="E1941" s="360">
        <v>0.16</v>
      </c>
      <c r="F1941" s="402"/>
      <c r="G1941" s="402"/>
      <c r="H1941" s="177">
        <v>1.5625640600000001</v>
      </c>
      <c r="I1941" s="518">
        <v>0</v>
      </c>
      <c r="J1941" s="177"/>
      <c r="K1941" s="177"/>
      <c r="L1941" s="177"/>
      <c r="M1941" s="177">
        <v>0.16</v>
      </c>
      <c r="N1941" s="177"/>
      <c r="O1941" s="177"/>
      <c r="P1941" s="177"/>
      <c r="Q1941" s="177"/>
      <c r="R1941" s="177"/>
      <c r="S1941" s="177"/>
      <c r="T1941" s="403">
        <v>0</v>
      </c>
      <c r="U1941" s="403">
        <v>0.16</v>
      </c>
      <c r="V1941" s="177">
        <v>0.91538668832502734</v>
      </c>
      <c r="W1941" s="177"/>
      <c r="X1941" s="177"/>
      <c r="Y1941" s="177"/>
      <c r="Z1941" s="177"/>
      <c r="AA1941" s="407">
        <v>0.91538668832502734</v>
      </c>
      <c r="AB1941" s="533"/>
      <c r="AC1941" s="515"/>
      <c r="AD1941" s="515"/>
      <c r="AE1941" s="515"/>
      <c r="AF1941" s="488"/>
      <c r="AG1941" s="515"/>
      <c r="AH1941" s="515"/>
      <c r="AI1941" s="488"/>
      <c r="AJ1941" s="488"/>
      <c r="AK1941" s="515"/>
      <c r="AL1941" s="515"/>
      <c r="AM1941" s="515"/>
      <c r="AN1941" s="515"/>
      <c r="AO1941" s="515"/>
      <c r="AP1941" s="515"/>
      <c r="AQ1941" s="515"/>
      <c r="AR1941" s="515"/>
      <c r="AS1941" s="515"/>
      <c r="AT1941" s="515"/>
      <c r="AU1941" s="489"/>
    </row>
    <row r="1942" spans="1:47" s="516" customFormat="1" ht="12.75">
      <c r="A1942" s="534"/>
      <c r="B1942" s="401" t="s">
        <v>377</v>
      </c>
      <c r="C1942" s="360"/>
      <c r="D1942" s="360"/>
      <c r="E1942" s="360"/>
      <c r="F1942" s="402"/>
      <c r="G1942" s="402"/>
      <c r="H1942" s="177"/>
      <c r="I1942" s="177"/>
      <c r="J1942" s="177"/>
      <c r="K1942" s="177"/>
      <c r="L1942" s="177"/>
      <c r="M1942" s="177"/>
      <c r="N1942" s="177"/>
      <c r="O1942" s="177"/>
      <c r="P1942" s="177"/>
      <c r="Q1942" s="177"/>
      <c r="R1942" s="177"/>
      <c r="S1942" s="177"/>
      <c r="T1942" s="403">
        <v>0</v>
      </c>
      <c r="U1942" s="403">
        <v>0</v>
      </c>
      <c r="V1942" s="177"/>
      <c r="W1942" s="177"/>
      <c r="X1942" s="177"/>
      <c r="Y1942" s="177"/>
      <c r="Z1942" s="177"/>
      <c r="AA1942" s="407">
        <v>0</v>
      </c>
      <c r="AB1942" s="533"/>
      <c r="AC1942" s="515"/>
      <c r="AD1942" s="515"/>
      <c r="AE1942" s="515"/>
      <c r="AF1942" s="488"/>
      <c r="AG1942" s="515"/>
      <c r="AH1942" s="515"/>
      <c r="AI1942" s="488"/>
      <c r="AJ1942" s="488"/>
      <c r="AK1942" s="515"/>
      <c r="AL1942" s="515"/>
      <c r="AM1942" s="515"/>
      <c r="AN1942" s="515"/>
      <c r="AO1942" s="515"/>
      <c r="AP1942" s="515"/>
      <c r="AQ1942" s="515"/>
      <c r="AR1942" s="515"/>
      <c r="AS1942" s="515"/>
      <c r="AT1942" s="515"/>
      <c r="AU1942" s="489"/>
    </row>
    <row r="1943" spans="1:47" s="516" customFormat="1" ht="12.75">
      <c r="A1943" s="534"/>
      <c r="B1943" s="401" t="s">
        <v>67</v>
      </c>
      <c r="C1943" s="360"/>
      <c r="D1943" s="360"/>
      <c r="E1943" s="360"/>
      <c r="F1943" s="402"/>
      <c r="G1943" s="402"/>
      <c r="H1943" s="177"/>
      <c r="I1943" s="177"/>
      <c r="J1943" s="177"/>
      <c r="K1943" s="177"/>
      <c r="L1943" s="177"/>
      <c r="M1943" s="177"/>
      <c r="N1943" s="177"/>
      <c r="O1943" s="177"/>
      <c r="P1943" s="177"/>
      <c r="Q1943" s="177"/>
      <c r="R1943" s="177"/>
      <c r="S1943" s="177"/>
      <c r="T1943" s="403">
        <v>0</v>
      </c>
      <c r="U1943" s="403">
        <v>0</v>
      </c>
      <c r="V1943" s="177"/>
      <c r="W1943" s="177"/>
      <c r="X1943" s="177"/>
      <c r="Y1943" s="177"/>
      <c r="Z1943" s="177"/>
      <c r="AA1943" s="407">
        <v>0</v>
      </c>
      <c r="AB1943" s="533"/>
      <c r="AC1943" s="515"/>
      <c r="AD1943" s="515"/>
      <c r="AE1943" s="515"/>
      <c r="AF1943" s="488"/>
      <c r="AG1943" s="515"/>
      <c r="AH1943" s="515"/>
      <c r="AI1943" s="488"/>
      <c r="AJ1943" s="488"/>
      <c r="AK1943" s="515"/>
      <c r="AL1943" s="515"/>
      <c r="AM1943" s="515"/>
      <c r="AN1943" s="515"/>
      <c r="AO1943" s="515"/>
      <c r="AP1943" s="515"/>
      <c r="AQ1943" s="515"/>
      <c r="AR1943" s="515"/>
      <c r="AS1943" s="515"/>
      <c r="AT1943" s="515"/>
      <c r="AU1943" s="489"/>
    </row>
    <row r="1944" spans="1:47" s="528" customFormat="1" ht="39.950000000000003" customHeight="1">
      <c r="A1944" s="542">
        <v>82</v>
      </c>
      <c r="B1944" s="535" t="s">
        <v>164</v>
      </c>
      <c r="C1944" s="513" t="s">
        <v>52</v>
      </c>
      <c r="D1944" s="513">
        <v>1.88</v>
      </c>
      <c r="E1944" s="513">
        <v>0</v>
      </c>
      <c r="F1944" s="514">
        <v>2012</v>
      </c>
      <c r="G1944" s="398">
        <v>2014</v>
      </c>
      <c r="H1944" s="513">
        <v>5.1296485187536014</v>
      </c>
      <c r="I1944" s="513">
        <v>9.9999999999999201E-2</v>
      </c>
      <c r="J1944" s="513"/>
      <c r="K1944" s="513"/>
      <c r="L1944" s="513">
        <v>1.88</v>
      </c>
      <c r="M1944" s="513">
        <v>0</v>
      </c>
      <c r="N1944" s="513"/>
      <c r="O1944" s="513"/>
      <c r="P1944" s="513"/>
      <c r="Q1944" s="513"/>
      <c r="R1944" s="513"/>
      <c r="S1944" s="513"/>
      <c r="T1944" s="584">
        <v>1.88</v>
      </c>
      <c r="U1944" s="584">
        <v>0</v>
      </c>
      <c r="V1944" s="590">
        <v>2.1113758300000001</v>
      </c>
      <c r="W1944" s="513">
        <v>0.1</v>
      </c>
      <c r="X1944" s="513"/>
      <c r="Y1944" s="513"/>
      <c r="Z1944" s="513"/>
      <c r="AA1944" s="587">
        <v>2.2113758300000002</v>
      </c>
      <c r="AB1944" s="531"/>
      <c r="AC1944" s="515"/>
      <c r="AD1944" s="536"/>
      <c r="AE1944" s="536"/>
      <c r="AF1944" s="515"/>
      <c r="AG1944" s="515"/>
      <c r="AH1944" s="515"/>
      <c r="AJ1944" s="515"/>
      <c r="AK1944" s="515"/>
      <c r="AL1944" s="515"/>
      <c r="AM1944" s="515"/>
      <c r="AN1944" s="515"/>
      <c r="AO1944" s="515"/>
      <c r="AP1944" s="515"/>
    </row>
    <row r="1945" spans="1:47" s="516" customFormat="1" ht="12.75">
      <c r="A1945" s="534"/>
      <c r="B1945" s="401" t="s">
        <v>361</v>
      </c>
      <c r="C1945" s="360">
        <v>0</v>
      </c>
      <c r="D1945" s="360">
        <v>1.8800000000000001</v>
      </c>
      <c r="E1945" s="360">
        <v>0</v>
      </c>
      <c r="F1945" s="402"/>
      <c r="G1945" s="402"/>
      <c r="H1945" s="177">
        <v>5.1296485236000002</v>
      </c>
      <c r="I1945" s="177">
        <v>0.1000000000000002</v>
      </c>
      <c r="J1945" s="177">
        <v>0</v>
      </c>
      <c r="K1945" s="177">
        <v>0</v>
      </c>
      <c r="L1945" s="177">
        <v>1.8800000000000001</v>
      </c>
      <c r="M1945" s="177">
        <v>0</v>
      </c>
      <c r="N1945" s="177">
        <v>0</v>
      </c>
      <c r="O1945" s="177">
        <v>0</v>
      </c>
      <c r="P1945" s="177">
        <v>0</v>
      </c>
      <c r="Q1945" s="177">
        <v>0</v>
      </c>
      <c r="R1945" s="177">
        <v>0</v>
      </c>
      <c r="S1945" s="177">
        <v>0</v>
      </c>
      <c r="T1945" s="403">
        <v>1.8800000000000001</v>
      </c>
      <c r="U1945" s="403">
        <v>0</v>
      </c>
      <c r="V1945" s="177">
        <v>2.1113758300000001</v>
      </c>
      <c r="W1945" s="177">
        <v>9.9999999999999992E-2</v>
      </c>
      <c r="X1945" s="177">
        <v>0</v>
      </c>
      <c r="Y1945" s="177">
        <v>0</v>
      </c>
      <c r="Z1945" s="177">
        <v>0</v>
      </c>
      <c r="AA1945" s="407">
        <v>2.2113758300000002</v>
      </c>
      <c r="AB1945" s="533"/>
      <c r="AC1945" s="515"/>
      <c r="AD1945" s="515"/>
      <c r="AE1945" s="515"/>
      <c r="AF1945" s="488"/>
      <c r="AG1945" s="515"/>
      <c r="AH1945" s="515"/>
      <c r="AI1945" s="488"/>
      <c r="AJ1945" s="488"/>
      <c r="AK1945" s="515"/>
      <c r="AL1945" s="515"/>
      <c r="AM1945" s="515"/>
      <c r="AN1945" s="515"/>
      <c r="AO1945" s="515"/>
      <c r="AP1945" s="515"/>
      <c r="AQ1945" s="515"/>
      <c r="AR1945" s="515"/>
      <c r="AS1945" s="515"/>
      <c r="AT1945" s="515"/>
      <c r="AU1945" s="489"/>
    </row>
    <row r="1946" spans="1:47" s="516" customFormat="1" ht="12.75">
      <c r="A1946" s="534"/>
      <c r="B1946" s="401" t="s">
        <v>362</v>
      </c>
      <c r="C1946" s="360">
        <v>0</v>
      </c>
      <c r="D1946" s="360">
        <v>1.8800000000000001</v>
      </c>
      <c r="E1946" s="360">
        <v>0</v>
      </c>
      <c r="F1946" s="402"/>
      <c r="G1946" s="402"/>
      <c r="H1946" s="177">
        <v>5.1296485236000002</v>
      </c>
      <c r="I1946" s="177">
        <v>0.1000000000000002</v>
      </c>
      <c r="J1946" s="177">
        <v>0</v>
      </c>
      <c r="K1946" s="177">
        <v>0</v>
      </c>
      <c r="L1946" s="177">
        <v>1.8800000000000001</v>
      </c>
      <c r="M1946" s="177">
        <v>0</v>
      </c>
      <c r="N1946" s="177">
        <v>0</v>
      </c>
      <c r="O1946" s="177">
        <v>0</v>
      </c>
      <c r="P1946" s="177">
        <v>0</v>
      </c>
      <c r="Q1946" s="177">
        <v>0</v>
      </c>
      <c r="R1946" s="177">
        <v>0</v>
      </c>
      <c r="S1946" s="177">
        <v>0</v>
      </c>
      <c r="T1946" s="403">
        <v>1.8800000000000001</v>
      </c>
      <c r="U1946" s="403">
        <v>0</v>
      </c>
      <c r="V1946" s="177">
        <v>2.1113758300000001</v>
      </c>
      <c r="W1946" s="177">
        <v>9.9999999999999992E-2</v>
      </c>
      <c r="X1946" s="177">
        <v>0</v>
      </c>
      <c r="Y1946" s="177">
        <v>0</v>
      </c>
      <c r="Z1946" s="177">
        <v>0</v>
      </c>
      <c r="AA1946" s="407">
        <v>2.2113758300000002</v>
      </c>
      <c r="AB1946" s="533"/>
      <c r="AC1946" s="515"/>
      <c r="AD1946" s="515"/>
      <c r="AE1946" s="515"/>
      <c r="AF1946" s="488"/>
      <c r="AG1946" s="515"/>
      <c r="AH1946" s="515"/>
      <c r="AI1946" s="488"/>
      <c r="AJ1946" s="488"/>
      <c r="AK1946" s="515"/>
      <c r="AL1946" s="515"/>
      <c r="AM1946" s="515"/>
      <c r="AN1946" s="515"/>
      <c r="AO1946" s="515"/>
      <c r="AP1946" s="515"/>
      <c r="AQ1946" s="515"/>
      <c r="AR1946" s="515"/>
      <c r="AS1946" s="515"/>
      <c r="AT1946" s="515"/>
      <c r="AU1946" s="489"/>
    </row>
    <row r="1947" spans="1:47" s="516" customFormat="1" ht="12.75">
      <c r="A1947" s="534"/>
      <c r="B1947" s="401" t="s">
        <v>363</v>
      </c>
      <c r="C1947" s="360">
        <v>0</v>
      </c>
      <c r="D1947" s="360">
        <v>1.81</v>
      </c>
      <c r="E1947" s="360">
        <v>0</v>
      </c>
      <c r="F1947" s="402"/>
      <c r="G1947" s="402"/>
      <c r="H1947" s="177">
        <v>4.7160886374000004</v>
      </c>
      <c r="I1947" s="177">
        <v>9.0830000000000188E-2</v>
      </c>
      <c r="J1947" s="177">
        <v>0</v>
      </c>
      <c r="K1947" s="177">
        <v>0</v>
      </c>
      <c r="L1947" s="177">
        <v>1.81</v>
      </c>
      <c r="M1947" s="177">
        <v>0</v>
      </c>
      <c r="N1947" s="177">
        <v>0</v>
      </c>
      <c r="O1947" s="177">
        <v>0</v>
      </c>
      <c r="P1947" s="177">
        <v>0</v>
      </c>
      <c r="Q1947" s="177">
        <v>0</v>
      </c>
      <c r="R1947" s="177">
        <v>0</v>
      </c>
      <c r="S1947" s="177">
        <v>0</v>
      </c>
      <c r="T1947" s="403">
        <v>1.81</v>
      </c>
      <c r="U1947" s="403">
        <v>0</v>
      </c>
      <c r="V1947" s="177">
        <v>1.9089291923165115</v>
      </c>
      <c r="W1947" s="177">
        <v>9.0829999999999994E-2</v>
      </c>
      <c r="X1947" s="177">
        <v>0</v>
      </c>
      <c r="Y1947" s="177">
        <v>0</v>
      </c>
      <c r="Z1947" s="177">
        <v>0</v>
      </c>
      <c r="AA1947" s="407">
        <v>1.9997591923165114</v>
      </c>
      <c r="AB1947" s="533"/>
      <c r="AC1947" s="515"/>
      <c r="AD1947" s="515"/>
      <c r="AE1947" s="515"/>
      <c r="AF1947" s="488"/>
      <c r="AG1947" s="515"/>
      <c r="AH1947" s="515"/>
      <c r="AI1947" s="488"/>
      <c r="AJ1947" s="488"/>
      <c r="AK1947" s="515"/>
      <c r="AL1947" s="515"/>
      <c r="AM1947" s="515"/>
      <c r="AN1947" s="515"/>
      <c r="AO1947" s="515"/>
      <c r="AP1947" s="515"/>
      <c r="AQ1947" s="515"/>
      <c r="AR1947" s="515"/>
      <c r="AS1947" s="515"/>
      <c r="AT1947" s="515"/>
      <c r="AU1947" s="489"/>
    </row>
    <row r="1948" spans="1:47" s="516" customFormat="1" ht="12.75">
      <c r="A1948" s="534"/>
      <c r="B1948" s="401" t="s">
        <v>364</v>
      </c>
      <c r="C1948" s="360"/>
      <c r="D1948" s="360"/>
      <c r="E1948" s="360"/>
      <c r="F1948" s="402"/>
      <c r="G1948" s="402"/>
      <c r="H1948" s="177">
        <v>0</v>
      </c>
      <c r="I1948" s="177"/>
      <c r="J1948" s="177"/>
      <c r="K1948" s="177"/>
      <c r="L1948" s="177"/>
      <c r="M1948" s="177"/>
      <c r="N1948" s="177"/>
      <c r="O1948" s="177"/>
      <c r="P1948" s="177"/>
      <c r="Q1948" s="177"/>
      <c r="R1948" s="177"/>
      <c r="S1948" s="177"/>
      <c r="T1948" s="403">
        <v>0</v>
      </c>
      <c r="U1948" s="403">
        <v>0</v>
      </c>
      <c r="V1948" s="177"/>
      <c r="W1948" s="177"/>
      <c r="X1948" s="177"/>
      <c r="Y1948" s="177"/>
      <c r="Z1948" s="177"/>
      <c r="AA1948" s="407">
        <v>0</v>
      </c>
      <c r="AB1948" s="533"/>
      <c r="AC1948" s="515"/>
      <c r="AD1948" s="515"/>
      <c r="AE1948" s="515"/>
      <c r="AF1948" s="488"/>
      <c r="AG1948" s="515"/>
      <c r="AH1948" s="515"/>
      <c r="AI1948" s="488"/>
      <c r="AJ1948" s="488"/>
      <c r="AK1948" s="515"/>
      <c r="AL1948" s="515"/>
      <c r="AM1948" s="515"/>
      <c r="AN1948" s="515"/>
      <c r="AO1948" s="515"/>
      <c r="AP1948" s="515"/>
      <c r="AQ1948" s="515"/>
      <c r="AR1948" s="515"/>
      <c r="AS1948" s="515"/>
      <c r="AT1948" s="515"/>
      <c r="AU1948" s="489"/>
    </row>
    <row r="1949" spans="1:47" s="516" customFormat="1" ht="12.75">
      <c r="A1949" s="534"/>
      <c r="B1949" s="401" t="s">
        <v>365</v>
      </c>
      <c r="C1949" s="360"/>
      <c r="D1949" s="360"/>
      <c r="E1949" s="360"/>
      <c r="F1949" s="402"/>
      <c r="G1949" s="402"/>
      <c r="H1949" s="177">
        <v>0</v>
      </c>
      <c r="I1949" s="177"/>
      <c r="J1949" s="177"/>
      <c r="K1949" s="177"/>
      <c r="L1949" s="177"/>
      <c r="M1949" s="177"/>
      <c r="N1949" s="177"/>
      <c r="O1949" s="177"/>
      <c r="P1949" s="177"/>
      <c r="Q1949" s="177"/>
      <c r="R1949" s="177"/>
      <c r="S1949" s="177"/>
      <c r="T1949" s="403">
        <v>0</v>
      </c>
      <c r="U1949" s="403">
        <v>0</v>
      </c>
      <c r="V1949" s="177"/>
      <c r="W1949" s="177"/>
      <c r="X1949" s="177"/>
      <c r="Y1949" s="177"/>
      <c r="Z1949" s="177"/>
      <c r="AA1949" s="407">
        <v>0</v>
      </c>
      <c r="AB1949" s="533"/>
      <c r="AC1949" s="515"/>
      <c r="AD1949" s="515"/>
      <c r="AE1949" s="515"/>
      <c r="AF1949" s="488"/>
      <c r="AG1949" s="515"/>
      <c r="AH1949" s="515"/>
      <c r="AI1949" s="488"/>
      <c r="AJ1949" s="488"/>
      <c r="AK1949" s="515"/>
      <c r="AL1949" s="515"/>
      <c r="AM1949" s="515"/>
      <c r="AN1949" s="515"/>
      <c r="AO1949" s="515"/>
      <c r="AP1949" s="515"/>
      <c r="AQ1949" s="515"/>
      <c r="AR1949" s="515"/>
      <c r="AS1949" s="515"/>
      <c r="AT1949" s="515"/>
      <c r="AU1949" s="489"/>
    </row>
    <row r="1950" spans="1:47" s="516" customFormat="1" ht="12.75">
      <c r="A1950" s="534"/>
      <c r="B1950" s="401" t="s">
        <v>366</v>
      </c>
      <c r="C1950" s="360"/>
      <c r="D1950" s="360"/>
      <c r="E1950" s="360"/>
      <c r="F1950" s="402"/>
      <c r="G1950" s="402"/>
      <c r="H1950" s="177">
        <v>0</v>
      </c>
      <c r="I1950" s="177"/>
      <c r="J1950" s="177"/>
      <c r="K1950" s="177"/>
      <c r="L1950" s="177"/>
      <c r="M1950" s="177"/>
      <c r="N1950" s="177"/>
      <c r="O1950" s="177"/>
      <c r="P1950" s="177"/>
      <c r="Q1950" s="177"/>
      <c r="R1950" s="177"/>
      <c r="S1950" s="177"/>
      <c r="T1950" s="403">
        <v>0</v>
      </c>
      <c r="U1950" s="403">
        <v>0</v>
      </c>
      <c r="V1950" s="177"/>
      <c r="W1950" s="177"/>
      <c r="X1950" s="177"/>
      <c r="Y1950" s="177"/>
      <c r="Z1950" s="177"/>
      <c r="AA1950" s="407">
        <v>0</v>
      </c>
      <c r="AB1950" s="533"/>
      <c r="AC1950" s="515"/>
      <c r="AD1950" s="515"/>
      <c r="AE1950" s="515"/>
      <c r="AF1950" s="488"/>
      <c r="AG1950" s="515"/>
      <c r="AH1950" s="515"/>
      <c r="AI1950" s="488"/>
      <c r="AJ1950" s="488"/>
      <c r="AK1950" s="515"/>
      <c r="AL1950" s="515"/>
      <c r="AM1950" s="515"/>
      <c r="AN1950" s="515"/>
      <c r="AO1950" s="515"/>
      <c r="AP1950" s="515"/>
      <c r="AQ1950" s="515"/>
      <c r="AR1950" s="515"/>
      <c r="AS1950" s="515"/>
      <c r="AT1950" s="515"/>
      <c r="AU1950" s="489"/>
    </row>
    <row r="1951" spans="1:47" s="516" customFormat="1" ht="12.75">
      <c r="A1951" s="534"/>
      <c r="B1951" s="401" t="s">
        <v>367</v>
      </c>
      <c r="C1951" s="360"/>
      <c r="D1951" s="360">
        <v>1.81</v>
      </c>
      <c r="E1951" s="360"/>
      <c r="F1951" s="402"/>
      <c r="G1951" s="402"/>
      <c r="H1951" s="177">
        <v>4.7160886374000004</v>
      </c>
      <c r="I1951" s="518">
        <v>9.0830000000000188E-2</v>
      </c>
      <c r="J1951" s="177"/>
      <c r="K1951" s="177"/>
      <c r="L1951" s="177">
        <v>1.81</v>
      </c>
      <c r="M1951" s="177"/>
      <c r="N1951" s="177"/>
      <c r="O1951" s="177"/>
      <c r="P1951" s="177"/>
      <c r="Q1951" s="177"/>
      <c r="R1951" s="177"/>
      <c r="S1951" s="177"/>
      <c r="T1951" s="403">
        <v>1.81</v>
      </c>
      <c r="U1951" s="403">
        <v>0</v>
      </c>
      <c r="V1951" s="177">
        <v>1.9089291923165115</v>
      </c>
      <c r="W1951" s="177">
        <v>9.0829999999999994E-2</v>
      </c>
      <c r="X1951" s="177"/>
      <c r="Y1951" s="177"/>
      <c r="Z1951" s="177"/>
      <c r="AA1951" s="407">
        <v>1.9997591923165114</v>
      </c>
      <c r="AB1951" s="533"/>
      <c r="AC1951" s="515"/>
      <c r="AD1951" s="515"/>
      <c r="AE1951" s="515"/>
      <c r="AF1951" s="488"/>
      <c r="AG1951" s="515"/>
      <c r="AH1951" s="515"/>
      <c r="AI1951" s="488"/>
      <c r="AJ1951" s="488"/>
      <c r="AK1951" s="515"/>
      <c r="AL1951" s="515"/>
      <c r="AM1951" s="515"/>
      <c r="AN1951" s="515"/>
      <c r="AO1951" s="515"/>
      <c r="AP1951" s="515"/>
      <c r="AQ1951" s="515"/>
      <c r="AR1951" s="515"/>
      <c r="AS1951" s="515"/>
      <c r="AT1951" s="515"/>
      <c r="AU1951" s="489"/>
    </row>
    <row r="1952" spans="1:47" s="516" customFormat="1" ht="12.75">
      <c r="A1952" s="534"/>
      <c r="B1952" s="401" t="s">
        <v>368</v>
      </c>
      <c r="C1952" s="360">
        <v>0</v>
      </c>
      <c r="D1952" s="360">
        <v>7.0000000000000007E-2</v>
      </c>
      <c r="E1952" s="360">
        <v>0</v>
      </c>
      <c r="F1952" s="402"/>
      <c r="G1952" s="402"/>
      <c r="H1952" s="177">
        <v>0.41355988619999995</v>
      </c>
      <c r="I1952" s="177">
        <v>9.1700000000000115E-3</v>
      </c>
      <c r="J1952" s="177">
        <v>0</v>
      </c>
      <c r="K1952" s="177">
        <v>0</v>
      </c>
      <c r="L1952" s="177">
        <v>7.0000000000000007E-2</v>
      </c>
      <c r="M1952" s="177">
        <v>0</v>
      </c>
      <c r="N1952" s="177">
        <v>0</v>
      </c>
      <c r="O1952" s="177">
        <v>0</v>
      </c>
      <c r="P1952" s="177">
        <v>0</v>
      </c>
      <c r="Q1952" s="177">
        <v>0</v>
      </c>
      <c r="R1952" s="177">
        <v>0</v>
      </c>
      <c r="S1952" s="177">
        <v>0</v>
      </c>
      <c r="T1952" s="403">
        <v>7.0000000000000007E-2</v>
      </c>
      <c r="U1952" s="403">
        <v>0</v>
      </c>
      <c r="V1952" s="177">
        <v>0.20244663768348856</v>
      </c>
      <c r="W1952" s="177">
        <v>9.1699999999999993E-3</v>
      </c>
      <c r="X1952" s="177">
        <v>0</v>
      </c>
      <c r="Y1952" s="177">
        <v>0</v>
      </c>
      <c r="Z1952" s="177">
        <v>0</v>
      </c>
      <c r="AA1952" s="407">
        <v>0.21161663768348857</v>
      </c>
      <c r="AB1952" s="533"/>
      <c r="AC1952" s="515"/>
      <c r="AD1952" s="515"/>
      <c r="AE1952" s="515"/>
      <c r="AF1952" s="488"/>
      <c r="AG1952" s="515"/>
      <c r="AH1952" s="515"/>
      <c r="AI1952" s="488"/>
      <c r="AJ1952" s="488"/>
      <c r="AK1952" s="515"/>
      <c r="AL1952" s="515"/>
      <c r="AM1952" s="515"/>
      <c r="AN1952" s="515"/>
      <c r="AO1952" s="515"/>
      <c r="AP1952" s="515"/>
      <c r="AQ1952" s="515"/>
      <c r="AR1952" s="515"/>
      <c r="AS1952" s="515"/>
      <c r="AT1952" s="515"/>
      <c r="AU1952" s="489"/>
    </row>
    <row r="1953" spans="1:47" s="516" customFormat="1" ht="12.75">
      <c r="A1953" s="534"/>
      <c r="B1953" s="401" t="s">
        <v>369</v>
      </c>
      <c r="C1953" s="360"/>
      <c r="D1953" s="360"/>
      <c r="E1953" s="360"/>
      <c r="F1953" s="402"/>
      <c r="G1953" s="402"/>
      <c r="H1953" s="177">
        <v>0</v>
      </c>
      <c r="I1953" s="177"/>
      <c r="J1953" s="177"/>
      <c r="K1953" s="177"/>
      <c r="L1953" s="177"/>
      <c r="M1953" s="177"/>
      <c r="N1953" s="177"/>
      <c r="O1953" s="177"/>
      <c r="P1953" s="177"/>
      <c r="Q1953" s="177"/>
      <c r="R1953" s="177"/>
      <c r="S1953" s="177"/>
      <c r="T1953" s="403">
        <v>0</v>
      </c>
      <c r="U1953" s="403">
        <v>0</v>
      </c>
      <c r="V1953" s="177"/>
      <c r="W1953" s="177"/>
      <c r="X1953" s="177"/>
      <c r="Y1953" s="177"/>
      <c r="Z1953" s="177"/>
      <c r="AA1953" s="407">
        <v>0</v>
      </c>
      <c r="AB1953" s="533"/>
      <c r="AC1953" s="515"/>
      <c r="AD1953" s="515"/>
      <c r="AE1953" s="515"/>
      <c r="AF1953" s="488"/>
      <c r="AG1953" s="515"/>
      <c r="AH1953" s="515"/>
      <c r="AI1953" s="488"/>
      <c r="AJ1953" s="488"/>
      <c r="AK1953" s="515"/>
      <c r="AL1953" s="515"/>
      <c r="AM1953" s="515"/>
      <c r="AN1953" s="515"/>
      <c r="AO1953" s="515"/>
      <c r="AP1953" s="515"/>
      <c r="AQ1953" s="515"/>
      <c r="AR1953" s="515"/>
      <c r="AS1953" s="515"/>
      <c r="AT1953" s="515"/>
      <c r="AU1953" s="489"/>
    </row>
    <row r="1954" spans="1:47" s="516" customFormat="1" ht="12.75">
      <c r="A1954" s="534"/>
      <c r="B1954" s="401" t="s">
        <v>370</v>
      </c>
      <c r="C1954" s="360"/>
      <c r="D1954" s="360"/>
      <c r="E1954" s="360"/>
      <c r="F1954" s="402"/>
      <c r="G1954" s="402"/>
      <c r="H1954" s="177">
        <v>0</v>
      </c>
      <c r="I1954" s="177"/>
      <c r="J1954" s="177"/>
      <c r="K1954" s="177"/>
      <c r="L1954" s="177"/>
      <c r="M1954" s="177"/>
      <c r="N1954" s="177"/>
      <c r="O1954" s="177"/>
      <c r="P1954" s="177"/>
      <c r="Q1954" s="177"/>
      <c r="R1954" s="177"/>
      <c r="S1954" s="177"/>
      <c r="T1954" s="403">
        <v>0</v>
      </c>
      <c r="U1954" s="403">
        <v>0</v>
      </c>
      <c r="V1954" s="177"/>
      <c r="W1954" s="177"/>
      <c r="X1954" s="177"/>
      <c r="Y1954" s="177"/>
      <c r="Z1954" s="177"/>
      <c r="AA1954" s="407">
        <v>0</v>
      </c>
      <c r="AB1954" s="533"/>
      <c r="AC1954" s="515"/>
      <c r="AD1954" s="515"/>
      <c r="AE1954" s="515"/>
      <c r="AF1954" s="488"/>
      <c r="AG1954" s="515"/>
      <c r="AH1954" s="515"/>
      <c r="AI1954" s="488"/>
      <c r="AJ1954" s="488"/>
      <c r="AK1954" s="515"/>
      <c r="AL1954" s="515"/>
      <c r="AM1954" s="515"/>
      <c r="AN1954" s="515"/>
      <c r="AO1954" s="515"/>
      <c r="AP1954" s="515"/>
      <c r="AQ1954" s="515"/>
      <c r="AR1954" s="515"/>
      <c r="AS1954" s="515"/>
      <c r="AT1954" s="515"/>
      <c r="AU1954" s="489"/>
    </row>
    <row r="1955" spans="1:47" s="516" customFormat="1" ht="12.75">
      <c r="A1955" s="534"/>
      <c r="B1955" s="401" t="s">
        <v>371</v>
      </c>
      <c r="C1955" s="360"/>
      <c r="D1955" s="360"/>
      <c r="E1955" s="360"/>
      <c r="F1955" s="402"/>
      <c r="G1955" s="402"/>
      <c r="H1955" s="177">
        <v>0</v>
      </c>
      <c r="I1955" s="177"/>
      <c r="J1955" s="177"/>
      <c r="K1955" s="177"/>
      <c r="L1955" s="177"/>
      <c r="M1955" s="177"/>
      <c r="N1955" s="177"/>
      <c r="O1955" s="177"/>
      <c r="P1955" s="177"/>
      <c r="Q1955" s="177"/>
      <c r="R1955" s="177"/>
      <c r="S1955" s="177"/>
      <c r="T1955" s="403">
        <v>0</v>
      </c>
      <c r="U1955" s="403">
        <v>0</v>
      </c>
      <c r="V1955" s="177"/>
      <c r="W1955" s="177"/>
      <c r="X1955" s="177"/>
      <c r="Y1955" s="177"/>
      <c r="Z1955" s="177"/>
      <c r="AA1955" s="407">
        <v>0</v>
      </c>
      <c r="AB1955" s="533"/>
      <c r="AC1955" s="515"/>
      <c r="AD1955" s="515"/>
      <c r="AE1955" s="515"/>
      <c r="AF1955" s="488"/>
      <c r="AG1955" s="515"/>
      <c r="AH1955" s="515"/>
      <c r="AI1955" s="488"/>
      <c r="AJ1955" s="488"/>
      <c r="AK1955" s="515"/>
      <c r="AL1955" s="515"/>
      <c r="AM1955" s="515"/>
      <c r="AN1955" s="515"/>
      <c r="AO1955" s="515"/>
      <c r="AP1955" s="515"/>
      <c r="AQ1955" s="515"/>
      <c r="AR1955" s="515"/>
      <c r="AS1955" s="515"/>
      <c r="AT1955" s="515"/>
      <c r="AU1955" s="489"/>
    </row>
    <row r="1956" spans="1:47" s="516" customFormat="1" ht="12.75">
      <c r="A1956" s="534"/>
      <c r="B1956" s="401" t="s">
        <v>372</v>
      </c>
      <c r="C1956" s="360"/>
      <c r="D1956" s="360">
        <v>7.0000000000000007E-2</v>
      </c>
      <c r="E1956" s="360"/>
      <c r="F1956" s="402"/>
      <c r="G1956" s="402"/>
      <c r="H1956" s="177">
        <v>0.41355988619999995</v>
      </c>
      <c r="I1956" s="518">
        <v>9.1700000000000115E-3</v>
      </c>
      <c r="J1956" s="177"/>
      <c r="K1956" s="177"/>
      <c r="L1956" s="177">
        <v>7.0000000000000007E-2</v>
      </c>
      <c r="M1956" s="177"/>
      <c r="N1956" s="177"/>
      <c r="O1956" s="177"/>
      <c r="P1956" s="177"/>
      <c r="Q1956" s="177"/>
      <c r="R1956" s="177"/>
      <c r="S1956" s="177"/>
      <c r="T1956" s="403">
        <v>7.0000000000000007E-2</v>
      </c>
      <c r="U1956" s="403">
        <v>0</v>
      </c>
      <c r="V1956" s="177">
        <v>0.20244663768348856</v>
      </c>
      <c r="W1956" s="177">
        <v>9.1699999999999993E-3</v>
      </c>
      <c r="X1956" s="177"/>
      <c r="Y1956" s="177"/>
      <c r="Z1956" s="177"/>
      <c r="AA1956" s="407">
        <v>0.21161663768348857</v>
      </c>
      <c r="AB1956" s="533"/>
      <c r="AC1956" s="515"/>
      <c r="AD1956" s="515"/>
      <c r="AE1956" s="515"/>
      <c r="AF1956" s="488"/>
      <c r="AG1956" s="515"/>
      <c r="AH1956" s="515"/>
      <c r="AI1956" s="488"/>
      <c r="AJ1956" s="488"/>
      <c r="AK1956" s="515"/>
      <c r="AL1956" s="515"/>
      <c r="AM1956" s="515"/>
      <c r="AN1956" s="515"/>
      <c r="AO1956" s="515"/>
      <c r="AP1956" s="515"/>
      <c r="AQ1956" s="515"/>
      <c r="AR1956" s="515"/>
      <c r="AS1956" s="515"/>
      <c r="AT1956" s="515"/>
      <c r="AU1956" s="489"/>
    </row>
    <row r="1957" spans="1:47" s="516" customFormat="1" ht="12.75">
      <c r="A1957" s="534"/>
      <c r="B1957" s="401" t="s">
        <v>373</v>
      </c>
      <c r="C1957" s="360">
        <v>0</v>
      </c>
      <c r="D1957" s="360">
        <v>0</v>
      </c>
      <c r="E1957" s="360">
        <v>0</v>
      </c>
      <c r="F1957" s="402"/>
      <c r="G1957" s="402"/>
      <c r="H1957" s="177">
        <v>0</v>
      </c>
      <c r="I1957" s="177">
        <v>0</v>
      </c>
      <c r="J1957" s="177">
        <v>0</v>
      </c>
      <c r="K1957" s="177">
        <v>0</v>
      </c>
      <c r="L1957" s="177">
        <v>0</v>
      </c>
      <c r="M1957" s="177">
        <v>0</v>
      </c>
      <c r="N1957" s="177">
        <v>0</v>
      </c>
      <c r="O1957" s="177">
        <v>0</v>
      </c>
      <c r="P1957" s="177">
        <v>0</v>
      </c>
      <c r="Q1957" s="177">
        <v>0</v>
      </c>
      <c r="R1957" s="177">
        <v>0</v>
      </c>
      <c r="S1957" s="177">
        <v>0</v>
      </c>
      <c r="T1957" s="403">
        <v>0</v>
      </c>
      <c r="U1957" s="403">
        <v>0</v>
      </c>
      <c r="V1957" s="177">
        <v>0</v>
      </c>
      <c r="W1957" s="177">
        <v>0</v>
      </c>
      <c r="X1957" s="177">
        <v>0</v>
      </c>
      <c r="Y1957" s="177">
        <v>0</v>
      </c>
      <c r="Z1957" s="177">
        <v>0</v>
      </c>
      <c r="AA1957" s="407">
        <v>0</v>
      </c>
      <c r="AB1957" s="533"/>
      <c r="AC1957" s="515"/>
      <c r="AD1957" s="515"/>
      <c r="AE1957" s="515"/>
      <c r="AF1957" s="488"/>
      <c r="AG1957" s="515"/>
      <c r="AH1957" s="515"/>
      <c r="AI1957" s="488"/>
      <c r="AJ1957" s="488"/>
      <c r="AK1957" s="515"/>
      <c r="AL1957" s="515"/>
      <c r="AM1957" s="515"/>
      <c r="AN1957" s="515"/>
      <c r="AO1957" s="515"/>
      <c r="AP1957" s="515"/>
      <c r="AQ1957" s="515"/>
      <c r="AR1957" s="515"/>
      <c r="AS1957" s="515"/>
      <c r="AT1957" s="515"/>
      <c r="AU1957" s="489"/>
    </row>
    <row r="1958" spans="1:47" s="516" customFormat="1" ht="12.75">
      <c r="A1958" s="534"/>
      <c r="B1958" s="401" t="s">
        <v>374</v>
      </c>
      <c r="C1958" s="360"/>
      <c r="D1958" s="360"/>
      <c r="E1958" s="360"/>
      <c r="F1958" s="402"/>
      <c r="G1958" s="402"/>
      <c r="H1958" s="177">
        <v>0</v>
      </c>
      <c r="I1958" s="177"/>
      <c r="J1958" s="177"/>
      <c r="K1958" s="177"/>
      <c r="L1958" s="177"/>
      <c r="M1958" s="177"/>
      <c r="N1958" s="177"/>
      <c r="O1958" s="177"/>
      <c r="P1958" s="177"/>
      <c r="Q1958" s="177"/>
      <c r="R1958" s="177"/>
      <c r="S1958" s="177"/>
      <c r="T1958" s="403">
        <v>0</v>
      </c>
      <c r="U1958" s="403">
        <v>0</v>
      </c>
      <c r="V1958" s="177"/>
      <c r="W1958" s="177"/>
      <c r="X1958" s="177"/>
      <c r="Y1958" s="177"/>
      <c r="Z1958" s="177"/>
      <c r="AA1958" s="407">
        <v>0</v>
      </c>
      <c r="AB1958" s="533"/>
      <c r="AC1958" s="515"/>
      <c r="AD1958" s="515"/>
      <c r="AE1958" s="515"/>
      <c r="AF1958" s="488"/>
      <c r="AG1958" s="515"/>
      <c r="AH1958" s="515"/>
      <c r="AI1958" s="488"/>
      <c r="AJ1958" s="488"/>
      <c r="AK1958" s="515"/>
      <c r="AL1958" s="515"/>
      <c r="AM1958" s="515"/>
      <c r="AN1958" s="515"/>
      <c r="AO1958" s="515"/>
      <c r="AP1958" s="515"/>
      <c r="AQ1958" s="515"/>
      <c r="AR1958" s="515"/>
      <c r="AS1958" s="515"/>
      <c r="AT1958" s="515"/>
      <c r="AU1958" s="489"/>
    </row>
    <row r="1959" spans="1:47" s="516" customFormat="1" ht="12.75">
      <c r="A1959" s="534"/>
      <c r="B1959" s="401" t="s">
        <v>375</v>
      </c>
      <c r="C1959" s="360"/>
      <c r="D1959" s="360"/>
      <c r="E1959" s="360"/>
      <c r="F1959" s="402"/>
      <c r="G1959" s="402"/>
      <c r="H1959" s="177">
        <v>0</v>
      </c>
      <c r="I1959" s="177"/>
      <c r="J1959" s="177"/>
      <c r="K1959" s="177"/>
      <c r="L1959" s="177"/>
      <c r="M1959" s="177"/>
      <c r="N1959" s="177"/>
      <c r="O1959" s="177"/>
      <c r="P1959" s="177"/>
      <c r="Q1959" s="177"/>
      <c r="R1959" s="177"/>
      <c r="S1959" s="177"/>
      <c r="T1959" s="403">
        <v>0</v>
      </c>
      <c r="U1959" s="403">
        <v>0</v>
      </c>
      <c r="V1959" s="177"/>
      <c r="W1959" s="177"/>
      <c r="X1959" s="177"/>
      <c r="Y1959" s="177"/>
      <c r="Z1959" s="177"/>
      <c r="AA1959" s="407">
        <v>0</v>
      </c>
      <c r="AB1959" s="533"/>
      <c r="AC1959" s="515"/>
      <c r="AD1959" s="515"/>
      <c r="AE1959" s="515"/>
      <c r="AF1959" s="488"/>
      <c r="AG1959" s="515"/>
      <c r="AH1959" s="515"/>
      <c r="AI1959" s="488"/>
      <c r="AJ1959" s="488"/>
      <c r="AK1959" s="515"/>
      <c r="AL1959" s="515"/>
      <c r="AM1959" s="515"/>
      <c r="AN1959" s="515"/>
      <c r="AO1959" s="515"/>
      <c r="AP1959" s="515"/>
      <c r="AQ1959" s="515"/>
      <c r="AR1959" s="515"/>
      <c r="AS1959" s="515"/>
      <c r="AT1959" s="515"/>
      <c r="AU1959" s="489"/>
    </row>
    <row r="1960" spans="1:47" s="516" customFormat="1" ht="12.75">
      <c r="A1960" s="534"/>
      <c r="B1960" s="401" t="s">
        <v>376</v>
      </c>
      <c r="C1960" s="360"/>
      <c r="D1960" s="360"/>
      <c r="E1960" s="360"/>
      <c r="F1960" s="402"/>
      <c r="G1960" s="402"/>
      <c r="H1960" s="177">
        <v>0</v>
      </c>
      <c r="I1960" s="177"/>
      <c r="J1960" s="177"/>
      <c r="K1960" s="177"/>
      <c r="L1960" s="177"/>
      <c r="M1960" s="177"/>
      <c r="N1960" s="177"/>
      <c r="O1960" s="177"/>
      <c r="P1960" s="177"/>
      <c r="Q1960" s="177"/>
      <c r="R1960" s="177"/>
      <c r="S1960" s="177"/>
      <c r="T1960" s="403">
        <v>0</v>
      </c>
      <c r="U1960" s="403">
        <v>0</v>
      </c>
      <c r="V1960" s="177"/>
      <c r="W1960" s="177"/>
      <c r="X1960" s="177"/>
      <c r="Y1960" s="177"/>
      <c r="Z1960" s="177"/>
      <c r="AA1960" s="407">
        <v>0</v>
      </c>
      <c r="AB1960" s="533"/>
      <c r="AC1960" s="515"/>
      <c r="AD1960" s="515"/>
      <c r="AE1960" s="515"/>
      <c r="AF1960" s="488"/>
      <c r="AG1960" s="515"/>
      <c r="AH1960" s="515"/>
      <c r="AI1960" s="488"/>
      <c r="AJ1960" s="488"/>
      <c r="AK1960" s="515"/>
      <c r="AL1960" s="515"/>
      <c r="AM1960" s="515"/>
      <c r="AN1960" s="515"/>
      <c r="AO1960" s="515"/>
      <c r="AP1960" s="515"/>
      <c r="AQ1960" s="515"/>
      <c r="AR1960" s="515"/>
      <c r="AS1960" s="515"/>
      <c r="AT1960" s="515"/>
      <c r="AU1960" s="489"/>
    </row>
    <row r="1961" spans="1:47" s="516" customFormat="1" ht="12.75">
      <c r="A1961" s="534"/>
      <c r="B1961" s="401" t="s">
        <v>377</v>
      </c>
      <c r="C1961" s="360"/>
      <c r="D1961" s="360"/>
      <c r="E1961" s="360"/>
      <c r="F1961" s="402"/>
      <c r="G1961" s="402"/>
      <c r="H1961" s="177">
        <v>0</v>
      </c>
      <c r="I1961" s="177"/>
      <c r="J1961" s="177"/>
      <c r="K1961" s="177"/>
      <c r="L1961" s="177"/>
      <c r="M1961" s="177"/>
      <c r="N1961" s="177"/>
      <c r="O1961" s="177"/>
      <c r="P1961" s="177"/>
      <c r="Q1961" s="177"/>
      <c r="R1961" s="177"/>
      <c r="S1961" s="177"/>
      <c r="T1961" s="403">
        <v>0</v>
      </c>
      <c r="U1961" s="403">
        <v>0</v>
      </c>
      <c r="V1961" s="177"/>
      <c r="W1961" s="177"/>
      <c r="X1961" s="177"/>
      <c r="Y1961" s="177"/>
      <c r="Z1961" s="177"/>
      <c r="AA1961" s="407">
        <v>0</v>
      </c>
      <c r="AB1961" s="533"/>
      <c r="AC1961" s="515"/>
      <c r="AD1961" s="515"/>
      <c r="AE1961" s="515"/>
      <c r="AF1961" s="488"/>
      <c r="AG1961" s="515"/>
      <c r="AH1961" s="515"/>
      <c r="AI1961" s="488"/>
      <c r="AJ1961" s="488"/>
      <c r="AK1961" s="515"/>
      <c r="AL1961" s="515"/>
      <c r="AM1961" s="515"/>
      <c r="AN1961" s="515"/>
      <c r="AO1961" s="515"/>
      <c r="AP1961" s="515"/>
      <c r="AQ1961" s="515"/>
      <c r="AR1961" s="515"/>
      <c r="AS1961" s="515"/>
      <c r="AT1961" s="515"/>
      <c r="AU1961" s="489"/>
    </row>
    <row r="1962" spans="1:47" s="516" customFormat="1" ht="12.75">
      <c r="A1962" s="534"/>
      <c r="B1962" s="401" t="s">
        <v>67</v>
      </c>
      <c r="C1962" s="360"/>
      <c r="D1962" s="360"/>
      <c r="E1962" s="360"/>
      <c r="F1962" s="402"/>
      <c r="G1962" s="402"/>
      <c r="H1962" s="177">
        <v>0</v>
      </c>
      <c r="I1962" s="177"/>
      <c r="J1962" s="177"/>
      <c r="K1962" s="177"/>
      <c r="L1962" s="177"/>
      <c r="M1962" s="177"/>
      <c r="N1962" s="177"/>
      <c r="O1962" s="177"/>
      <c r="P1962" s="177"/>
      <c r="Q1962" s="177"/>
      <c r="R1962" s="177"/>
      <c r="S1962" s="177"/>
      <c r="T1962" s="403">
        <v>0</v>
      </c>
      <c r="U1962" s="403">
        <v>0</v>
      </c>
      <c r="V1962" s="177"/>
      <c r="W1962" s="177"/>
      <c r="X1962" s="177"/>
      <c r="Y1962" s="177"/>
      <c r="Z1962" s="177"/>
      <c r="AA1962" s="407">
        <v>0</v>
      </c>
      <c r="AB1962" s="533"/>
      <c r="AC1962" s="515"/>
      <c r="AD1962" s="515"/>
      <c r="AE1962" s="515"/>
      <c r="AF1962" s="488"/>
      <c r="AG1962" s="515"/>
      <c r="AH1962" s="515"/>
      <c r="AI1962" s="488"/>
      <c r="AJ1962" s="488"/>
      <c r="AK1962" s="515"/>
      <c r="AL1962" s="515"/>
      <c r="AM1962" s="515"/>
      <c r="AN1962" s="515"/>
      <c r="AO1962" s="515"/>
      <c r="AP1962" s="515"/>
      <c r="AQ1962" s="515"/>
      <c r="AR1962" s="515"/>
      <c r="AS1962" s="515"/>
      <c r="AT1962" s="515"/>
      <c r="AU1962" s="489"/>
    </row>
    <row r="1963" spans="1:47" s="528" customFormat="1" ht="30" customHeight="1">
      <c r="A1963" s="542">
        <v>83</v>
      </c>
      <c r="B1963" s="535" t="s">
        <v>165</v>
      </c>
      <c r="C1963" s="513" t="s">
        <v>52</v>
      </c>
      <c r="D1963" s="513">
        <v>0.16600000000000001</v>
      </c>
      <c r="E1963" s="513">
        <v>1.26</v>
      </c>
      <c r="F1963" s="514">
        <v>2012</v>
      </c>
      <c r="G1963" s="398">
        <v>2013</v>
      </c>
      <c r="H1963" s="311">
        <v>11.206478774999999</v>
      </c>
      <c r="I1963" s="513">
        <v>0</v>
      </c>
      <c r="J1963" s="513">
        <v>0.16600000000000001</v>
      </c>
      <c r="K1963" s="513">
        <v>1.26</v>
      </c>
      <c r="L1963" s="513"/>
      <c r="M1963" s="513"/>
      <c r="N1963" s="513"/>
      <c r="O1963" s="513"/>
      <c r="P1963" s="513"/>
      <c r="Q1963" s="513"/>
      <c r="R1963" s="513"/>
      <c r="S1963" s="513"/>
      <c r="T1963" s="584">
        <v>0.16600000000000001</v>
      </c>
      <c r="U1963" s="584">
        <v>1.26</v>
      </c>
      <c r="V1963" s="590">
        <v>0.11515139000000001</v>
      </c>
      <c r="W1963" s="513"/>
      <c r="X1963" s="513"/>
      <c r="Y1963" s="513"/>
      <c r="Z1963" s="513"/>
      <c r="AA1963" s="587">
        <v>0.11515139000000001</v>
      </c>
      <c r="AB1963" s="531"/>
      <c r="AC1963" s="515"/>
      <c r="AD1963" s="536"/>
      <c r="AE1963" s="536"/>
      <c r="AF1963" s="515"/>
      <c r="AG1963" s="515"/>
      <c r="AH1963" s="515"/>
      <c r="AJ1963" s="515"/>
      <c r="AK1963" s="515"/>
      <c r="AL1963" s="515"/>
      <c r="AM1963" s="515"/>
      <c r="AN1963" s="515"/>
      <c r="AO1963" s="515"/>
      <c r="AP1963" s="515"/>
    </row>
    <row r="1964" spans="1:47" s="516" customFormat="1" ht="12.75">
      <c r="A1964" s="534"/>
      <c r="B1964" s="401" t="s">
        <v>361</v>
      </c>
      <c r="C1964" s="360">
        <v>0</v>
      </c>
      <c r="D1964" s="360">
        <v>0.16600000000000001</v>
      </c>
      <c r="E1964" s="360">
        <v>1.26</v>
      </c>
      <c r="F1964" s="402"/>
      <c r="G1964" s="402"/>
      <c r="H1964" s="177">
        <v>11.206478782</v>
      </c>
      <c r="I1964" s="177">
        <v>0</v>
      </c>
      <c r="J1964" s="177">
        <v>0.16600000000000001</v>
      </c>
      <c r="K1964" s="177">
        <v>1.26</v>
      </c>
      <c r="L1964" s="177">
        <v>0</v>
      </c>
      <c r="M1964" s="177">
        <v>0</v>
      </c>
      <c r="N1964" s="177">
        <v>0</v>
      </c>
      <c r="O1964" s="177">
        <v>0</v>
      </c>
      <c r="P1964" s="177">
        <v>0</v>
      </c>
      <c r="Q1964" s="177">
        <v>0</v>
      </c>
      <c r="R1964" s="177">
        <v>0</v>
      </c>
      <c r="S1964" s="177">
        <v>0</v>
      </c>
      <c r="T1964" s="403">
        <v>0.16600000000000001</v>
      </c>
      <c r="U1964" s="403">
        <v>1.26</v>
      </c>
      <c r="V1964" s="177">
        <v>0.11515139000000001</v>
      </c>
      <c r="W1964" s="177">
        <v>0</v>
      </c>
      <c r="X1964" s="177">
        <v>0</v>
      </c>
      <c r="Y1964" s="177">
        <v>0</v>
      </c>
      <c r="Z1964" s="177">
        <v>0</v>
      </c>
      <c r="AA1964" s="407">
        <v>0.11515139000000001</v>
      </c>
      <c r="AB1964" s="533"/>
      <c r="AC1964" s="515"/>
      <c r="AD1964" s="515"/>
      <c r="AE1964" s="515"/>
      <c r="AF1964" s="488"/>
      <c r="AG1964" s="515"/>
      <c r="AH1964" s="515"/>
      <c r="AI1964" s="488"/>
      <c r="AJ1964" s="488"/>
      <c r="AK1964" s="515"/>
      <c r="AL1964" s="515"/>
      <c r="AM1964" s="515"/>
      <c r="AN1964" s="515"/>
      <c r="AO1964" s="515"/>
      <c r="AP1964" s="515"/>
      <c r="AQ1964" s="515"/>
      <c r="AR1964" s="515"/>
      <c r="AS1964" s="515"/>
      <c r="AT1964" s="515"/>
      <c r="AU1964" s="489"/>
    </row>
    <row r="1965" spans="1:47" s="516" customFormat="1" ht="12.75">
      <c r="A1965" s="534"/>
      <c r="B1965" s="401" t="s">
        <v>362</v>
      </c>
      <c r="C1965" s="360">
        <v>0</v>
      </c>
      <c r="D1965" s="360">
        <v>0.16600000000000001</v>
      </c>
      <c r="E1965" s="360">
        <v>0</v>
      </c>
      <c r="F1965" s="402"/>
      <c r="G1965" s="402"/>
      <c r="H1965" s="177">
        <v>1.2971215018</v>
      </c>
      <c r="I1965" s="177">
        <v>0</v>
      </c>
      <c r="J1965" s="177">
        <v>0.16600000000000001</v>
      </c>
      <c r="K1965" s="177">
        <v>0</v>
      </c>
      <c r="L1965" s="177">
        <v>0</v>
      </c>
      <c r="M1965" s="177">
        <v>0</v>
      </c>
      <c r="N1965" s="177">
        <v>0</v>
      </c>
      <c r="O1965" s="177">
        <v>0</v>
      </c>
      <c r="P1965" s="177">
        <v>0</v>
      </c>
      <c r="Q1965" s="177">
        <v>0</v>
      </c>
      <c r="R1965" s="177">
        <v>0</v>
      </c>
      <c r="S1965" s="177">
        <v>0</v>
      </c>
      <c r="T1965" s="403">
        <v>0.16600000000000001</v>
      </c>
      <c r="U1965" s="403">
        <v>0</v>
      </c>
      <c r="V1965" s="177">
        <v>1.6933610000000002E-2</v>
      </c>
      <c r="W1965" s="177">
        <v>0</v>
      </c>
      <c r="X1965" s="177">
        <v>0</v>
      </c>
      <c r="Y1965" s="177">
        <v>0</v>
      </c>
      <c r="Z1965" s="177">
        <v>0</v>
      </c>
      <c r="AA1965" s="407">
        <v>1.6933610000000002E-2</v>
      </c>
      <c r="AB1965" s="533"/>
      <c r="AC1965" s="515"/>
      <c r="AD1965" s="515"/>
      <c r="AE1965" s="515"/>
      <c r="AF1965" s="488"/>
      <c r="AG1965" s="515"/>
      <c r="AH1965" s="515"/>
      <c r="AI1965" s="488"/>
      <c r="AJ1965" s="488"/>
      <c r="AK1965" s="515"/>
      <c r="AL1965" s="515"/>
      <c r="AM1965" s="515"/>
      <c r="AN1965" s="515"/>
      <c r="AO1965" s="515"/>
      <c r="AP1965" s="515"/>
      <c r="AQ1965" s="515"/>
      <c r="AR1965" s="515"/>
      <c r="AS1965" s="515"/>
      <c r="AT1965" s="515"/>
      <c r="AU1965" s="489"/>
    </row>
    <row r="1966" spans="1:47" s="516" customFormat="1" ht="12.75">
      <c r="A1966" s="534"/>
      <c r="B1966" s="401" t="s">
        <v>363</v>
      </c>
      <c r="C1966" s="360">
        <v>0</v>
      </c>
      <c r="D1966" s="360">
        <v>0</v>
      </c>
      <c r="E1966" s="360">
        <v>0</v>
      </c>
      <c r="F1966" s="402"/>
      <c r="G1966" s="402"/>
      <c r="H1966" s="177">
        <v>0</v>
      </c>
      <c r="I1966" s="177">
        <v>0</v>
      </c>
      <c r="J1966" s="177">
        <v>0</v>
      </c>
      <c r="K1966" s="177">
        <v>0</v>
      </c>
      <c r="L1966" s="177">
        <v>0</v>
      </c>
      <c r="M1966" s="177">
        <v>0</v>
      </c>
      <c r="N1966" s="177">
        <v>0</v>
      </c>
      <c r="O1966" s="177">
        <v>0</v>
      </c>
      <c r="P1966" s="177">
        <v>0</v>
      </c>
      <c r="Q1966" s="177">
        <v>0</v>
      </c>
      <c r="R1966" s="177">
        <v>0</v>
      </c>
      <c r="S1966" s="177">
        <v>0</v>
      </c>
      <c r="T1966" s="403">
        <v>0</v>
      </c>
      <c r="U1966" s="403">
        <v>0</v>
      </c>
      <c r="V1966" s="177">
        <v>0</v>
      </c>
      <c r="W1966" s="177">
        <v>0</v>
      </c>
      <c r="X1966" s="177">
        <v>0</v>
      </c>
      <c r="Y1966" s="177">
        <v>0</v>
      </c>
      <c r="Z1966" s="177">
        <v>0</v>
      </c>
      <c r="AA1966" s="407">
        <v>0</v>
      </c>
      <c r="AB1966" s="533"/>
      <c r="AC1966" s="515"/>
      <c r="AD1966" s="515"/>
      <c r="AE1966" s="515"/>
      <c r="AF1966" s="488"/>
      <c r="AG1966" s="515"/>
      <c r="AH1966" s="515"/>
      <c r="AI1966" s="488"/>
      <c r="AJ1966" s="488"/>
      <c r="AK1966" s="515"/>
      <c r="AL1966" s="515"/>
      <c r="AM1966" s="515"/>
      <c r="AN1966" s="515"/>
      <c r="AO1966" s="515"/>
      <c r="AP1966" s="515"/>
      <c r="AQ1966" s="515"/>
      <c r="AR1966" s="515"/>
      <c r="AS1966" s="515"/>
      <c r="AT1966" s="515"/>
      <c r="AU1966" s="489"/>
    </row>
    <row r="1967" spans="1:47" s="516" customFormat="1" ht="12.75">
      <c r="A1967" s="534"/>
      <c r="B1967" s="401" t="s">
        <v>364</v>
      </c>
      <c r="C1967" s="360"/>
      <c r="D1967" s="360"/>
      <c r="E1967" s="360"/>
      <c r="F1967" s="402"/>
      <c r="G1967" s="402"/>
      <c r="H1967" s="177"/>
      <c r="I1967" s="177"/>
      <c r="J1967" s="177"/>
      <c r="K1967" s="177"/>
      <c r="L1967" s="177"/>
      <c r="M1967" s="177"/>
      <c r="N1967" s="177"/>
      <c r="O1967" s="177"/>
      <c r="P1967" s="177"/>
      <c r="Q1967" s="177"/>
      <c r="R1967" s="177"/>
      <c r="S1967" s="177"/>
      <c r="T1967" s="403">
        <v>0</v>
      </c>
      <c r="U1967" s="403">
        <v>0</v>
      </c>
      <c r="V1967" s="177"/>
      <c r="W1967" s="177"/>
      <c r="X1967" s="177"/>
      <c r="Y1967" s="177"/>
      <c r="Z1967" s="177"/>
      <c r="AA1967" s="407">
        <v>0</v>
      </c>
      <c r="AB1967" s="533"/>
      <c r="AC1967" s="515"/>
      <c r="AD1967" s="515"/>
      <c r="AE1967" s="515"/>
      <c r="AF1967" s="488"/>
      <c r="AG1967" s="515"/>
      <c r="AH1967" s="515"/>
      <c r="AI1967" s="488"/>
      <c r="AJ1967" s="488"/>
      <c r="AK1967" s="515"/>
      <c r="AL1967" s="515"/>
      <c r="AM1967" s="515"/>
      <c r="AN1967" s="515"/>
      <c r="AO1967" s="515"/>
      <c r="AP1967" s="515"/>
      <c r="AQ1967" s="515"/>
      <c r="AR1967" s="515"/>
      <c r="AS1967" s="515"/>
      <c r="AT1967" s="515"/>
      <c r="AU1967" s="489"/>
    </row>
    <row r="1968" spans="1:47" s="516" customFormat="1" ht="12.75">
      <c r="A1968" s="534"/>
      <c r="B1968" s="401" t="s">
        <v>365</v>
      </c>
      <c r="C1968" s="360"/>
      <c r="D1968" s="360"/>
      <c r="E1968" s="360"/>
      <c r="F1968" s="402"/>
      <c r="G1968" s="402"/>
      <c r="H1968" s="177"/>
      <c r="I1968" s="177"/>
      <c r="J1968" s="177"/>
      <c r="K1968" s="177"/>
      <c r="L1968" s="177"/>
      <c r="M1968" s="177"/>
      <c r="N1968" s="177"/>
      <c r="O1968" s="177"/>
      <c r="P1968" s="177"/>
      <c r="Q1968" s="177"/>
      <c r="R1968" s="177"/>
      <c r="S1968" s="177"/>
      <c r="T1968" s="403">
        <v>0</v>
      </c>
      <c r="U1968" s="403">
        <v>0</v>
      </c>
      <c r="V1968" s="177"/>
      <c r="W1968" s="177"/>
      <c r="X1968" s="177"/>
      <c r="Y1968" s="177"/>
      <c r="Z1968" s="177"/>
      <c r="AA1968" s="407">
        <v>0</v>
      </c>
      <c r="AB1968" s="533"/>
      <c r="AC1968" s="515"/>
      <c r="AD1968" s="515"/>
      <c r="AE1968" s="515"/>
      <c r="AF1968" s="488"/>
      <c r="AG1968" s="515"/>
      <c r="AH1968" s="515"/>
      <c r="AI1968" s="488"/>
      <c r="AJ1968" s="488"/>
      <c r="AK1968" s="515"/>
      <c r="AL1968" s="515"/>
      <c r="AM1968" s="515"/>
      <c r="AN1968" s="515"/>
      <c r="AO1968" s="515"/>
      <c r="AP1968" s="515"/>
      <c r="AQ1968" s="515"/>
      <c r="AR1968" s="515"/>
      <c r="AS1968" s="515"/>
      <c r="AT1968" s="515"/>
      <c r="AU1968" s="489"/>
    </row>
    <row r="1969" spans="1:47" s="516" customFormat="1" ht="12.75">
      <c r="A1969" s="534"/>
      <c r="B1969" s="401" t="s">
        <v>366</v>
      </c>
      <c r="C1969" s="360"/>
      <c r="D1969" s="360"/>
      <c r="E1969" s="360"/>
      <c r="F1969" s="402"/>
      <c r="G1969" s="402"/>
      <c r="H1969" s="177"/>
      <c r="I1969" s="177"/>
      <c r="J1969" s="177"/>
      <c r="K1969" s="177"/>
      <c r="L1969" s="177"/>
      <c r="M1969" s="177"/>
      <c r="N1969" s="177"/>
      <c r="O1969" s="177"/>
      <c r="P1969" s="177"/>
      <c r="Q1969" s="177"/>
      <c r="R1969" s="177"/>
      <c r="S1969" s="177"/>
      <c r="T1969" s="403">
        <v>0</v>
      </c>
      <c r="U1969" s="403">
        <v>0</v>
      </c>
      <c r="V1969" s="177"/>
      <c r="W1969" s="177"/>
      <c r="X1969" s="177"/>
      <c r="Y1969" s="177"/>
      <c r="Z1969" s="177"/>
      <c r="AA1969" s="407">
        <v>0</v>
      </c>
      <c r="AB1969" s="533"/>
      <c r="AC1969" s="515"/>
      <c r="AD1969" s="515"/>
      <c r="AE1969" s="515"/>
      <c r="AF1969" s="488"/>
      <c r="AG1969" s="515"/>
      <c r="AH1969" s="515"/>
      <c r="AI1969" s="488"/>
      <c r="AJ1969" s="488"/>
      <c r="AK1969" s="515"/>
      <c r="AL1969" s="515"/>
      <c r="AM1969" s="515"/>
      <c r="AN1969" s="515"/>
      <c r="AO1969" s="515"/>
      <c r="AP1969" s="515"/>
      <c r="AQ1969" s="515"/>
      <c r="AR1969" s="515"/>
      <c r="AS1969" s="515"/>
      <c r="AT1969" s="515"/>
      <c r="AU1969" s="489"/>
    </row>
    <row r="1970" spans="1:47" s="516" customFormat="1" ht="12.75">
      <c r="A1970" s="534"/>
      <c r="B1970" s="401" t="s">
        <v>367</v>
      </c>
      <c r="C1970" s="360"/>
      <c r="D1970" s="360"/>
      <c r="E1970" s="360"/>
      <c r="F1970" s="402"/>
      <c r="G1970" s="402"/>
      <c r="H1970" s="177"/>
      <c r="I1970" s="177"/>
      <c r="J1970" s="177"/>
      <c r="K1970" s="177"/>
      <c r="L1970" s="177"/>
      <c r="M1970" s="177"/>
      <c r="N1970" s="177"/>
      <c r="O1970" s="177"/>
      <c r="P1970" s="177"/>
      <c r="Q1970" s="177"/>
      <c r="R1970" s="177"/>
      <c r="S1970" s="177"/>
      <c r="T1970" s="403">
        <v>0</v>
      </c>
      <c r="U1970" s="403">
        <v>0</v>
      </c>
      <c r="V1970" s="177"/>
      <c r="W1970" s="177"/>
      <c r="X1970" s="177"/>
      <c r="Y1970" s="177"/>
      <c r="Z1970" s="177"/>
      <c r="AA1970" s="407">
        <v>0</v>
      </c>
      <c r="AB1970" s="533"/>
      <c r="AC1970" s="515"/>
      <c r="AD1970" s="515"/>
      <c r="AE1970" s="515"/>
      <c r="AF1970" s="488"/>
      <c r="AG1970" s="515"/>
      <c r="AH1970" s="515"/>
      <c r="AI1970" s="488"/>
      <c r="AJ1970" s="488"/>
      <c r="AK1970" s="515"/>
      <c r="AL1970" s="515"/>
      <c r="AM1970" s="515"/>
      <c r="AN1970" s="515"/>
      <c r="AO1970" s="515"/>
      <c r="AP1970" s="515"/>
      <c r="AQ1970" s="515"/>
      <c r="AR1970" s="515"/>
      <c r="AS1970" s="515"/>
      <c r="AT1970" s="515"/>
      <c r="AU1970" s="489"/>
    </row>
    <row r="1971" spans="1:47" s="516" customFormat="1" ht="12.75">
      <c r="A1971" s="534"/>
      <c r="B1971" s="401" t="s">
        <v>368</v>
      </c>
      <c r="C1971" s="360">
        <v>0</v>
      </c>
      <c r="D1971" s="360">
        <v>0.16600000000000001</v>
      </c>
      <c r="E1971" s="360">
        <v>0</v>
      </c>
      <c r="F1971" s="402"/>
      <c r="G1971" s="402"/>
      <c r="H1971" s="177">
        <v>1.2971215018</v>
      </c>
      <c r="I1971" s="177">
        <v>0</v>
      </c>
      <c r="J1971" s="177">
        <v>0.16600000000000001</v>
      </c>
      <c r="K1971" s="177">
        <v>0</v>
      </c>
      <c r="L1971" s="177">
        <v>0</v>
      </c>
      <c r="M1971" s="177">
        <v>0</v>
      </c>
      <c r="N1971" s="177">
        <v>0</v>
      </c>
      <c r="O1971" s="177">
        <v>0</v>
      </c>
      <c r="P1971" s="177">
        <v>0</v>
      </c>
      <c r="Q1971" s="177">
        <v>0</v>
      </c>
      <c r="R1971" s="177">
        <v>0</v>
      </c>
      <c r="S1971" s="177">
        <v>0</v>
      </c>
      <c r="T1971" s="403">
        <v>0.16600000000000001</v>
      </c>
      <c r="U1971" s="403">
        <v>0</v>
      </c>
      <c r="V1971" s="177">
        <v>1.6933610000000002E-2</v>
      </c>
      <c r="W1971" s="177">
        <v>0</v>
      </c>
      <c r="X1971" s="177">
        <v>0</v>
      </c>
      <c r="Y1971" s="177">
        <v>0</v>
      </c>
      <c r="Z1971" s="177">
        <v>0</v>
      </c>
      <c r="AA1971" s="407">
        <v>1.6933610000000002E-2</v>
      </c>
      <c r="AB1971" s="533"/>
      <c r="AC1971" s="515"/>
      <c r="AD1971" s="515"/>
      <c r="AE1971" s="515"/>
      <c r="AF1971" s="488"/>
      <c r="AG1971" s="515"/>
      <c r="AH1971" s="515"/>
      <c r="AI1971" s="488"/>
      <c r="AJ1971" s="488"/>
      <c r="AK1971" s="515"/>
      <c r="AL1971" s="515"/>
      <c r="AM1971" s="515"/>
      <c r="AN1971" s="515"/>
      <c r="AO1971" s="515"/>
      <c r="AP1971" s="515"/>
      <c r="AQ1971" s="515"/>
      <c r="AR1971" s="515"/>
      <c r="AS1971" s="515"/>
      <c r="AT1971" s="515"/>
      <c r="AU1971" s="489"/>
    </row>
    <row r="1972" spans="1:47" s="516" customFormat="1" ht="12.75">
      <c r="A1972" s="534"/>
      <c r="B1972" s="401" t="s">
        <v>369</v>
      </c>
      <c r="C1972" s="360"/>
      <c r="D1972" s="360"/>
      <c r="E1972" s="360"/>
      <c r="F1972" s="402"/>
      <c r="G1972" s="402"/>
      <c r="H1972" s="177"/>
      <c r="I1972" s="177"/>
      <c r="J1972" s="177"/>
      <c r="K1972" s="177"/>
      <c r="L1972" s="177"/>
      <c r="M1972" s="177"/>
      <c r="N1972" s="177"/>
      <c r="O1972" s="177"/>
      <c r="P1972" s="177"/>
      <c r="Q1972" s="177"/>
      <c r="R1972" s="177"/>
      <c r="S1972" s="177"/>
      <c r="T1972" s="403">
        <v>0</v>
      </c>
      <c r="U1972" s="403">
        <v>0</v>
      </c>
      <c r="V1972" s="177"/>
      <c r="W1972" s="177"/>
      <c r="X1972" s="177"/>
      <c r="Y1972" s="177"/>
      <c r="Z1972" s="177"/>
      <c r="AA1972" s="407">
        <v>0</v>
      </c>
      <c r="AB1972" s="533"/>
      <c r="AC1972" s="515"/>
      <c r="AD1972" s="515"/>
      <c r="AE1972" s="515"/>
      <c r="AF1972" s="488"/>
      <c r="AG1972" s="515"/>
      <c r="AH1972" s="515"/>
      <c r="AI1972" s="488"/>
      <c r="AJ1972" s="488"/>
      <c r="AK1972" s="515"/>
      <c r="AL1972" s="515"/>
      <c r="AM1972" s="515"/>
      <c r="AN1972" s="515"/>
      <c r="AO1972" s="515"/>
      <c r="AP1972" s="515"/>
      <c r="AQ1972" s="515"/>
      <c r="AR1972" s="515"/>
      <c r="AS1972" s="515"/>
      <c r="AT1972" s="515"/>
      <c r="AU1972" s="489"/>
    </row>
    <row r="1973" spans="1:47" s="516" customFormat="1" ht="12.75">
      <c r="A1973" s="534"/>
      <c r="B1973" s="401" t="s">
        <v>370</v>
      </c>
      <c r="C1973" s="360"/>
      <c r="D1973" s="360"/>
      <c r="E1973" s="360"/>
      <c r="F1973" s="402"/>
      <c r="G1973" s="402"/>
      <c r="H1973" s="177"/>
      <c r="I1973" s="177"/>
      <c r="J1973" s="177"/>
      <c r="K1973" s="177"/>
      <c r="L1973" s="177"/>
      <c r="M1973" s="177"/>
      <c r="N1973" s="177"/>
      <c r="O1973" s="177"/>
      <c r="P1973" s="177"/>
      <c r="Q1973" s="177"/>
      <c r="R1973" s="177"/>
      <c r="S1973" s="177"/>
      <c r="T1973" s="403">
        <v>0</v>
      </c>
      <c r="U1973" s="403">
        <v>0</v>
      </c>
      <c r="V1973" s="177"/>
      <c r="W1973" s="177"/>
      <c r="X1973" s="177"/>
      <c r="Y1973" s="177"/>
      <c r="Z1973" s="177"/>
      <c r="AA1973" s="407">
        <v>0</v>
      </c>
      <c r="AB1973" s="533"/>
      <c r="AC1973" s="515"/>
      <c r="AD1973" s="515"/>
      <c r="AE1973" s="515"/>
      <c r="AF1973" s="488"/>
      <c r="AG1973" s="515"/>
      <c r="AH1973" s="515"/>
      <c r="AI1973" s="488"/>
      <c r="AJ1973" s="488"/>
      <c r="AK1973" s="515"/>
      <c r="AL1973" s="515"/>
      <c r="AM1973" s="515"/>
      <c r="AN1973" s="515"/>
      <c r="AO1973" s="515"/>
      <c r="AP1973" s="515"/>
      <c r="AQ1973" s="515"/>
      <c r="AR1973" s="515"/>
      <c r="AS1973" s="515"/>
      <c r="AT1973" s="515"/>
      <c r="AU1973" s="489"/>
    </row>
    <row r="1974" spans="1:47" s="516" customFormat="1" ht="12.75">
      <c r="A1974" s="534"/>
      <c r="B1974" s="401" t="s">
        <v>371</v>
      </c>
      <c r="C1974" s="360"/>
      <c r="D1974" s="360">
        <v>2.8000000000000001E-2</v>
      </c>
      <c r="E1974" s="360"/>
      <c r="F1974" s="402"/>
      <c r="G1974" s="402"/>
      <c r="H1974" s="177">
        <v>0.57519748999999998</v>
      </c>
      <c r="I1974" s="177"/>
      <c r="J1974" s="177">
        <v>2.8000000000000001E-2</v>
      </c>
      <c r="K1974" s="177"/>
      <c r="L1974" s="177"/>
      <c r="M1974" s="177"/>
      <c r="N1974" s="177"/>
      <c r="O1974" s="177"/>
      <c r="P1974" s="177"/>
      <c r="Q1974" s="177"/>
      <c r="R1974" s="177"/>
      <c r="S1974" s="177"/>
      <c r="T1974" s="403">
        <v>2.8000000000000001E-2</v>
      </c>
      <c r="U1974" s="403">
        <v>0</v>
      </c>
      <c r="V1974" s="177">
        <v>6.2375500000000006E-3</v>
      </c>
      <c r="W1974" s="177"/>
      <c r="X1974" s="177"/>
      <c r="Y1974" s="177"/>
      <c r="Z1974" s="177"/>
      <c r="AA1974" s="407">
        <v>6.2375500000000006E-3</v>
      </c>
      <c r="AB1974" s="533"/>
      <c r="AC1974" s="515"/>
      <c r="AD1974" s="515"/>
      <c r="AE1974" s="515"/>
      <c r="AF1974" s="488"/>
      <c r="AG1974" s="515"/>
      <c r="AH1974" s="515"/>
      <c r="AI1974" s="488"/>
      <c r="AJ1974" s="488"/>
      <c r="AK1974" s="515"/>
      <c r="AL1974" s="515"/>
      <c r="AM1974" s="515"/>
      <c r="AN1974" s="515"/>
      <c r="AO1974" s="515"/>
      <c r="AP1974" s="515"/>
      <c r="AQ1974" s="515"/>
      <c r="AR1974" s="515"/>
      <c r="AS1974" s="515"/>
      <c r="AT1974" s="515"/>
      <c r="AU1974" s="489"/>
    </row>
    <row r="1975" spans="1:47" s="516" customFormat="1" ht="12.75">
      <c r="A1975" s="534"/>
      <c r="B1975" s="401" t="s">
        <v>372</v>
      </c>
      <c r="C1975" s="360"/>
      <c r="D1975" s="360">
        <v>0.13800000000000001</v>
      </c>
      <c r="E1975" s="360"/>
      <c r="F1975" s="402"/>
      <c r="G1975" s="402"/>
      <c r="H1975" s="177">
        <v>0.72192401179999999</v>
      </c>
      <c r="I1975" s="177"/>
      <c r="J1975" s="177">
        <v>0.13800000000000001</v>
      </c>
      <c r="K1975" s="177"/>
      <c r="L1975" s="177"/>
      <c r="M1975" s="177"/>
      <c r="N1975" s="177"/>
      <c r="O1975" s="177"/>
      <c r="P1975" s="177"/>
      <c r="Q1975" s="177"/>
      <c r="R1975" s="177"/>
      <c r="S1975" s="177"/>
      <c r="T1975" s="403">
        <v>0.13800000000000001</v>
      </c>
      <c r="U1975" s="403">
        <v>0</v>
      </c>
      <c r="V1975" s="177">
        <v>1.069606E-2</v>
      </c>
      <c r="W1975" s="177"/>
      <c r="X1975" s="177"/>
      <c r="Y1975" s="177"/>
      <c r="Z1975" s="177"/>
      <c r="AA1975" s="407">
        <v>1.069606E-2</v>
      </c>
      <c r="AB1975" s="533"/>
      <c r="AC1975" s="515"/>
      <c r="AD1975" s="515"/>
      <c r="AE1975" s="515"/>
      <c r="AF1975" s="488"/>
      <c r="AG1975" s="515"/>
      <c r="AH1975" s="515"/>
      <c r="AI1975" s="488"/>
      <c r="AJ1975" s="488"/>
      <c r="AK1975" s="515"/>
      <c r="AL1975" s="515"/>
      <c r="AM1975" s="515"/>
      <c r="AN1975" s="515"/>
      <c r="AO1975" s="515"/>
      <c r="AP1975" s="515"/>
      <c r="AQ1975" s="515"/>
      <c r="AR1975" s="515"/>
      <c r="AS1975" s="515"/>
      <c r="AT1975" s="515"/>
      <c r="AU1975" s="489"/>
    </row>
    <row r="1976" spans="1:47" s="516" customFormat="1" ht="12.75">
      <c r="A1976" s="534"/>
      <c r="B1976" s="401" t="s">
        <v>373</v>
      </c>
      <c r="C1976" s="360">
        <v>0</v>
      </c>
      <c r="D1976" s="360">
        <v>0</v>
      </c>
      <c r="E1976" s="360">
        <v>1.26</v>
      </c>
      <c r="F1976" s="402"/>
      <c r="G1976" s="402"/>
      <c r="H1976" s="177">
        <v>9.9093572802000001</v>
      </c>
      <c r="I1976" s="177">
        <v>0</v>
      </c>
      <c r="J1976" s="177">
        <v>0</v>
      </c>
      <c r="K1976" s="177">
        <v>1.26</v>
      </c>
      <c r="L1976" s="177">
        <v>0</v>
      </c>
      <c r="M1976" s="177">
        <v>0</v>
      </c>
      <c r="N1976" s="177">
        <v>0</v>
      </c>
      <c r="O1976" s="177">
        <v>0</v>
      </c>
      <c r="P1976" s="177">
        <v>0</v>
      </c>
      <c r="Q1976" s="177">
        <v>0</v>
      </c>
      <c r="R1976" s="177">
        <v>0</v>
      </c>
      <c r="S1976" s="177">
        <v>0</v>
      </c>
      <c r="T1976" s="403">
        <v>0</v>
      </c>
      <c r="U1976" s="403">
        <v>1.26</v>
      </c>
      <c r="V1976" s="177">
        <v>9.8217780000000005E-2</v>
      </c>
      <c r="W1976" s="177">
        <v>0</v>
      </c>
      <c r="X1976" s="177">
        <v>0</v>
      </c>
      <c r="Y1976" s="177">
        <v>0</v>
      </c>
      <c r="Z1976" s="177">
        <v>0</v>
      </c>
      <c r="AA1976" s="407">
        <v>9.8217780000000005E-2</v>
      </c>
      <c r="AB1976" s="533"/>
      <c r="AC1976" s="515"/>
      <c r="AD1976" s="515"/>
      <c r="AE1976" s="515"/>
      <c r="AF1976" s="488"/>
      <c r="AG1976" s="515"/>
      <c r="AH1976" s="515"/>
      <c r="AI1976" s="488"/>
      <c r="AJ1976" s="488"/>
      <c r="AK1976" s="515"/>
      <c r="AL1976" s="515"/>
      <c r="AM1976" s="515"/>
      <c r="AN1976" s="515"/>
      <c r="AO1976" s="515"/>
      <c r="AP1976" s="515"/>
      <c r="AQ1976" s="515"/>
      <c r="AR1976" s="515"/>
      <c r="AS1976" s="515"/>
      <c r="AT1976" s="515"/>
      <c r="AU1976" s="489"/>
    </row>
    <row r="1977" spans="1:47" s="516" customFormat="1" ht="12.75">
      <c r="A1977" s="534"/>
      <c r="B1977" s="401" t="s">
        <v>374</v>
      </c>
      <c r="C1977" s="360"/>
      <c r="D1977" s="360"/>
      <c r="E1977" s="360"/>
      <c r="F1977" s="402"/>
      <c r="G1977" s="402"/>
      <c r="H1977" s="177"/>
      <c r="I1977" s="177"/>
      <c r="J1977" s="177"/>
      <c r="K1977" s="177"/>
      <c r="L1977" s="177"/>
      <c r="M1977" s="177"/>
      <c r="N1977" s="177"/>
      <c r="O1977" s="177"/>
      <c r="P1977" s="177"/>
      <c r="Q1977" s="177"/>
      <c r="R1977" s="177"/>
      <c r="S1977" s="177"/>
      <c r="T1977" s="403">
        <v>0</v>
      </c>
      <c r="U1977" s="403">
        <v>0</v>
      </c>
      <c r="V1977" s="177"/>
      <c r="W1977" s="177"/>
      <c r="X1977" s="177"/>
      <c r="Y1977" s="177"/>
      <c r="Z1977" s="177"/>
      <c r="AA1977" s="407">
        <v>0</v>
      </c>
      <c r="AB1977" s="533"/>
      <c r="AC1977" s="515"/>
      <c r="AD1977" s="515"/>
      <c r="AE1977" s="515"/>
      <c r="AF1977" s="488"/>
      <c r="AG1977" s="515"/>
      <c r="AH1977" s="515"/>
      <c r="AI1977" s="488"/>
      <c r="AJ1977" s="488"/>
      <c r="AK1977" s="515"/>
      <c r="AL1977" s="515"/>
      <c r="AM1977" s="515"/>
      <c r="AN1977" s="515"/>
      <c r="AO1977" s="515"/>
      <c r="AP1977" s="515"/>
      <c r="AQ1977" s="515"/>
      <c r="AR1977" s="515"/>
      <c r="AS1977" s="515"/>
      <c r="AT1977" s="515"/>
      <c r="AU1977" s="489"/>
    </row>
    <row r="1978" spans="1:47" s="516" customFormat="1" ht="12.75">
      <c r="A1978" s="534"/>
      <c r="B1978" s="401" t="s">
        <v>375</v>
      </c>
      <c r="C1978" s="360"/>
      <c r="D1978" s="360"/>
      <c r="E1978" s="360"/>
      <c r="F1978" s="402"/>
      <c r="G1978" s="402"/>
      <c r="H1978" s="177"/>
      <c r="I1978" s="177"/>
      <c r="J1978" s="177"/>
      <c r="K1978" s="177"/>
      <c r="L1978" s="177"/>
      <c r="M1978" s="177"/>
      <c r="N1978" s="177"/>
      <c r="O1978" s="177"/>
      <c r="P1978" s="177"/>
      <c r="Q1978" s="177"/>
      <c r="R1978" s="177"/>
      <c r="S1978" s="177"/>
      <c r="T1978" s="403">
        <v>0</v>
      </c>
      <c r="U1978" s="403">
        <v>0</v>
      </c>
      <c r="V1978" s="177"/>
      <c r="W1978" s="177"/>
      <c r="X1978" s="177"/>
      <c r="Y1978" s="177"/>
      <c r="Z1978" s="177"/>
      <c r="AA1978" s="407">
        <v>0</v>
      </c>
      <c r="AB1978" s="533"/>
      <c r="AC1978" s="515"/>
      <c r="AD1978" s="515"/>
      <c r="AE1978" s="515"/>
      <c r="AF1978" s="488"/>
      <c r="AG1978" s="515"/>
      <c r="AH1978" s="515"/>
      <c r="AI1978" s="488"/>
      <c r="AJ1978" s="488"/>
      <c r="AK1978" s="515"/>
      <c r="AL1978" s="515"/>
      <c r="AM1978" s="515"/>
      <c r="AN1978" s="515"/>
      <c r="AO1978" s="515"/>
      <c r="AP1978" s="515"/>
      <c r="AQ1978" s="515"/>
      <c r="AR1978" s="515"/>
      <c r="AS1978" s="515"/>
      <c r="AT1978" s="515"/>
      <c r="AU1978" s="489"/>
    </row>
    <row r="1979" spans="1:47" s="516" customFormat="1" ht="12.75">
      <c r="A1979" s="534"/>
      <c r="B1979" s="401" t="s">
        <v>376</v>
      </c>
      <c r="C1979" s="360"/>
      <c r="D1979" s="360"/>
      <c r="E1979" s="360">
        <v>1.26</v>
      </c>
      <c r="F1979" s="402"/>
      <c r="G1979" s="402"/>
      <c r="H1979" s="177">
        <v>9.9093572802000001</v>
      </c>
      <c r="I1979" s="177"/>
      <c r="J1979" s="177"/>
      <c r="K1979" s="177">
        <v>1.26</v>
      </c>
      <c r="L1979" s="177"/>
      <c r="M1979" s="177"/>
      <c r="N1979" s="177"/>
      <c r="O1979" s="177"/>
      <c r="P1979" s="177"/>
      <c r="Q1979" s="177"/>
      <c r="R1979" s="177"/>
      <c r="S1979" s="177"/>
      <c r="T1979" s="403">
        <v>0</v>
      </c>
      <c r="U1979" s="403">
        <v>1.26</v>
      </c>
      <c r="V1979" s="177">
        <v>9.8217780000000005E-2</v>
      </c>
      <c r="W1979" s="177"/>
      <c r="X1979" s="177"/>
      <c r="Y1979" s="177"/>
      <c r="Z1979" s="177"/>
      <c r="AA1979" s="407">
        <v>9.8217780000000005E-2</v>
      </c>
      <c r="AB1979" s="533"/>
      <c r="AC1979" s="515"/>
      <c r="AD1979" s="515"/>
      <c r="AE1979" s="515"/>
      <c r="AF1979" s="488"/>
      <c r="AG1979" s="515"/>
      <c r="AH1979" s="515"/>
      <c r="AI1979" s="488"/>
      <c r="AJ1979" s="488"/>
      <c r="AK1979" s="515"/>
      <c r="AL1979" s="515"/>
      <c r="AM1979" s="515"/>
      <c r="AN1979" s="515"/>
      <c r="AO1979" s="515"/>
      <c r="AP1979" s="515"/>
      <c r="AQ1979" s="515"/>
      <c r="AR1979" s="515"/>
      <c r="AS1979" s="515"/>
      <c r="AT1979" s="515"/>
      <c r="AU1979" s="489"/>
    </row>
    <row r="1980" spans="1:47" s="516" customFormat="1" ht="12.75">
      <c r="A1980" s="534"/>
      <c r="B1980" s="401" t="s">
        <v>377</v>
      </c>
      <c r="C1980" s="360"/>
      <c r="D1980" s="360"/>
      <c r="E1980" s="360"/>
      <c r="F1980" s="402"/>
      <c r="G1980" s="402"/>
      <c r="H1980" s="177"/>
      <c r="I1980" s="177"/>
      <c r="J1980" s="177"/>
      <c r="K1980" s="177"/>
      <c r="L1980" s="177"/>
      <c r="M1980" s="177"/>
      <c r="N1980" s="177"/>
      <c r="O1980" s="177"/>
      <c r="P1980" s="177"/>
      <c r="Q1980" s="177"/>
      <c r="R1980" s="177"/>
      <c r="S1980" s="177"/>
      <c r="T1980" s="392">
        <v>0</v>
      </c>
      <c r="U1980" s="392">
        <v>0</v>
      </c>
      <c r="V1980" s="177"/>
      <c r="W1980" s="177"/>
      <c r="X1980" s="177"/>
      <c r="Y1980" s="177"/>
      <c r="Z1980" s="177"/>
      <c r="AA1980" s="407">
        <v>0</v>
      </c>
      <c r="AB1980" s="533"/>
      <c r="AC1980" s="515"/>
      <c r="AD1980" s="515"/>
      <c r="AE1980" s="515"/>
      <c r="AF1980" s="488"/>
      <c r="AG1980" s="515"/>
      <c r="AH1980" s="515"/>
      <c r="AI1980" s="488"/>
      <c r="AJ1980" s="488"/>
      <c r="AK1980" s="515"/>
      <c r="AL1980" s="515"/>
      <c r="AM1980" s="515"/>
      <c r="AN1980" s="515"/>
      <c r="AO1980" s="515"/>
      <c r="AP1980" s="515"/>
      <c r="AQ1980" s="515"/>
      <c r="AR1980" s="515"/>
      <c r="AS1980" s="515"/>
      <c r="AT1980" s="515"/>
      <c r="AU1980" s="489"/>
    </row>
    <row r="1981" spans="1:47" s="516" customFormat="1" ht="12.75">
      <c r="A1981" s="534"/>
      <c r="B1981" s="401" t="s">
        <v>67</v>
      </c>
      <c r="C1981" s="360"/>
      <c r="D1981" s="360"/>
      <c r="E1981" s="360"/>
      <c r="F1981" s="402"/>
      <c r="G1981" s="402"/>
      <c r="H1981" s="177"/>
      <c r="I1981" s="177"/>
      <c r="J1981" s="177"/>
      <c r="K1981" s="177"/>
      <c r="L1981" s="177"/>
      <c r="M1981" s="177"/>
      <c r="N1981" s="177"/>
      <c r="O1981" s="177"/>
      <c r="P1981" s="177"/>
      <c r="Q1981" s="177"/>
      <c r="R1981" s="177"/>
      <c r="S1981" s="177"/>
      <c r="T1981" s="392">
        <v>0</v>
      </c>
      <c r="U1981" s="392">
        <v>0</v>
      </c>
      <c r="V1981" s="177"/>
      <c r="W1981" s="177"/>
      <c r="X1981" s="177"/>
      <c r="Y1981" s="177"/>
      <c r="Z1981" s="177"/>
      <c r="AA1981" s="407">
        <v>0</v>
      </c>
      <c r="AB1981" s="533"/>
      <c r="AC1981" s="515"/>
      <c r="AD1981" s="515"/>
      <c r="AE1981" s="515"/>
      <c r="AF1981" s="488"/>
      <c r="AG1981" s="515"/>
      <c r="AH1981" s="515"/>
      <c r="AI1981" s="488"/>
      <c r="AJ1981" s="488"/>
      <c r="AK1981" s="515"/>
      <c r="AL1981" s="515"/>
      <c r="AM1981" s="515"/>
      <c r="AN1981" s="515"/>
      <c r="AO1981" s="515"/>
      <c r="AP1981" s="515"/>
      <c r="AQ1981" s="515"/>
      <c r="AR1981" s="515"/>
      <c r="AS1981" s="515"/>
      <c r="AT1981" s="515"/>
      <c r="AU1981" s="489"/>
    </row>
    <row r="1982" spans="1:47" s="516" customFormat="1" ht="12.75">
      <c r="A1982" s="517"/>
      <c r="B1982" s="520" t="s">
        <v>166</v>
      </c>
      <c r="C1982" s="518"/>
      <c r="D1982" s="513">
        <v>477.14409999999998</v>
      </c>
      <c r="E1982" s="513">
        <v>80.720000000000013</v>
      </c>
      <c r="F1982" s="519"/>
      <c r="G1982" s="519"/>
      <c r="H1982" s="513">
        <v>1143.2817906156001</v>
      </c>
      <c r="I1982" s="513">
        <v>965.14517202261118</v>
      </c>
      <c r="J1982" s="513">
        <v>0.75600000000000001</v>
      </c>
      <c r="K1982" s="513">
        <v>1.26</v>
      </c>
      <c r="L1982" s="513">
        <v>42.752099999999999</v>
      </c>
      <c r="M1982" s="513">
        <v>8.990000000000002</v>
      </c>
      <c r="N1982" s="513">
        <v>19.596</v>
      </c>
      <c r="O1982" s="513">
        <v>10.75</v>
      </c>
      <c r="P1982" s="513">
        <v>115.63</v>
      </c>
      <c r="Q1982" s="513">
        <v>12.899999999999999</v>
      </c>
      <c r="R1982" s="513">
        <v>298.41000000000003</v>
      </c>
      <c r="S1982" s="513">
        <v>46.82</v>
      </c>
      <c r="T1982" s="584">
        <v>477.14410000000004</v>
      </c>
      <c r="U1982" s="584">
        <v>80.72</v>
      </c>
      <c r="V1982" s="513">
        <v>126.05618959</v>
      </c>
      <c r="W1982" s="513">
        <v>119.91421402261096</v>
      </c>
      <c r="X1982" s="513">
        <v>308.51312447000004</v>
      </c>
      <c r="Y1982" s="513">
        <v>350.42783352999999</v>
      </c>
      <c r="Z1982" s="513">
        <v>186.29000000000002</v>
      </c>
      <c r="AA1982" s="587">
        <v>1091.2013616126108</v>
      </c>
      <c r="AB1982" s="490"/>
      <c r="AC1982" s="515"/>
      <c r="AD1982" s="515"/>
      <c r="AE1982" s="515"/>
      <c r="AF1982" s="488"/>
      <c r="AG1982" s="515"/>
      <c r="AH1982" s="515"/>
      <c r="AI1982" s="488"/>
      <c r="AJ1982" s="488"/>
      <c r="AK1982" s="515"/>
      <c r="AL1982" s="515"/>
      <c r="AM1982" s="515"/>
      <c r="AN1982" s="515"/>
      <c r="AO1982" s="515"/>
      <c r="AP1982" s="515"/>
      <c r="AQ1982" s="515"/>
      <c r="AR1982" s="515"/>
      <c r="AS1982" s="515"/>
      <c r="AT1982" s="515"/>
      <c r="AU1982" s="489">
        <v>-52.080428990150949</v>
      </c>
    </row>
    <row r="1983" spans="1:47" s="516" customFormat="1" ht="12.75">
      <c r="A1983" s="534"/>
      <c r="B1983" s="346" t="s">
        <v>361</v>
      </c>
      <c r="C1983" s="347">
        <v>0</v>
      </c>
      <c r="D1983" s="347">
        <v>477.14409999999998</v>
      </c>
      <c r="E1983" s="347">
        <v>80.720000000000013</v>
      </c>
      <c r="F1983" s="394"/>
      <c r="G1983" s="394"/>
      <c r="H1983" s="311">
        <v>1143.2817906156001</v>
      </c>
      <c r="I1983" s="311">
        <v>965.14517202261118</v>
      </c>
      <c r="J1983" s="311">
        <v>0.75600000000000001</v>
      </c>
      <c r="K1983" s="311">
        <v>1.26</v>
      </c>
      <c r="L1983" s="311">
        <v>42.752099999999999</v>
      </c>
      <c r="M1983" s="311">
        <v>8.990000000000002</v>
      </c>
      <c r="N1983" s="311">
        <v>19.596</v>
      </c>
      <c r="O1983" s="311">
        <v>10.75</v>
      </c>
      <c r="P1983" s="311">
        <v>115.63</v>
      </c>
      <c r="Q1983" s="311">
        <v>12.899999999999999</v>
      </c>
      <c r="R1983" s="311">
        <v>298.41000000000003</v>
      </c>
      <c r="S1983" s="311">
        <v>46.82</v>
      </c>
      <c r="T1983" s="392">
        <v>477.14410000000004</v>
      </c>
      <c r="U1983" s="392">
        <v>80.72</v>
      </c>
      <c r="V1983" s="311">
        <v>126.05618959</v>
      </c>
      <c r="W1983" s="311">
        <v>119.91421402261096</v>
      </c>
      <c r="X1983" s="311">
        <v>308.51312447000004</v>
      </c>
      <c r="Y1983" s="311">
        <v>350.42783352999999</v>
      </c>
      <c r="Z1983" s="311">
        <v>186.29000000000002</v>
      </c>
      <c r="AA1983" s="395">
        <v>1091.2013616126108</v>
      </c>
      <c r="AB1983" s="533"/>
      <c r="AC1983" s="515"/>
      <c r="AD1983" s="515"/>
      <c r="AE1983" s="515"/>
      <c r="AF1983" s="488"/>
      <c r="AG1983" s="515"/>
      <c r="AH1983" s="515"/>
      <c r="AI1983" s="488"/>
      <c r="AJ1983" s="488"/>
      <c r="AK1983" s="515"/>
      <c r="AL1983" s="515"/>
      <c r="AM1983" s="515"/>
      <c r="AN1983" s="515"/>
      <c r="AO1983" s="515"/>
      <c r="AP1983" s="515"/>
      <c r="AQ1983" s="515"/>
      <c r="AR1983" s="515"/>
      <c r="AS1983" s="515"/>
      <c r="AT1983" s="515"/>
      <c r="AU1983" s="489"/>
    </row>
    <row r="1984" spans="1:47" s="516" customFormat="1" ht="12.75">
      <c r="A1984" s="534"/>
      <c r="B1984" s="346" t="s">
        <v>362</v>
      </c>
      <c r="C1984" s="347">
        <v>0</v>
      </c>
      <c r="D1984" s="347">
        <v>477.14409999999998</v>
      </c>
      <c r="E1984" s="347">
        <v>0</v>
      </c>
      <c r="F1984" s="394"/>
      <c r="G1984" s="394"/>
      <c r="H1984" s="311">
        <v>758.50294437773789</v>
      </c>
      <c r="I1984" s="311">
        <v>656.51624915129435</v>
      </c>
      <c r="J1984" s="311">
        <v>0.75600000000000001</v>
      </c>
      <c r="K1984" s="311">
        <v>0</v>
      </c>
      <c r="L1984" s="311">
        <v>42.752099999999999</v>
      </c>
      <c r="M1984" s="311">
        <v>0</v>
      </c>
      <c r="N1984" s="311">
        <v>19.596</v>
      </c>
      <c r="O1984" s="311">
        <v>0</v>
      </c>
      <c r="P1984" s="311">
        <v>115.63</v>
      </c>
      <c r="Q1984" s="311">
        <v>0</v>
      </c>
      <c r="R1984" s="311">
        <v>298.41000000000003</v>
      </c>
      <c r="S1984" s="311">
        <v>0</v>
      </c>
      <c r="T1984" s="392">
        <v>477.14410000000004</v>
      </c>
      <c r="U1984" s="392">
        <v>0</v>
      </c>
      <c r="V1984" s="311">
        <v>68.887920543062791</v>
      </c>
      <c r="W1984" s="311">
        <v>42.670152000157749</v>
      </c>
      <c r="X1984" s="311">
        <v>214.13305840879877</v>
      </c>
      <c r="Y1984" s="311">
        <v>263.42208545</v>
      </c>
      <c r="Z1984" s="311">
        <v>136.29095330000001</v>
      </c>
      <c r="AA1984" s="395">
        <v>725.40416970201932</v>
      </c>
      <c r="AB1984" s="533"/>
      <c r="AC1984" s="515"/>
      <c r="AD1984" s="515"/>
      <c r="AE1984" s="515"/>
      <c r="AF1984" s="488"/>
      <c r="AG1984" s="515"/>
      <c r="AH1984" s="515"/>
      <c r="AI1984" s="488"/>
      <c r="AJ1984" s="488"/>
      <c r="AK1984" s="515"/>
      <c r="AL1984" s="515"/>
      <c r="AM1984" s="515"/>
      <c r="AN1984" s="515"/>
      <c r="AO1984" s="515"/>
      <c r="AP1984" s="515"/>
      <c r="AQ1984" s="515"/>
      <c r="AR1984" s="515"/>
      <c r="AS1984" s="515"/>
      <c r="AT1984" s="515"/>
      <c r="AU1984" s="489"/>
    </row>
    <row r="1985" spans="1:47" s="516" customFormat="1" ht="12.75">
      <c r="A1985" s="534"/>
      <c r="B1985" s="346" t="s">
        <v>363</v>
      </c>
      <c r="C1985" s="347">
        <v>0</v>
      </c>
      <c r="D1985" s="347">
        <v>433.18400000000003</v>
      </c>
      <c r="E1985" s="347">
        <v>0</v>
      </c>
      <c r="F1985" s="394"/>
      <c r="G1985" s="394"/>
      <c r="H1985" s="311">
        <v>632.72874828839849</v>
      </c>
      <c r="I1985" s="311">
        <v>571.08031455914136</v>
      </c>
      <c r="J1985" s="311">
        <v>0.59</v>
      </c>
      <c r="K1985" s="311">
        <v>0</v>
      </c>
      <c r="L1985" s="311">
        <v>34.338000000000001</v>
      </c>
      <c r="M1985" s="311">
        <v>0</v>
      </c>
      <c r="N1985" s="311">
        <v>10.395999999999999</v>
      </c>
      <c r="O1985" s="311">
        <v>0</v>
      </c>
      <c r="P1985" s="311">
        <v>92.49</v>
      </c>
      <c r="Q1985" s="311">
        <v>0</v>
      </c>
      <c r="R1985" s="311">
        <v>295.37</v>
      </c>
      <c r="S1985" s="311">
        <v>0</v>
      </c>
      <c r="T1985" s="392">
        <v>433.18399999999997</v>
      </c>
      <c r="U1985" s="392">
        <v>0</v>
      </c>
      <c r="V1985" s="311">
        <v>38.237912953093698</v>
      </c>
      <c r="W1985" s="311">
        <v>27.664384297636104</v>
      </c>
      <c r="X1985" s="311">
        <v>177.77166868050688</v>
      </c>
      <c r="Y1985" s="311">
        <v>231.46718351000001</v>
      </c>
      <c r="Z1985" s="311">
        <v>134.17707808</v>
      </c>
      <c r="AA1985" s="395">
        <v>609.31822752123674</v>
      </c>
      <c r="AB1985" s="533"/>
      <c r="AC1985" s="515"/>
      <c r="AD1985" s="515"/>
      <c r="AE1985" s="515"/>
      <c r="AF1985" s="488"/>
      <c r="AG1985" s="515"/>
      <c r="AH1985" s="515"/>
      <c r="AI1985" s="488"/>
      <c r="AJ1985" s="488"/>
      <c r="AK1985" s="515"/>
      <c r="AL1985" s="515"/>
      <c r="AM1985" s="515"/>
      <c r="AN1985" s="515"/>
      <c r="AO1985" s="515"/>
      <c r="AP1985" s="515"/>
      <c r="AQ1985" s="515"/>
      <c r="AR1985" s="515"/>
      <c r="AS1985" s="515"/>
      <c r="AT1985" s="515"/>
      <c r="AU1985" s="489"/>
    </row>
    <row r="1986" spans="1:47" s="516" customFormat="1" ht="12.75">
      <c r="A1986" s="534"/>
      <c r="B1986" s="346" t="s">
        <v>364</v>
      </c>
      <c r="C1986" s="347"/>
      <c r="D1986" s="347">
        <v>0</v>
      </c>
      <c r="E1986" s="347">
        <v>0</v>
      </c>
      <c r="F1986" s="394"/>
      <c r="G1986" s="394"/>
      <c r="H1986" s="311">
        <v>0</v>
      </c>
      <c r="I1986" s="311">
        <v>0</v>
      </c>
      <c r="J1986" s="311">
        <v>0</v>
      </c>
      <c r="K1986" s="311">
        <v>0</v>
      </c>
      <c r="L1986" s="311">
        <v>0</v>
      </c>
      <c r="M1986" s="311">
        <v>0</v>
      </c>
      <c r="N1986" s="311">
        <v>0</v>
      </c>
      <c r="O1986" s="311">
        <v>0</v>
      </c>
      <c r="P1986" s="311">
        <v>0</v>
      </c>
      <c r="Q1986" s="311">
        <v>0</v>
      </c>
      <c r="R1986" s="311">
        <v>0</v>
      </c>
      <c r="S1986" s="311">
        <v>0</v>
      </c>
      <c r="T1986" s="392">
        <v>0</v>
      </c>
      <c r="U1986" s="392">
        <v>0</v>
      </c>
      <c r="V1986" s="311">
        <v>0</v>
      </c>
      <c r="W1986" s="311">
        <v>0</v>
      </c>
      <c r="X1986" s="311">
        <v>0</v>
      </c>
      <c r="Y1986" s="311">
        <v>0</v>
      </c>
      <c r="Z1986" s="311">
        <v>0</v>
      </c>
      <c r="AA1986" s="395">
        <v>0</v>
      </c>
      <c r="AB1986" s="533"/>
      <c r="AC1986" s="515"/>
      <c r="AD1986" s="515"/>
      <c r="AE1986" s="515"/>
      <c r="AF1986" s="488"/>
      <c r="AG1986" s="515"/>
      <c r="AH1986" s="515"/>
      <c r="AI1986" s="488"/>
      <c r="AJ1986" s="488"/>
      <c r="AK1986" s="515"/>
      <c r="AL1986" s="515"/>
      <c r="AM1986" s="515"/>
      <c r="AN1986" s="515"/>
      <c r="AO1986" s="515"/>
      <c r="AP1986" s="515"/>
      <c r="AQ1986" s="515"/>
      <c r="AR1986" s="515"/>
      <c r="AS1986" s="515"/>
      <c r="AT1986" s="515"/>
      <c r="AU1986" s="489"/>
    </row>
    <row r="1987" spans="1:47" s="516" customFormat="1" ht="12.75">
      <c r="A1987" s="534"/>
      <c r="B1987" s="346" t="s">
        <v>365</v>
      </c>
      <c r="C1987" s="347"/>
      <c r="D1987" s="347">
        <v>0</v>
      </c>
      <c r="E1987" s="347">
        <v>0</v>
      </c>
      <c r="F1987" s="394"/>
      <c r="G1987" s="394"/>
      <c r="H1987" s="311">
        <v>0</v>
      </c>
      <c r="I1987" s="311">
        <v>0</v>
      </c>
      <c r="J1987" s="311">
        <v>0</v>
      </c>
      <c r="K1987" s="311">
        <v>0</v>
      </c>
      <c r="L1987" s="311">
        <v>0</v>
      </c>
      <c r="M1987" s="311">
        <v>0</v>
      </c>
      <c r="N1987" s="311">
        <v>0</v>
      </c>
      <c r="O1987" s="311">
        <v>0</v>
      </c>
      <c r="P1987" s="311">
        <v>0</v>
      </c>
      <c r="Q1987" s="311">
        <v>0</v>
      </c>
      <c r="R1987" s="311">
        <v>0</v>
      </c>
      <c r="S1987" s="311">
        <v>0</v>
      </c>
      <c r="T1987" s="392">
        <v>0</v>
      </c>
      <c r="U1987" s="392">
        <v>0</v>
      </c>
      <c r="V1987" s="311">
        <v>0</v>
      </c>
      <c r="W1987" s="311">
        <v>0</v>
      </c>
      <c r="X1987" s="311">
        <v>0</v>
      </c>
      <c r="Y1987" s="311">
        <v>0</v>
      </c>
      <c r="Z1987" s="311">
        <v>0</v>
      </c>
      <c r="AA1987" s="395">
        <v>0</v>
      </c>
      <c r="AB1987" s="533"/>
      <c r="AC1987" s="515"/>
      <c r="AD1987" s="515"/>
      <c r="AE1987" s="515"/>
      <c r="AF1987" s="488"/>
      <c r="AG1987" s="515"/>
      <c r="AH1987" s="515"/>
      <c r="AI1987" s="488"/>
      <c r="AJ1987" s="488"/>
      <c r="AK1987" s="515"/>
      <c r="AL1987" s="515"/>
      <c r="AM1987" s="515"/>
      <c r="AN1987" s="515"/>
      <c r="AO1987" s="515"/>
      <c r="AP1987" s="515"/>
      <c r="AQ1987" s="515"/>
      <c r="AR1987" s="515"/>
      <c r="AS1987" s="515"/>
      <c r="AT1987" s="515"/>
      <c r="AU1987" s="489"/>
    </row>
    <row r="1988" spans="1:47" s="516" customFormat="1" ht="12.75">
      <c r="A1988" s="534"/>
      <c r="B1988" s="346" t="s">
        <v>366</v>
      </c>
      <c r="C1988" s="347"/>
      <c r="D1988" s="347">
        <v>80.722999999999985</v>
      </c>
      <c r="E1988" s="347">
        <v>0</v>
      </c>
      <c r="F1988" s="394"/>
      <c r="G1988" s="394"/>
      <c r="H1988" s="311">
        <v>142.56820468442254</v>
      </c>
      <c r="I1988" s="311">
        <v>126.49043815960158</v>
      </c>
      <c r="J1988" s="311">
        <v>0.5</v>
      </c>
      <c r="K1988" s="311">
        <v>0</v>
      </c>
      <c r="L1988" s="311">
        <v>10.762</v>
      </c>
      <c r="M1988" s="311">
        <v>0</v>
      </c>
      <c r="N1988" s="311">
        <v>2.1629999999999998</v>
      </c>
      <c r="O1988" s="311">
        <v>0</v>
      </c>
      <c r="P1988" s="311">
        <v>60.247999999999998</v>
      </c>
      <c r="Q1988" s="311">
        <v>0</v>
      </c>
      <c r="R1988" s="311">
        <v>7.05</v>
      </c>
      <c r="S1988" s="311">
        <v>0</v>
      </c>
      <c r="T1988" s="392">
        <v>80.722999999999999</v>
      </c>
      <c r="U1988" s="392">
        <v>0</v>
      </c>
      <c r="V1988" s="311">
        <v>6.9730230336964159</v>
      </c>
      <c r="W1988" s="311">
        <v>6.2175376937155704</v>
      </c>
      <c r="X1988" s="311">
        <v>50.065526721463407</v>
      </c>
      <c r="Y1988" s="311">
        <v>66.077872360000001</v>
      </c>
      <c r="Z1988" s="311">
        <v>4.1295013799999998</v>
      </c>
      <c r="AA1988" s="395">
        <v>133.46346118887541</v>
      </c>
      <c r="AB1988" s="533"/>
      <c r="AC1988" s="515"/>
      <c r="AD1988" s="515"/>
      <c r="AE1988" s="515"/>
      <c r="AF1988" s="488"/>
      <c r="AG1988" s="515"/>
      <c r="AH1988" s="515"/>
      <c r="AI1988" s="488"/>
      <c r="AJ1988" s="488"/>
      <c r="AK1988" s="515"/>
      <c r="AL1988" s="515"/>
      <c r="AM1988" s="515"/>
      <c r="AN1988" s="515"/>
      <c r="AO1988" s="515"/>
      <c r="AP1988" s="515"/>
      <c r="AQ1988" s="515"/>
      <c r="AR1988" s="515"/>
      <c r="AS1988" s="515"/>
      <c r="AT1988" s="515"/>
      <c r="AU1988" s="489"/>
    </row>
    <row r="1989" spans="1:47" s="516" customFormat="1" ht="12.75">
      <c r="A1989" s="534"/>
      <c r="B1989" s="346" t="s">
        <v>367</v>
      </c>
      <c r="C1989" s="347"/>
      <c r="D1989" s="347">
        <v>352.46100000000001</v>
      </c>
      <c r="E1989" s="347">
        <v>0</v>
      </c>
      <c r="F1989" s="394"/>
      <c r="G1989" s="394"/>
      <c r="H1989" s="311">
        <v>490.16054360397595</v>
      </c>
      <c r="I1989" s="311">
        <v>444.58987639953989</v>
      </c>
      <c r="J1989" s="311">
        <v>0.09</v>
      </c>
      <c r="K1989" s="311">
        <v>0</v>
      </c>
      <c r="L1989" s="311">
        <v>23.576000000000001</v>
      </c>
      <c r="M1989" s="311">
        <v>0</v>
      </c>
      <c r="N1989" s="311">
        <v>8.2330000000000005</v>
      </c>
      <c r="O1989" s="311">
        <v>0</v>
      </c>
      <c r="P1989" s="311">
        <v>32.241999999999997</v>
      </c>
      <c r="Q1989" s="311">
        <v>0</v>
      </c>
      <c r="R1989" s="311">
        <v>288.32</v>
      </c>
      <c r="S1989" s="311">
        <v>0</v>
      </c>
      <c r="T1989" s="392">
        <v>352.46100000000001</v>
      </c>
      <c r="U1989" s="392">
        <v>0</v>
      </c>
      <c r="V1989" s="311">
        <v>31.26488991939728</v>
      </c>
      <c r="W1989" s="311">
        <v>21.446846603920534</v>
      </c>
      <c r="X1989" s="311">
        <v>127.70614195904344</v>
      </c>
      <c r="Y1989" s="311">
        <v>165.38931115000003</v>
      </c>
      <c r="Z1989" s="311">
        <v>130.04757670000001</v>
      </c>
      <c r="AA1989" s="395">
        <v>475.85476633236129</v>
      </c>
      <c r="AB1989" s="533"/>
      <c r="AC1989" s="515"/>
      <c r="AD1989" s="515"/>
      <c r="AE1989" s="515"/>
      <c r="AF1989" s="488"/>
      <c r="AG1989" s="515"/>
      <c r="AH1989" s="515"/>
      <c r="AI1989" s="488"/>
      <c r="AJ1989" s="488"/>
      <c r="AK1989" s="515"/>
      <c r="AL1989" s="515"/>
      <c r="AM1989" s="515"/>
      <c r="AN1989" s="515"/>
      <c r="AO1989" s="515"/>
      <c r="AP1989" s="515"/>
      <c r="AQ1989" s="515"/>
      <c r="AR1989" s="515"/>
      <c r="AS1989" s="515"/>
      <c r="AT1989" s="515"/>
      <c r="AU1989" s="489"/>
    </row>
    <row r="1990" spans="1:47" s="516" customFormat="1" ht="12.75">
      <c r="A1990" s="534"/>
      <c r="B1990" s="346" t="s">
        <v>368</v>
      </c>
      <c r="C1990" s="347">
        <v>0</v>
      </c>
      <c r="D1990" s="347">
        <v>43.960100000000004</v>
      </c>
      <c r="E1990" s="347">
        <v>0</v>
      </c>
      <c r="F1990" s="394"/>
      <c r="G1990" s="394"/>
      <c r="H1990" s="311">
        <v>125.7741960893394</v>
      </c>
      <c r="I1990" s="311">
        <v>85.435934592152933</v>
      </c>
      <c r="J1990" s="311">
        <v>0.16600000000000001</v>
      </c>
      <c r="K1990" s="311">
        <v>0</v>
      </c>
      <c r="L1990" s="311">
        <v>8.4141000000000012</v>
      </c>
      <c r="M1990" s="311">
        <v>0</v>
      </c>
      <c r="N1990" s="311">
        <v>9.1999999999999993</v>
      </c>
      <c r="O1990" s="311">
        <v>0</v>
      </c>
      <c r="P1990" s="311">
        <v>23.14</v>
      </c>
      <c r="Q1990" s="311">
        <v>0</v>
      </c>
      <c r="R1990" s="311">
        <v>3.04</v>
      </c>
      <c r="S1990" s="311">
        <v>0</v>
      </c>
      <c r="T1990" s="392">
        <v>43.960100000000004</v>
      </c>
      <c r="U1990" s="392">
        <v>0</v>
      </c>
      <c r="V1990" s="311">
        <v>30.650007589969096</v>
      </c>
      <c r="W1990" s="311">
        <v>15.005767702521641</v>
      </c>
      <c r="X1990" s="311">
        <v>36.361389728291932</v>
      </c>
      <c r="Y1990" s="311">
        <v>31.954901939999999</v>
      </c>
      <c r="Z1990" s="311">
        <v>2.1138752200000002</v>
      </c>
      <c r="AA1990" s="395">
        <v>116.08594218078267</v>
      </c>
      <c r="AB1990" s="533"/>
      <c r="AC1990" s="515"/>
      <c r="AD1990" s="515"/>
      <c r="AE1990" s="515"/>
      <c r="AF1990" s="488"/>
      <c r="AG1990" s="515"/>
      <c r="AH1990" s="515"/>
      <c r="AI1990" s="488"/>
      <c r="AJ1990" s="488"/>
      <c r="AK1990" s="515"/>
      <c r="AL1990" s="515"/>
      <c r="AM1990" s="515"/>
      <c r="AN1990" s="515"/>
      <c r="AO1990" s="515"/>
      <c r="AP1990" s="515"/>
      <c r="AQ1990" s="515"/>
      <c r="AR1990" s="515"/>
      <c r="AS1990" s="515"/>
      <c r="AT1990" s="515"/>
      <c r="AU1990" s="489"/>
    </row>
    <row r="1991" spans="1:47" s="516" customFormat="1" ht="12.75">
      <c r="A1991" s="534"/>
      <c r="B1991" s="346" t="s">
        <v>369</v>
      </c>
      <c r="C1991" s="347"/>
      <c r="D1991" s="347">
        <v>0</v>
      </c>
      <c r="E1991" s="347">
        <v>0</v>
      </c>
      <c r="F1991" s="394"/>
      <c r="G1991" s="394"/>
      <c r="H1991" s="311">
        <v>0</v>
      </c>
      <c r="I1991" s="311">
        <v>0</v>
      </c>
      <c r="J1991" s="311">
        <v>0</v>
      </c>
      <c r="K1991" s="311">
        <v>0</v>
      </c>
      <c r="L1991" s="311">
        <v>0</v>
      </c>
      <c r="M1991" s="311">
        <v>0</v>
      </c>
      <c r="N1991" s="311">
        <v>0</v>
      </c>
      <c r="O1991" s="311">
        <v>0</v>
      </c>
      <c r="P1991" s="311">
        <v>0</v>
      </c>
      <c r="Q1991" s="311">
        <v>0</v>
      </c>
      <c r="R1991" s="311">
        <v>0</v>
      </c>
      <c r="S1991" s="311">
        <v>0</v>
      </c>
      <c r="T1991" s="392">
        <v>0</v>
      </c>
      <c r="U1991" s="392">
        <v>0</v>
      </c>
      <c r="V1991" s="311">
        <v>0</v>
      </c>
      <c r="W1991" s="311">
        <v>0</v>
      </c>
      <c r="X1991" s="311">
        <v>0</v>
      </c>
      <c r="Y1991" s="311">
        <v>0</v>
      </c>
      <c r="Z1991" s="311">
        <v>0</v>
      </c>
      <c r="AA1991" s="395">
        <v>0</v>
      </c>
      <c r="AB1991" s="533"/>
      <c r="AC1991" s="515"/>
      <c r="AD1991" s="515"/>
      <c r="AE1991" s="515"/>
      <c r="AF1991" s="488"/>
      <c r="AG1991" s="515"/>
      <c r="AH1991" s="515"/>
      <c r="AI1991" s="488"/>
      <c r="AJ1991" s="488"/>
      <c r="AK1991" s="515"/>
      <c r="AL1991" s="515"/>
      <c r="AM1991" s="515"/>
      <c r="AN1991" s="515"/>
      <c r="AO1991" s="515"/>
      <c r="AP1991" s="515"/>
      <c r="AQ1991" s="515"/>
      <c r="AR1991" s="515"/>
      <c r="AS1991" s="515"/>
      <c r="AT1991" s="515"/>
      <c r="AU1991" s="489"/>
    </row>
    <row r="1992" spans="1:47" s="516" customFormat="1" ht="12.75">
      <c r="A1992" s="534"/>
      <c r="B1992" s="346" t="s">
        <v>370</v>
      </c>
      <c r="C1992" s="347"/>
      <c r="D1992" s="347">
        <v>9.8000000000000004E-2</v>
      </c>
      <c r="E1992" s="347">
        <v>0</v>
      </c>
      <c r="F1992" s="394"/>
      <c r="G1992" s="394"/>
      <c r="H1992" s="311">
        <v>0</v>
      </c>
      <c r="I1992" s="311">
        <v>0</v>
      </c>
      <c r="J1992" s="311">
        <v>0</v>
      </c>
      <c r="K1992" s="311">
        <v>0</v>
      </c>
      <c r="L1992" s="311">
        <v>9.8000000000000004E-2</v>
      </c>
      <c r="M1992" s="311">
        <v>0</v>
      </c>
      <c r="N1992" s="311">
        <v>0</v>
      </c>
      <c r="O1992" s="311">
        <v>0</v>
      </c>
      <c r="P1992" s="311">
        <v>0</v>
      </c>
      <c r="Q1992" s="311">
        <v>0</v>
      </c>
      <c r="R1992" s="311">
        <v>0</v>
      </c>
      <c r="S1992" s="311">
        <v>0</v>
      </c>
      <c r="T1992" s="392">
        <v>9.8000000000000004E-2</v>
      </c>
      <c r="U1992" s="392">
        <v>0</v>
      </c>
      <c r="V1992" s="311">
        <v>0</v>
      </c>
      <c r="W1992" s="311">
        <v>0</v>
      </c>
      <c r="X1992" s="311">
        <v>0</v>
      </c>
      <c r="Y1992" s="311">
        <v>0</v>
      </c>
      <c r="Z1992" s="311">
        <v>0</v>
      </c>
      <c r="AA1992" s="395">
        <v>0</v>
      </c>
      <c r="AB1992" s="533"/>
      <c r="AC1992" s="515"/>
      <c r="AD1992" s="515"/>
      <c r="AE1992" s="515"/>
      <c r="AF1992" s="488"/>
      <c r="AG1992" s="515"/>
      <c r="AH1992" s="515"/>
      <c r="AI1992" s="488"/>
      <c r="AJ1992" s="488"/>
      <c r="AK1992" s="515"/>
      <c r="AL1992" s="515"/>
      <c r="AM1992" s="515"/>
      <c r="AN1992" s="515"/>
      <c r="AO1992" s="515"/>
      <c r="AP1992" s="515"/>
      <c r="AQ1992" s="515"/>
      <c r="AR1992" s="515"/>
      <c r="AS1992" s="515"/>
      <c r="AT1992" s="515"/>
      <c r="AU1992" s="489"/>
    </row>
    <row r="1993" spans="1:47" s="516" customFormat="1" ht="12.75">
      <c r="A1993" s="534"/>
      <c r="B1993" s="346" t="s">
        <v>371</v>
      </c>
      <c r="C1993" s="347"/>
      <c r="D1993" s="347">
        <v>38.642000000000003</v>
      </c>
      <c r="E1993" s="347">
        <v>0</v>
      </c>
      <c r="F1993" s="394"/>
      <c r="G1993" s="394"/>
      <c r="H1993" s="311">
        <v>88.013656281339365</v>
      </c>
      <c r="I1993" s="311">
        <v>64.111228045566008</v>
      </c>
      <c r="J1993" s="311">
        <v>2.8000000000000001E-2</v>
      </c>
      <c r="K1993" s="311">
        <v>0</v>
      </c>
      <c r="L1993" s="311">
        <v>5.0340000000000007</v>
      </c>
      <c r="M1993" s="311">
        <v>0</v>
      </c>
      <c r="N1993" s="311">
        <v>7.4</v>
      </c>
      <c r="O1993" s="311">
        <v>0</v>
      </c>
      <c r="P1993" s="311">
        <v>23.14</v>
      </c>
      <c r="Q1993" s="311">
        <v>0</v>
      </c>
      <c r="R1993" s="311">
        <v>3.04</v>
      </c>
      <c r="S1993" s="311">
        <v>0</v>
      </c>
      <c r="T1993" s="392">
        <v>38.642000000000003</v>
      </c>
      <c r="U1993" s="392">
        <v>0</v>
      </c>
      <c r="V1993" s="311">
        <v>21.300208776650631</v>
      </c>
      <c r="W1993" s="311">
        <v>10.578662614226642</v>
      </c>
      <c r="X1993" s="311">
        <v>28.391290139999999</v>
      </c>
      <c r="Y1993" s="311">
        <v>23.027400069999999</v>
      </c>
      <c r="Z1993" s="311">
        <v>2.1138752200000002</v>
      </c>
      <c r="AA1993" s="395">
        <v>85.411436820877256</v>
      </c>
      <c r="AB1993" s="533"/>
      <c r="AC1993" s="515"/>
      <c r="AD1993" s="515"/>
      <c r="AE1993" s="515"/>
      <c r="AF1993" s="488"/>
      <c r="AG1993" s="515"/>
      <c r="AH1993" s="515"/>
      <c r="AI1993" s="488"/>
      <c r="AJ1993" s="488"/>
      <c r="AK1993" s="515"/>
      <c r="AL1993" s="515"/>
      <c r="AM1993" s="515"/>
      <c r="AN1993" s="515"/>
      <c r="AO1993" s="515"/>
      <c r="AP1993" s="515"/>
      <c r="AQ1993" s="515"/>
      <c r="AR1993" s="515"/>
      <c r="AS1993" s="515"/>
      <c r="AT1993" s="515"/>
      <c r="AU1993" s="489"/>
    </row>
    <row r="1994" spans="1:47" s="516" customFormat="1" ht="12.75">
      <c r="A1994" s="534"/>
      <c r="B1994" s="346" t="s">
        <v>372</v>
      </c>
      <c r="C1994" s="347"/>
      <c r="D1994" s="347">
        <v>5.2201000000000004</v>
      </c>
      <c r="E1994" s="347">
        <v>0</v>
      </c>
      <c r="F1994" s="394"/>
      <c r="G1994" s="394"/>
      <c r="H1994" s="311">
        <v>37.760539807999997</v>
      </c>
      <c r="I1994" s="311">
        <v>21.324706546586935</v>
      </c>
      <c r="J1994" s="311">
        <v>0.13800000000000001</v>
      </c>
      <c r="K1994" s="311">
        <v>0</v>
      </c>
      <c r="L1994" s="311">
        <v>3.2820999999999998</v>
      </c>
      <c r="M1994" s="311">
        <v>0</v>
      </c>
      <c r="N1994" s="311">
        <v>1.8</v>
      </c>
      <c r="O1994" s="311">
        <v>0</v>
      </c>
      <c r="P1994" s="311">
        <v>0</v>
      </c>
      <c r="Q1994" s="311">
        <v>0</v>
      </c>
      <c r="R1994" s="311">
        <v>0</v>
      </c>
      <c r="S1994" s="311">
        <v>0</v>
      </c>
      <c r="T1994" s="392">
        <v>5.2200999999999995</v>
      </c>
      <c r="U1994" s="392">
        <v>0</v>
      </c>
      <c r="V1994" s="311">
        <v>9.3497988133184649</v>
      </c>
      <c r="W1994" s="311">
        <v>4.4271050882949989</v>
      </c>
      <c r="X1994" s="311">
        <v>7.9700995882919319</v>
      </c>
      <c r="Y1994" s="311">
        <v>8.9275018700000004</v>
      </c>
      <c r="Z1994" s="311">
        <v>0</v>
      </c>
      <c r="AA1994" s="395">
        <v>30.674505359905396</v>
      </c>
      <c r="AB1994" s="533"/>
      <c r="AC1994" s="515"/>
      <c r="AD1994" s="515"/>
      <c r="AE1994" s="515"/>
      <c r="AF1994" s="488"/>
      <c r="AG1994" s="515"/>
      <c r="AH1994" s="515"/>
      <c r="AI1994" s="488"/>
      <c r="AJ1994" s="488"/>
      <c r="AK1994" s="515"/>
      <c r="AL1994" s="515"/>
      <c r="AM1994" s="515"/>
      <c r="AN1994" s="515"/>
      <c r="AO1994" s="515"/>
      <c r="AP1994" s="515"/>
      <c r="AQ1994" s="515"/>
      <c r="AR1994" s="515"/>
      <c r="AS1994" s="515"/>
      <c r="AT1994" s="515"/>
      <c r="AU1994" s="489"/>
    </row>
    <row r="1995" spans="1:47" s="516" customFormat="1" ht="12.75">
      <c r="A1995" s="534"/>
      <c r="B1995" s="346" t="s">
        <v>373</v>
      </c>
      <c r="C1995" s="347">
        <v>0</v>
      </c>
      <c r="D1995" s="347">
        <v>0</v>
      </c>
      <c r="E1995" s="347">
        <v>80.720000000000013</v>
      </c>
      <c r="F1995" s="394"/>
      <c r="G1995" s="394"/>
      <c r="H1995" s="311">
        <v>384.77884623786213</v>
      </c>
      <c r="I1995" s="311">
        <v>308.6289228713166</v>
      </c>
      <c r="J1995" s="311">
        <v>0</v>
      </c>
      <c r="K1995" s="311">
        <v>1.26</v>
      </c>
      <c r="L1995" s="311">
        <v>0</v>
      </c>
      <c r="M1995" s="311">
        <v>8.990000000000002</v>
      </c>
      <c r="N1995" s="311">
        <v>0</v>
      </c>
      <c r="O1995" s="311">
        <v>10.75</v>
      </c>
      <c r="P1995" s="311">
        <v>0</v>
      </c>
      <c r="Q1995" s="311">
        <v>12.899999999999999</v>
      </c>
      <c r="R1995" s="311">
        <v>0</v>
      </c>
      <c r="S1995" s="311">
        <v>46.82</v>
      </c>
      <c r="T1995" s="392">
        <v>0</v>
      </c>
      <c r="U1995" s="392">
        <v>80.72</v>
      </c>
      <c r="V1995" s="311">
        <v>57.168269046937205</v>
      </c>
      <c r="W1995" s="311">
        <v>77.244062022453249</v>
      </c>
      <c r="X1995" s="311">
        <v>94.380066061201205</v>
      </c>
      <c r="Y1995" s="311">
        <v>87.005748080000004</v>
      </c>
      <c r="Z1995" s="311">
        <v>49.999046700000001</v>
      </c>
      <c r="AA1995" s="395">
        <v>365.79719191059172</v>
      </c>
      <c r="AB1995" s="533"/>
      <c r="AC1995" s="515"/>
      <c r="AD1995" s="515"/>
      <c r="AE1995" s="515"/>
      <c r="AF1995" s="488"/>
      <c r="AG1995" s="515"/>
      <c r="AH1995" s="515"/>
      <c r="AI1995" s="488"/>
      <c r="AJ1995" s="488"/>
      <c r="AK1995" s="515"/>
      <c r="AL1995" s="515"/>
      <c r="AM1995" s="515"/>
      <c r="AN1995" s="515"/>
      <c r="AO1995" s="515"/>
      <c r="AP1995" s="515"/>
      <c r="AQ1995" s="515"/>
      <c r="AR1995" s="515"/>
      <c r="AS1995" s="515"/>
      <c r="AT1995" s="515"/>
      <c r="AU1995" s="489"/>
    </row>
    <row r="1996" spans="1:47" s="516" customFormat="1" ht="12.75">
      <c r="A1996" s="534"/>
      <c r="B1996" s="346" t="s">
        <v>374</v>
      </c>
      <c r="C1996" s="347"/>
      <c r="D1996" s="347">
        <v>0</v>
      </c>
      <c r="E1996" s="347">
        <v>0</v>
      </c>
      <c r="F1996" s="394"/>
      <c r="G1996" s="394"/>
      <c r="H1996" s="311">
        <v>0</v>
      </c>
      <c r="I1996" s="311">
        <v>0</v>
      </c>
      <c r="J1996" s="311">
        <v>0</v>
      </c>
      <c r="K1996" s="311">
        <v>0</v>
      </c>
      <c r="L1996" s="311">
        <v>0</v>
      </c>
      <c r="M1996" s="311">
        <v>0</v>
      </c>
      <c r="N1996" s="311">
        <v>0</v>
      </c>
      <c r="O1996" s="311">
        <v>0</v>
      </c>
      <c r="P1996" s="311">
        <v>0</v>
      </c>
      <c r="Q1996" s="311">
        <v>0</v>
      </c>
      <c r="R1996" s="311">
        <v>0</v>
      </c>
      <c r="S1996" s="311">
        <v>0</v>
      </c>
      <c r="T1996" s="392">
        <v>0</v>
      </c>
      <c r="U1996" s="392">
        <v>0</v>
      </c>
      <c r="V1996" s="311">
        <v>0</v>
      </c>
      <c r="W1996" s="311">
        <v>0</v>
      </c>
      <c r="X1996" s="311">
        <v>0</v>
      </c>
      <c r="Y1996" s="311">
        <v>0</v>
      </c>
      <c r="Z1996" s="311">
        <v>0</v>
      </c>
      <c r="AA1996" s="395">
        <v>0</v>
      </c>
      <c r="AB1996" s="533"/>
      <c r="AC1996" s="515"/>
      <c r="AD1996" s="515"/>
      <c r="AE1996" s="515"/>
      <c r="AF1996" s="488"/>
      <c r="AG1996" s="515"/>
      <c r="AH1996" s="515"/>
      <c r="AI1996" s="488"/>
      <c r="AJ1996" s="488"/>
      <c r="AK1996" s="515"/>
      <c r="AL1996" s="515"/>
      <c r="AM1996" s="515"/>
      <c r="AN1996" s="515"/>
      <c r="AO1996" s="515"/>
      <c r="AP1996" s="515"/>
      <c r="AQ1996" s="515"/>
      <c r="AR1996" s="515"/>
      <c r="AS1996" s="515"/>
      <c r="AT1996" s="515"/>
      <c r="AU1996" s="489"/>
    </row>
    <row r="1997" spans="1:47" s="516" customFormat="1" ht="12.75">
      <c r="A1997" s="534"/>
      <c r="B1997" s="346" t="s">
        <v>375</v>
      </c>
      <c r="C1997" s="347"/>
      <c r="D1997" s="347">
        <v>0</v>
      </c>
      <c r="E1997" s="347">
        <v>0</v>
      </c>
      <c r="F1997" s="394"/>
      <c r="G1997" s="394"/>
      <c r="H1997" s="311">
        <v>0</v>
      </c>
      <c r="I1997" s="311">
        <v>0</v>
      </c>
      <c r="J1997" s="311">
        <v>0</v>
      </c>
      <c r="K1997" s="311">
        <v>0</v>
      </c>
      <c r="L1997" s="311">
        <v>0</v>
      </c>
      <c r="M1997" s="311">
        <v>0</v>
      </c>
      <c r="N1997" s="311">
        <v>0</v>
      </c>
      <c r="O1997" s="311">
        <v>0</v>
      </c>
      <c r="P1997" s="311">
        <v>0</v>
      </c>
      <c r="Q1997" s="311">
        <v>0</v>
      </c>
      <c r="R1997" s="311">
        <v>0</v>
      </c>
      <c r="S1997" s="311">
        <v>0</v>
      </c>
      <c r="T1997" s="392">
        <v>0</v>
      </c>
      <c r="U1997" s="392">
        <v>0</v>
      </c>
      <c r="V1997" s="311">
        <v>0</v>
      </c>
      <c r="W1997" s="311">
        <v>0</v>
      </c>
      <c r="X1997" s="311">
        <v>0</v>
      </c>
      <c r="Y1997" s="311">
        <v>0</v>
      </c>
      <c r="Z1997" s="311">
        <v>0</v>
      </c>
      <c r="AA1997" s="395">
        <v>0</v>
      </c>
      <c r="AB1997" s="533"/>
      <c r="AC1997" s="515"/>
      <c r="AD1997" s="515"/>
      <c r="AE1997" s="515"/>
      <c r="AF1997" s="488"/>
      <c r="AG1997" s="515"/>
      <c r="AH1997" s="515"/>
      <c r="AI1997" s="488"/>
      <c r="AJ1997" s="488"/>
      <c r="AK1997" s="515"/>
      <c r="AL1997" s="515"/>
      <c r="AM1997" s="515"/>
      <c r="AN1997" s="515"/>
      <c r="AO1997" s="515"/>
      <c r="AP1997" s="515"/>
      <c r="AQ1997" s="515"/>
      <c r="AR1997" s="515"/>
      <c r="AS1997" s="515"/>
      <c r="AT1997" s="515"/>
      <c r="AU1997" s="489"/>
    </row>
    <row r="1998" spans="1:47" s="516" customFormat="1" ht="12.75">
      <c r="A1998" s="534"/>
      <c r="B1998" s="346" t="s">
        <v>376</v>
      </c>
      <c r="C1998" s="347"/>
      <c r="D1998" s="347">
        <v>0</v>
      </c>
      <c r="E1998" s="347">
        <v>80.720000000000013</v>
      </c>
      <c r="F1998" s="394"/>
      <c r="G1998" s="394"/>
      <c r="H1998" s="311">
        <v>384.77884623786213</v>
      </c>
      <c r="I1998" s="311">
        <v>308.6289228713166</v>
      </c>
      <c r="J1998" s="311">
        <v>0</v>
      </c>
      <c r="K1998" s="311">
        <v>1.26</v>
      </c>
      <c r="L1998" s="311">
        <v>0</v>
      </c>
      <c r="M1998" s="311">
        <v>8.990000000000002</v>
      </c>
      <c r="N1998" s="311">
        <v>0</v>
      </c>
      <c r="O1998" s="311">
        <v>10.75</v>
      </c>
      <c r="P1998" s="311">
        <v>0</v>
      </c>
      <c r="Q1998" s="311">
        <v>12.899999999999999</v>
      </c>
      <c r="R1998" s="311">
        <v>0</v>
      </c>
      <c r="S1998" s="311">
        <v>46.82</v>
      </c>
      <c r="T1998" s="392">
        <v>0</v>
      </c>
      <c r="U1998" s="392">
        <v>80.72</v>
      </c>
      <c r="V1998" s="311">
        <v>57.168269046937205</v>
      </c>
      <c r="W1998" s="311">
        <v>77.244062022453249</v>
      </c>
      <c r="X1998" s="311">
        <v>94.380066061201205</v>
      </c>
      <c r="Y1998" s="311">
        <v>87.005748080000004</v>
      </c>
      <c r="Z1998" s="311">
        <v>49.999046700000001</v>
      </c>
      <c r="AA1998" s="395">
        <v>365.79719191059172</v>
      </c>
      <c r="AB1998" s="533"/>
      <c r="AC1998" s="515"/>
      <c r="AD1998" s="515"/>
      <c r="AE1998" s="515"/>
      <c r="AF1998" s="488"/>
      <c r="AG1998" s="515"/>
      <c r="AH1998" s="515"/>
      <c r="AI1998" s="488"/>
      <c r="AJ1998" s="488"/>
      <c r="AK1998" s="515"/>
      <c r="AL1998" s="515"/>
      <c r="AM1998" s="515"/>
      <c r="AN1998" s="515"/>
      <c r="AO1998" s="515"/>
      <c r="AP1998" s="515"/>
      <c r="AQ1998" s="515"/>
      <c r="AR1998" s="515"/>
      <c r="AS1998" s="515"/>
      <c r="AT1998" s="515"/>
      <c r="AU1998" s="489"/>
    </row>
    <row r="1999" spans="1:47" s="516" customFormat="1" ht="12.75">
      <c r="A1999" s="534"/>
      <c r="B1999" s="346" t="s">
        <v>377</v>
      </c>
      <c r="C1999" s="347"/>
      <c r="D1999" s="347">
        <v>0</v>
      </c>
      <c r="E1999" s="347">
        <v>0</v>
      </c>
      <c r="F1999" s="394"/>
      <c r="G1999" s="394"/>
      <c r="H1999" s="311">
        <v>0</v>
      </c>
      <c r="I1999" s="311">
        <v>0</v>
      </c>
      <c r="J1999" s="311">
        <v>0</v>
      </c>
      <c r="K1999" s="311">
        <v>0</v>
      </c>
      <c r="L1999" s="311">
        <v>0</v>
      </c>
      <c r="M1999" s="311">
        <v>0</v>
      </c>
      <c r="N1999" s="311">
        <v>0</v>
      </c>
      <c r="O1999" s="311">
        <v>0</v>
      </c>
      <c r="P1999" s="311">
        <v>0</v>
      </c>
      <c r="Q1999" s="311">
        <v>0</v>
      </c>
      <c r="R1999" s="311">
        <v>0</v>
      </c>
      <c r="S1999" s="311">
        <v>0</v>
      </c>
      <c r="T1999" s="392">
        <v>0</v>
      </c>
      <c r="U1999" s="392">
        <v>0</v>
      </c>
      <c r="V1999" s="311">
        <v>0</v>
      </c>
      <c r="W1999" s="311">
        <v>0</v>
      </c>
      <c r="X1999" s="311">
        <v>0</v>
      </c>
      <c r="Y1999" s="311">
        <v>0</v>
      </c>
      <c r="Z1999" s="311">
        <v>0</v>
      </c>
      <c r="AA1999" s="395">
        <v>0</v>
      </c>
      <c r="AB1999" s="533"/>
      <c r="AC1999" s="515"/>
      <c r="AD1999" s="515"/>
      <c r="AE1999" s="515"/>
      <c r="AF1999" s="488"/>
      <c r="AG1999" s="515"/>
      <c r="AH1999" s="515"/>
      <c r="AI1999" s="488"/>
      <c r="AJ1999" s="488"/>
      <c r="AK1999" s="515"/>
      <c r="AL1999" s="515"/>
      <c r="AM1999" s="515"/>
      <c r="AN1999" s="515"/>
      <c r="AO1999" s="515"/>
      <c r="AP1999" s="515"/>
      <c r="AQ1999" s="515"/>
      <c r="AR1999" s="515"/>
      <c r="AS1999" s="515"/>
      <c r="AT1999" s="515"/>
      <c r="AU1999" s="489"/>
    </row>
    <row r="2000" spans="1:47" s="516" customFormat="1" ht="12.75">
      <c r="A2000" s="534"/>
      <c r="B2000" s="346" t="s">
        <v>67</v>
      </c>
      <c r="C2000" s="347"/>
      <c r="D2000" s="347">
        <v>0</v>
      </c>
      <c r="E2000" s="347">
        <v>0</v>
      </c>
      <c r="F2000" s="394"/>
      <c r="G2000" s="394"/>
      <c r="H2000" s="311">
        <v>0</v>
      </c>
      <c r="I2000" s="311">
        <v>0</v>
      </c>
      <c r="J2000" s="311">
        <v>0</v>
      </c>
      <c r="K2000" s="311">
        <v>0</v>
      </c>
      <c r="L2000" s="311">
        <v>0</v>
      </c>
      <c r="M2000" s="311">
        <v>0</v>
      </c>
      <c r="N2000" s="311">
        <v>0</v>
      </c>
      <c r="O2000" s="311">
        <v>0</v>
      </c>
      <c r="P2000" s="311">
        <v>0</v>
      </c>
      <c r="Q2000" s="311">
        <v>0</v>
      </c>
      <c r="R2000" s="311">
        <v>0</v>
      </c>
      <c r="S2000" s="311">
        <v>0</v>
      </c>
      <c r="T2000" s="392">
        <v>0</v>
      </c>
      <c r="U2000" s="392">
        <v>0</v>
      </c>
      <c r="V2000" s="311">
        <v>0</v>
      </c>
      <c r="W2000" s="311">
        <v>0</v>
      </c>
      <c r="X2000" s="311">
        <v>0</v>
      </c>
      <c r="Y2000" s="311">
        <v>0</v>
      </c>
      <c r="Z2000" s="311">
        <v>0</v>
      </c>
      <c r="AA2000" s="395">
        <v>0</v>
      </c>
      <c r="AB2000" s="533"/>
      <c r="AC2000" s="515"/>
      <c r="AD2000" s="515"/>
      <c r="AE2000" s="515"/>
      <c r="AF2000" s="488"/>
      <c r="AG2000" s="515"/>
      <c r="AH2000" s="515"/>
      <c r="AI2000" s="488"/>
      <c r="AJ2000" s="488"/>
      <c r="AK2000" s="515"/>
      <c r="AL2000" s="515"/>
      <c r="AM2000" s="515"/>
      <c r="AN2000" s="515"/>
      <c r="AO2000" s="515"/>
      <c r="AP2000" s="515"/>
      <c r="AQ2000" s="515"/>
      <c r="AR2000" s="515"/>
      <c r="AS2000" s="515"/>
      <c r="AT2000" s="515"/>
      <c r="AU2000" s="489"/>
    </row>
    <row r="2001" spans="1:47" s="496" customFormat="1" ht="20.100000000000001" customHeight="1">
      <c r="A2001" s="491"/>
      <c r="B2001" s="492" t="s">
        <v>167</v>
      </c>
      <c r="C2001" s="493"/>
      <c r="D2001" s="494"/>
      <c r="E2001" s="494"/>
      <c r="F2001" s="495"/>
      <c r="G2001" s="495"/>
      <c r="H2001" s="494"/>
      <c r="I2001" s="494"/>
      <c r="J2001" s="494"/>
      <c r="K2001" s="494"/>
      <c r="L2001" s="494"/>
      <c r="M2001" s="494"/>
      <c r="N2001" s="494"/>
      <c r="O2001" s="494"/>
      <c r="P2001" s="494"/>
      <c r="Q2001" s="494"/>
      <c r="R2001" s="494"/>
      <c r="S2001" s="494"/>
      <c r="T2001" s="588"/>
      <c r="U2001" s="588"/>
      <c r="V2001" s="494"/>
      <c r="W2001" s="494"/>
      <c r="X2001" s="494"/>
      <c r="Y2001" s="494"/>
      <c r="Z2001" s="494"/>
      <c r="AA2001" s="589"/>
      <c r="AB2001" s="490"/>
      <c r="AC2001" s="515"/>
      <c r="AD2001" s="515"/>
      <c r="AE2001" s="515"/>
      <c r="AF2001" s="515"/>
      <c r="AG2001" s="515"/>
      <c r="AH2001" s="515"/>
      <c r="AI2001" s="515"/>
      <c r="AJ2001" s="488"/>
      <c r="AK2001" s="515"/>
      <c r="AL2001" s="515"/>
      <c r="AM2001" s="515"/>
      <c r="AN2001" s="515"/>
      <c r="AO2001" s="515"/>
      <c r="AP2001" s="515"/>
    </row>
    <row r="2002" spans="1:47" s="528" customFormat="1" ht="30" customHeight="1">
      <c r="A2002" s="542">
        <v>84</v>
      </c>
      <c r="B2002" s="535" t="s">
        <v>168</v>
      </c>
      <c r="C2002" s="513" t="s">
        <v>52</v>
      </c>
      <c r="D2002" s="513">
        <v>1</v>
      </c>
      <c r="E2002" s="513">
        <v>12</v>
      </c>
      <c r="F2002" s="514">
        <v>2014</v>
      </c>
      <c r="G2002" s="398">
        <v>2015</v>
      </c>
      <c r="H2002" s="513">
        <v>110.14</v>
      </c>
      <c r="I2002" s="513">
        <v>110.14</v>
      </c>
      <c r="J2002" s="513"/>
      <c r="K2002" s="513"/>
      <c r="L2002" s="513"/>
      <c r="M2002" s="513"/>
      <c r="N2002" s="513">
        <v>1</v>
      </c>
      <c r="O2002" s="513">
        <v>12</v>
      </c>
      <c r="P2002" s="513"/>
      <c r="Q2002" s="513"/>
      <c r="R2002" s="513"/>
      <c r="S2002" s="513"/>
      <c r="T2002" s="513">
        <v>1</v>
      </c>
      <c r="U2002" s="513">
        <v>12</v>
      </c>
      <c r="V2002" s="590"/>
      <c r="W2002" s="513">
        <v>3.99</v>
      </c>
      <c r="X2002" s="513">
        <v>106.15</v>
      </c>
      <c r="Y2002" s="513"/>
      <c r="Z2002" s="513"/>
      <c r="AA2002" s="587">
        <v>110.14</v>
      </c>
      <c r="AB2002" s="531"/>
      <c r="AC2002" s="515"/>
      <c r="AD2002" s="515"/>
      <c r="AE2002" s="515"/>
      <c r="AF2002" s="515"/>
      <c r="AG2002" s="515"/>
      <c r="AH2002" s="515"/>
      <c r="AI2002" s="515"/>
      <c r="AJ2002" s="515"/>
      <c r="AK2002" s="515"/>
      <c r="AL2002" s="515"/>
      <c r="AM2002" s="515"/>
      <c r="AN2002" s="515"/>
      <c r="AO2002" s="515"/>
      <c r="AP2002" s="515"/>
      <c r="AQ2002" s="515"/>
      <c r="AR2002" s="515"/>
      <c r="AS2002" s="515"/>
      <c r="AT2002" s="515"/>
      <c r="AU2002" s="527"/>
    </row>
    <row r="2003" spans="1:47" s="516" customFormat="1" ht="12.75">
      <c r="A2003" s="534"/>
      <c r="B2003" s="401" t="s">
        <v>361</v>
      </c>
      <c r="C2003" s="360">
        <v>0</v>
      </c>
      <c r="D2003" s="360">
        <v>1</v>
      </c>
      <c r="E2003" s="360">
        <v>12</v>
      </c>
      <c r="F2003" s="402"/>
      <c r="G2003" s="402"/>
      <c r="H2003" s="177">
        <v>110.14000000000001</v>
      </c>
      <c r="I2003" s="177">
        <v>110.14000000000001</v>
      </c>
      <c r="J2003" s="177">
        <v>0</v>
      </c>
      <c r="K2003" s="177">
        <v>0</v>
      </c>
      <c r="L2003" s="177">
        <v>0</v>
      </c>
      <c r="M2003" s="177">
        <v>0</v>
      </c>
      <c r="N2003" s="177">
        <v>1</v>
      </c>
      <c r="O2003" s="177">
        <v>12</v>
      </c>
      <c r="P2003" s="177">
        <v>0</v>
      </c>
      <c r="Q2003" s="177">
        <v>0</v>
      </c>
      <c r="R2003" s="177">
        <v>0</v>
      </c>
      <c r="S2003" s="177">
        <v>0</v>
      </c>
      <c r="T2003" s="418">
        <v>1</v>
      </c>
      <c r="U2003" s="418">
        <v>12</v>
      </c>
      <c r="V2003" s="177">
        <v>0</v>
      </c>
      <c r="W2003" s="177">
        <v>3.99</v>
      </c>
      <c r="X2003" s="177">
        <v>106.15</v>
      </c>
      <c r="Y2003" s="177">
        <v>0</v>
      </c>
      <c r="Z2003" s="177">
        <v>0</v>
      </c>
      <c r="AA2003" s="545">
        <v>110.14</v>
      </c>
      <c r="AB2003" s="490"/>
      <c r="AC2003" s="515"/>
      <c r="AD2003" s="515"/>
      <c r="AE2003" s="515"/>
      <c r="AF2003" s="488"/>
      <c r="AG2003" s="515"/>
      <c r="AH2003" s="515"/>
      <c r="AI2003" s="488"/>
      <c r="AJ2003" s="488"/>
      <c r="AK2003" s="515"/>
      <c r="AL2003" s="515"/>
      <c r="AM2003" s="515"/>
      <c r="AN2003" s="515"/>
      <c r="AO2003" s="515"/>
      <c r="AP2003" s="515"/>
      <c r="AQ2003" s="515"/>
      <c r="AR2003" s="515"/>
      <c r="AS2003" s="515"/>
      <c r="AT2003" s="515"/>
      <c r="AU2003" s="489"/>
    </row>
    <row r="2004" spans="1:47" s="516" customFormat="1" ht="12.75">
      <c r="A2004" s="534"/>
      <c r="B2004" s="401" t="s">
        <v>362</v>
      </c>
      <c r="C2004" s="360">
        <v>0</v>
      </c>
      <c r="D2004" s="360">
        <v>1</v>
      </c>
      <c r="E2004" s="360">
        <v>0</v>
      </c>
      <c r="F2004" s="402"/>
      <c r="G2004" s="402"/>
      <c r="H2004" s="177">
        <v>9.70088142</v>
      </c>
      <c r="I2004" s="177">
        <v>9.70088142</v>
      </c>
      <c r="J2004" s="177">
        <v>0</v>
      </c>
      <c r="K2004" s="177">
        <v>0</v>
      </c>
      <c r="L2004" s="177">
        <v>0</v>
      </c>
      <c r="M2004" s="177">
        <v>0</v>
      </c>
      <c r="N2004" s="177">
        <v>1</v>
      </c>
      <c r="O2004" s="177">
        <v>0</v>
      </c>
      <c r="P2004" s="177">
        <v>0</v>
      </c>
      <c r="Q2004" s="177">
        <v>0</v>
      </c>
      <c r="R2004" s="177">
        <v>0</v>
      </c>
      <c r="S2004" s="177">
        <v>0</v>
      </c>
      <c r="T2004" s="418">
        <v>1</v>
      </c>
      <c r="U2004" s="418">
        <v>0</v>
      </c>
      <c r="V2004" s="177">
        <v>0</v>
      </c>
      <c r="W2004" s="177">
        <v>0.35143015</v>
      </c>
      <c r="X2004" s="177">
        <v>9.3494512699999994</v>
      </c>
      <c r="Y2004" s="177">
        <v>0</v>
      </c>
      <c r="Z2004" s="177">
        <v>0</v>
      </c>
      <c r="AA2004" s="545">
        <v>9.70088142</v>
      </c>
      <c r="AB2004" s="490"/>
      <c r="AC2004" s="515"/>
      <c r="AD2004" s="515"/>
      <c r="AE2004" s="515"/>
      <c r="AF2004" s="488"/>
      <c r="AG2004" s="515"/>
      <c r="AH2004" s="515"/>
      <c r="AI2004" s="488"/>
      <c r="AJ2004" s="488"/>
      <c r="AK2004" s="515"/>
      <c r="AL2004" s="515"/>
      <c r="AM2004" s="515"/>
      <c r="AN2004" s="515"/>
      <c r="AO2004" s="515"/>
      <c r="AP2004" s="515"/>
      <c r="AQ2004" s="515"/>
      <c r="AR2004" s="515"/>
      <c r="AS2004" s="515"/>
      <c r="AT2004" s="515"/>
      <c r="AU2004" s="489"/>
    </row>
    <row r="2005" spans="1:47" s="516" customFormat="1" ht="12.75">
      <c r="A2005" s="534"/>
      <c r="B2005" s="401" t="s">
        <v>363</v>
      </c>
      <c r="C2005" s="360">
        <v>0</v>
      </c>
      <c r="D2005" s="360">
        <v>0</v>
      </c>
      <c r="E2005" s="360">
        <v>0</v>
      </c>
      <c r="F2005" s="402"/>
      <c r="G2005" s="402"/>
      <c r="H2005" s="177">
        <v>0</v>
      </c>
      <c r="I2005" s="177">
        <v>0</v>
      </c>
      <c r="J2005" s="177">
        <v>0</v>
      </c>
      <c r="K2005" s="177">
        <v>0</v>
      </c>
      <c r="L2005" s="177">
        <v>0</v>
      </c>
      <c r="M2005" s="177">
        <v>0</v>
      </c>
      <c r="N2005" s="177">
        <v>0</v>
      </c>
      <c r="O2005" s="177">
        <v>0</v>
      </c>
      <c r="P2005" s="177">
        <v>0</v>
      </c>
      <c r="Q2005" s="177">
        <v>0</v>
      </c>
      <c r="R2005" s="177">
        <v>0</v>
      </c>
      <c r="S2005" s="177">
        <v>0</v>
      </c>
      <c r="T2005" s="418">
        <v>0</v>
      </c>
      <c r="U2005" s="418">
        <v>0</v>
      </c>
      <c r="V2005" s="177">
        <v>0</v>
      </c>
      <c r="W2005" s="177">
        <v>0</v>
      </c>
      <c r="X2005" s="177">
        <v>0</v>
      </c>
      <c r="Y2005" s="177">
        <v>0</v>
      </c>
      <c r="Z2005" s="177">
        <v>0</v>
      </c>
      <c r="AA2005" s="545">
        <v>0</v>
      </c>
      <c r="AB2005" s="490"/>
      <c r="AC2005" s="515"/>
      <c r="AD2005" s="515"/>
      <c r="AE2005" s="515"/>
      <c r="AF2005" s="488"/>
      <c r="AG2005" s="515"/>
      <c r="AH2005" s="515"/>
      <c r="AI2005" s="488"/>
      <c r="AJ2005" s="488"/>
      <c r="AK2005" s="515"/>
      <c r="AL2005" s="515"/>
      <c r="AM2005" s="515"/>
      <c r="AN2005" s="515"/>
      <c r="AO2005" s="515"/>
      <c r="AP2005" s="515"/>
      <c r="AQ2005" s="515"/>
      <c r="AR2005" s="515"/>
      <c r="AS2005" s="515"/>
      <c r="AT2005" s="515"/>
      <c r="AU2005" s="489"/>
    </row>
    <row r="2006" spans="1:47" s="516" customFormat="1" ht="12.75">
      <c r="A2006" s="534"/>
      <c r="B2006" s="401" t="s">
        <v>364</v>
      </c>
      <c r="C2006" s="360"/>
      <c r="D2006" s="360"/>
      <c r="E2006" s="360"/>
      <c r="F2006" s="402"/>
      <c r="G2006" s="402"/>
      <c r="H2006" s="177"/>
      <c r="I2006" s="177"/>
      <c r="J2006" s="177"/>
      <c r="K2006" s="177"/>
      <c r="L2006" s="177"/>
      <c r="M2006" s="177"/>
      <c r="N2006" s="177"/>
      <c r="O2006" s="177"/>
      <c r="P2006" s="177"/>
      <c r="Q2006" s="177"/>
      <c r="R2006" s="177"/>
      <c r="S2006" s="177"/>
      <c r="T2006" s="418">
        <v>0</v>
      </c>
      <c r="U2006" s="418">
        <v>0</v>
      </c>
      <c r="V2006" s="177"/>
      <c r="W2006" s="177"/>
      <c r="X2006" s="177"/>
      <c r="Y2006" s="177"/>
      <c r="Z2006" s="177"/>
      <c r="AA2006" s="545">
        <v>0</v>
      </c>
      <c r="AB2006" s="490"/>
      <c r="AC2006" s="515"/>
      <c r="AD2006" s="515"/>
      <c r="AE2006" s="515"/>
      <c r="AF2006" s="488"/>
      <c r="AG2006" s="515"/>
      <c r="AH2006" s="515"/>
      <c r="AI2006" s="488"/>
      <c r="AJ2006" s="488"/>
      <c r="AK2006" s="515"/>
      <c r="AL2006" s="515"/>
      <c r="AM2006" s="515"/>
      <c r="AN2006" s="515"/>
      <c r="AO2006" s="515"/>
      <c r="AP2006" s="515"/>
      <c r="AQ2006" s="515"/>
      <c r="AR2006" s="515"/>
      <c r="AS2006" s="515"/>
      <c r="AT2006" s="515"/>
      <c r="AU2006" s="489"/>
    </row>
    <row r="2007" spans="1:47" s="516" customFormat="1" ht="12.75">
      <c r="A2007" s="534"/>
      <c r="B2007" s="401" t="s">
        <v>365</v>
      </c>
      <c r="C2007" s="360"/>
      <c r="D2007" s="360"/>
      <c r="E2007" s="360"/>
      <c r="F2007" s="402"/>
      <c r="G2007" s="402"/>
      <c r="H2007" s="177"/>
      <c r="I2007" s="177"/>
      <c r="J2007" s="177"/>
      <c r="K2007" s="177"/>
      <c r="L2007" s="177"/>
      <c r="M2007" s="177"/>
      <c r="N2007" s="177"/>
      <c r="O2007" s="177"/>
      <c r="P2007" s="177"/>
      <c r="Q2007" s="177"/>
      <c r="R2007" s="177"/>
      <c r="S2007" s="177"/>
      <c r="T2007" s="418">
        <v>0</v>
      </c>
      <c r="U2007" s="418">
        <v>0</v>
      </c>
      <c r="V2007" s="177"/>
      <c r="W2007" s="177"/>
      <c r="X2007" s="177"/>
      <c r="Y2007" s="177"/>
      <c r="Z2007" s="177"/>
      <c r="AA2007" s="545">
        <v>0</v>
      </c>
      <c r="AB2007" s="490"/>
      <c r="AC2007" s="515"/>
      <c r="AD2007" s="515"/>
      <c r="AE2007" s="515"/>
      <c r="AF2007" s="488"/>
      <c r="AG2007" s="515"/>
      <c r="AH2007" s="515"/>
      <c r="AI2007" s="488"/>
      <c r="AJ2007" s="488"/>
      <c r="AK2007" s="515"/>
      <c r="AL2007" s="515"/>
      <c r="AM2007" s="515"/>
      <c r="AN2007" s="515"/>
      <c r="AO2007" s="515"/>
      <c r="AP2007" s="515"/>
      <c r="AQ2007" s="515"/>
      <c r="AR2007" s="515"/>
      <c r="AS2007" s="515"/>
      <c r="AT2007" s="515"/>
      <c r="AU2007" s="489"/>
    </row>
    <row r="2008" spans="1:47" s="516" customFormat="1" ht="12.75">
      <c r="A2008" s="534"/>
      <c r="B2008" s="401" t="s">
        <v>366</v>
      </c>
      <c r="C2008" s="360"/>
      <c r="D2008" s="360"/>
      <c r="E2008" s="360"/>
      <c r="F2008" s="402"/>
      <c r="G2008" s="402"/>
      <c r="H2008" s="177"/>
      <c r="I2008" s="177"/>
      <c r="J2008" s="177"/>
      <c r="K2008" s="177"/>
      <c r="L2008" s="177"/>
      <c r="M2008" s="177"/>
      <c r="N2008" s="177"/>
      <c r="O2008" s="177"/>
      <c r="P2008" s="177"/>
      <c r="Q2008" s="177"/>
      <c r="R2008" s="177"/>
      <c r="S2008" s="177"/>
      <c r="T2008" s="418">
        <v>0</v>
      </c>
      <c r="U2008" s="418">
        <v>0</v>
      </c>
      <c r="V2008" s="177"/>
      <c r="W2008" s="177"/>
      <c r="X2008" s="177"/>
      <c r="Y2008" s="177"/>
      <c r="Z2008" s="177"/>
      <c r="AA2008" s="545">
        <v>0</v>
      </c>
      <c r="AB2008" s="490"/>
      <c r="AC2008" s="515"/>
      <c r="AD2008" s="515"/>
      <c r="AE2008" s="515"/>
      <c r="AF2008" s="488"/>
      <c r="AG2008" s="515"/>
      <c r="AH2008" s="515"/>
      <c r="AI2008" s="488"/>
      <c r="AJ2008" s="488"/>
      <c r="AK2008" s="515"/>
      <c r="AL2008" s="515"/>
      <c r="AM2008" s="515"/>
      <c r="AN2008" s="515"/>
      <c r="AO2008" s="515"/>
      <c r="AP2008" s="515"/>
      <c r="AQ2008" s="515"/>
      <c r="AR2008" s="515"/>
      <c r="AS2008" s="515"/>
      <c r="AT2008" s="515"/>
      <c r="AU2008" s="489"/>
    </row>
    <row r="2009" spans="1:47" s="516" customFormat="1" ht="12.75">
      <c r="A2009" s="534"/>
      <c r="B2009" s="401" t="s">
        <v>367</v>
      </c>
      <c r="C2009" s="360"/>
      <c r="D2009" s="360"/>
      <c r="E2009" s="360"/>
      <c r="F2009" s="402"/>
      <c r="G2009" s="402"/>
      <c r="H2009" s="177"/>
      <c r="I2009" s="177"/>
      <c r="J2009" s="177"/>
      <c r="K2009" s="177"/>
      <c r="L2009" s="177"/>
      <c r="M2009" s="177"/>
      <c r="N2009" s="177"/>
      <c r="O2009" s="177"/>
      <c r="P2009" s="177"/>
      <c r="Q2009" s="177"/>
      <c r="R2009" s="177"/>
      <c r="S2009" s="177"/>
      <c r="T2009" s="418">
        <v>0</v>
      </c>
      <c r="U2009" s="418">
        <v>0</v>
      </c>
      <c r="V2009" s="177"/>
      <c r="W2009" s="177"/>
      <c r="X2009" s="177"/>
      <c r="Y2009" s="177"/>
      <c r="Z2009" s="177"/>
      <c r="AA2009" s="545">
        <v>0</v>
      </c>
      <c r="AB2009" s="490"/>
      <c r="AC2009" s="515"/>
      <c r="AD2009" s="515"/>
      <c r="AE2009" s="515"/>
      <c r="AF2009" s="488"/>
      <c r="AG2009" s="515"/>
      <c r="AH2009" s="515"/>
      <c r="AI2009" s="488"/>
      <c r="AJ2009" s="488"/>
      <c r="AK2009" s="515"/>
      <c r="AL2009" s="515"/>
      <c r="AM2009" s="515"/>
      <c r="AN2009" s="515"/>
      <c r="AO2009" s="515"/>
      <c r="AP2009" s="515"/>
      <c r="AQ2009" s="515"/>
      <c r="AR2009" s="515"/>
      <c r="AS2009" s="515"/>
      <c r="AT2009" s="515"/>
      <c r="AU2009" s="489"/>
    </row>
    <row r="2010" spans="1:47" s="516" customFormat="1" ht="12.75">
      <c r="A2010" s="534"/>
      <c r="B2010" s="401" t="s">
        <v>368</v>
      </c>
      <c r="C2010" s="360">
        <v>0</v>
      </c>
      <c r="D2010" s="360">
        <v>1</v>
      </c>
      <c r="E2010" s="360">
        <v>0</v>
      </c>
      <c r="F2010" s="402"/>
      <c r="G2010" s="402"/>
      <c r="H2010" s="177">
        <v>9.70088142</v>
      </c>
      <c r="I2010" s="177">
        <v>9.70088142</v>
      </c>
      <c r="J2010" s="177">
        <v>0</v>
      </c>
      <c r="K2010" s="177">
        <v>0</v>
      </c>
      <c r="L2010" s="177">
        <v>0</v>
      </c>
      <c r="M2010" s="177">
        <v>0</v>
      </c>
      <c r="N2010" s="177">
        <v>1</v>
      </c>
      <c r="O2010" s="177">
        <v>0</v>
      </c>
      <c r="P2010" s="177">
        <v>0</v>
      </c>
      <c r="Q2010" s="177">
        <v>0</v>
      </c>
      <c r="R2010" s="177">
        <v>0</v>
      </c>
      <c r="S2010" s="177">
        <v>0</v>
      </c>
      <c r="T2010" s="418">
        <v>1</v>
      </c>
      <c r="U2010" s="418">
        <v>0</v>
      </c>
      <c r="V2010" s="177">
        <v>0</v>
      </c>
      <c r="W2010" s="177">
        <v>0.35143015</v>
      </c>
      <c r="X2010" s="177">
        <v>9.3494512699999994</v>
      </c>
      <c r="Y2010" s="177">
        <v>0</v>
      </c>
      <c r="Z2010" s="177">
        <v>0</v>
      </c>
      <c r="AA2010" s="545">
        <v>9.70088142</v>
      </c>
      <c r="AB2010" s="490"/>
      <c r="AC2010" s="515"/>
      <c r="AD2010" s="515"/>
      <c r="AE2010" s="515"/>
      <c r="AF2010" s="488"/>
      <c r="AG2010" s="515"/>
      <c r="AH2010" s="515"/>
      <c r="AI2010" s="488"/>
      <c r="AJ2010" s="488"/>
      <c r="AK2010" s="515"/>
      <c r="AL2010" s="515"/>
      <c r="AM2010" s="515"/>
      <c r="AN2010" s="515"/>
      <c r="AO2010" s="515"/>
      <c r="AP2010" s="515"/>
      <c r="AQ2010" s="515"/>
      <c r="AR2010" s="515"/>
      <c r="AS2010" s="515"/>
      <c r="AT2010" s="515"/>
      <c r="AU2010" s="489"/>
    </row>
    <row r="2011" spans="1:47" s="516" customFormat="1" ht="12.75">
      <c r="A2011" s="534"/>
      <c r="B2011" s="401" t="s">
        <v>369</v>
      </c>
      <c r="C2011" s="360"/>
      <c r="D2011" s="360"/>
      <c r="E2011" s="360"/>
      <c r="F2011" s="402"/>
      <c r="G2011" s="402"/>
      <c r="H2011" s="177"/>
      <c r="I2011" s="177"/>
      <c r="J2011" s="177"/>
      <c r="K2011" s="177"/>
      <c r="L2011" s="177"/>
      <c r="M2011" s="177"/>
      <c r="N2011" s="177"/>
      <c r="O2011" s="177"/>
      <c r="P2011" s="177"/>
      <c r="Q2011" s="177"/>
      <c r="R2011" s="177"/>
      <c r="S2011" s="177"/>
      <c r="T2011" s="418">
        <v>0</v>
      </c>
      <c r="U2011" s="418">
        <v>0</v>
      </c>
      <c r="V2011" s="177"/>
      <c r="W2011" s="177"/>
      <c r="X2011" s="177"/>
      <c r="Y2011" s="177"/>
      <c r="Z2011" s="177"/>
      <c r="AA2011" s="545">
        <v>0</v>
      </c>
      <c r="AB2011" s="490"/>
      <c r="AC2011" s="515"/>
      <c r="AD2011" s="515"/>
      <c r="AE2011" s="515"/>
      <c r="AF2011" s="488"/>
      <c r="AG2011" s="515"/>
      <c r="AH2011" s="515"/>
      <c r="AI2011" s="488"/>
      <c r="AJ2011" s="488"/>
      <c r="AK2011" s="515"/>
      <c r="AL2011" s="515"/>
      <c r="AM2011" s="515"/>
      <c r="AN2011" s="515"/>
      <c r="AO2011" s="515"/>
      <c r="AP2011" s="515"/>
      <c r="AQ2011" s="515"/>
      <c r="AR2011" s="515"/>
      <c r="AS2011" s="515"/>
      <c r="AT2011" s="515"/>
      <c r="AU2011" s="489"/>
    </row>
    <row r="2012" spans="1:47" s="516" customFormat="1" ht="12.75">
      <c r="A2012" s="534"/>
      <c r="B2012" s="401" t="s">
        <v>370</v>
      </c>
      <c r="C2012" s="360"/>
      <c r="D2012" s="360"/>
      <c r="E2012" s="360"/>
      <c r="F2012" s="402"/>
      <c r="G2012" s="402"/>
      <c r="H2012" s="177"/>
      <c r="I2012" s="177"/>
      <c r="J2012" s="177"/>
      <c r="K2012" s="177"/>
      <c r="L2012" s="177"/>
      <c r="M2012" s="177"/>
      <c r="N2012" s="177"/>
      <c r="O2012" s="177"/>
      <c r="P2012" s="177"/>
      <c r="Q2012" s="177"/>
      <c r="R2012" s="177"/>
      <c r="S2012" s="177"/>
      <c r="T2012" s="418">
        <v>0</v>
      </c>
      <c r="U2012" s="418">
        <v>0</v>
      </c>
      <c r="V2012" s="177"/>
      <c r="W2012" s="177"/>
      <c r="X2012" s="177"/>
      <c r="Y2012" s="177"/>
      <c r="Z2012" s="177"/>
      <c r="AA2012" s="545">
        <v>0</v>
      </c>
      <c r="AB2012" s="490"/>
      <c r="AC2012" s="515"/>
      <c r="AD2012" s="515"/>
      <c r="AE2012" s="515"/>
      <c r="AF2012" s="488"/>
      <c r="AG2012" s="515"/>
      <c r="AH2012" s="515"/>
      <c r="AI2012" s="488"/>
      <c r="AJ2012" s="488"/>
      <c r="AK2012" s="515"/>
      <c r="AL2012" s="515"/>
      <c r="AM2012" s="515"/>
      <c r="AN2012" s="515"/>
      <c r="AO2012" s="515"/>
      <c r="AP2012" s="515"/>
      <c r="AQ2012" s="515"/>
      <c r="AR2012" s="515"/>
      <c r="AS2012" s="515"/>
      <c r="AT2012" s="515"/>
      <c r="AU2012" s="489"/>
    </row>
    <row r="2013" spans="1:47" s="516" customFormat="1" ht="12.75">
      <c r="A2013" s="534"/>
      <c r="B2013" s="401" t="s">
        <v>371</v>
      </c>
      <c r="C2013" s="360"/>
      <c r="D2013" s="360">
        <v>1</v>
      </c>
      <c r="E2013" s="360"/>
      <c r="F2013" s="402"/>
      <c r="G2013" s="402"/>
      <c r="H2013" s="177">
        <v>9.70088142</v>
      </c>
      <c r="I2013" s="518">
        <v>9.70088142</v>
      </c>
      <c r="J2013" s="177"/>
      <c r="K2013" s="177"/>
      <c r="L2013" s="177"/>
      <c r="M2013" s="177"/>
      <c r="N2013" s="177">
        <v>1</v>
      </c>
      <c r="O2013" s="177"/>
      <c r="P2013" s="177"/>
      <c r="Q2013" s="177"/>
      <c r="R2013" s="177"/>
      <c r="S2013" s="177"/>
      <c r="T2013" s="418">
        <v>1</v>
      </c>
      <c r="U2013" s="418">
        <v>0</v>
      </c>
      <c r="V2013" s="177"/>
      <c r="W2013" s="177">
        <v>0.35143015</v>
      </c>
      <c r="X2013" s="177">
        <v>9.3494512699999994</v>
      </c>
      <c r="Y2013" s="177"/>
      <c r="Z2013" s="177"/>
      <c r="AA2013" s="545">
        <v>9.70088142</v>
      </c>
      <c r="AB2013" s="490"/>
      <c r="AC2013" s="515"/>
      <c r="AD2013" s="515"/>
      <c r="AE2013" s="515"/>
      <c r="AF2013" s="488"/>
      <c r="AG2013" s="515"/>
      <c r="AH2013" s="515"/>
      <c r="AI2013" s="488"/>
      <c r="AJ2013" s="488"/>
      <c r="AK2013" s="515"/>
      <c r="AL2013" s="515"/>
      <c r="AM2013" s="515"/>
      <c r="AN2013" s="515"/>
      <c r="AO2013" s="515"/>
      <c r="AP2013" s="515"/>
      <c r="AQ2013" s="515"/>
      <c r="AR2013" s="515"/>
      <c r="AS2013" s="515"/>
      <c r="AT2013" s="515"/>
      <c r="AU2013" s="489"/>
    </row>
    <row r="2014" spans="1:47" s="516" customFormat="1" ht="12.75">
      <c r="A2014" s="534"/>
      <c r="B2014" s="401" t="s">
        <v>372</v>
      </c>
      <c r="C2014" s="360"/>
      <c r="D2014" s="360"/>
      <c r="E2014" s="360"/>
      <c r="F2014" s="402"/>
      <c r="G2014" s="402"/>
      <c r="H2014" s="177"/>
      <c r="I2014" s="177"/>
      <c r="J2014" s="177"/>
      <c r="K2014" s="177"/>
      <c r="L2014" s="177"/>
      <c r="M2014" s="177"/>
      <c r="N2014" s="177"/>
      <c r="O2014" s="177"/>
      <c r="P2014" s="177"/>
      <c r="Q2014" s="177"/>
      <c r="R2014" s="177"/>
      <c r="S2014" s="177"/>
      <c r="T2014" s="418">
        <v>0</v>
      </c>
      <c r="U2014" s="418">
        <v>0</v>
      </c>
      <c r="V2014" s="177"/>
      <c r="W2014" s="177"/>
      <c r="X2014" s="177"/>
      <c r="Y2014" s="177"/>
      <c r="Z2014" s="177"/>
      <c r="AA2014" s="545">
        <v>0</v>
      </c>
      <c r="AB2014" s="490"/>
      <c r="AC2014" s="515"/>
      <c r="AD2014" s="515"/>
      <c r="AE2014" s="515"/>
      <c r="AF2014" s="488"/>
      <c r="AG2014" s="515"/>
      <c r="AH2014" s="515"/>
      <c r="AI2014" s="488"/>
      <c r="AJ2014" s="488"/>
      <c r="AK2014" s="515"/>
      <c r="AL2014" s="515"/>
      <c r="AM2014" s="515"/>
      <c r="AN2014" s="515"/>
      <c r="AO2014" s="515"/>
      <c r="AP2014" s="515"/>
      <c r="AQ2014" s="515"/>
      <c r="AR2014" s="515"/>
      <c r="AS2014" s="515"/>
      <c r="AT2014" s="515"/>
      <c r="AU2014" s="489"/>
    </row>
    <row r="2015" spans="1:47" s="516" customFormat="1" ht="12.75">
      <c r="A2015" s="534"/>
      <c r="B2015" s="401" t="s">
        <v>373</v>
      </c>
      <c r="C2015" s="360">
        <v>0</v>
      </c>
      <c r="D2015" s="360">
        <v>0</v>
      </c>
      <c r="E2015" s="360">
        <v>12</v>
      </c>
      <c r="F2015" s="402"/>
      <c r="G2015" s="402"/>
      <c r="H2015" s="177">
        <v>100.43911858000001</v>
      </c>
      <c r="I2015" s="177">
        <v>100.43911858000001</v>
      </c>
      <c r="J2015" s="177">
        <v>0</v>
      </c>
      <c r="K2015" s="177">
        <v>0</v>
      </c>
      <c r="L2015" s="177">
        <v>0</v>
      </c>
      <c r="M2015" s="177">
        <v>0</v>
      </c>
      <c r="N2015" s="177">
        <v>0</v>
      </c>
      <c r="O2015" s="177">
        <v>12</v>
      </c>
      <c r="P2015" s="177">
        <v>0</v>
      </c>
      <c r="Q2015" s="177">
        <v>0</v>
      </c>
      <c r="R2015" s="177">
        <v>0</v>
      </c>
      <c r="S2015" s="177">
        <v>0</v>
      </c>
      <c r="T2015" s="418">
        <v>0</v>
      </c>
      <c r="U2015" s="418">
        <v>12</v>
      </c>
      <c r="V2015" s="177">
        <v>0</v>
      </c>
      <c r="W2015" s="177">
        <v>3.6385698500000001</v>
      </c>
      <c r="X2015" s="177">
        <v>96.800548730000003</v>
      </c>
      <c r="Y2015" s="177">
        <v>0</v>
      </c>
      <c r="Z2015" s="177">
        <v>0</v>
      </c>
      <c r="AA2015" s="545">
        <v>100.43911858</v>
      </c>
      <c r="AB2015" s="490"/>
      <c r="AC2015" s="515"/>
      <c r="AD2015" s="515"/>
      <c r="AE2015" s="515"/>
      <c r="AF2015" s="488"/>
      <c r="AG2015" s="515"/>
      <c r="AH2015" s="515"/>
      <c r="AI2015" s="488"/>
      <c r="AJ2015" s="488"/>
      <c r="AK2015" s="515"/>
      <c r="AL2015" s="515"/>
      <c r="AM2015" s="515"/>
      <c r="AN2015" s="515"/>
      <c r="AO2015" s="515"/>
      <c r="AP2015" s="515"/>
      <c r="AQ2015" s="515"/>
      <c r="AR2015" s="515"/>
      <c r="AS2015" s="515"/>
      <c r="AT2015" s="515"/>
      <c r="AU2015" s="489"/>
    </row>
    <row r="2016" spans="1:47" s="516" customFormat="1" ht="12.75">
      <c r="A2016" s="534"/>
      <c r="B2016" s="401" t="s">
        <v>374</v>
      </c>
      <c r="C2016" s="360"/>
      <c r="D2016" s="360"/>
      <c r="E2016" s="360"/>
      <c r="F2016" s="402"/>
      <c r="G2016" s="402"/>
      <c r="H2016" s="177"/>
      <c r="I2016" s="177"/>
      <c r="J2016" s="177"/>
      <c r="K2016" s="177"/>
      <c r="L2016" s="177"/>
      <c r="M2016" s="177"/>
      <c r="N2016" s="177"/>
      <c r="O2016" s="177"/>
      <c r="P2016" s="177"/>
      <c r="Q2016" s="177"/>
      <c r="R2016" s="177"/>
      <c r="S2016" s="177"/>
      <c r="T2016" s="418">
        <v>0</v>
      </c>
      <c r="U2016" s="418">
        <v>0</v>
      </c>
      <c r="V2016" s="177"/>
      <c r="W2016" s="177"/>
      <c r="X2016" s="177"/>
      <c r="Y2016" s="177"/>
      <c r="Z2016" s="177"/>
      <c r="AA2016" s="545">
        <v>0</v>
      </c>
      <c r="AB2016" s="490"/>
      <c r="AC2016" s="515"/>
      <c r="AD2016" s="515"/>
      <c r="AE2016" s="515"/>
      <c r="AF2016" s="488"/>
      <c r="AG2016" s="515"/>
      <c r="AH2016" s="515"/>
      <c r="AI2016" s="488"/>
      <c r="AJ2016" s="488"/>
      <c r="AK2016" s="515"/>
      <c r="AL2016" s="515"/>
      <c r="AM2016" s="515"/>
      <c r="AN2016" s="515"/>
      <c r="AO2016" s="515"/>
      <c r="AP2016" s="515"/>
      <c r="AQ2016" s="515"/>
      <c r="AR2016" s="515"/>
      <c r="AS2016" s="515"/>
      <c r="AT2016" s="515"/>
      <c r="AU2016" s="489"/>
    </row>
    <row r="2017" spans="1:47" s="516" customFormat="1" ht="12.75">
      <c r="A2017" s="534"/>
      <c r="B2017" s="401" t="s">
        <v>375</v>
      </c>
      <c r="C2017" s="360"/>
      <c r="D2017" s="360"/>
      <c r="E2017" s="360"/>
      <c r="F2017" s="402"/>
      <c r="G2017" s="402"/>
      <c r="H2017" s="177"/>
      <c r="I2017" s="177"/>
      <c r="J2017" s="177"/>
      <c r="K2017" s="177"/>
      <c r="L2017" s="177"/>
      <c r="M2017" s="177"/>
      <c r="N2017" s="177"/>
      <c r="O2017" s="177"/>
      <c r="P2017" s="177"/>
      <c r="Q2017" s="177"/>
      <c r="R2017" s="177"/>
      <c r="S2017" s="177"/>
      <c r="T2017" s="418">
        <v>0</v>
      </c>
      <c r="U2017" s="418">
        <v>0</v>
      </c>
      <c r="V2017" s="177"/>
      <c r="W2017" s="177"/>
      <c r="X2017" s="177"/>
      <c r="Y2017" s="177"/>
      <c r="Z2017" s="177"/>
      <c r="AA2017" s="545">
        <v>0</v>
      </c>
      <c r="AB2017" s="490"/>
      <c r="AC2017" s="515"/>
      <c r="AD2017" s="515"/>
      <c r="AE2017" s="515"/>
      <c r="AF2017" s="488"/>
      <c r="AG2017" s="515"/>
      <c r="AH2017" s="515"/>
      <c r="AI2017" s="488"/>
      <c r="AJ2017" s="488"/>
      <c r="AK2017" s="515"/>
      <c r="AL2017" s="515"/>
      <c r="AM2017" s="515"/>
      <c r="AN2017" s="515"/>
      <c r="AO2017" s="515"/>
      <c r="AP2017" s="515"/>
      <c r="AQ2017" s="515"/>
      <c r="AR2017" s="515"/>
      <c r="AS2017" s="515"/>
      <c r="AT2017" s="515"/>
      <c r="AU2017" s="489"/>
    </row>
    <row r="2018" spans="1:47" s="516" customFormat="1" ht="12.75">
      <c r="A2018" s="534"/>
      <c r="B2018" s="401" t="s">
        <v>376</v>
      </c>
      <c r="C2018" s="360"/>
      <c r="D2018" s="360"/>
      <c r="E2018" s="360">
        <v>12</v>
      </c>
      <c r="F2018" s="402"/>
      <c r="G2018" s="402"/>
      <c r="H2018" s="177">
        <v>100.43911858000001</v>
      </c>
      <c r="I2018" s="518">
        <v>100.43911858000001</v>
      </c>
      <c r="J2018" s="177"/>
      <c r="K2018" s="177"/>
      <c r="L2018" s="177"/>
      <c r="M2018" s="177"/>
      <c r="N2018" s="177"/>
      <c r="O2018" s="177">
        <v>12</v>
      </c>
      <c r="P2018" s="177"/>
      <c r="Q2018" s="177"/>
      <c r="R2018" s="177"/>
      <c r="S2018" s="177"/>
      <c r="T2018" s="418">
        <v>0</v>
      </c>
      <c r="U2018" s="418">
        <v>12</v>
      </c>
      <c r="V2018" s="177"/>
      <c r="W2018" s="177">
        <v>3.6385698500000001</v>
      </c>
      <c r="X2018" s="177">
        <v>96.800548730000003</v>
      </c>
      <c r="Y2018" s="177"/>
      <c r="Z2018" s="177"/>
      <c r="AA2018" s="545">
        <v>100.43911858</v>
      </c>
      <c r="AB2018" s="490"/>
      <c r="AC2018" s="515"/>
      <c r="AD2018" s="515"/>
      <c r="AE2018" s="515"/>
      <c r="AF2018" s="488"/>
      <c r="AG2018" s="515"/>
      <c r="AH2018" s="515"/>
      <c r="AI2018" s="488"/>
      <c r="AJ2018" s="488"/>
      <c r="AK2018" s="515"/>
      <c r="AL2018" s="515"/>
      <c r="AM2018" s="515"/>
      <c r="AN2018" s="515"/>
      <c r="AO2018" s="515"/>
      <c r="AP2018" s="515"/>
      <c r="AQ2018" s="515"/>
      <c r="AR2018" s="515"/>
      <c r="AS2018" s="515"/>
      <c r="AT2018" s="515"/>
      <c r="AU2018" s="489"/>
    </row>
    <row r="2019" spans="1:47" s="516" customFormat="1" ht="12.75">
      <c r="A2019" s="534"/>
      <c r="B2019" s="401" t="s">
        <v>377</v>
      </c>
      <c r="C2019" s="360"/>
      <c r="D2019" s="360"/>
      <c r="E2019" s="360"/>
      <c r="F2019" s="402"/>
      <c r="G2019" s="402"/>
      <c r="H2019" s="177"/>
      <c r="I2019" s="177"/>
      <c r="J2019" s="177"/>
      <c r="K2019" s="177"/>
      <c r="L2019" s="177"/>
      <c r="M2019" s="177"/>
      <c r="N2019" s="177"/>
      <c r="O2019" s="177"/>
      <c r="P2019" s="177"/>
      <c r="Q2019" s="177"/>
      <c r="R2019" s="177"/>
      <c r="S2019" s="177"/>
      <c r="T2019" s="418">
        <v>0</v>
      </c>
      <c r="U2019" s="418">
        <v>0</v>
      </c>
      <c r="V2019" s="177"/>
      <c r="W2019" s="177"/>
      <c r="X2019" s="177"/>
      <c r="Y2019" s="177"/>
      <c r="Z2019" s="177"/>
      <c r="AA2019" s="545">
        <v>0</v>
      </c>
      <c r="AB2019" s="490"/>
      <c r="AC2019" s="515"/>
      <c r="AD2019" s="515"/>
      <c r="AE2019" s="515"/>
      <c r="AF2019" s="488"/>
      <c r="AG2019" s="515"/>
      <c r="AH2019" s="515"/>
      <c r="AI2019" s="488"/>
      <c r="AJ2019" s="488"/>
      <c r="AK2019" s="515"/>
      <c r="AL2019" s="515"/>
      <c r="AM2019" s="515"/>
      <c r="AN2019" s="515"/>
      <c r="AO2019" s="515"/>
      <c r="AP2019" s="515"/>
      <c r="AQ2019" s="515"/>
      <c r="AR2019" s="515"/>
      <c r="AS2019" s="515"/>
      <c r="AT2019" s="515"/>
      <c r="AU2019" s="489"/>
    </row>
    <row r="2020" spans="1:47" s="516" customFormat="1" ht="12.75">
      <c r="A2020" s="534"/>
      <c r="B2020" s="401" t="s">
        <v>67</v>
      </c>
      <c r="C2020" s="360"/>
      <c r="D2020" s="360"/>
      <c r="E2020" s="360"/>
      <c r="F2020" s="402"/>
      <c r="G2020" s="402"/>
      <c r="H2020" s="177"/>
      <c r="I2020" s="177"/>
      <c r="J2020" s="177"/>
      <c r="K2020" s="177"/>
      <c r="L2020" s="177"/>
      <c r="M2020" s="177"/>
      <c r="N2020" s="177"/>
      <c r="O2020" s="177"/>
      <c r="P2020" s="177"/>
      <c r="Q2020" s="177"/>
      <c r="R2020" s="177"/>
      <c r="S2020" s="177"/>
      <c r="T2020" s="418">
        <v>0</v>
      </c>
      <c r="U2020" s="418">
        <v>0</v>
      </c>
      <c r="V2020" s="177"/>
      <c r="W2020" s="177">
        <v>0</v>
      </c>
      <c r="X2020" s="177"/>
      <c r="Y2020" s="177"/>
      <c r="Z2020" s="177"/>
      <c r="AA2020" s="545">
        <v>0</v>
      </c>
      <c r="AB2020" s="490"/>
      <c r="AC2020" s="515"/>
      <c r="AD2020" s="515"/>
      <c r="AE2020" s="515"/>
      <c r="AF2020" s="488"/>
      <c r="AG2020" s="515"/>
      <c r="AH2020" s="515"/>
      <c r="AI2020" s="488"/>
      <c r="AJ2020" s="488"/>
      <c r="AK2020" s="515"/>
      <c r="AL2020" s="515"/>
      <c r="AM2020" s="515"/>
      <c r="AN2020" s="515"/>
      <c r="AO2020" s="515"/>
      <c r="AP2020" s="515"/>
      <c r="AQ2020" s="515"/>
      <c r="AR2020" s="515"/>
      <c r="AS2020" s="515"/>
      <c r="AT2020" s="515"/>
      <c r="AU2020" s="489"/>
    </row>
    <row r="2021" spans="1:47" s="528" customFormat="1" ht="12.75">
      <c r="A2021" s="542"/>
      <c r="B2021" s="520" t="s">
        <v>169</v>
      </c>
      <c r="C2021" s="513"/>
      <c r="D2021" s="513">
        <v>1</v>
      </c>
      <c r="E2021" s="513">
        <v>12</v>
      </c>
      <c r="F2021" s="514"/>
      <c r="G2021" s="514"/>
      <c r="H2021" s="513">
        <v>110.14</v>
      </c>
      <c r="I2021" s="513">
        <v>110.14</v>
      </c>
      <c r="J2021" s="513">
        <v>0</v>
      </c>
      <c r="K2021" s="513">
        <v>0</v>
      </c>
      <c r="L2021" s="513">
        <v>0</v>
      </c>
      <c r="M2021" s="513">
        <v>0</v>
      </c>
      <c r="N2021" s="513">
        <v>1</v>
      </c>
      <c r="O2021" s="513">
        <v>12</v>
      </c>
      <c r="P2021" s="513">
        <v>0</v>
      </c>
      <c r="Q2021" s="513">
        <v>0</v>
      </c>
      <c r="R2021" s="513">
        <v>0</v>
      </c>
      <c r="S2021" s="513">
        <v>0</v>
      </c>
      <c r="T2021" s="513">
        <v>1</v>
      </c>
      <c r="U2021" s="513">
        <v>12</v>
      </c>
      <c r="V2021" s="513"/>
      <c r="W2021" s="513">
        <v>3.99</v>
      </c>
      <c r="X2021" s="513">
        <v>106.15</v>
      </c>
      <c r="Y2021" s="513">
        <v>0</v>
      </c>
      <c r="Z2021" s="513">
        <v>0</v>
      </c>
      <c r="AA2021" s="587">
        <v>110.14</v>
      </c>
      <c r="AB2021" s="490"/>
      <c r="AC2021" s="515"/>
      <c r="AD2021" s="515"/>
      <c r="AE2021" s="515"/>
      <c r="AF2021" s="515"/>
      <c r="AG2021" s="515"/>
      <c r="AH2021" s="515"/>
      <c r="AI2021" s="515"/>
      <c r="AJ2021" s="515"/>
      <c r="AK2021" s="515"/>
      <c r="AL2021" s="515"/>
      <c r="AM2021" s="515"/>
      <c r="AN2021" s="515"/>
      <c r="AO2021" s="515"/>
      <c r="AP2021" s="515"/>
      <c r="AQ2021" s="515"/>
      <c r="AR2021" s="515"/>
      <c r="AS2021" s="515"/>
      <c r="AT2021" s="515"/>
      <c r="AU2021" s="527"/>
    </row>
    <row r="2022" spans="1:47" s="528" customFormat="1" ht="12.75">
      <c r="A2022" s="534"/>
      <c r="B2022" s="346" t="s">
        <v>361</v>
      </c>
      <c r="C2022" s="347">
        <v>0</v>
      </c>
      <c r="D2022" s="347">
        <v>1</v>
      </c>
      <c r="E2022" s="347">
        <v>12</v>
      </c>
      <c r="F2022" s="394"/>
      <c r="G2022" s="394"/>
      <c r="H2022" s="311">
        <v>110.14000000000001</v>
      </c>
      <c r="I2022" s="311">
        <v>110.14000000000001</v>
      </c>
      <c r="J2022" s="311">
        <v>0</v>
      </c>
      <c r="K2022" s="311">
        <v>0</v>
      </c>
      <c r="L2022" s="311">
        <v>0</v>
      </c>
      <c r="M2022" s="311">
        <v>0</v>
      </c>
      <c r="N2022" s="311">
        <v>1</v>
      </c>
      <c r="O2022" s="311">
        <v>12</v>
      </c>
      <c r="P2022" s="311">
        <v>0</v>
      </c>
      <c r="Q2022" s="311">
        <v>0</v>
      </c>
      <c r="R2022" s="311">
        <v>0</v>
      </c>
      <c r="S2022" s="311">
        <v>0</v>
      </c>
      <c r="T2022" s="392">
        <v>1</v>
      </c>
      <c r="U2022" s="392">
        <v>12</v>
      </c>
      <c r="V2022" s="311">
        <v>0</v>
      </c>
      <c r="W2022" s="311">
        <v>3.99</v>
      </c>
      <c r="X2022" s="311">
        <v>106.15</v>
      </c>
      <c r="Y2022" s="311">
        <v>0</v>
      </c>
      <c r="Z2022" s="311">
        <v>0</v>
      </c>
      <c r="AA2022" s="587">
        <v>110.14</v>
      </c>
      <c r="AB2022" s="490"/>
      <c r="AC2022" s="515"/>
      <c r="AD2022" s="515"/>
      <c r="AE2022" s="515"/>
      <c r="AF2022" s="515"/>
      <c r="AG2022" s="515"/>
      <c r="AH2022" s="515"/>
      <c r="AI2022" s="515"/>
      <c r="AJ2022" s="515"/>
      <c r="AK2022" s="515"/>
      <c r="AL2022" s="515"/>
      <c r="AM2022" s="515"/>
      <c r="AN2022" s="515"/>
      <c r="AO2022" s="515"/>
      <c r="AP2022" s="515"/>
      <c r="AQ2022" s="515"/>
      <c r="AR2022" s="515"/>
      <c r="AS2022" s="515"/>
      <c r="AT2022" s="515"/>
      <c r="AU2022" s="527"/>
    </row>
    <row r="2023" spans="1:47" s="528" customFormat="1" ht="12.75">
      <c r="A2023" s="534"/>
      <c r="B2023" s="346" t="s">
        <v>362</v>
      </c>
      <c r="C2023" s="347">
        <v>0</v>
      </c>
      <c r="D2023" s="347">
        <v>1</v>
      </c>
      <c r="E2023" s="347">
        <v>0</v>
      </c>
      <c r="F2023" s="394"/>
      <c r="G2023" s="394"/>
      <c r="H2023" s="311">
        <v>9.70088142</v>
      </c>
      <c r="I2023" s="311">
        <v>9.70088142</v>
      </c>
      <c r="J2023" s="311">
        <v>0</v>
      </c>
      <c r="K2023" s="311">
        <v>0</v>
      </c>
      <c r="L2023" s="311">
        <v>0</v>
      </c>
      <c r="M2023" s="311">
        <v>0</v>
      </c>
      <c r="N2023" s="311">
        <v>1</v>
      </c>
      <c r="O2023" s="311">
        <v>0</v>
      </c>
      <c r="P2023" s="311">
        <v>0</v>
      </c>
      <c r="Q2023" s="311">
        <v>0</v>
      </c>
      <c r="R2023" s="311">
        <v>0</v>
      </c>
      <c r="S2023" s="311">
        <v>0</v>
      </c>
      <c r="T2023" s="392">
        <v>1</v>
      </c>
      <c r="U2023" s="392">
        <v>0</v>
      </c>
      <c r="V2023" s="311">
        <v>0</v>
      </c>
      <c r="W2023" s="311">
        <v>0.35143015</v>
      </c>
      <c r="X2023" s="311">
        <v>9.3494512699999994</v>
      </c>
      <c r="Y2023" s="311">
        <v>0</v>
      </c>
      <c r="Z2023" s="311">
        <v>0</v>
      </c>
      <c r="AA2023" s="587">
        <v>9.70088142</v>
      </c>
      <c r="AB2023" s="490"/>
      <c r="AC2023" s="515"/>
      <c r="AD2023" s="515"/>
      <c r="AE2023" s="515"/>
      <c r="AF2023" s="515"/>
      <c r="AG2023" s="515"/>
      <c r="AH2023" s="515"/>
      <c r="AI2023" s="515"/>
      <c r="AJ2023" s="515"/>
      <c r="AK2023" s="515"/>
      <c r="AL2023" s="515"/>
      <c r="AM2023" s="515"/>
      <c r="AN2023" s="515"/>
      <c r="AO2023" s="515"/>
      <c r="AP2023" s="515"/>
      <c r="AQ2023" s="515"/>
      <c r="AR2023" s="515"/>
      <c r="AS2023" s="515"/>
      <c r="AT2023" s="515"/>
      <c r="AU2023" s="527"/>
    </row>
    <row r="2024" spans="1:47" s="528" customFormat="1" ht="12.75">
      <c r="A2024" s="534"/>
      <c r="B2024" s="346" t="s">
        <v>363</v>
      </c>
      <c r="C2024" s="347">
        <v>0</v>
      </c>
      <c r="D2024" s="347">
        <v>0</v>
      </c>
      <c r="E2024" s="347">
        <v>0</v>
      </c>
      <c r="F2024" s="394"/>
      <c r="G2024" s="394"/>
      <c r="H2024" s="311">
        <v>0</v>
      </c>
      <c r="I2024" s="311">
        <v>0</v>
      </c>
      <c r="J2024" s="311">
        <v>0</v>
      </c>
      <c r="K2024" s="311">
        <v>0</v>
      </c>
      <c r="L2024" s="311">
        <v>0</v>
      </c>
      <c r="M2024" s="311">
        <v>0</v>
      </c>
      <c r="N2024" s="311">
        <v>0</v>
      </c>
      <c r="O2024" s="311">
        <v>0</v>
      </c>
      <c r="P2024" s="311">
        <v>0</v>
      </c>
      <c r="Q2024" s="311">
        <v>0</v>
      </c>
      <c r="R2024" s="311">
        <v>0</v>
      </c>
      <c r="S2024" s="311">
        <v>0</v>
      </c>
      <c r="T2024" s="392">
        <v>0</v>
      </c>
      <c r="U2024" s="392">
        <v>0</v>
      </c>
      <c r="V2024" s="311">
        <v>0</v>
      </c>
      <c r="W2024" s="311">
        <v>0</v>
      </c>
      <c r="X2024" s="311">
        <v>0</v>
      </c>
      <c r="Y2024" s="311">
        <v>0</v>
      </c>
      <c r="Z2024" s="311">
        <v>0</v>
      </c>
      <c r="AA2024" s="587">
        <v>0</v>
      </c>
      <c r="AB2024" s="490"/>
      <c r="AC2024" s="515"/>
      <c r="AD2024" s="515"/>
      <c r="AE2024" s="515"/>
      <c r="AF2024" s="515"/>
      <c r="AG2024" s="515"/>
      <c r="AH2024" s="515"/>
      <c r="AI2024" s="515"/>
      <c r="AJ2024" s="515"/>
      <c r="AK2024" s="515"/>
      <c r="AL2024" s="515"/>
      <c r="AM2024" s="515"/>
      <c r="AN2024" s="515"/>
      <c r="AO2024" s="515"/>
      <c r="AP2024" s="515"/>
      <c r="AQ2024" s="515"/>
      <c r="AR2024" s="515"/>
      <c r="AS2024" s="515"/>
      <c r="AT2024" s="515"/>
      <c r="AU2024" s="527"/>
    </row>
    <row r="2025" spans="1:47" s="528" customFormat="1" ht="12.75">
      <c r="A2025" s="534"/>
      <c r="B2025" s="346" t="s">
        <v>364</v>
      </c>
      <c r="C2025" s="347"/>
      <c r="D2025" s="347">
        <v>0</v>
      </c>
      <c r="E2025" s="347">
        <v>0</v>
      </c>
      <c r="F2025" s="394"/>
      <c r="G2025" s="394"/>
      <c r="H2025" s="311">
        <v>0</v>
      </c>
      <c r="I2025" s="311">
        <v>0</v>
      </c>
      <c r="J2025" s="311">
        <v>0</v>
      </c>
      <c r="K2025" s="311">
        <v>0</v>
      </c>
      <c r="L2025" s="311">
        <v>0</v>
      </c>
      <c r="M2025" s="311">
        <v>0</v>
      </c>
      <c r="N2025" s="311">
        <v>0</v>
      </c>
      <c r="O2025" s="311">
        <v>0</v>
      </c>
      <c r="P2025" s="311">
        <v>0</v>
      </c>
      <c r="Q2025" s="311">
        <v>0</v>
      </c>
      <c r="R2025" s="311">
        <v>0</v>
      </c>
      <c r="S2025" s="311">
        <v>0</v>
      </c>
      <c r="T2025" s="392">
        <v>0</v>
      </c>
      <c r="U2025" s="392">
        <v>0</v>
      </c>
      <c r="V2025" s="311">
        <v>0</v>
      </c>
      <c r="W2025" s="311">
        <v>0</v>
      </c>
      <c r="X2025" s="311">
        <v>0</v>
      </c>
      <c r="Y2025" s="311">
        <v>0</v>
      </c>
      <c r="Z2025" s="311">
        <v>0</v>
      </c>
      <c r="AA2025" s="587">
        <v>0</v>
      </c>
      <c r="AB2025" s="490"/>
      <c r="AC2025" s="515"/>
      <c r="AD2025" s="515"/>
      <c r="AE2025" s="515"/>
      <c r="AF2025" s="515"/>
      <c r="AG2025" s="515"/>
      <c r="AH2025" s="515"/>
      <c r="AI2025" s="515"/>
      <c r="AJ2025" s="515"/>
      <c r="AK2025" s="515"/>
      <c r="AL2025" s="515"/>
      <c r="AM2025" s="515"/>
      <c r="AN2025" s="515"/>
      <c r="AO2025" s="515"/>
      <c r="AP2025" s="515"/>
      <c r="AQ2025" s="515"/>
      <c r="AR2025" s="515"/>
      <c r="AS2025" s="515"/>
      <c r="AT2025" s="515"/>
      <c r="AU2025" s="527"/>
    </row>
    <row r="2026" spans="1:47" s="528" customFormat="1" ht="12.75">
      <c r="A2026" s="534"/>
      <c r="B2026" s="346" t="s">
        <v>365</v>
      </c>
      <c r="C2026" s="347"/>
      <c r="D2026" s="347">
        <v>0</v>
      </c>
      <c r="E2026" s="347">
        <v>0</v>
      </c>
      <c r="F2026" s="394"/>
      <c r="G2026" s="394"/>
      <c r="H2026" s="311">
        <v>0</v>
      </c>
      <c r="I2026" s="311">
        <v>0</v>
      </c>
      <c r="J2026" s="311">
        <v>0</v>
      </c>
      <c r="K2026" s="311">
        <v>0</v>
      </c>
      <c r="L2026" s="311">
        <v>0</v>
      </c>
      <c r="M2026" s="311">
        <v>0</v>
      </c>
      <c r="N2026" s="311">
        <v>0</v>
      </c>
      <c r="O2026" s="311">
        <v>0</v>
      </c>
      <c r="P2026" s="311">
        <v>0</v>
      </c>
      <c r="Q2026" s="311">
        <v>0</v>
      </c>
      <c r="R2026" s="311">
        <v>0</v>
      </c>
      <c r="S2026" s="311">
        <v>0</v>
      </c>
      <c r="T2026" s="392">
        <v>0</v>
      </c>
      <c r="U2026" s="392">
        <v>0</v>
      </c>
      <c r="V2026" s="311">
        <v>0</v>
      </c>
      <c r="W2026" s="311">
        <v>0</v>
      </c>
      <c r="X2026" s="311">
        <v>0</v>
      </c>
      <c r="Y2026" s="311">
        <v>0</v>
      </c>
      <c r="Z2026" s="311">
        <v>0</v>
      </c>
      <c r="AA2026" s="587">
        <v>0</v>
      </c>
      <c r="AB2026" s="490"/>
      <c r="AC2026" s="515"/>
      <c r="AD2026" s="515"/>
      <c r="AE2026" s="515"/>
      <c r="AF2026" s="515"/>
      <c r="AG2026" s="515"/>
      <c r="AH2026" s="515"/>
      <c r="AI2026" s="515"/>
      <c r="AJ2026" s="515"/>
      <c r="AK2026" s="515"/>
      <c r="AL2026" s="515"/>
      <c r="AM2026" s="515"/>
      <c r="AN2026" s="515"/>
      <c r="AO2026" s="515"/>
      <c r="AP2026" s="515"/>
      <c r="AQ2026" s="515"/>
      <c r="AR2026" s="515"/>
      <c r="AS2026" s="515"/>
      <c r="AT2026" s="515"/>
      <c r="AU2026" s="527"/>
    </row>
    <row r="2027" spans="1:47" s="528" customFormat="1" ht="12.75">
      <c r="A2027" s="534"/>
      <c r="B2027" s="346" t="s">
        <v>366</v>
      </c>
      <c r="C2027" s="347"/>
      <c r="D2027" s="347">
        <v>0</v>
      </c>
      <c r="E2027" s="347">
        <v>0</v>
      </c>
      <c r="F2027" s="394"/>
      <c r="G2027" s="394"/>
      <c r="H2027" s="311">
        <v>0</v>
      </c>
      <c r="I2027" s="311">
        <v>0</v>
      </c>
      <c r="J2027" s="311">
        <v>0</v>
      </c>
      <c r="K2027" s="311">
        <v>0</v>
      </c>
      <c r="L2027" s="311">
        <v>0</v>
      </c>
      <c r="M2027" s="311">
        <v>0</v>
      </c>
      <c r="N2027" s="311">
        <v>0</v>
      </c>
      <c r="O2027" s="311">
        <v>0</v>
      </c>
      <c r="P2027" s="311">
        <v>0</v>
      </c>
      <c r="Q2027" s="311">
        <v>0</v>
      </c>
      <c r="R2027" s="311">
        <v>0</v>
      </c>
      <c r="S2027" s="311">
        <v>0</v>
      </c>
      <c r="T2027" s="392">
        <v>0</v>
      </c>
      <c r="U2027" s="392">
        <v>0</v>
      </c>
      <c r="V2027" s="311">
        <v>0</v>
      </c>
      <c r="W2027" s="311">
        <v>0</v>
      </c>
      <c r="X2027" s="311">
        <v>0</v>
      </c>
      <c r="Y2027" s="311">
        <v>0</v>
      </c>
      <c r="Z2027" s="311">
        <v>0</v>
      </c>
      <c r="AA2027" s="587">
        <v>0</v>
      </c>
      <c r="AB2027" s="490"/>
      <c r="AC2027" s="515"/>
      <c r="AD2027" s="515"/>
      <c r="AE2027" s="515"/>
      <c r="AF2027" s="515"/>
      <c r="AG2027" s="515"/>
      <c r="AH2027" s="515"/>
      <c r="AI2027" s="515"/>
      <c r="AJ2027" s="515"/>
      <c r="AK2027" s="515"/>
      <c r="AL2027" s="515"/>
      <c r="AM2027" s="515"/>
      <c r="AN2027" s="515"/>
      <c r="AO2027" s="515"/>
      <c r="AP2027" s="515"/>
      <c r="AQ2027" s="515"/>
      <c r="AR2027" s="515"/>
      <c r="AS2027" s="515"/>
      <c r="AT2027" s="515"/>
      <c r="AU2027" s="527"/>
    </row>
    <row r="2028" spans="1:47" s="528" customFormat="1" ht="12.75">
      <c r="A2028" s="534"/>
      <c r="B2028" s="346" t="s">
        <v>367</v>
      </c>
      <c r="C2028" s="347"/>
      <c r="D2028" s="347">
        <v>0</v>
      </c>
      <c r="E2028" s="347">
        <v>0</v>
      </c>
      <c r="F2028" s="394"/>
      <c r="G2028" s="394"/>
      <c r="H2028" s="311">
        <v>0</v>
      </c>
      <c r="I2028" s="311">
        <v>0</v>
      </c>
      <c r="J2028" s="311">
        <v>0</v>
      </c>
      <c r="K2028" s="311">
        <v>0</v>
      </c>
      <c r="L2028" s="311">
        <v>0</v>
      </c>
      <c r="M2028" s="311">
        <v>0</v>
      </c>
      <c r="N2028" s="311">
        <v>0</v>
      </c>
      <c r="O2028" s="311">
        <v>0</v>
      </c>
      <c r="P2028" s="311">
        <v>0</v>
      </c>
      <c r="Q2028" s="311">
        <v>0</v>
      </c>
      <c r="R2028" s="311">
        <v>0</v>
      </c>
      <c r="S2028" s="311">
        <v>0</v>
      </c>
      <c r="T2028" s="392">
        <v>0</v>
      </c>
      <c r="U2028" s="392">
        <v>0</v>
      </c>
      <c r="V2028" s="311">
        <v>0</v>
      </c>
      <c r="W2028" s="311">
        <v>0</v>
      </c>
      <c r="X2028" s="311">
        <v>0</v>
      </c>
      <c r="Y2028" s="311">
        <v>0</v>
      </c>
      <c r="Z2028" s="311">
        <v>0</v>
      </c>
      <c r="AA2028" s="587">
        <v>0</v>
      </c>
      <c r="AB2028" s="490"/>
      <c r="AC2028" s="515"/>
      <c r="AD2028" s="515"/>
      <c r="AE2028" s="515"/>
      <c r="AF2028" s="515"/>
      <c r="AG2028" s="515"/>
      <c r="AH2028" s="515"/>
      <c r="AI2028" s="515"/>
      <c r="AJ2028" s="515"/>
      <c r="AK2028" s="515"/>
      <c r="AL2028" s="515"/>
      <c r="AM2028" s="515"/>
      <c r="AN2028" s="515"/>
      <c r="AO2028" s="515"/>
      <c r="AP2028" s="515"/>
      <c r="AQ2028" s="515"/>
      <c r="AR2028" s="515"/>
      <c r="AS2028" s="515"/>
      <c r="AT2028" s="515"/>
      <c r="AU2028" s="527"/>
    </row>
    <row r="2029" spans="1:47" s="528" customFormat="1" ht="12.75">
      <c r="A2029" s="534"/>
      <c r="B2029" s="346" t="s">
        <v>368</v>
      </c>
      <c r="C2029" s="347">
        <v>0</v>
      </c>
      <c r="D2029" s="347">
        <v>1</v>
      </c>
      <c r="E2029" s="347">
        <v>0</v>
      </c>
      <c r="F2029" s="394"/>
      <c r="G2029" s="394"/>
      <c r="H2029" s="311">
        <v>9.70088142</v>
      </c>
      <c r="I2029" s="311">
        <v>9.70088142</v>
      </c>
      <c r="J2029" s="311">
        <v>0</v>
      </c>
      <c r="K2029" s="311">
        <v>0</v>
      </c>
      <c r="L2029" s="311">
        <v>0</v>
      </c>
      <c r="M2029" s="311">
        <v>0</v>
      </c>
      <c r="N2029" s="311">
        <v>1</v>
      </c>
      <c r="O2029" s="311">
        <v>0</v>
      </c>
      <c r="P2029" s="311">
        <v>0</v>
      </c>
      <c r="Q2029" s="311">
        <v>0</v>
      </c>
      <c r="R2029" s="311">
        <v>0</v>
      </c>
      <c r="S2029" s="311">
        <v>0</v>
      </c>
      <c r="T2029" s="392">
        <v>1</v>
      </c>
      <c r="U2029" s="392">
        <v>0</v>
      </c>
      <c r="V2029" s="311">
        <v>0</v>
      </c>
      <c r="W2029" s="311">
        <v>0.35143015</v>
      </c>
      <c r="X2029" s="311">
        <v>9.3494512699999994</v>
      </c>
      <c r="Y2029" s="311">
        <v>0</v>
      </c>
      <c r="Z2029" s="311">
        <v>0</v>
      </c>
      <c r="AA2029" s="587">
        <v>9.70088142</v>
      </c>
      <c r="AB2029" s="490"/>
      <c r="AC2029" s="515"/>
      <c r="AD2029" s="515"/>
      <c r="AE2029" s="515"/>
      <c r="AF2029" s="515"/>
      <c r="AG2029" s="515"/>
      <c r="AH2029" s="515"/>
      <c r="AI2029" s="515"/>
      <c r="AJ2029" s="515"/>
      <c r="AK2029" s="515"/>
      <c r="AL2029" s="515"/>
      <c r="AM2029" s="515"/>
      <c r="AN2029" s="515"/>
      <c r="AO2029" s="515"/>
      <c r="AP2029" s="515"/>
      <c r="AQ2029" s="515"/>
      <c r="AR2029" s="515"/>
      <c r="AS2029" s="515"/>
      <c r="AT2029" s="515"/>
      <c r="AU2029" s="527"/>
    </row>
    <row r="2030" spans="1:47" s="528" customFormat="1" ht="12.75">
      <c r="A2030" s="534"/>
      <c r="B2030" s="346" t="s">
        <v>369</v>
      </c>
      <c r="C2030" s="347"/>
      <c r="D2030" s="347">
        <v>0</v>
      </c>
      <c r="E2030" s="347">
        <v>0</v>
      </c>
      <c r="F2030" s="394"/>
      <c r="G2030" s="394"/>
      <c r="H2030" s="311">
        <v>0</v>
      </c>
      <c r="I2030" s="311">
        <v>0</v>
      </c>
      <c r="J2030" s="311">
        <v>0</v>
      </c>
      <c r="K2030" s="311">
        <v>0</v>
      </c>
      <c r="L2030" s="311">
        <v>0</v>
      </c>
      <c r="M2030" s="311">
        <v>0</v>
      </c>
      <c r="N2030" s="311">
        <v>0</v>
      </c>
      <c r="O2030" s="311">
        <v>0</v>
      </c>
      <c r="P2030" s="311">
        <v>0</v>
      </c>
      <c r="Q2030" s="311">
        <v>0</v>
      </c>
      <c r="R2030" s="311">
        <v>0</v>
      </c>
      <c r="S2030" s="311">
        <v>0</v>
      </c>
      <c r="T2030" s="392">
        <v>0</v>
      </c>
      <c r="U2030" s="392">
        <v>0</v>
      </c>
      <c r="V2030" s="311">
        <v>0</v>
      </c>
      <c r="W2030" s="311">
        <v>0</v>
      </c>
      <c r="X2030" s="311">
        <v>0</v>
      </c>
      <c r="Y2030" s="311">
        <v>0</v>
      </c>
      <c r="Z2030" s="311">
        <v>0</v>
      </c>
      <c r="AA2030" s="587">
        <v>0</v>
      </c>
      <c r="AB2030" s="490"/>
      <c r="AC2030" s="515"/>
      <c r="AD2030" s="515"/>
      <c r="AE2030" s="515"/>
      <c r="AF2030" s="515"/>
      <c r="AG2030" s="515"/>
      <c r="AH2030" s="515"/>
      <c r="AI2030" s="515"/>
      <c r="AJ2030" s="515"/>
      <c r="AK2030" s="515"/>
      <c r="AL2030" s="515"/>
      <c r="AM2030" s="515"/>
      <c r="AN2030" s="515"/>
      <c r="AO2030" s="515"/>
      <c r="AP2030" s="515"/>
      <c r="AQ2030" s="515"/>
      <c r="AR2030" s="515"/>
      <c r="AS2030" s="515"/>
      <c r="AT2030" s="515"/>
      <c r="AU2030" s="527"/>
    </row>
    <row r="2031" spans="1:47" s="528" customFormat="1" ht="12.75">
      <c r="A2031" s="534"/>
      <c r="B2031" s="346" t="s">
        <v>370</v>
      </c>
      <c r="C2031" s="347"/>
      <c r="D2031" s="347">
        <v>0</v>
      </c>
      <c r="E2031" s="347">
        <v>0</v>
      </c>
      <c r="F2031" s="394"/>
      <c r="G2031" s="394"/>
      <c r="H2031" s="311">
        <v>0</v>
      </c>
      <c r="I2031" s="311">
        <v>0</v>
      </c>
      <c r="J2031" s="311">
        <v>0</v>
      </c>
      <c r="K2031" s="311">
        <v>0</v>
      </c>
      <c r="L2031" s="311">
        <v>0</v>
      </c>
      <c r="M2031" s="311">
        <v>0</v>
      </c>
      <c r="N2031" s="311">
        <v>0</v>
      </c>
      <c r="O2031" s="311">
        <v>0</v>
      </c>
      <c r="P2031" s="311">
        <v>0</v>
      </c>
      <c r="Q2031" s="311">
        <v>0</v>
      </c>
      <c r="R2031" s="311">
        <v>0</v>
      </c>
      <c r="S2031" s="311">
        <v>0</v>
      </c>
      <c r="T2031" s="392">
        <v>0</v>
      </c>
      <c r="U2031" s="392">
        <v>0</v>
      </c>
      <c r="V2031" s="311">
        <v>0</v>
      </c>
      <c r="W2031" s="311">
        <v>0</v>
      </c>
      <c r="X2031" s="311">
        <v>0</v>
      </c>
      <c r="Y2031" s="311">
        <v>0</v>
      </c>
      <c r="Z2031" s="311">
        <v>0</v>
      </c>
      <c r="AA2031" s="587">
        <v>0</v>
      </c>
      <c r="AB2031" s="490"/>
      <c r="AC2031" s="515"/>
      <c r="AD2031" s="515"/>
      <c r="AE2031" s="515"/>
      <c r="AF2031" s="515"/>
      <c r="AG2031" s="515"/>
      <c r="AH2031" s="515"/>
      <c r="AI2031" s="515"/>
      <c r="AJ2031" s="515"/>
      <c r="AK2031" s="515"/>
      <c r="AL2031" s="515"/>
      <c r="AM2031" s="515"/>
      <c r="AN2031" s="515"/>
      <c r="AO2031" s="515"/>
      <c r="AP2031" s="515"/>
      <c r="AQ2031" s="515"/>
      <c r="AR2031" s="515"/>
      <c r="AS2031" s="515"/>
      <c r="AT2031" s="515"/>
      <c r="AU2031" s="527"/>
    </row>
    <row r="2032" spans="1:47" s="528" customFormat="1" ht="12.75">
      <c r="A2032" s="534"/>
      <c r="B2032" s="346" t="s">
        <v>371</v>
      </c>
      <c r="C2032" s="347"/>
      <c r="D2032" s="347">
        <v>1</v>
      </c>
      <c r="E2032" s="347">
        <v>0</v>
      </c>
      <c r="F2032" s="394"/>
      <c r="G2032" s="394"/>
      <c r="H2032" s="311">
        <v>9.70088142</v>
      </c>
      <c r="I2032" s="311">
        <v>9.70088142</v>
      </c>
      <c r="J2032" s="311">
        <v>0</v>
      </c>
      <c r="K2032" s="311">
        <v>0</v>
      </c>
      <c r="L2032" s="311">
        <v>0</v>
      </c>
      <c r="M2032" s="311">
        <v>0</v>
      </c>
      <c r="N2032" s="311">
        <v>1</v>
      </c>
      <c r="O2032" s="311">
        <v>0</v>
      </c>
      <c r="P2032" s="311">
        <v>0</v>
      </c>
      <c r="Q2032" s="311">
        <v>0</v>
      </c>
      <c r="R2032" s="311">
        <v>0</v>
      </c>
      <c r="S2032" s="311">
        <v>0</v>
      </c>
      <c r="T2032" s="392">
        <v>1</v>
      </c>
      <c r="U2032" s="392">
        <v>0</v>
      </c>
      <c r="V2032" s="311">
        <v>0</v>
      </c>
      <c r="W2032" s="311">
        <v>0.35143015</v>
      </c>
      <c r="X2032" s="311">
        <v>9.3494512699999994</v>
      </c>
      <c r="Y2032" s="311">
        <v>0</v>
      </c>
      <c r="Z2032" s="311">
        <v>0</v>
      </c>
      <c r="AA2032" s="587">
        <v>9.70088142</v>
      </c>
      <c r="AB2032" s="490"/>
      <c r="AC2032" s="515"/>
      <c r="AD2032" s="515"/>
      <c r="AE2032" s="515"/>
      <c r="AF2032" s="515"/>
      <c r="AG2032" s="515"/>
      <c r="AH2032" s="515"/>
      <c r="AI2032" s="515"/>
      <c r="AJ2032" s="515"/>
      <c r="AK2032" s="515"/>
      <c r="AL2032" s="515"/>
      <c r="AM2032" s="515"/>
      <c r="AN2032" s="515"/>
      <c r="AO2032" s="515"/>
      <c r="AP2032" s="515"/>
      <c r="AQ2032" s="515"/>
      <c r="AR2032" s="515"/>
      <c r="AS2032" s="515"/>
      <c r="AT2032" s="515"/>
      <c r="AU2032" s="527"/>
    </row>
    <row r="2033" spans="1:47" s="528" customFormat="1" ht="12.75">
      <c r="A2033" s="534"/>
      <c r="B2033" s="346" t="s">
        <v>372</v>
      </c>
      <c r="C2033" s="347"/>
      <c r="D2033" s="347">
        <v>0</v>
      </c>
      <c r="E2033" s="347">
        <v>0</v>
      </c>
      <c r="F2033" s="394"/>
      <c r="G2033" s="394"/>
      <c r="H2033" s="311">
        <v>0</v>
      </c>
      <c r="I2033" s="311">
        <v>0</v>
      </c>
      <c r="J2033" s="311">
        <v>0</v>
      </c>
      <c r="K2033" s="311">
        <v>0</v>
      </c>
      <c r="L2033" s="311">
        <v>0</v>
      </c>
      <c r="M2033" s="311">
        <v>0</v>
      </c>
      <c r="N2033" s="311">
        <v>0</v>
      </c>
      <c r="O2033" s="311">
        <v>0</v>
      </c>
      <c r="P2033" s="311">
        <v>0</v>
      </c>
      <c r="Q2033" s="311">
        <v>0</v>
      </c>
      <c r="R2033" s="311">
        <v>0</v>
      </c>
      <c r="S2033" s="311">
        <v>0</v>
      </c>
      <c r="T2033" s="392">
        <v>0</v>
      </c>
      <c r="U2033" s="392">
        <v>0</v>
      </c>
      <c r="V2033" s="311">
        <v>0</v>
      </c>
      <c r="W2033" s="311">
        <v>0</v>
      </c>
      <c r="X2033" s="311">
        <v>0</v>
      </c>
      <c r="Y2033" s="311">
        <v>0</v>
      </c>
      <c r="Z2033" s="311">
        <v>0</v>
      </c>
      <c r="AA2033" s="587">
        <v>0</v>
      </c>
      <c r="AB2033" s="490"/>
      <c r="AC2033" s="515"/>
      <c r="AD2033" s="515"/>
      <c r="AE2033" s="515"/>
      <c r="AF2033" s="515"/>
      <c r="AG2033" s="515"/>
      <c r="AH2033" s="515"/>
      <c r="AI2033" s="515"/>
      <c r="AJ2033" s="515"/>
      <c r="AK2033" s="515"/>
      <c r="AL2033" s="515"/>
      <c r="AM2033" s="515"/>
      <c r="AN2033" s="515"/>
      <c r="AO2033" s="515"/>
      <c r="AP2033" s="515"/>
      <c r="AQ2033" s="515"/>
      <c r="AR2033" s="515"/>
      <c r="AS2033" s="515"/>
      <c r="AT2033" s="515"/>
      <c r="AU2033" s="527"/>
    </row>
    <row r="2034" spans="1:47" s="528" customFormat="1" ht="12.75">
      <c r="A2034" s="534"/>
      <c r="B2034" s="346" t="s">
        <v>373</v>
      </c>
      <c r="C2034" s="347">
        <v>0</v>
      </c>
      <c r="D2034" s="347">
        <v>0</v>
      </c>
      <c r="E2034" s="347">
        <v>12</v>
      </c>
      <c r="F2034" s="394"/>
      <c r="G2034" s="394"/>
      <c r="H2034" s="311">
        <v>100.43911858000001</v>
      </c>
      <c r="I2034" s="311">
        <v>100.43911858000001</v>
      </c>
      <c r="J2034" s="311">
        <v>0</v>
      </c>
      <c r="K2034" s="311">
        <v>0</v>
      </c>
      <c r="L2034" s="311">
        <v>0</v>
      </c>
      <c r="M2034" s="311">
        <v>0</v>
      </c>
      <c r="N2034" s="311">
        <v>0</v>
      </c>
      <c r="O2034" s="311">
        <v>12</v>
      </c>
      <c r="P2034" s="311">
        <v>0</v>
      </c>
      <c r="Q2034" s="311">
        <v>0</v>
      </c>
      <c r="R2034" s="311">
        <v>0</v>
      </c>
      <c r="S2034" s="311">
        <v>0</v>
      </c>
      <c r="T2034" s="392">
        <v>0</v>
      </c>
      <c r="U2034" s="392">
        <v>12</v>
      </c>
      <c r="V2034" s="311">
        <v>0</v>
      </c>
      <c r="W2034" s="311">
        <v>3.6385698500000001</v>
      </c>
      <c r="X2034" s="311">
        <v>96.800548730000003</v>
      </c>
      <c r="Y2034" s="311">
        <v>0</v>
      </c>
      <c r="Z2034" s="311">
        <v>0</v>
      </c>
      <c r="AA2034" s="587">
        <v>100.43911858</v>
      </c>
      <c r="AB2034" s="490"/>
      <c r="AC2034" s="515"/>
      <c r="AD2034" s="515"/>
      <c r="AE2034" s="515"/>
      <c r="AF2034" s="515"/>
      <c r="AG2034" s="515"/>
      <c r="AH2034" s="515"/>
      <c r="AI2034" s="515"/>
      <c r="AJ2034" s="515"/>
      <c r="AK2034" s="515"/>
      <c r="AL2034" s="515"/>
      <c r="AM2034" s="515"/>
      <c r="AN2034" s="515"/>
      <c r="AO2034" s="515"/>
      <c r="AP2034" s="515"/>
      <c r="AQ2034" s="515"/>
      <c r="AR2034" s="515"/>
      <c r="AS2034" s="515"/>
      <c r="AT2034" s="515"/>
      <c r="AU2034" s="527"/>
    </row>
    <row r="2035" spans="1:47" s="528" customFormat="1" ht="12.75">
      <c r="A2035" s="534"/>
      <c r="B2035" s="346" t="s">
        <v>374</v>
      </c>
      <c r="C2035" s="347"/>
      <c r="D2035" s="347">
        <v>0</v>
      </c>
      <c r="E2035" s="347">
        <v>0</v>
      </c>
      <c r="F2035" s="394"/>
      <c r="G2035" s="394"/>
      <c r="H2035" s="311">
        <v>0</v>
      </c>
      <c r="I2035" s="311">
        <v>0</v>
      </c>
      <c r="J2035" s="311">
        <v>0</v>
      </c>
      <c r="K2035" s="311">
        <v>0</v>
      </c>
      <c r="L2035" s="311">
        <v>0</v>
      </c>
      <c r="M2035" s="311">
        <v>0</v>
      </c>
      <c r="N2035" s="311">
        <v>0</v>
      </c>
      <c r="O2035" s="311">
        <v>0</v>
      </c>
      <c r="P2035" s="311">
        <v>0</v>
      </c>
      <c r="Q2035" s="311">
        <v>0</v>
      </c>
      <c r="R2035" s="311">
        <v>0</v>
      </c>
      <c r="S2035" s="311">
        <v>0</v>
      </c>
      <c r="T2035" s="392">
        <v>0</v>
      </c>
      <c r="U2035" s="392">
        <v>0</v>
      </c>
      <c r="V2035" s="311">
        <v>0</v>
      </c>
      <c r="W2035" s="311">
        <v>0</v>
      </c>
      <c r="X2035" s="311">
        <v>0</v>
      </c>
      <c r="Y2035" s="311">
        <v>0</v>
      </c>
      <c r="Z2035" s="311">
        <v>0</v>
      </c>
      <c r="AA2035" s="587">
        <v>0</v>
      </c>
      <c r="AB2035" s="490"/>
      <c r="AC2035" s="515"/>
      <c r="AD2035" s="515"/>
      <c r="AE2035" s="515"/>
      <c r="AF2035" s="515"/>
      <c r="AG2035" s="515"/>
      <c r="AH2035" s="515"/>
      <c r="AI2035" s="515"/>
      <c r="AJ2035" s="515"/>
      <c r="AK2035" s="515"/>
      <c r="AL2035" s="515"/>
      <c r="AM2035" s="515"/>
      <c r="AN2035" s="515"/>
      <c r="AO2035" s="515"/>
      <c r="AP2035" s="515"/>
      <c r="AQ2035" s="515"/>
      <c r="AR2035" s="515"/>
      <c r="AS2035" s="515"/>
      <c r="AT2035" s="515"/>
      <c r="AU2035" s="527"/>
    </row>
    <row r="2036" spans="1:47" s="528" customFormat="1" ht="12.75">
      <c r="A2036" s="534"/>
      <c r="B2036" s="346" t="s">
        <v>375</v>
      </c>
      <c r="C2036" s="347"/>
      <c r="D2036" s="347">
        <v>0</v>
      </c>
      <c r="E2036" s="347">
        <v>0</v>
      </c>
      <c r="F2036" s="394"/>
      <c r="G2036" s="394"/>
      <c r="H2036" s="311">
        <v>0</v>
      </c>
      <c r="I2036" s="311">
        <v>0</v>
      </c>
      <c r="J2036" s="311">
        <v>0</v>
      </c>
      <c r="K2036" s="311">
        <v>0</v>
      </c>
      <c r="L2036" s="311">
        <v>0</v>
      </c>
      <c r="M2036" s="311">
        <v>0</v>
      </c>
      <c r="N2036" s="311">
        <v>0</v>
      </c>
      <c r="O2036" s="311">
        <v>0</v>
      </c>
      <c r="P2036" s="311">
        <v>0</v>
      </c>
      <c r="Q2036" s="311">
        <v>0</v>
      </c>
      <c r="R2036" s="311">
        <v>0</v>
      </c>
      <c r="S2036" s="311">
        <v>0</v>
      </c>
      <c r="T2036" s="392">
        <v>0</v>
      </c>
      <c r="U2036" s="392">
        <v>0</v>
      </c>
      <c r="V2036" s="311">
        <v>0</v>
      </c>
      <c r="W2036" s="311">
        <v>0</v>
      </c>
      <c r="X2036" s="311">
        <v>0</v>
      </c>
      <c r="Y2036" s="311">
        <v>0</v>
      </c>
      <c r="Z2036" s="311">
        <v>0</v>
      </c>
      <c r="AA2036" s="587">
        <v>0</v>
      </c>
      <c r="AB2036" s="490"/>
      <c r="AC2036" s="515"/>
      <c r="AD2036" s="515"/>
      <c r="AE2036" s="515"/>
      <c r="AF2036" s="515"/>
      <c r="AG2036" s="515"/>
      <c r="AH2036" s="515"/>
      <c r="AI2036" s="515"/>
      <c r="AJ2036" s="515"/>
      <c r="AK2036" s="515"/>
      <c r="AL2036" s="515"/>
      <c r="AM2036" s="515"/>
      <c r="AN2036" s="515"/>
      <c r="AO2036" s="515"/>
      <c r="AP2036" s="515"/>
      <c r="AQ2036" s="515"/>
      <c r="AR2036" s="515"/>
      <c r="AS2036" s="515"/>
      <c r="AT2036" s="515"/>
      <c r="AU2036" s="527"/>
    </row>
    <row r="2037" spans="1:47" s="528" customFormat="1" ht="12.75">
      <c r="A2037" s="534"/>
      <c r="B2037" s="346" t="s">
        <v>376</v>
      </c>
      <c r="C2037" s="347"/>
      <c r="D2037" s="347">
        <v>0</v>
      </c>
      <c r="E2037" s="347">
        <v>12</v>
      </c>
      <c r="F2037" s="394"/>
      <c r="G2037" s="394"/>
      <c r="H2037" s="311">
        <v>100.43911858000001</v>
      </c>
      <c r="I2037" s="311">
        <v>100.43911858000001</v>
      </c>
      <c r="J2037" s="311">
        <v>0</v>
      </c>
      <c r="K2037" s="311">
        <v>0</v>
      </c>
      <c r="L2037" s="311">
        <v>0</v>
      </c>
      <c r="M2037" s="311">
        <v>0</v>
      </c>
      <c r="N2037" s="311">
        <v>0</v>
      </c>
      <c r="O2037" s="311">
        <v>12</v>
      </c>
      <c r="P2037" s="311">
        <v>0</v>
      </c>
      <c r="Q2037" s="311">
        <v>0</v>
      </c>
      <c r="R2037" s="311">
        <v>0</v>
      </c>
      <c r="S2037" s="311">
        <v>0</v>
      </c>
      <c r="T2037" s="392">
        <v>0</v>
      </c>
      <c r="U2037" s="392">
        <v>12</v>
      </c>
      <c r="V2037" s="311">
        <v>0</v>
      </c>
      <c r="W2037" s="311">
        <v>3.6385698500000001</v>
      </c>
      <c r="X2037" s="311">
        <v>96.800548730000003</v>
      </c>
      <c r="Y2037" s="311">
        <v>0</v>
      </c>
      <c r="Z2037" s="311">
        <v>0</v>
      </c>
      <c r="AA2037" s="587">
        <v>100.43911858</v>
      </c>
      <c r="AB2037" s="490"/>
      <c r="AC2037" s="515"/>
      <c r="AD2037" s="515"/>
      <c r="AE2037" s="515"/>
      <c r="AF2037" s="515"/>
      <c r="AG2037" s="515"/>
      <c r="AH2037" s="515"/>
      <c r="AI2037" s="515"/>
      <c r="AJ2037" s="515"/>
      <c r="AK2037" s="515"/>
      <c r="AL2037" s="515"/>
      <c r="AM2037" s="515"/>
      <c r="AN2037" s="515"/>
      <c r="AO2037" s="515"/>
      <c r="AP2037" s="515"/>
      <c r="AQ2037" s="515"/>
      <c r="AR2037" s="515"/>
      <c r="AS2037" s="515"/>
      <c r="AT2037" s="515"/>
      <c r="AU2037" s="527"/>
    </row>
    <row r="2038" spans="1:47" s="528" customFormat="1" ht="12.75">
      <c r="A2038" s="534"/>
      <c r="B2038" s="346" t="s">
        <v>377</v>
      </c>
      <c r="C2038" s="347"/>
      <c r="D2038" s="347">
        <v>0</v>
      </c>
      <c r="E2038" s="347">
        <v>0</v>
      </c>
      <c r="F2038" s="394"/>
      <c r="G2038" s="394"/>
      <c r="H2038" s="311">
        <v>0</v>
      </c>
      <c r="I2038" s="311">
        <v>0</v>
      </c>
      <c r="J2038" s="311">
        <v>0</v>
      </c>
      <c r="K2038" s="311">
        <v>0</v>
      </c>
      <c r="L2038" s="311">
        <v>0</v>
      </c>
      <c r="M2038" s="311">
        <v>0</v>
      </c>
      <c r="N2038" s="311">
        <v>0</v>
      </c>
      <c r="O2038" s="311">
        <v>0</v>
      </c>
      <c r="P2038" s="311">
        <v>0</v>
      </c>
      <c r="Q2038" s="311">
        <v>0</v>
      </c>
      <c r="R2038" s="311">
        <v>0</v>
      </c>
      <c r="S2038" s="311">
        <v>0</v>
      </c>
      <c r="T2038" s="392">
        <v>0</v>
      </c>
      <c r="U2038" s="392">
        <v>0</v>
      </c>
      <c r="V2038" s="311">
        <v>0</v>
      </c>
      <c r="W2038" s="311">
        <v>0</v>
      </c>
      <c r="X2038" s="311">
        <v>0</v>
      </c>
      <c r="Y2038" s="311">
        <v>0</v>
      </c>
      <c r="Z2038" s="311">
        <v>0</v>
      </c>
      <c r="AA2038" s="587">
        <v>0</v>
      </c>
      <c r="AB2038" s="490"/>
      <c r="AC2038" s="515"/>
      <c r="AD2038" s="515"/>
      <c r="AE2038" s="515"/>
      <c r="AF2038" s="515"/>
      <c r="AG2038" s="515"/>
      <c r="AH2038" s="515"/>
      <c r="AI2038" s="515"/>
      <c r="AJ2038" s="515"/>
      <c r="AK2038" s="515"/>
      <c r="AL2038" s="515"/>
      <c r="AM2038" s="515"/>
      <c r="AN2038" s="515"/>
      <c r="AO2038" s="515"/>
      <c r="AP2038" s="515"/>
      <c r="AQ2038" s="515"/>
      <c r="AR2038" s="515"/>
      <c r="AS2038" s="515"/>
      <c r="AT2038" s="515"/>
      <c r="AU2038" s="527"/>
    </row>
    <row r="2039" spans="1:47" s="528" customFormat="1" ht="12.75">
      <c r="A2039" s="534"/>
      <c r="B2039" s="346" t="s">
        <v>67</v>
      </c>
      <c r="C2039" s="347"/>
      <c r="D2039" s="347">
        <v>0</v>
      </c>
      <c r="E2039" s="347">
        <v>0</v>
      </c>
      <c r="F2039" s="394"/>
      <c r="G2039" s="394"/>
      <c r="H2039" s="311">
        <v>0</v>
      </c>
      <c r="I2039" s="311">
        <v>0</v>
      </c>
      <c r="J2039" s="311">
        <v>0</v>
      </c>
      <c r="K2039" s="311">
        <v>0</v>
      </c>
      <c r="L2039" s="311">
        <v>0</v>
      </c>
      <c r="M2039" s="311">
        <v>0</v>
      </c>
      <c r="N2039" s="311">
        <v>0</v>
      </c>
      <c r="O2039" s="311">
        <v>0</v>
      </c>
      <c r="P2039" s="311">
        <v>0</v>
      </c>
      <c r="Q2039" s="311">
        <v>0</v>
      </c>
      <c r="R2039" s="311">
        <v>0</v>
      </c>
      <c r="S2039" s="311">
        <v>0</v>
      </c>
      <c r="T2039" s="392">
        <v>0</v>
      </c>
      <c r="U2039" s="392">
        <v>0</v>
      </c>
      <c r="V2039" s="311">
        <v>0</v>
      </c>
      <c r="W2039" s="311">
        <v>0</v>
      </c>
      <c r="X2039" s="311">
        <v>0</v>
      </c>
      <c r="Y2039" s="311">
        <v>0</v>
      </c>
      <c r="Z2039" s="311">
        <v>0</v>
      </c>
      <c r="AA2039" s="587">
        <v>0</v>
      </c>
      <c r="AB2039" s="490"/>
      <c r="AC2039" s="515"/>
      <c r="AD2039" s="515"/>
      <c r="AE2039" s="515"/>
      <c r="AF2039" s="515"/>
      <c r="AG2039" s="515"/>
      <c r="AH2039" s="515"/>
      <c r="AI2039" s="515"/>
      <c r="AJ2039" s="515"/>
      <c r="AK2039" s="515"/>
      <c r="AL2039" s="515"/>
      <c r="AM2039" s="515"/>
      <c r="AN2039" s="515"/>
      <c r="AO2039" s="515"/>
      <c r="AP2039" s="515"/>
      <c r="AQ2039" s="515"/>
      <c r="AR2039" s="515"/>
      <c r="AS2039" s="515"/>
      <c r="AT2039" s="515"/>
      <c r="AU2039" s="527"/>
    </row>
    <row r="2040" spans="1:47" s="496" customFormat="1" ht="20.100000000000001" customHeight="1">
      <c r="A2040" s="491"/>
      <c r="B2040" s="492" t="s">
        <v>235</v>
      </c>
      <c r="C2040" s="493"/>
      <c r="D2040" s="494"/>
      <c r="E2040" s="494"/>
      <c r="F2040" s="495"/>
      <c r="G2040" s="495"/>
      <c r="H2040" s="494"/>
      <c r="I2040" s="494"/>
      <c r="J2040" s="494"/>
      <c r="K2040" s="494"/>
      <c r="L2040" s="494"/>
      <c r="M2040" s="494"/>
      <c r="N2040" s="494"/>
      <c r="O2040" s="494"/>
      <c r="P2040" s="494"/>
      <c r="Q2040" s="494"/>
      <c r="R2040" s="494"/>
      <c r="S2040" s="494"/>
      <c r="T2040" s="588"/>
      <c r="U2040" s="588"/>
      <c r="V2040" s="494"/>
      <c r="W2040" s="494"/>
      <c r="X2040" s="494"/>
      <c r="Y2040" s="494"/>
      <c r="Z2040" s="494"/>
      <c r="AA2040" s="589"/>
      <c r="AB2040" s="490"/>
      <c r="AC2040" s="515"/>
      <c r="AD2040" s="515"/>
      <c r="AE2040" s="515"/>
      <c r="AF2040" s="515"/>
      <c r="AG2040" s="515"/>
      <c r="AH2040" s="515"/>
      <c r="AI2040" s="515"/>
      <c r="AJ2040" s="488"/>
      <c r="AK2040" s="515"/>
      <c r="AL2040" s="515"/>
      <c r="AM2040" s="515"/>
      <c r="AN2040" s="515"/>
      <c r="AO2040" s="515"/>
      <c r="AP2040" s="515"/>
    </row>
    <row r="2041" spans="1:47" s="528" customFormat="1" ht="30" customHeight="1">
      <c r="A2041" s="542">
        <v>85</v>
      </c>
      <c r="B2041" s="535" t="s">
        <v>351</v>
      </c>
      <c r="C2041" s="513" t="s">
        <v>52</v>
      </c>
      <c r="D2041" s="513">
        <v>1.5</v>
      </c>
      <c r="E2041" s="513">
        <v>5</v>
      </c>
      <c r="F2041" s="514">
        <v>2014</v>
      </c>
      <c r="G2041" s="398">
        <v>2015</v>
      </c>
      <c r="H2041" s="513">
        <v>30</v>
      </c>
      <c r="I2041" s="513">
        <v>30</v>
      </c>
      <c r="J2041" s="513"/>
      <c r="K2041" s="513"/>
      <c r="L2041" s="513"/>
      <c r="M2041" s="513"/>
      <c r="N2041" s="513"/>
      <c r="O2041" s="513"/>
      <c r="P2041" s="513">
        <v>1.5</v>
      </c>
      <c r="Q2041" s="513">
        <v>5</v>
      </c>
      <c r="R2041" s="513"/>
      <c r="S2041" s="513"/>
      <c r="T2041" s="584">
        <v>1.5</v>
      </c>
      <c r="U2041" s="584">
        <v>5</v>
      </c>
      <c r="V2041" s="590"/>
      <c r="W2041" s="513"/>
      <c r="X2041" s="513">
        <v>3</v>
      </c>
      <c r="Y2041" s="513">
        <v>27</v>
      </c>
      <c r="Z2041" s="513"/>
      <c r="AA2041" s="587">
        <v>30</v>
      </c>
      <c r="AB2041" s="531"/>
      <c r="AC2041" s="515"/>
      <c r="AD2041" s="515"/>
      <c r="AE2041" s="515"/>
      <c r="AF2041" s="515"/>
      <c r="AG2041" s="515"/>
      <c r="AH2041" s="515"/>
      <c r="AI2041" s="515"/>
      <c r="AJ2041" s="515"/>
      <c r="AK2041" s="515"/>
      <c r="AL2041" s="515"/>
      <c r="AM2041" s="515"/>
      <c r="AN2041" s="515"/>
      <c r="AO2041" s="515"/>
      <c r="AP2041" s="515"/>
      <c r="AQ2041" s="515"/>
      <c r="AR2041" s="515"/>
      <c r="AS2041" s="515"/>
      <c r="AT2041" s="515"/>
      <c r="AU2041" s="527"/>
    </row>
    <row r="2042" spans="1:47" s="516" customFormat="1" ht="12.75">
      <c r="A2042" s="534"/>
      <c r="B2042" s="401" t="s">
        <v>361</v>
      </c>
      <c r="C2042" s="360">
        <v>0</v>
      </c>
      <c r="D2042" s="360">
        <v>1.5</v>
      </c>
      <c r="E2042" s="360">
        <v>5</v>
      </c>
      <c r="F2042" s="402"/>
      <c r="G2042" s="402"/>
      <c r="H2042" s="177">
        <v>29.999999999999996</v>
      </c>
      <c r="I2042" s="177">
        <v>29.999999999999996</v>
      </c>
      <c r="J2042" s="177">
        <v>0</v>
      </c>
      <c r="K2042" s="177">
        <v>0</v>
      </c>
      <c r="L2042" s="177">
        <v>0</v>
      </c>
      <c r="M2042" s="177">
        <v>0</v>
      </c>
      <c r="N2042" s="177">
        <v>0</v>
      </c>
      <c r="O2042" s="177">
        <v>0</v>
      </c>
      <c r="P2042" s="177">
        <v>1.5</v>
      </c>
      <c r="Q2042" s="177">
        <v>5</v>
      </c>
      <c r="R2042" s="177">
        <v>0</v>
      </c>
      <c r="S2042" s="177">
        <v>0</v>
      </c>
      <c r="T2042" s="403">
        <v>1.5</v>
      </c>
      <c r="U2042" s="403">
        <v>5</v>
      </c>
      <c r="V2042" s="177">
        <v>0</v>
      </c>
      <c r="W2042" s="177"/>
      <c r="X2042" s="177">
        <v>3</v>
      </c>
      <c r="Y2042" s="177">
        <v>27</v>
      </c>
      <c r="Z2042" s="177">
        <v>0</v>
      </c>
      <c r="AA2042" s="545">
        <v>30</v>
      </c>
      <c r="AB2042" s="598"/>
      <c r="AC2042" s="515"/>
      <c r="AD2042" s="515"/>
      <c r="AE2042" s="515"/>
      <c r="AF2042" s="488"/>
      <c r="AG2042" s="515"/>
      <c r="AH2042" s="515"/>
      <c r="AI2042" s="488"/>
      <c r="AJ2042" s="488"/>
      <c r="AK2042" s="515"/>
      <c r="AL2042" s="515"/>
      <c r="AM2042" s="515"/>
      <c r="AN2042" s="515"/>
      <c r="AO2042" s="515"/>
      <c r="AP2042" s="515"/>
      <c r="AQ2042" s="515"/>
      <c r="AR2042" s="515"/>
      <c r="AS2042" s="515"/>
      <c r="AT2042" s="515"/>
      <c r="AU2042" s="489"/>
    </row>
    <row r="2043" spans="1:47" s="516" customFormat="1" ht="12.75">
      <c r="A2043" s="534"/>
      <c r="B2043" s="401" t="s">
        <v>362</v>
      </c>
      <c r="C2043" s="360">
        <v>0</v>
      </c>
      <c r="D2043" s="360">
        <v>1.5</v>
      </c>
      <c r="E2043" s="360">
        <v>0</v>
      </c>
      <c r="F2043" s="402"/>
      <c r="G2043" s="402"/>
      <c r="H2043" s="177">
        <v>9.6577361699999997</v>
      </c>
      <c r="I2043" s="177">
        <v>9.6577361699999997</v>
      </c>
      <c r="J2043" s="177">
        <v>0</v>
      </c>
      <c r="K2043" s="177">
        <v>0</v>
      </c>
      <c r="L2043" s="177">
        <v>0</v>
      </c>
      <c r="M2043" s="177">
        <v>0</v>
      </c>
      <c r="N2043" s="177">
        <v>0</v>
      </c>
      <c r="O2043" s="177">
        <v>0</v>
      </c>
      <c r="P2043" s="177">
        <v>1.5</v>
      </c>
      <c r="Q2043" s="177">
        <v>0</v>
      </c>
      <c r="R2043" s="177">
        <v>0</v>
      </c>
      <c r="S2043" s="177">
        <v>0</v>
      </c>
      <c r="T2043" s="403">
        <v>1.5</v>
      </c>
      <c r="U2043" s="403">
        <v>0</v>
      </c>
      <c r="V2043" s="177">
        <v>0</v>
      </c>
      <c r="W2043" s="177"/>
      <c r="X2043" s="177">
        <v>0.96577362</v>
      </c>
      <c r="Y2043" s="177">
        <v>8.6919625499999995</v>
      </c>
      <c r="Z2043" s="177">
        <v>0</v>
      </c>
      <c r="AA2043" s="545">
        <v>9.6577361699999997</v>
      </c>
      <c r="AB2043" s="490"/>
      <c r="AC2043" s="515"/>
      <c r="AD2043" s="515"/>
      <c r="AE2043" s="515"/>
      <c r="AF2043" s="488"/>
      <c r="AG2043" s="515"/>
      <c r="AH2043" s="515"/>
      <c r="AI2043" s="488"/>
      <c r="AJ2043" s="488"/>
      <c r="AK2043" s="515"/>
      <c r="AL2043" s="515"/>
      <c r="AM2043" s="515"/>
      <c r="AN2043" s="515"/>
      <c r="AO2043" s="515"/>
      <c r="AP2043" s="515"/>
      <c r="AQ2043" s="515"/>
      <c r="AR2043" s="515"/>
      <c r="AS2043" s="515"/>
      <c r="AT2043" s="515"/>
      <c r="AU2043" s="489"/>
    </row>
    <row r="2044" spans="1:47" s="516" customFormat="1" ht="12.75">
      <c r="A2044" s="534"/>
      <c r="B2044" s="401" t="s">
        <v>363</v>
      </c>
      <c r="C2044" s="360">
        <v>0</v>
      </c>
      <c r="D2044" s="360">
        <v>0</v>
      </c>
      <c r="E2044" s="360">
        <v>0</v>
      </c>
      <c r="F2044" s="402"/>
      <c r="G2044" s="402"/>
      <c r="H2044" s="177">
        <v>0</v>
      </c>
      <c r="I2044" s="177">
        <v>0</v>
      </c>
      <c r="J2044" s="177">
        <v>0</v>
      </c>
      <c r="K2044" s="177">
        <v>0</v>
      </c>
      <c r="L2044" s="177">
        <v>0</v>
      </c>
      <c r="M2044" s="177">
        <v>0</v>
      </c>
      <c r="N2044" s="177">
        <v>0</v>
      </c>
      <c r="O2044" s="177">
        <v>0</v>
      </c>
      <c r="P2044" s="177">
        <v>0</v>
      </c>
      <c r="Q2044" s="177">
        <v>0</v>
      </c>
      <c r="R2044" s="177">
        <v>0</v>
      </c>
      <c r="S2044" s="177">
        <v>0</v>
      </c>
      <c r="T2044" s="403">
        <v>0</v>
      </c>
      <c r="U2044" s="403">
        <v>0</v>
      </c>
      <c r="V2044" s="177">
        <v>0</v>
      </c>
      <c r="W2044" s="177"/>
      <c r="X2044" s="177">
        <v>0</v>
      </c>
      <c r="Y2044" s="177">
        <v>0</v>
      </c>
      <c r="Z2044" s="177">
        <v>0</v>
      </c>
      <c r="AA2044" s="545">
        <v>0</v>
      </c>
      <c r="AB2044" s="490"/>
      <c r="AC2044" s="515"/>
      <c r="AD2044" s="515"/>
      <c r="AE2044" s="515"/>
      <c r="AF2044" s="488"/>
      <c r="AG2044" s="515"/>
      <c r="AH2044" s="515"/>
      <c r="AI2044" s="488"/>
      <c r="AJ2044" s="488"/>
      <c r="AK2044" s="515"/>
      <c r="AL2044" s="515"/>
      <c r="AM2044" s="515"/>
      <c r="AN2044" s="515"/>
      <c r="AO2044" s="515"/>
      <c r="AP2044" s="515"/>
      <c r="AQ2044" s="515"/>
      <c r="AR2044" s="515"/>
      <c r="AS2044" s="515"/>
      <c r="AT2044" s="515"/>
      <c r="AU2044" s="489"/>
    </row>
    <row r="2045" spans="1:47" s="516" customFormat="1" ht="12.75">
      <c r="A2045" s="534"/>
      <c r="B2045" s="401" t="s">
        <v>364</v>
      </c>
      <c r="C2045" s="360"/>
      <c r="D2045" s="360"/>
      <c r="E2045" s="360"/>
      <c r="F2045" s="402"/>
      <c r="G2045" s="402"/>
      <c r="H2045" s="177"/>
      <c r="I2045" s="177"/>
      <c r="J2045" s="177"/>
      <c r="K2045" s="177"/>
      <c r="L2045" s="177"/>
      <c r="M2045" s="177"/>
      <c r="N2045" s="177"/>
      <c r="O2045" s="177"/>
      <c r="P2045" s="177"/>
      <c r="Q2045" s="177"/>
      <c r="R2045" s="177"/>
      <c r="S2045" s="177"/>
      <c r="T2045" s="403">
        <v>0</v>
      </c>
      <c r="U2045" s="403">
        <v>0</v>
      </c>
      <c r="V2045" s="177"/>
      <c r="W2045" s="177"/>
      <c r="X2045" s="177"/>
      <c r="Y2045" s="177"/>
      <c r="Z2045" s="177"/>
      <c r="AA2045" s="545">
        <v>0</v>
      </c>
      <c r="AB2045" s="490"/>
      <c r="AC2045" s="515"/>
      <c r="AD2045" s="515"/>
      <c r="AE2045" s="515"/>
      <c r="AF2045" s="488"/>
      <c r="AG2045" s="515"/>
      <c r="AH2045" s="515"/>
      <c r="AI2045" s="488"/>
      <c r="AJ2045" s="488"/>
      <c r="AK2045" s="515"/>
      <c r="AL2045" s="515"/>
      <c r="AM2045" s="515"/>
      <c r="AN2045" s="515"/>
      <c r="AO2045" s="515"/>
      <c r="AP2045" s="515"/>
      <c r="AQ2045" s="515"/>
      <c r="AR2045" s="515"/>
      <c r="AS2045" s="515"/>
      <c r="AT2045" s="515"/>
      <c r="AU2045" s="489"/>
    </row>
    <row r="2046" spans="1:47" s="516" customFormat="1" ht="12.75">
      <c r="A2046" s="534"/>
      <c r="B2046" s="401" t="s">
        <v>365</v>
      </c>
      <c r="C2046" s="360"/>
      <c r="D2046" s="360"/>
      <c r="E2046" s="360"/>
      <c r="F2046" s="402"/>
      <c r="G2046" s="402"/>
      <c r="H2046" s="177"/>
      <c r="I2046" s="177"/>
      <c r="J2046" s="177"/>
      <c r="K2046" s="177"/>
      <c r="L2046" s="177"/>
      <c r="M2046" s="177"/>
      <c r="N2046" s="177"/>
      <c r="O2046" s="177"/>
      <c r="P2046" s="177"/>
      <c r="Q2046" s="177"/>
      <c r="R2046" s="177"/>
      <c r="S2046" s="177"/>
      <c r="T2046" s="403">
        <v>0</v>
      </c>
      <c r="U2046" s="403">
        <v>0</v>
      </c>
      <c r="V2046" s="177"/>
      <c r="W2046" s="177"/>
      <c r="X2046" s="177"/>
      <c r="Y2046" s="177"/>
      <c r="Z2046" s="177"/>
      <c r="AA2046" s="545">
        <v>0</v>
      </c>
      <c r="AB2046" s="490"/>
      <c r="AC2046" s="515"/>
      <c r="AD2046" s="515"/>
      <c r="AE2046" s="515"/>
      <c r="AF2046" s="488"/>
      <c r="AG2046" s="515"/>
      <c r="AH2046" s="515"/>
      <c r="AI2046" s="488"/>
      <c r="AJ2046" s="488"/>
      <c r="AK2046" s="515"/>
      <c r="AL2046" s="515"/>
      <c r="AM2046" s="515"/>
      <c r="AN2046" s="515"/>
      <c r="AO2046" s="515"/>
      <c r="AP2046" s="515"/>
      <c r="AQ2046" s="515"/>
      <c r="AR2046" s="515"/>
      <c r="AS2046" s="515"/>
      <c r="AT2046" s="515"/>
      <c r="AU2046" s="489"/>
    </row>
    <row r="2047" spans="1:47" s="516" customFormat="1" ht="12.75">
      <c r="A2047" s="534"/>
      <c r="B2047" s="401" t="s">
        <v>366</v>
      </c>
      <c r="C2047" s="360"/>
      <c r="D2047" s="360"/>
      <c r="E2047" s="360"/>
      <c r="F2047" s="402"/>
      <c r="G2047" s="402"/>
      <c r="H2047" s="177"/>
      <c r="I2047" s="177"/>
      <c r="J2047" s="177"/>
      <c r="K2047" s="177"/>
      <c r="L2047" s="177"/>
      <c r="M2047" s="177"/>
      <c r="N2047" s="177"/>
      <c r="O2047" s="177"/>
      <c r="P2047" s="177"/>
      <c r="Q2047" s="177"/>
      <c r="R2047" s="177"/>
      <c r="S2047" s="177"/>
      <c r="T2047" s="403">
        <v>0</v>
      </c>
      <c r="U2047" s="403">
        <v>0</v>
      </c>
      <c r="V2047" s="177"/>
      <c r="W2047" s="177"/>
      <c r="X2047" s="177"/>
      <c r="Y2047" s="177"/>
      <c r="Z2047" s="177"/>
      <c r="AA2047" s="545">
        <v>0</v>
      </c>
      <c r="AB2047" s="490"/>
      <c r="AC2047" s="515"/>
      <c r="AD2047" s="515"/>
      <c r="AE2047" s="515"/>
      <c r="AF2047" s="488"/>
      <c r="AG2047" s="515"/>
      <c r="AH2047" s="515"/>
      <c r="AI2047" s="488"/>
      <c r="AJ2047" s="488"/>
      <c r="AK2047" s="515"/>
      <c r="AL2047" s="515"/>
      <c r="AM2047" s="515"/>
      <c r="AN2047" s="515"/>
      <c r="AO2047" s="515"/>
      <c r="AP2047" s="515"/>
      <c r="AQ2047" s="515"/>
      <c r="AR2047" s="515"/>
      <c r="AS2047" s="515"/>
      <c r="AT2047" s="515"/>
      <c r="AU2047" s="489"/>
    </row>
    <row r="2048" spans="1:47" s="516" customFormat="1" ht="12.75">
      <c r="A2048" s="534"/>
      <c r="B2048" s="401" t="s">
        <v>367</v>
      </c>
      <c r="C2048" s="360"/>
      <c r="D2048" s="360"/>
      <c r="E2048" s="360"/>
      <c r="F2048" s="402"/>
      <c r="G2048" s="402"/>
      <c r="H2048" s="177"/>
      <c r="I2048" s="177"/>
      <c r="J2048" s="177"/>
      <c r="K2048" s="177"/>
      <c r="L2048" s="177"/>
      <c r="M2048" s="177"/>
      <c r="N2048" s="177"/>
      <c r="O2048" s="177"/>
      <c r="P2048" s="177"/>
      <c r="Q2048" s="177"/>
      <c r="R2048" s="177"/>
      <c r="S2048" s="177"/>
      <c r="T2048" s="403">
        <v>0</v>
      </c>
      <c r="U2048" s="403">
        <v>0</v>
      </c>
      <c r="V2048" s="177"/>
      <c r="W2048" s="177"/>
      <c r="X2048" s="177"/>
      <c r="Y2048" s="177"/>
      <c r="Z2048" s="177"/>
      <c r="AA2048" s="545">
        <v>0</v>
      </c>
      <c r="AB2048" s="490"/>
      <c r="AC2048" s="515"/>
      <c r="AD2048" s="515"/>
      <c r="AE2048" s="515"/>
      <c r="AF2048" s="488"/>
      <c r="AG2048" s="515"/>
      <c r="AH2048" s="515"/>
      <c r="AI2048" s="488"/>
      <c r="AJ2048" s="488"/>
      <c r="AK2048" s="515"/>
      <c r="AL2048" s="515"/>
      <c r="AM2048" s="515"/>
      <c r="AN2048" s="515"/>
      <c r="AO2048" s="515"/>
      <c r="AP2048" s="515"/>
      <c r="AQ2048" s="515"/>
      <c r="AR2048" s="515"/>
      <c r="AS2048" s="515"/>
      <c r="AT2048" s="515"/>
      <c r="AU2048" s="489"/>
    </row>
    <row r="2049" spans="1:47" s="516" customFormat="1" ht="12.75">
      <c r="A2049" s="534"/>
      <c r="B2049" s="401" t="s">
        <v>368</v>
      </c>
      <c r="C2049" s="360">
        <v>0</v>
      </c>
      <c r="D2049" s="360">
        <v>1.5</v>
      </c>
      <c r="E2049" s="360">
        <v>0</v>
      </c>
      <c r="F2049" s="402"/>
      <c r="G2049" s="402"/>
      <c r="H2049" s="177">
        <v>9.6577361699999997</v>
      </c>
      <c r="I2049" s="177">
        <v>9.6577361699999997</v>
      </c>
      <c r="J2049" s="177">
        <v>0</v>
      </c>
      <c r="K2049" s="177">
        <v>0</v>
      </c>
      <c r="L2049" s="177">
        <v>0</v>
      </c>
      <c r="M2049" s="177">
        <v>0</v>
      </c>
      <c r="N2049" s="177">
        <v>0</v>
      </c>
      <c r="O2049" s="177">
        <v>0</v>
      </c>
      <c r="P2049" s="177">
        <v>1.5</v>
      </c>
      <c r="Q2049" s="177">
        <v>0</v>
      </c>
      <c r="R2049" s="177">
        <v>0</v>
      </c>
      <c r="S2049" s="177">
        <v>0</v>
      </c>
      <c r="T2049" s="403">
        <v>1.5</v>
      </c>
      <c r="U2049" s="403">
        <v>0</v>
      </c>
      <c r="V2049" s="177">
        <v>0</v>
      </c>
      <c r="W2049" s="177"/>
      <c r="X2049" s="177">
        <v>0.96577362</v>
      </c>
      <c r="Y2049" s="177">
        <v>8.6919625499999995</v>
      </c>
      <c r="Z2049" s="177">
        <v>0</v>
      </c>
      <c r="AA2049" s="545">
        <v>9.6577361699999997</v>
      </c>
      <c r="AB2049" s="490"/>
      <c r="AC2049" s="515"/>
      <c r="AD2049" s="515"/>
      <c r="AE2049" s="515"/>
      <c r="AF2049" s="488"/>
      <c r="AG2049" s="515"/>
      <c r="AH2049" s="515"/>
      <c r="AI2049" s="488"/>
      <c r="AJ2049" s="488"/>
      <c r="AK2049" s="515"/>
      <c r="AL2049" s="515"/>
      <c r="AM2049" s="515"/>
      <c r="AN2049" s="515"/>
      <c r="AO2049" s="515"/>
      <c r="AP2049" s="515"/>
      <c r="AQ2049" s="515"/>
      <c r="AR2049" s="515"/>
      <c r="AS2049" s="515"/>
      <c r="AT2049" s="515"/>
      <c r="AU2049" s="489"/>
    </row>
    <row r="2050" spans="1:47" s="516" customFormat="1" ht="12.75">
      <c r="A2050" s="534"/>
      <c r="B2050" s="401" t="s">
        <v>369</v>
      </c>
      <c r="C2050" s="360"/>
      <c r="D2050" s="360"/>
      <c r="E2050" s="360"/>
      <c r="F2050" s="402"/>
      <c r="G2050" s="402"/>
      <c r="H2050" s="177"/>
      <c r="I2050" s="177"/>
      <c r="J2050" s="177"/>
      <c r="K2050" s="177"/>
      <c r="L2050" s="177"/>
      <c r="M2050" s="177"/>
      <c r="N2050" s="177"/>
      <c r="O2050" s="177"/>
      <c r="P2050" s="177"/>
      <c r="Q2050" s="177"/>
      <c r="R2050" s="177"/>
      <c r="S2050" s="177"/>
      <c r="T2050" s="403">
        <v>0</v>
      </c>
      <c r="U2050" s="403">
        <v>0</v>
      </c>
      <c r="V2050" s="177"/>
      <c r="W2050" s="177"/>
      <c r="X2050" s="177"/>
      <c r="Y2050" s="177"/>
      <c r="Z2050" s="177"/>
      <c r="AA2050" s="545">
        <v>0</v>
      </c>
      <c r="AB2050" s="490"/>
      <c r="AC2050" s="515"/>
      <c r="AD2050" s="515"/>
      <c r="AE2050" s="515"/>
      <c r="AF2050" s="488"/>
      <c r="AG2050" s="515"/>
      <c r="AH2050" s="515"/>
      <c r="AI2050" s="488"/>
      <c r="AJ2050" s="488"/>
      <c r="AK2050" s="515"/>
      <c r="AL2050" s="515"/>
      <c r="AM2050" s="515"/>
      <c r="AN2050" s="515"/>
      <c r="AO2050" s="515"/>
      <c r="AP2050" s="515"/>
      <c r="AQ2050" s="515"/>
      <c r="AR2050" s="515"/>
      <c r="AS2050" s="515"/>
      <c r="AT2050" s="515"/>
      <c r="AU2050" s="489"/>
    </row>
    <row r="2051" spans="1:47" s="516" customFormat="1" ht="12.75">
      <c r="A2051" s="534"/>
      <c r="B2051" s="401" t="s">
        <v>370</v>
      </c>
      <c r="C2051" s="360"/>
      <c r="D2051" s="360"/>
      <c r="E2051" s="360"/>
      <c r="F2051" s="402"/>
      <c r="G2051" s="402"/>
      <c r="H2051" s="177"/>
      <c r="I2051" s="177"/>
      <c r="J2051" s="177"/>
      <c r="K2051" s="177"/>
      <c r="L2051" s="177"/>
      <c r="M2051" s="177"/>
      <c r="N2051" s="177"/>
      <c r="O2051" s="177"/>
      <c r="P2051" s="177"/>
      <c r="Q2051" s="177"/>
      <c r="R2051" s="177"/>
      <c r="S2051" s="177"/>
      <c r="T2051" s="403">
        <v>0</v>
      </c>
      <c r="U2051" s="403">
        <v>0</v>
      </c>
      <c r="V2051" s="177"/>
      <c r="W2051" s="177"/>
      <c r="X2051" s="177"/>
      <c r="Y2051" s="177"/>
      <c r="Z2051" s="177"/>
      <c r="AA2051" s="545">
        <v>0</v>
      </c>
      <c r="AB2051" s="490"/>
      <c r="AC2051" s="515"/>
      <c r="AD2051" s="515"/>
      <c r="AE2051" s="515"/>
      <c r="AF2051" s="488"/>
      <c r="AG2051" s="515"/>
      <c r="AH2051" s="515"/>
      <c r="AI2051" s="488"/>
      <c r="AJ2051" s="488"/>
      <c r="AK2051" s="515"/>
      <c r="AL2051" s="515"/>
      <c r="AM2051" s="515"/>
      <c r="AN2051" s="515"/>
      <c r="AO2051" s="515"/>
      <c r="AP2051" s="515"/>
      <c r="AQ2051" s="515"/>
      <c r="AR2051" s="515"/>
      <c r="AS2051" s="515"/>
      <c r="AT2051" s="515"/>
      <c r="AU2051" s="489"/>
    </row>
    <row r="2052" spans="1:47" s="516" customFormat="1" ht="12.75">
      <c r="A2052" s="534"/>
      <c r="B2052" s="401" t="s">
        <v>371</v>
      </c>
      <c r="C2052" s="360"/>
      <c r="D2052" s="360">
        <v>1.5</v>
      </c>
      <c r="E2052" s="360"/>
      <c r="F2052" s="402"/>
      <c r="G2052" s="402"/>
      <c r="H2052" s="177">
        <v>9.6577361699999997</v>
      </c>
      <c r="I2052" s="518">
        <v>9.6577361699999997</v>
      </c>
      <c r="J2052" s="177"/>
      <c r="K2052" s="177"/>
      <c r="L2052" s="177"/>
      <c r="M2052" s="177"/>
      <c r="N2052" s="177"/>
      <c r="O2052" s="177"/>
      <c r="P2052" s="177">
        <v>1.5</v>
      </c>
      <c r="Q2052" s="177"/>
      <c r="R2052" s="177"/>
      <c r="S2052" s="177"/>
      <c r="T2052" s="403">
        <v>1.5</v>
      </c>
      <c r="U2052" s="403">
        <v>0</v>
      </c>
      <c r="V2052" s="177"/>
      <c r="W2052" s="177"/>
      <c r="X2052" s="177">
        <v>0.96577362</v>
      </c>
      <c r="Y2052" s="177">
        <v>8.6919625499999995</v>
      </c>
      <c r="Z2052" s="177"/>
      <c r="AA2052" s="545">
        <v>9.6577361699999997</v>
      </c>
      <c r="AB2052" s="490"/>
      <c r="AC2052" s="515"/>
      <c r="AD2052" s="515"/>
      <c r="AE2052" s="515"/>
      <c r="AF2052" s="488"/>
      <c r="AG2052" s="515"/>
      <c r="AH2052" s="515"/>
      <c r="AI2052" s="488"/>
      <c r="AJ2052" s="488"/>
      <c r="AK2052" s="515"/>
      <c r="AL2052" s="515"/>
      <c r="AM2052" s="515"/>
      <c r="AN2052" s="515"/>
      <c r="AO2052" s="515"/>
      <c r="AP2052" s="515"/>
      <c r="AQ2052" s="515"/>
      <c r="AR2052" s="515"/>
      <c r="AS2052" s="515"/>
      <c r="AT2052" s="515"/>
      <c r="AU2052" s="489"/>
    </row>
    <row r="2053" spans="1:47" s="516" customFormat="1" ht="12.75">
      <c r="A2053" s="534"/>
      <c r="B2053" s="401" t="s">
        <v>372</v>
      </c>
      <c r="C2053" s="360"/>
      <c r="D2053" s="360"/>
      <c r="E2053" s="360"/>
      <c r="F2053" s="402"/>
      <c r="G2053" s="402"/>
      <c r="H2053" s="177"/>
      <c r="I2053" s="177"/>
      <c r="J2053" s="177"/>
      <c r="K2053" s="177"/>
      <c r="L2053" s="177"/>
      <c r="M2053" s="177"/>
      <c r="N2053" s="177"/>
      <c r="O2053" s="177"/>
      <c r="P2053" s="177"/>
      <c r="Q2053" s="177"/>
      <c r="R2053" s="177"/>
      <c r="S2053" s="177"/>
      <c r="T2053" s="403">
        <v>0</v>
      </c>
      <c r="U2053" s="403">
        <v>0</v>
      </c>
      <c r="V2053" s="177"/>
      <c r="W2053" s="177"/>
      <c r="X2053" s="177">
        <v>0</v>
      </c>
      <c r="Y2053" s="177">
        <v>0</v>
      </c>
      <c r="Z2053" s="177"/>
      <c r="AA2053" s="545">
        <v>0</v>
      </c>
      <c r="AB2053" s="490"/>
      <c r="AC2053" s="515"/>
      <c r="AD2053" s="515"/>
      <c r="AE2053" s="515"/>
      <c r="AF2053" s="488"/>
      <c r="AG2053" s="515"/>
      <c r="AH2053" s="515"/>
      <c r="AI2053" s="488"/>
      <c r="AJ2053" s="488"/>
      <c r="AK2053" s="515"/>
      <c r="AL2053" s="515"/>
      <c r="AM2053" s="515"/>
      <c r="AN2053" s="515"/>
      <c r="AO2053" s="515"/>
      <c r="AP2053" s="515"/>
      <c r="AQ2053" s="515"/>
      <c r="AR2053" s="515"/>
      <c r="AS2053" s="515"/>
      <c r="AT2053" s="515"/>
      <c r="AU2053" s="489"/>
    </row>
    <row r="2054" spans="1:47" s="516" customFormat="1" ht="12.75">
      <c r="A2054" s="534"/>
      <c r="B2054" s="401" t="s">
        <v>373</v>
      </c>
      <c r="C2054" s="360">
        <v>0</v>
      </c>
      <c r="D2054" s="360">
        <v>0</v>
      </c>
      <c r="E2054" s="360">
        <v>5</v>
      </c>
      <c r="F2054" s="402"/>
      <c r="G2054" s="402"/>
      <c r="H2054" s="177">
        <v>20.342263829999997</v>
      </c>
      <c r="I2054" s="177">
        <v>20.342263829999997</v>
      </c>
      <c r="J2054" s="177">
        <v>0</v>
      </c>
      <c r="K2054" s="177">
        <v>0</v>
      </c>
      <c r="L2054" s="177">
        <v>0</v>
      </c>
      <c r="M2054" s="177">
        <v>0</v>
      </c>
      <c r="N2054" s="177">
        <v>0</v>
      </c>
      <c r="O2054" s="177">
        <v>0</v>
      </c>
      <c r="P2054" s="177">
        <v>0</v>
      </c>
      <c r="Q2054" s="177">
        <v>5</v>
      </c>
      <c r="R2054" s="177">
        <v>0</v>
      </c>
      <c r="S2054" s="177">
        <v>0</v>
      </c>
      <c r="T2054" s="403">
        <v>0</v>
      </c>
      <c r="U2054" s="403">
        <v>5</v>
      </c>
      <c r="V2054" s="177">
        <v>0</v>
      </c>
      <c r="W2054" s="177"/>
      <c r="X2054" s="177">
        <v>2.0342263799999998</v>
      </c>
      <c r="Y2054" s="177">
        <v>18.30803745</v>
      </c>
      <c r="Z2054" s="177">
        <v>0</v>
      </c>
      <c r="AA2054" s="545">
        <v>20.34226383</v>
      </c>
      <c r="AB2054" s="490"/>
      <c r="AC2054" s="515"/>
      <c r="AD2054" s="515"/>
      <c r="AE2054" s="515"/>
      <c r="AF2054" s="488"/>
      <c r="AG2054" s="515"/>
      <c r="AH2054" s="515"/>
      <c r="AI2054" s="488"/>
      <c r="AJ2054" s="488"/>
      <c r="AK2054" s="515"/>
      <c r="AL2054" s="515"/>
      <c r="AM2054" s="515"/>
      <c r="AN2054" s="515"/>
      <c r="AO2054" s="515"/>
      <c r="AP2054" s="515"/>
      <c r="AQ2054" s="515"/>
      <c r="AR2054" s="515"/>
      <c r="AS2054" s="515"/>
      <c r="AT2054" s="515"/>
      <c r="AU2054" s="489"/>
    </row>
    <row r="2055" spans="1:47" s="516" customFormat="1" ht="12.75">
      <c r="A2055" s="534"/>
      <c r="B2055" s="401" t="s">
        <v>374</v>
      </c>
      <c r="C2055" s="360"/>
      <c r="D2055" s="360"/>
      <c r="E2055" s="360"/>
      <c r="F2055" s="402"/>
      <c r="G2055" s="402"/>
      <c r="H2055" s="177"/>
      <c r="I2055" s="177"/>
      <c r="J2055" s="177"/>
      <c r="K2055" s="177"/>
      <c r="L2055" s="177"/>
      <c r="M2055" s="177"/>
      <c r="N2055" s="177"/>
      <c r="O2055" s="177"/>
      <c r="P2055" s="177"/>
      <c r="Q2055" s="177"/>
      <c r="R2055" s="177"/>
      <c r="S2055" s="177"/>
      <c r="T2055" s="403">
        <v>0</v>
      </c>
      <c r="U2055" s="403">
        <v>0</v>
      </c>
      <c r="V2055" s="177"/>
      <c r="W2055" s="177"/>
      <c r="X2055" s="177"/>
      <c r="Y2055" s="177"/>
      <c r="Z2055" s="177"/>
      <c r="AA2055" s="545">
        <v>0</v>
      </c>
      <c r="AB2055" s="490"/>
      <c r="AC2055" s="515"/>
      <c r="AD2055" s="515"/>
      <c r="AE2055" s="515"/>
      <c r="AF2055" s="488"/>
      <c r="AG2055" s="515"/>
      <c r="AH2055" s="515"/>
      <c r="AI2055" s="488"/>
      <c r="AJ2055" s="488"/>
      <c r="AK2055" s="515"/>
      <c r="AL2055" s="515"/>
      <c r="AM2055" s="515"/>
      <c r="AN2055" s="515"/>
      <c r="AO2055" s="515"/>
      <c r="AP2055" s="515"/>
      <c r="AQ2055" s="515"/>
      <c r="AR2055" s="515"/>
      <c r="AS2055" s="515"/>
      <c r="AT2055" s="515"/>
      <c r="AU2055" s="489"/>
    </row>
    <row r="2056" spans="1:47" s="516" customFormat="1" ht="12.75">
      <c r="A2056" s="534"/>
      <c r="B2056" s="401" t="s">
        <v>375</v>
      </c>
      <c r="C2056" s="360"/>
      <c r="D2056" s="360"/>
      <c r="E2056" s="360"/>
      <c r="F2056" s="402"/>
      <c r="G2056" s="402"/>
      <c r="H2056" s="177"/>
      <c r="I2056" s="177"/>
      <c r="J2056" s="177"/>
      <c r="K2056" s="177"/>
      <c r="L2056" s="177"/>
      <c r="M2056" s="177"/>
      <c r="N2056" s="177"/>
      <c r="O2056" s="177"/>
      <c r="P2056" s="177"/>
      <c r="Q2056" s="177"/>
      <c r="R2056" s="177"/>
      <c r="S2056" s="177"/>
      <c r="T2056" s="403">
        <v>0</v>
      </c>
      <c r="U2056" s="403">
        <v>0</v>
      </c>
      <c r="V2056" s="177"/>
      <c r="W2056" s="177"/>
      <c r="X2056" s="177"/>
      <c r="Y2056" s="177"/>
      <c r="Z2056" s="177"/>
      <c r="AA2056" s="545">
        <v>0</v>
      </c>
      <c r="AB2056" s="490"/>
      <c r="AC2056" s="515"/>
      <c r="AD2056" s="515"/>
      <c r="AE2056" s="515"/>
      <c r="AF2056" s="488"/>
      <c r="AG2056" s="515"/>
      <c r="AH2056" s="515"/>
      <c r="AI2056" s="488"/>
      <c r="AJ2056" s="488"/>
      <c r="AK2056" s="515"/>
      <c r="AL2056" s="515"/>
      <c r="AM2056" s="515"/>
      <c r="AN2056" s="515"/>
      <c r="AO2056" s="515"/>
      <c r="AP2056" s="515"/>
      <c r="AQ2056" s="515"/>
      <c r="AR2056" s="515"/>
      <c r="AS2056" s="515"/>
      <c r="AT2056" s="515"/>
      <c r="AU2056" s="489"/>
    </row>
    <row r="2057" spans="1:47" s="516" customFormat="1" ht="12.75">
      <c r="A2057" s="534"/>
      <c r="B2057" s="401" t="s">
        <v>376</v>
      </c>
      <c r="C2057" s="360"/>
      <c r="D2057" s="360"/>
      <c r="E2057" s="360">
        <v>5</v>
      </c>
      <c r="F2057" s="402"/>
      <c r="G2057" s="402"/>
      <c r="H2057" s="177">
        <v>20.342263829999997</v>
      </c>
      <c r="I2057" s="518">
        <v>20.342263829999997</v>
      </c>
      <c r="J2057" s="177"/>
      <c r="K2057" s="177"/>
      <c r="L2057" s="177"/>
      <c r="M2057" s="177"/>
      <c r="N2057" s="177"/>
      <c r="O2057" s="177"/>
      <c r="P2057" s="177"/>
      <c r="Q2057" s="177">
        <v>5</v>
      </c>
      <c r="R2057" s="177"/>
      <c r="S2057" s="177"/>
      <c r="T2057" s="403">
        <v>0</v>
      </c>
      <c r="U2057" s="403">
        <v>5</v>
      </c>
      <c r="V2057" s="177"/>
      <c r="W2057" s="177"/>
      <c r="X2057" s="177">
        <v>2.0342263799999998</v>
      </c>
      <c r="Y2057" s="177">
        <v>18.30803745</v>
      </c>
      <c r="Z2057" s="177"/>
      <c r="AA2057" s="545">
        <v>20.34226383</v>
      </c>
      <c r="AB2057" s="490"/>
      <c r="AC2057" s="515"/>
      <c r="AD2057" s="515"/>
      <c r="AE2057" s="515"/>
      <c r="AF2057" s="488"/>
      <c r="AG2057" s="515"/>
      <c r="AH2057" s="515"/>
      <c r="AI2057" s="488"/>
      <c r="AJ2057" s="488"/>
      <c r="AK2057" s="515"/>
      <c r="AL2057" s="515"/>
      <c r="AM2057" s="515"/>
      <c r="AN2057" s="515"/>
      <c r="AO2057" s="515"/>
      <c r="AP2057" s="515"/>
      <c r="AQ2057" s="515"/>
      <c r="AR2057" s="515"/>
      <c r="AS2057" s="515"/>
      <c r="AT2057" s="515"/>
      <c r="AU2057" s="489"/>
    </row>
    <row r="2058" spans="1:47" s="516" customFormat="1" ht="12.75">
      <c r="A2058" s="534"/>
      <c r="B2058" s="401" t="s">
        <v>377</v>
      </c>
      <c r="C2058" s="360"/>
      <c r="D2058" s="360"/>
      <c r="E2058" s="360"/>
      <c r="F2058" s="402"/>
      <c r="G2058" s="402"/>
      <c r="H2058" s="177"/>
      <c r="I2058" s="177"/>
      <c r="J2058" s="177"/>
      <c r="K2058" s="177"/>
      <c r="L2058" s="177"/>
      <c r="M2058" s="177"/>
      <c r="N2058" s="177"/>
      <c r="O2058" s="177"/>
      <c r="P2058" s="177"/>
      <c r="Q2058" s="177"/>
      <c r="R2058" s="177"/>
      <c r="S2058" s="177"/>
      <c r="T2058" s="403">
        <v>0</v>
      </c>
      <c r="U2058" s="403">
        <v>0</v>
      </c>
      <c r="V2058" s="177"/>
      <c r="W2058" s="177"/>
      <c r="X2058" s="177">
        <v>0</v>
      </c>
      <c r="Y2058" s="177">
        <v>0</v>
      </c>
      <c r="Z2058" s="177"/>
      <c r="AA2058" s="545">
        <v>0</v>
      </c>
      <c r="AB2058" s="490"/>
      <c r="AC2058" s="515"/>
      <c r="AD2058" s="515"/>
      <c r="AE2058" s="515"/>
      <c r="AF2058" s="488"/>
      <c r="AG2058" s="515"/>
      <c r="AH2058" s="515"/>
      <c r="AI2058" s="488"/>
      <c r="AJ2058" s="488"/>
      <c r="AK2058" s="515"/>
      <c r="AL2058" s="515"/>
      <c r="AM2058" s="515"/>
      <c r="AN2058" s="515"/>
      <c r="AO2058" s="515"/>
      <c r="AP2058" s="515"/>
      <c r="AQ2058" s="515"/>
      <c r="AR2058" s="515"/>
      <c r="AS2058" s="515"/>
      <c r="AT2058" s="515"/>
      <c r="AU2058" s="489"/>
    </row>
    <row r="2059" spans="1:47" s="516" customFormat="1" ht="13.5" customHeight="1">
      <c r="A2059" s="534"/>
      <c r="B2059" s="401" t="s">
        <v>67</v>
      </c>
      <c r="C2059" s="360"/>
      <c r="D2059" s="360"/>
      <c r="E2059" s="360"/>
      <c r="F2059" s="402"/>
      <c r="G2059" s="402"/>
      <c r="H2059" s="177"/>
      <c r="I2059" s="177"/>
      <c r="J2059" s="177"/>
      <c r="K2059" s="177"/>
      <c r="L2059" s="177"/>
      <c r="M2059" s="177"/>
      <c r="N2059" s="177"/>
      <c r="O2059" s="177"/>
      <c r="P2059" s="177"/>
      <c r="Q2059" s="177"/>
      <c r="R2059" s="177"/>
      <c r="S2059" s="177"/>
      <c r="T2059" s="403">
        <v>0</v>
      </c>
      <c r="U2059" s="403">
        <v>0</v>
      </c>
      <c r="V2059" s="177"/>
      <c r="W2059" s="177"/>
      <c r="X2059" s="177"/>
      <c r="Y2059" s="177">
        <v>0</v>
      </c>
      <c r="Z2059" s="177"/>
      <c r="AA2059" s="545">
        <v>0</v>
      </c>
      <c r="AB2059" s="490"/>
      <c r="AC2059" s="515"/>
      <c r="AD2059" s="515"/>
      <c r="AE2059" s="515"/>
      <c r="AF2059" s="488"/>
      <c r="AG2059" s="515"/>
      <c r="AH2059" s="515"/>
      <c r="AI2059" s="488"/>
      <c r="AJ2059" s="488"/>
      <c r="AK2059" s="515"/>
      <c r="AL2059" s="515"/>
      <c r="AM2059" s="515"/>
      <c r="AN2059" s="515"/>
      <c r="AO2059" s="515"/>
      <c r="AP2059" s="515"/>
      <c r="AQ2059" s="515"/>
      <c r="AR2059" s="515"/>
      <c r="AS2059" s="515"/>
      <c r="AT2059" s="515"/>
      <c r="AU2059" s="489"/>
    </row>
    <row r="2060" spans="1:47" s="528" customFormat="1" ht="12.75">
      <c r="A2060" s="542"/>
      <c r="B2060" s="520" t="s">
        <v>236</v>
      </c>
      <c r="C2060" s="513"/>
      <c r="D2060" s="513">
        <v>1.5</v>
      </c>
      <c r="E2060" s="513">
        <v>5</v>
      </c>
      <c r="F2060" s="514"/>
      <c r="G2060" s="514"/>
      <c r="H2060" s="513">
        <v>30</v>
      </c>
      <c r="I2060" s="513">
        <v>30</v>
      </c>
      <c r="J2060" s="513">
        <v>0</v>
      </c>
      <c r="K2060" s="513">
        <v>0</v>
      </c>
      <c r="L2060" s="513">
        <v>0</v>
      </c>
      <c r="M2060" s="513">
        <v>0</v>
      </c>
      <c r="N2060" s="513">
        <v>0</v>
      </c>
      <c r="O2060" s="513">
        <v>0</v>
      </c>
      <c r="P2060" s="513">
        <v>1.5</v>
      </c>
      <c r="Q2060" s="513">
        <v>5</v>
      </c>
      <c r="R2060" s="513">
        <v>0</v>
      </c>
      <c r="S2060" s="513">
        <v>0</v>
      </c>
      <c r="T2060" s="584">
        <v>1.5</v>
      </c>
      <c r="U2060" s="584">
        <v>5</v>
      </c>
      <c r="V2060" s="513"/>
      <c r="W2060" s="513"/>
      <c r="X2060" s="513">
        <v>3</v>
      </c>
      <c r="Y2060" s="513">
        <v>27</v>
      </c>
      <c r="Z2060" s="513">
        <v>0</v>
      </c>
      <c r="AA2060" s="587">
        <v>30</v>
      </c>
      <c r="AB2060" s="490"/>
      <c r="AC2060" s="515"/>
      <c r="AD2060" s="515"/>
      <c r="AE2060" s="515"/>
      <c r="AF2060" s="515"/>
      <c r="AG2060" s="515"/>
      <c r="AH2060" s="515"/>
      <c r="AI2060" s="515"/>
      <c r="AJ2060" s="515"/>
      <c r="AK2060" s="515"/>
      <c r="AL2060" s="515"/>
      <c r="AM2060" s="515"/>
      <c r="AN2060" s="515"/>
      <c r="AO2060" s="515"/>
      <c r="AP2060" s="515"/>
      <c r="AQ2060" s="515"/>
      <c r="AR2060" s="515"/>
      <c r="AS2060" s="515"/>
      <c r="AT2060" s="515"/>
      <c r="AU2060" s="527"/>
    </row>
    <row r="2061" spans="1:47" s="528" customFormat="1" ht="12.75">
      <c r="A2061" s="534"/>
      <c r="B2061" s="346" t="s">
        <v>361</v>
      </c>
      <c r="C2061" s="347">
        <v>0</v>
      </c>
      <c r="D2061" s="347">
        <v>1.5</v>
      </c>
      <c r="E2061" s="347">
        <v>5</v>
      </c>
      <c r="F2061" s="394"/>
      <c r="G2061" s="394"/>
      <c r="H2061" s="311">
        <v>29.999999999999996</v>
      </c>
      <c r="I2061" s="311">
        <v>29.999999999999996</v>
      </c>
      <c r="J2061" s="311">
        <v>0</v>
      </c>
      <c r="K2061" s="311">
        <v>0</v>
      </c>
      <c r="L2061" s="311">
        <v>0</v>
      </c>
      <c r="M2061" s="311">
        <v>0</v>
      </c>
      <c r="N2061" s="311">
        <v>0</v>
      </c>
      <c r="O2061" s="311">
        <v>0</v>
      </c>
      <c r="P2061" s="311">
        <v>1.5</v>
      </c>
      <c r="Q2061" s="311">
        <v>5</v>
      </c>
      <c r="R2061" s="311">
        <v>0</v>
      </c>
      <c r="S2061" s="311">
        <v>0</v>
      </c>
      <c r="T2061" s="392">
        <v>1.5</v>
      </c>
      <c r="U2061" s="392">
        <v>5</v>
      </c>
      <c r="V2061" s="311">
        <v>0</v>
      </c>
      <c r="W2061" s="311"/>
      <c r="X2061" s="311">
        <v>3</v>
      </c>
      <c r="Y2061" s="311">
        <v>27</v>
      </c>
      <c r="Z2061" s="311">
        <v>0</v>
      </c>
      <c r="AA2061" s="587">
        <v>30</v>
      </c>
      <c r="AB2061" s="490"/>
      <c r="AC2061" s="515"/>
      <c r="AD2061" s="515"/>
      <c r="AE2061" s="515"/>
      <c r="AF2061" s="515"/>
      <c r="AG2061" s="515"/>
      <c r="AH2061" s="515"/>
      <c r="AI2061" s="515"/>
      <c r="AJ2061" s="515"/>
      <c r="AK2061" s="515"/>
      <c r="AL2061" s="515"/>
      <c r="AM2061" s="515"/>
      <c r="AN2061" s="515"/>
      <c r="AO2061" s="515"/>
      <c r="AP2061" s="515"/>
      <c r="AQ2061" s="515"/>
      <c r="AR2061" s="515"/>
      <c r="AS2061" s="515"/>
      <c r="AT2061" s="515"/>
      <c r="AU2061" s="527"/>
    </row>
    <row r="2062" spans="1:47" s="528" customFormat="1" ht="12.75">
      <c r="A2062" s="534"/>
      <c r="B2062" s="346" t="s">
        <v>362</v>
      </c>
      <c r="C2062" s="347">
        <v>0</v>
      </c>
      <c r="D2062" s="347">
        <v>1.5</v>
      </c>
      <c r="E2062" s="347">
        <v>0</v>
      </c>
      <c r="F2062" s="394"/>
      <c r="G2062" s="394"/>
      <c r="H2062" s="311">
        <v>9.6577361699999997</v>
      </c>
      <c r="I2062" s="311">
        <v>9.6577361699999997</v>
      </c>
      <c r="J2062" s="311">
        <v>0</v>
      </c>
      <c r="K2062" s="311">
        <v>0</v>
      </c>
      <c r="L2062" s="311">
        <v>0</v>
      </c>
      <c r="M2062" s="311">
        <v>0</v>
      </c>
      <c r="N2062" s="311">
        <v>0</v>
      </c>
      <c r="O2062" s="311">
        <v>0</v>
      </c>
      <c r="P2062" s="311">
        <v>1.5</v>
      </c>
      <c r="Q2062" s="311">
        <v>0</v>
      </c>
      <c r="R2062" s="311">
        <v>0</v>
      </c>
      <c r="S2062" s="311">
        <v>0</v>
      </c>
      <c r="T2062" s="392">
        <v>1.5</v>
      </c>
      <c r="U2062" s="392">
        <v>0</v>
      </c>
      <c r="V2062" s="311">
        <v>0</v>
      </c>
      <c r="W2062" s="311">
        <v>0</v>
      </c>
      <c r="X2062" s="311">
        <v>0.96577362</v>
      </c>
      <c r="Y2062" s="311">
        <v>8.6919625499999995</v>
      </c>
      <c r="Z2062" s="311">
        <v>0</v>
      </c>
      <c r="AA2062" s="587">
        <v>9.6577361699999997</v>
      </c>
      <c r="AB2062" s="490"/>
      <c r="AC2062" s="515"/>
      <c r="AD2062" s="515"/>
      <c r="AE2062" s="515"/>
      <c r="AF2062" s="515"/>
      <c r="AG2062" s="515"/>
      <c r="AH2062" s="515"/>
      <c r="AI2062" s="515"/>
      <c r="AJ2062" s="515"/>
      <c r="AK2062" s="515"/>
      <c r="AL2062" s="515"/>
      <c r="AM2062" s="515"/>
      <c r="AN2062" s="515"/>
      <c r="AO2062" s="515"/>
      <c r="AP2062" s="515"/>
      <c r="AQ2062" s="515"/>
      <c r="AR2062" s="515"/>
      <c r="AS2062" s="515"/>
      <c r="AT2062" s="515"/>
      <c r="AU2062" s="527"/>
    </row>
    <row r="2063" spans="1:47" s="528" customFormat="1" ht="12.75">
      <c r="A2063" s="534"/>
      <c r="B2063" s="346" t="s">
        <v>363</v>
      </c>
      <c r="C2063" s="347">
        <v>0</v>
      </c>
      <c r="D2063" s="347">
        <v>0</v>
      </c>
      <c r="E2063" s="347">
        <v>0</v>
      </c>
      <c r="F2063" s="394"/>
      <c r="G2063" s="394"/>
      <c r="H2063" s="311">
        <v>0</v>
      </c>
      <c r="I2063" s="311">
        <v>0</v>
      </c>
      <c r="J2063" s="311">
        <v>0</v>
      </c>
      <c r="K2063" s="311">
        <v>0</v>
      </c>
      <c r="L2063" s="311">
        <v>0</v>
      </c>
      <c r="M2063" s="311">
        <v>0</v>
      </c>
      <c r="N2063" s="311">
        <v>0</v>
      </c>
      <c r="O2063" s="311">
        <v>0</v>
      </c>
      <c r="P2063" s="311">
        <v>0</v>
      </c>
      <c r="Q2063" s="311">
        <v>0</v>
      </c>
      <c r="R2063" s="311">
        <v>0</v>
      </c>
      <c r="S2063" s="311">
        <v>0</v>
      </c>
      <c r="T2063" s="392">
        <v>0</v>
      </c>
      <c r="U2063" s="392">
        <v>0</v>
      </c>
      <c r="V2063" s="311">
        <v>0</v>
      </c>
      <c r="W2063" s="311">
        <v>0</v>
      </c>
      <c r="X2063" s="311">
        <v>0</v>
      </c>
      <c r="Y2063" s="311">
        <v>0</v>
      </c>
      <c r="Z2063" s="311">
        <v>0</v>
      </c>
      <c r="AA2063" s="587">
        <v>0</v>
      </c>
      <c r="AB2063" s="490"/>
      <c r="AC2063" s="515"/>
      <c r="AD2063" s="515"/>
      <c r="AE2063" s="515"/>
      <c r="AF2063" s="515"/>
      <c r="AG2063" s="515"/>
      <c r="AH2063" s="515"/>
      <c r="AI2063" s="515"/>
      <c r="AJ2063" s="515"/>
      <c r="AK2063" s="515"/>
      <c r="AL2063" s="515"/>
      <c r="AM2063" s="515"/>
      <c r="AN2063" s="515"/>
      <c r="AO2063" s="515"/>
      <c r="AP2063" s="515"/>
      <c r="AQ2063" s="515"/>
      <c r="AR2063" s="515"/>
      <c r="AS2063" s="515"/>
      <c r="AT2063" s="515"/>
      <c r="AU2063" s="527"/>
    </row>
    <row r="2064" spans="1:47" s="528" customFormat="1" ht="12.75">
      <c r="A2064" s="534"/>
      <c r="B2064" s="346" t="s">
        <v>364</v>
      </c>
      <c r="C2064" s="347"/>
      <c r="D2064" s="347">
        <v>0</v>
      </c>
      <c r="E2064" s="347">
        <v>0</v>
      </c>
      <c r="F2064" s="394"/>
      <c r="G2064" s="394"/>
      <c r="H2064" s="311">
        <v>0</v>
      </c>
      <c r="I2064" s="311">
        <v>0</v>
      </c>
      <c r="J2064" s="311">
        <v>0</v>
      </c>
      <c r="K2064" s="311">
        <v>0</v>
      </c>
      <c r="L2064" s="311">
        <v>0</v>
      </c>
      <c r="M2064" s="311">
        <v>0</v>
      </c>
      <c r="N2064" s="311">
        <v>0</v>
      </c>
      <c r="O2064" s="311">
        <v>0</v>
      </c>
      <c r="P2064" s="311">
        <v>0</v>
      </c>
      <c r="Q2064" s="311">
        <v>0</v>
      </c>
      <c r="R2064" s="311">
        <v>0</v>
      </c>
      <c r="S2064" s="311">
        <v>0</v>
      </c>
      <c r="T2064" s="392">
        <v>0</v>
      </c>
      <c r="U2064" s="392">
        <v>0</v>
      </c>
      <c r="V2064" s="311">
        <v>0</v>
      </c>
      <c r="W2064" s="311">
        <v>0</v>
      </c>
      <c r="X2064" s="311">
        <v>0</v>
      </c>
      <c r="Y2064" s="311">
        <v>0</v>
      </c>
      <c r="Z2064" s="311">
        <v>0</v>
      </c>
      <c r="AA2064" s="587">
        <v>0</v>
      </c>
      <c r="AB2064" s="490"/>
      <c r="AC2064" s="515"/>
      <c r="AD2064" s="515"/>
      <c r="AE2064" s="515"/>
      <c r="AF2064" s="515"/>
      <c r="AG2064" s="515"/>
      <c r="AH2064" s="515"/>
      <c r="AI2064" s="515"/>
      <c r="AJ2064" s="515"/>
      <c r="AK2064" s="515"/>
      <c r="AL2064" s="515"/>
      <c r="AM2064" s="515"/>
      <c r="AN2064" s="515"/>
      <c r="AO2064" s="515"/>
      <c r="AP2064" s="515"/>
      <c r="AQ2064" s="515"/>
      <c r="AR2064" s="515"/>
      <c r="AS2064" s="515"/>
      <c r="AT2064" s="515"/>
      <c r="AU2064" s="527"/>
    </row>
    <row r="2065" spans="1:47" s="528" customFormat="1" ht="12.75">
      <c r="A2065" s="534"/>
      <c r="B2065" s="346" t="s">
        <v>365</v>
      </c>
      <c r="C2065" s="347"/>
      <c r="D2065" s="347">
        <v>0</v>
      </c>
      <c r="E2065" s="347">
        <v>0</v>
      </c>
      <c r="F2065" s="394"/>
      <c r="G2065" s="394"/>
      <c r="H2065" s="311">
        <v>0</v>
      </c>
      <c r="I2065" s="311">
        <v>0</v>
      </c>
      <c r="J2065" s="311">
        <v>0</v>
      </c>
      <c r="K2065" s="311">
        <v>0</v>
      </c>
      <c r="L2065" s="311">
        <v>0</v>
      </c>
      <c r="M2065" s="311">
        <v>0</v>
      </c>
      <c r="N2065" s="311">
        <v>0</v>
      </c>
      <c r="O2065" s="311">
        <v>0</v>
      </c>
      <c r="P2065" s="311">
        <v>0</v>
      </c>
      <c r="Q2065" s="311">
        <v>0</v>
      </c>
      <c r="R2065" s="311">
        <v>0</v>
      </c>
      <c r="S2065" s="311">
        <v>0</v>
      </c>
      <c r="T2065" s="392">
        <v>0</v>
      </c>
      <c r="U2065" s="392">
        <v>0</v>
      </c>
      <c r="V2065" s="311">
        <v>0</v>
      </c>
      <c r="W2065" s="311">
        <v>0</v>
      </c>
      <c r="X2065" s="311">
        <v>0</v>
      </c>
      <c r="Y2065" s="311">
        <v>0</v>
      </c>
      <c r="Z2065" s="311">
        <v>0</v>
      </c>
      <c r="AA2065" s="587">
        <v>0</v>
      </c>
      <c r="AB2065" s="490"/>
      <c r="AC2065" s="515"/>
      <c r="AD2065" s="515"/>
      <c r="AE2065" s="515"/>
      <c r="AF2065" s="515"/>
      <c r="AG2065" s="515"/>
      <c r="AH2065" s="515"/>
      <c r="AI2065" s="515"/>
      <c r="AJ2065" s="515"/>
      <c r="AK2065" s="515"/>
      <c r="AL2065" s="515"/>
      <c r="AM2065" s="515"/>
      <c r="AN2065" s="515"/>
      <c r="AO2065" s="515"/>
      <c r="AP2065" s="515"/>
      <c r="AQ2065" s="515"/>
      <c r="AR2065" s="515"/>
      <c r="AS2065" s="515"/>
      <c r="AT2065" s="515"/>
      <c r="AU2065" s="527"/>
    </row>
    <row r="2066" spans="1:47" s="528" customFormat="1" ht="12.75">
      <c r="A2066" s="534"/>
      <c r="B2066" s="346" t="s">
        <v>366</v>
      </c>
      <c r="C2066" s="347"/>
      <c r="D2066" s="347">
        <v>0</v>
      </c>
      <c r="E2066" s="347">
        <v>0</v>
      </c>
      <c r="F2066" s="394"/>
      <c r="G2066" s="394"/>
      <c r="H2066" s="311">
        <v>0</v>
      </c>
      <c r="I2066" s="311">
        <v>0</v>
      </c>
      <c r="J2066" s="311">
        <v>0</v>
      </c>
      <c r="K2066" s="311">
        <v>0</v>
      </c>
      <c r="L2066" s="311">
        <v>0</v>
      </c>
      <c r="M2066" s="311">
        <v>0</v>
      </c>
      <c r="N2066" s="311">
        <v>0</v>
      </c>
      <c r="O2066" s="311">
        <v>0</v>
      </c>
      <c r="P2066" s="311">
        <v>0</v>
      </c>
      <c r="Q2066" s="311">
        <v>0</v>
      </c>
      <c r="R2066" s="311">
        <v>0</v>
      </c>
      <c r="S2066" s="311">
        <v>0</v>
      </c>
      <c r="T2066" s="392">
        <v>0</v>
      </c>
      <c r="U2066" s="392">
        <v>0</v>
      </c>
      <c r="V2066" s="311">
        <v>0</v>
      </c>
      <c r="W2066" s="311">
        <v>0</v>
      </c>
      <c r="X2066" s="311">
        <v>0</v>
      </c>
      <c r="Y2066" s="311">
        <v>0</v>
      </c>
      <c r="Z2066" s="311">
        <v>0</v>
      </c>
      <c r="AA2066" s="587">
        <v>0</v>
      </c>
      <c r="AB2066" s="490"/>
      <c r="AC2066" s="515"/>
      <c r="AD2066" s="515"/>
      <c r="AE2066" s="515"/>
      <c r="AF2066" s="515"/>
      <c r="AG2066" s="515"/>
      <c r="AH2066" s="515"/>
      <c r="AI2066" s="515"/>
      <c r="AJ2066" s="515"/>
      <c r="AK2066" s="515"/>
      <c r="AL2066" s="515"/>
      <c r="AM2066" s="515"/>
      <c r="AN2066" s="515"/>
      <c r="AO2066" s="515"/>
      <c r="AP2066" s="515"/>
      <c r="AQ2066" s="515"/>
      <c r="AR2066" s="515"/>
      <c r="AS2066" s="515"/>
      <c r="AT2066" s="515"/>
      <c r="AU2066" s="527"/>
    </row>
    <row r="2067" spans="1:47" s="528" customFormat="1" ht="12.75">
      <c r="A2067" s="534"/>
      <c r="B2067" s="346" t="s">
        <v>367</v>
      </c>
      <c r="C2067" s="347"/>
      <c r="D2067" s="347">
        <v>0</v>
      </c>
      <c r="E2067" s="347">
        <v>0</v>
      </c>
      <c r="F2067" s="394"/>
      <c r="G2067" s="394"/>
      <c r="H2067" s="311">
        <v>0</v>
      </c>
      <c r="I2067" s="311">
        <v>0</v>
      </c>
      <c r="J2067" s="311">
        <v>0</v>
      </c>
      <c r="K2067" s="311">
        <v>0</v>
      </c>
      <c r="L2067" s="311">
        <v>0</v>
      </c>
      <c r="M2067" s="311">
        <v>0</v>
      </c>
      <c r="N2067" s="311">
        <v>0</v>
      </c>
      <c r="O2067" s="311">
        <v>0</v>
      </c>
      <c r="P2067" s="311">
        <v>0</v>
      </c>
      <c r="Q2067" s="311">
        <v>0</v>
      </c>
      <c r="R2067" s="311">
        <v>0</v>
      </c>
      <c r="S2067" s="311">
        <v>0</v>
      </c>
      <c r="T2067" s="392">
        <v>0</v>
      </c>
      <c r="U2067" s="392">
        <v>0</v>
      </c>
      <c r="V2067" s="311">
        <v>0</v>
      </c>
      <c r="W2067" s="311">
        <v>0</v>
      </c>
      <c r="X2067" s="311">
        <v>0</v>
      </c>
      <c r="Y2067" s="311">
        <v>0</v>
      </c>
      <c r="Z2067" s="311">
        <v>0</v>
      </c>
      <c r="AA2067" s="587">
        <v>0</v>
      </c>
      <c r="AB2067" s="490"/>
      <c r="AC2067" s="515"/>
      <c r="AD2067" s="515"/>
      <c r="AE2067" s="515"/>
      <c r="AF2067" s="515"/>
      <c r="AG2067" s="515"/>
      <c r="AH2067" s="515"/>
      <c r="AI2067" s="515"/>
      <c r="AJ2067" s="515"/>
      <c r="AK2067" s="515"/>
      <c r="AL2067" s="515"/>
      <c r="AM2067" s="515"/>
      <c r="AN2067" s="515"/>
      <c r="AO2067" s="515"/>
      <c r="AP2067" s="515"/>
      <c r="AQ2067" s="515"/>
      <c r="AR2067" s="515"/>
      <c r="AS2067" s="515"/>
      <c r="AT2067" s="515"/>
      <c r="AU2067" s="527"/>
    </row>
    <row r="2068" spans="1:47" s="528" customFormat="1" ht="12.75">
      <c r="A2068" s="534"/>
      <c r="B2068" s="346" t="s">
        <v>368</v>
      </c>
      <c r="C2068" s="347">
        <v>0</v>
      </c>
      <c r="D2068" s="347">
        <v>1.5</v>
      </c>
      <c r="E2068" s="347">
        <v>0</v>
      </c>
      <c r="F2068" s="394"/>
      <c r="G2068" s="394"/>
      <c r="H2068" s="311">
        <v>9.6577361699999997</v>
      </c>
      <c r="I2068" s="311">
        <v>9.6577361699999997</v>
      </c>
      <c r="J2068" s="311">
        <v>0</v>
      </c>
      <c r="K2068" s="311">
        <v>0</v>
      </c>
      <c r="L2068" s="311">
        <v>0</v>
      </c>
      <c r="M2068" s="311">
        <v>0</v>
      </c>
      <c r="N2068" s="311">
        <v>0</v>
      </c>
      <c r="O2068" s="311">
        <v>0</v>
      </c>
      <c r="P2068" s="311">
        <v>1.5</v>
      </c>
      <c r="Q2068" s="311">
        <v>0</v>
      </c>
      <c r="R2068" s="311">
        <v>0</v>
      </c>
      <c r="S2068" s="311">
        <v>0</v>
      </c>
      <c r="T2068" s="392">
        <v>1.5</v>
      </c>
      <c r="U2068" s="392">
        <v>0</v>
      </c>
      <c r="V2068" s="311">
        <v>0</v>
      </c>
      <c r="W2068" s="311">
        <v>0</v>
      </c>
      <c r="X2068" s="311">
        <v>0.96577362</v>
      </c>
      <c r="Y2068" s="311">
        <v>8.6919625499999995</v>
      </c>
      <c r="Z2068" s="311">
        <v>0</v>
      </c>
      <c r="AA2068" s="587">
        <v>9.6577361699999997</v>
      </c>
      <c r="AB2068" s="490"/>
      <c r="AC2068" s="515"/>
      <c r="AD2068" s="515"/>
      <c r="AE2068" s="515"/>
      <c r="AF2068" s="515"/>
      <c r="AG2068" s="515"/>
      <c r="AH2068" s="515"/>
      <c r="AI2068" s="515"/>
      <c r="AJ2068" s="515"/>
      <c r="AK2068" s="515"/>
      <c r="AL2068" s="515"/>
      <c r="AM2068" s="515"/>
      <c r="AN2068" s="515"/>
      <c r="AO2068" s="515"/>
      <c r="AP2068" s="515"/>
      <c r="AQ2068" s="515"/>
      <c r="AR2068" s="515"/>
      <c r="AS2068" s="515"/>
      <c r="AT2068" s="515"/>
      <c r="AU2068" s="527"/>
    </row>
    <row r="2069" spans="1:47" s="528" customFormat="1" ht="12.75">
      <c r="A2069" s="534"/>
      <c r="B2069" s="346" t="s">
        <v>369</v>
      </c>
      <c r="C2069" s="347"/>
      <c r="D2069" s="347">
        <v>0</v>
      </c>
      <c r="E2069" s="347">
        <v>0</v>
      </c>
      <c r="F2069" s="394"/>
      <c r="G2069" s="394"/>
      <c r="H2069" s="311">
        <v>0</v>
      </c>
      <c r="I2069" s="311">
        <v>0</v>
      </c>
      <c r="J2069" s="311">
        <v>0</v>
      </c>
      <c r="K2069" s="311">
        <v>0</v>
      </c>
      <c r="L2069" s="311">
        <v>0</v>
      </c>
      <c r="M2069" s="311">
        <v>0</v>
      </c>
      <c r="N2069" s="311">
        <v>0</v>
      </c>
      <c r="O2069" s="311">
        <v>0</v>
      </c>
      <c r="P2069" s="311">
        <v>0</v>
      </c>
      <c r="Q2069" s="311">
        <v>0</v>
      </c>
      <c r="R2069" s="311">
        <v>0</v>
      </c>
      <c r="S2069" s="311">
        <v>0</v>
      </c>
      <c r="T2069" s="392">
        <v>0</v>
      </c>
      <c r="U2069" s="392">
        <v>0</v>
      </c>
      <c r="V2069" s="311">
        <v>0</v>
      </c>
      <c r="W2069" s="311">
        <v>0</v>
      </c>
      <c r="X2069" s="311">
        <v>0</v>
      </c>
      <c r="Y2069" s="311">
        <v>0</v>
      </c>
      <c r="Z2069" s="311">
        <v>0</v>
      </c>
      <c r="AA2069" s="587">
        <v>0</v>
      </c>
      <c r="AB2069" s="490"/>
      <c r="AC2069" s="515"/>
      <c r="AD2069" s="515"/>
      <c r="AE2069" s="515"/>
      <c r="AF2069" s="515"/>
      <c r="AG2069" s="515"/>
      <c r="AH2069" s="515"/>
      <c r="AI2069" s="515"/>
      <c r="AJ2069" s="515"/>
      <c r="AK2069" s="515"/>
      <c r="AL2069" s="515"/>
      <c r="AM2069" s="515"/>
      <c r="AN2069" s="515"/>
      <c r="AO2069" s="515"/>
      <c r="AP2069" s="515"/>
      <c r="AQ2069" s="515"/>
      <c r="AR2069" s="515"/>
      <c r="AS2069" s="515"/>
      <c r="AT2069" s="515"/>
      <c r="AU2069" s="527"/>
    </row>
    <row r="2070" spans="1:47" s="528" customFormat="1" ht="12.75">
      <c r="A2070" s="534"/>
      <c r="B2070" s="346" t="s">
        <v>370</v>
      </c>
      <c r="C2070" s="347"/>
      <c r="D2070" s="347">
        <v>0</v>
      </c>
      <c r="E2070" s="347">
        <v>0</v>
      </c>
      <c r="F2070" s="394"/>
      <c r="G2070" s="394"/>
      <c r="H2070" s="311">
        <v>0</v>
      </c>
      <c r="I2070" s="311">
        <v>0</v>
      </c>
      <c r="J2070" s="311">
        <v>0</v>
      </c>
      <c r="K2070" s="311">
        <v>0</v>
      </c>
      <c r="L2070" s="311">
        <v>0</v>
      </c>
      <c r="M2070" s="311">
        <v>0</v>
      </c>
      <c r="N2070" s="311">
        <v>0</v>
      </c>
      <c r="O2070" s="311">
        <v>0</v>
      </c>
      <c r="P2070" s="311">
        <v>0</v>
      </c>
      <c r="Q2070" s="311">
        <v>0</v>
      </c>
      <c r="R2070" s="311">
        <v>0</v>
      </c>
      <c r="S2070" s="311">
        <v>0</v>
      </c>
      <c r="T2070" s="392">
        <v>0</v>
      </c>
      <c r="U2070" s="392">
        <v>0</v>
      </c>
      <c r="V2070" s="311">
        <v>0</v>
      </c>
      <c r="W2070" s="311">
        <v>0</v>
      </c>
      <c r="X2070" s="311">
        <v>0</v>
      </c>
      <c r="Y2070" s="311">
        <v>0</v>
      </c>
      <c r="Z2070" s="311">
        <v>0</v>
      </c>
      <c r="AA2070" s="587">
        <v>0</v>
      </c>
      <c r="AB2070" s="490"/>
      <c r="AC2070" s="515"/>
      <c r="AD2070" s="515"/>
      <c r="AE2070" s="515"/>
      <c r="AF2070" s="515"/>
      <c r="AG2070" s="515"/>
      <c r="AH2070" s="515"/>
      <c r="AI2070" s="515"/>
      <c r="AJ2070" s="515"/>
      <c r="AK2070" s="515"/>
      <c r="AL2070" s="515"/>
      <c r="AM2070" s="515"/>
      <c r="AN2070" s="515"/>
      <c r="AO2070" s="515"/>
      <c r="AP2070" s="515"/>
      <c r="AQ2070" s="515"/>
      <c r="AR2070" s="515"/>
      <c r="AS2070" s="515"/>
      <c r="AT2070" s="515"/>
      <c r="AU2070" s="527"/>
    </row>
    <row r="2071" spans="1:47" s="528" customFormat="1" ht="12.75">
      <c r="A2071" s="534"/>
      <c r="B2071" s="346" t="s">
        <v>371</v>
      </c>
      <c r="C2071" s="347"/>
      <c r="D2071" s="347">
        <v>1.5</v>
      </c>
      <c r="E2071" s="347">
        <v>0</v>
      </c>
      <c r="F2071" s="394"/>
      <c r="G2071" s="394"/>
      <c r="H2071" s="311">
        <v>9.6577361699999997</v>
      </c>
      <c r="I2071" s="311">
        <v>9.6577361699999997</v>
      </c>
      <c r="J2071" s="311">
        <v>0</v>
      </c>
      <c r="K2071" s="311">
        <v>0</v>
      </c>
      <c r="L2071" s="311">
        <v>0</v>
      </c>
      <c r="M2071" s="311">
        <v>0</v>
      </c>
      <c r="N2071" s="311">
        <v>0</v>
      </c>
      <c r="O2071" s="311">
        <v>0</v>
      </c>
      <c r="P2071" s="311">
        <v>1.5</v>
      </c>
      <c r="Q2071" s="311">
        <v>0</v>
      </c>
      <c r="R2071" s="311">
        <v>0</v>
      </c>
      <c r="S2071" s="311">
        <v>0</v>
      </c>
      <c r="T2071" s="392">
        <v>1.5</v>
      </c>
      <c r="U2071" s="392">
        <v>0</v>
      </c>
      <c r="V2071" s="311">
        <v>0</v>
      </c>
      <c r="W2071" s="311">
        <v>0</v>
      </c>
      <c r="X2071" s="311">
        <v>0.96577362</v>
      </c>
      <c r="Y2071" s="311">
        <v>8.6919625499999995</v>
      </c>
      <c r="Z2071" s="311">
        <v>0</v>
      </c>
      <c r="AA2071" s="587">
        <v>9.6577361699999997</v>
      </c>
      <c r="AB2071" s="490"/>
      <c r="AC2071" s="515"/>
      <c r="AD2071" s="515"/>
      <c r="AE2071" s="515"/>
      <c r="AF2071" s="515"/>
      <c r="AG2071" s="515"/>
      <c r="AH2071" s="515"/>
      <c r="AI2071" s="515"/>
      <c r="AJ2071" s="515"/>
      <c r="AK2071" s="515"/>
      <c r="AL2071" s="515"/>
      <c r="AM2071" s="515"/>
      <c r="AN2071" s="515"/>
      <c r="AO2071" s="515"/>
      <c r="AP2071" s="515"/>
      <c r="AQ2071" s="515"/>
      <c r="AR2071" s="515"/>
      <c r="AS2071" s="515"/>
      <c r="AT2071" s="515"/>
      <c r="AU2071" s="527"/>
    </row>
    <row r="2072" spans="1:47" s="528" customFormat="1" ht="12.75">
      <c r="A2072" s="534"/>
      <c r="B2072" s="346" t="s">
        <v>372</v>
      </c>
      <c r="C2072" s="347"/>
      <c r="D2072" s="347">
        <v>0</v>
      </c>
      <c r="E2072" s="347">
        <v>0</v>
      </c>
      <c r="F2072" s="394"/>
      <c r="G2072" s="394"/>
      <c r="H2072" s="311">
        <v>0</v>
      </c>
      <c r="I2072" s="311">
        <v>0</v>
      </c>
      <c r="J2072" s="311">
        <v>0</v>
      </c>
      <c r="K2072" s="311">
        <v>0</v>
      </c>
      <c r="L2072" s="311">
        <v>0</v>
      </c>
      <c r="M2072" s="311">
        <v>0</v>
      </c>
      <c r="N2072" s="311">
        <v>0</v>
      </c>
      <c r="O2072" s="311">
        <v>0</v>
      </c>
      <c r="P2072" s="311">
        <v>0</v>
      </c>
      <c r="Q2072" s="311">
        <v>0</v>
      </c>
      <c r="R2072" s="311">
        <v>0</v>
      </c>
      <c r="S2072" s="311">
        <v>0</v>
      </c>
      <c r="T2072" s="392">
        <v>0</v>
      </c>
      <c r="U2072" s="392">
        <v>0</v>
      </c>
      <c r="V2072" s="311">
        <v>0</v>
      </c>
      <c r="W2072" s="311">
        <v>0</v>
      </c>
      <c r="X2072" s="311">
        <v>0</v>
      </c>
      <c r="Y2072" s="311">
        <v>0</v>
      </c>
      <c r="Z2072" s="311">
        <v>0</v>
      </c>
      <c r="AA2072" s="587">
        <v>0</v>
      </c>
      <c r="AB2072" s="490"/>
      <c r="AC2072" s="515"/>
      <c r="AD2072" s="515"/>
      <c r="AE2072" s="515"/>
      <c r="AF2072" s="515"/>
      <c r="AG2072" s="515"/>
      <c r="AH2072" s="515"/>
      <c r="AI2072" s="515"/>
      <c r="AJ2072" s="515"/>
      <c r="AK2072" s="515"/>
      <c r="AL2072" s="515"/>
      <c r="AM2072" s="515"/>
      <c r="AN2072" s="515"/>
      <c r="AO2072" s="515"/>
      <c r="AP2072" s="515"/>
      <c r="AQ2072" s="515"/>
      <c r="AR2072" s="515"/>
      <c r="AS2072" s="515"/>
      <c r="AT2072" s="515"/>
      <c r="AU2072" s="527"/>
    </row>
    <row r="2073" spans="1:47" s="528" customFormat="1" ht="12.75">
      <c r="A2073" s="534"/>
      <c r="B2073" s="346" t="s">
        <v>373</v>
      </c>
      <c r="C2073" s="347">
        <v>0</v>
      </c>
      <c r="D2073" s="347">
        <v>0</v>
      </c>
      <c r="E2073" s="347">
        <v>5</v>
      </c>
      <c r="F2073" s="394"/>
      <c r="G2073" s="394"/>
      <c r="H2073" s="311">
        <v>20.342263829999997</v>
      </c>
      <c r="I2073" s="311">
        <v>20.342263829999997</v>
      </c>
      <c r="J2073" s="311">
        <v>0</v>
      </c>
      <c r="K2073" s="311">
        <v>0</v>
      </c>
      <c r="L2073" s="311">
        <v>0</v>
      </c>
      <c r="M2073" s="311">
        <v>0</v>
      </c>
      <c r="N2073" s="311">
        <v>0</v>
      </c>
      <c r="O2073" s="311">
        <v>0</v>
      </c>
      <c r="P2073" s="311">
        <v>0</v>
      </c>
      <c r="Q2073" s="311">
        <v>5</v>
      </c>
      <c r="R2073" s="311">
        <v>0</v>
      </c>
      <c r="S2073" s="311">
        <v>0</v>
      </c>
      <c r="T2073" s="392">
        <v>0</v>
      </c>
      <c r="U2073" s="392">
        <v>5</v>
      </c>
      <c r="V2073" s="311">
        <v>0</v>
      </c>
      <c r="W2073" s="311">
        <v>0</v>
      </c>
      <c r="X2073" s="311">
        <v>2.0342263799999998</v>
      </c>
      <c r="Y2073" s="311">
        <v>18.30803745</v>
      </c>
      <c r="Z2073" s="311">
        <v>0</v>
      </c>
      <c r="AA2073" s="587">
        <v>20.34226383</v>
      </c>
      <c r="AB2073" s="490"/>
      <c r="AC2073" s="515"/>
      <c r="AD2073" s="515"/>
      <c r="AE2073" s="515"/>
      <c r="AF2073" s="515"/>
      <c r="AG2073" s="515"/>
      <c r="AH2073" s="515"/>
      <c r="AI2073" s="515"/>
      <c r="AJ2073" s="515"/>
      <c r="AK2073" s="515"/>
      <c r="AL2073" s="515"/>
      <c r="AM2073" s="515"/>
      <c r="AN2073" s="515"/>
      <c r="AO2073" s="515"/>
      <c r="AP2073" s="515"/>
      <c r="AQ2073" s="515"/>
      <c r="AR2073" s="515"/>
      <c r="AS2073" s="515"/>
      <c r="AT2073" s="515"/>
      <c r="AU2073" s="527"/>
    </row>
    <row r="2074" spans="1:47" s="528" customFormat="1" ht="12.75">
      <c r="A2074" s="534"/>
      <c r="B2074" s="346" t="s">
        <v>374</v>
      </c>
      <c r="C2074" s="347"/>
      <c r="D2074" s="347">
        <v>0</v>
      </c>
      <c r="E2074" s="347">
        <v>0</v>
      </c>
      <c r="F2074" s="394"/>
      <c r="G2074" s="394"/>
      <c r="H2074" s="311">
        <v>0</v>
      </c>
      <c r="I2074" s="311">
        <v>0</v>
      </c>
      <c r="J2074" s="311">
        <v>0</v>
      </c>
      <c r="K2074" s="311">
        <v>0</v>
      </c>
      <c r="L2074" s="311">
        <v>0</v>
      </c>
      <c r="M2074" s="311">
        <v>0</v>
      </c>
      <c r="N2074" s="311">
        <v>0</v>
      </c>
      <c r="O2074" s="311">
        <v>0</v>
      </c>
      <c r="P2074" s="311">
        <v>0</v>
      </c>
      <c r="Q2074" s="311">
        <v>0</v>
      </c>
      <c r="R2074" s="311">
        <v>0</v>
      </c>
      <c r="S2074" s="311">
        <v>0</v>
      </c>
      <c r="T2074" s="392">
        <v>0</v>
      </c>
      <c r="U2074" s="392">
        <v>0</v>
      </c>
      <c r="V2074" s="311">
        <v>0</v>
      </c>
      <c r="W2074" s="311">
        <v>0</v>
      </c>
      <c r="X2074" s="311">
        <v>0</v>
      </c>
      <c r="Y2074" s="311">
        <v>0</v>
      </c>
      <c r="Z2074" s="311">
        <v>0</v>
      </c>
      <c r="AA2074" s="587">
        <v>0</v>
      </c>
      <c r="AB2074" s="490"/>
      <c r="AC2074" s="515"/>
      <c r="AD2074" s="515"/>
      <c r="AE2074" s="515"/>
      <c r="AF2074" s="515"/>
      <c r="AG2074" s="515"/>
      <c r="AH2074" s="515"/>
      <c r="AI2074" s="515"/>
      <c r="AJ2074" s="515"/>
      <c r="AK2074" s="515"/>
      <c r="AL2074" s="515"/>
      <c r="AM2074" s="515"/>
      <c r="AN2074" s="515"/>
      <c r="AO2074" s="515"/>
      <c r="AP2074" s="515"/>
      <c r="AQ2074" s="515"/>
      <c r="AR2074" s="515"/>
      <c r="AS2074" s="515"/>
      <c r="AT2074" s="515"/>
      <c r="AU2074" s="527"/>
    </row>
    <row r="2075" spans="1:47" s="528" customFormat="1" ht="12.75">
      <c r="A2075" s="534"/>
      <c r="B2075" s="346" t="s">
        <v>375</v>
      </c>
      <c r="C2075" s="347"/>
      <c r="D2075" s="347">
        <v>0</v>
      </c>
      <c r="E2075" s="347">
        <v>0</v>
      </c>
      <c r="F2075" s="394"/>
      <c r="G2075" s="394"/>
      <c r="H2075" s="311">
        <v>0</v>
      </c>
      <c r="I2075" s="311">
        <v>0</v>
      </c>
      <c r="J2075" s="311">
        <v>0</v>
      </c>
      <c r="K2075" s="311">
        <v>0</v>
      </c>
      <c r="L2075" s="311">
        <v>0</v>
      </c>
      <c r="M2075" s="311">
        <v>0</v>
      </c>
      <c r="N2075" s="311">
        <v>0</v>
      </c>
      <c r="O2075" s="311">
        <v>0</v>
      </c>
      <c r="P2075" s="311">
        <v>0</v>
      </c>
      <c r="Q2075" s="311">
        <v>0</v>
      </c>
      <c r="R2075" s="311">
        <v>0</v>
      </c>
      <c r="S2075" s="311">
        <v>0</v>
      </c>
      <c r="T2075" s="392">
        <v>0</v>
      </c>
      <c r="U2075" s="392">
        <v>0</v>
      </c>
      <c r="V2075" s="311">
        <v>0</v>
      </c>
      <c r="W2075" s="311">
        <v>0</v>
      </c>
      <c r="X2075" s="311">
        <v>0</v>
      </c>
      <c r="Y2075" s="311">
        <v>0</v>
      </c>
      <c r="Z2075" s="311">
        <v>0</v>
      </c>
      <c r="AA2075" s="587">
        <v>0</v>
      </c>
      <c r="AB2075" s="490"/>
      <c r="AC2075" s="515"/>
      <c r="AD2075" s="515"/>
      <c r="AE2075" s="515"/>
      <c r="AF2075" s="515"/>
      <c r="AG2075" s="515"/>
      <c r="AH2075" s="515"/>
      <c r="AI2075" s="515"/>
      <c r="AJ2075" s="515"/>
      <c r="AK2075" s="515"/>
      <c r="AL2075" s="515"/>
      <c r="AM2075" s="515"/>
      <c r="AN2075" s="515"/>
      <c r="AO2075" s="515"/>
      <c r="AP2075" s="515"/>
      <c r="AQ2075" s="515"/>
      <c r="AR2075" s="515"/>
      <c r="AS2075" s="515"/>
      <c r="AT2075" s="515"/>
      <c r="AU2075" s="527"/>
    </row>
    <row r="2076" spans="1:47" s="528" customFormat="1" ht="12.75">
      <c r="A2076" s="534"/>
      <c r="B2076" s="346" t="s">
        <v>376</v>
      </c>
      <c r="C2076" s="347"/>
      <c r="D2076" s="347">
        <v>0</v>
      </c>
      <c r="E2076" s="347">
        <v>5</v>
      </c>
      <c r="F2076" s="394"/>
      <c r="G2076" s="394"/>
      <c r="H2076" s="311">
        <v>20.342263829999997</v>
      </c>
      <c r="I2076" s="311">
        <v>20.342263829999997</v>
      </c>
      <c r="J2076" s="311">
        <v>0</v>
      </c>
      <c r="K2076" s="311">
        <v>0</v>
      </c>
      <c r="L2076" s="311">
        <v>0</v>
      </c>
      <c r="M2076" s="311">
        <v>0</v>
      </c>
      <c r="N2076" s="311">
        <v>0</v>
      </c>
      <c r="O2076" s="311">
        <v>0</v>
      </c>
      <c r="P2076" s="311">
        <v>0</v>
      </c>
      <c r="Q2076" s="311">
        <v>5</v>
      </c>
      <c r="R2076" s="311">
        <v>0</v>
      </c>
      <c r="S2076" s="311">
        <v>0</v>
      </c>
      <c r="T2076" s="392">
        <v>0</v>
      </c>
      <c r="U2076" s="392">
        <v>5</v>
      </c>
      <c r="V2076" s="311">
        <v>0</v>
      </c>
      <c r="W2076" s="311">
        <v>0</v>
      </c>
      <c r="X2076" s="311">
        <v>2.0342263799999998</v>
      </c>
      <c r="Y2076" s="311">
        <v>18.30803745</v>
      </c>
      <c r="Z2076" s="311">
        <v>0</v>
      </c>
      <c r="AA2076" s="587">
        <v>20.34226383</v>
      </c>
      <c r="AB2076" s="490"/>
      <c r="AC2076" s="515"/>
      <c r="AD2076" s="515"/>
      <c r="AE2076" s="515"/>
      <c r="AF2076" s="515"/>
      <c r="AG2076" s="515"/>
      <c r="AH2076" s="515"/>
      <c r="AI2076" s="515"/>
      <c r="AJ2076" s="515"/>
      <c r="AK2076" s="515"/>
      <c r="AL2076" s="515"/>
      <c r="AM2076" s="515"/>
      <c r="AN2076" s="515"/>
      <c r="AO2076" s="515"/>
      <c r="AP2076" s="515"/>
      <c r="AQ2076" s="515"/>
      <c r="AR2076" s="515"/>
      <c r="AS2076" s="515"/>
      <c r="AT2076" s="515"/>
      <c r="AU2076" s="527"/>
    </row>
    <row r="2077" spans="1:47" s="528" customFormat="1" ht="12.75">
      <c r="A2077" s="534"/>
      <c r="B2077" s="346" t="s">
        <v>377</v>
      </c>
      <c r="C2077" s="347"/>
      <c r="D2077" s="347">
        <v>0</v>
      </c>
      <c r="E2077" s="347">
        <v>0</v>
      </c>
      <c r="F2077" s="394"/>
      <c r="G2077" s="394"/>
      <c r="H2077" s="311">
        <v>0</v>
      </c>
      <c r="I2077" s="311">
        <v>0</v>
      </c>
      <c r="J2077" s="311">
        <v>0</v>
      </c>
      <c r="K2077" s="311">
        <v>0</v>
      </c>
      <c r="L2077" s="311">
        <v>0</v>
      </c>
      <c r="M2077" s="311">
        <v>0</v>
      </c>
      <c r="N2077" s="311">
        <v>0</v>
      </c>
      <c r="O2077" s="311">
        <v>0</v>
      </c>
      <c r="P2077" s="311">
        <v>0</v>
      </c>
      <c r="Q2077" s="311">
        <v>0</v>
      </c>
      <c r="R2077" s="311">
        <v>0</v>
      </c>
      <c r="S2077" s="311">
        <v>0</v>
      </c>
      <c r="T2077" s="392">
        <v>0</v>
      </c>
      <c r="U2077" s="392">
        <v>0</v>
      </c>
      <c r="V2077" s="311">
        <v>0</v>
      </c>
      <c r="W2077" s="311">
        <v>0</v>
      </c>
      <c r="X2077" s="311">
        <v>0</v>
      </c>
      <c r="Y2077" s="311">
        <v>0</v>
      </c>
      <c r="Z2077" s="311">
        <v>0</v>
      </c>
      <c r="AA2077" s="587">
        <v>0</v>
      </c>
      <c r="AB2077" s="490"/>
      <c r="AC2077" s="515"/>
      <c r="AD2077" s="515"/>
      <c r="AE2077" s="515"/>
      <c r="AF2077" s="515"/>
      <c r="AG2077" s="515"/>
      <c r="AH2077" s="515"/>
      <c r="AI2077" s="515"/>
      <c r="AJ2077" s="515"/>
      <c r="AK2077" s="515"/>
      <c r="AL2077" s="515"/>
      <c r="AM2077" s="515"/>
      <c r="AN2077" s="515"/>
      <c r="AO2077" s="515"/>
      <c r="AP2077" s="515"/>
      <c r="AQ2077" s="515"/>
      <c r="AR2077" s="515"/>
      <c r="AS2077" s="515"/>
      <c r="AT2077" s="515"/>
      <c r="AU2077" s="527"/>
    </row>
    <row r="2078" spans="1:47" s="528" customFormat="1" ht="12.75">
      <c r="A2078" s="534"/>
      <c r="B2078" s="346" t="s">
        <v>67</v>
      </c>
      <c r="C2078" s="347"/>
      <c r="D2078" s="347">
        <v>0</v>
      </c>
      <c r="E2078" s="347">
        <v>0</v>
      </c>
      <c r="F2078" s="394"/>
      <c r="G2078" s="394"/>
      <c r="H2078" s="311">
        <v>0</v>
      </c>
      <c r="I2078" s="311">
        <v>0</v>
      </c>
      <c r="J2078" s="311">
        <v>0</v>
      </c>
      <c r="K2078" s="311">
        <v>0</v>
      </c>
      <c r="L2078" s="311">
        <v>0</v>
      </c>
      <c r="M2078" s="311">
        <v>0</v>
      </c>
      <c r="N2078" s="311">
        <v>0</v>
      </c>
      <c r="O2078" s="311">
        <v>0</v>
      </c>
      <c r="P2078" s="311">
        <v>0</v>
      </c>
      <c r="Q2078" s="311">
        <v>0</v>
      </c>
      <c r="R2078" s="311">
        <v>0</v>
      </c>
      <c r="S2078" s="311">
        <v>0</v>
      </c>
      <c r="T2078" s="392">
        <v>0</v>
      </c>
      <c r="U2078" s="392">
        <v>0</v>
      </c>
      <c r="V2078" s="311">
        <v>0</v>
      </c>
      <c r="W2078" s="311">
        <v>0</v>
      </c>
      <c r="X2078" s="311">
        <v>0</v>
      </c>
      <c r="Y2078" s="311">
        <v>0</v>
      </c>
      <c r="Z2078" s="311">
        <v>0</v>
      </c>
      <c r="AA2078" s="587">
        <v>0</v>
      </c>
      <c r="AB2078" s="490"/>
      <c r="AC2078" s="515"/>
      <c r="AD2078" s="515"/>
      <c r="AE2078" s="515"/>
      <c r="AF2078" s="515"/>
      <c r="AG2078" s="515"/>
      <c r="AH2078" s="515"/>
      <c r="AI2078" s="515"/>
      <c r="AJ2078" s="515"/>
      <c r="AK2078" s="515"/>
      <c r="AL2078" s="515"/>
      <c r="AM2078" s="515"/>
      <c r="AN2078" s="515"/>
      <c r="AO2078" s="515"/>
      <c r="AP2078" s="515"/>
      <c r="AQ2078" s="515"/>
      <c r="AR2078" s="515"/>
      <c r="AS2078" s="515"/>
      <c r="AT2078" s="515"/>
      <c r="AU2078" s="527"/>
    </row>
    <row r="2079" spans="1:47" s="496" customFormat="1" ht="20.100000000000001" customHeight="1">
      <c r="A2079" s="491"/>
      <c r="B2079" s="492" t="s">
        <v>170</v>
      </c>
      <c r="C2079" s="493"/>
      <c r="D2079" s="494">
        <v>0.77</v>
      </c>
      <c r="E2079" s="494">
        <v>0</v>
      </c>
      <c r="F2079" s="495"/>
      <c r="G2079" s="495"/>
      <c r="H2079" s="494">
        <v>427.63910218671418</v>
      </c>
      <c r="I2079" s="494">
        <v>266.3102763371142</v>
      </c>
      <c r="J2079" s="494">
        <v>0.1</v>
      </c>
      <c r="K2079" s="494">
        <v>0</v>
      </c>
      <c r="L2079" s="494">
        <v>0.67</v>
      </c>
      <c r="M2079" s="494">
        <v>0</v>
      </c>
      <c r="N2079" s="494">
        <v>0</v>
      </c>
      <c r="O2079" s="494">
        <v>0</v>
      </c>
      <c r="P2079" s="494">
        <v>0</v>
      </c>
      <c r="Q2079" s="494">
        <v>0</v>
      </c>
      <c r="R2079" s="494">
        <v>0</v>
      </c>
      <c r="S2079" s="494">
        <v>0</v>
      </c>
      <c r="T2079" s="588">
        <v>0.77</v>
      </c>
      <c r="U2079" s="588">
        <v>0</v>
      </c>
      <c r="V2079" s="494">
        <v>120.70859221000001</v>
      </c>
      <c r="W2079" s="494">
        <v>142.85936868139993</v>
      </c>
      <c r="X2079" s="494">
        <v>123.4509076557143</v>
      </c>
      <c r="Y2079" s="494">
        <v>0</v>
      </c>
      <c r="Z2079" s="494">
        <v>0</v>
      </c>
      <c r="AA2079" s="589">
        <v>387.01886854711421</v>
      </c>
      <c r="AB2079" s="490"/>
      <c r="AC2079" s="515"/>
      <c r="AD2079" s="515"/>
      <c r="AE2079" s="515"/>
      <c r="AF2079" s="515"/>
      <c r="AG2079" s="515"/>
      <c r="AH2079" s="515"/>
      <c r="AI2079" s="515"/>
      <c r="AJ2079" s="488"/>
      <c r="AK2079" s="515"/>
      <c r="AL2079" s="515"/>
      <c r="AM2079" s="515"/>
      <c r="AN2079" s="515"/>
      <c r="AO2079" s="515"/>
      <c r="AP2079" s="515"/>
      <c r="AU2079" s="496">
        <v>160.65495695711422</v>
      </c>
    </row>
    <row r="2080" spans="1:47" s="516" customFormat="1" ht="12.75">
      <c r="A2080" s="534"/>
      <c r="B2080" s="346" t="s">
        <v>361</v>
      </c>
      <c r="C2080" s="347">
        <v>0</v>
      </c>
      <c r="D2080" s="347">
        <v>0.77</v>
      </c>
      <c r="E2080" s="347">
        <v>0</v>
      </c>
      <c r="F2080" s="394"/>
      <c r="G2080" s="394"/>
      <c r="H2080" s="311">
        <v>427.63910218671418</v>
      </c>
      <c r="I2080" s="311">
        <v>266.3102763371142</v>
      </c>
      <c r="J2080" s="311">
        <v>0.1</v>
      </c>
      <c r="K2080" s="311">
        <v>0</v>
      </c>
      <c r="L2080" s="311">
        <v>0.67</v>
      </c>
      <c r="M2080" s="311">
        <v>0</v>
      </c>
      <c r="N2080" s="311">
        <v>0</v>
      </c>
      <c r="O2080" s="311">
        <v>0</v>
      </c>
      <c r="P2080" s="311">
        <v>0</v>
      </c>
      <c r="Q2080" s="311">
        <v>0</v>
      </c>
      <c r="R2080" s="311">
        <v>0</v>
      </c>
      <c r="S2080" s="311">
        <v>0</v>
      </c>
      <c r="T2080" s="392">
        <v>0.77</v>
      </c>
      <c r="U2080" s="392">
        <v>0</v>
      </c>
      <c r="V2080" s="311">
        <v>120.70859221000001</v>
      </c>
      <c r="W2080" s="311">
        <v>142.85936868139993</v>
      </c>
      <c r="X2080" s="311">
        <v>123.4509076557143</v>
      </c>
      <c r="Y2080" s="311">
        <v>0</v>
      </c>
      <c r="Z2080" s="311">
        <v>0</v>
      </c>
      <c r="AA2080" s="395">
        <v>387.01886854711421</v>
      </c>
      <c r="AB2080" s="533"/>
      <c r="AC2080" s="515"/>
      <c r="AD2080" s="515"/>
      <c r="AE2080" s="515"/>
      <c r="AF2080" s="488"/>
      <c r="AG2080" s="515"/>
      <c r="AH2080" s="515"/>
      <c r="AI2080" s="488"/>
      <c r="AJ2080" s="488"/>
      <c r="AK2080" s="515"/>
      <c r="AL2080" s="515"/>
      <c r="AM2080" s="515"/>
      <c r="AN2080" s="515"/>
      <c r="AO2080" s="515"/>
      <c r="AP2080" s="515"/>
      <c r="AQ2080" s="515"/>
      <c r="AR2080" s="515"/>
      <c r="AS2080" s="515"/>
      <c r="AT2080" s="515"/>
      <c r="AU2080" s="489"/>
    </row>
    <row r="2081" spans="1:47" s="516" customFormat="1" ht="12.75">
      <c r="A2081" s="534"/>
      <c r="B2081" s="346" t="s">
        <v>362</v>
      </c>
      <c r="C2081" s="347">
        <v>0</v>
      </c>
      <c r="D2081" s="347">
        <v>0.77</v>
      </c>
      <c r="E2081" s="347">
        <v>0</v>
      </c>
      <c r="F2081" s="394"/>
      <c r="G2081" s="394"/>
      <c r="H2081" s="311">
        <v>2.0077072556954727</v>
      </c>
      <c r="I2081" s="311">
        <v>1.7413384600000001</v>
      </c>
      <c r="J2081" s="311">
        <v>0.1</v>
      </c>
      <c r="K2081" s="311">
        <v>0</v>
      </c>
      <c r="L2081" s="311">
        <v>0.67</v>
      </c>
      <c r="M2081" s="311">
        <v>0</v>
      </c>
      <c r="N2081" s="311">
        <v>0</v>
      </c>
      <c r="O2081" s="311">
        <v>0</v>
      </c>
      <c r="P2081" s="311">
        <v>0</v>
      </c>
      <c r="Q2081" s="311">
        <v>0</v>
      </c>
      <c r="R2081" s="311">
        <v>0</v>
      </c>
      <c r="S2081" s="311">
        <v>0</v>
      </c>
      <c r="T2081" s="392">
        <v>0.77</v>
      </c>
      <c r="U2081" s="392">
        <v>0</v>
      </c>
      <c r="V2081" s="311">
        <v>0.26636879569741456</v>
      </c>
      <c r="W2081" s="311">
        <v>1.7413384600000001</v>
      </c>
      <c r="X2081" s="311">
        <v>0</v>
      </c>
      <c r="Y2081" s="311">
        <v>0</v>
      </c>
      <c r="Z2081" s="311">
        <v>0</v>
      </c>
      <c r="AA2081" s="395">
        <v>2.0077072556974147</v>
      </c>
      <c r="AB2081" s="533"/>
      <c r="AC2081" s="515"/>
      <c r="AD2081" s="515"/>
      <c r="AE2081" s="515"/>
      <c r="AF2081" s="488"/>
      <c r="AG2081" s="515"/>
      <c r="AH2081" s="515"/>
      <c r="AI2081" s="488"/>
      <c r="AJ2081" s="488"/>
      <c r="AK2081" s="515"/>
      <c r="AL2081" s="515"/>
      <c r="AM2081" s="515"/>
      <c r="AN2081" s="515"/>
      <c r="AO2081" s="515"/>
      <c r="AP2081" s="515"/>
      <c r="AQ2081" s="515"/>
      <c r="AR2081" s="515"/>
      <c r="AS2081" s="515"/>
      <c r="AT2081" s="515"/>
      <c r="AU2081" s="489"/>
    </row>
    <row r="2082" spans="1:47" s="516" customFormat="1" ht="12.75">
      <c r="A2082" s="534"/>
      <c r="B2082" s="346" t="s">
        <v>363</v>
      </c>
      <c r="C2082" s="347">
        <v>0</v>
      </c>
      <c r="D2082" s="347">
        <v>0.39100000000000001</v>
      </c>
      <c r="E2082" s="347">
        <v>0</v>
      </c>
      <c r="F2082" s="394"/>
      <c r="G2082" s="394"/>
      <c r="H2082" s="311">
        <v>1.21779769</v>
      </c>
      <c r="I2082" s="311">
        <v>1.21779769</v>
      </c>
      <c r="J2082" s="311">
        <v>0</v>
      </c>
      <c r="K2082" s="311">
        <v>0</v>
      </c>
      <c r="L2082" s="311">
        <v>0.39100000000000001</v>
      </c>
      <c r="M2082" s="311">
        <v>0</v>
      </c>
      <c r="N2082" s="311">
        <v>0</v>
      </c>
      <c r="O2082" s="311">
        <v>0</v>
      </c>
      <c r="P2082" s="311">
        <v>0</v>
      </c>
      <c r="Q2082" s="311">
        <v>0</v>
      </c>
      <c r="R2082" s="311">
        <v>0</v>
      </c>
      <c r="S2082" s="311">
        <v>0</v>
      </c>
      <c r="T2082" s="392">
        <v>0.39100000000000001</v>
      </c>
      <c r="U2082" s="392">
        <v>0</v>
      </c>
      <c r="V2082" s="311">
        <v>0</v>
      </c>
      <c r="W2082" s="311">
        <v>1.21779769</v>
      </c>
      <c r="X2082" s="311">
        <v>0</v>
      </c>
      <c r="Y2082" s="311">
        <v>0</v>
      </c>
      <c r="Z2082" s="311">
        <v>0</v>
      </c>
      <c r="AA2082" s="395">
        <v>1.21779769</v>
      </c>
      <c r="AB2082" s="533"/>
      <c r="AC2082" s="515"/>
      <c r="AD2082" s="515"/>
      <c r="AE2082" s="515"/>
      <c r="AF2082" s="488"/>
      <c r="AG2082" s="515"/>
      <c r="AH2082" s="515"/>
      <c r="AI2082" s="488"/>
      <c r="AJ2082" s="488"/>
      <c r="AK2082" s="515"/>
      <c r="AL2082" s="515"/>
      <c r="AM2082" s="515"/>
      <c r="AN2082" s="515"/>
      <c r="AO2082" s="515"/>
      <c r="AP2082" s="515"/>
      <c r="AQ2082" s="515"/>
      <c r="AR2082" s="515"/>
      <c r="AS2082" s="515"/>
      <c r="AT2082" s="515"/>
      <c r="AU2082" s="489"/>
    </row>
    <row r="2083" spans="1:47" s="516" customFormat="1" ht="12.75">
      <c r="A2083" s="534"/>
      <c r="B2083" s="346" t="s">
        <v>364</v>
      </c>
      <c r="C2083" s="347"/>
      <c r="D2083" s="347">
        <v>0</v>
      </c>
      <c r="E2083" s="347">
        <v>0</v>
      </c>
      <c r="F2083" s="394"/>
      <c r="G2083" s="394"/>
      <c r="H2083" s="311">
        <v>0</v>
      </c>
      <c r="I2083" s="311">
        <v>0</v>
      </c>
      <c r="J2083" s="311">
        <v>0</v>
      </c>
      <c r="K2083" s="311">
        <v>0</v>
      </c>
      <c r="L2083" s="311">
        <v>0</v>
      </c>
      <c r="M2083" s="311">
        <v>0</v>
      </c>
      <c r="N2083" s="311">
        <v>0</v>
      </c>
      <c r="O2083" s="311">
        <v>0</v>
      </c>
      <c r="P2083" s="311">
        <v>0</v>
      </c>
      <c r="Q2083" s="311">
        <v>0</v>
      </c>
      <c r="R2083" s="311">
        <v>0</v>
      </c>
      <c r="S2083" s="311">
        <v>0</v>
      </c>
      <c r="T2083" s="392">
        <v>0</v>
      </c>
      <c r="U2083" s="392">
        <v>0</v>
      </c>
      <c r="V2083" s="311">
        <v>0</v>
      </c>
      <c r="W2083" s="311">
        <v>0</v>
      </c>
      <c r="X2083" s="311">
        <v>0</v>
      </c>
      <c r="Y2083" s="311">
        <v>0</v>
      </c>
      <c r="Z2083" s="311">
        <v>0</v>
      </c>
      <c r="AA2083" s="395">
        <v>0</v>
      </c>
      <c r="AB2083" s="533"/>
      <c r="AC2083" s="515"/>
      <c r="AD2083" s="515"/>
      <c r="AE2083" s="515"/>
      <c r="AF2083" s="488"/>
      <c r="AG2083" s="515"/>
      <c r="AH2083" s="515"/>
      <c r="AI2083" s="488"/>
      <c r="AJ2083" s="488"/>
      <c r="AK2083" s="515"/>
      <c r="AL2083" s="515"/>
      <c r="AM2083" s="515"/>
      <c r="AN2083" s="515"/>
      <c r="AO2083" s="515"/>
      <c r="AP2083" s="515"/>
      <c r="AQ2083" s="515"/>
      <c r="AR2083" s="515"/>
      <c r="AS2083" s="515"/>
      <c r="AT2083" s="515"/>
      <c r="AU2083" s="489"/>
    </row>
    <row r="2084" spans="1:47" s="516" customFormat="1" ht="12.75">
      <c r="A2084" s="534"/>
      <c r="B2084" s="346" t="s">
        <v>365</v>
      </c>
      <c r="C2084" s="347"/>
      <c r="D2084" s="347">
        <v>0</v>
      </c>
      <c r="E2084" s="347">
        <v>0</v>
      </c>
      <c r="F2084" s="394"/>
      <c r="G2084" s="394"/>
      <c r="H2084" s="311">
        <v>0</v>
      </c>
      <c r="I2084" s="311">
        <v>0</v>
      </c>
      <c r="J2084" s="311">
        <v>0</v>
      </c>
      <c r="K2084" s="311">
        <v>0</v>
      </c>
      <c r="L2084" s="311">
        <v>0</v>
      </c>
      <c r="M2084" s="311">
        <v>0</v>
      </c>
      <c r="N2084" s="311">
        <v>0</v>
      </c>
      <c r="O2084" s="311">
        <v>0</v>
      </c>
      <c r="P2084" s="311">
        <v>0</v>
      </c>
      <c r="Q2084" s="311">
        <v>0</v>
      </c>
      <c r="R2084" s="311">
        <v>0</v>
      </c>
      <c r="S2084" s="311">
        <v>0</v>
      </c>
      <c r="T2084" s="392">
        <v>0</v>
      </c>
      <c r="U2084" s="392">
        <v>0</v>
      </c>
      <c r="V2084" s="311">
        <v>0</v>
      </c>
      <c r="W2084" s="311">
        <v>0</v>
      </c>
      <c r="X2084" s="311">
        <v>0</v>
      </c>
      <c r="Y2084" s="311">
        <v>0</v>
      </c>
      <c r="Z2084" s="311">
        <v>0</v>
      </c>
      <c r="AA2084" s="395">
        <v>0</v>
      </c>
      <c r="AB2084" s="533"/>
      <c r="AC2084" s="515"/>
      <c r="AD2084" s="515"/>
      <c r="AE2084" s="515"/>
      <c r="AF2084" s="488"/>
      <c r="AG2084" s="515"/>
      <c r="AH2084" s="515"/>
      <c r="AI2084" s="488"/>
      <c r="AJ2084" s="488"/>
      <c r="AK2084" s="515"/>
      <c r="AL2084" s="515"/>
      <c r="AM2084" s="515"/>
      <c r="AN2084" s="515"/>
      <c r="AO2084" s="515"/>
      <c r="AP2084" s="515"/>
      <c r="AQ2084" s="515"/>
      <c r="AR2084" s="515"/>
      <c r="AS2084" s="515"/>
      <c r="AT2084" s="515"/>
      <c r="AU2084" s="489"/>
    </row>
    <row r="2085" spans="1:47" s="516" customFormat="1" ht="12.75">
      <c r="A2085" s="534"/>
      <c r="B2085" s="346" t="s">
        <v>366</v>
      </c>
      <c r="C2085" s="347"/>
      <c r="D2085" s="347">
        <v>0</v>
      </c>
      <c r="E2085" s="347">
        <v>0</v>
      </c>
      <c r="F2085" s="394"/>
      <c r="G2085" s="394"/>
      <c r="H2085" s="311">
        <v>0</v>
      </c>
      <c r="I2085" s="311">
        <v>0</v>
      </c>
      <c r="J2085" s="311">
        <v>0</v>
      </c>
      <c r="K2085" s="311">
        <v>0</v>
      </c>
      <c r="L2085" s="311">
        <v>0</v>
      </c>
      <c r="M2085" s="311">
        <v>0</v>
      </c>
      <c r="N2085" s="311">
        <v>0</v>
      </c>
      <c r="O2085" s="311">
        <v>0</v>
      </c>
      <c r="P2085" s="311">
        <v>0</v>
      </c>
      <c r="Q2085" s="311">
        <v>0</v>
      </c>
      <c r="R2085" s="311">
        <v>0</v>
      </c>
      <c r="S2085" s="311">
        <v>0</v>
      </c>
      <c r="T2085" s="392">
        <v>0</v>
      </c>
      <c r="U2085" s="392">
        <v>0</v>
      </c>
      <c r="V2085" s="311">
        <v>0</v>
      </c>
      <c r="W2085" s="311">
        <v>0</v>
      </c>
      <c r="X2085" s="311">
        <v>0</v>
      </c>
      <c r="Y2085" s="311">
        <v>0</v>
      </c>
      <c r="Z2085" s="311">
        <v>0</v>
      </c>
      <c r="AA2085" s="395">
        <v>0</v>
      </c>
      <c r="AB2085" s="533"/>
      <c r="AC2085" s="515"/>
      <c r="AD2085" s="515"/>
      <c r="AE2085" s="515"/>
      <c r="AF2085" s="488"/>
      <c r="AG2085" s="515"/>
      <c r="AH2085" s="515"/>
      <c r="AI2085" s="488"/>
      <c r="AJ2085" s="488"/>
      <c r="AK2085" s="515"/>
      <c r="AL2085" s="515"/>
      <c r="AM2085" s="515"/>
      <c r="AN2085" s="515"/>
      <c r="AO2085" s="515"/>
      <c r="AP2085" s="515"/>
      <c r="AQ2085" s="515"/>
      <c r="AR2085" s="515"/>
      <c r="AS2085" s="515"/>
      <c r="AT2085" s="515"/>
      <c r="AU2085" s="489"/>
    </row>
    <row r="2086" spans="1:47" s="516" customFormat="1" ht="12.75">
      <c r="A2086" s="534"/>
      <c r="B2086" s="346" t="s">
        <v>367</v>
      </c>
      <c r="C2086" s="347"/>
      <c r="D2086" s="347">
        <v>0.39100000000000001</v>
      </c>
      <c r="E2086" s="347">
        <v>0</v>
      </c>
      <c r="F2086" s="394"/>
      <c r="G2086" s="394"/>
      <c r="H2086" s="311">
        <v>1.21779769</v>
      </c>
      <c r="I2086" s="311">
        <v>1.21779769</v>
      </c>
      <c r="J2086" s="311">
        <v>0</v>
      </c>
      <c r="K2086" s="311">
        <v>0</v>
      </c>
      <c r="L2086" s="311">
        <v>0.39100000000000001</v>
      </c>
      <c r="M2086" s="311">
        <v>0</v>
      </c>
      <c r="N2086" s="311">
        <v>0</v>
      </c>
      <c r="O2086" s="311">
        <v>0</v>
      </c>
      <c r="P2086" s="311">
        <v>0</v>
      </c>
      <c r="Q2086" s="311">
        <v>0</v>
      </c>
      <c r="R2086" s="311">
        <v>0</v>
      </c>
      <c r="S2086" s="311">
        <v>0</v>
      </c>
      <c r="T2086" s="392">
        <v>0.39100000000000001</v>
      </c>
      <c r="U2086" s="392">
        <v>0</v>
      </c>
      <c r="V2086" s="311">
        <v>0</v>
      </c>
      <c r="W2086" s="311">
        <v>1.21779769</v>
      </c>
      <c r="X2086" s="311">
        <v>0</v>
      </c>
      <c r="Y2086" s="311">
        <v>0</v>
      </c>
      <c r="Z2086" s="311">
        <v>0</v>
      </c>
      <c r="AA2086" s="395">
        <v>1.21779769</v>
      </c>
      <c r="AB2086" s="533"/>
      <c r="AC2086" s="515"/>
      <c r="AD2086" s="515"/>
      <c r="AE2086" s="515"/>
      <c r="AF2086" s="488"/>
      <c r="AG2086" s="515"/>
      <c r="AH2086" s="515"/>
      <c r="AI2086" s="488"/>
      <c r="AJ2086" s="488"/>
      <c r="AK2086" s="515"/>
      <c r="AL2086" s="515"/>
      <c r="AM2086" s="515"/>
      <c r="AN2086" s="515"/>
      <c r="AO2086" s="515"/>
      <c r="AP2086" s="515"/>
      <c r="AQ2086" s="515"/>
      <c r="AR2086" s="515"/>
      <c r="AS2086" s="515"/>
      <c r="AT2086" s="515"/>
      <c r="AU2086" s="489"/>
    </row>
    <row r="2087" spans="1:47" s="516" customFormat="1" ht="12.75">
      <c r="A2087" s="534"/>
      <c r="B2087" s="346" t="s">
        <v>368</v>
      </c>
      <c r="C2087" s="347">
        <v>0</v>
      </c>
      <c r="D2087" s="347">
        <v>0.379</v>
      </c>
      <c r="E2087" s="347">
        <v>0</v>
      </c>
      <c r="F2087" s="394"/>
      <c r="G2087" s="394"/>
      <c r="H2087" s="311">
        <v>0.78990956569547266</v>
      </c>
      <c r="I2087" s="311">
        <v>0.52354076999999999</v>
      </c>
      <c r="J2087" s="311">
        <v>0.1</v>
      </c>
      <c r="K2087" s="311">
        <v>0</v>
      </c>
      <c r="L2087" s="311">
        <v>0.27900000000000003</v>
      </c>
      <c r="M2087" s="311">
        <v>0</v>
      </c>
      <c r="N2087" s="311">
        <v>0</v>
      </c>
      <c r="O2087" s="311">
        <v>0</v>
      </c>
      <c r="P2087" s="311">
        <v>0</v>
      </c>
      <c r="Q2087" s="311">
        <v>0</v>
      </c>
      <c r="R2087" s="311">
        <v>0</v>
      </c>
      <c r="S2087" s="311">
        <v>0</v>
      </c>
      <c r="T2087" s="392">
        <v>0.379</v>
      </c>
      <c r="U2087" s="392">
        <v>0</v>
      </c>
      <c r="V2087" s="311">
        <v>0.26636879569741456</v>
      </c>
      <c r="W2087" s="311">
        <v>0.52354076999999999</v>
      </c>
      <c r="X2087" s="311">
        <v>0</v>
      </c>
      <c r="Y2087" s="311">
        <v>0</v>
      </c>
      <c r="Z2087" s="311">
        <v>0</v>
      </c>
      <c r="AA2087" s="395">
        <v>0.78990956569741455</v>
      </c>
      <c r="AB2087" s="533"/>
      <c r="AC2087" s="515"/>
      <c r="AD2087" s="515"/>
      <c r="AE2087" s="515"/>
      <c r="AF2087" s="488"/>
      <c r="AG2087" s="515"/>
      <c r="AH2087" s="515"/>
      <c r="AI2087" s="488"/>
      <c r="AJ2087" s="488"/>
      <c r="AK2087" s="515"/>
      <c r="AL2087" s="515"/>
      <c r="AM2087" s="515"/>
      <c r="AN2087" s="515"/>
      <c r="AO2087" s="515"/>
      <c r="AP2087" s="515"/>
      <c r="AQ2087" s="515"/>
      <c r="AR2087" s="515"/>
      <c r="AS2087" s="515"/>
      <c r="AT2087" s="515"/>
      <c r="AU2087" s="489"/>
    </row>
    <row r="2088" spans="1:47" s="516" customFormat="1" ht="12.75">
      <c r="A2088" s="534"/>
      <c r="B2088" s="346" t="s">
        <v>369</v>
      </c>
      <c r="C2088" s="347"/>
      <c r="D2088" s="347">
        <v>0</v>
      </c>
      <c r="E2088" s="347">
        <v>0</v>
      </c>
      <c r="F2088" s="394"/>
      <c r="G2088" s="394"/>
      <c r="H2088" s="311">
        <v>0</v>
      </c>
      <c r="I2088" s="311">
        <v>0</v>
      </c>
      <c r="J2088" s="311">
        <v>0</v>
      </c>
      <c r="K2088" s="311">
        <v>0</v>
      </c>
      <c r="L2088" s="311">
        <v>0</v>
      </c>
      <c r="M2088" s="311">
        <v>0</v>
      </c>
      <c r="N2088" s="311">
        <v>0</v>
      </c>
      <c r="O2088" s="311">
        <v>0</v>
      </c>
      <c r="P2088" s="311">
        <v>0</v>
      </c>
      <c r="Q2088" s="311">
        <v>0</v>
      </c>
      <c r="R2088" s="311">
        <v>0</v>
      </c>
      <c r="S2088" s="311">
        <v>0</v>
      </c>
      <c r="T2088" s="392">
        <v>0</v>
      </c>
      <c r="U2088" s="392">
        <v>0</v>
      </c>
      <c r="V2088" s="311">
        <v>0</v>
      </c>
      <c r="W2088" s="311">
        <v>0</v>
      </c>
      <c r="X2088" s="311">
        <v>0</v>
      </c>
      <c r="Y2088" s="311">
        <v>0</v>
      </c>
      <c r="Z2088" s="311">
        <v>0</v>
      </c>
      <c r="AA2088" s="395">
        <v>0</v>
      </c>
      <c r="AB2088" s="533"/>
      <c r="AC2088" s="515"/>
      <c r="AD2088" s="515"/>
      <c r="AE2088" s="515"/>
      <c r="AF2088" s="488"/>
      <c r="AG2088" s="515"/>
      <c r="AH2088" s="515"/>
      <c r="AI2088" s="488"/>
      <c r="AJ2088" s="488"/>
      <c r="AK2088" s="515"/>
      <c r="AL2088" s="515"/>
      <c r="AM2088" s="515"/>
      <c r="AN2088" s="515"/>
      <c r="AO2088" s="515"/>
      <c r="AP2088" s="515"/>
      <c r="AQ2088" s="515"/>
      <c r="AR2088" s="515"/>
      <c r="AS2088" s="515"/>
      <c r="AT2088" s="515"/>
      <c r="AU2088" s="489"/>
    </row>
    <row r="2089" spans="1:47" s="516" customFormat="1" ht="12.75">
      <c r="A2089" s="534"/>
      <c r="B2089" s="346" t="s">
        <v>370</v>
      </c>
      <c r="C2089" s="347"/>
      <c r="D2089" s="347">
        <v>0</v>
      </c>
      <c r="E2089" s="347">
        <v>0</v>
      </c>
      <c r="F2089" s="394"/>
      <c r="G2089" s="394"/>
      <c r="H2089" s="311">
        <v>0</v>
      </c>
      <c r="I2089" s="311">
        <v>0</v>
      </c>
      <c r="J2089" s="311">
        <v>0</v>
      </c>
      <c r="K2089" s="311">
        <v>0</v>
      </c>
      <c r="L2089" s="311">
        <v>0</v>
      </c>
      <c r="M2089" s="311">
        <v>0</v>
      </c>
      <c r="N2089" s="311">
        <v>0</v>
      </c>
      <c r="O2089" s="311">
        <v>0</v>
      </c>
      <c r="P2089" s="311">
        <v>0</v>
      </c>
      <c r="Q2089" s="311">
        <v>0</v>
      </c>
      <c r="R2089" s="311">
        <v>0</v>
      </c>
      <c r="S2089" s="311">
        <v>0</v>
      </c>
      <c r="T2089" s="392">
        <v>0</v>
      </c>
      <c r="U2089" s="392">
        <v>0</v>
      </c>
      <c r="V2089" s="311">
        <v>0</v>
      </c>
      <c r="W2089" s="311">
        <v>0</v>
      </c>
      <c r="X2089" s="311">
        <v>0</v>
      </c>
      <c r="Y2089" s="311">
        <v>0</v>
      </c>
      <c r="Z2089" s="311">
        <v>0</v>
      </c>
      <c r="AA2089" s="395">
        <v>0</v>
      </c>
      <c r="AB2089" s="533"/>
      <c r="AC2089" s="515"/>
      <c r="AD2089" s="515"/>
      <c r="AE2089" s="515"/>
      <c r="AF2089" s="488"/>
      <c r="AG2089" s="515"/>
      <c r="AH2089" s="515"/>
      <c r="AI2089" s="488"/>
      <c r="AJ2089" s="488"/>
      <c r="AK2089" s="515"/>
      <c r="AL2089" s="515"/>
      <c r="AM2089" s="515"/>
      <c r="AN2089" s="515"/>
      <c r="AO2089" s="515"/>
      <c r="AP2089" s="515"/>
      <c r="AQ2089" s="515"/>
      <c r="AR2089" s="515"/>
      <c r="AS2089" s="515"/>
      <c r="AT2089" s="515"/>
      <c r="AU2089" s="489"/>
    </row>
    <row r="2090" spans="1:47" s="516" customFormat="1" ht="12.75">
      <c r="A2090" s="534"/>
      <c r="B2090" s="346" t="s">
        <v>371</v>
      </c>
      <c r="C2090" s="347"/>
      <c r="D2090" s="347">
        <v>0</v>
      </c>
      <c r="E2090" s="347">
        <v>0</v>
      </c>
      <c r="F2090" s="394"/>
      <c r="G2090" s="394"/>
      <c r="H2090" s="311">
        <v>0</v>
      </c>
      <c r="I2090" s="311">
        <v>0</v>
      </c>
      <c r="J2090" s="311">
        <v>0</v>
      </c>
      <c r="K2090" s="311">
        <v>0</v>
      </c>
      <c r="L2090" s="311">
        <v>0</v>
      </c>
      <c r="M2090" s="311">
        <v>0</v>
      </c>
      <c r="N2090" s="311">
        <v>0</v>
      </c>
      <c r="O2090" s="311">
        <v>0</v>
      </c>
      <c r="P2090" s="311">
        <v>0</v>
      </c>
      <c r="Q2090" s="311">
        <v>0</v>
      </c>
      <c r="R2090" s="311">
        <v>0</v>
      </c>
      <c r="S2090" s="311">
        <v>0</v>
      </c>
      <c r="T2090" s="392">
        <v>0</v>
      </c>
      <c r="U2090" s="392">
        <v>0</v>
      </c>
      <c r="V2090" s="311">
        <v>0</v>
      </c>
      <c r="W2090" s="311">
        <v>0</v>
      </c>
      <c r="X2090" s="311">
        <v>0</v>
      </c>
      <c r="Y2090" s="311">
        <v>0</v>
      </c>
      <c r="Z2090" s="311">
        <v>0</v>
      </c>
      <c r="AA2090" s="395">
        <v>0</v>
      </c>
      <c r="AB2090" s="533"/>
      <c r="AC2090" s="515"/>
      <c r="AD2090" s="515"/>
      <c r="AE2090" s="515"/>
      <c r="AF2090" s="488"/>
      <c r="AG2090" s="515"/>
      <c r="AH2090" s="515"/>
      <c r="AI2090" s="488"/>
      <c r="AJ2090" s="488"/>
      <c r="AK2090" s="515"/>
      <c r="AL2090" s="515"/>
      <c r="AM2090" s="515"/>
      <c r="AN2090" s="515"/>
      <c r="AO2090" s="515"/>
      <c r="AP2090" s="515"/>
      <c r="AQ2090" s="515"/>
      <c r="AR2090" s="515"/>
      <c r="AS2090" s="515"/>
      <c r="AT2090" s="515"/>
      <c r="AU2090" s="489"/>
    </row>
    <row r="2091" spans="1:47" s="516" customFormat="1" ht="12.75">
      <c r="A2091" s="534"/>
      <c r="B2091" s="346" t="s">
        <v>372</v>
      </c>
      <c r="C2091" s="347"/>
      <c r="D2091" s="347">
        <v>0.379</v>
      </c>
      <c r="E2091" s="347">
        <v>0</v>
      </c>
      <c r="F2091" s="394"/>
      <c r="G2091" s="394"/>
      <c r="H2091" s="311">
        <v>0.78990956569547266</v>
      </c>
      <c r="I2091" s="311">
        <v>0.52354076999999999</v>
      </c>
      <c r="J2091" s="311">
        <v>0.1</v>
      </c>
      <c r="K2091" s="311">
        <v>0</v>
      </c>
      <c r="L2091" s="311">
        <v>0.27900000000000003</v>
      </c>
      <c r="M2091" s="311">
        <v>0</v>
      </c>
      <c r="N2091" s="311">
        <v>0</v>
      </c>
      <c r="O2091" s="311">
        <v>0</v>
      </c>
      <c r="P2091" s="311">
        <v>0</v>
      </c>
      <c r="Q2091" s="311">
        <v>0</v>
      </c>
      <c r="R2091" s="311">
        <v>0</v>
      </c>
      <c r="S2091" s="311">
        <v>0</v>
      </c>
      <c r="T2091" s="392">
        <v>0.379</v>
      </c>
      <c r="U2091" s="392">
        <v>0</v>
      </c>
      <c r="V2091" s="311">
        <v>0.26636879569741456</v>
      </c>
      <c r="W2091" s="311">
        <v>0.52354076999999999</v>
      </c>
      <c r="X2091" s="311">
        <v>0</v>
      </c>
      <c r="Y2091" s="311">
        <v>0</v>
      </c>
      <c r="Z2091" s="311">
        <v>0</v>
      </c>
      <c r="AA2091" s="395">
        <v>0.78990956569741455</v>
      </c>
      <c r="AB2091" s="533"/>
      <c r="AC2091" s="515"/>
      <c r="AD2091" s="515"/>
      <c r="AE2091" s="515"/>
      <c r="AF2091" s="488"/>
      <c r="AG2091" s="515"/>
      <c r="AH2091" s="515"/>
      <c r="AI2091" s="488"/>
      <c r="AJ2091" s="488"/>
      <c r="AK2091" s="515"/>
      <c r="AL2091" s="515"/>
      <c r="AM2091" s="515"/>
      <c r="AN2091" s="515"/>
      <c r="AO2091" s="515"/>
      <c r="AP2091" s="515"/>
      <c r="AQ2091" s="515"/>
      <c r="AR2091" s="515"/>
      <c r="AS2091" s="515"/>
      <c r="AT2091" s="515"/>
      <c r="AU2091" s="489"/>
    </row>
    <row r="2092" spans="1:47" s="516" customFormat="1" ht="12.75">
      <c r="A2092" s="534"/>
      <c r="B2092" s="346" t="s">
        <v>373</v>
      </c>
      <c r="C2092" s="347">
        <v>0</v>
      </c>
      <c r="D2092" s="347">
        <v>0</v>
      </c>
      <c r="E2092" s="347">
        <v>0</v>
      </c>
      <c r="F2092" s="394"/>
      <c r="G2092" s="394"/>
      <c r="H2092" s="311">
        <v>0</v>
      </c>
      <c r="I2092" s="311">
        <v>0</v>
      </c>
      <c r="J2092" s="311">
        <v>0</v>
      </c>
      <c r="K2092" s="311">
        <v>0</v>
      </c>
      <c r="L2092" s="311">
        <v>0</v>
      </c>
      <c r="M2092" s="311">
        <v>0</v>
      </c>
      <c r="N2092" s="311">
        <v>0</v>
      </c>
      <c r="O2092" s="311">
        <v>0</v>
      </c>
      <c r="P2092" s="311">
        <v>0</v>
      </c>
      <c r="Q2092" s="311">
        <v>0</v>
      </c>
      <c r="R2092" s="311">
        <v>0</v>
      </c>
      <c r="S2092" s="311">
        <v>0</v>
      </c>
      <c r="T2092" s="392">
        <v>0</v>
      </c>
      <c r="U2092" s="392">
        <v>0</v>
      </c>
      <c r="V2092" s="311">
        <v>0</v>
      </c>
      <c r="W2092" s="311">
        <v>0</v>
      </c>
      <c r="X2092" s="311">
        <v>0</v>
      </c>
      <c r="Y2092" s="311">
        <v>0</v>
      </c>
      <c r="Z2092" s="311">
        <v>0</v>
      </c>
      <c r="AA2092" s="395">
        <v>0</v>
      </c>
      <c r="AB2092" s="533"/>
      <c r="AC2092" s="515"/>
      <c r="AD2092" s="515"/>
      <c r="AE2092" s="515"/>
      <c r="AF2092" s="488"/>
      <c r="AG2092" s="515"/>
      <c r="AH2092" s="515"/>
      <c r="AI2092" s="488"/>
      <c r="AJ2092" s="488"/>
      <c r="AK2092" s="515"/>
      <c r="AL2092" s="515"/>
      <c r="AM2092" s="515"/>
      <c r="AN2092" s="515"/>
      <c r="AO2092" s="515"/>
      <c r="AP2092" s="515"/>
      <c r="AQ2092" s="515"/>
      <c r="AR2092" s="515"/>
      <c r="AS2092" s="515"/>
      <c r="AT2092" s="515"/>
      <c r="AU2092" s="489"/>
    </row>
    <row r="2093" spans="1:47" s="516" customFormat="1" ht="12.75">
      <c r="A2093" s="534"/>
      <c r="B2093" s="346" t="s">
        <v>374</v>
      </c>
      <c r="C2093" s="347"/>
      <c r="D2093" s="347">
        <v>0</v>
      </c>
      <c r="E2093" s="347">
        <v>0</v>
      </c>
      <c r="F2093" s="394"/>
      <c r="G2093" s="394"/>
      <c r="H2093" s="311">
        <v>0</v>
      </c>
      <c r="I2093" s="311">
        <v>0</v>
      </c>
      <c r="J2093" s="311">
        <v>0</v>
      </c>
      <c r="K2093" s="311">
        <v>0</v>
      </c>
      <c r="L2093" s="311">
        <v>0</v>
      </c>
      <c r="M2093" s="311">
        <v>0</v>
      </c>
      <c r="N2093" s="311">
        <v>0</v>
      </c>
      <c r="O2093" s="311">
        <v>0</v>
      </c>
      <c r="P2093" s="311">
        <v>0</v>
      </c>
      <c r="Q2093" s="311">
        <v>0</v>
      </c>
      <c r="R2093" s="311">
        <v>0</v>
      </c>
      <c r="S2093" s="311">
        <v>0</v>
      </c>
      <c r="T2093" s="392">
        <v>0</v>
      </c>
      <c r="U2093" s="392">
        <v>0</v>
      </c>
      <c r="V2093" s="311">
        <v>0</v>
      </c>
      <c r="W2093" s="311">
        <v>0</v>
      </c>
      <c r="X2093" s="311">
        <v>0</v>
      </c>
      <c r="Y2093" s="311">
        <v>0</v>
      </c>
      <c r="Z2093" s="311">
        <v>0</v>
      </c>
      <c r="AA2093" s="395">
        <v>0</v>
      </c>
      <c r="AB2093" s="533"/>
      <c r="AC2093" s="515"/>
      <c r="AD2093" s="515"/>
      <c r="AE2093" s="515"/>
      <c r="AF2093" s="488"/>
      <c r="AG2093" s="515"/>
      <c r="AH2093" s="515"/>
      <c r="AI2093" s="488"/>
      <c r="AJ2093" s="488"/>
      <c r="AK2093" s="515"/>
      <c r="AL2093" s="515"/>
      <c r="AM2093" s="515"/>
      <c r="AN2093" s="515"/>
      <c r="AO2093" s="515"/>
      <c r="AP2093" s="515"/>
      <c r="AQ2093" s="515"/>
      <c r="AR2093" s="515"/>
      <c r="AS2093" s="515"/>
      <c r="AT2093" s="515"/>
      <c r="AU2093" s="489"/>
    </row>
    <row r="2094" spans="1:47" s="516" customFormat="1" ht="12.75">
      <c r="A2094" s="534"/>
      <c r="B2094" s="346" t="s">
        <v>375</v>
      </c>
      <c r="C2094" s="347"/>
      <c r="D2094" s="347">
        <v>0</v>
      </c>
      <c r="E2094" s="347">
        <v>0</v>
      </c>
      <c r="F2094" s="394"/>
      <c r="G2094" s="394"/>
      <c r="H2094" s="311">
        <v>0</v>
      </c>
      <c r="I2094" s="311">
        <v>0</v>
      </c>
      <c r="J2094" s="311">
        <v>0</v>
      </c>
      <c r="K2094" s="311">
        <v>0</v>
      </c>
      <c r="L2094" s="311">
        <v>0</v>
      </c>
      <c r="M2094" s="311">
        <v>0</v>
      </c>
      <c r="N2094" s="311">
        <v>0</v>
      </c>
      <c r="O2094" s="311">
        <v>0</v>
      </c>
      <c r="P2094" s="311">
        <v>0</v>
      </c>
      <c r="Q2094" s="311">
        <v>0</v>
      </c>
      <c r="R2094" s="311">
        <v>0</v>
      </c>
      <c r="S2094" s="311">
        <v>0</v>
      </c>
      <c r="T2094" s="392">
        <v>0</v>
      </c>
      <c r="U2094" s="392">
        <v>0</v>
      </c>
      <c r="V2094" s="311">
        <v>0</v>
      </c>
      <c r="W2094" s="311">
        <v>0</v>
      </c>
      <c r="X2094" s="311">
        <v>0</v>
      </c>
      <c r="Y2094" s="311">
        <v>0</v>
      </c>
      <c r="Z2094" s="311">
        <v>0</v>
      </c>
      <c r="AA2094" s="395">
        <v>0</v>
      </c>
      <c r="AB2094" s="533"/>
      <c r="AC2094" s="515"/>
      <c r="AD2094" s="515"/>
      <c r="AE2094" s="515"/>
      <c r="AF2094" s="488"/>
      <c r="AG2094" s="515"/>
      <c r="AH2094" s="515"/>
      <c r="AI2094" s="488"/>
      <c r="AJ2094" s="488"/>
      <c r="AK2094" s="515"/>
      <c r="AL2094" s="515"/>
      <c r="AM2094" s="515"/>
      <c r="AN2094" s="515"/>
      <c r="AO2094" s="515"/>
      <c r="AP2094" s="515"/>
      <c r="AQ2094" s="515"/>
      <c r="AR2094" s="515"/>
      <c r="AS2094" s="515"/>
      <c r="AT2094" s="515"/>
      <c r="AU2094" s="489"/>
    </row>
    <row r="2095" spans="1:47" s="516" customFormat="1" ht="12.75">
      <c r="A2095" s="534"/>
      <c r="B2095" s="346" t="s">
        <v>376</v>
      </c>
      <c r="C2095" s="347"/>
      <c r="D2095" s="347">
        <v>0</v>
      </c>
      <c r="E2095" s="347">
        <v>0</v>
      </c>
      <c r="F2095" s="394"/>
      <c r="G2095" s="394"/>
      <c r="H2095" s="311">
        <v>0</v>
      </c>
      <c r="I2095" s="311">
        <v>0</v>
      </c>
      <c r="J2095" s="311">
        <v>0</v>
      </c>
      <c r="K2095" s="311">
        <v>0</v>
      </c>
      <c r="L2095" s="311">
        <v>0</v>
      </c>
      <c r="M2095" s="311">
        <v>0</v>
      </c>
      <c r="N2095" s="311">
        <v>0</v>
      </c>
      <c r="O2095" s="311">
        <v>0</v>
      </c>
      <c r="P2095" s="311">
        <v>0</v>
      </c>
      <c r="Q2095" s="311">
        <v>0</v>
      </c>
      <c r="R2095" s="311">
        <v>0</v>
      </c>
      <c r="S2095" s="311">
        <v>0</v>
      </c>
      <c r="T2095" s="392">
        <v>0</v>
      </c>
      <c r="U2095" s="392">
        <v>0</v>
      </c>
      <c r="V2095" s="311">
        <v>0</v>
      </c>
      <c r="W2095" s="311">
        <v>0</v>
      </c>
      <c r="X2095" s="311">
        <v>0</v>
      </c>
      <c r="Y2095" s="311">
        <v>0</v>
      </c>
      <c r="Z2095" s="311">
        <v>0</v>
      </c>
      <c r="AA2095" s="395">
        <v>0</v>
      </c>
      <c r="AB2095" s="533"/>
      <c r="AC2095" s="515"/>
      <c r="AD2095" s="515"/>
      <c r="AE2095" s="515"/>
      <c r="AF2095" s="488"/>
      <c r="AG2095" s="515"/>
      <c r="AH2095" s="515"/>
      <c r="AI2095" s="488"/>
      <c r="AJ2095" s="488"/>
      <c r="AK2095" s="515"/>
      <c r="AL2095" s="515"/>
      <c r="AM2095" s="515"/>
      <c r="AN2095" s="515"/>
      <c r="AO2095" s="515"/>
      <c r="AP2095" s="515"/>
      <c r="AQ2095" s="515"/>
      <c r="AR2095" s="515"/>
      <c r="AS2095" s="515"/>
      <c r="AT2095" s="515"/>
      <c r="AU2095" s="489"/>
    </row>
    <row r="2096" spans="1:47" s="516" customFormat="1" ht="12.75">
      <c r="A2096" s="534"/>
      <c r="B2096" s="346" t="s">
        <v>377</v>
      </c>
      <c r="C2096" s="347"/>
      <c r="D2096" s="347">
        <v>0</v>
      </c>
      <c r="E2096" s="347">
        <v>0</v>
      </c>
      <c r="F2096" s="394"/>
      <c r="G2096" s="394"/>
      <c r="H2096" s="311">
        <v>0</v>
      </c>
      <c r="I2096" s="311">
        <v>0</v>
      </c>
      <c r="J2096" s="311">
        <v>0</v>
      </c>
      <c r="K2096" s="311">
        <v>0</v>
      </c>
      <c r="L2096" s="311">
        <v>0</v>
      </c>
      <c r="M2096" s="311">
        <v>0</v>
      </c>
      <c r="N2096" s="311">
        <v>0</v>
      </c>
      <c r="O2096" s="311">
        <v>0</v>
      </c>
      <c r="P2096" s="311">
        <v>0</v>
      </c>
      <c r="Q2096" s="311">
        <v>0</v>
      </c>
      <c r="R2096" s="311">
        <v>0</v>
      </c>
      <c r="S2096" s="311">
        <v>0</v>
      </c>
      <c r="T2096" s="392">
        <v>0</v>
      </c>
      <c r="U2096" s="392">
        <v>0</v>
      </c>
      <c r="V2096" s="311">
        <v>0</v>
      </c>
      <c r="W2096" s="311">
        <v>0</v>
      </c>
      <c r="X2096" s="311">
        <v>0</v>
      </c>
      <c r="Y2096" s="311">
        <v>0</v>
      </c>
      <c r="Z2096" s="311">
        <v>0</v>
      </c>
      <c r="AA2096" s="395">
        <v>0</v>
      </c>
      <c r="AB2096" s="533"/>
      <c r="AC2096" s="515"/>
      <c r="AD2096" s="515"/>
      <c r="AE2096" s="515"/>
      <c r="AF2096" s="488"/>
      <c r="AG2096" s="515"/>
      <c r="AH2096" s="515"/>
      <c r="AI2096" s="488"/>
      <c r="AJ2096" s="488"/>
      <c r="AK2096" s="515"/>
      <c r="AL2096" s="515"/>
      <c r="AM2096" s="515"/>
      <c r="AN2096" s="515"/>
      <c r="AO2096" s="515"/>
      <c r="AP2096" s="515"/>
      <c r="AQ2096" s="515"/>
      <c r="AR2096" s="515"/>
      <c r="AS2096" s="515"/>
      <c r="AT2096" s="515"/>
      <c r="AU2096" s="489"/>
    </row>
    <row r="2097" spans="1:47" s="516" customFormat="1" ht="12.75">
      <c r="A2097" s="534"/>
      <c r="B2097" s="346" t="s">
        <v>67</v>
      </c>
      <c r="C2097" s="347"/>
      <c r="D2097" s="347">
        <v>0</v>
      </c>
      <c r="E2097" s="347">
        <v>0</v>
      </c>
      <c r="F2097" s="394"/>
      <c r="G2097" s="394"/>
      <c r="H2097" s="311">
        <v>425.63139493101875</v>
      </c>
      <c r="I2097" s="311">
        <v>264.56893787711425</v>
      </c>
      <c r="J2097" s="311">
        <v>0</v>
      </c>
      <c r="K2097" s="311">
        <v>0</v>
      </c>
      <c r="L2097" s="311">
        <v>0</v>
      </c>
      <c r="M2097" s="311">
        <v>0</v>
      </c>
      <c r="N2097" s="311">
        <v>0</v>
      </c>
      <c r="O2097" s="311">
        <v>0</v>
      </c>
      <c r="P2097" s="311">
        <v>0</v>
      </c>
      <c r="Q2097" s="311">
        <v>0</v>
      </c>
      <c r="R2097" s="311">
        <v>0</v>
      </c>
      <c r="S2097" s="311">
        <v>0</v>
      </c>
      <c r="T2097" s="392">
        <v>0</v>
      </c>
      <c r="U2097" s="392">
        <v>0</v>
      </c>
      <c r="V2097" s="311">
        <v>120.44222341430259</v>
      </c>
      <c r="W2097" s="311">
        <v>141.11803022139995</v>
      </c>
      <c r="X2097" s="311">
        <v>123.4509076557143</v>
      </c>
      <c r="Y2097" s="311">
        <v>0</v>
      </c>
      <c r="Z2097" s="311">
        <v>0</v>
      </c>
      <c r="AA2097" s="395">
        <v>385.01116129141684</v>
      </c>
      <c r="AB2097" s="533"/>
      <c r="AC2097" s="515"/>
      <c r="AD2097" s="515"/>
      <c r="AE2097" s="515"/>
      <c r="AF2097" s="488"/>
      <c r="AG2097" s="515"/>
      <c r="AH2097" s="515"/>
      <c r="AI2097" s="488"/>
      <c r="AJ2097" s="488"/>
      <c r="AK2097" s="515"/>
      <c r="AL2097" s="515"/>
      <c r="AM2097" s="515"/>
      <c r="AN2097" s="515"/>
      <c r="AO2097" s="515"/>
      <c r="AP2097" s="515"/>
      <c r="AQ2097" s="515"/>
      <c r="AR2097" s="515"/>
      <c r="AS2097" s="515"/>
      <c r="AT2097" s="515"/>
      <c r="AU2097" s="489"/>
    </row>
    <row r="2098" spans="1:47" s="528" customFormat="1" ht="39.950000000000003" customHeight="1">
      <c r="A2098" s="542">
        <v>86</v>
      </c>
      <c r="B2098" s="544" t="s">
        <v>172</v>
      </c>
      <c r="C2098" s="513" t="s">
        <v>52</v>
      </c>
      <c r="D2098" s="513">
        <v>0.73</v>
      </c>
      <c r="E2098" s="513">
        <v>0</v>
      </c>
      <c r="F2098" s="398">
        <v>2012</v>
      </c>
      <c r="G2098" s="398">
        <v>2014</v>
      </c>
      <c r="H2098" s="513">
        <v>124.06200000139994</v>
      </c>
      <c r="I2098" s="513">
        <v>9.9286400313999366</v>
      </c>
      <c r="J2098" s="513">
        <v>0.06</v>
      </c>
      <c r="K2098" s="513">
        <v>0</v>
      </c>
      <c r="L2098" s="513">
        <v>0.66999999999999993</v>
      </c>
      <c r="M2098" s="513">
        <v>0</v>
      </c>
      <c r="N2098" s="513"/>
      <c r="O2098" s="513"/>
      <c r="P2098" s="513"/>
      <c r="Q2098" s="513"/>
      <c r="R2098" s="513"/>
      <c r="S2098" s="513"/>
      <c r="T2098" s="584">
        <v>0.73</v>
      </c>
      <c r="U2098" s="584">
        <v>0</v>
      </c>
      <c r="V2098" s="590">
        <v>74.378126469999998</v>
      </c>
      <c r="W2098" s="513">
        <v>9.9286400313999419</v>
      </c>
      <c r="X2098" s="513"/>
      <c r="Y2098" s="513"/>
      <c r="Z2098" s="513"/>
      <c r="AA2098" s="587">
        <v>84.306766501399935</v>
      </c>
      <c r="AB2098" s="531"/>
      <c r="AC2098" s="515"/>
      <c r="AD2098" s="537"/>
      <c r="AE2098" s="537"/>
      <c r="AF2098" s="515"/>
      <c r="AG2098" s="515"/>
      <c r="AH2098" s="515"/>
      <c r="AI2098" s="515"/>
      <c r="AJ2098" s="515"/>
      <c r="AK2098" s="515"/>
      <c r="AL2098" s="515"/>
      <c r="AM2098" s="515"/>
      <c r="AN2098" s="515"/>
      <c r="AO2098" s="515"/>
      <c r="AP2098" s="515"/>
      <c r="AQ2098" s="537"/>
      <c r="AR2098" s="537"/>
      <c r="AS2098" s="537"/>
      <c r="AT2098" s="537"/>
      <c r="AU2098" s="527"/>
    </row>
    <row r="2099" spans="1:47" s="516" customFormat="1" ht="12.75">
      <c r="A2099" s="534"/>
      <c r="B2099" s="401" t="s">
        <v>361</v>
      </c>
      <c r="C2099" s="360">
        <v>0</v>
      </c>
      <c r="D2099" s="360">
        <v>0.73</v>
      </c>
      <c r="E2099" s="360">
        <v>0</v>
      </c>
      <c r="F2099" s="402"/>
      <c r="G2099" s="402"/>
      <c r="H2099" s="177">
        <v>124.06200000139994</v>
      </c>
      <c r="I2099" s="177">
        <v>9.9286400313999419</v>
      </c>
      <c r="J2099" s="177">
        <v>0.06</v>
      </c>
      <c r="K2099" s="177">
        <v>0</v>
      </c>
      <c r="L2099" s="177">
        <v>0.67</v>
      </c>
      <c r="M2099" s="177">
        <v>0</v>
      </c>
      <c r="N2099" s="177">
        <v>0</v>
      </c>
      <c r="O2099" s="177">
        <v>0</v>
      </c>
      <c r="P2099" s="177">
        <v>0</v>
      </c>
      <c r="Q2099" s="177">
        <v>0</v>
      </c>
      <c r="R2099" s="177">
        <v>0</v>
      </c>
      <c r="S2099" s="177">
        <v>0</v>
      </c>
      <c r="T2099" s="403">
        <v>0.73</v>
      </c>
      <c r="U2099" s="403">
        <v>0</v>
      </c>
      <c r="V2099" s="177">
        <v>74.378126469999998</v>
      </c>
      <c r="W2099" s="177">
        <v>9.9286400313999419</v>
      </c>
      <c r="X2099" s="177">
        <v>0</v>
      </c>
      <c r="Y2099" s="177">
        <v>0</v>
      </c>
      <c r="Z2099" s="177">
        <v>0</v>
      </c>
      <c r="AA2099" s="545">
        <v>84.306766501399935</v>
      </c>
      <c r="AB2099" s="490"/>
      <c r="AC2099" s="515"/>
      <c r="AD2099" s="515"/>
      <c r="AE2099" s="515"/>
      <c r="AF2099" s="488"/>
      <c r="AG2099" s="515"/>
      <c r="AH2099" s="515"/>
      <c r="AI2099" s="488"/>
      <c r="AJ2099" s="488"/>
      <c r="AK2099" s="515"/>
      <c r="AL2099" s="515"/>
      <c r="AM2099" s="515"/>
      <c r="AN2099" s="515"/>
      <c r="AO2099" s="515"/>
      <c r="AP2099" s="515"/>
      <c r="AQ2099" s="515"/>
      <c r="AR2099" s="515"/>
      <c r="AS2099" s="515"/>
      <c r="AT2099" s="515"/>
      <c r="AU2099" s="489"/>
    </row>
    <row r="2100" spans="1:47" s="516" customFormat="1" ht="12.75">
      <c r="A2100" s="534"/>
      <c r="B2100" s="401" t="s">
        <v>362</v>
      </c>
      <c r="C2100" s="360">
        <v>0</v>
      </c>
      <c r="D2100" s="360">
        <v>0.73</v>
      </c>
      <c r="E2100" s="360">
        <v>0</v>
      </c>
      <c r="F2100" s="402"/>
      <c r="G2100" s="402"/>
      <c r="H2100" s="177">
        <v>1.938595609637352</v>
      </c>
      <c r="I2100" s="177">
        <v>1.7413384600000001</v>
      </c>
      <c r="J2100" s="177">
        <v>0.06</v>
      </c>
      <c r="K2100" s="177">
        <v>0</v>
      </c>
      <c r="L2100" s="177">
        <v>0.67</v>
      </c>
      <c r="M2100" s="177">
        <v>0</v>
      </c>
      <c r="N2100" s="177">
        <v>0</v>
      </c>
      <c r="O2100" s="177">
        <v>0</v>
      </c>
      <c r="P2100" s="177">
        <v>0</v>
      </c>
      <c r="Q2100" s="177">
        <v>0</v>
      </c>
      <c r="R2100" s="177">
        <v>0</v>
      </c>
      <c r="S2100" s="177">
        <v>0</v>
      </c>
      <c r="T2100" s="403">
        <v>0.73</v>
      </c>
      <c r="U2100" s="403">
        <v>0</v>
      </c>
      <c r="V2100" s="177">
        <v>0.197257149637352</v>
      </c>
      <c r="W2100" s="177">
        <v>1.7413384600000001</v>
      </c>
      <c r="X2100" s="177">
        <v>0</v>
      </c>
      <c r="Y2100" s="177">
        <v>0</v>
      </c>
      <c r="Z2100" s="177">
        <v>0</v>
      </c>
      <c r="AA2100" s="545">
        <v>1.9385956096373522</v>
      </c>
      <c r="AB2100" s="490"/>
      <c r="AC2100" s="515"/>
      <c r="AD2100" s="515"/>
      <c r="AE2100" s="515"/>
      <c r="AF2100" s="488"/>
      <c r="AG2100" s="515"/>
      <c r="AH2100" s="515"/>
      <c r="AI2100" s="488"/>
      <c r="AJ2100" s="488"/>
      <c r="AK2100" s="515"/>
      <c r="AL2100" s="515"/>
      <c r="AM2100" s="515"/>
      <c r="AN2100" s="515"/>
      <c r="AO2100" s="515"/>
      <c r="AP2100" s="515"/>
      <c r="AQ2100" s="515"/>
      <c r="AR2100" s="515"/>
      <c r="AS2100" s="515"/>
      <c r="AT2100" s="515"/>
      <c r="AU2100" s="489"/>
    </row>
    <row r="2101" spans="1:47" s="516" customFormat="1" ht="12.75">
      <c r="A2101" s="534"/>
      <c r="B2101" s="401" t="s">
        <v>363</v>
      </c>
      <c r="C2101" s="360">
        <v>0</v>
      </c>
      <c r="D2101" s="360">
        <v>0.39100000000000001</v>
      </c>
      <c r="E2101" s="360">
        <v>0</v>
      </c>
      <c r="F2101" s="402"/>
      <c r="G2101" s="402"/>
      <c r="H2101" s="177">
        <v>1.21779769</v>
      </c>
      <c r="I2101" s="177">
        <v>1.21779769</v>
      </c>
      <c r="J2101" s="177">
        <v>0</v>
      </c>
      <c r="K2101" s="177">
        <v>0</v>
      </c>
      <c r="L2101" s="177">
        <v>0.39100000000000001</v>
      </c>
      <c r="M2101" s="177">
        <v>0</v>
      </c>
      <c r="N2101" s="177">
        <v>0</v>
      </c>
      <c r="O2101" s="177">
        <v>0</v>
      </c>
      <c r="P2101" s="177">
        <v>0</v>
      </c>
      <c r="Q2101" s="177">
        <v>0</v>
      </c>
      <c r="R2101" s="177">
        <v>0</v>
      </c>
      <c r="S2101" s="177">
        <v>0</v>
      </c>
      <c r="T2101" s="403">
        <v>0.39100000000000001</v>
      </c>
      <c r="U2101" s="403">
        <v>0</v>
      </c>
      <c r="V2101" s="177">
        <v>0</v>
      </c>
      <c r="W2101" s="177">
        <v>1.21779769</v>
      </c>
      <c r="X2101" s="177">
        <v>0</v>
      </c>
      <c r="Y2101" s="177">
        <v>0</v>
      </c>
      <c r="Z2101" s="177">
        <v>0</v>
      </c>
      <c r="AA2101" s="545">
        <v>1.21779769</v>
      </c>
      <c r="AB2101" s="490"/>
      <c r="AC2101" s="515"/>
      <c r="AD2101" s="515"/>
      <c r="AE2101" s="515"/>
      <c r="AF2101" s="488"/>
      <c r="AG2101" s="515"/>
      <c r="AH2101" s="515"/>
      <c r="AI2101" s="488"/>
      <c r="AJ2101" s="488"/>
      <c r="AK2101" s="515"/>
      <c r="AL2101" s="515"/>
      <c r="AM2101" s="515"/>
      <c r="AN2101" s="515"/>
      <c r="AO2101" s="515"/>
      <c r="AP2101" s="515"/>
      <c r="AQ2101" s="515"/>
      <c r="AR2101" s="515"/>
      <c r="AS2101" s="515"/>
      <c r="AT2101" s="515"/>
      <c r="AU2101" s="489"/>
    </row>
    <row r="2102" spans="1:47" s="516" customFormat="1" ht="12.75">
      <c r="A2102" s="534"/>
      <c r="B2102" s="401" t="s">
        <v>364</v>
      </c>
      <c r="C2102" s="360"/>
      <c r="D2102" s="360"/>
      <c r="E2102" s="360"/>
      <c r="F2102" s="402"/>
      <c r="G2102" s="402"/>
      <c r="H2102" s="177"/>
      <c r="I2102" s="177"/>
      <c r="J2102" s="177"/>
      <c r="K2102" s="177"/>
      <c r="L2102" s="177"/>
      <c r="M2102" s="177"/>
      <c r="N2102" s="177"/>
      <c r="O2102" s="177"/>
      <c r="P2102" s="177"/>
      <c r="Q2102" s="177"/>
      <c r="R2102" s="177"/>
      <c r="S2102" s="177"/>
      <c r="T2102" s="403">
        <v>0</v>
      </c>
      <c r="U2102" s="403">
        <v>0</v>
      </c>
      <c r="V2102" s="177"/>
      <c r="W2102" s="177"/>
      <c r="X2102" s="177"/>
      <c r="Y2102" s="177"/>
      <c r="Z2102" s="177"/>
      <c r="AA2102" s="545">
        <v>0</v>
      </c>
      <c r="AB2102" s="490"/>
      <c r="AC2102" s="515"/>
      <c r="AD2102" s="515"/>
      <c r="AE2102" s="515"/>
      <c r="AF2102" s="488"/>
      <c r="AG2102" s="515"/>
      <c r="AH2102" s="515"/>
      <c r="AI2102" s="488"/>
      <c r="AJ2102" s="488"/>
      <c r="AK2102" s="515"/>
      <c r="AL2102" s="515"/>
      <c r="AM2102" s="515"/>
      <c r="AN2102" s="515"/>
      <c r="AO2102" s="515"/>
      <c r="AP2102" s="515"/>
      <c r="AQ2102" s="515"/>
      <c r="AR2102" s="515"/>
      <c r="AS2102" s="515"/>
      <c r="AT2102" s="515"/>
      <c r="AU2102" s="489"/>
    </row>
    <row r="2103" spans="1:47" s="516" customFormat="1" ht="12.75">
      <c r="A2103" s="534"/>
      <c r="B2103" s="401" t="s">
        <v>365</v>
      </c>
      <c r="C2103" s="360"/>
      <c r="D2103" s="360"/>
      <c r="E2103" s="360"/>
      <c r="F2103" s="402"/>
      <c r="G2103" s="402"/>
      <c r="H2103" s="177"/>
      <c r="I2103" s="177"/>
      <c r="J2103" s="177"/>
      <c r="K2103" s="177"/>
      <c r="L2103" s="177"/>
      <c r="M2103" s="177"/>
      <c r="N2103" s="177"/>
      <c r="O2103" s="177"/>
      <c r="P2103" s="177"/>
      <c r="Q2103" s="177"/>
      <c r="R2103" s="177"/>
      <c r="S2103" s="177"/>
      <c r="T2103" s="403">
        <v>0</v>
      </c>
      <c r="U2103" s="403">
        <v>0</v>
      </c>
      <c r="V2103" s="177"/>
      <c r="W2103" s="177"/>
      <c r="X2103" s="177"/>
      <c r="Y2103" s="177"/>
      <c r="Z2103" s="177"/>
      <c r="AA2103" s="545">
        <v>0</v>
      </c>
      <c r="AB2103" s="490"/>
      <c r="AC2103" s="515"/>
      <c r="AD2103" s="515"/>
      <c r="AE2103" s="515"/>
      <c r="AF2103" s="488"/>
      <c r="AG2103" s="515"/>
      <c r="AH2103" s="515"/>
      <c r="AI2103" s="488"/>
      <c r="AJ2103" s="488"/>
      <c r="AK2103" s="515"/>
      <c r="AL2103" s="515"/>
      <c r="AM2103" s="515"/>
      <c r="AN2103" s="515"/>
      <c r="AO2103" s="515"/>
      <c r="AP2103" s="515"/>
      <c r="AQ2103" s="515"/>
      <c r="AR2103" s="515"/>
      <c r="AS2103" s="515"/>
      <c r="AT2103" s="515"/>
      <c r="AU2103" s="489"/>
    </row>
    <row r="2104" spans="1:47" s="516" customFormat="1" ht="12.75">
      <c r="A2104" s="534"/>
      <c r="B2104" s="401" t="s">
        <v>366</v>
      </c>
      <c r="C2104" s="360"/>
      <c r="D2104" s="360"/>
      <c r="E2104" s="360"/>
      <c r="F2104" s="402"/>
      <c r="G2104" s="402"/>
      <c r="H2104" s="177"/>
      <c r="I2104" s="177"/>
      <c r="J2104" s="177"/>
      <c r="K2104" s="177"/>
      <c r="L2104" s="177"/>
      <c r="M2104" s="177"/>
      <c r="N2104" s="177"/>
      <c r="O2104" s="177"/>
      <c r="P2104" s="177"/>
      <c r="Q2104" s="177"/>
      <c r="R2104" s="177"/>
      <c r="S2104" s="177"/>
      <c r="T2104" s="403">
        <v>0</v>
      </c>
      <c r="U2104" s="403">
        <v>0</v>
      </c>
      <c r="V2104" s="177"/>
      <c r="W2104" s="177"/>
      <c r="X2104" s="177"/>
      <c r="Y2104" s="177"/>
      <c r="Z2104" s="177"/>
      <c r="AA2104" s="545">
        <v>0</v>
      </c>
      <c r="AB2104" s="490"/>
      <c r="AC2104" s="515"/>
      <c r="AD2104" s="515"/>
      <c r="AE2104" s="515"/>
      <c r="AF2104" s="488"/>
      <c r="AG2104" s="515"/>
      <c r="AH2104" s="515"/>
      <c r="AI2104" s="488"/>
      <c r="AJ2104" s="488"/>
      <c r="AK2104" s="515"/>
      <c r="AL2104" s="515"/>
      <c r="AM2104" s="515"/>
      <c r="AN2104" s="515"/>
      <c r="AO2104" s="515"/>
      <c r="AP2104" s="515"/>
      <c r="AQ2104" s="515"/>
      <c r="AR2104" s="515"/>
      <c r="AS2104" s="515"/>
      <c r="AT2104" s="515"/>
      <c r="AU2104" s="489"/>
    </row>
    <row r="2105" spans="1:47" s="516" customFormat="1" ht="12.75">
      <c r="A2105" s="534"/>
      <c r="B2105" s="401" t="s">
        <v>367</v>
      </c>
      <c r="C2105" s="360"/>
      <c r="D2105" s="360">
        <v>0.39100000000000001</v>
      </c>
      <c r="E2105" s="360"/>
      <c r="F2105" s="402"/>
      <c r="G2105" s="402"/>
      <c r="H2105" s="177">
        <v>1.21779769</v>
      </c>
      <c r="I2105" s="518">
        <v>1.21779769</v>
      </c>
      <c r="J2105" s="177"/>
      <c r="K2105" s="177"/>
      <c r="L2105" s="177">
        <v>0.39100000000000001</v>
      </c>
      <c r="M2105" s="177"/>
      <c r="N2105" s="177"/>
      <c r="O2105" s="177"/>
      <c r="P2105" s="177"/>
      <c r="Q2105" s="177"/>
      <c r="R2105" s="177"/>
      <c r="S2105" s="177"/>
      <c r="T2105" s="403">
        <v>0.39100000000000001</v>
      </c>
      <c r="U2105" s="403">
        <v>0</v>
      </c>
      <c r="V2105" s="177"/>
      <c r="W2105" s="177">
        <v>1.21779769</v>
      </c>
      <c r="X2105" s="177"/>
      <c r="Y2105" s="177"/>
      <c r="Z2105" s="177"/>
      <c r="AA2105" s="545">
        <v>1.21779769</v>
      </c>
      <c r="AB2105" s="490"/>
      <c r="AC2105" s="515"/>
      <c r="AD2105" s="515"/>
      <c r="AE2105" s="515"/>
      <c r="AF2105" s="488"/>
      <c r="AG2105" s="515"/>
      <c r="AH2105" s="515"/>
      <c r="AI2105" s="488"/>
      <c r="AJ2105" s="488"/>
      <c r="AK2105" s="515"/>
      <c r="AL2105" s="515"/>
      <c r="AM2105" s="515"/>
      <c r="AN2105" s="515"/>
      <c r="AO2105" s="515"/>
      <c r="AP2105" s="515"/>
      <c r="AQ2105" s="515"/>
      <c r="AR2105" s="515"/>
      <c r="AS2105" s="515"/>
      <c r="AT2105" s="515"/>
      <c r="AU2105" s="489"/>
    </row>
    <row r="2106" spans="1:47" s="516" customFormat="1" ht="12.75">
      <c r="A2106" s="534"/>
      <c r="B2106" s="401" t="s">
        <v>368</v>
      </c>
      <c r="C2106" s="360">
        <v>0</v>
      </c>
      <c r="D2106" s="360">
        <v>0.33900000000000002</v>
      </c>
      <c r="E2106" s="360">
        <v>0</v>
      </c>
      <c r="F2106" s="402"/>
      <c r="G2106" s="402"/>
      <c r="H2106" s="177">
        <v>0.72079791963735196</v>
      </c>
      <c r="I2106" s="177">
        <v>0.52354076999999999</v>
      </c>
      <c r="J2106" s="177">
        <v>0.06</v>
      </c>
      <c r="K2106" s="177">
        <v>0</v>
      </c>
      <c r="L2106" s="177">
        <v>0.27900000000000003</v>
      </c>
      <c r="M2106" s="177">
        <v>0</v>
      </c>
      <c r="N2106" s="177">
        <v>0</v>
      </c>
      <c r="O2106" s="177">
        <v>0</v>
      </c>
      <c r="P2106" s="177">
        <v>0</v>
      </c>
      <c r="Q2106" s="177">
        <v>0</v>
      </c>
      <c r="R2106" s="177">
        <v>0</v>
      </c>
      <c r="S2106" s="177">
        <v>0</v>
      </c>
      <c r="T2106" s="403">
        <v>0.33900000000000002</v>
      </c>
      <c r="U2106" s="403">
        <v>0</v>
      </c>
      <c r="V2106" s="177">
        <v>0.197257149637352</v>
      </c>
      <c r="W2106" s="177">
        <v>0.52354076999999999</v>
      </c>
      <c r="X2106" s="177">
        <v>0</v>
      </c>
      <c r="Y2106" s="177">
        <v>0</v>
      </c>
      <c r="Z2106" s="177">
        <v>0</v>
      </c>
      <c r="AA2106" s="545">
        <v>0.72079791963735196</v>
      </c>
      <c r="AB2106" s="490"/>
      <c r="AC2106" s="515"/>
      <c r="AD2106" s="515"/>
      <c r="AE2106" s="515"/>
      <c r="AF2106" s="488"/>
      <c r="AG2106" s="515"/>
      <c r="AH2106" s="515"/>
      <c r="AI2106" s="488"/>
      <c r="AJ2106" s="488"/>
      <c r="AK2106" s="515"/>
      <c r="AL2106" s="515"/>
      <c r="AM2106" s="515"/>
      <c r="AN2106" s="515"/>
      <c r="AO2106" s="515"/>
      <c r="AP2106" s="515"/>
      <c r="AQ2106" s="515"/>
      <c r="AR2106" s="515"/>
      <c r="AS2106" s="515"/>
      <c r="AT2106" s="515"/>
      <c r="AU2106" s="489"/>
    </row>
    <row r="2107" spans="1:47" s="516" customFormat="1" ht="12.75">
      <c r="A2107" s="534"/>
      <c r="B2107" s="401" t="s">
        <v>369</v>
      </c>
      <c r="C2107" s="360"/>
      <c r="D2107" s="360"/>
      <c r="E2107" s="360"/>
      <c r="F2107" s="402"/>
      <c r="G2107" s="402"/>
      <c r="H2107" s="177"/>
      <c r="I2107" s="177"/>
      <c r="J2107" s="177"/>
      <c r="K2107" s="177"/>
      <c r="L2107" s="177"/>
      <c r="M2107" s="177"/>
      <c r="N2107" s="177"/>
      <c r="O2107" s="177"/>
      <c r="P2107" s="177"/>
      <c r="Q2107" s="177"/>
      <c r="R2107" s="177"/>
      <c r="S2107" s="177"/>
      <c r="T2107" s="403">
        <v>0</v>
      </c>
      <c r="U2107" s="403">
        <v>0</v>
      </c>
      <c r="V2107" s="177"/>
      <c r="W2107" s="177"/>
      <c r="X2107" s="177"/>
      <c r="Y2107" s="177"/>
      <c r="Z2107" s="177"/>
      <c r="AA2107" s="545">
        <v>0</v>
      </c>
      <c r="AB2107" s="490"/>
      <c r="AC2107" s="515"/>
      <c r="AD2107" s="515"/>
      <c r="AE2107" s="515"/>
      <c r="AF2107" s="488"/>
      <c r="AG2107" s="515"/>
      <c r="AH2107" s="515"/>
      <c r="AI2107" s="488"/>
      <c r="AJ2107" s="488"/>
      <c r="AK2107" s="515"/>
      <c r="AL2107" s="515"/>
      <c r="AM2107" s="515"/>
      <c r="AN2107" s="515"/>
      <c r="AO2107" s="515"/>
      <c r="AP2107" s="515"/>
      <c r="AQ2107" s="515"/>
      <c r="AR2107" s="515"/>
      <c r="AS2107" s="515"/>
      <c r="AT2107" s="515"/>
      <c r="AU2107" s="489"/>
    </row>
    <row r="2108" spans="1:47" s="516" customFormat="1" ht="12.75">
      <c r="A2108" s="534"/>
      <c r="B2108" s="401" t="s">
        <v>370</v>
      </c>
      <c r="C2108" s="360"/>
      <c r="D2108" s="360"/>
      <c r="E2108" s="360"/>
      <c r="F2108" s="402"/>
      <c r="G2108" s="402"/>
      <c r="H2108" s="177"/>
      <c r="I2108" s="177"/>
      <c r="J2108" s="177"/>
      <c r="K2108" s="177"/>
      <c r="L2108" s="177"/>
      <c r="M2108" s="177"/>
      <c r="N2108" s="177"/>
      <c r="O2108" s="177"/>
      <c r="P2108" s="177"/>
      <c r="Q2108" s="177"/>
      <c r="R2108" s="177"/>
      <c r="S2108" s="177"/>
      <c r="T2108" s="403">
        <v>0</v>
      </c>
      <c r="U2108" s="403">
        <v>0</v>
      </c>
      <c r="V2108" s="177"/>
      <c r="W2108" s="177"/>
      <c r="X2108" s="177"/>
      <c r="Y2108" s="177"/>
      <c r="Z2108" s="177"/>
      <c r="AA2108" s="545">
        <v>0</v>
      </c>
      <c r="AB2108" s="490"/>
      <c r="AC2108" s="515"/>
      <c r="AD2108" s="515"/>
      <c r="AE2108" s="515"/>
      <c r="AF2108" s="488"/>
      <c r="AG2108" s="515"/>
      <c r="AH2108" s="515"/>
      <c r="AI2108" s="488"/>
      <c r="AJ2108" s="488"/>
      <c r="AK2108" s="515"/>
      <c r="AL2108" s="515"/>
      <c r="AM2108" s="515"/>
      <c r="AN2108" s="515"/>
      <c r="AO2108" s="515"/>
      <c r="AP2108" s="515"/>
      <c r="AQ2108" s="515"/>
      <c r="AR2108" s="515"/>
      <c r="AS2108" s="515"/>
      <c r="AT2108" s="515"/>
      <c r="AU2108" s="489"/>
    </row>
    <row r="2109" spans="1:47" s="516" customFormat="1" ht="12.75">
      <c r="A2109" s="534"/>
      <c r="B2109" s="401" t="s">
        <v>371</v>
      </c>
      <c r="C2109" s="360"/>
      <c r="D2109" s="360"/>
      <c r="E2109" s="360"/>
      <c r="F2109" s="402"/>
      <c r="G2109" s="402"/>
      <c r="H2109" s="177"/>
      <c r="I2109" s="177"/>
      <c r="J2109" s="177"/>
      <c r="K2109" s="177"/>
      <c r="L2109" s="177"/>
      <c r="M2109" s="177"/>
      <c r="N2109" s="177"/>
      <c r="O2109" s="177"/>
      <c r="P2109" s="177"/>
      <c r="Q2109" s="177"/>
      <c r="R2109" s="177"/>
      <c r="S2109" s="177"/>
      <c r="T2109" s="403">
        <v>0</v>
      </c>
      <c r="U2109" s="403">
        <v>0</v>
      </c>
      <c r="V2109" s="177"/>
      <c r="W2109" s="177"/>
      <c r="X2109" s="177"/>
      <c r="Y2109" s="177"/>
      <c r="Z2109" s="177"/>
      <c r="AA2109" s="545">
        <v>0</v>
      </c>
      <c r="AB2109" s="490"/>
      <c r="AC2109" s="515"/>
      <c r="AD2109" s="515"/>
      <c r="AE2109" s="515"/>
      <c r="AF2109" s="488"/>
      <c r="AG2109" s="515"/>
      <c r="AH2109" s="515"/>
      <c r="AI2109" s="488"/>
      <c r="AJ2109" s="488"/>
      <c r="AK2109" s="515"/>
      <c r="AL2109" s="515"/>
      <c r="AM2109" s="515"/>
      <c r="AN2109" s="515"/>
      <c r="AO2109" s="515"/>
      <c r="AP2109" s="515"/>
      <c r="AQ2109" s="515"/>
      <c r="AR2109" s="515"/>
      <c r="AS2109" s="515"/>
      <c r="AT2109" s="515"/>
      <c r="AU2109" s="489"/>
    </row>
    <row r="2110" spans="1:47" s="516" customFormat="1" ht="12.75">
      <c r="A2110" s="534"/>
      <c r="B2110" s="401" t="s">
        <v>372</v>
      </c>
      <c r="C2110" s="360"/>
      <c r="D2110" s="360">
        <v>0.33900000000000002</v>
      </c>
      <c r="E2110" s="360"/>
      <c r="F2110" s="402"/>
      <c r="G2110" s="402"/>
      <c r="H2110" s="177">
        <v>0.72079791963735196</v>
      </c>
      <c r="I2110" s="518">
        <v>0.52354076999999999</v>
      </c>
      <c r="J2110" s="177">
        <v>0.06</v>
      </c>
      <c r="K2110" s="177"/>
      <c r="L2110" s="177">
        <v>0.27900000000000003</v>
      </c>
      <c r="M2110" s="177"/>
      <c r="N2110" s="177"/>
      <c r="O2110" s="177"/>
      <c r="P2110" s="177"/>
      <c r="Q2110" s="177"/>
      <c r="R2110" s="177"/>
      <c r="S2110" s="177"/>
      <c r="T2110" s="403">
        <v>0.33900000000000002</v>
      </c>
      <c r="U2110" s="403">
        <v>0</v>
      </c>
      <c r="V2110" s="177">
        <v>0.197257149637352</v>
      </c>
      <c r="W2110" s="177">
        <v>0.52354076999999999</v>
      </c>
      <c r="X2110" s="177"/>
      <c r="Y2110" s="177"/>
      <c r="Z2110" s="177"/>
      <c r="AA2110" s="545">
        <v>0.72079791963735196</v>
      </c>
      <c r="AB2110" s="490"/>
      <c r="AC2110" s="515"/>
      <c r="AD2110" s="515"/>
      <c r="AE2110" s="515"/>
      <c r="AF2110" s="488"/>
      <c r="AG2110" s="515"/>
      <c r="AH2110" s="515"/>
      <c r="AI2110" s="488"/>
      <c r="AJ2110" s="488"/>
      <c r="AK2110" s="515"/>
      <c r="AL2110" s="515"/>
      <c r="AM2110" s="515"/>
      <c r="AN2110" s="515"/>
      <c r="AO2110" s="515"/>
      <c r="AP2110" s="515"/>
      <c r="AQ2110" s="515"/>
      <c r="AR2110" s="515"/>
      <c r="AS2110" s="515"/>
      <c r="AT2110" s="515"/>
      <c r="AU2110" s="489"/>
    </row>
    <row r="2111" spans="1:47" s="516" customFormat="1" ht="12.75">
      <c r="A2111" s="534"/>
      <c r="B2111" s="401" t="s">
        <v>373</v>
      </c>
      <c r="C2111" s="360">
        <v>0</v>
      </c>
      <c r="D2111" s="360">
        <v>0</v>
      </c>
      <c r="E2111" s="360">
        <v>0</v>
      </c>
      <c r="F2111" s="402"/>
      <c r="G2111" s="402"/>
      <c r="H2111" s="177">
        <v>0</v>
      </c>
      <c r="I2111" s="177">
        <v>0</v>
      </c>
      <c r="J2111" s="177">
        <v>0</v>
      </c>
      <c r="K2111" s="177">
        <v>0</v>
      </c>
      <c r="L2111" s="177">
        <v>0</v>
      </c>
      <c r="M2111" s="177">
        <v>0</v>
      </c>
      <c r="N2111" s="177">
        <v>0</v>
      </c>
      <c r="O2111" s="177">
        <v>0</v>
      </c>
      <c r="P2111" s="177">
        <v>0</v>
      </c>
      <c r="Q2111" s="177">
        <v>0</v>
      </c>
      <c r="R2111" s="177">
        <v>0</v>
      </c>
      <c r="S2111" s="177">
        <v>0</v>
      </c>
      <c r="T2111" s="403">
        <v>0</v>
      </c>
      <c r="U2111" s="403">
        <v>0</v>
      </c>
      <c r="V2111" s="177">
        <v>0</v>
      </c>
      <c r="W2111" s="177">
        <v>0</v>
      </c>
      <c r="X2111" s="177">
        <v>0</v>
      </c>
      <c r="Y2111" s="177">
        <v>0</v>
      </c>
      <c r="Z2111" s="177">
        <v>0</v>
      </c>
      <c r="AA2111" s="545">
        <v>0</v>
      </c>
      <c r="AB2111" s="490"/>
      <c r="AC2111" s="515"/>
      <c r="AD2111" s="515"/>
      <c r="AE2111" s="515"/>
      <c r="AF2111" s="488"/>
      <c r="AG2111" s="515"/>
      <c r="AH2111" s="515"/>
      <c r="AI2111" s="488"/>
      <c r="AJ2111" s="488"/>
      <c r="AK2111" s="515"/>
      <c r="AL2111" s="515"/>
      <c r="AM2111" s="515"/>
      <c r="AN2111" s="515"/>
      <c r="AO2111" s="515"/>
      <c r="AP2111" s="515"/>
      <c r="AQ2111" s="515"/>
      <c r="AR2111" s="515"/>
      <c r="AS2111" s="515"/>
      <c r="AT2111" s="515"/>
      <c r="AU2111" s="489"/>
    </row>
    <row r="2112" spans="1:47" s="516" customFormat="1" ht="12.75">
      <c r="A2112" s="534"/>
      <c r="B2112" s="401" t="s">
        <v>374</v>
      </c>
      <c r="C2112" s="360"/>
      <c r="D2112" s="360"/>
      <c r="E2112" s="360"/>
      <c r="F2112" s="402"/>
      <c r="G2112" s="402"/>
      <c r="H2112" s="177"/>
      <c r="I2112" s="177"/>
      <c r="J2112" s="177"/>
      <c r="K2112" s="177"/>
      <c r="L2112" s="177"/>
      <c r="M2112" s="177"/>
      <c r="N2112" s="177"/>
      <c r="O2112" s="177"/>
      <c r="P2112" s="177"/>
      <c r="Q2112" s="177"/>
      <c r="R2112" s="177"/>
      <c r="S2112" s="177"/>
      <c r="T2112" s="403">
        <v>0</v>
      </c>
      <c r="U2112" s="403">
        <v>0</v>
      </c>
      <c r="V2112" s="177"/>
      <c r="W2112" s="177"/>
      <c r="X2112" s="177"/>
      <c r="Y2112" s="177"/>
      <c r="Z2112" s="177"/>
      <c r="AA2112" s="545">
        <v>0</v>
      </c>
      <c r="AB2112" s="490"/>
      <c r="AC2112" s="515"/>
      <c r="AD2112" s="515"/>
      <c r="AE2112" s="515"/>
      <c r="AF2112" s="488"/>
      <c r="AG2112" s="515"/>
      <c r="AH2112" s="515"/>
      <c r="AI2112" s="488"/>
      <c r="AJ2112" s="488"/>
      <c r="AK2112" s="515"/>
      <c r="AL2112" s="515"/>
      <c r="AM2112" s="515"/>
      <c r="AN2112" s="515"/>
      <c r="AO2112" s="515"/>
      <c r="AP2112" s="515"/>
      <c r="AQ2112" s="515"/>
      <c r="AR2112" s="515"/>
      <c r="AS2112" s="515"/>
      <c r="AT2112" s="515"/>
      <c r="AU2112" s="489"/>
    </row>
    <row r="2113" spans="1:47" s="516" customFormat="1" ht="12.75">
      <c r="A2113" s="534"/>
      <c r="B2113" s="401" t="s">
        <v>375</v>
      </c>
      <c r="C2113" s="360"/>
      <c r="D2113" s="360"/>
      <c r="E2113" s="360"/>
      <c r="F2113" s="402"/>
      <c r="G2113" s="402"/>
      <c r="H2113" s="177"/>
      <c r="I2113" s="177"/>
      <c r="J2113" s="177"/>
      <c r="K2113" s="177"/>
      <c r="L2113" s="177"/>
      <c r="M2113" s="177"/>
      <c r="N2113" s="177"/>
      <c r="O2113" s="177"/>
      <c r="P2113" s="177"/>
      <c r="Q2113" s="177"/>
      <c r="R2113" s="177"/>
      <c r="S2113" s="177"/>
      <c r="T2113" s="403">
        <v>0</v>
      </c>
      <c r="U2113" s="403">
        <v>0</v>
      </c>
      <c r="V2113" s="177"/>
      <c r="W2113" s="177"/>
      <c r="X2113" s="177"/>
      <c r="Y2113" s="177"/>
      <c r="Z2113" s="177"/>
      <c r="AA2113" s="545">
        <v>0</v>
      </c>
      <c r="AB2113" s="490"/>
      <c r="AC2113" s="515"/>
      <c r="AD2113" s="515"/>
      <c r="AE2113" s="515"/>
      <c r="AF2113" s="488"/>
      <c r="AG2113" s="515"/>
      <c r="AH2113" s="515"/>
      <c r="AI2113" s="488"/>
      <c r="AJ2113" s="488"/>
      <c r="AK2113" s="515"/>
      <c r="AL2113" s="515"/>
      <c r="AM2113" s="515"/>
      <c r="AN2113" s="515"/>
      <c r="AO2113" s="515"/>
      <c r="AP2113" s="515"/>
      <c r="AQ2113" s="515"/>
      <c r="AR2113" s="515"/>
      <c r="AS2113" s="515"/>
      <c r="AT2113" s="515"/>
      <c r="AU2113" s="489"/>
    </row>
    <row r="2114" spans="1:47" s="516" customFormat="1" ht="12.75">
      <c r="A2114" s="534"/>
      <c r="B2114" s="401" t="s">
        <v>376</v>
      </c>
      <c r="C2114" s="360"/>
      <c r="D2114" s="360"/>
      <c r="E2114" s="360"/>
      <c r="F2114" s="402"/>
      <c r="G2114" s="402"/>
      <c r="H2114" s="177"/>
      <c r="I2114" s="177"/>
      <c r="J2114" s="177"/>
      <c r="K2114" s="177"/>
      <c r="L2114" s="177"/>
      <c r="M2114" s="177"/>
      <c r="N2114" s="177"/>
      <c r="O2114" s="177"/>
      <c r="P2114" s="177"/>
      <c r="Q2114" s="177"/>
      <c r="R2114" s="177"/>
      <c r="S2114" s="177"/>
      <c r="T2114" s="403">
        <v>0</v>
      </c>
      <c r="U2114" s="403">
        <v>0</v>
      </c>
      <c r="V2114" s="177"/>
      <c r="W2114" s="177"/>
      <c r="X2114" s="177"/>
      <c r="Y2114" s="177"/>
      <c r="Z2114" s="177"/>
      <c r="AA2114" s="545">
        <v>0</v>
      </c>
      <c r="AB2114" s="490"/>
      <c r="AC2114" s="515"/>
      <c r="AD2114" s="515"/>
      <c r="AE2114" s="515"/>
      <c r="AF2114" s="488"/>
      <c r="AG2114" s="515"/>
      <c r="AH2114" s="515"/>
      <c r="AI2114" s="488"/>
      <c r="AJ2114" s="488"/>
      <c r="AK2114" s="515"/>
      <c r="AL2114" s="515"/>
      <c r="AM2114" s="515"/>
      <c r="AN2114" s="515"/>
      <c r="AO2114" s="515"/>
      <c r="AP2114" s="515"/>
      <c r="AQ2114" s="515"/>
      <c r="AR2114" s="515"/>
      <c r="AS2114" s="515"/>
      <c r="AT2114" s="515"/>
      <c r="AU2114" s="489"/>
    </row>
    <row r="2115" spans="1:47" s="516" customFormat="1" ht="12.75">
      <c r="A2115" s="534"/>
      <c r="B2115" s="401" t="s">
        <v>377</v>
      </c>
      <c r="C2115" s="360"/>
      <c r="D2115" s="360"/>
      <c r="E2115" s="360"/>
      <c r="F2115" s="402"/>
      <c r="G2115" s="402"/>
      <c r="H2115" s="177"/>
      <c r="I2115" s="177"/>
      <c r="J2115" s="177"/>
      <c r="K2115" s="177"/>
      <c r="L2115" s="177"/>
      <c r="M2115" s="177"/>
      <c r="N2115" s="177"/>
      <c r="O2115" s="177"/>
      <c r="P2115" s="177"/>
      <c r="Q2115" s="177"/>
      <c r="R2115" s="177"/>
      <c r="S2115" s="177"/>
      <c r="T2115" s="403">
        <v>0</v>
      </c>
      <c r="U2115" s="403">
        <v>0</v>
      </c>
      <c r="V2115" s="177"/>
      <c r="W2115" s="177"/>
      <c r="X2115" s="177"/>
      <c r="Y2115" s="177"/>
      <c r="Z2115" s="177"/>
      <c r="AA2115" s="545">
        <v>0</v>
      </c>
      <c r="AB2115" s="490"/>
      <c r="AC2115" s="515"/>
      <c r="AD2115" s="515"/>
      <c r="AE2115" s="515"/>
      <c r="AF2115" s="488"/>
      <c r="AG2115" s="515"/>
      <c r="AH2115" s="515"/>
      <c r="AI2115" s="488"/>
      <c r="AJ2115" s="488"/>
      <c r="AK2115" s="515"/>
      <c r="AL2115" s="515"/>
      <c r="AM2115" s="515"/>
      <c r="AN2115" s="515"/>
      <c r="AO2115" s="515"/>
      <c r="AP2115" s="515"/>
      <c r="AQ2115" s="515"/>
      <c r="AR2115" s="515"/>
      <c r="AS2115" s="515"/>
      <c r="AT2115" s="515"/>
      <c r="AU2115" s="489"/>
    </row>
    <row r="2116" spans="1:47" s="516" customFormat="1" ht="12.75">
      <c r="A2116" s="534"/>
      <c r="B2116" s="401" t="s">
        <v>67</v>
      </c>
      <c r="C2116" s="360"/>
      <c r="D2116" s="360"/>
      <c r="E2116" s="360"/>
      <c r="F2116" s="402"/>
      <c r="G2116" s="402"/>
      <c r="H2116" s="177">
        <v>122.12340439176259</v>
      </c>
      <c r="I2116" s="518">
        <v>8.1873015713999422</v>
      </c>
      <c r="J2116" s="177"/>
      <c r="K2116" s="177"/>
      <c r="L2116" s="177"/>
      <c r="M2116" s="177"/>
      <c r="N2116" s="177"/>
      <c r="O2116" s="177"/>
      <c r="P2116" s="177"/>
      <c r="Q2116" s="177"/>
      <c r="R2116" s="177"/>
      <c r="S2116" s="177"/>
      <c r="T2116" s="403">
        <v>0</v>
      </c>
      <c r="U2116" s="403">
        <v>0</v>
      </c>
      <c r="V2116" s="177">
        <v>74.180869320362646</v>
      </c>
      <c r="W2116" s="177">
        <v>8.1873015713999422</v>
      </c>
      <c r="X2116" s="177"/>
      <c r="Y2116" s="177"/>
      <c r="Z2116" s="177"/>
      <c r="AA2116" s="545">
        <v>82.368170891762588</v>
      </c>
      <c r="AB2116" s="490"/>
      <c r="AC2116" s="515"/>
      <c r="AD2116" s="515"/>
      <c r="AE2116" s="515"/>
      <c r="AF2116" s="488"/>
      <c r="AG2116" s="515"/>
      <c r="AH2116" s="515"/>
      <c r="AI2116" s="488"/>
      <c r="AJ2116" s="488"/>
      <c r="AK2116" s="515"/>
      <c r="AL2116" s="515"/>
      <c r="AM2116" s="515"/>
      <c r="AN2116" s="515"/>
      <c r="AO2116" s="515"/>
      <c r="AP2116" s="515"/>
      <c r="AQ2116" s="515"/>
      <c r="AR2116" s="515"/>
      <c r="AS2116" s="515"/>
      <c r="AT2116" s="515"/>
      <c r="AU2116" s="489"/>
    </row>
    <row r="2117" spans="1:47" s="528" customFormat="1" ht="39.950000000000003" customHeight="1">
      <c r="A2117" s="542">
        <v>87</v>
      </c>
      <c r="B2117" s="544" t="s">
        <v>173</v>
      </c>
      <c r="C2117" s="513" t="s">
        <v>52</v>
      </c>
      <c r="D2117" s="513">
        <v>0</v>
      </c>
      <c r="E2117" s="513">
        <v>0</v>
      </c>
      <c r="F2117" s="398">
        <v>2013</v>
      </c>
      <c r="G2117" s="398">
        <v>2014</v>
      </c>
      <c r="H2117" s="513">
        <v>18.369055540000002</v>
      </c>
      <c r="I2117" s="513">
        <v>4.0853386300000007</v>
      </c>
      <c r="J2117" s="513"/>
      <c r="K2117" s="513"/>
      <c r="L2117" s="513">
        <v>0</v>
      </c>
      <c r="M2117" s="513">
        <v>0</v>
      </c>
      <c r="N2117" s="513"/>
      <c r="O2117" s="513"/>
      <c r="P2117" s="513"/>
      <c r="Q2117" s="513"/>
      <c r="R2117" s="513"/>
      <c r="S2117" s="513"/>
      <c r="T2117" s="584">
        <v>0</v>
      </c>
      <c r="U2117" s="584">
        <v>0</v>
      </c>
      <c r="V2117" s="590">
        <v>14.283716910000001</v>
      </c>
      <c r="W2117" s="513">
        <v>4.0853386300000007</v>
      </c>
      <c r="X2117" s="513"/>
      <c r="Y2117" s="513"/>
      <c r="Z2117" s="513"/>
      <c r="AA2117" s="587">
        <v>18.369055540000002</v>
      </c>
      <c r="AB2117" s="531"/>
      <c r="AC2117" s="515"/>
      <c r="AD2117" s="537"/>
      <c r="AE2117" s="537"/>
      <c r="AF2117" s="515"/>
      <c r="AG2117" s="515"/>
      <c r="AH2117" s="515"/>
      <c r="AI2117" s="515"/>
      <c r="AJ2117" s="515"/>
      <c r="AK2117" s="515"/>
      <c r="AL2117" s="515"/>
      <c r="AM2117" s="515"/>
      <c r="AN2117" s="515"/>
      <c r="AO2117" s="515"/>
      <c r="AP2117" s="515"/>
      <c r="AQ2117" s="537"/>
      <c r="AR2117" s="537"/>
      <c r="AS2117" s="537"/>
      <c r="AT2117" s="537"/>
      <c r="AU2117" s="527"/>
    </row>
    <row r="2118" spans="1:47" s="516" customFormat="1" ht="12.75">
      <c r="A2118" s="534"/>
      <c r="B2118" s="401" t="s">
        <v>361</v>
      </c>
      <c r="C2118" s="360">
        <v>0</v>
      </c>
      <c r="D2118" s="360">
        <v>0</v>
      </c>
      <c r="E2118" s="360">
        <v>0</v>
      </c>
      <c r="F2118" s="402"/>
      <c r="G2118" s="402"/>
      <c r="H2118" s="177">
        <v>18.369055539999998</v>
      </c>
      <c r="I2118" s="177">
        <v>4.0853386299999972</v>
      </c>
      <c r="J2118" s="177">
        <v>0</v>
      </c>
      <c r="K2118" s="177">
        <v>0</v>
      </c>
      <c r="L2118" s="177">
        <v>0</v>
      </c>
      <c r="M2118" s="177">
        <v>0</v>
      </c>
      <c r="N2118" s="177">
        <v>0</v>
      </c>
      <c r="O2118" s="177">
        <v>0</v>
      </c>
      <c r="P2118" s="177">
        <v>0</v>
      </c>
      <c r="Q2118" s="177">
        <v>0</v>
      </c>
      <c r="R2118" s="177">
        <v>0</v>
      </c>
      <c r="S2118" s="177">
        <v>0</v>
      </c>
      <c r="T2118" s="392">
        <v>0</v>
      </c>
      <c r="U2118" s="392">
        <v>0</v>
      </c>
      <c r="V2118" s="177">
        <v>14.283716910000001</v>
      </c>
      <c r="W2118" s="177">
        <v>4.0853386300000007</v>
      </c>
      <c r="X2118" s="177">
        <v>0</v>
      </c>
      <c r="Y2118" s="177">
        <v>0</v>
      </c>
      <c r="Z2118" s="177">
        <v>0</v>
      </c>
      <c r="AA2118" s="545">
        <v>18.369055540000002</v>
      </c>
      <c r="AB2118" s="490"/>
      <c r="AC2118" s="515"/>
      <c r="AD2118" s="515"/>
      <c r="AE2118" s="515"/>
      <c r="AF2118" s="488"/>
      <c r="AG2118" s="515"/>
      <c r="AH2118" s="515"/>
      <c r="AI2118" s="488"/>
      <c r="AJ2118" s="488"/>
      <c r="AK2118" s="515"/>
      <c r="AL2118" s="515"/>
      <c r="AM2118" s="515"/>
      <c r="AN2118" s="515"/>
      <c r="AO2118" s="515"/>
      <c r="AP2118" s="515"/>
      <c r="AQ2118" s="515"/>
      <c r="AR2118" s="515"/>
      <c r="AS2118" s="515"/>
      <c r="AT2118" s="515"/>
      <c r="AU2118" s="489"/>
    </row>
    <row r="2119" spans="1:47" s="516" customFormat="1" ht="12.75">
      <c r="A2119" s="534"/>
      <c r="B2119" s="401" t="s">
        <v>362</v>
      </c>
      <c r="C2119" s="360">
        <v>0</v>
      </c>
      <c r="D2119" s="360">
        <v>0</v>
      </c>
      <c r="E2119" s="360">
        <v>0</v>
      </c>
      <c r="F2119" s="402"/>
      <c r="G2119" s="402"/>
      <c r="H2119" s="177">
        <v>0</v>
      </c>
      <c r="I2119" s="177">
        <v>0</v>
      </c>
      <c r="J2119" s="177">
        <v>0</v>
      </c>
      <c r="K2119" s="177">
        <v>0</v>
      </c>
      <c r="L2119" s="177">
        <v>0</v>
      </c>
      <c r="M2119" s="177">
        <v>0</v>
      </c>
      <c r="N2119" s="177">
        <v>0</v>
      </c>
      <c r="O2119" s="177">
        <v>0</v>
      </c>
      <c r="P2119" s="177">
        <v>0</v>
      </c>
      <c r="Q2119" s="177">
        <v>0</v>
      </c>
      <c r="R2119" s="177">
        <v>0</v>
      </c>
      <c r="S2119" s="177">
        <v>0</v>
      </c>
      <c r="T2119" s="392">
        <v>0</v>
      </c>
      <c r="U2119" s="392">
        <v>0</v>
      </c>
      <c r="V2119" s="177">
        <v>0</v>
      </c>
      <c r="W2119" s="177">
        <v>0</v>
      </c>
      <c r="X2119" s="177">
        <v>0</v>
      </c>
      <c r="Y2119" s="177">
        <v>0</v>
      </c>
      <c r="Z2119" s="177">
        <v>0</v>
      </c>
      <c r="AA2119" s="545">
        <v>0</v>
      </c>
      <c r="AB2119" s="490"/>
      <c r="AC2119" s="515"/>
      <c r="AD2119" s="515"/>
      <c r="AE2119" s="515"/>
      <c r="AF2119" s="488"/>
      <c r="AG2119" s="515"/>
      <c r="AH2119" s="515"/>
      <c r="AI2119" s="488"/>
      <c r="AJ2119" s="488"/>
      <c r="AK2119" s="515"/>
      <c r="AL2119" s="515"/>
      <c r="AM2119" s="515"/>
      <c r="AN2119" s="515"/>
      <c r="AO2119" s="515"/>
      <c r="AP2119" s="515"/>
      <c r="AQ2119" s="515"/>
      <c r="AR2119" s="515"/>
      <c r="AS2119" s="515"/>
      <c r="AT2119" s="515"/>
      <c r="AU2119" s="489"/>
    </row>
    <row r="2120" spans="1:47" s="516" customFormat="1" ht="12.75">
      <c r="A2120" s="534"/>
      <c r="B2120" s="401" t="s">
        <v>363</v>
      </c>
      <c r="C2120" s="360">
        <v>0</v>
      </c>
      <c r="D2120" s="360">
        <v>0</v>
      </c>
      <c r="E2120" s="360">
        <v>0</v>
      </c>
      <c r="F2120" s="402"/>
      <c r="G2120" s="402"/>
      <c r="H2120" s="177">
        <v>0</v>
      </c>
      <c r="I2120" s="177">
        <v>0</v>
      </c>
      <c r="J2120" s="177">
        <v>0</v>
      </c>
      <c r="K2120" s="177">
        <v>0</v>
      </c>
      <c r="L2120" s="177">
        <v>0</v>
      </c>
      <c r="M2120" s="177">
        <v>0</v>
      </c>
      <c r="N2120" s="177">
        <v>0</v>
      </c>
      <c r="O2120" s="177">
        <v>0</v>
      </c>
      <c r="P2120" s="177">
        <v>0</v>
      </c>
      <c r="Q2120" s="177">
        <v>0</v>
      </c>
      <c r="R2120" s="177">
        <v>0</v>
      </c>
      <c r="S2120" s="177">
        <v>0</v>
      </c>
      <c r="T2120" s="392">
        <v>0</v>
      </c>
      <c r="U2120" s="392">
        <v>0</v>
      </c>
      <c r="V2120" s="177">
        <v>0</v>
      </c>
      <c r="W2120" s="177">
        <v>0</v>
      </c>
      <c r="X2120" s="177">
        <v>0</v>
      </c>
      <c r="Y2120" s="177">
        <v>0</v>
      </c>
      <c r="Z2120" s="177">
        <v>0</v>
      </c>
      <c r="AA2120" s="545">
        <v>0</v>
      </c>
      <c r="AB2120" s="490"/>
      <c r="AC2120" s="515"/>
      <c r="AD2120" s="515"/>
      <c r="AE2120" s="515"/>
      <c r="AF2120" s="488"/>
      <c r="AG2120" s="515"/>
      <c r="AH2120" s="515"/>
      <c r="AI2120" s="488"/>
      <c r="AJ2120" s="488"/>
      <c r="AK2120" s="515"/>
      <c r="AL2120" s="515"/>
      <c r="AM2120" s="515"/>
      <c r="AN2120" s="515"/>
      <c r="AO2120" s="515"/>
      <c r="AP2120" s="515"/>
      <c r="AQ2120" s="515"/>
      <c r="AR2120" s="515"/>
      <c r="AS2120" s="515"/>
      <c r="AT2120" s="515"/>
      <c r="AU2120" s="489"/>
    </row>
    <row r="2121" spans="1:47" s="516" customFormat="1" ht="12.75">
      <c r="A2121" s="534"/>
      <c r="B2121" s="401" t="s">
        <v>364</v>
      </c>
      <c r="C2121" s="360"/>
      <c r="D2121" s="360"/>
      <c r="E2121" s="360"/>
      <c r="F2121" s="402"/>
      <c r="G2121" s="402"/>
      <c r="H2121" s="177">
        <v>0</v>
      </c>
      <c r="I2121" s="177"/>
      <c r="J2121" s="177"/>
      <c r="K2121" s="177"/>
      <c r="L2121" s="177"/>
      <c r="M2121" s="177"/>
      <c r="N2121" s="177"/>
      <c r="O2121" s="177"/>
      <c r="P2121" s="177"/>
      <c r="Q2121" s="177"/>
      <c r="R2121" s="177"/>
      <c r="S2121" s="177"/>
      <c r="T2121" s="392">
        <v>0</v>
      </c>
      <c r="U2121" s="392">
        <v>0</v>
      </c>
      <c r="V2121" s="177"/>
      <c r="W2121" s="177"/>
      <c r="X2121" s="177"/>
      <c r="Y2121" s="177"/>
      <c r="Z2121" s="177"/>
      <c r="AA2121" s="545">
        <v>0</v>
      </c>
      <c r="AB2121" s="490"/>
      <c r="AC2121" s="515"/>
      <c r="AD2121" s="515"/>
      <c r="AE2121" s="515"/>
      <c r="AF2121" s="488"/>
      <c r="AG2121" s="515"/>
      <c r="AH2121" s="515"/>
      <c r="AI2121" s="488"/>
      <c r="AJ2121" s="488"/>
      <c r="AK2121" s="515"/>
      <c r="AL2121" s="515"/>
      <c r="AM2121" s="515"/>
      <c r="AN2121" s="515"/>
      <c r="AO2121" s="515"/>
      <c r="AP2121" s="515"/>
      <c r="AQ2121" s="515"/>
      <c r="AR2121" s="515"/>
      <c r="AS2121" s="515"/>
      <c r="AT2121" s="515"/>
      <c r="AU2121" s="489"/>
    </row>
    <row r="2122" spans="1:47" s="516" customFormat="1" ht="12.75">
      <c r="A2122" s="534"/>
      <c r="B2122" s="401" t="s">
        <v>365</v>
      </c>
      <c r="C2122" s="360"/>
      <c r="D2122" s="360"/>
      <c r="E2122" s="360"/>
      <c r="F2122" s="402"/>
      <c r="G2122" s="402"/>
      <c r="H2122" s="177">
        <v>0</v>
      </c>
      <c r="I2122" s="177"/>
      <c r="J2122" s="177"/>
      <c r="K2122" s="177"/>
      <c r="L2122" s="177"/>
      <c r="M2122" s="177"/>
      <c r="N2122" s="177"/>
      <c r="O2122" s="177"/>
      <c r="P2122" s="177"/>
      <c r="Q2122" s="177"/>
      <c r="R2122" s="177"/>
      <c r="S2122" s="177"/>
      <c r="T2122" s="392">
        <v>0</v>
      </c>
      <c r="U2122" s="392">
        <v>0</v>
      </c>
      <c r="V2122" s="177"/>
      <c r="W2122" s="177"/>
      <c r="X2122" s="177"/>
      <c r="Y2122" s="177"/>
      <c r="Z2122" s="177"/>
      <c r="AA2122" s="545">
        <v>0</v>
      </c>
      <c r="AB2122" s="490"/>
      <c r="AC2122" s="515"/>
      <c r="AD2122" s="515"/>
      <c r="AE2122" s="515"/>
      <c r="AF2122" s="488"/>
      <c r="AG2122" s="515"/>
      <c r="AH2122" s="515"/>
      <c r="AI2122" s="488"/>
      <c r="AJ2122" s="488"/>
      <c r="AK2122" s="515"/>
      <c r="AL2122" s="515"/>
      <c r="AM2122" s="515"/>
      <c r="AN2122" s="515"/>
      <c r="AO2122" s="515"/>
      <c r="AP2122" s="515"/>
      <c r="AQ2122" s="515"/>
      <c r="AR2122" s="515"/>
      <c r="AS2122" s="515"/>
      <c r="AT2122" s="515"/>
      <c r="AU2122" s="489"/>
    </row>
    <row r="2123" spans="1:47" s="516" customFormat="1" ht="12.75">
      <c r="A2123" s="534"/>
      <c r="B2123" s="401" t="s">
        <v>366</v>
      </c>
      <c r="C2123" s="360"/>
      <c r="D2123" s="360"/>
      <c r="E2123" s="360"/>
      <c r="F2123" s="402"/>
      <c r="G2123" s="402"/>
      <c r="H2123" s="177">
        <v>0</v>
      </c>
      <c r="I2123" s="177"/>
      <c r="J2123" s="177"/>
      <c r="K2123" s="177"/>
      <c r="L2123" s="177"/>
      <c r="M2123" s="177"/>
      <c r="N2123" s="177"/>
      <c r="O2123" s="177"/>
      <c r="P2123" s="177"/>
      <c r="Q2123" s="177"/>
      <c r="R2123" s="177"/>
      <c r="S2123" s="177"/>
      <c r="T2123" s="392">
        <v>0</v>
      </c>
      <c r="U2123" s="392">
        <v>0</v>
      </c>
      <c r="V2123" s="177"/>
      <c r="W2123" s="177"/>
      <c r="X2123" s="177"/>
      <c r="Y2123" s="177"/>
      <c r="Z2123" s="177"/>
      <c r="AA2123" s="545">
        <v>0</v>
      </c>
      <c r="AB2123" s="490"/>
      <c r="AC2123" s="515"/>
      <c r="AD2123" s="515"/>
      <c r="AE2123" s="515"/>
      <c r="AF2123" s="488"/>
      <c r="AG2123" s="515"/>
      <c r="AH2123" s="515"/>
      <c r="AI2123" s="488"/>
      <c r="AJ2123" s="488"/>
      <c r="AK2123" s="515"/>
      <c r="AL2123" s="515"/>
      <c r="AM2123" s="515"/>
      <c r="AN2123" s="515"/>
      <c r="AO2123" s="515"/>
      <c r="AP2123" s="515"/>
      <c r="AQ2123" s="515"/>
      <c r="AR2123" s="515"/>
      <c r="AS2123" s="515"/>
      <c r="AT2123" s="515"/>
      <c r="AU2123" s="489"/>
    </row>
    <row r="2124" spans="1:47" s="516" customFormat="1" ht="12.75">
      <c r="A2124" s="534"/>
      <c r="B2124" s="401" t="s">
        <v>367</v>
      </c>
      <c r="C2124" s="360"/>
      <c r="D2124" s="360"/>
      <c r="E2124" s="360"/>
      <c r="F2124" s="402"/>
      <c r="G2124" s="402"/>
      <c r="H2124" s="177">
        <v>0</v>
      </c>
      <c r="I2124" s="177"/>
      <c r="J2124" s="177"/>
      <c r="K2124" s="177"/>
      <c r="L2124" s="177"/>
      <c r="M2124" s="177"/>
      <c r="N2124" s="177"/>
      <c r="O2124" s="177"/>
      <c r="P2124" s="177"/>
      <c r="Q2124" s="177"/>
      <c r="R2124" s="177"/>
      <c r="S2124" s="177"/>
      <c r="T2124" s="392">
        <v>0</v>
      </c>
      <c r="U2124" s="392">
        <v>0</v>
      </c>
      <c r="V2124" s="177"/>
      <c r="W2124" s="177"/>
      <c r="X2124" s="177"/>
      <c r="Y2124" s="177"/>
      <c r="Z2124" s="177"/>
      <c r="AA2124" s="545">
        <v>0</v>
      </c>
      <c r="AB2124" s="490"/>
      <c r="AC2124" s="515"/>
      <c r="AD2124" s="515"/>
      <c r="AE2124" s="515"/>
      <c r="AF2124" s="488"/>
      <c r="AG2124" s="515"/>
      <c r="AH2124" s="515"/>
      <c r="AI2124" s="488"/>
      <c r="AJ2124" s="488"/>
      <c r="AK2124" s="515"/>
      <c r="AL2124" s="515"/>
      <c r="AM2124" s="515"/>
      <c r="AN2124" s="515"/>
      <c r="AO2124" s="515"/>
      <c r="AP2124" s="515"/>
      <c r="AQ2124" s="515"/>
      <c r="AR2124" s="515"/>
      <c r="AS2124" s="515"/>
      <c r="AT2124" s="515"/>
      <c r="AU2124" s="489"/>
    </row>
    <row r="2125" spans="1:47" s="516" customFormat="1" ht="12.75">
      <c r="A2125" s="534"/>
      <c r="B2125" s="401" t="s">
        <v>368</v>
      </c>
      <c r="C2125" s="360">
        <v>0</v>
      </c>
      <c r="D2125" s="360">
        <v>0</v>
      </c>
      <c r="E2125" s="360">
        <v>0</v>
      </c>
      <c r="F2125" s="402"/>
      <c r="G2125" s="402"/>
      <c r="H2125" s="177">
        <v>0</v>
      </c>
      <c r="I2125" s="177">
        <v>0</v>
      </c>
      <c r="J2125" s="177">
        <v>0</v>
      </c>
      <c r="K2125" s="177">
        <v>0</v>
      </c>
      <c r="L2125" s="177">
        <v>0</v>
      </c>
      <c r="M2125" s="177">
        <v>0</v>
      </c>
      <c r="N2125" s="177">
        <v>0</v>
      </c>
      <c r="O2125" s="177">
        <v>0</v>
      </c>
      <c r="P2125" s="177">
        <v>0</v>
      </c>
      <c r="Q2125" s="177">
        <v>0</v>
      </c>
      <c r="R2125" s="177">
        <v>0</v>
      </c>
      <c r="S2125" s="177">
        <v>0</v>
      </c>
      <c r="T2125" s="392">
        <v>0</v>
      </c>
      <c r="U2125" s="392">
        <v>0</v>
      </c>
      <c r="V2125" s="177">
        <v>0</v>
      </c>
      <c r="W2125" s="177">
        <v>0</v>
      </c>
      <c r="X2125" s="177">
        <v>0</v>
      </c>
      <c r="Y2125" s="177">
        <v>0</v>
      </c>
      <c r="Z2125" s="177">
        <v>0</v>
      </c>
      <c r="AA2125" s="545">
        <v>0</v>
      </c>
      <c r="AB2125" s="490"/>
      <c r="AC2125" s="515"/>
      <c r="AD2125" s="515"/>
      <c r="AE2125" s="515"/>
      <c r="AF2125" s="488"/>
      <c r="AG2125" s="515"/>
      <c r="AH2125" s="515"/>
      <c r="AI2125" s="488"/>
      <c r="AJ2125" s="488"/>
      <c r="AK2125" s="515"/>
      <c r="AL2125" s="515"/>
      <c r="AM2125" s="515"/>
      <c r="AN2125" s="515"/>
      <c r="AO2125" s="515"/>
      <c r="AP2125" s="515"/>
      <c r="AQ2125" s="515"/>
      <c r="AR2125" s="515"/>
      <c r="AS2125" s="515"/>
      <c r="AT2125" s="515"/>
      <c r="AU2125" s="489"/>
    </row>
    <row r="2126" spans="1:47" s="516" customFormat="1" ht="12.75">
      <c r="A2126" s="534"/>
      <c r="B2126" s="401" t="s">
        <v>369</v>
      </c>
      <c r="C2126" s="360"/>
      <c r="D2126" s="360"/>
      <c r="E2126" s="360"/>
      <c r="F2126" s="402"/>
      <c r="G2126" s="402"/>
      <c r="H2126" s="177">
        <v>0</v>
      </c>
      <c r="I2126" s="177"/>
      <c r="J2126" s="177"/>
      <c r="K2126" s="177"/>
      <c r="L2126" s="177"/>
      <c r="M2126" s="177"/>
      <c r="N2126" s="177"/>
      <c r="O2126" s="177"/>
      <c r="P2126" s="177"/>
      <c r="Q2126" s="177"/>
      <c r="R2126" s="177"/>
      <c r="S2126" s="177"/>
      <c r="T2126" s="392">
        <v>0</v>
      </c>
      <c r="U2126" s="392">
        <v>0</v>
      </c>
      <c r="V2126" s="177"/>
      <c r="W2126" s="177"/>
      <c r="X2126" s="177"/>
      <c r="Y2126" s="177"/>
      <c r="Z2126" s="177"/>
      <c r="AA2126" s="545">
        <v>0</v>
      </c>
      <c r="AB2126" s="490"/>
      <c r="AC2126" s="515"/>
      <c r="AD2126" s="515"/>
      <c r="AE2126" s="515"/>
      <c r="AF2126" s="488"/>
      <c r="AG2126" s="515"/>
      <c r="AH2126" s="515"/>
      <c r="AI2126" s="488"/>
      <c r="AJ2126" s="488"/>
      <c r="AK2126" s="515"/>
      <c r="AL2126" s="515"/>
      <c r="AM2126" s="515"/>
      <c r="AN2126" s="515"/>
      <c r="AO2126" s="515"/>
      <c r="AP2126" s="515"/>
      <c r="AQ2126" s="515"/>
      <c r="AR2126" s="515"/>
      <c r="AS2126" s="515"/>
      <c r="AT2126" s="515"/>
      <c r="AU2126" s="489"/>
    </row>
    <row r="2127" spans="1:47" s="516" customFormat="1" ht="12.75">
      <c r="A2127" s="534"/>
      <c r="B2127" s="401" t="s">
        <v>370</v>
      </c>
      <c r="C2127" s="360"/>
      <c r="D2127" s="360"/>
      <c r="E2127" s="360"/>
      <c r="F2127" s="402"/>
      <c r="G2127" s="402"/>
      <c r="H2127" s="177">
        <v>0</v>
      </c>
      <c r="I2127" s="177"/>
      <c r="J2127" s="177"/>
      <c r="K2127" s="177"/>
      <c r="L2127" s="177"/>
      <c r="M2127" s="177"/>
      <c r="N2127" s="177"/>
      <c r="O2127" s="177"/>
      <c r="P2127" s="177"/>
      <c r="Q2127" s="177"/>
      <c r="R2127" s="177"/>
      <c r="S2127" s="177"/>
      <c r="T2127" s="392">
        <v>0</v>
      </c>
      <c r="U2127" s="392">
        <v>0</v>
      </c>
      <c r="V2127" s="177"/>
      <c r="W2127" s="177"/>
      <c r="X2127" s="177"/>
      <c r="Y2127" s="177"/>
      <c r="Z2127" s="177"/>
      <c r="AA2127" s="545">
        <v>0</v>
      </c>
      <c r="AB2127" s="490"/>
      <c r="AC2127" s="515"/>
      <c r="AD2127" s="515"/>
      <c r="AE2127" s="515"/>
      <c r="AF2127" s="488"/>
      <c r="AG2127" s="515"/>
      <c r="AH2127" s="515"/>
      <c r="AI2127" s="488"/>
      <c r="AJ2127" s="488"/>
      <c r="AK2127" s="515"/>
      <c r="AL2127" s="515"/>
      <c r="AM2127" s="515"/>
      <c r="AN2127" s="515"/>
      <c r="AO2127" s="515"/>
      <c r="AP2127" s="515"/>
      <c r="AQ2127" s="515"/>
      <c r="AR2127" s="515"/>
      <c r="AS2127" s="515"/>
      <c r="AT2127" s="515"/>
      <c r="AU2127" s="489"/>
    </row>
    <row r="2128" spans="1:47" s="516" customFormat="1" ht="12.75">
      <c r="A2128" s="534"/>
      <c r="B2128" s="401" t="s">
        <v>371</v>
      </c>
      <c r="C2128" s="360"/>
      <c r="D2128" s="360"/>
      <c r="E2128" s="360"/>
      <c r="F2128" s="402"/>
      <c r="G2128" s="402"/>
      <c r="H2128" s="177">
        <v>0</v>
      </c>
      <c r="I2128" s="177"/>
      <c r="J2128" s="177"/>
      <c r="K2128" s="177"/>
      <c r="L2128" s="177"/>
      <c r="M2128" s="177"/>
      <c r="N2128" s="177"/>
      <c r="O2128" s="177"/>
      <c r="P2128" s="177"/>
      <c r="Q2128" s="177"/>
      <c r="R2128" s="177"/>
      <c r="S2128" s="177"/>
      <c r="T2128" s="392">
        <v>0</v>
      </c>
      <c r="U2128" s="392">
        <v>0</v>
      </c>
      <c r="V2128" s="177"/>
      <c r="W2128" s="177"/>
      <c r="X2128" s="177"/>
      <c r="Y2128" s="177"/>
      <c r="Z2128" s="177"/>
      <c r="AA2128" s="545">
        <v>0</v>
      </c>
      <c r="AB2128" s="490"/>
      <c r="AC2128" s="515"/>
      <c r="AD2128" s="515"/>
      <c r="AE2128" s="515"/>
      <c r="AF2128" s="488"/>
      <c r="AG2128" s="515"/>
      <c r="AH2128" s="515"/>
      <c r="AI2128" s="488"/>
      <c r="AJ2128" s="488"/>
      <c r="AK2128" s="515"/>
      <c r="AL2128" s="515"/>
      <c r="AM2128" s="515"/>
      <c r="AN2128" s="515"/>
      <c r="AO2128" s="515"/>
      <c r="AP2128" s="515"/>
      <c r="AQ2128" s="515"/>
      <c r="AR2128" s="515"/>
      <c r="AS2128" s="515"/>
      <c r="AT2128" s="515"/>
      <c r="AU2128" s="489"/>
    </row>
    <row r="2129" spans="1:47" s="516" customFormat="1" ht="12.75">
      <c r="A2129" s="534"/>
      <c r="B2129" s="401" t="s">
        <v>372</v>
      </c>
      <c r="C2129" s="360"/>
      <c r="D2129" s="360"/>
      <c r="E2129" s="360"/>
      <c r="F2129" s="402"/>
      <c r="G2129" s="402"/>
      <c r="H2129" s="177">
        <v>0</v>
      </c>
      <c r="I2129" s="177"/>
      <c r="J2129" s="177"/>
      <c r="K2129" s="177"/>
      <c r="L2129" s="177"/>
      <c r="M2129" s="177"/>
      <c r="N2129" s="177"/>
      <c r="O2129" s="177"/>
      <c r="P2129" s="177"/>
      <c r="Q2129" s="177"/>
      <c r="R2129" s="177"/>
      <c r="S2129" s="177"/>
      <c r="T2129" s="392">
        <v>0</v>
      </c>
      <c r="U2129" s="392">
        <v>0</v>
      </c>
      <c r="V2129" s="177"/>
      <c r="W2129" s="177"/>
      <c r="X2129" s="177"/>
      <c r="Y2129" s="177"/>
      <c r="Z2129" s="177"/>
      <c r="AA2129" s="545">
        <v>0</v>
      </c>
      <c r="AB2129" s="490"/>
      <c r="AC2129" s="515"/>
      <c r="AD2129" s="515"/>
      <c r="AE2129" s="515"/>
      <c r="AF2129" s="488"/>
      <c r="AG2129" s="515"/>
      <c r="AH2129" s="515"/>
      <c r="AI2129" s="488"/>
      <c r="AJ2129" s="488"/>
      <c r="AK2129" s="515"/>
      <c r="AL2129" s="515"/>
      <c r="AM2129" s="515"/>
      <c r="AN2129" s="515"/>
      <c r="AO2129" s="515"/>
      <c r="AP2129" s="515"/>
      <c r="AQ2129" s="515"/>
      <c r="AR2129" s="515"/>
      <c r="AS2129" s="515"/>
      <c r="AT2129" s="515"/>
      <c r="AU2129" s="489"/>
    </row>
    <row r="2130" spans="1:47" s="516" customFormat="1" ht="12.75">
      <c r="A2130" s="534"/>
      <c r="B2130" s="401" t="s">
        <v>373</v>
      </c>
      <c r="C2130" s="360">
        <v>0</v>
      </c>
      <c r="D2130" s="360">
        <v>0</v>
      </c>
      <c r="E2130" s="360">
        <v>0</v>
      </c>
      <c r="F2130" s="402"/>
      <c r="G2130" s="402"/>
      <c r="H2130" s="177">
        <v>0</v>
      </c>
      <c r="I2130" s="177">
        <v>0</v>
      </c>
      <c r="J2130" s="177">
        <v>0</v>
      </c>
      <c r="K2130" s="177">
        <v>0</v>
      </c>
      <c r="L2130" s="177">
        <v>0</v>
      </c>
      <c r="M2130" s="177">
        <v>0</v>
      </c>
      <c r="N2130" s="177">
        <v>0</v>
      </c>
      <c r="O2130" s="177">
        <v>0</v>
      </c>
      <c r="P2130" s="177">
        <v>0</v>
      </c>
      <c r="Q2130" s="177">
        <v>0</v>
      </c>
      <c r="R2130" s="177">
        <v>0</v>
      </c>
      <c r="S2130" s="177">
        <v>0</v>
      </c>
      <c r="T2130" s="392">
        <v>0</v>
      </c>
      <c r="U2130" s="392">
        <v>0</v>
      </c>
      <c r="V2130" s="177">
        <v>0</v>
      </c>
      <c r="W2130" s="177">
        <v>0</v>
      </c>
      <c r="X2130" s="177">
        <v>0</v>
      </c>
      <c r="Y2130" s="177">
        <v>0</v>
      </c>
      <c r="Z2130" s="177">
        <v>0</v>
      </c>
      <c r="AA2130" s="545">
        <v>0</v>
      </c>
      <c r="AB2130" s="490"/>
      <c r="AC2130" s="515"/>
      <c r="AD2130" s="515"/>
      <c r="AE2130" s="515"/>
      <c r="AF2130" s="488"/>
      <c r="AG2130" s="515"/>
      <c r="AH2130" s="515"/>
      <c r="AI2130" s="488"/>
      <c r="AJ2130" s="488"/>
      <c r="AK2130" s="515"/>
      <c r="AL2130" s="515"/>
      <c r="AM2130" s="515"/>
      <c r="AN2130" s="515"/>
      <c r="AO2130" s="515"/>
      <c r="AP2130" s="515"/>
      <c r="AQ2130" s="515"/>
      <c r="AR2130" s="515"/>
      <c r="AS2130" s="515"/>
      <c r="AT2130" s="515"/>
      <c r="AU2130" s="489"/>
    </row>
    <row r="2131" spans="1:47" s="516" customFormat="1" ht="12.75">
      <c r="A2131" s="534"/>
      <c r="B2131" s="401" t="s">
        <v>374</v>
      </c>
      <c r="C2131" s="360"/>
      <c r="D2131" s="360"/>
      <c r="E2131" s="360"/>
      <c r="F2131" s="402"/>
      <c r="G2131" s="402"/>
      <c r="H2131" s="177">
        <v>0</v>
      </c>
      <c r="I2131" s="177"/>
      <c r="J2131" s="177"/>
      <c r="K2131" s="177"/>
      <c r="L2131" s="177"/>
      <c r="M2131" s="177"/>
      <c r="N2131" s="177"/>
      <c r="O2131" s="177"/>
      <c r="P2131" s="177"/>
      <c r="Q2131" s="177"/>
      <c r="R2131" s="177"/>
      <c r="S2131" s="177"/>
      <c r="T2131" s="392">
        <v>0</v>
      </c>
      <c r="U2131" s="392">
        <v>0</v>
      </c>
      <c r="V2131" s="177"/>
      <c r="W2131" s="177"/>
      <c r="X2131" s="177"/>
      <c r="Y2131" s="177"/>
      <c r="Z2131" s="177"/>
      <c r="AA2131" s="545">
        <v>0</v>
      </c>
      <c r="AB2131" s="490"/>
      <c r="AC2131" s="515"/>
      <c r="AD2131" s="515"/>
      <c r="AE2131" s="515"/>
      <c r="AF2131" s="488"/>
      <c r="AG2131" s="515"/>
      <c r="AH2131" s="515"/>
      <c r="AI2131" s="488"/>
      <c r="AJ2131" s="488"/>
      <c r="AK2131" s="515"/>
      <c r="AL2131" s="515"/>
      <c r="AM2131" s="515"/>
      <c r="AN2131" s="515"/>
      <c r="AO2131" s="515"/>
      <c r="AP2131" s="515"/>
      <c r="AQ2131" s="515"/>
      <c r="AR2131" s="515"/>
      <c r="AS2131" s="515"/>
      <c r="AT2131" s="515"/>
      <c r="AU2131" s="489"/>
    </row>
    <row r="2132" spans="1:47" s="516" customFormat="1" ht="12.75">
      <c r="A2132" s="534"/>
      <c r="B2132" s="401" t="s">
        <v>375</v>
      </c>
      <c r="C2132" s="360"/>
      <c r="D2132" s="360"/>
      <c r="E2132" s="360"/>
      <c r="F2132" s="402"/>
      <c r="G2132" s="402"/>
      <c r="H2132" s="177">
        <v>0</v>
      </c>
      <c r="I2132" s="177"/>
      <c r="J2132" s="177"/>
      <c r="K2132" s="177"/>
      <c r="L2132" s="177"/>
      <c r="M2132" s="177"/>
      <c r="N2132" s="177"/>
      <c r="O2132" s="177"/>
      <c r="P2132" s="177"/>
      <c r="Q2132" s="177"/>
      <c r="R2132" s="177"/>
      <c r="S2132" s="177"/>
      <c r="T2132" s="392">
        <v>0</v>
      </c>
      <c r="U2132" s="392">
        <v>0</v>
      </c>
      <c r="V2132" s="177"/>
      <c r="W2132" s="177"/>
      <c r="X2132" s="177"/>
      <c r="Y2132" s="177"/>
      <c r="Z2132" s="177"/>
      <c r="AA2132" s="545">
        <v>0</v>
      </c>
      <c r="AB2132" s="490"/>
      <c r="AC2132" s="515"/>
      <c r="AD2132" s="515"/>
      <c r="AE2132" s="515"/>
      <c r="AF2132" s="488"/>
      <c r="AG2132" s="515"/>
      <c r="AH2132" s="515"/>
      <c r="AI2132" s="488"/>
      <c r="AJ2132" s="488"/>
      <c r="AK2132" s="515"/>
      <c r="AL2132" s="515"/>
      <c r="AM2132" s="515"/>
      <c r="AN2132" s="515"/>
      <c r="AO2132" s="515"/>
      <c r="AP2132" s="515"/>
      <c r="AQ2132" s="515"/>
      <c r="AR2132" s="515"/>
      <c r="AS2132" s="515"/>
      <c r="AT2132" s="515"/>
      <c r="AU2132" s="489"/>
    </row>
    <row r="2133" spans="1:47" s="516" customFormat="1" ht="12.75">
      <c r="A2133" s="534"/>
      <c r="B2133" s="401" t="s">
        <v>376</v>
      </c>
      <c r="C2133" s="360"/>
      <c r="D2133" s="360"/>
      <c r="E2133" s="360"/>
      <c r="F2133" s="402"/>
      <c r="G2133" s="402"/>
      <c r="H2133" s="177">
        <v>0</v>
      </c>
      <c r="I2133" s="177"/>
      <c r="J2133" s="177"/>
      <c r="K2133" s="177"/>
      <c r="L2133" s="177"/>
      <c r="M2133" s="177"/>
      <c r="N2133" s="177"/>
      <c r="O2133" s="177"/>
      <c r="P2133" s="177"/>
      <c r="Q2133" s="177"/>
      <c r="R2133" s="177"/>
      <c r="S2133" s="177"/>
      <c r="T2133" s="392">
        <v>0</v>
      </c>
      <c r="U2133" s="392">
        <v>0</v>
      </c>
      <c r="V2133" s="177"/>
      <c r="W2133" s="177"/>
      <c r="X2133" s="177"/>
      <c r="Y2133" s="177"/>
      <c r="Z2133" s="177"/>
      <c r="AA2133" s="545">
        <v>0</v>
      </c>
      <c r="AB2133" s="490"/>
      <c r="AC2133" s="515"/>
      <c r="AD2133" s="515"/>
      <c r="AE2133" s="515"/>
      <c r="AF2133" s="488"/>
      <c r="AG2133" s="515"/>
      <c r="AH2133" s="515"/>
      <c r="AI2133" s="488"/>
      <c r="AJ2133" s="488"/>
      <c r="AK2133" s="515"/>
      <c r="AL2133" s="515"/>
      <c r="AM2133" s="515"/>
      <c r="AN2133" s="515"/>
      <c r="AO2133" s="515"/>
      <c r="AP2133" s="515"/>
      <c r="AQ2133" s="515"/>
      <c r="AR2133" s="515"/>
      <c r="AS2133" s="515"/>
      <c r="AT2133" s="515"/>
      <c r="AU2133" s="489"/>
    </row>
    <row r="2134" spans="1:47" s="516" customFormat="1" ht="12.75">
      <c r="A2134" s="534"/>
      <c r="B2134" s="401" t="s">
        <v>377</v>
      </c>
      <c r="C2134" s="360"/>
      <c r="D2134" s="360"/>
      <c r="E2134" s="360"/>
      <c r="F2134" s="402"/>
      <c r="G2134" s="402"/>
      <c r="H2134" s="177">
        <v>0</v>
      </c>
      <c r="I2134" s="177"/>
      <c r="J2134" s="177"/>
      <c r="K2134" s="177"/>
      <c r="L2134" s="177"/>
      <c r="M2134" s="177"/>
      <c r="N2134" s="177"/>
      <c r="O2134" s="177"/>
      <c r="P2134" s="177"/>
      <c r="Q2134" s="177"/>
      <c r="R2134" s="177"/>
      <c r="S2134" s="177"/>
      <c r="T2134" s="392">
        <v>0</v>
      </c>
      <c r="U2134" s="392">
        <v>0</v>
      </c>
      <c r="V2134" s="177"/>
      <c r="W2134" s="177"/>
      <c r="X2134" s="177"/>
      <c r="Y2134" s="177"/>
      <c r="Z2134" s="177"/>
      <c r="AA2134" s="545">
        <v>0</v>
      </c>
      <c r="AB2134" s="490"/>
      <c r="AC2134" s="515"/>
      <c r="AD2134" s="515"/>
      <c r="AE2134" s="515"/>
      <c r="AF2134" s="488"/>
      <c r="AG2134" s="515"/>
      <c r="AH2134" s="515"/>
      <c r="AI2134" s="488"/>
      <c r="AJ2134" s="488"/>
      <c r="AK2134" s="515"/>
      <c r="AL2134" s="515"/>
      <c r="AM2134" s="515"/>
      <c r="AN2134" s="515"/>
      <c r="AO2134" s="515"/>
      <c r="AP2134" s="515"/>
      <c r="AQ2134" s="515"/>
      <c r="AR2134" s="515"/>
      <c r="AS2134" s="515"/>
      <c r="AT2134" s="515"/>
      <c r="AU2134" s="489"/>
    </row>
    <row r="2135" spans="1:47" s="516" customFormat="1" ht="12.75">
      <c r="A2135" s="534"/>
      <c r="B2135" s="401" t="s">
        <v>67</v>
      </c>
      <c r="C2135" s="360"/>
      <c r="D2135" s="360"/>
      <c r="E2135" s="360"/>
      <c r="F2135" s="402"/>
      <c r="G2135" s="402"/>
      <c r="H2135" s="177">
        <v>18.369055539999998</v>
      </c>
      <c r="I2135" s="518">
        <v>4.0853386299999972</v>
      </c>
      <c r="J2135" s="177"/>
      <c r="K2135" s="177"/>
      <c r="L2135" s="177"/>
      <c r="M2135" s="177"/>
      <c r="N2135" s="177"/>
      <c r="O2135" s="177"/>
      <c r="P2135" s="177"/>
      <c r="Q2135" s="177"/>
      <c r="R2135" s="177"/>
      <c r="S2135" s="177"/>
      <c r="T2135" s="392">
        <v>0</v>
      </c>
      <c r="U2135" s="392">
        <v>0</v>
      </c>
      <c r="V2135" s="177">
        <v>14.283716910000001</v>
      </c>
      <c r="W2135" s="177">
        <v>4.0853386300000007</v>
      </c>
      <c r="X2135" s="177"/>
      <c r="Y2135" s="177"/>
      <c r="Z2135" s="177"/>
      <c r="AA2135" s="545">
        <v>18.369055540000002</v>
      </c>
      <c r="AB2135" s="490"/>
      <c r="AC2135" s="515"/>
      <c r="AD2135" s="515"/>
      <c r="AE2135" s="515"/>
      <c r="AF2135" s="488"/>
      <c r="AG2135" s="515"/>
      <c r="AH2135" s="515"/>
      <c r="AI2135" s="488"/>
      <c r="AJ2135" s="488"/>
      <c r="AK2135" s="515"/>
      <c r="AL2135" s="515"/>
      <c r="AM2135" s="515"/>
      <c r="AN2135" s="515"/>
      <c r="AO2135" s="515"/>
      <c r="AP2135" s="515"/>
      <c r="AQ2135" s="515"/>
      <c r="AR2135" s="515"/>
      <c r="AS2135" s="515"/>
      <c r="AT2135" s="515"/>
      <c r="AU2135" s="489"/>
    </row>
    <row r="2136" spans="1:47" s="528" customFormat="1" ht="39.950000000000003" customHeight="1">
      <c r="A2136" s="542">
        <v>88</v>
      </c>
      <c r="B2136" s="544" t="s">
        <v>223</v>
      </c>
      <c r="C2136" s="513"/>
      <c r="D2136" s="513">
        <v>0</v>
      </c>
      <c r="E2136" s="513">
        <v>0</v>
      </c>
      <c r="F2136" s="398">
        <v>2014</v>
      </c>
      <c r="G2136" s="398">
        <v>2015</v>
      </c>
      <c r="H2136" s="513">
        <v>21.630944459999998</v>
      </c>
      <c r="I2136" s="513">
        <v>21.630944459999998</v>
      </c>
      <c r="J2136" s="513"/>
      <c r="K2136" s="513"/>
      <c r="L2136" s="513"/>
      <c r="M2136" s="513"/>
      <c r="N2136" s="513">
        <v>0</v>
      </c>
      <c r="O2136" s="513">
        <v>0</v>
      </c>
      <c r="P2136" s="513"/>
      <c r="Q2136" s="513"/>
      <c r="R2136" s="513"/>
      <c r="S2136" s="513"/>
      <c r="T2136" s="584">
        <v>0</v>
      </c>
      <c r="U2136" s="584">
        <v>0</v>
      </c>
      <c r="V2136" s="590"/>
      <c r="W2136" s="513">
        <v>21.630944459999998</v>
      </c>
      <c r="X2136" s="513"/>
      <c r="Y2136" s="513"/>
      <c r="Z2136" s="513"/>
      <c r="AA2136" s="587">
        <v>21.630944459999998</v>
      </c>
      <c r="AB2136" s="531"/>
      <c r="AC2136" s="515"/>
      <c r="AD2136" s="537"/>
      <c r="AE2136" s="537"/>
      <c r="AF2136" s="515"/>
      <c r="AG2136" s="515"/>
      <c r="AH2136" s="515"/>
      <c r="AI2136" s="515"/>
      <c r="AJ2136" s="515"/>
      <c r="AK2136" s="515"/>
      <c r="AL2136" s="515"/>
      <c r="AM2136" s="515"/>
      <c r="AN2136" s="515"/>
      <c r="AO2136" s="515"/>
      <c r="AP2136" s="515"/>
      <c r="AQ2136" s="537"/>
      <c r="AR2136" s="537"/>
      <c r="AS2136" s="537"/>
      <c r="AT2136" s="537"/>
      <c r="AU2136" s="527"/>
    </row>
    <row r="2137" spans="1:47" s="516" customFormat="1" ht="12.75">
      <c r="A2137" s="534"/>
      <c r="B2137" s="401" t="s">
        <v>361</v>
      </c>
      <c r="C2137" s="360">
        <v>0</v>
      </c>
      <c r="D2137" s="360">
        <v>0</v>
      </c>
      <c r="E2137" s="360">
        <v>0</v>
      </c>
      <c r="F2137" s="402"/>
      <c r="G2137" s="402"/>
      <c r="H2137" s="177">
        <v>21.630944459999998</v>
      </c>
      <c r="I2137" s="177">
        <v>21.630944459999998</v>
      </c>
      <c r="J2137" s="177">
        <v>0</v>
      </c>
      <c r="K2137" s="177">
        <v>0</v>
      </c>
      <c r="L2137" s="177">
        <v>0</v>
      </c>
      <c r="M2137" s="177">
        <v>0</v>
      </c>
      <c r="N2137" s="177">
        <v>0</v>
      </c>
      <c r="O2137" s="177">
        <v>0</v>
      </c>
      <c r="P2137" s="177">
        <v>0</v>
      </c>
      <c r="Q2137" s="177">
        <v>0</v>
      </c>
      <c r="R2137" s="177">
        <v>0</v>
      </c>
      <c r="S2137" s="177">
        <v>0</v>
      </c>
      <c r="T2137" s="392">
        <v>0</v>
      </c>
      <c r="U2137" s="392">
        <v>0</v>
      </c>
      <c r="V2137" s="177">
        <v>0</v>
      </c>
      <c r="W2137" s="177">
        <v>21.630944459999998</v>
      </c>
      <c r="X2137" s="177">
        <v>0</v>
      </c>
      <c r="Y2137" s="177">
        <v>0</v>
      </c>
      <c r="Z2137" s="177">
        <v>0</v>
      </c>
      <c r="AA2137" s="545">
        <v>21.630944459999998</v>
      </c>
      <c r="AB2137" s="490"/>
      <c r="AC2137" s="515"/>
      <c r="AD2137" s="515"/>
      <c r="AE2137" s="515"/>
      <c r="AF2137" s="488"/>
      <c r="AG2137" s="515"/>
      <c r="AH2137" s="515"/>
      <c r="AI2137" s="488"/>
      <c r="AJ2137" s="488"/>
      <c r="AK2137" s="515"/>
      <c r="AL2137" s="515"/>
      <c r="AM2137" s="515"/>
      <c r="AN2137" s="515"/>
      <c r="AO2137" s="515"/>
      <c r="AP2137" s="515"/>
      <c r="AQ2137" s="515"/>
      <c r="AR2137" s="515"/>
      <c r="AS2137" s="515"/>
      <c r="AT2137" s="515"/>
      <c r="AU2137" s="489"/>
    </row>
    <row r="2138" spans="1:47" s="516" customFormat="1" ht="12.75">
      <c r="A2138" s="534"/>
      <c r="B2138" s="401" t="s">
        <v>362</v>
      </c>
      <c r="C2138" s="360">
        <v>0</v>
      </c>
      <c r="D2138" s="360">
        <v>0</v>
      </c>
      <c r="E2138" s="360">
        <v>0</v>
      </c>
      <c r="F2138" s="402"/>
      <c r="G2138" s="402"/>
      <c r="H2138" s="177">
        <v>0</v>
      </c>
      <c r="I2138" s="177">
        <v>0</v>
      </c>
      <c r="J2138" s="177">
        <v>0</v>
      </c>
      <c r="K2138" s="177">
        <v>0</v>
      </c>
      <c r="L2138" s="177">
        <v>0</v>
      </c>
      <c r="M2138" s="177">
        <v>0</v>
      </c>
      <c r="N2138" s="177">
        <v>0</v>
      </c>
      <c r="O2138" s="177">
        <v>0</v>
      </c>
      <c r="P2138" s="177">
        <v>0</v>
      </c>
      <c r="Q2138" s="177">
        <v>0</v>
      </c>
      <c r="R2138" s="177">
        <v>0</v>
      </c>
      <c r="S2138" s="177">
        <v>0</v>
      </c>
      <c r="T2138" s="392">
        <v>0</v>
      </c>
      <c r="U2138" s="392">
        <v>0</v>
      </c>
      <c r="V2138" s="177">
        <v>0</v>
      </c>
      <c r="W2138" s="177">
        <v>0</v>
      </c>
      <c r="X2138" s="177">
        <v>0</v>
      </c>
      <c r="Y2138" s="177">
        <v>0</v>
      </c>
      <c r="Z2138" s="177">
        <v>0</v>
      </c>
      <c r="AA2138" s="545">
        <v>0</v>
      </c>
      <c r="AB2138" s="490"/>
      <c r="AC2138" s="515"/>
      <c r="AD2138" s="515"/>
      <c r="AE2138" s="515"/>
      <c r="AF2138" s="488"/>
      <c r="AG2138" s="515"/>
      <c r="AH2138" s="515"/>
      <c r="AI2138" s="488"/>
      <c r="AJ2138" s="488"/>
      <c r="AK2138" s="515"/>
      <c r="AL2138" s="515"/>
      <c r="AM2138" s="515"/>
      <c r="AN2138" s="515"/>
      <c r="AO2138" s="515"/>
      <c r="AP2138" s="515"/>
      <c r="AQ2138" s="515"/>
      <c r="AR2138" s="515"/>
      <c r="AS2138" s="515"/>
      <c r="AT2138" s="515"/>
      <c r="AU2138" s="489"/>
    </row>
    <row r="2139" spans="1:47" s="516" customFormat="1" ht="12.75">
      <c r="A2139" s="534"/>
      <c r="B2139" s="401" t="s">
        <v>363</v>
      </c>
      <c r="C2139" s="360">
        <v>0</v>
      </c>
      <c r="D2139" s="360">
        <v>0</v>
      </c>
      <c r="E2139" s="360">
        <v>0</v>
      </c>
      <c r="F2139" s="402"/>
      <c r="G2139" s="402"/>
      <c r="H2139" s="177">
        <v>0</v>
      </c>
      <c r="I2139" s="177">
        <v>0</v>
      </c>
      <c r="J2139" s="177">
        <v>0</v>
      </c>
      <c r="K2139" s="177">
        <v>0</v>
      </c>
      <c r="L2139" s="177">
        <v>0</v>
      </c>
      <c r="M2139" s="177">
        <v>0</v>
      </c>
      <c r="N2139" s="177">
        <v>0</v>
      </c>
      <c r="O2139" s="177">
        <v>0</v>
      </c>
      <c r="P2139" s="177">
        <v>0</v>
      </c>
      <c r="Q2139" s="177">
        <v>0</v>
      </c>
      <c r="R2139" s="177">
        <v>0</v>
      </c>
      <c r="S2139" s="177">
        <v>0</v>
      </c>
      <c r="T2139" s="392">
        <v>0</v>
      </c>
      <c r="U2139" s="392">
        <v>0</v>
      </c>
      <c r="V2139" s="177">
        <v>0</v>
      </c>
      <c r="W2139" s="177">
        <v>0</v>
      </c>
      <c r="X2139" s="177">
        <v>0</v>
      </c>
      <c r="Y2139" s="177">
        <v>0</v>
      </c>
      <c r="Z2139" s="177">
        <v>0</v>
      </c>
      <c r="AA2139" s="545">
        <v>0</v>
      </c>
      <c r="AB2139" s="490"/>
      <c r="AC2139" s="515"/>
      <c r="AD2139" s="515"/>
      <c r="AE2139" s="515"/>
      <c r="AF2139" s="488"/>
      <c r="AG2139" s="515"/>
      <c r="AH2139" s="515"/>
      <c r="AI2139" s="488"/>
      <c r="AJ2139" s="488"/>
      <c r="AK2139" s="515"/>
      <c r="AL2139" s="515"/>
      <c r="AM2139" s="515"/>
      <c r="AN2139" s="515"/>
      <c r="AO2139" s="515"/>
      <c r="AP2139" s="515"/>
      <c r="AQ2139" s="515"/>
      <c r="AR2139" s="515"/>
      <c r="AS2139" s="515"/>
      <c r="AT2139" s="515"/>
      <c r="AU2139" s="489"/>
    </row>
    <row r="2140" spans="1:47" s="516" customFormat="1" ht="12.75">
      <c r="A2140" s="534"/>
      <c r="B2140" s="401" t="s">
        <v>364</v>
      </c>
      <c r="C2140" s="360"/>
      <c r="D2140" s="360"/>
      <c r="E2140" s="360"/>
      <c r="F2140" s="402"/>
      <c r="G2140" s="402"/>
      <c r="H2140" s="177"/>
      <c r="I2140" s="177"/>
      <c r="J2140" s="177"/>
      <c r="K2140" s="177"/>
      <c r="L2140" s="177"/>
      <c r="M2140" s="177"/>
      <c r="N2140" s="177"/>
      <c r="O2140" s="177"/>
      <c r="P2140" s="177"/>
      <c r="Q2140" s="177"/>
      <c r="R2140" s="177"/>
      <c r="S2140" s="177"/>
      <c r="T2140" s="392">
        <v>0</v>
      </c>
      <c r="U2140" s="392">
        <v>0</v>
      </c>
      <c r="V2140" s="177"/>
      <c r="W2140" s="177"/>
      <c r="X2140" s="177"/>
      <c r="Y2140" s="177"/>
      <c r="Z2140" s="177"/>
      <c r="AA2140" s="545">
        <v>0</v>
      </c>
      <c r="AB2140" s="490"/>
      <c r="AC2140" s="515"/>
      <c r="AD2140" s="515"/>
      <c r="AE2140" s="515"/>
      <c r="AF2140" s="488"/>
      <c r="AG2140" s="515"/>
      <c r="AH2140" s="515"/>
      <c r="AI2140" s="488"/>
      <c r="AJ2140" s="488"/>
      <c r="AK2140" s="515"/>
      <c r="AL2140" s="515"/>
      <c r="AM2140" s="515"/>
      <c r="AN2140" s="515"/>
      <c r="AO2140" s="515"/>
      <c r="AP2140" s="515"/>
      <c r="AQ2140" s="515"/>
      <c r="AR2140" s="515"/>
      <c r="AS2140" s="515"/>
      <c r="AT2140" s="515"/>
      <c r="AU2140" s="489"/>
    </row>
    <row r="2141" spans="1:47" s="516" customFormat="1" ht="12.75">
      <c r="A2141" s="534"/>
      <c r="B2141" s="401" t="s">
        <v>365</v>
      </c>
      <c r="C2141" s="360"/>
      <c r="D2141" s="360"/>
      <c r="E2141" s="360"/>
      <c r="F2141" s="402"/>
      <c r="G2141" s="402"/>
      <c r="H2141" s="177"/>
      <c r="I2141" s="177"/>
      <c r="J2141" s="177"/>
      <c r="K2141" s="177"/>
      <c r="L2141" s="177"/>
      <c r="M2141" s="177"/>
      <c r="N2141" s="177"/>
      <c r="O2141" s="177"/>
      <c r="P2141" s="177"/>
      <c r="Q2141" s="177"/>
      <c r="R2141" s="177"/>
      <c r="S2141" s="177"/>
      <c r="T2141" s="392">
        <v>0</v>
      </c>
      <c r="U2141" s="392">
        <v>0</v>
      </c>
      <c r="V2141" s="177"/>
      <c r="W2141" s="177"/>
      <c r="X2141" s="177"/>
      <c r="Y2141" s="177"/>
      <c r="Z2141" s="177"/>
      <c r="AA2141" s="545">
        <v>0</v>
      </c>
      <c r="AB2141" s="490"/>
      <c r="AC2141" s="515"/>
      <c r="AD2141" s="515"/>
      <c r="AE2141" s="515"/>
      <c r="AF2141" s="488"/>
      <c r="AG2141" s="515"/>
      <c r="AH2141" s="515"/>
      <c r="AI2141" s="488"/>
      <c r="AJ2141" s="488"/>
      <c r="AK2141" s="515"/>
      <c r="AL2141" s="515"/>
      <c r="AM2141" s="515"/>
      <c r="AN2141" s="515"/>
      <c r="AO2141" s="515"/>
      <c r="AP2141" s="515"/>
      <c r="AQ2141" s="515"/>
      <c r="AR2141" s="515"/>
      <c r="AS2141" s="515"/>
      <c r="AT2141" s="515"/>
      <c r="AU2141" s="489"/>
    </row>
    <row r="2142" spans="1:47" s="516" customFormat="1" ht="12.75">
      <c r="A2142" s="534"/>
      <c r="B2142" s="401" t="s">
        <v>366</v>
      </c>
      <c r="C2142" s="360"/>
      <c r="D2142" s="360"/>
      <c r="E2142" s="360"/>
      <c r="F2142" s="402"/>
      <c r="G2142" s="402"/>
      <c r="H2142" s="177"/>
      <c r="I2142" s="177"/>
      <c r="J2142" s="177"/>
      <c r="K2142" s="177"/>
      <c r="L2142" s="177"/>
      <c r="M2142" s="177"/>
      <c r="N2142" s="177"/>
      <c r="O2142" s="177"/>
      <c r="P2142" s="177"/>
      <c r="Q2142" s="177"/>
      <c r="R2142" s="177"/>
      <c r="S2142" s="177"/>
      <c r="T2142" s="392">
        <v>0</v>
      </c>
      <c r="U2142" s="392">
        <v>0</v>
      </c>
      <c r="V2142" s="177"/>
      <c r="W2142" s="177"/>
      <c r="X2142" s="177"/>
      <c r="Y2142" s="177"/>
      <c r="Z2142" s="177"/>
      <c r="AA2142" s="545">
        <v>0</v>
      </c>
      <c r="AB2142" s="490"/>
      <c r="AC2142" s="515"/>
      <c r="AD2142" s="515"/>
      <c r="AE2142" s="515"/>
      <c r="AF2142" s="488"/>
      <c r="AG2142" s="515"/>
      <c r="AH2142" s="515"/>
      <c r="AI2142" s="488"/>
      <c r="AJ2142" s="488"/>
      <c r="AK2142" s="515"/>
      <c r="AL2142" s="515"/>
      <c r="AM2142" s="515"/>
      <c r="AN2142" s="515"/>
      <c r="AO2142" s="515"/>
      <c r="AP2142" s="515"/>
      <c r="AQ2142" s="515"/>
      <c r="AR2142" s="515"/>
      <c r="AS2142" s="515"/>
      <c r="AT2142" s="515"/>
      <c r="AU2142" s="489"/>
    </row>
    <row r="2143" spans="1:47" s="516" customFormat="1" ht="12.75">
      <c r="A2143" s="534"/>
      <c r="B2143" s="401" t="s">
        <v>367</v>
      </c>
      <c r="C2143" s="360"/>
      <c r="D2143" s="360"/>
      <c r="E2143" s="360"/>
      <c r="F2143" s="402"/>
      <c r="G2143" s="402"/>
      <c r="H2143" s="177"/>
      <c r="I2143" s="177"/>
      <c r="J2143" s="177"/>
      <c r="K2143" s="177"/>
      <c r="L2143" s="177"/>
      <c r="M2143" s="177"/>
      <c r="N2143" s="177"/>
      <c r="O2143" s="177"/>
      <c r="P2143" s="177"/>
      <c r="Q2143" s="177"/>
      <c r="R2143" s="177"/>
      <c r="S2143" s="177"/>
      <c r="T2143" s="392">
        <v>0</v>
      </c>
      <c r="U2143" s="392">
        <v>0</v>
      </c>
      <c r="V2143" s="177"/>
      <c r="W2143" s="177"/>
      <c r="X2143" s="177"/>
      <c r="Y2143" s="177"/>
      <c r="Z2143" s="177"/>
      <c r="AA2143" s="545">
        <v>0</v>
      </c>
      <c r="AB2143" s="490"/>
      <c r="AC2143" s="515"/>
      <c r="AD2143" s="515"/>
      <c r="AE2143" s="515"/>
      <c r="AF2143" s="488"/>
      <c r="AG2143" s="515"/>
      <c r="AH2143" s="515"/>
      <c r="AI2143" s="488"/>
      <c r="AJ2143" s="488"/>
      <c r="AK2143" s="515"/>
      <c r="AL2143" s="515"/>
      <c r="AM2143" s="515"/>
      <c r="AN2143" s="515"/>
      <c r="AO2143" s="515"/>
      <c r="AP2143" s="515"/>
      <c r="AQ2143" s="515"/>
      <c r="AR2143" s="515"/>
      <c r="AS2143" s="515"/>
      <c r="AT2143" s="515"/>
      <c r="AU2143" s="489"/>
    </row>
    <row r="2144" spans="1:47" s="516" customFormat="1" ht="12.75">
      <c r="A2144" s="534"/>
      <c r="B2144" s="401" t="s">
        <v>368</v>
      </c>
      <c r="C2144" s="360">
        <v>0</v>
      </c>
      <c r="D2144" s="360">
        <v>0</v>
      </c>
      <c r="E2144" s="360">
        <v>0</v>
      </c>
      <c r="F2144" s="402"/>
      <c r="G2144" s="402"/>
      <c r="H2144" s="177">
        <v>0</v>
      </c>
      <c r="I2144" s="177">
        <v>0</v>
      </c>
      <c r="J2144" s="177">
        <v>0</v>
      </c>
      <c r="K2144" s="177">
        <v>0</v>
      </c>
      <c r="L2144" s="177">
        <v>0</v>
      </c>
      <c r="M2144" s="177">
        <v>0</v>
      </c>
      <c r="N2144" s="177">
        <v>0</v>
      </c>
      <c r="O2144" s="177">
        <v>0</v>
      </c>
      <c r="P2144" s="177">
        <v>0</v>
      </c>
      <c r="Q2144" s="177">
        <v>0</v>
      </c>
      <c r="R2144" s="177">
        <v>0</v>
      </c>
      <c r="S2144" s="177">
        <v>0</v>
      </c>
      <c r="T2144" s="392">
        <v>0</v>
      </c>
      <c r="U2144" s="392">
        <v>0</v>
      </c>
      <c r="V2144" s="177">
        <v>0</v>
      </c>
      <c r="W2144" s="177">
        <v>0</v>
      </c>
      <c r="X2144" s="177">
        <v>0</v>
      </c>
      <c r="Y2144" s="177">
        <v>0</v>
      </c>
      <c r="Z2144" s="177">
        <v>0</v>
      </c>
      <c r="AA2144" s="545">
        <v>0</v>
      </c>
      <c r="AB2144" s="490"/>
      <c r="AC2144" s="515"/>
      <c r="AD2144" s="515"/>
      <c r="AE2144" s="515"/>
      <c r="AF2144" s="488"/>
      <c r="AG2144" s="515"/>
      <c r="AH2144" s="515"/>
      <c r="AI2144" s="488"/>
      <c r="AJ2144" s="488"/>
      <c r="AK2144" s="515"/>
      <c r="AL2144" s="515"/>
      <c r="AM2144" s="515"/>
      <c r="AN2144" s="515"/>
      <c r="AO2144" s="515"/>
      <c r="AP2144" s="515"/>
      <c r="AQ2144" s="515"/>
      <c r="AR2144" s="515"/>
      <c r="AS2144" s="515"/>
      <c r="AT2144" s="515"/>
      <c r="AU2144" s="489"/>
    </row>
    <row r="2145" spans="1:47" s="516" customFormat="1" ht="12.75">
      <c r="A2145" s="534"/>
      <c r="B2145" s="401" t="s">
        <v>369</v>
      </c>
      <c r="C2145" s="360"/>
      <c r="D2145" s="360"/>
      <c r="E2145" s="360"/>
      <c r="F2145" s="402"/>
      <c r="G2145" s="402"/>
      <c r="H2145" s="177"/>
      <c r="I2145" s="177"/>
      <c r="J2145" s="177"/>
      <c r="K2145" s="177"/>
      <c r="L2145" s="177"/>
      <c r="M2145" s="177"/>
      <c r="N2145" s="177"/>
      <c r="O2145" s="177"/>
      <c r="P2145" s="177"/>
      <c r="Q2145" s="177"/>
      <c r="R2145" s="177"/>
      <c r="S2145" s="177"/>
      <c r="T2145" s="392">
        <v>0</v>
      </c>
      <c r="U2145" s="392">
        <v>0</v>
      </c>
      <c r="V2145" s="177"/>
      <c r="W2145" s="177"/>
      <c r="X2145" s="177"/>
      <c r="Y2145" s="177"/>
      <c r="Z2145" s="177"/>
      <c r="AA2145" s="545">
        <v>0</v>
      </c>
      <c r="AB2145" s="490"/>
      <c r="AC2145" s="515"/>
      <c r="AD2145" s="515"/>
      <c r="AE2145" s="515"/>
      <c r="AF2145" s="488"/>
      <c r="AG2145" s="515"/>
      <c r="AH2145" s="515"/>
      <c r="AI2145" s="488"/>
      <c r="AJ2145" s="488"/>
      <c r="AK2145" s="515"/>
      <c r="AL2145" s="515"/>
      <c r="AM2145" s="515"/>
      <c r="AN2145" s="515"/>
      <c r="AO2145" s="515"/>
      <c r="AP2145" s="515"/>
      <c r="AQ2145" s="515"/>
      <c r="AR2145" s="515"/>
      <c r="AS2145" s="515"/>
      <c r="AT2145" s="515"/>
      <c r="AU2145" s="489"/>
    </row>
    <row r="2146" spans="1:47" s="516" customFormat="1" ht="12.75">
      <c r="A2146" s="534"/>
      <c r="B2146" s="401" t="s">
        <v>370</v>
      </c>
      <c r="C2146" s="360"/>
      <c r="D2146" s="360"/>
      <c r="E2146" s="360"/>
      <c r="F2146" s="402"/>
      <c r="G2146" s="402"/>
      <c r="H2146" s="177"/>
      <c r="I2146" s="177"/>
      <c r="J2146" s="177"/>
      <c r="K2146" s="177"/>
      <c r="L2146" s="177"/>
      <c r="M2146" s="177"/>
      <c r="N2146" s="177"/>
      <c r="O2146" s="177"/>
      <c r="P2146" s="177"/>
      <c r="Q2146" s="177"/>
      <c r="R2146" s="177"/>
      <c r="S2146" s="177"/>
      <c r="T2146" s="392">
        <v>0</v>
      </c>
      <c r="U2146" s="392">
        <v>0</v>
      </c>
      <c r="V2146" s="177"/>
      <c r="W2146" s="177"/>
      <c r="X2146" s="177"/>
      <c r="Y2146" s="177"/>
      <c r="Z2146" s="177"/>
      <c r="AA2146" s="545">
        <v>0</v>
      </c>
      <c r="AB2146" s="490"/>
      <c r="AC2146" s="515"/>
      <c r="AD2146" s="515"/>
      <c r="AE2146" s="515"/>
      <c r="AF2146" s="488"/>
      <c r="AG2146" s="515"/>
      <c r="AH2146" s="515"/>
      <c r="AI2146" s="488"/>
      <c r="AJ2146" s="488"/>
      <c r="AK2146" s="515"/>
      <c r="AL2146" s="515"/>
      <c r="AM2146" s="515"/>
      <c r="AN2146" s="515"/>
      <c r="AO2146" s="515"/>
      <c r="AP2146" s="515"/>
      <c r="AQ2146" s="515"/>
      <c r="AR2146" s="515"/>
      <c r="AS2146" s="515"/>
      <c r="AT2146" s="515"/>
      <c r="AU2146" s="489"/>
    </row>
    <row r="2147" spans="1:47" s="516" customFormat="1" ht="12.75">
      <c r="A2147" s="534"/>
      <c r="B2147" s="401" t="s">
        <v>371</v>
      </c>
      <c r="C2147" s="360"/>
      <c r="D2147" s="360"/>
      <c r="E2147" s="360"/>
      <c r="F2147" s="402"/>
      <c r="G2147" s="402"/>
      <c r="H2147" s="177"/>
      <c r="I2147" s="177"/>
      <c r="J2147" s="177"/>
      <c r="K2147" s="177"/>
      <c r="L2147" s="177"/>
      <c r="M2147" s="177"/>
      <c r="N2147" s="177"/>
      <c r="O2147" s="177"/>
      <c r="P2147" s="177"/>
      <c r="Q2147" s="177"/>
      <c r="R2147" s="177"/>
      <c r="S2147" s="177"/>
      <c r="T2147" s="392">
        <v>0</v>
      </c>
      <c r="U2147" s="392">
        <v>0</v>
      </c>
      <c r="V2147" s="177"/>
      <c r="W2147" s="177"/>
      <c r="X2147" s="177"/>
      <c r="Y2147" s="177"/>
      <c r="Z2147" s="177"/>
      <c r="AA2147" s="545">
        <v>0</v>
      </c>
      <c r="AB2147" s="490"/>
      <c r="AC2147" s="515"/>
      <c r="AD2147" s="515"/>
      <c r="AE2147" s="515"/>
      <c r="AF2147" s="488"/>
      <c r="AG2147" s="515"/>
      <c r="AH2147" s="515"/>
      <c r="AI2147" s="488"/>
      <c r="AJ2147" s="488"/>
      <c r="AK2147" s="515"/>
      <c r="AL2147" s="515"/>
      <c r="AM2147" s="515"/>
      <c r="AN2147" s="515"/>
      <c r="AO2147" s="515"/>
      <c r="AP2147" s="515"/>
      <c r="AQ2147" s="515"/>
      <c r="AR2147" s="515"/>
      <c r="AS2147" s="515"/>
      <c r="AT2147" s="515"/>
      <c r="AU2147" s="489"/>
    </row>
    <row r="2148" spans="1:47" s="516" customFormat="1" ht="12.75">
      <c r="A2148" s="534"/>
      <c r="B2148" s="401" t="s">
        <v>372</v>
      </c>
      <c r="C2148" s="360"/>
      <c r="D2148" s="360"/>
      <c r="E2148" s="360"/>
      <c r="F2148" s="402"/>
      <c r="G2148" s="402"/>
      <c r="H2148" s="177"/>
      <c r="I2148" s="177"/>
      <c r="J2148" s="177"/>
      <c r="K2148" s="177"/>
      <c r="L2148" s="177"/>
      <c r="M2148" s="177"/>
      <c r="N2148" s="177"/>
      <c r="O2148" s="177"/>
      <c r="P2148" s="177"/>
      <c r="Q2148" s="177"/>
      <c r="R2148" s="177"/>
      <c r="S2148" s="177"/>
      <c r="T2148" s="392">
        <v>0</v>
      </c>
      <c r="U2148" s="392">
        <v>0</v>
      </c>
      <c r="V2148" s="177"/>
      <c r="W2148" s="177"/>
      <c r="X2148" s="177"/>
      <c r="Y2148" s="177"/>
      <c r="Z2148" s="177"/>
      <c r="AA2148" s="545">
        <v>0</v>
      </c>
      <c r="AB2148" s="490"/>
      <c r="AC2148" s="515"/>
      <c r="AD2148" s="515"/>
      <c r="AE2148" s="515"/>
      <c r="AF2148" s="488"/>
      <c r="AG2148" s="515"/>
      <c r="AH2148" s="515"/>
      <c r="AI2148" s="488"/>
      <c r="AJ2148" s="488"/>
      <c r="AK2148" s="515"/>
      <c r="AL2148" s="515"/>
      <c r="AM2148" s="515"/>
      <c r="AN2148" s="515"/>
      <c r="AO2148" s="515"/>
      <c r="AP2148" s="515"/>
      <c r="AQ2148" s="515"/>
      <c r="AR2148" s="515"/>
      <c r="AS2148" s="515"/>
      <c r="AT2148" s="515"/>
      <c r="AU2148" s="489"/>
    </row>
    <row r="2149" spans="1:47" s="516" customFormat="1" ht="12.75">
      <c r="A2149" s="534"/>
      <c r="B2149" s="401" t="s">
        <v>373</v>
      </c>
      <c r="C2149" s="360">
        <v>0</v>
      </c>
      <c r="D2149" s="360">
        <v>0</v>
      </c>
      <c r="E2149" s="360">
        <v>0</v>
      </c>
      <c r="F2149" s="402"/>
      <c r="G2149" s="402"/>
      <c r="H2149" s="177">
        <v>0</v>
      </c>
      <c r="I2149" s="177">
        <v>0</v>
      </c>
      <c r="J2149" s="177">
        <v>0</v>
      </c>
      <c r="K2149" s="177">
        <v>0</v>
      </c>
      <c r="L2149" s="177">
        <v>0</v>
      </c>
      <c r="M2149" s="177">
        <v>0</v>
      </c>
      <c r="N2149" s="177">
        <v>0</v>
      </c>
      <c r="O2149" s="177">
        <v>0</v>
      </c>
      <c r="P2149" s="177">
        <v>0</v>
      </c>
      <c r="Q2149" s="177">
        <v>0</v>
      </c>
      <c r="R2149" s="177">
        <v>0</v>
      </c>
      <c r="S2149" s="177">
        <v>0</v>
      </c>
      <c r="T2149" s="392">
        <v>0</v>
      </c>
      <c r="U2149" s="392">
        <v>0</v>
      </c>
      <c r="V2149" s="177">
        <v>0</v>
      </c>
      <c r="W2149" s="177">
        <v>0</v>
      </c>
      <c r="X2149" s="177">
        <v>0</v>
      </c>
      <c r="Y2149" s="177">
        <v>0</v>
      </c>
      <c r="Z2149" s="177">
        <v>0</v>
      </c>
      <c r="AA2149" s="545">
        <v>0</v>
      </c>
      <c r="AB2149" s="490"/>
      <c r="AC2149" s="515"/>
      <c r="AD2149" s="515"/>
      <c r="AE2149" s="515"/>
      <c r="AF2149" s="488"/>
      <c r="AG2149" s="515"/>
      <c r="AH2149" s="515"/>
      <c r="AI2149" s="488"/>
      <c r="AJ2149" s="488"/>
      <c r="AK2149" s="515"/>
      <c r="AL2149" s="515"/>
      <c r="AM2149" s="515"/>
      <c r="AN2149" s="515"/>
      <c r="AO2149" s="515"/>
      <c r="AP2149" s="515"/>
      <c r="AQ2149" s="515"/>
      <c r="AR2149" s="515"/>
      <c r="AS2149" s="515"/>
      <c r="AT2149" s="515"/>
      <c r="AU2149" s="489"/>
    </row>
    <row r="2150" spans="1:47" s="516" customFormat="1" ht="12.75">
      <c r="A2150" s="534"/>
      <c r="B2150" s="401" t="s">
        <v>374</v>
      </c>
      <c r="C2150" s="360"/>
      <c r="D2150" s="360"/>
      <c r="E2150" s="360"/>
      <c r="F2150" s="402"/>
      <c r="G2150" s="402"/>
      <c r="H2150" s="177"/>
      <c r="I2150" s="177"/>
      <c r="J2150" s="177"/>
      <c r="K2150" s="177"/>
      <c r="L2150" s="177"/>
      <c r="M2150" s="177"/>
      <c r="N2150" s="177"/>
      <c r="O2150" s="177"/>
      <c r="P2150" s="177"/>
      <c r="Q2150" s="177"/>
      <c r="R2150" s="177"/>
      <c r="S2150" s="177"/>
      <c r="T2150" s="392">
        <v>0</v>
      </c>
      <c r="U2150" s="392">
        <v>0</v>
      </c>
      <c r="V2150" s="177"/>
      <c r="W2150" s="177"/>
      <c r="X2150" s="177"/>
      <c r="Y2150" s="177"/>
      <c r="Z2150" s="177"/>
      <c r="AA2150" s="545">
        <v>0</v>
      </c>
      <c r="AB2150" s="490"/>
      <c r="AC2150" s="515"/>
      <c r="AD2150" s="515"/>
      <c r="AE2150" s="515"/>
      <c r="AF2150" s="488"/>
      <c r="AG2150" s="515"/>
      <c r="AH2150" s="515"/>
      <c r="AI2150" s="488"/>
      <c r="AJ2150" s="488"/>
      <c r="AK2150" s="515"/>
      <c r="AL2150" s="515"/>
      <c r="AM2150" s="515"/>
      <c r="AN2150" s="515"/>
      <c r="AO2150" s="515"/>
      <c r="AP2150" s="515"/>
      <c r="AQ2150" s="515"/>
      <c r="AR2150" s="515"/>
      <c r="AS2150" s="515"/>
      <c r="AT2150" s="515"/>
      <c r="AU2150" s="489"/>
    </row>
    <row r="2151" spans="1:47" s="516" customFormat="1" ht="12.75">
      <c r="A2151" s="534"/>
      <c r="B2151" s="401" t="s">
        <v>375</v>
      </c>
      <c r="C2151" s="360"/>
      <c r="D2151" s="360"/>
      <c r="E2151" s="360"/>
      <c r="F2151" s="402"/>
      <c r="G2151" s="402"/>
      <c r="H2151" s="177"/>
      <c r="I2151" s="177"/>
      <c r="J2151" s="177"/>
      <c r="K2151" s="177"/>
      <c r="L2151" s="177"/>
      <c r="M2151" s="177"/>
      <c r="N2151" s="177"/>
      <c r="O2151" s="177"/>
      <c r="P2151" s="177"/>
      <c r="Q2151" s="177"/>
      <c r="R2151" s="177"/>
      <c r="S2151" s="177"/>
      <c r="T2151" s="392">
        <v>0</v>
      </c>
      <c r="U2151" s="392">
        <v>0</v>
      </c>
      <c r="V2151" s="177"/>
      <c r="W2151" s="177"/>
      <c r="X2151" s="177"/>
      <c r="Y2151" s="177"/>
      <c r="Z2151" s="177"/>
      <c r="AA2151" s="545">
        <v>0</v>
      </c>
      <c r="AB2151" s="490"/>
      <c r="AC2151" s="515"/>
      <c r="AD2151" s="515"/>
      <c r="AE2151" s="515"/>
      <c r="AF2151" s="488"/>
      <c r="AG2151" s="515"/>
      <c r="AH2151" s="515"/>
      <c r="AI2151" s="488"/>
      <c r="AJ2151" s="488"/>
      <c r="AK2151" s="515"/>
      <c r="AL2151" s="515"/>
      <c r="AM2151" s="515"/>
      <c r="AN2151" s="515"/>
      <c r="AO2151" s="515"/>
      <c r="AP2151" s="515"/>
      <c r="AQ2151" s="515"/>
      <c r="AR2151" s="515"/>
      <c r="AS2151" s="515"/>
      <c r="AT2151" s="515"/>
      <c r="AU2151" s="489"/>
    </row>
    <row r="2152" spans="1:47" s="516" customFormat="1" ht="12.75">
      <c r="A2152" s="534"/>
      <c r="B2152" s="401" t="s">
        <v>376</v>
      </c>
      <c r="C2152" s="360"/>
      <c r="D2152" s="360"/>
      <c r="E2152" s="360"/>
      <c r="F2152" s="402"/>
      <c r="G2152" s="402"/>
      <c r="H2152" s="177"/>
      <c r="I2152" s="177"/>
      <c r="J2152" s="177"/>
      <c r="K2152" s="177"/>
      <c r="L2152" s="177"/>
      <c r="M2152" s="177"/>
      <c r="N2152" s="177"/>
      <c r="O2152" s="177"/>
      <c r="P2152" s="177"/>
      <c r="Q2152" s="177"/>
      <c r="R2152" s="177"/>
      <c r="S2152" s="177"/>
      <c r="T2152" s="392">
        <v>0</v>
      </c>
      <c r="U2152" s="392">
        <v>0</v>
      </c>
      <c r="V2152" s="177"/>
      <c r="W2152" s="177"/>
      <c r="X2152" s="177"/>
      <c r="Y2152" s="177"/>
      <c r="Z2152" s="177"/>
      <c r="AA2152" s="545">
        <v>0</v>
      </c>
      <c r="AB2152" s="490"/>
      <c r="AC2152" s="515"/>
      <c r="AD2152" s="515"/>
      <c r="AE2152" s="515"/>
      <c r="AF2152" s="488"/>
      <c r="AG2152" s="515"/>
      <c r="AH2152" s="515"/>
      <c r="AI2152" s="488"/>
      <c r="AJ2152" s="488"/>
      <c r="AK2152" s="515"/>
      <c r="AL2152" s="515"/>
      <c r="AM2152" s="515"/>
      <c r="AN2152" s="515"/>
      <c r="AO2152" s="515"/>
      <c r="AP2152" s="515"/>
      <c r="AQ2152" s="515"/>
      <c r="AR2152" s="515"/>
      <c r="AS2152" s="515"/>
      <c r="AT2152" s="515"/>
      <c r="AU2152" s="489"/>
    </row>
    <row r="2153" spans="1:47" s="516" customFormat="1" ht="12.75">
      <c r="A2153" s="534"/>
      <c r="B2153" s="401" t="s">
        <v>377</v>
      </c>
      <c r="C2153" s="360"/>
      <c r="D2153" s="360"/>
      <c r="E2153" s="360"/>
      <c r="F2153" s="402"/>
      <c r="G2153" s="402"/>
      <c r="H2153" s="177"/>
      <c r="I2153" s="177"/>
      <c r="J2153" s="177"/>
      <c r="K2153" s="177"/>
      <c r="L2153" s="177"/>
      <c r="M2153" s="177"/>
      <c r="N2153" s="177"/>
      <c r="O2153" s="177"/>
      <c r="P2153" s="177"/>
      <c r="Q2153" s="177"/>
      <c r="R2153" s="177"/>
      <c r="S2153" s="177"/>
      <c r="T2153" s="392">
        <v>0</v>
      </c>
      <c r="U2153" s="392">
        <v>0</v>
      </c>
      <c r="V2153" s="177"/>
      <c r="W2153" s="177"/>
      <c r="X2153" s="177"/>
      <c r="Y2153" s="177"/>
      <c r="Z2153" s="177"/>
      <c r="AA2153" s="545">
        <v>0</v>
      </c>
      <c r="AB2153" s="490"/>
      <c r="AC2153" s="515"/>
      <c r="AD2153" s="515"/>
      <c r="AE2153" s="515"/>
      <c r="AF2153" s="488"/>
      <c r="AG2153" s="515"/>
      <c r="AH2153" s="515"/>
      <c r="AI2153" s="488"/>
      <c r="AJ2153" s="488"/>
      <c r="AK2153" s="515"/>
      <c r="AL2153" s="515"/>
      <c r="AM2153" s="515"/>
      <c r="AN2153" s="515"/>
      <c r="AO2153" s="515"/>
      <c r="AP2153" s="515"/>
      <c r="AQ2153" s="515"/>
      <c r="AR2153" s="515"/>
      <c r="AS2153" s="515"/>
      <c r="AT2153" s="515"/>
      <c r="AU2153" s="489"/>
    </row>
    <row r="2154" spans="1:47" s="516" customFormat="1" ht="12.75">
      <c r="A2154" s="534"/>
      <c r="B2154" s="401" t="s">
        <v>67</v>
      </c>
      <c r="C2154" s="360"/>
      <c r="D2154" s="360"/>
      <c r="E2154" s="360"/>
      <c r="F2154" s="402"/>
      <c r="G2154" s="402"/>
      <c r="H2154" s="177">
        <v>21.630944459999998</v>
      </c>
      <c r="I2154" s="518">
        <v>21.630944459999998</v>
      </c>
      <c r="J2154" s="177"/>
      <c r="K2154" s="177"/>
      <c r="L2154" s="177"/>
      <c r="M2154" s="177"/>
      <c r="N2154" s="177"/>
      <c r="O2154" s="177"/>
      <c r="P2154" s="177"/>
      <c r="Q2154" s="177"/>
      <c r="R2154" s="177"/>
      <c r="S2154" s="177"/>
      <c r="T2154" s="392">
        <v>0</v>
      </c>
      <c r="U2154" s="392">
        <v>0</v>
      </c>
      <c r="V2154" s="177"/>
      <c r="W2154" s="177">
        <v>21.630944459999998</v>
      </c>
      <c r="X2154" s="177"/>
      <c r="Y2154" s="177"/>
      <c r="Z2154" s="177"/>
      <c r="AA2154" s="545">
        <v>21.630944459999998</v>
      </c>
      <c r="AB2154" s="490"/>
      <c r="AC2154" s="515"/>
      <c r="AD2154" s="515"/>
      <c r="AE2154" s="515"/>
      <c r="AF2154" s="488"/>
      <c r="AG2154" s="515"/>
      <c r="AH2154" s="515"/>
      <c r="AI2154" s="488"/>
      <c r="AJ2154" s="488"/>
      <c r="AK2154" s="515"/>
      <c r="AL2154" s="515"/>
      <c r="AM2154" s="515"/>
      <c r="AN2154" s="515"/>
      <c r="AO2154" s="515"/>
      <c r="AP2154" s="515"/>
      <c r="AQ2154" s="515"/>
      <c r="AR2154" s="515"/>
      <c r="AS2154" s="515"/>
      <c r="AT2154" s="515"/>
      <c r="AU2154" s="489"/>
    </row>
    <row r="2155" spans="1:47" s="528" customFormat="1" ht="39.950000000000003" customHeight="1">
      <c r="A2155" s="542">
        <v>89</v>
      </c>
      <c r="B2155" s="544" t="s">
        <v>174</v>
      </c>
      <c r="C2155" s="513" t="s">
        <v>52</v>
      </c>
      <c r="D2155" s="513">
        <v>0</v>
      </c>
      <c r="E2155" s="513">
        <v>0</v>
      </c>
      <c r="F2155" s="398">
        <v>2013</v>
      </c>
      <c r="G2155" s="398">
        <v>2014</v>
      </c>
      <c r="H2155" s="513">
        <v>21.92920779</v>
      </c>
      <c r="I2155" s="513">
        <v>4.1181072199999988</v>
      </c>
      <c r="J2155" s="513"/>
      <c r="K2155" s="513"/>
      <c r="L2155" s="513">
        <v>0</v>
      </c>
      <c r="M2155" s="513">
        <v>0</v>
      </c>
      <c r="N2155" s="513"/>
      <c r="O2155" s="513"/>
      <c r="P2155" s="513"/>
      <c r="Q2155" s="513"/>
      <c r="R2155" s="513"/>
      <c r="S2155" s="513"/>
      <c r="T2155" s="584">
        <v>0</v>
      </c>
      <c r="U2155" s="584">
        <v>0</v>
      </c>
      <c r="V2155" s="590">
        <v>17.811100570000001</v>
      </c>
      <c r="W2155" s="513">
        <v>4.1181072199999988</v>
      </c>
      <c r="X2155" s="513"/>
      <c r="Y2155" s="513"/>
      <c r="Z2155" s="513"/>
      <c r="AA2155" s="587">
        <v>21.92920779</v>
      </c>
      <c r="AB2155" s="531"/>
      <c r="AC2155" s="515"/>
      <c r="AD2155" s="537"/>
      <c r="AE2155" s="537"/>
      <c r="AF2155" s="515"/>
      <c r="AG2155" s="515"/>
      <c r="AH2155" s="515"/>
      <c r="AI2155" s="515"/>
      <c r="AJ2155" s="515"/>
      <c r="AK2155" s="515"/>
      <c r="AL2155" s="515"/>
      <c r="AM2155" s="515"/>
      <c r="AN2155" s="515"/>
      <c r="AO2155" s="515"/>
      <c r="AP2155" s="515"/>
      <c r="AQ2155" s="537"/>
      <c r="AR2155" s="537"/>
      <c r="AS2155" s="537"/>
      <c r="AT2155" s="537"/>
      <c r="AU2155" s="527"/>
    </row>
    <row r="2156" spans="1:47" s="516" customFormat="1" ht="12.75">
      <c r="A2156" s="534"/>
      <c r="B2156" s="401" t="s">
        <v>361</v>
      </c>
      <c r="C2156" s="360">
        <v>0</v>
      </c>
      <c r="D2156" s="360">
        <v>0</v>
      </c>
      <c r="E2156" s="360">
        <v>0</v>
      </c>
      <c r="F2156" s="402"/>
      <c r="G2156" s="402"/>
      <c r="H2156" s="177">
        <v>21.92920779</v>
      </c>
      <c r="I2156" s="177">
        <v>4.1181072199999988</v>
      </c>
      <c r="J2156" s="177">
        <v>0</v>
      </c>
      <c r="K2156" s="177">
        <v>0</v>
      </c>
      <c r="L2156" s="177">
        <v>0</v>
      </c>
      <c r="M2156" s="177">
        <v>0</v>
      </c>
      <c r="N2156" s="177">
        <v>0</v>
      </c>
      <c r="O2156" s="177">
        <v>0</v>
      </c>
      <c r="P2156" s="177">
        <v>0</v>
      </c>
      <c r="Q2156" s="177">
        <v>0</v>
      </c>
      <c r="R2156" s="177">
        <v>0</v>
      </c>
      <c r="S2156" s="177">
        <v>0</v>
      </c>
      <c r="T2156" s="392">
        <v>0</v>
      </c>
      <c r="U2156" s="392">
        <v>0</v>
      </c>
      <c r="V2156" s="177">
        <v>17.811100570000001</v>
      </c>
      <c r="W2156" s="177">
        <v>4.1181072199999988</v>
      </c>
      <c r="X2156" s="177">
        <v>0</v>
      </c>
      <c r="Y2156" s="177">
        <v>0</v>
      </c>
      <c r="Z2156" s="177">
        <v>0</v>
      </c>
      <c r="AA2156" s="545">
        <v>21.92920779</v>
      </c>
      <c r="AB2156" s="490"/>
      <c r="AC2156" s="515"/>
      <c r="AD2156" s="515"/>
      <c r="AE2156" s="515"/>
      <c r="AF2156" s="488"/>
      <c r="AG2156" s="515"/>
      <c r="AH2156" s="515"/>
      <c r="AI2156" s="488"/>
      <c r="AJ2156" s="488"/>
      <c r="AK2156" s="515"/>
      <c r="AL2156" s="515"/>
      <c r="AM2156" s="515"/>
      <c r="AN2156" s="515"/>
      <c r="AO2156" s="515"/>
      <c r="AP2156" s="515"/>
      <c r="AQ2156" s="515"/>
      <c r="AR2156" s="515"/>
      <c r="AS2156" s="515"/>
      <c r="AT2156" s="515"/>
      <c r="AU2156" s="489"/>
    </row>
    <row r="2157" spans="1:47" s="516" customFormat="1" ht="12.75">
      <c r="A2157" s="534"/>
      <c r="B2157" s="401" t="s">
        <v>362</v>
      </c>
      <c r="C2157" s="360">
        <v>0</v>
      </c>
      <c r="D2157" s="360">
        <v>0</v>
      </c>
      <c r="E2157" s="360">
        <v>0</v>
      </c>
      <c r="F2157" s="402"/>
      <c r="G2157" s="402"/>
      <c r="H2157" s="177">
        <v>0</v>
      </c>
      <c r="I2157" s="177">
        <v>0</v>
      </c>
      <c r="J2157" s="177">
        <v>0</v>
      </c>
      <c r="K2157" s="177">
        <v>0</v>
      </c>
      <c r="L2157" s="177">
        <v>0</v>
      </c>
      <c r="M2157" s="177">
        <v>0</v>
      </c>
      <c r="N2157" s="177">
        <v>0</v>
      </c>
      <c r="O2157" s="177">
        <v>0</v>
      </c>
      <c r="P2157" s="177">
        <v>0</v>
      </c>
      <c r="Q2157" s="177">
        <v>0</v>
      </c>
      <c r="R2157" s="177">
        <v>0</v>
      </c>
      <c r="S2157" s="177">
        <v>0</v>
      </c>
      <c r="T2157" s="392">
        <v>0</v>
      </c>
      <c r="U2157" s="392">
        <v>0</v>
      </c>
      <c r="V2157" s="177">
        <v>0</v>
      </c>
      <c r="W2157" s="177">
        <v>0</v>
      </c>
      <c r="X2157" s="177">
        <v>0</v>
      </c>
      <c r="Y2157" s="177">
        <v>0</v>
      </c>
      <c r="Z2157" s="177">
        <v>0</v>
      </c>
      <c r="AA2157" s="545">
        <v>0</v>
      </c>
      <c r="AB2157" s="490"/>
      <c r="AC2157" s="515"/>
      <c r="AD2157" s="515"/>
      <c r="AE2157" s="515"/>
      <c r="AF2157" s="488"/>
      <c r="AG2157" s="515"/>
      <c r="AH2157" s="515"/>
      <c r="AI2157" s="488"/>
      <c r="AJ2157" s="488"/>
      <c r="AK2157" s="515"/>
      <c r="AL2157" s="515"/>
      <c r="AM2157" s="515"/>
      <c r="AN2157" s="515"/>
      <c r="AO2157" s="515"/>
      <c r="AP2157" s="515"/>
      <c r="AQ2157" s="515"/>
      <c r="AR2157" s="515"/>
      <c r="AS2157" s="515"/>
      <c r="AT2157" s="515"/>
      <c r="AU2157" s="489"/>
    </row>
    <row r="2158" spans="1:47" s="516" customFormat="1" ht="12.75">
      <c r="A2158" s="534"/>
      <c r="B2158" s="401" t="s">
        <v>363</v>
      </c>
      <c r="C2158" s="360">
        <v>0</v>
      </c>
      <c r="D2158" s="360">
        <v>0</v>
      </c>
      <c r="E2158" s="360">
        <v>0</v>
      </c>
      <c r="F2158" s="402"/>
      <c r="G2158" s="402"/>
      <c r="H2158" s="177">
        <v>0</v>
      </c>
      <c r="I2158" s="177">
        <v>0</v>
      </c>
      <c r="J2158" s="177">
        <v>0</v>
      </c>
      <c r="K2158" s="177">
        <v>0</v>
      </c>
      <c r="L2158" s="177">
        <v>0</v>
      </c>
      <c r="M2158" s="177">
        <v>0</v>
      </c>
      <c r="N2158" s="177">
        <v>0</v>
      </c>
      <c r="O2158" s="177">
        <v>0</v>
      </c>
      <c r="P2158" s="177">
        <v>0</v>
      </c>
      <c r="Q2158" s="177">
        <v>0</v>
      </c>
      <c r="R2158" s="177">
        <v>0</v>
      </c>
      <c r="S2158" s="177">
        <v>0</v>
      </c>
      <c r="T2158" s="392">
        <v>0</v>
      </c>
      <c r="U2158" s="392">
        <v>0</v>
      </c>
      <c r="V2158" s="177">
        <v>0</v>
      </c>
      <c r="W2158" s="177">
        <v>0</v>
      </c>
      <c r="X2158" s="177">
        <v>0</v>
      </c>
      <c r="Y2158" s="177">
        <v>0</v>
      </c>
      <c r="Z2158" s="177">
        <v>0</v>
      </c>
      <c r="AA2158" s="545">
        <v>0</v>
      </c>
      <c r="AB2158" s="490"/>
      <c r="AC2158" s="515"/>
      <c r="AD2158" s="515"/>
      <c r="AE2158" s="515"/>
      <c r="AF2158" s="488"/>
      <c r="AG2158" s="515"/>
      <c r="AH2158" s="515"/>
      <c r="AI2158" s="488"/>
      <c r="AJ2158" s="488"/>
      <c r="AK2158" s="515"/>
      <c r="AL2158" s="515"/>
      <c r="AM2158" s="515"/>
      <c r="AN2158" s="515"/>
      <c r="AO2158" s="515"/>
      <c r="AP2158" s="515"/>
      <c r="AQ2158" s="515"/>
      <c r="AR2158" s="515"/>
      <c r="AS2158" s="515"/>
      <c r="AT2158" s="515"/>
      <c r="AU2158" s="489"/>
    </row>
    <row r="2159" spans="1:47" s="516" customFormat="1" ht="12.75">
      <c r="A2159" s="534"/>
      <c r="B2159" s="401" t="s">
        <v>364</v>
      </c>
      <c r="C2159" s="360"/>
      <c r="D2159" s="360"/>
      <c r="E2159" s="360"/>
      <c r="F2159" s="402"/>
      <c r="G2159" s="402"/>
      <c r="H2159" s="177">
        <v>0</v>
      </c>
      <c r="I2159" s="177"/>
      <c r="J2159" s="177"/>
      <c r="K2159" s="177"/>
      <c r="L2159" s="177"/>
      <c r="M2159" s="177"/>
      <c r="N2159" s="177"/>
      <c r="O2159" s="177"/>
      <c r="P2159" s="177"/>
      <c r="Q2159" s="177"/>
      <c r="R2159" s="177"/>
      <c r="S2159" s="177"/>
      <c r="T2159" s="392">
        <v>0</v>
      </c>
      <c r="U2159" s="392">
        <v>0</v>
      </c>
      <c r="V2159" s="177"/>
      <c r="W2159" s="177"/>
      <c r="X2159" s="177"/>
      <c r="Y2159" s="177"/>
      <c r="Z2159" s="177"/>
      <c r="AA2159" s="545">
        <v>0</v>
      </c>
      <c r="AB2159" s="490"/>
      <c r="AC2159" s="515"/>
      <c r="AD2159" s="515"/>
      <c r="AE2159" s="515"/>
      <c r="AF2159" s="488"/>
      <c r="AG2159" s="515"/>
      <c r="AH2159" s="515"/>
      <c r="AI2159" s="488"/>
      <c r="AJ2159" s="488"/>
      <c r="AK2159" s="515"/>
      <c r="AL2159" s="515"/>
      <c r="AM2159" s="515"/>
      <c r="AN2159" s="515"/>
      <c r="AO2159" s="515"/>
      <c r="AP2159" s="515"/>
      <c r="AQ2159" s="515"/>
      <c r="AR2159" s="515"/>
      <c r="AS2159" s="515"/>
      <c r="AT2159" s="515"/>
      <c r="AU2159" s="489"/>
    </row>
    <row r="2160" spans="1:47" s="516" customFormat="1" ht="12.75">
      <c r="A2160" s="534"/>
      <c r="B2160" s="401" t="s">
        <v>365</v>
      </c>
      <c r="C2160" s="360"/>
      <c r="D2160" s="360"/>
      <c r="E2160" s="360"/>
      <c r="F2160" s="402"/>
      <c r="G2160" s="402"/>
      <c r="H2160" s="177">
        <v>0</v>
      </c>
      <c r="I2160" s="177"/>
      <c r="J2160" s="177"/>
      <c r="K2160" s="177"/>
      <c r="L2160" s="177"/>
      <c r="M2160" s="177"/>
      <c r="N2160" s="177"/>
      <c r="O2160" s="177"/>
      <c r="P2160" s="177"/>
      <c r="Q2160" s="177"/>
      <c r="R2160" s="177"/>
      <c r="S2160" s="177"/>
      <c r="T2160" s="392">
        <v>0</v>
      </c>
      <c r="U2160" s="392">
        <v>0</v>
      </c>
      <c r="V2160" s="177"/>
      <c r="W2160" s="177"/>
      <c r="X2160" s="177"/>
      <c r="Y2160" s="177"/>
      <c r="Z2160" s="177"/>
      <c r="AA2160" s="545">
        <v>0</v>
      </c>
      <c r="AB2160" s="490"/>
      <c r="AC2160" s="515"/>
      <c r="AD2160" s="515"/>
      <c r="AE2160" s="515"/>
      <c r="AF2160" s="488"/>
      <c r="AG2160" s="515"/>
      <c r="AH2160" s="515"/>
      <c r="AI2160" s="488"/>
      <c r="AJ2160" s="488"/>
      <c r="AK2160" s="515"/>
      <c r="AL2160" s="515"/>
      <c r="AM2160" s="515"/>
      <c r="AN2160" s="515"/>
      <c r="AO2160" s="515"/>
      <c r="AP2160" s="515"/>
      <c r="AQ2160" s="515"/>
      <c r="AR2160" s="515"/>
      <c r="AS2160" s="515"/>
      <c r="AT2160" s="515"/>
      <c r="AU2160" s="489"/>
    </row>
    <row r="2161" spans="1:47" s="516" customFormat="1" ht="12.75">
      <c r="A2161" s="534"/>
      <c r="B2161" s="401" t="s">
        <v>366</v>
      </c>
      <c r="C2161" s="360"/>
      <c r="D2161" s="360"/>
      <c r="E2161" s="360"/>
      <c r="F2161" s="402"/>
      <c r="G2161" s="402"/>
      <c r="H2161" s="177">
        <v>0</v>
      </c>
      <c r="I2161" s="177"/>
      <c r="J2161" s="177"/>
      <c r="K2161" s="177"/>
      <c r="L2161" s="177"/>
      <c r="M2161" s="177"/>
      <c r="N2161" s="177"/>
      <c r="O2161" s="177"/>
      <c r="P2161" s="177"/>
      <c r="Q2161" s="177"/>
      <c r="R2161" s="177"/>
      <c r="S2161" s="177"/>
      <c r="T2161" s="392">
        <v>0</v>
      </c>
      <c r="U2161" s="392">
        <v>0</v>
      </c>
      <c r="V2161" s="177"/>
      <c r="W2161" s="177"/>
      <c r="X2161" s="177"/>
      <c r="Y2161" s="177"/>
      <c r="Z2161" s="177"/>
      <c r="AA2161" s="545">
        <v>0</v>
      </c>
      <c r="AB2161" s="490"/>
      <c r="AC2161" s="515"/>
      <c r="AD2161" s="515"/>
      <c r="AE2161" s="515"/>
      <c r="AF2161" s="488"/>
      <c r="AG2161" s="515"/>
      <c r="AH2161" s="515"/>
      <c r="AI2161" s="488"/>
      <c r="AJ2161" s="488"/>
      <c r="AK2161" s="515"/>
      <c r="AL2161" s="515"/>
      <c r="AM2161" s="515"/>
      <c r="AN2161" s="515"/>
      <c r="AO2161" s="515"/>
      <c r="AP2161" s="515"/>
      <c r="AQ2161" s="515"/>
      <c r="AR2161" s="515"/>
      <c r="AS2161" s="515"/>
      <c r="AT2161" s="515"/>
      <c r="AU2161" s="489"/>
    </row>
    <row r="2162" spans="1:47" s="516" customFormat="1" ht="12.75">
      <c r="A2162" s="534"/>
      <c r="B2162" s="401" t="s">
        <v>367</v>
      </c>
      <c r="C2162" s="360"/>
      <c r="D2162" s="360"/>
      <c r="E2162" s="360"/>
      <c r="F2162" s="402"/>
      <c r="G2162" s="402"/>
      <c r="H2162" s="177">
        <v>0</v>
      </c>
      <c r="I2162" s="177"/>
      <c r="J2162" s="177"/>
      <c r="K2162" s="177"/>
      <c r="L2162" s="177"/>
      <c r="M2162" s="177"/>
      <c r="N2162" s="177"/>
      <c r="O2162" s="177"/>
      <c r="P2162" s="177"/>
      <c r="Q2162" s="177"/>
      <c r="R2162" s="177"/>
      <c r="S2162" s="177"/>
      <c r="T2162" s="392">
        <v>0</v>
      </c>
      <c r="U2162" s="392">
        <v>0</v>
      </c>
      <c r="V2162" s="177"/>
      <c r="W2162" s="177"/>
      <c r="X2162" s="177"/>
      <c r="Y2162" s="177"/>
      <c r="Z2162" s="177"/>
      <c r="AA2162" s="545">
        <v>0</v>
      </c>
      <c r="AB2162" s="490"/>
      <c r="AC2162" s="515"/>
      <c r="AD2162" s="515"/>
      <c r="AE2162" s="515"/>
      <c r="AF2162" s="488"/>
      <c r="AG2162" s="515"/>
      <c r="AH2162" s="515"/>
      <c r="AI2162" s="488"/>
      <c r="AJ2162" s="488"/>
      <c r="AK2162" s="515"/>
      <c r="AL2162" s="515"/>
      <c r="AM2162" s="515"/>
      <c r="AN2162" s="515"/>
      <c r="AO2162" s="515"/>
      <c r="AP2162" s="515"/>
      <c r="AQ2162" s="515"/>
      <c r="AR2162" s="515"/>
      <c r="AS2162" s="515"/>
      <c r="AT2162" s="515"/>
      <c r="AU2162" s="489"/>
    </row>
    <row r="2163" spans="1:47" s="516" customFormat="1" ht="12.75">
      <c r="A2163" s="534"/>
      <c r="B2163" s="401" t="s">
        <v>368</v>
      </c>
      <c r="C2163" s="360">
        <v>0</v>
      </c>
      <c r="D2163" s="360">
        <v>0</v>
      </c>
      <c r="E2163" s="360">
        <v>0</v>
      </c>
      <c r="F2163" s="402"/>
      <c r="G2163" s="402"/>
      <c r="H2163" s="177">
        <v>0</v>
      </c>
      <c r="I2163" s="177">
        <v>0</v>
      </c>
      <c r="J2163" s="177">
        <v>0</v>
      </c>
      <c r="K2163" s="177">
        <v>0</v>
      </c>
      <c r="L2163" s="177">
        <v>0</v>
      </c>
      <c r="M2163" s="177">
        <v>0</v>
      </c>
      <c r="N2163" s="177">
        <v>0</v>
      </c>
      <c r="O2163" s="177">
        <v>0</v>
      </c>
      <c r="P2163" s="177">
        <v>0</v>
      </c>
      <c r="Q2163" s="177">
        <v>0</v>
      </c>
      <c r="R2163" s="177">
        <v>0</v>
      </c>
      <c r="S2163" s="177">
        <v>0</v>
      </c>
      <c r="T2163" s="392">
        <v>0</v>
      </c>
      <c r="U2163" s="392">
        <v>0</v>
      </c>
      <c r="V2163" s="177">
        <v>0</v>
      </c>
      <c r="W2163" s="177">
        <v>0</v>
      </c>
      <c r="X2163" s="177">
        <v>0</v>
      </c>
      <c r="Y2163" s="177">
        <v>0</v>
      </c>
      <c r="Z2163" s="177">
        <v>0</v>
      </c>
      <c r="AA2163" s="545">
        <v>0</v>
      </c>
      <c r="AB2163" s="490"/>
      <c r="AC2163" s="515"/>
      <c r="AD2163" s="515"/>
      <c r="AE2163" s="515"/>
      <c r="AF2163" s="488"/>
      <c r="AG2163" s="515"/>
      <c r="AH2163" s="515"/>
      <c r="AI2163" s="488"/>
      <c r="AJ2163" s="488"/>
      <c r="AK2163" s="515"/>
      <c r="AL2163" s="515"/>
      <c r="AM2163" s="515"/>
      <c r="AN2163" s="515"/>
      <c r="AO2163" s="515"/>
      <c r="AP2163" s="515"/>
      <c r="AQ2163" s="515"/>
      <c r="AR2163" s="515"/>
      <c r="AS2163" s="515"/>
      <c r="AT2163" s="515"/>
      <c r="AU2163" s="489"/>
    </row>
    <row r="2164" spans="1:47" s="516" customFormat="1" ht="12.75">
      <c r="A2164" s="534"/>
      <c r="B2164" s="401" t="s">
        <v>369</v>
      </c>
      <c r="C2164" s="360"/>
      <c r="D2164" s="360"/>
      <c r="E2164" s="360"/>
      <c r="F2164" s="402"/>
      <c r="G2164" s="402"/>
      <c r="H2164" s="177">
        <v>0</v>
      </c>
      <c r="I2164" s="177"/>
      <c r="J2164" s="177"/>
      <c r="K2164" s="177"/>
      <c r="L2164" s="177"/>
      <c r="M2164" s="177"/>
      <c r="N2164" s="177"/>
      <c r="O2164" s="177"/>
      <c r="P2164" s="177"/>
      <c r="Q2164" s="177"/>
      <c r="R2164" s="177"/>
      <c r="S2164" s="177"/>
      <c r="T2164" s="392">
        <v>0</v>
      </c>
      <c r="U2164" s="392">
        <v>0</v>
      </c>
      <c r="V2164" s="177"/>
      <c r="W2164" s="177"/>
      <c r="X2164" s="177"/>
      <c r="Y2164" s="177"/>
      <c r="Z2164" s="177"/>
      <c r="AA2164" s="545">
        <v>0</v>
      </c>
      <c r="AB2164" s="490"/>
      <c r="AC2164" s="515"/>
      <c r="AD2164" s="515"/>
      <c r="AE2164" s="515"/>
      <c r="AF2164" s="488"/>
      <c r="AG2164" s="515"/>
      <c r="AH2164" s="515"/>
      <c r="AI2164" s="488"/>
      <c r="AJ2164" s="488"/>
      <c r="AK2164" s="515"/>
      <c r="AL2164" s="515"/>
      <c r="AM2164" s="515"/>
      <c r="AN2164" s="515"/>
      <c r="AO2164" s="515"/>
      <c r="AP2164" s="515"/>
      <c r="AQ2164" s="515"/>
      <c r="AR2164" s="515"/>
      <c r="AS2164" s="515"/>
      <c r="AT2164" s="515"/>
      <c r="AU2164" s="489"/>
    </row>
    <row r="2165" spans="1:47" s="516" customFormat="1" ht="12.75">
      <c r="A2165" s="534"/>
      <c r="B2165" s="401" t="s">
        <v>370</v>
      </c>
      <c r="C2165" s="360"/>
      <c r="D2165" s="360"/>
      <c r="E2165" s="360"/>
      <c r="F2165" s="402"/>
      <c r="G2165" s="402"/>
      <c r="H2165" s="177">
        <v>0</v>
      </c>
      <c r="I2165" s="177"/>
      <c r="J2165" s="177"/>
      <c r="K2165" s="177"/>
      <c r="L2165" s="177"/>
      <c r="M2165" s="177"/>
      <c r="N2165" s="177"/>
      <c r="O2165" s="177"/>
      <c r="P2165" s="177"/>
      <c r="Q2165" s="177"/>
      <c r="R2165" s="177"/>
      <c r="S2165" s="177"/>
      <c r="T2165" s="392">
        <v>0</v>
      </c>
      <c r="U2165" s="392">
        <v>0</v>
      </c>
      <c r="V2165" s="177"/>
      <c r="W2165" s="177"/>
      <c r="X2165" s="177"/>
      <c r="Y2165" s="177"/>
      <c r="Z2165" s="177"/>
      <c r="AA2165" s="545">
        <v>0</v>
      </c>
      <c r="AB2165" s="490"/>
      <c r="AC2165" s="515"/>
      <c r="AD2165" s="515"/>
      <c r="AE2165" s="515"/>
      <c r="AF2165" s="488"/>
      <c r="AG2165" s="515"/>
      <c r="AH2165" s="515"/>
      <c r="AI2165" s="488"/>
      <c r="AJ2165" s="488"/>
      <c r="AK2165" s="515"/>
      <c r="AL2165" s="515"/>
      <c r="AM2165" s="515"/>
      <c r="AN2165" s="515"/>
      <c r="AO2165" s="515"/>
      <c r="AP2165" s="515"/>
      <c r="AQ2165" s="515"/>
      <c r="AR2165" s="515"/>
      <c r="AS2165" s="515"/>
      <c r="AT2165" s="515"/>
      <c r="AU2165" s="489"/>
    </row>
    <row r="2166" spans="1:47" s="516" customFormat="1" ht="12.75">
      <c r="A2166" s="534"/>
      <c r="B2166" s="401" t="s">
        <v>371</v>
      </c>
      <c r="C2166" s="360"/>
      <c r="D2166" s="360"/>
      <c r="E2166" s="360"/>
      <c r="F2166" s="402"/>
      <c r="G2166" s="402"/>
      <c r="H2166" s="177">
        <v>0</v>
      </c>
      <c r="I2166" s="177"/>
      <c r="J2166" s="177"/>
      <c r="K2166" s="177"/>
      <c r="L2166" s="177"/>
      <c r="M2166" s="177"/>
      <c r="N2166" s="177"/>
      <c r="O2166" s="177"/>
      <c r="P2166" s="177"/>
      <c r="Q2166" s="177"/>
      <c r="R2166" s="177"/>
      <c r="S2166" s="177"/>
      <c r="T2166" s="392">
        <v>0</v>
      </c>
      <c r="U2166" s="392">
        <v>0</v>
      </c>
      <c r="V2166" s="177"/>
      <c r="W2166" s="177"/>
      <c r="X2166" s="177"/>
      <c r="Y2166" s="177"/>
      <c r="Z2166" s="177"/>
      <c r="AA2166" s="545">
        <v>0</v>
      </c>
      <c r="AB2166" s="490"/>
      <c r="AC2166" s="515"/>
      <c r="AD2166" s="515"/>
      <c r="AE2166" s="515"/>
      <c r="AF2166" s="488"/>
      <c r="AG2166" s="515"/>
      <c r="AH2166" s="515"/>
      <c r="AI2166" s="488"/>
      <c r="AJ2166" s="488"/>
      <c r="AK2166" s="515"/>
      <c r="AL2166" s="515"/>
      <c r="AM2166" s="515"/>
      <c r="AN2166" s="515"/>
      <c r="AO2166" s="515"/>
      <c r="AP2166" s="515"/>
      <c r="AQ2166" s="515"/>
      <c r="AR2166" s="515"/>
      <c r="AS2166" s="515"/>
      <c r="AT2166" s="515"/>
      <c r="AU2166" s="489"/>
    </row>
    <row r="2167" spans="1:47" s="516" customFormat="1" ht="12.75">
      <c r="A2167" s="534"/>
      <c r="B2167" s="401" t="s">
        <v>372</v>
      </c>
      <c r="C2167" s="360"/>
      <c r="D2167" s="360"/>
      <c r="E2167" s="360"/>
      <c r="F2167" s="402"/>
      <c r="G2167" s="402"/>
      <c r="H2167" s="177">
        <v>0</v>
      </c>
      <c r="I2167" s="177"/>
      <c r="J2167" s="177"/>
      <c r="K2167" s="177"/>
      <c r="L2167" s="177"/>
      <c r="M2167" s="177"/>
      <c r="N2167" s="177"/>
      <c r="O2167" s="177"/>
      <c r="P2167" s="177"/>
      <c r="Q2167" s="177"/>
      <c r="R2167" s="177"/>
      <c r="S2167" s="177"/>
      <c r="T2167" s="392">
        <v>0</v>
      </c>
      <c r="U2167" s="392">
        <v>0</v>
      </c>
      <c r="V2167" s="177"/>
      <c r="W2167" s="177"/>
      <c r="X2167" s="177"/>
      <c r="Y2167" s="177"/>
      <c r="Z2167" s="177"/>
      <c r="AA2167" s="545">
        <v>0</v>
      </c>
      <c r="AB2167" s="490"/>
      <c r="AC2167" s="515"/>
      <c r="AD2167" s="515"/>
      <c r="AE2167" s="515"/>
      <c r="AF2167" s="488"/>
      <c r="AG2167" s="515"/>
      <c r="AH2167" s="515"/>
      <c r="AI2167" s="488"/>
      <c r="AJ2167" s="488"/>
      <c r="AK2167" s="515"/>
      <c r="AL2167" s="515"/>
      <c r="AM2167" s="515"/>
      <c r="AN2167" s="515"/>
      <c r="AO2167" s="515"/>
      <c r="AP2167" s="515"/>
      <c r="AQ2167" s="515"/>
      <c r="AR2167" s="515"/>
      <c r="AS2167" s="515"/>
      <c r="AT2167" s="515"/>
      <c r="AU2167" s="489"/>
    </row>
    <row r="2168" spans="1:47" s="516" customFormat="1" ht="12.75">
      <c r="A2168" s="534"/>
      <c r="B2168" s="401" t="s">
        <v>373</v>
      </c>
      <c r="C2168" s="360">
        <v>0</v>
      </c>
      <c r="D2168" s="360">
        <v>0</v>
      </c>
      <c r="E2168" s="360">
        <v>0</v>
      </c>
      <c r="F2168" s="402"/>
      <c r="G2168" s="402"/>
      <c r="H2168" s="177">
        <v>0</v>
      </c>
      <c r="I2168" s="177">
        <v>0</v>
      </c>
      <c r="J2168" s="177">
        <v>0</v>
      </c>
      <c r="K2168" s="177">
        <v>0</v>
      </c>
      <c r="L2168" s="177">
        <v>0</v>
      </c>
      <c r="M2168" s="177">
        <v>0</v>
      </c>
      <c r="N2168" s="177">
        <v>0</v>
      </c>
      <c r="O2168" s="177">
        <v>0</v>
      </c>
      <c r="P2168" s="177">
        <v>0</v>
      </c>
      <c r="Q2168" s="177">
        <v>0</v>
      </c>
      <c r="R2168" s="177">
        <v>0</v>
      </c>
      <c r="S2168" s="177">
        <v>0</v>
      </c>
      <c r="T2168" s="392">
        <v>0</v>
      </c>
      <c r="U2168" s="392">
        <v>0</v>
      </c>
      <c r="V2168" s="177">
        <v>0</v>
      </c>
      <c r="W2168" s="177">
        <v>0</v>
      </c>
      <c r="X2168" s="177">
        <v>0</v>
      </c>
      <c r="Y2168" s="177">
        <v>0</v>
      </c>
      <c r="Z2168" s="177">
        <v>0</v>
      </c>
      <c r="AA2168" s="545">
        <v>0</v>
      </c>
      <c r="AB2168" s="490"/>
      <c r="AC2168" s="515"/>
      <c r="AD2168" s="515"/>
      <c r="AE2168" s="515"/>
      <c r="AF2168" s="488"/>
      <c r="AG2168" s="515"/>
      <c r="AH2168" s="515"/>
      <c r="AI2168" s="488"/>
      <c r="AJ2168" s="488"/>
      <c r="AK2168" s="515"/>
      <c r="AL2168" s="515"/>
      <c r="AM2168" s="515"/>
      <c r="AN2168" s="515"/>
      <c r="AO2168" s="515"/>
      <c r="AP2168" s="515"/>
      <c r="AQ2168" s="515"/>
      <c r="AR2168" s="515"/>
      <c r="AS2168" s="515"/>
      <c r="AT2168" s="515"/>
      <c r="AU2168" s="489"/>
    </row>
    <row r="2169" spans="1:47" s="516" customFormat="1" ht="12.75">
      <c r="A2169" s="534"/>
      <c r="B2169" s="401" t="s">
        <v>374</v>
      </c>
      <c r="C2169" s="360"/>
      <c r="D2169" s="360"/>
      <c r="E2169" s="360"/>
      <c r="F2169" s="402"/>
      <c r="G2169" s="402"/>
      <c r="H2169" s="177">
        <v>0</v>
      </c>
      <c r="I2169" s="177"/>
      <c r="J2169" s="177"/>
      <c r="K2169" s="177"/>
      <c r="L2169" s="177"/>
      <c r="M2169" s="177"/>
      <c r="N2169" s="177"/>
      <c r="O2169" s="177"/>
      <c r="P2169" s="177"/>
      <c r="Q2169" s="177"/>
      <c r="R2169" s="177"/>
      <c r="S2169" s="177"/>
      <c r="T2169" s="392">
        <v>0</v>
      </c>
      <c r="U2169" s="392">
        <v>0</v>
      </c>
      <c r="V2169" s="177"/>
      <c r="W2169" s="177"/>
      <c r="X2169" s="177"/>
      <c r="Y2169" s="177"/>
      <c r="Z2169" s="177"/>
      <c r="AA2169" s="545">
        <v>0</v>
      </c>
      <c r="AB2169" s="490"/>
      <c r="AC2169" s="515"/>
      <c r="AD2169" s="515"/>
      <c r="AE2169" s="515"/>
      <c r="AF2169" s="488"/>
      <c r="AG2169" s="515"/>
      <c r="AH2169" s="515"/>
      <c r="AI2169" s="488"/>
      <c r="AJ2169" s="488"/>
      <c r="AK2169" s="515"/>
      <c r="AL2169" s="515"/>
      <c r="AM2169" s="515"/>
      <c r="AN2169" s="515"/>
      <c r="AO2169" s="515"/>
      <c r="AP2169" s="515"/>
      <c r="AQ2169" s="515"/>
      <c r="AR2169" s="515"/>
      <c r="AS2169" s="515"/>
      <c r="AT2169" s="515"/>
      <c r="AU2169" s="489"/>
    </row>
    <row r="2170" spans="1:47" s="516" customFormat="1" ht="12.75">
      <c r="A2170" s="534"/>
      <c r="B2170" s="401" t="s">
        <v>375</v>
      </c>
      <c r="C2170" s="360"/>
      <c r="D2170" s="360"/>
      <c r="E2170" s="360"/>
      <c r="F2170" s="402"/>
      <c r="G2170" s="402"/>
      <c r="H2170" s="177">
        <v>0</v>
      </c>
      <c r="I2170" s="177"/>
      <c r="J2170" s="177"/>
      <c r="K2170" s="177"/>
      <c r="L2170" s="177"/>
      <c r="M2170" s="177"/>
      <c r="N2170" s="177"/>
      <c r="O2170" s="177"/>
      <c r="P2170" s="177"/>
      <c r="Q2170" s="177"/>
      <c r="R2170" s="177"/>
      <c r="S2170" s="177"/>
      <c r="T2170" s="392">
        <v>0</v>
      </c>
      <c r="U2170" s="392">
        <v>0</v>
      </c>
      <c r="V2170" s="177"/>
      <c r="W2170" s="177"/>
      <c r="X2170" s="177"/>
      <c r="Y2170" s="177"/>
      <c r="Z2170" s="177"/>
      <c r="AA2170" s="545">
        <v>0</v>
      </c>
      <c r="AB2170" s="490"/>
      <c r="AC2170" s="515"/>
      <c r="AD2170" s="515"/>
      <c r="AE2170" s="515"/>
      <c r="AF2170" s="488"/>
      <c r="AG2170" s="515"/>
      <c r="AH2170" s="515"/>
      <c r="AI2170" s="488"/>
      <c r="AJ2170" s="488"/>
      <c r="AK2170" s="515"/>
      <c r="AL2170" s="515"/>
      <c r="AM2170" s="515"/>
      <c r="AN2170" s="515"/>
      <c r="AO2170" s="515"/>
      <c r="AP2170" s="515"/>
      <c r="AQ2170" s="515"/>
      <c r="AR2170" s="515"/>
      <c r="AS2170" s="515"/>
      <c r="AT2170" s="515"/>
      <c r="AU2170" s="489"/>
    </row>
    <row r="2171" spans="1:47" s="516" customFormat="1" ht="12.75">
      <c r="A2171" s="534"/>
      <c r="B2171" s="401" t="s">
        <v>376</v>
      </c>
      <c r="C2171" s="360"/>
      <c r="D2171" s="360"/>
      <c r="E2171" s="360"/>
      <c r="F2171" s="402"/>
      <c r="G2171" s="402"/>
      <c r="H2171" s="177">
        <v>0</v>
      </c>
      <c r="I2171" s="177"/>
      <c r="J2171" s="177"/>
      <c r="K2171" s="177"/>
      <c r="L2171" s="177"/>
      <c r="M2171" s="177"/>
      <c r="N2171" s="177"/>
      <c r="O2171" s="177"/>
      <c r="P2171" s="177"/>
      <c r="Q2171" s="177"/>
      <c r="R2171" s="177"/>
      <c r="S2171" s="177"/>
      <c r="T2171" s="392">
        <v>0</v>
      </c>
      <c r="U2171" s="392">
        <v>0</v>
      </c>
      <c r="V2171" s="177"/>
      <c r="W2171" s="177"/>
      <c r="X2171" s="177"/>
      <c r="Y2171" s="177"/>
      <c r="Z2171" s="177"/>
      <c r="AA2171" s="545">
        <v>0</v>
      </c>
      <c r="AB2171" s="490"/>
      <c r="AC2171" s="515"/>
      <c r="AD2171" s="515"/>
      <c r="AE2171" s="515"/>
      <c r="AF2171" s="488"/>
      <c r="AG2171" s="515"/>
      <c r="AH2171" s="515"/>
      <c r="AI2171" s="488"/>
      <c r="AJ2171" s="488"/>
      <c r="AK2171" s="515"/>
      <c r="AL2171" s="515"/>
      <c r="AM2171" s="515"/>
      <c r="AN2171" s="515"/>
      <c r="AO2171" s="515"/>
      <c r="AP2171" s="515"/>
      <c r="AQ2171" s="515"/>
      <c r="AR2171" s="515"/>
      <c r="AS2171" s="515"/>
      <c r="AT2171" s="515"/>
      <c r="AU2171" s="489"/>
    </row>
    <row r="2172" spans="1:47" s="516" customFormat="1" ht="12.75">
      <c r="A2172" s="534"/>
      <c r="B2172" s="401" t="s">
        <v>377</v>
      </c>
      <c r="C2172" s="360"/>
      <c r="D2172" s="360"/>
      <c r="E2172" s="360"/>
      <c r="F2172" s="402"/>
      <c r="G2172" s="402"/>
      <c r="H2172" s="177">
        <v>0</v>
      </c>
      <c r="I2172" s="177"/>
      <c r="J2172" s="177"/>
      <c r="K2172" s="177"/>
      <c r="L2172" s="177"/>
      <c r="M2172" s="177"/>
      <c r="N2172" s="177"/>
      <c r="O2172" s="177"/>
      <c r="P2172" s="177"/>
      <c r="Q2172" s="177"/>
      <c r="R2172" s="177"/>
      <c r="S2172" s="177"/>
      <c r="T2172" s="392">
        <v>0</v>
      </c>
      <c r="U2172" s="392">
        <v>0</v>
      </c>
      <c r="V2172" s="177"/>
      <c r="W2172" s="177"/>
      <c r="X2172" s="177"/>
      <c r="Y2172" s="177"/>
      <c r="Z2172" s="177"/>
      <c r="AA2172" s="545">
        <v>0</v>
      </c>
      <c r="AB2172" s="490"/>
      <c r="AC2172" s="515"/>
      <c r="AD2172" s="515"/>
      <c r="AE2172" s="515"/>
      <c r="AF2172" s="488"/>
      <c r="AG2172" s="515"/>
      <c r="AH2172" s="515"/>
      <c r="AI2172" s="488"/>
      <c r="AJ2172" s="488"/>
      <c r="AK2172" s="515"/>
      <c r="AL2172" s="515"/>
      <c r="AM2172" s="515"/>
      <c r="AN2172" s="515"/>
      <c r="AO2172" s="515"/>
      <c r="AP2172" s="515"/>
      <c r="AQ2172" s="515"/>
      <c r="AR2172" s="515"/>
      <c r="AS2172" s="515"/>
      <c r="AT2172" s="515"/>
      <c r="AU2172" s="489"/>
    </row>
    <row r="2173" spans="1:47" s="516" customFormat="1" ht="12.75">
      <c r="A2173" s="534"/>
      <c r="B2173" s="401" t="s">
        <v>67</v>
      </c>
      <c r="C2173" s="360"/>
      <c r="D2173" s="360"/>
      <c r="E2173" s="360"/>
      <c r="F2173" s="402"/>
      <c r="G2173" s="402"/>
      <c r="H2173" s="177">
        <v>21.92920779</v>
      </c>
      <c r="I2173" s="518">
        <v>4.1181072199999988</v>
      </c>
      <c r="J2173" s="177"/>
      <c r="K2173" s="177"/>
      <c r="L2173" s="177"/>
      <c r="M2173" s="177"/>
      <c r="N2173" s="177"/>
      <c r="O2173" s="177"/>
      <c r="P2173" s="177"/>
      <c r="Q2173" s="177"/>
      <c r="R2173" s="177"/>
      <c r="S2173" s="177"/>
      <c r="T2173" s="392">
        <v>0</v>
      </c>
      <c r="U2173" s="392">
        <v>0</v>
      </c>
      <c r="V2173" s="177">
        <v>17.811100570000001</v>
      </c>
      <c r="W2173" s="177">
        <v>4.1181072199999988</v>
      </c>
      <c r="X2173" s="177"/>
      <c r="Y2173" s="177"/>
      <c r="Z2173" s="177"/>
      <c r="AA2173" s="545">
        <v>21.92920779</v>
      </c>
      <c r="AB2173" s="490"/>
      <c r="AC2173" s="515"/>
      <c r="AD2173" s="515"/>
      <c r="AE2173" s="515"/>
      <c r="AF2173" s="488"/>
      <c r="AG2173" s="515"/>
      <c r="AH2173" s="515"/>
      <c r="AI2173" s="488"/>
      <c r="AJ2173" s="488"/>
      <c r="AK2173" s="515"/>
      <c r="AL2173" s="515"/>
      <c r="AM2173" s="515"/>
      <c r="AN2173" s="515"/>
      <c r="AO2173" s="515"/>
      <c r="AP2173" s="515"/>
      <c r="AQ2173" s="515"/>
      <c r="AR2173" s="515"/>
      <c r="AS2173" s="515"/>
      <c r="AT2173" s="515"/>
      <c r="AU2173" s="489"/>
    </row>
    <row r="2174" spans="1:47" s="528" customFormat="1" ht="39.950000000000003" customHeight="1">
      <c r="A2174" s="542">
        <v>90</v>
      </c>
      <c r="B2174" s="544" t="s">
        <v>224</v>
      </c>
      <c r="C2174" s="513" t="s">
        <v>52</v>
      </c>
      <c r="D2174" s="513">
        <v>0</v>
      </c>
      <c r="E2174" s="513">
        <v>0</v>
      </c>
      <c r="F2174" s="398">
        <v>2014</v>
      </c>
      <c r="G2174" s="398">
        <v>2015</v>
      </c>
      <c r="H2174" s="513">
        <v>21.15</v>
      </c>
      <c r="I2174" s="513">
        <v>21.15</v>
      </c>
      <c r="J2174" s="513"/>
      <c r="K2174" s="513"/>
      <c r="L2174" s="513">
        <v>0</v>
      </c>
      <c r="M2174" s="513">
        <v>0</v>
      </c>
      <c r="N2174" s="513"/>
      <c r="O2174" s="513"/>
      <c r="P2174" s="513"/>
      <c r="Q2174" s="513"/>
      <c r="R2174" s="513"/>
      <c r="S2174" s="513"/>
      <c r="T2174" s="584">
        <v>0</v>
      </c>
      <c r="U2174" s="584">
        <v>0</v>
      </c>
      <c r="V2174" s="590"/>
      <c r="W2174" s="513">
        <v>21.15</v>
      </c>
      <c r="X2174" s="513"/>
      <c r="Y2174" s="513"/>
      <c r="Z2174" s="513"/>
      <c r="AA2174" s="587">
        <v>21.15</v>
      </c>
      <c r="AB2174" s="531"/>
      <c r="AC2174" s="515"/>
      <c r="AD2174" s="537"/>
      <c r="AE2174" s="537"/>
      <c r="AF2174" s="515"/>
      <c r="AG2174" s="515"/>
      <c r="AH2174" s="515"/>
      <c r="AI2174" s="515"/>
      <c r="AJ2174" s="515"/>
      <c r="AK2174" s="515"/>
      <c r="AL2174" s="515"/>
      <c r="AM2174" s="515"/>
      <c r="AN2174" s="515"/>
      <c r="AO2174" s="515"/>
      <c r="AP2174" s="515"/>
      <c r="AQ2174" s="537"/>
      <c r="AR2174" s="537"/>
      <c r="AS2174" s="537"/>
      <c r="AT2174" s="537"/>
      <c r="AU2174" s="527"/>
    </row>
    <row r="2175" spans="1:47" s="516" customFormat="1" ht="12.75">
      <c r="A2175" s="534"/>
      <c r="B2175" s="401" t="s">
        <v>361</v>
      </c>
      <c r="C2175" s="360">
        <v>0</v>
      </c>
      <c r="D2175" s="360">
        <v>0</v>
      </c>
      <c r="E2175" s="360">
        <v>0</v>
      </c>
      <c r="F2175" s="402"/>
      <c r="G2175" s="402"/>
      <c r="H2175" s="177">
        <v>21.15</v>
      </c>
      <c r="I2175" s="177">
        <v>21.15</v>
      </c>
      <c r="J2175" s="177">
        <v>0</v>
      </c>
      <c r="K2175" s="177">
        <v>0</v>
      </c>
      <c r="L2175" s="177">
        <v>0</v>
      </c>
      <c r="M2175" s="177">
        <v>0</v>
      </c>
      <c r="N2175" s="177">
        <v>0</v>
      </c>
      <c r="O2175" s="177">
        <v>0</v>
      </c>
      <c r="P2175" s="177">
        <v>0</v>
      </c>
      <c r="Q2175" s="177">
        <v>0</v>
      </c>
      <c r="R2175" s="177">
        <v>0</v>
      </c>
      <c r="S2175" s="177">
        <v>0</v>
      </c>
      <c r="T2175" s="392">
        <v>0</v>
      </c>
      <c r="U2175" s="392">
        <v>0</v>
      </c>
      <c r="V2175" s="177">
        <v>0</v>
      </c>
      <c r="W2175" s="177">
        <v>21.15</v>
      </c>
      <c r="X2175" s="177">
        <v>0</v>
      </c>
      <c r="Y2175" s="177">
        <v>0</v>
      </c>
      <c r="Z2175" s="177">
        <v>0</v>
      </c>
      <c r="AA2175" s="545">
        <v>21.15</v>
      </c>
      <c r="AB2175" s="490"/>
      <c r="AC2175" s="515"/>
      <c r="AD2175" s="515"/>
      <c r="AE2175" s="515"/>
      <c r="AF2175" s="488"/>
      <c r="AG2175" s="515"/>
      <c r="AH2175" s="515"/>
      <c r="AI2175" s="488"/>
      <c r="AJ2175" s="488"/>
      <c r="AK2175" s="515"/>
      <c r="AL2175" s="515"/>
      <c r="AM2175" s="515"/>
      <c r="AN2175" s="515"/>
      <c r="AO2175" s="515"/>
      <c r="AP2175" s="515"/>
      <c r="AQ2175" s="515"/>
      <c r="AR2175" s="515"/>
      <c r="AS2175" s="515"/>
      <c r="AT2175" s="515"/>
      <c r="AU2175" s="489"/>
    </row>
    <row r="2176" spans="1:47" s="516" customFormat="1" ht="12.75">
      <c r="A2176" s="534"/>
      <c r="B2176" s="401" t="s">
        <v>362</v>
      </c>
      <c r="C2176" s="360">
        <v>0</v>
      </c>
      <c r="D2176" s="360">
        <v>0</v>
      </c>
      <c r="E2176" s="360">
        <v>0</v>
      </c>
      <c r="F2176" s="402"/>
      <c r="G2176" s="402"/>
      <c r="H2176" s="177">
        <v>0</v>
      </c>
      <c r="I2176" s="177">
        <v>0</v>
      </c>
      <c r="J2176" s="177">
        <v>0</v>
      </c>
      <c r="K2176" s="177">
        <v>0</v>
      </c>
      <c r="L2176" s="177">
        <v>0</v>
      </c>
      <c r="M2176" s="177">
        <v>0</v>
      </c>
      <c r="N2176" s="177">
        <v>0</v>
      </c>
      <c r="O2176" s="177">
        <v>0</v>
      </c>
      <c r="P2176" s="177">
        <v>0</v>
      </c>
      <c r="Q2176" s="177">
        <v>0</v>
      </c>
      <c r="R2176" s="177">
        <v>0</v>
      </c>
      <c r="S2176" s="177">
        <v>0</v>
      </c>
      <c r="T2176" s="392">
        <v>0</v>
      </c>
      <c r="U2176" s="392">
        <v>0</v>
      </c>
      <c r="V2176" s="177">
        <v>0</v>
      </c>
      <c r="W2176" s="177">
        <v>0</v>
      </c>
      <c r="X2176" s="177">
        <v>0</v>
      </c>
      <c r="Y2176" s="177">
        <v>0</v>
      </c>
      <c r="Z2176" s="177">
        <v>0</v>
      </c>
      <c r="AA2176" s="545">
        <v>0</v>
      </c>
      <c r="AB2176" s="490"/>
      <c r="AC2176" s="515"/>
      <c r="AD2176" s="515"/>
      <c r="AE2176" s="515"/>
      <c r="AF2176" s="488"/>
      <c r="AG2176" s="515"/>
      <c r="AH2176" s="515"/>
      <c r="AI2176" s="488"/>
      <c r="AJ2176" s="488"/>
      <c r="AK2176" s="515"/>
      <c r="AL2176" s="515"/>
      <c r="AM2176" s="515"/>
      <c r="AN2176" s="515"/>
      <c r="AO2176" s="515"/>
      <c r="AP2176" s="515"/>
      <c r="AQ2176" s="515"/>
      <c r="AR2176" s="515"/>
      <c r="AS2176" s="515"/>
      <c r="AT2176" s="515"/>
      <c r="AU2176" s="489"/>
    </row>
    <row r="2177" spans="1:47" s="516" customFormat="1" ht="12.75">
      <c r="A2177" s="534"/>
      <c r="B2177" s="401" t="s">
        <v>363</v>
      </c>
      <c r="C2177" s="360">
        <v>0</v>
      </c>
      <c r="D2177" s="360">
        <v>0</v>
      </c>
      <c r="E2177" s="360">
        <v>0</v>
      </c>
      <c r="F2177" s="402"/>
      <c r="G2177" s="402"/>
      <c r="H2177" s="177">
        <v>0</v>
      </c>
      <c r="I2177" s="177">
        <v>0</v>
      </c>
      <c r="J2177" s="177">
        <v>0</v>
      </c>
      <c r="K2177" s="177">
        <v>0</v>
      </c>
      <c r="L2177" s="177">
        <v>0</v>
      </c>
      <c r="M2177" s="177">
        <v>0</v>
      </c>
      <c r="N2177" s="177">
        <v>0</v>
      </c>
      <c r="O2177" s="177">
        <v>0</v>
      </c>
      <c r="P2177" s="177">
        <v>0</v>
      </c>
      <c r="Q2177" s="177">
        <v>0</v>
      </c>
      <c r="R2177" s="177">
        <v>0</v>
      </c>
      <c r="S2177" s="177">
        <v>0</v>
      </c>
      <c r="T2177" s="392">
        <v>0</v>
      </c>
      <c r="U2177" s="392">
        <v>0</v>
      </c>
      <c r="V2177" s="177">
        <v>0</v>
      </c>
      <c r="W2177" s="177">
        <v>0</v>
      </c>
      <c r="X2177" s="177">
        <v>0</v>
      </c>
      <c r="Y2177" s="177">
        <v>0</v>
      </c>
      <c r="Z2177" s="177">
        <v>0</v>
      </c>
      <c r="AA2177" s="545">
        <v>0</v>
      </c>
      <c r="AB2177" s="490"/>
      <c r="AC2177" s="515"/>
      <c r="AD2177" s="515"/>
      <c r="AE2177" s="515"/>
      <c r="AF2177" s="488"/>
      <c r="AG2177" s="515"/>
      <c r="AH2177" s="515"/>
      <c r="AI2177" s="488"/>
      <c r="AJ2177" s="488"/>
      <c r="AK2177" s="515"/>
      <c r="AL2177" s="515"/>
      <c r="AM2177" s="515"/>
      <c r="AN2177" s="515"/>
      <c r="AO2177" s="515"/>
      <c r="AP2177" s="515"/>
      <c r="AQ2177" s="515"/>
      <c r="AR2177" s="515"/>
      <c r="AS2177" s="515"/>
      <c r="AT2177" s="515"/>
      <c r="AU2177" s="489"/>
    </row>
    <row r="2178" spans="1:47" s="516" customFormat="1" ht="12.75">
      <c r="A2178" s="534"/>
      <c r="B2178" s="401" t="s">
        <v>364</v>
      </c>
      <c r="C2178" s="360"/>
      <c r="D2178" s="360"/>
      <c r="E2178" s="360"/>
      <c r="F2178" s="402"/>
      <c r="G2178" s="402"/>
      <c r="H2178" s="177"/>
      <c r="I2178" s="177"/>
      <c r="J2178" s="177"/>
      <c r="K2178" s="177"/>
      <c r="L2178" s="177"/>
      <c r="M2178" s="177"/>
      <c r="N2178" s="177"/>
      <c r="O2178" s="177"/>
      <c r="P2178" s="177"/>
      <c r="Q2178" s="177"/>
      <c r="R2178" s="177"/>
      <c r="S2178" s="177"/>
      <c r="T2178" s="392">
        <v>0</v>
      </c>
      <c r="U2178" s="392">
        <v>0</v>
      </c>
      <c r="V2178" s="177"/>
      <c r="W2178" s="177"/>
      <c r="X2178" s="177"/>
      <c r="Y2178" s="177"/>
      <c r="Z2178" s="177"/>
      <c r="AA2178" s="545">
        <v>0</v>
      </c>
      <c r="AB2178" s="490"/>
      <c r="AC2178" s="515"/>
      <c r="AD2178" s="515"/>
      <c r="AE2178" s="515"/>
      <c r="AF2178" s="488"/>
      <c r="AG2178" s="515"/>
      <c r="AH2178" s="515"/>
      <c r="AI2178" s="488"/>
      <c r="AJ2178" s="488"/>
      <c r="AK2178" s="515"/>
      <c r="AL2178" s="515"/>
      <c r="AM2178" s="515"/>
      <c r="AN2178" s="515"/>
      <c r="AO2178" s="515"/>
      <c r="AP2178" s="515"/>
      <c r="AQ2178" s="515"/>
      <c r="AR2178" s="515"/>
      <c r="AS2178" s="515"/>
      <c r="AT2178" s="515"/>
      <c r="AU2178" s="489"/>
    </row>
    <row r="2179" spans="1:47" s="516" customFormat="1" ht="12.75">
      <c r="A2179" s="534"/>
      <c r="B2179" s="401" t="s">
        <v>365</v>
      </c>
      <c r="C2179" s="360"/>
      <c r="D2179" s="360"/>
      <c r="E2179" s="360"/>
      <c r="F2179" s="402"/>
      <c r="G2179" s="402"/>
      <c r="H2179" s="177"/>
      <c r="I2179" s="177"/>
      <c r="J2179" s="177"/>
      <c r="K2179" s="177"/>
      <c r="L2179" s="177"/>
      <c r="M2179" s="177"/>
      <c r="N2179" s="177"/>
      <c r="O2179" s="177"/>
      <c r="P2179" s="177"/>
      <c r="Q2179" s="177"/>
      <c r="R2179" s="177"/>
      <c r="S2179" s="177"/>
      <c r="T2179" s="392">
        <v>0</v>
      </c>
      <c r="U2179" s="392">
        <v>0</v>
      </c>
      <c r="V2179" s="177"/>
      <c r="W2179" s="177"/>
      <c r="X2179" s="177"/>
      <c r="Y2179" s="177"/>
      <c r="Z2179" s="177"/>
      <c r="AA2179" s="545">
        <v>0</v>
      </c>
      <c r="AB2179" s="490"/>
      <c r="AC2179" s="515"/>
      <c r="AD2179" s="515"/>
      <c r="AE2179" s="515"/>
      <c r="AF2179" s="488"/>
      <c r="AG2179" s="515"/>
      <c r="AH2179" s="515"/>
      <c r="AI2179" s="488"/>
      <c r="AJ2179" s="488"/>
      <c r="AK2179" s="515"/>
      <c r="AL2179" s="515"/>
      <c r="AM2179" s="515"/>
      <c r="AN2179" s="515"/>
      <c r="AO2179" s="515"/>
      <c r="AP2179" s="515"/>
      <c r="AQ2179" s="515"/>
      <c r="AR2179" s="515"/>
      <c r="AS2179" s="515"/>
      <c r="AT2179" s="515"/>
      <c r="AU2179" s="489"/>
    </row>
    <row r="2180" spans="1:47" s="516" customFormat="1" ht="12.75">
      <c r="A2180" s="534"/>
      <c r="B2180" s="401" t="s">
        <v>366</v>
      </c>
      <c r="C2180" s="360"/>
      <c r="D2180" s="360"/>
      <c r="E2180" s="360"/>
      <c r="F2180" s="402"/>
      <c r="G2180" s="402"/>
      <c r="H2180" s="177"/>
      <c r="I2180" s="177"/>
      <c r="J2180" s="177"/>
      <c r="K2180" s="177"/>
      <c r="L2180" s="177"/>
      <c r="M2180" s="177"/>
      <c r="N2180" s="177"/>
      <c r="O2180" s="177"/>
      <c r="P2180" s="177"/>
      <c r="Q2180" s="177"/>
      <c r="R2180" s="177"/>
      <c r="S2180" s="177"/>
      <c r="T2180" s="392">
        <v>0</v>
      </c>
      <c r="U2180" s="392">
        <v>0</v>
      </c>
      <c r="V2180" s="177"/>
      <c r="W2180" s="177"/>
      <c r="X2180" s="177"/>
      <c r="Y2180" s="177"/>
      <c r="Z2180" s="177"/>
      <c r="AA2180" s="545">
        <v>0</v>
      </c>
      <c r="AB2180" s="490"/>
      <c r="AC2180" s="515"/>
      <c r="AD2180" s="515"/>
      <c r="AE2180" s="515"/>
      <c r="AF2180" s="488"/>
      <c r="AG2180" s="515"/>
      <c r="AH2180" s="515"/>
      <c r="AI2180" s="488"/>
      <c r="AJ2180" s="488"/>
      <c r="AK2180" s="515"/>
      <c r="AL2180" s="515"/>
      <c r="AM2180" s="515"/>
      <c r="AN2180" s="515"/>
      <c r="AO2180" s="515"/>
      <c r="AP2180" s="515"/>
      <c r="AQ2180" s="515"/>
      <c r="AR2180" s="515"/>
      <c r="AS2180" s="515"/>
      <c r="AT2180" s="515"/>
      <c r="AU2180" s="489"/>
    </row>
    <row r="2181" spans="1:47" s="516" customFormat="1" ht="12.75">
      <c r="A2181" s="534"/>
      <c r="B2181" s="401" t="s">
        <v>367</v>
      </c>
      <c r="C2181" s="360"/>
      <c r="D2181" s="360"/>
      <c r="E2181" s="360"/>
      <c r="F2181" s="402"/>
      <c r="G2181" s="402"/>
      <c r="H2181" s="177"/>
      <c r="I2181" s="177"/>
      <c r="J2181" s="177"/>
      <c r="K2181" s="177"/>
      <c r="L2181" s="177"/>
      <c r="M2181" s="177"/>
      <c r="N2181" s="177"/>
      <c r="O2181" s="177"/>
      <c r="P2181" s="177"/>
      <c r="Q2181" s="177"/>
      <c r="R2181" s="177"/>
      <c r="S2181" s="177"/>
      <c r="T2181" s="392">
        <v>0</v>
      </c>
      <c r="U2181" s="392">
        <v>0</v>
      </c>
      <c r="V2181" s="177"/>
      <c r="W2181" s="177"/>
      <c r="X2181" s="177"/>
      <c r="Y2181" s="177"/>
      <c r="Z2181" s="177"/>
      <c r="AA2181" s="545">
        <v>0</v>
      </c>
      <c r="AB2181" s="490"/>
      <c r="AC2181" s="515"/>
      <c r="AD2181" s="515"/>
      <c r="AE2181" s="515"/>
      <c r="AF2181" s="488"/>
      <c r="AG2181" s="515"/>
      <c r="AH2181" s="515"/>
      <c r="AI2181" s="488"/>
      <c r="AJ2181" s="488"/>
      <c r="AK2181" s="515"/>
      <c r="AL2181" s="515"/>
      <c r="AM2181" s="515"/>
      <c r="AN2181" s="515"/>
      <c r="AO2181" s="515"/>
      <c r="AP2181" s="515"/>
      <c r="AQ2181" s="515"/>
      <c r="AR2181" s="515"/>
      <c r="AS2181" s="515"/>
      <c r="AT2181" s="515"/>
      <c r="AU2181" s="489"/>
    </row>
    <row r="2182" spans="1:47" s="516" customFormat="1" ht="12.75">
      <c r="A2182" s="534"/>
      <c r="B2182" s="401" t="s">
        <v>368</v>
      </c>
      <c r="C2182" s="360">
        <v>0</v>
      </c>
      <c r="D2182" s="360">
        <v>0</v>
      </c>
      <c r="E2182" s="360">
        <v>0</v>
      </c>
      <c r="F2182" s="402"/>
      <c r="G2182" s="402"/>
      <c r="H2182" s="177">
        <v>0</v>
      </c>
      <c r="I2182" s="177">
        <v>0</v>
      </c>
      <c r="J2182" s="177">
        <v>0</v>
      </c>
      <c r="K2182" s="177">
        <v>0</v>
      </c>
      <c r="L2182" s="177">
        <v>0</v>
      </c>
      <c r="M2182" s="177">
        <v>0</v>
      </c>
      <c r="N2182" s="177">
        <v>0</v>
      </c>
      <c r="O2182" s="177">
        <v>0</v>
      </c>
      <c r="P2182" s="177">
        <v>0</v>
      </c>
      <c r="Q2182" s="177">
        <v>0</v>
      </c>
      <c r="R2182" s="177">
        <v>0</v>
      </c>
      <c r="S2182" s="177">
        <v>0</v>
      </c>
      <c r="T2182" s="392">
        <v>0</v>
      </c>
      <c r="U2182" s="392">
        <v>0</v>
      </c>
      <c r="V2182" s="177">
        <v>0</v>
      </c>
      <c r="W2182" s="177">
        <v>0</v>
      </c>
      <c r="X2182" s="177">
        <v>0</v>
      </c>
      <c r="Y2182" s="177">
        <v>0</v>
      </c>
      <c r="Z2182" s="177">
        <v>0</v>
      </c>
      <c r="AA2182" s="545">
        <v>0</v>
      </c>
      <c r="AB2182" s="490"/>
      <c r="AC2182" s="515"/>
      <c r="AD2182" s="515"/>
      <c r="AE2182" s="515"/>
      <c r="AF2182" s="488"/>
      <c r="AG2182" s="515"/>
      <c r="AH2182" s="515"/>
      <c r="AI2182" s="488"/>
      <c r="AJ2182" s="488"/>
      <c r="AK2182" s="515"/>
      <c r="AL2182" s="515"/>
      <c r="AM2182" s="515"/>
      <c r="AN2182" s="515"/>
      <c r="AO2182" s="515"/>
      <c r="AP2182" s="515"/>
      <c r="AQ2182" s="515"/>
      <c r="AR2182" s="515"/>
      <c r="AS2182" s="515"/>
      <c r="AT2182" s="515"/>
      <c r="AU2182" s="489"/>
    </row>
    <row r="2183" spans="1:47" s="516" customFormat="1" ht="12.75">
      <c r="A2183" s="534"/>
      <c r="B2183" s="401" t="s">
        <v>369</v>
      </c>
      <c r="C2183" s="360"/>
      <c r="D2183" s="360"/>
      <c r="E2183" s="360"/>
      <c r="F2183" s="402"/>
      <c r="G2183" s="402"/>
      <c r="H2183" s="177"/>
      <c r="I2183" s="177"/>
      <c r="J2183" s="177"/>
      <c r="K2183" s="177"/>
      <c r="L2183" s="177"/>
      <c r="M2183" s="177"/>
      <c r="N2183" s="177"/>
      <c r="O2183" s="177"/>
      <c r="P2183" s="177"/>
      <c r="Q2183" s="177"/>
      <c r="R2183" s="177"/>
      <c r="S2183" s="177"/>
      <c r="T2183" s="392">
        <v>0</v>
      </c>
      <c r="U2183" s="392">
        <v>0</v>
      </c>
      <c r="V2183" s="177"/>
      <c r="W2183" s="177"/>
      <c r="X2183" s="177"/>
      <c r="Y2183" s="177"/>
      <c r="Z2183" s="177"/>
      <c r="AA2183" s="545">
        <v>0</v>
      </c>
      <c r="AB2183" s="490"/>
      <c r="AC2183" s="515"/>
      <c r="AD2183" s="515"/>
      <c r="AE2183" s="515"/>
      <c r="AF2183" s="488"/>
      <c r="AG2183" s="515"/>
      <c r="AH2183" s="515"/>
      <c r="AI2183" s="488"/>
      <c r="AJ2183" s="488"/>
      <c r="AK2183" s="515"/>
      <c r="AL2183" s="515"/>
      <c r="AM2183" s="515"/>
      <c r="AN2183" s="515"/>
      <c r="AO2183" s="515"/>
      <c r="AP2183" s="515"/>
      <c r="AQ2183" s="515"/>
      <c r="AR2183" s="515"/>
      <c r="AS2183" s="515"/>
      <c r="AT2183" s="515"/>
      <c r="AU2183" s="489"/>
    </row>
    <row r="2184" spans="1:47" s="516" customFormat="1" ht="12.75">
      <c r="A2184" s="534"/>
      <c r="B2184" s="401" t="s">
        <v>370</v>
      </c>
      <c r="C2184" s="360"/>
      <c r="D2184" s="360"/>
      <c r="E2184" s="360"/>
      <c r="F2184" s="402"/>
      <c r="G2184" s="402"/>
      <c r="H2184" s="177"/>
      <c r="I2184" s="177"/>
      <c r="J2184" s="177"/>
      <c r="K2184" s="177"/>
      <c r="L2184" s="177"/>
      <c r="M2184" s="177"/>
      <c r="N2184" s="177"/>
      <c r="O2184" s="177"/>
      <c r="P2184" s="177"/>
      <c r="Q2184" s="177"/>
      <c r="R2184" s="177"/>
      <c r="S2184" s="177"/>
      <c r="T2184" s="392">
        <v>0</v>
      </c>
      <c r="U2184" s="392">
        <v>0</v>
      </c>
      <c r="V2184" s="177"/>
      <c r="W2184" s="177"/>
      <c r="X2184" s="177"/>
      <c r="Y2184" s="177"/>
      <c r="Z2184" s="177"/>
      <c r="AA2184" s="545">
        <v>0</v>
      </c>
      <c r="AB2184" s="490"/>
      <c r="AC2184" s="515"/>
      <c r="AD2184" s="515"/>
      <c r="AE2184" s="515"/>
      <c r="AF2184" s="488"/>
      <c r="AG2184" s="515"/>
      <c r="AH2184" s="515"/>
      <c r="AI2184" s="488"/>
      <c r="AJ2184" s="488"/>
      <c r="AK2184" s="515"/>
      <c r="AL2184" s="515"/>
      <c r="AM2184" s="515"/>
      <c r="AN2184" s="515"/>
      <c r="AO2184" s="515"/>
      <c r="AP2184" s="515"/>
      <c r="AQ2184" s="515"/>
      <c r="AR2184" s="515"/>
      <c r="AS2184" s="515"/>
      <c r="AT2184" s="515"/>
      <c r="AU2184" s="489"/>
    </row>
    <row r="2185" spans="1:47" s="516" customFormat="1" ht="12.75">
      <c r="A2185" s="534"/>
      <c r="B2185" s="401" t="s">
        <v>371</v>
      </c>
      <c r="C2185" s="360"/>
      <c r="D2185" s="360"/>
      <c r="E2185" s="360"/>
      <c r="F2185" s="402"/>
      <c r="G2185" s="402"/>
      <c r="H2185" s="177"/>
      <c r="I2185" s="177"/>
      <c r="J2185" s="177"/>
      <c r="K2185" s="177"/>
      <c r="L2185" s="177"/>
      <c r="M2185" s="177"/>
      <c r="N2185" s="177"/>
      <c r="O2185" s="177"/>
      <c r="P2185" s="177"/>
      <c r="Q2185" s="177"/>
      <c r="R2185" s="177"/>
      <c r="S2185" s="177"/>
      <c r="T2185" s="392">
        <v>0</v>
      </c>
      <c r="U2185" s="392">
        <v>0</v>
      </c>
      <c r="V2185" s="177"/>
      <c r="W2185" s="177"/>
      <c r="X2185" s="177"/>
      <c r="Y2185" s="177"/>
      <c r="Z2185" s="177"/>
      <c r="AA2185" s="545">
        <v>0</v>
      </c>
      <c r="AB2185" s="490"/>
      <c r="AC2185" s="515"/>
      <c r="AD2185" s="515"/>
      <c r="AE2185" s="515"/>
      <c r="AF2185" s="488"/>
      <c r="AG2185" s="515"/>
      <c r="AH2185" s="515"/>
      <c r="AI2185" s="488"/>
      <c r="AJ2185" s="488"/>
      <c r="AK2185" s="515"/>
      <c r="AL2185" s="515"/>
      <c r="AM2185" s="515"/>
      <c r="AN2185" s="515"/>
      <c r="AO2185" s="515"/>
      <c r="AP2185" s="515"/>
      <c r="AQ2185" s="515"/>
      <c r="AR2185" s="515"/>
      <c r="AS2185" s="515"/>
      <c r="AT2185" s="515"/>
      <c r="AU2185" s="489"/>
    </row>
    <row r="2186" spans="1:47" s="516" customFormat="1" ht="12.75">
      <c r="A2186" s="534"/>
      <c r="B2186" s="401" t="s">
        <v>372</v>
      </c>
      <c r="C2186" s="360"/>
      <c r="D2186" s="360"/>
      <c r="E2186" s="360"/>
      <c r="F2186" s="402"/>
      <c r="G2186" s="402"/>
      <c r="H2186" s="177"/>
      <c r="I2186" s="177"/>
      <c r="J2186" s="177"/>
      <c r="K2186" s="177"/>
      <c r="L2186" s="177"/>
      <c r="M2186" s="177"/>
      <c r="N2186" s="177"/>
      <c r="O2186" s="177"/>
      <c r="P2186" s="177"/>
      <c r="Q2186" s="177"/>
      <c r="R2186" s="177"/>
      <c r="S2186" s="177"/>
      <c r="T2186" s="392">
        <v>0</v>
      </c>
      <c r="U2186" s="392">
        <v>0</v>
      </c>
      <c r="V2186" s="177"/>
      <c r="W2186" s="177"/>
      <c r="X2186" s="177"/>
      <c r="Y2186" s="177"/>
      <c r="Z2186" s="177"/>
      <c r="AA2186" s="545">
        <v>0</v>
      </c>
      <c r="AB2186" s="490"/>
      <c r="AC2186" s="515"/>
      <c r="AD2186" s="515"/>
      <c r="AE2186" s="515"/>
      <c r="AF2186" s="488"/>
      <c r="AG2186" s="515"/>
      <c r="AH2186" s="515"/>
      <c r="AI2186" s="488"/>
      <c r="AJ2186" s="488"/>
      <c r="AK2186" s="515"/>
      <c r="AL2186" s="515"/>
      <c r="AM2186" s="515"/>
      <c r="AN2186" s="515"/>
      <c r="AO2186" s="515"/>
      <c r="AP2186" s="515"/>
      <c r="AQ2186" s="515"/>
      <c r="AR2186" s="515"/>
      <c r="AS2186" s="515"/>
      <c r="AT2186" s="515"/>
      <c r="AU2186" s="489"/>
    </row>
    <row r="2187" spans="1:47" s="516" customFormat="1" ht="12.75">
      <c r="A2187" s="534"/>
      <c r="B2187" s="401" t="s">
        <v>373</v>
      </c>
      <c r="C2187" s="360">
        <v>0</v>
      </c>
      <c r="D2187" s="360">
        <v>0</v>
      </c>
      <c r="E2187" s="360">
        <v>0</v>
      </c>
      <c r="F2187" s="402"/>
      <c r="G2187" s="402"/>
      <c r="H2187" s="177">
        <v>0</v>
      </c>
      <c r="I2187" s="177">
        <v>0</v>
      </c>
      <c r="J2187" s="177">
        <v>0</v>
      </c>
      <c r="K2187" s="177">
        <v>0</v>
      </c>
      <c r="L2187" s="177">
        <v>0</v>
      </c>
      <c r="M2187" s="177">
        <v>0</v>
      </c>
      <c r="N2187" s="177">
        <v>0</v>
      </c>
      <c r="O2187" s="177">
        <v>0</v>
      </c>
      <c r="P2187" s="177">
        <v>0</v>
      </c>
      <c r="Q2187" s="177">
        <v>0</v>
      </c>
      <c r="R2187" s="177">
        <v>0</v>
      </c>
      <c r="S2187" s="177">
        <v>0</v>
      </c>
      <c r="T2187" s="392">
        <v>0</v>
      </c>
      <c r="U2187" s="392">
        <v>0</v>
      </c>
      <c r="V2187" s="177">
        <v>0</v>
      </c>
      <c r="W2187" s="177">
        <v>0</v>
      </c>
      <c r="X2187" s="177">
        <v>0</v>
      </c>
      <c r="Y2187" s="177">
        <v>0</v>
      </c>
      <c r="Z2187" s="177">
        <v>0</v>
      </c>
      <c r="AA2187" s="545">
        <v>0</v>
      </c>
      <c r="AB2187" s="490"/>
      <c r="AC2187" s="515"/>
      <c r="AD2187" s="515"/>
      <c r="AE2187" s="515"/>
      <c r="AF2187" s="488"/>
      <c r="AG2187" s="515"/>
      <c r="AH2187" s="515"/>
      <c r="AI2187" s="488"/>
      <c r="AJ2187" s="488"/>
      <c r="AK2187" s="515"/>
      <c r="AL2187" s="515"/>
      <c r="AM2187" s="515"/>
      <c r="AN2187" s="515"/>
      <c r="AO2187" s="515"/>
      <c r="AP2187" s="515"/>
      <c r="AQ2187" s="515"/>
      <c r="AR2187" s="515"/>
      <c r="AS2187" s="515"/>
      <c r="AT2187" s="515"/>
      <c r="AU2187" s="489"/>
    </row>
    <row r="2188" spans="1:47" s="516" customFormat="1" ht="12.75">
      <c r="A2188" s="534"/>
      <c r="B2188" s="401" t="s">
        <v>374</v>
      </c>
      <c r="C2188" s="360"/>
      <c r="D2188" s="360"/>
      <c r="E2188" s="360"/>
      <c r="F2188" s="402"/>
      <c r="G2188" s="402"/>
      <c r="H2188" s="177"/>
      <c r="I2188" s="177"/>
      <c r="J2188" s="177"/>
      <c r="K2188" s="177"/>
      <c r="L2188" s="177"/>
      <c r="M2188" s="177"/>
      <c r="N2188" s="177"/>
      <c r="O2188" s="177"/>
      <c r="P2188" s="177"/>
      <c r="Q2188" s="177"/>
      <c r="R2188" s="177"/>
      <c r="S2188" s="177"/>
      <c r="T2188" s="392">
        <v>0</v>
      </c>
      <c r="U2188" s="392">
        <v>0</v>
      </c>
      <c r="V2188" s="177"/>
      <c r="W2188" s="177"/>
      <c r="X2188" s="177"/>
      <c r="Y2188" s="177"/>
      <c r="Z2188" s="177"/>
      <c r="AA2188" s="545">
        <v>0</v>
      </c>
      <c r="AB2188" s="490"/>
      <c r="AC2188" s="515"/>
      <c r="AD2188" s="515"/>
      <c r="AE2188" s="515"/>
      <c r="AF2188" s="488"/>
      <c r="AG2188" s="515"/>
      <c r="AH2188" s="515"/>
      <c r="AI2188" s="488"/>
      <c r="AJ2188" s="488"/>
      <c r="AK2188" s="515"/>
      <c r="AL2188" s="515"/>
      <c r="AM2188" s="515"/>
      <c r="AN2188" s="515"/>
      <c r="AO2188" s="515"/>
      <c r="AP2188" s="515"/>
      <c r="AQ2188" s="515"/>
      <c r="AR2188" s="515"/>
      <c r="AS2188" s="515"/>
      <c r="AT2188" s="515"/>
      <c r="AU2188" s="489"/>
    </row>
    <row r="2189" spans="1:47" s="516" customFormat="1" ht="12.75">
      <c r="A2189" s="534"/>
      <c r="B2189" s="401" t="s">
        <v>375</v>
      </c>
      <c r="C2189" s="360"/>
      <c r="D2189" s="360"/>
      <c r="E2189" s="360"/>
      <c r="F2189" s="402"/>
      <c r="G2189" s="402"/>
      <c r="H2189" s="177"/>
      <c r="I2189" s="177"/>
      <c r="J2189" s="177"/>
      <c r="K2189" s="177"/>
      <c r="L2189" s="177"/>
      <c r="M2189" s="177"/>
      <c r="N2189" s="177"/>
      <c r="O2189" s="177"/>
      <c r="P2189" s="177"/>
      <c r="Q2189" s="177"/>
      <c r="R2189" s="177"/>
      <c r="S2189" s="177"/>
      <c r="T2189" s="392">
        <v>0</v>
      </c>
      <c r="U2189" s="392">
        <v>0</v>
      </c>
      <c r="V2189" s="177"/>
      <c r="W2189" s="177"/>
      <c r="X2189" s="177"/>
      <c r="Y2189" s="177"/>
      <c r="Z2189" s="177"/>
      <c r="AA2189" s="545">
        <v>0</v>
      </c>
      <c r="AB2189" s="490"/>
      <c r="AC2189" s="515"/>
      <c r="AD2189" s="515"/>
      <c r="AE2189" s="515"/>
      <c r="AF2189" s="488"/>
      <c r="AG2189" s="515"/>
      <c r="AH2189" s="515"/>
      <c r="AI2189" s="488"/>
      <c r="AJ2189" s="488"/>
      <c r="AK2189" s="515"/>
      <c r="AL2189" s="515"/>
      <c r="AM2189" s="515"/>
      <c r="AN2189" s="515"/>
      <c r="AO2189" s="515"/>
      <c r="AP2189" s="515"/>
      <c r="AQ2189" s="515"/>
      <c r="AR2189" s="515"/>
      <c r="AS2189" s="515"/>
      <c r="AT2189" s="515"/>
      <c r="AU2189" s="489"/>
    </row>
    <row r="2190" spans="1:47" s="516" customFormat="1" ht="12.75">
      <c r="A2190" s="534"/>
      <c r="B2190" s="401" t="s">
        <v>376</v>
      </c>
      <c r="C2190" s="360"/>
      <c r="D2190" s="360"/>
      <c r="E2190" s="360"/>
      <c r="F2190" s="402"/>
      <c r="G2190" s="402"/>
      <c r="H2190" s="177"/>
      <c r="I2190" s="177"/>
      <c r="J2190" s="177"/>
      <c r="K2190" s="177"/>
      <c r="L2190" s="177"/>
      <c r="M2190" s="177"/>
      <c r="N2190" s="177"/>
      <c r="O2190" s="177"/>
      <c r="P2190" s="177"/>
      <c r="Q2190" s="177"/>
      <c r="R2190" s="177"/>
      <c r="S2190" s="177"/>
      <c r="T2190" s="392">
        <v>0</v>
      </c>
      <c r="U2190" s="392">
        <v>0</v>
      </c>
      <c r="V2190" s="177"/>
      <c r="W2190" s="177"/>
      <c r="X2190" s="177"/>
      <c r="Y2190" s="177"/>
      <c r="Z2190" s="177"/>
      <c r="AA2190" s="545">
        <v>0</v>
      </c>
      <c r="AB2190" s="490"/>
      <c r="AC2190" s="515"/>
      <c r="AD2190" s="515"/>
      <c r="AE2190" s="515"/>
      <c r="AF2190" s="488"/>
      <c r="AG2190" s="515"/>
      <c r="AH2190" s="515"/>
      <c r="AI2190" s="488"/>
      <c r="AJ2190" s="488"/>
      <c r="AK2190" s="515"/>
      <c r="AL2190" s="515"/>
      <c r="AM2190" s="515"/>
      <c r="AN2190" s="515"/>
      <c r="AO2190" s="515"/>
      <c r="AP2190" s="515"/>
      <c r="AQ2190" s="515"/>
      <c r="AR2190" s="515"/>
      <c r="AS2190" s="515"/>
      <c r="AT2190" s="515"/>
      <c r="AU2190" s="489"/>
    </row>
    <row r="2191" spans="1:47" s="516" customFormat="1" ht="12.75">
      <c r="A2191" s="534"/>
      <c r="B2191" s="401" t="s">
        <v>377</v>
      </c>
      <c r="C2191" s="360"/>
      <c r="D2191" s="360"/>
      <c r="E2191" s="360"/>
      <c r="F2191" s="402"/>
      <c r="G2191" s="402"/>
      <c r="H2191" s="177"/>
      <c r="I2191" s="177"/>
      <c r="J2191" s="177"/>
      <c r="K2191" s="177"/>
      <c r="L2191" s="177"/>
      <c r="M2191" s="177"/>
      <c r="N2191" s="177"/>
      <c r="O2191" s="177"/>
      <c r="P2191" s="177"/>
      <c r="Q2191" s="177"/>
      <c r="R2191" s="177"/>
      <c r="S2191" s="177"/>
      <c r="T2191" s="392">
        <v>0</v>
      </c>
      <c r="U2191" s="392">
        <v>0</v>
      </c>
      <c r="V2191" s="177"/>
      <c r="W2191" s="177"/>
      <c r="X2191" s="177"/>
      <c r="Y2191" s="177"/>
      <c r="Z2191" s="177"/>
      <c r="AA2191" s="545">
        <v>0</v>
      </c>
      <c r="AB2191" s="490"/>
      <c r="AC2191" s="515"/>
      <c r="AD2191" s="515"/>
      <c r="AE2191" s="515"/>
      <c r="AF2191" s="488"/>
      <c r="AG2191" s="515"/>
      <c r="AH2191" s="515"/>
      <c r="AI2191" s="488"/>
      <c r="AJ2191" s="488"/>
      <c r="AK2191" s="515"/>
      <c r="AL2191" s="515"/>
      <c r="AM2191" s="515"/>
      <c r="AN2191" s="515"/>
      <c r="AO2191" s="515"/>
      <c r="AP2191" s="515"/>
      <c r="AQ2191" s="515"/>
      <c r="AR2191" s="515"/>
      <c r="AS2191" s="515"/>
      <c r="AT2191" s="515"/>
      <c r="AU2191" s="489"/>
    </row>
    <row r="2192" spans="1:47" s="516" customFormat="1" ht="12.75">
      <c r="A2192" s="534"/>
      <c r="B2192" s="401" t="s">
        <v>67</v>
      </c>
      <c r="C2192" s="360"/>
      <c r="D2192" s="360"/>
      <c r="E2192" s="360"/>
      <c r="F2192" s="402"/>
      <c r="G2192" s="402"/>
      <c r="H2192" s="177">
        <v>21.15</v>
      </c>
      <c r="I2192" s="518">
        <v>21.15</v>
      </c>
      <c r="J2192" s="177"/>
      <c r="K2192" s="177"/>
      <c r="L2192" s="177"/>
      <c r="M2192" s="177"/>
      <c r="N2192" s="177"/>
      <c r="O2192" s="177"/>
      <c r="P2192" s="177"/>
      <c r="Q2192" s="177"/>
      <c r="R2192" s="177"/>
      <c r="S2192" s="177"/>
      <c r="T2192" s="392">
        <v>0</v>
      </c>
      <c r="U2192" s="392">
        <v>0</v>
      </c>
      <c r="V2192" s="177"/>
      <c r="W2192" s="177">
        <v>21.15</v>
      </c>
      <c r="X2192" s="177"/>
      <c r="Y2192" s="177"/>
      <c r="Z2192" s="177"/>
      <c r="AA2192" s="545">
        <v>21.15</v>
      </c>
      <c r="AB2192" s="490"/>
      <c r="AC2192" s="515"/>
      <c r="AD2192" s="515"/>
      <c r="AE2192" s="515"/>
      <c r="AF2192" s="488"/>
      <c r="AG2192" s="515"/>
      <c r="AH2192" s="515"/>
      <c r="AI2192" s="488"/>
      <c r="AJ2192" s="488"/>
      <c r="AK2192" s="515"/>
      <c r="AL2192" s="515"/>
      <c r="AM2192" s="515"/>
      <c r="AN2192" s="515"/>
      <c r="AO2192" s="515"/>
      <c r="AP2192" s="515"/>
      <c r="AQ2192" s="515"/>
      <c r="AR2192" s="515"/>
      <c r="AS2192" s="515"/>
      <c r="AT2192" s="515"/>
      <c r="AU2192" s="489"/>
    </row>
    <row r="2193" spans="1:47" s="528" customFormat="1" ht="39.950000000000003" customHeight="1">
      <c r="A2193" s="542">
        <v>91</v>
      </c>
      <c r="B2193" s="544" t="s">
        <v>225</v>
      </c>
      <c r="C2193" s="513" t="s">
        <v>52</v>
      </c>
      <c r="D2193" s="513">
        <v>0</v>
      </c>
      <c r="E2193" s="513">
        <v>0</v>
      </c>
      <c r="F2193" s="398">
        <v>2014</v>
      </c>
      <c r="G2193" s="398">
        <v>2015</v>
      </c>
      <c r="H2193" s="513">
        <v>12.98</v>
      </c>
      <c r="I2193" s="513">
        <v>12.98</v>
      </c>
      <c r="J2193" s="513"/>
      <c r="K2193" s="513"/>
      <c r="L2193" s="513">
        <v>0</v>
      </c>
      <c r="M2193" s="513">
        <v>0</v>
      </c>
      <c r="N2193" s="513"/>
      <c r="O2193" s="513"/>
      <c r="P2193" s="513"/>
      <c r="Q2193" s="513"/>
      <c r="R2193" s="513"/>
      <c r="S2193" s="513"/>
      <c r="T2193" s="584">
        <v>0</v>
      </c>
      <c r="U2193" s="584">
        <v>0</v>
      </c>
      <c r="V2193" s="590"/>
      <c r="W2193" s="513">
        <v>12.98</v>
      </c>
      <c r="X2193" s="513"/>
      <c r="Y2193" s="513"/>
      <c r="Z2193" s="513"/>
      <c r="AA2193" s="587">
        <v>12.98</v>
      </c>
      <c r="AB2193" s="531"/>
      <c r="AC2193" s="515"/>
      <c r="AD2193" s="537"/>
      <c r="AE2193" s="537"/>
      <c r="AF2193" s="515"/>
      <c r="AG2193" s="515"/>
      <c r="AH2193" s="515"/>
      <c r="AI2193" s="515"/>
      <c r="AJ2193" s="515"/>
      <c r="AK2193" s="515"/>
      <c r="AL2193" s="515"/>
      <c r="AM2193" s="515"/>
      <c r="AN2193" s="515"/>
      <c r="AO2193" s="515"/>
      <c r="AP2193" s="515"/>
      <c r="AQ2193" s="537"/>
      <c r="AR2193" s="537"/>
      <c r="AS2193" s="537"/>
      <c r="AT2193" s="537"/>
      <c r="AU2193" s="527"/>
    </row>
    <row r="2194" spans="1:47" s="516" customFormat="1" ht="12.75">
      <c r="A2194" s="534"/>
      <c r="B2194" s="401" t="s">
        <v>361</v>
      </c>
      <c r="C2194" s="360">
        <v>0</v>
      </c>
      <c r="D2194" s="360">
        <v>0</v>
      </c>
      <c r="E2194" s="360">
        <v>0</v>
      </c>
      <c r="F2194" s="402"/>
      <c r="G2194" s="402"/>
      <c r="H2194" s="177">
        <v>12.98</v>
      </c>
      <c r="I2194" s="177">
        <v>12.98</v>
      </c>
      <c r="J2194" s="177">
        <v>0</v>
      </c>
      <c r="K2194" s="177">
        <v>0</v>
      </c>
      <c r="L2194" s="177">
        <v>0</v>
      </c>
      <c r="M2194" s="177">
        <v>0</v>
      </c>
      <c r="N2194" s="177">
        <v>0</v>
      </c>
      <c r="O2194" s="177">
        <v>0</v>
      </c>
      <c r="P2194" s="177">
        <v>0</v>
      </c>
      <c r="Q2194" s="177">
        <v>0</v>
      </c>
      <c r="R2194" s="177">
        <v>0</v>
      </c>
      <c r="S2194" s="177">
        <v>0</v>
      </c>
      <c r="T2194" s="392">
        <v>0</v>
      </c>
      <c r="U2194" s="392">
        <v>0</v>
      </c>
      <c r="V2194" s="177">
        <v>0</v>
      </c>
      <c r="W2194" s="177">
        <v>12.98</v>
      </c>
      <c r="X2194" s="177">
        <v>0</v>
      </c>
      <c r="Y2194" s="177">
        <v>0</v>
      </c>
      <c r="Z2194" s="177">
        <v>0</v>
      </c>
      <c r="AA2194" s="545">
        <v>12.98</v>
      </c>
      <c r="AB2194" s="490"/>
      <c r="AC2194" s="515"/>
      <c r="AD2194" s="515"/>
      <c r="AE2194" s="515"/>
      <c r="AF2194" s="488"/>
      <c r="AG2194" s="515"/>
      <c r="AH2194" s="515"/>
      <c r="AI2194" s="488"/>
      <c r="AJ2194" s="488"/>
      <c r="AK2194" s="515"/>
      <c r="AL2194" s="515"/>
      <c r="AM2194" s="515"/>
      <c r="AN2194" s="515"/>
      <c r="AO2194" s="515"/>
      <c r="AP2194" s="515"/>
      <c r="AQ2194" s="515"/>
      <c r="AR2194" s="515"/>
      <c r="AS2194" s="515"/>
      <c r="AT2194" s="515"/>
      <c r="AU2194" s="489"/>
    </row>
    <row r="2195" spans="1:47" s="516" customFormat="1" ht="12.75">
      <c r="A2195" s="534"/>
      <c r="B2195" s="401" t="s">
        <v>362</v>
      </c>
      <c r="C2195" s="360">
        <v>0</v>
      </c>
      <c r="D2195" s="360">
        <v>0</v>
      </c>
      <c r="E2195" s="360">
        <v>0</v>
      </c>
      <c r="F2195" s="402"/>
      <c r="G2195" s="402"/>
      <c r="H2195" s="177">
        <v>0</v>
      </c>
      <c r="I2195" s="177">
        <v>0</v>
      </c>
      <c r="J2195" s="177">
        <v>0</v>
      </c>
      <c r="K2195" s="177">
        <v>0</v>
      </c>
      <c r="L2195" s="177">
        <v>0</v>
      </c>
      <c r="M2195" s="177">
        <v>0</v>
      </c>
      <c r="N2195" s="177">
        <v>0</v>
      </c>
      <c r="O2195" s="177">
        <v>0</v>
      </c>
      <c r="P2195" s="177">
        <v>0</v>
      </c>
      <c r="Q2195" s="177">
        <v>0</v>
      </c>
      <c r="R2195" s="177">
        <v>0</v>
      </c>
      <c r="S2195" s="177">
        <v>0</v>
      </c>
      <c r="T2195" s="392">
        <v>0</v>
      </c>
      <c r="U2195" s="392">
        <v>0</v>
      </c>
      <c r="V2195" s="177">
        <v>0</v>
      </c>
      <c r="W2195" s="177">
        <v>0</v>
      </c>
      <c r="X2195" s="177">
        <v>0</v>
      </c>
      <c r="Y2195" s="177">
        <v>0</v>
      </c>
      <c r="Z2195" s="177">
        <v>0</v>
      </c>
      <c r="AA2195" s="545">
        <v>0</v>
      </c>
      <c r="AB2195" s="490"/>
      <c r="AC2195" s="515"/>
      <c r="AD2195" s="515"/>
      <c r="AE2195" s="515"/>
      <c r="AF2195" s="488"/>
      <c r="AG2195" s="515"/>
      <c r="AH2195" s="515"/>
      <c r="AI2195" s="488"/>
      <c r="AJ2195" s="488"/>
      <c r="AK2195" s="515"/>
      <c r="AL2195" s="515"/>
      <c r="AM2195" s="515"/>
      <c r="AN2195" s="515"/>
      <c r="AO2195" s="515"/>
      <c r="AP2195" s="515"/>
      <c r="AQ2195" s="515"/>
      <c r="AR2195" s="515"/>
      <c r="AS2195" s="515"/>
      <c r="AT2195" s="515"/>
      <c r="AU2195" s="489"/>
    </row>
    <row r="2196" spans="1:47" s="516" customFormat="1" ht="12.75">
      <c r="A2196" s="534"/>
      <c r="B2196" s="401" t="s">
        <v>363</v>
      </c>
      <c r="C2196" s="360">
        <v>0</v>
      </c>
      <c r="D2196" s="360">
        <v>0</v>
      </c>
      <c r="E2196" s="360">
        <v>0</v>
      </c>
      <c r="F2196" s="402"/>
      <c r="G2196" s="402"/>
      <c r="H2196" s="177">
        <v>0</v>
      </c>
      <c r="I2196" s="177">
        <v>0</v>
      </c>
      <c r="J2196" s="177">
        <v>0</v>
      </c>
      <c r="K2196" s="177">
        <v>0</v>
      </c>
      <c r="L2196" s="177">
        <v>0</v>
      </c>
      <c r="M2196" s="177">
        <v>0</v>
      </c>
      <c r="N2196" s="177">
        <v>0</v>
      </c>
      <c r="O2196" s="177">
        <v>0</v>
      </c>
      <c r="P2196" s="177">
        <v>0</v>
      </c>
      <c r="Q2196" s="177">
        <v>0</v>
      </c>
      <c r="R2196" s="177">
        <v>0</v>
      </c>
      <c r="S2196" s="177">
        <v>0</v>
      </c>
      <c r="T2196" s="392">
        <v>0</v>
      </c>
      <c r="U2196" s="392">
        <v>0</v>
      </c>
      <c r="V2196" s="177">
        <v>0</v>
      </c>
      <c r="W2196" s="177">
        <v>0</v>
      </c>
      <c r="X2196" s="177">
        <v>0</v>
      </c>
      <c r="Y2196" s="177">
        <v>0</v>
      </c>
      <c r="Z2196" s="177">
        <v>0</v>
      </c>
      <c r="AA2196" s="545">
        <v>0</v>
      </c>
      <c r="AB2196" s="490"/>
      <c r="AC2196" s="515"/>
      <c r="AD2196" s="515"/>
      <c r="AE2196" s="515"/>
      <c r="AF2196" s="488"/>
      <c r="AG2196" s="515"/>
      <c r="AH2196" s="515"/>
      <c r="AI2196" s="488"/>
      <c r="AJ2196" s="488"/>
      <c r="AK2196" s="515"/>
      <c r="AL2196" s="515"/>
      <c r="AM2196" s="515"/>
      <c r="AN2196" s="515"/>
      <c r="AO2196" s="515"/>
      <c r="AP2196" s="515"/>
      <c r="AQ2196" s="515"/>
      <c r="AR2196" s="515"/>
      <c r="AS2196" s="515"/>
      <c r="AT2196" s="515"/>
      <c r="AU2196" s="489"/>
    </row>
    <row r="2197" spans="1:47" s="516" customFormat="1" ht="12.75">
      <c r="A2197" s="534"/>
      <c r="B2197" s="401" t="s">
        <v>364</v>
      </c>
      <c r="C2197" s="360"/>
      <c r="D2197" s="360"/>
      <c r="E2197" s="360"/>
      <c r="F2197" s="402"/>
      <c r="G2197" s="402"/>
      <c r="H2197" s="177"/>
      <c r="I2197" s="177"/>
      <c r="J2197" s="177"/>
      <c r="K2197" s="177"/>
      <c r="L2197" s="177"/>
      <c r="M2197" s="177"/>
      <c r="N2197" s="177"/>
      <c r="O2197" s="177"/>
      <c r="P2197" s="177"/>
      <c r="Q2197" s="177"/>
      <c r="R2197" s="177"/>
      <c r="S2197" s="177"/>
      <c r="T2197" s="392">
        <v>0</v>
      </c>
      <c r="U2197" s="392">
        <v>0</v>
      </c>
      <c r="V2197" s="177"/>
      <c r="W2197" s="177"/>
      <c r="X2197" s="177"/>
      <c r="Y2197" s="177"/>
      <c r="Z2197" s="177"/>
      <c r="AA2197" s="545">
        <v>0</v>
      </c>
      <c r="AB2197" s="490"/>
      <c r="AC2197" s="515"/>
      <c r="AD2197" s="515"/>
      <c r="AE2197" s="515"/>
      <c r="AF2197" s="488"/>
      <c r="AG2197" s="515"/>
      <c r="AH2197" s="515"/>
      <c r="AI2197" s="488"/>
      <c r="AJ2197" s="488"/>
      <c r="AK2197" s="515"/>
      <c r="AL2197" s="515"/>
      <c r="AM2197" s="515"/>
      <c r="AN2197" s="515"/>
      <c r="AO2197" s="515"/>
      <c r="AP2197" s="515"/>
      <c r="AQ2197" s="515"/>
      <c r="AR2197" s="515"/>
      <c r="AS2197" s="515"/>
      <c r="AT2197" s="515"/>
      <c r="AU2197" s="489"/>
    </row>
    <row r="2198" spans="1:47" s="516" customFormat="1" ht="12.75">
      <c r="A2198" s="534"/>
      <c r="B2198" s="401" t="s">
        <v>365</v>
      </c>
      <c r="C2198" s="360"/>
      <c r="D2198" s="360"/>
      <c r="E2198" s="360"/>
      <c r="F2198" s="402"/>
      <c r="G2198" s="402"/>
      <c r="H2198" s="177"/>
      <c r="I2198" s="177"/>
      <c r="J2198" s="177"/>
      <c r="K2198" s="177"/>
      <c r="L2198" s="177"/>
      <c r="M2198" s="177"/>
      <c r="N2198" s="177"/>
      <c r="O2198" s="177"/>
      <c r="P2198" s="177"/>
      <c r="Q2198" s="177"/>
      <c r="R2198" s="177"/>
      <c r="S2198" s="177"/>
      <c r="T2198" s="392">
        <v>0</v>
      </c>
      <c r="U2198" s="392">
        <v>0</v>
      </c>
      <c r="V2198" s="177"/>
      <c r="W2198" s="177"/>
      <c r="X2198" s="177"/>
      <c r="Y2198" s="177"/>
      <c r="Z2198" s="177"/>
      <c r="AA2198" s="545">
        <v>0</v>
      </c>
      <c r="AB2198" s="490"/>
      <c r="AC2198" s="515"/>
      <c r="AD2198" s="515"/>
      <c r="AE2198" s="515"/>
      <c r="AF2198" s="488"/>
      <c r="AG2198" s="515"/>
      <c r="AH2198" s="515"/>
      <c r="AI2198" s="488"/>
      <c r="AJ2198" s="488"/>
      <c r="AK2198" s="515"/>
      <c r="AL2198" s="515"/>
      <c r="AM2198" s="515"/>
      <c r="AN2198" s="515"/>
      <c r="AO2198" s="515"/>
      <c r="AP2198" s="515"/>
      <c r="AQ2198" s="515"/>
      <c r="AR2198" s="515"/>
      <c r="AS2198" s="515"/>
      <c r="AT2198" s="515"/>
      <c r="AU2198" s="489"/>
    </row>
    <row r="2199" spans="1:47" s="516" customFormat="1" ht="12.75">
      <c r="A2199" s="534"/>
      <c r="B2199" s="401" t="s">
        <v>366</v>
      </c>
      <c r="C2199" s="360"/>
      <c r="D2199" s="360"/>
      <c r="E2199" s="360"/>
      <c r="F2199" s="402"/>
      <c r="G2199" s="402"/>
      <c r="H2199" s="177"/>
      <c r="I2199" s="177"/>
      <c r="J2199" s="177"/>
      <c r="K2199" s="177"/>
      <c r="L2199" s="177"/>
      <c r="M2199" s="177"/>
      <c r="N2199" s="177"/>
      <c r="O2199" s="177"/>
      <c r="P2199" s="177"/>
      <c r="Q2199" s="177"/>
      <c r="R2199" s="177"/>
      <c r="S2199" s="177"/>
      <c r="T2199" s="392">
        <v>0</v>
      </c>
      <c r="U2199" s="392">
        <v>0</v>
      </c>
      <c r="V2199" s="177"/>
      <c r="W2199" s="177"/>
      <c r="X2199" s="177"/>
      <c r="Y2199" s="177"/>
      <c r="Z2199" s="177"/>
      <c r="AA2199" s="545">
        <v>0</v>
      </c>
      <c r="AB2199" s="490"/>
      <c r="AC2199" s="515"/>
      <c r="AD2199" s="515"/>
      <c r="AE2199" s="515"/>
      <c r="AF2199" s="488"/>
      <c r="AG2199" s="515"/>
      <c r="AH2199" s="515"/>
      <c r="AI2199" s="488"/>
      <c r="AJ2199" s="488"/>
      <c r="AK2199" s="515"/>
      <c r="AL2199" s="515"/>
      <c r="AM2199" s="515"/>
      <c r="AN2199" s="515"/>
      <c r="AO2199" s="515"/>
      <c r="AP2199" s="515"/>
      <c r="AQ2199" s="515"/>
      <c r="AR2199" s="515"/>
      <c r="AS2199" s="515"/>
      <c r="AT2199" s="515"/>
      <c r="AU2199" s="489"/>
    </row>
    <row r="2200" spans="1:47" s="516" customFormat="1" ht="12.75">
      <c r="A2200" s="534"/>
      <c r="B2200" s="401" t="s">
        <v>367</v>
      </c>
      <c r="C2200" s="360"/>
      <c r="D2200" s="360"/>
      <c r="E2200" s="360"/>
      <c r="F2200" s="402"/>
      <c r="G2200" s="402"/>
      <c r="H2200" s="177"/>
      <c r="I2200" s="177"/>
      <c r="J2200" s="177"/>
      <c r="K2200" s="177"/>
      <c r="L2200" s="177"/>
      <c r="M2200" s="177"/>
      <c r="N2200" s="177"/>
      <c r="O2200" s="177"/>
      <c r="P2200" s="177"/>
      <c r="Q2200" s="177"/>
      <c r="R2200" s="177"/>
      <c r="S2200" s="177"/>
      <c r="T2200" s="392">
        <v>0</v>
      </c>
      <c r="U2200" s="392">
        <v>0</v>
      </c>
      <c r="V2200" s="177"/>
      <c r="W2200" s="177"/>
      <c r="X2200" s="177"/>
      <c r="Y2200" s="177"/>
      <c r="Z2200" s="177"/>
      <c r="AA2200" s="545">
        <v>0</v>
      </c>
      <c r="AB2200" s="490"/>
      <c r="AC2200" s="515"/>
      <c r="AD2200" s="515"/>
      <c r="AE2200" s="515"/>
      <c r="AF2200" s="488"/>
      <c r="AG2200" s="515"/>
      <c r="AH2200" s="515"/>
      <c r="AI2200" s="488"/>
      <c r="AJ2200" s="488"/>
      <c r="AK2200" s="515"/>
      <c r="AL2200" s="515"/>
      <c r="AM2200" s="515"/>
      <c r="AN2200" s="515"/>
      <c r="AO2200" s="515"/>
      <c r="AP2200" s="515"/>
      <c r="AQ2200" s="515"/>
      <c r="AR2200" s="515"/>
      <c r="AS2200" s="515"/>
      <c r="AT2200" s="515"/>
      <c r="AU2200" s="489"/>
    </row>
    <row r="2201" spans="1:47" s="516" customFormat="1" ht="12.75">
      <c r="A2201" s="534"/>
      <c r="B2201" s="401" t="s">
        <v>368</v>
      </c>
      <c r="C2201" s="360">
        <v>0</v>
      </c>
      <c r="D2201" s="360">
        <v>0</v>
      </c>
      <c r="E2201" s="360">
        <v>0</v>
      </c>
      <c r="F2201" s="402"/>
      <c r="G2201" s="402"/>
      <c r="H2201" s="177">
        <v>0</v>
      </c>
      <c r="I2201" s="177">
        <v>0</v>
      </c>
      <c r="J2201" s="177">
        <v>0</v>
      </c>
      <c r="K2201" s="177">
        <v>0</v>
      </c>
      <c r="L2201" s="177">
        <v>0</v>
      </c>
      <c r="M2201" s="177">
        <v>0</v>
      </c>
      <c r="N2201" s="177">
        <v>0</v>
      </c>
      <c r="O2201" s="177">
        <v>0</v>
      </c>
      <c r="P2201" s="177">
        <v>0</v>
      </c>
      <c r="Q2201" s="177">
        <v>0</v>
      </c>
      <c r="R2201" s="177">
        <v>0</v>
      </c>
      <c r="S2201" s="177">
        <v>0</v>
      </c>
      <c r="T2201" s="392">
        <v>0</v>
      </c>
      <c r="U2201" s="392">
        <v>0</v>
      </c>
      <c r="V2201" s="177">
        <v>0</v>
      </c>
      <c r="W2201" s="177">
        <v>0</v>
      </c>
      <c r="X2201" s="177">
        <v>0</v>
      </c>
      <c r="Y2201" s="177">
        <v>0</v>
      </c>
      <c r="Z2201" s="177">
        <v>0</v>
      </c>
      <c r="AA2201" s="545">
        <v>0</v>
      </c>
      <c r="AB2201" s="490"/>
      <c r="AC2201" s="515"/>
      <c r="AD2201" s="515"/>
      <c r="AE2201" s="515"/>
      <c r="AF2201" s="488"/>
      <c r="AG2201" s="515"/>
      <c r="AH2201" s="515"/>
      <c r="AI2201" s="488"/>
      <c r="AJ2201" s="488"/>
      <c r="AK2201" s="515"/>
      <c r="AL2201" s="515"/>
      <c r="AM2201" s="515"/>
      <c r="AN2201" s="515"/>
      <c r="AO2201" s="515"/>
      <c r="AP2201" s="515"/>
      <c r="AQ2201" s="515"/>
      <c r="AR2201" s="515"/>
      <c r="AS2201" s="515"/>
      <c r="AT2201" s="515"/>
      <c r="AU2201" s="489"/>
    </row>
    <row r="2202" spans="1:47" s="516" customFormat="1" ht="12.75">
      <c r="A2202" s="534"/>
      <c r="B2202" s="401" t="s">
        <v>369</v>
      </c>
      <c r="C2202" s="360"/>
      <c r="D2202" s="360"/>
      <c r="E2202" s="360"/>
      <c r="F2202" s="402"/>
      <c r="G2202" s="402"/>
      <c r="H2202" s="177"/>
      <c r="I2202" s="177"/>
      <c r="J2202" s="177"/>
      <c r="K2202" s="177"/>
      <c r="L2202" s="177"/>
      <c r="M2202" s="177"/>
      <c r="N2202" s="177"/>
      <c r="O2202" s="177"/>
      <c r="P2202" s="177"/>
      <c r="Q2202" s="177"/>
      <c r="R2202" s="177"/>
      <c r="S2202" s="177"/>
      <c r="T2202" s="392">
        <v>0</v>
      </c>
      <c r="U2202" s="392">
        <v>0</v>
      </c>
      <c r="V2202" s="177"/>
      <c r="W2202" s="177"/>
      <c r="X2202" s="177"/>
      <c r="Y2202" s="177"/>
      <c r="Z2202" s="177"/>
      <c r="AA2202" s="545">
        <v>0</v>
      </c>
      <c r="AB2202" s="490"/>
      <c r="AC2202" s="515"/>
      <c r="AD2202" s="515"/>
      <c r="AE2202" s="515"/>
      <c r="AF2202" s="488"/>
      <c r="AG2202" s="515"/>
      <c r="AH2202" s="515"/>
      <c r="AI2202" s="488"/>
      <c r="AJ2202" s="488"/>
      <c r="AK2202" s="515"/>
      <c r="AL2202" s="515"/>
      <c r="AM2202" s="515"/>
      <c r="AN2202" s="515"/>
      <c r="AO2202" s="515"/>
      <c r="AP2202" s="515"/>
      <c r="AQ2202" s="515"/>
      <c r="AR2202" s="515"/>
      <c r="AS2202" s="515"/>
      <c r="AT2202" s="515"/>
      <c r="AU2202" s="489"/>
    </row>
    <row r="2203" spans="1:47" s="516" customFormat="1" ht="12.75">
      <c r="A2203" s="534"/>
      <c r="B2203" s="401" t="s">
        <v>370</v>
      </c>
      <c r="C2203" s="360"/>
      <c r="D2203" s="360"/>
      <c r="E2203" s="360"/>
      <c r="F2203" s="402"/>
      <c r="G2203" s="402"/>
      <c r="H2203" s="177"/>
      <c r="I2203" s="177"/>
      <c r="J2203" s="177"/>
      <c r="K2203" s="177"/>
      <c r="L2203" s="177"/>
      <c r="M2203" s="177"/>
      <c r="N2203" s="177"/>
      <c r="O2203" s="177"/>
      <c r="P2203" s="177"/>
      <c r="Q2203" s="177"/>
      <c r="R2203" s="177"/>
      <c r="S2203" s="177"/>
      <c r="T2203" s="392">
        <v>0</v>
      </c>
      <c r="U2203" s="392">
        <v>0</v>
      </c>
      <c r="V2203" s="177"/>
      <c r="W2203" s="177"/>
      <c r="X2203" s="177"/>
      <c r="Y2203" s="177"/>
      <c r="Z2203" s="177"/>
      <c r="AA2203" s="545">
        <v>0</v>
      </c>
      <c r="AB2203" s="490"/>
      <c r="AC2203" s="515"/>
      <c r="AD2203" s="515"/>
      <c r="AE2203" s="515"/>
      <c r="AF2203" s="488"/>
      <c r="AG2203" s="515"/>
      <c r="AH2203" s="515"/>
      <c r="AI2203" s="488"/>
      <c r="AJ2203" s="488"/>
      <c r="AK2203" s="515"/>
      <c r="AL2203" s="515"/>
      <c r="AM2203" s="515"/>
      <c r="AN2203" s="515"/>
      <c r="AO2203" s="515"/>
      <c r="AP2203" s="515"/>
      <c r="AQ2203" s="515"/>
      <c r="AR2203" s="515"/>
      <c r="AS2203" s="515"/>
      <c r="AT2203" s="515"/>
      <c r="AU2203" s="489"/>
    </row>
    <row r="2204" spans="1:47" s="516" customFormat="1" ht="12.75">
      <c r="A2204" s="534"/>
      <c r="B2204" s="401" t="s">
        <v>371</v>
      </c>
      <c r="C2204" s="360"/>
      <c r="D2204" s="360"/>
      <c r="E2204" s="360"/>
      <c r="F2204" s="402"/>
      <c r="G2204" s="402"/>
      <c r="H2204" s="177"/>
      <c r="I2204" s="177"/>
      <c r="J2204" s="177"/>
      <c r="K2204" s="177"/>
      <c r="L2204" s="177"/>
      <c r="M2204" s="177"/>
      <c r="N2204" s="177"/>
      <c r="O2204" s="177"/>
      <c r="P2204" s="177"/>
      <c r="Q2204" s="177"/>
      <c r="R2204" s="177"/>
      <c r="S2204" s="177"/>
      <c r="T2204" s="392">
        <v>0</v>
      </c>
      <c r="U2204" s="392">
        <v>0</v>
      </c>
      <c r="V2204" s="177"/>
      <c r="W2204" s="177"/>
      <c r="X2204" s="177"/>
      <c r="Y2204" s="177"/>
      <c r="Z2204" s="177"/>
      <c r="AA2204" s="545">
        <v>0</v>
      </c>
      <c r="AB2204" s="490"/>
      <c r="AC2204" s="515"/>
      <c r="AD2204" s="515"/>
      <c r="AE2204" s="515"/>
      <c r="AF2204" s="488"/>
      <c r="AG2204" s="515"/>
      <c r="AH2204" s="515"/>
      <c r="AI2204" s="488"/>
      <c r="AJ2204" s="488"/>
      <c r="AK2204" s="515"/>
      <c r="AL2204" s="515"/>
      <c r="AM2204" s="515"/>
      <c r="AN2204" s="515"/>
      <c r="AO2204" s="515"/>
      <c r="AP2204" s="515"/>
      <c r="AQ2204" s="515"/>
      <c r="AR2204" s="515"/>
      <c r="AS2204" s="515"/>
      <c r="AT2204" s="515"/>
      <c r="AU2204" s="489"/>
    </row>
    <row r="2205" spans="1:47" s="516" customFormat="1" ht="12.75">
      <c r="A2205" s="534"/>
      <c r="B2205" s="401" t="s">
        <v>372</v>
      </c>
      <c r="C2205" s="360"/>
      <c r="D2205" s="360"/>
      <c r="E2205" s="360"/>
      <c r="F2205" s="402"/>
      <c r="G2205" s="402"/>
      <c r="H2205" s="177"/>
      <c r="I2205" s="177"/>
      <c r="J2205" s="177"/>
      <c r="K2205" s="177"/>
      <c r="L2205" s="177"/>
      <c r="M2205" s="177"/>
      <c r="N2205" s="177"/>
      <c r="O2205" s="177"/>
      <c r="P2205" s="177"/>
      <c r="Q2205" s="177"/>
      <c r="R2205" s="177"/>
      <c r="S2205" s="177"/>
      <c r="T2205" s="392">
        <v>0</v>
      </c>
      <c r="U2205" s="392">
        <v>0</v>
      </c>
      <c r="V2205" s="177"/>
      <c r="W2205" s="177"/>
      <c r="X2205" s="177"/>
      <c r="Y2205" s="177"/>
      <c r="Z2205" s="177"/>
      <c r="AA2205" s="545">
        <v>0</v>
      </c>
      <c r="AB2205" s="490"/>
      <c r="AC2205" s="515"/>
      <c r="AD2205" s="515"/>
      <c r="AE2205" s="515"/>
      <c r="AF2205" s="488"/>
      <c r="AG2205" s="515"/>
      <c r="AH2205" s="515"/>
      <c r="AI2205" s="488"/>
      <c r="AJ2205" s="488"/>
      <c r="AK2205" s="515"/>
      <c r="AL2205" s="515"/>
      <c r="AM2205" s="515"/>
      <c r="AN2205" s="515"/>
      <c r="AO2205" s="515"/>
      <c r="AP2205" s="515"/>
      <c r="AQ2205" s="515"/>
      <c r="AR2205" s="515"/>
      <c r="AS2205" s="515"/>
      <c r="AT2205" s="515"/>
      <c r="AU2205" s="489"/>
    </row>
    <row r="2206" spans="1:47" s="516" customFormat="1" ht="12.75">
      <c r="A2206" s="534"/>
      <c r="B2206" s="401" t="s">
        <v>373</v>
      </c>
      <c r="C2206" s="360">
        <v>0</v>
      </c>
      <c r="D2206" s="360">
        <v>0</v>
      </c>
      <c r="E2206" s="360">
        <v>0</v>
      </c>
      <c r="F2206" s="402"/>
      <c r="G2206" s="402"/>
      <c r="H2206" s="177">
        <v>0</v>
      </c>
      <c r="I2206" s="177">
        <v>0</v>
      </c>
      <c r="J2206" s="177">
        <v>0</v>
      </c>
      <c r="K2206" s="177">
        <v>0</v>
      </c>
      <c r="L2206" s="177">
        <v>0</v>
      </c>
      <c r="M2206" s="177">
        <v>0</v>
      </c>
      <c r="N2206" s="177">
        <v>0</v>
      </c>
      <c r="O2206" s="177">
        <v>0</v>
      </c>
      <c r="P2206" s="177">
        <v>0</v>
      </c>
      <c r="Q2206" s="177">
        <v>0</v>
      </c>
      <c r="R2206" s="177">
        <v>0</v>
      </c>
      <c r="S2206" s="177">
        <v>0</v>
      </c>
      <c r="T2206" s="392">
        <v>0</v>
      </c>
      <c r="U2206" s="392">
        <v>0</v>
      </c>
      <c r="V2206" s="177">
        <v>0</v>
      </c>
      <c r="W2206" s="177">
        <v>0</v>
      </c>
      <c r="X2206" s="177">
        <v>0</v>
      </c>
      <c r="Y2206" s="177">
        <v>0</v>
      </c>
      <c r="Z2206" s="177">
        <v>0</v>
      </c>
      <c r="AA2206" s="545">
        <v>0</v>
      </c>
      <c r="AB2206" s="490"/>
      <c r="AC2206" s="515"/>
      <c r="AD2206" s="515"/>
      <c r="AE2206" s="515"/>
      <c r="AF2206" s="488"/>
      <c r="AG2206" s="515"/>
      <c r="AH2206" s="515"/>
      <c r="AI2206" s="488"/>
      <c r="AJ2206" s="488"/>
      <c r="AK2206" s="515"/>
      <c r="AL2206" s="515"/>
      <c r="AM2206" s="515"/>
      <c r="AN2206" s="515"/>
      <c r="AO2206" s="515"/>
      <c r="AP2206" s="515"/>
      <c r="AQ2206" s="515"/>
      <c r="AR2206" s="515"/>
      <c r="AS2206" s="515"/>
      <c r="AT2206" s="515"/>
      <c r="AU2206" s="489"/>
    </row>
    <row r="2207" spans="1:47" s="516" customFormat="1" ht="12.75">
      <c r="A2207" s="534"/>
      <c r="B2207" s="401" t="s">
        <v>374</v>
      </c>
      <c r="C2207" s="360"/>
      <c r="D2207" s="360"/>
      <c r="E2207" s="360"/>
      <c r="F2207" s="402"/>
      <c r="G2207" s="402"/>
      <c r="H2207" s="177"/>
      <c r="I2207" s="177"/>
      <c r="J2207" s="177"/>
      <c r="K2207" s="177"/>
      <c r="L2207" s="177"/>
      <c r="M2207" s="177"/>
      <c r="N2207" s="177"/>
      <c r="O2207" s="177"/>
      <c r="P2207" s="177"/>
      <c r="Q2207" s="177"/>
      <c r="R2207" s="177"/>
      <c r="S2207" s="177"/>
      <c r="T2207" s="392">
        <v>0</v>
      </c>
      <c r="U2207" s="392">
        <v>0</v>
      </c>
      <c r="V2207" s="177"/>
      <c r="W2207" s="177"/>
      <c r="X2207" s="177"/>
      <c r="Y2207" s="177"/>
      <c r="Z2207" s="177"/>
      <c r="AA2207" s="545">
        <v>0</v>
      </c>
      <c r="AB2207" s="490"/>
      <c r="AC2207" s="515"/>
      <c r="AD2207" s="515"/>
      <c r="AE2207" s="515"/>
      <c r="AF2207" s="488"/>
      <c r="AG2207" s="515"/>
      <c r="AH2207" s="515"/>
      <c r="AI2207" s="488"/>
      <c r="AJ2207" s="488"/>
      <c r="AK2207" s="515"/>
      <c r="AL2207" s="515"/>
      <c r="AM2207" s="515"/>
      <c r="AN2207" s="515"/>
      <c r="AO2207" s="515"/>
      <c r="AP2207" s="515"/>
      <c r="AQ2207" s="515"/>
      <c r="AR2207" s="515"/>
      <c r="AS2207" s="515"/>
      <c r="AT2207" s="515"/>
      <c r="AU2207" s="489"/>
    </row>
    <row r="2208" spans="1:47" s="516" customFormat="1" ht="12.75">
      <c r="A2208" s="534"/>
      <c r="B2208" s="401" t="s">
        <v>375</v>
      </c>
      <c r="C2208" s="360"/>
      <c r="D2208" s="360"/>
      <c r="E2208" s="360"/>
      <c r="F2208" s="402"/>
      <c r="G2208" s="402"/>
      <c r="H2208" s="177"/>
      <c r="I2208" s="177"/>
      <c r="J2208" s="177"/>
      <c r="K2208" s="177"/>
      <c r="L2208" s="177"/>
      <c r="M2208" s="177"/>
      <c r="N2208" s="177"/>
      <c r="O2208" s="177"/>
      <c r="P2208" s="177"/>
      <c r="Q2208" s="177"/>
      <c r="R2208" s="177"/>
      <c r="S2208" s="177"/>
      <c r="T2208" s="392">
        <v>0</v>
      </c>
      <c r="U2208" s="392">
        <v>0</v>
      </c>
      <c r="V2208" s="177"/>
      <c r="W2208" s="177"/>
      <c r="X2208" s="177"/>
      <c r="Y2208" s="177"/>
      <c r="Z2208" s="177"/>
      <c r="AA2208" s="545">
        <v>0</v>
      </c>
      <c r="AB2208" s="490"/>
      <c r="AC2208" s="515"/>
      <c r="AD2208" s="515"/>
      <c r="AE2208" s="515"/>
      <c r="AF2208" s="488"/>
      <c r="AG2208" s="515"/>
      <c r="AH2208" s="515"/>
      <c r="AI2208" s="488"/>
      <c r="AJ2208" s="488"/>
      <c r="AK2208" s="515"/>
      <c r="AL2208" s="515"/>
      <c r="AM2208" s="515"/>
      <c r="AN2208" s="515"/>
      <c r="AO2208" s="515"/>
      <c r="AP2208" s="515"/>
      <c r="AQ2208" s="515"/>
      <c r="AR2208" s="515"/>
      <c r="AS2208" s="515"/>
      <c r="AT2208" s="515"/>
      <c r="AU2208" s="489"/>
    </row>
    <row r="2209" spans="1:47" s="516" customFormat="1" ht="12.75">
      <c r="A2209" s="534"/>
      <c r="B2209" s="401" t="s">
        <v>376</v>
      </c>
      <c r="C2209" s="360"/>
      <c r="D2209" s="360"/>
      <c r="E2209" s="360"/>
      <c r="F2209" s="402"/>
      <c r="G2209" s="402"/>
      <c r="H2209" s="177"/>
      <c r="I2209" s="177"/>
      <c r="J2209" s="177"/>
      <c r="K2209" s="177"/>
      <c r="L2209" s="177"/>
      <c r="M2209" s="177"/>
      <c r="N2209" s="177"/>
      <c r="O2209" s="177"/>
      <c r="P2209" s="177"/>
      <c r="Q2209" s="177"/>
      <c r="R2209" s="177"/>
      <c r="S2209" s="177"/>
      <c r="T2209" s="392">
        <v>0</v>
      </c>
      <c r="U2209" s="392">
        <v>0</v>
      </c>
      <c r="V2209" s="177"/>
      <c r="W2209" s="177"/>
      <c r="X2209" s="177"/>
      <c r="Y2209" s="177"/>
      <c r="Z2209" s="177"/>
      <c r="AA2209" s="545">
        <v>0</v>
      </c>
      <c r="AB2209" s="490"/>
      <c r="AC2209" s="515"/>
      <c r="AD2209" s="515"/>
      <c r="AE2209" s="515"/>
      <c r="AF2209" s="488"/>
      <c r="AG2209" s="515"/>
      <c r="AH2209" s="515"/>
      <c r="AI2209" s="488"/>
      <c r="AJ2209" s="488"/>
      <c r="AK2209" s="515"/>
      <c r="AL2209" s="515"/>
      <c r="AM2209" s="515"/>
      <c r="AN2209" s="515"/>
      <c r="AO2209" s="515"/>
      <c r="AP2209" s="515"/>
      <c r="AQ2209" s="515"/>
      <c r="AR2209" s="515"/>
      <c r="AS2209" s="515"/>
      <c r="AT2209" s="515"/>
      <c r="AU2209" s="489"/>
    </row>
    <row r="2210" spans="1:47" s="516" customFormat="1" ht="12.75">
      <c r="A2210" s="534"/>
      <c r="B2210" s="401" t="s">
        <v>377</v>
      </c>
      <c r="C2210" s="360"/>
      <c r="D2210" s="360"/>
      <c r="E2210" s="360"/>
      <c r="F2210" s="402"/>
      <c r="G2210" s="402"/>
      <c r="H2210" s="177"/>
      <c r="I2210" s="177"/>
      <c r="J2210" s="177"/>
      <c r="K2210" s="177"/>
      <c r="L2210" s="177"/>
      <c r="M2210" s="177"/>
      <c r="N2210" s="177"/>
      <c r="O2210" s="177"/>
      <c r="P2210" s="177"/>
      <c r="Q2210" s="177"/>
      <c r="R2210" s="177"/>
      <c r="S2210" s="177"/>
      <c r="T2210" s="392">
        <v>0</v>
      </c>
      <c r="U2210" s="392">
        <v>0</v>
      </c>
      <c r="V2210" s="177"/>
      <c r="W2210" s="177"/>
      <c r="X2210" s="177"/>
      <c r="Y2210" s="177"/>
      <c r="Z2210" s="177"/>
      <c r="AA2210" s="545">
        <v>0</v>
      </c>
      <c r="AB2210" s="490"/>
      <c r="AC2210" s="515"/>
      <c r="AD2210" s="515"/>
      <c r="AE2210" s="515"/>
      <c r="AF2210" s="488"/>
      <c r="AG2210" s="515"/>
      <c r="AH2210" s="515"/>
      <c r="AI2210" s="488"/>
      <c r="AJ2210" s="488"/>
      <c r="AK2210" s="515"/>
      <c r="AL2210" s="515"/>
      <c r="AM2210" s="515"/>
      <c r="AN2210" s="515"/>
      <c r="AO2210" s="515"/>
      <c r="AP2210" s="515"/>
      <c r="AQ2210" s="515"/>
      <c r="AR2210" s="515"/>
      <c r="AS2210" s="515"/>
      <c r="AT2210" s="515"/>
      <c r="AU2210" s="489"/>
    </row>
    <row r="2211" spans="1:47" s="516" customFormat="1" ht="12.75">
      <c r="A2211" s="534"/>
      <c r="B2211" s="401" t="s">
        <v>67</v>
      </c>
      <c r="C2211" s="360"/>
      <c r="D2211" s="360"/>
      <c r="E2211" s="360"/>
      <c r="F2211" s="402"/>
      <c r="G2211" s="402"/>
      <c r="H2211" s="177">
        <v>12.98</v>
      </c>
      <c r="I2211" s="518">
        <v>12.98</v>
      </c>
      <c r="J2211" s="177"/>
      <c r="K2211" s="177"/>
      <c r="L2211" s="177"/>
      <c r="M2211" s="177"/>
      <c r="N2211" s="177"/>
      <c r="O2211" s="177"/>
      <c r="P2211" s="177"/>
      <c r="Q2211" s="177"/>
      <c r="R2211" s="177"/>
      <c r="S2211" s="177"/>
      <c r="T2211" s="392">
        <v>0</v>
      </c>
      <c r="U2211" s="392">
        <v>0</v>
      </c>
      <c r="V2211" s="177"/>
      <c r="W2211" s="177">
        <v>12.98</v>
      </c>
      <c r="X2211" s="177"/>
      <c r="Y2211" s="177"/>
      <c r="Z2211" s="177"/>
      <c r="AA2211" s="545">
        <v>12.98</v>
      </c>
      <c r="AB2211" s="490"/>
      <c r="AC2211" s="515"/>
      <c r="AD2211" s="515"/>
      <c r="AE2211" s="515"/>
      <c r="AF2211" s="488"/>
      <c r="AG2211" s="515"/>
      <c r="AH2211" s="515"/>
      <c r="AI2211" s="488"/>
      <c r="AJ2211" s="488"/>
      <c r="AK2211" s="515"/>
      <c r="AL2211" s="515"/>
      <c r="AM2211" s="515"/>
      <c r="AN2211" s="515"/>
      <c r="AO2211" s="515"/>
      <c r="AP2211" s="515"/>
      <c r="AQ2211" s="515"/>
      <c r="AR2211" s="515"/>
      <c r="AS2211" s="515"/>
      <c r="AT2211" s="515"/>
      <c r="AU2211" s="489"/>
    </row>
    <row r="2212" spans="1:47" s="528" customFormat="1" ht="39.950000000000003" customHeight="1">
      <c r="A2212" s="542">
        <v>92</v>
      </c>
      <c r="B2212" s="544" t="s">
        <v>226</v>
      </c>
      <c r="C2212" s="513" t="s">
        <v>52</v>
      </c>
      <c r="D2212" s="513">
        <v>0</v>
      </c>
      <c r="E2212" s="513">
        <v>0</v>
      </c>
      <c r="F2212" s="398">
        <v>2015</v>
      </c>
      <c r="G2212" s="398">
        <v>2015</v>
      </c>
      <c r="H2212" s="513">
        <v>13.64</v>
      </c>
      <c r="I2212" s="513">
        <v>13.64</v>
      </c>
      <c r="J2212" s="513"/>
      <c r="K2212" s="513"/>
      <c r="L2212" s="513"/>
      <c r="M2212" s="513"/>
      <c r="N2212" s="513">
        <v>0</v>
      </c>
      <c r="O2212" s="513">
        <v>0</v>
      </c>
      <c r="P2212" s="513"/>
      <c r="Q2212" s="513"/>
      <c r="R2212" s="513"/>
      <c r="S2212" s="513"/>
      <c r="T2212" s="584">
        <v>0</v>
      </c>
      <c r="U2212" s="584">
        <v>0</v>
      </c>
      <c r="V2212" s="590"/>
      <c r="W2212" s="513">
        <v>0</v>
      </c>
      <c r="X2212" s="513">
        <v>13.64</v>
      </c>
      <c r="Y2212" s="513"/>
      <c r="Z2212" s="513"/>
      <c r="AA2212" s="587">
        <v>13.64</v>
      </c>
      <c r="AB2212" s="531"/>
      <c r="AC2212" s="515"/>
      <c r="AD2212" s="537"/>
      <c r="AE2212" s="537"/>
      <c r="AF2212" s="515"/>
      <c r="AG2212" s="515"/>
      <c r="AH2212" s="515"/>
      <c r="AI2212" s="515"/>
      <c r="AJ2212" s="515"/>
      <c r="AK2212" s="515"/>
      <c r="AL2212" s="515"/>
      <c r="AM2212" s="515"/>
      <c r="AN2212" s="515"/>
      <c r="AO2212" s="515"/>
      <c r="AP2212" s="515"/>
      <c r="AQ2212" s="537"/>
      <c r="AR2212" s="537"/>
      <c r="AS2212" s="537"/>
      <c r="AT2212" s="537"/>
      <c r="AU2212" s="527"/>
    </row>
    <row r="2213" spans="1:47" s="516" customFormat="1" ht="12.75">
      <c r="A2213" s="534"/>
      <c r="B2213" s="401" t="s">
        <v>361</v>
      </c>
      <c r="C2213" s="360">
        <v>0</v>
      </c>
      <c r="D2213" s="360">
        <v>0</v>
      </c>
      <c r="E2213" s="360">
        <v>0</v>
      </c>
      <c r="F2213" s="402"/>
      <c r="G2213" s="402"/>
      <c r="H2213" s="177">
        <v>13.64</v>
      </c>
      <c r="I2213" s="177">
        <v>13.64</v>
      </c>
      <c r="J2213" s="177">
        <v>0</v>
      </c>
      <c r="K2213" s="177">
        <v>0</v>
      </c>
      <c r="L2213" s="177">
        <v>0</v>
      </c>
      <c r="M2213" s="177">
        <v>0</v>
      </c>
      <c r="N2213" s="177">
        <v>0</v>
      </c>
      <c r="O2213" s="177">
        <v>0</v>
      </c>
      <c r="P2213" s="177">
        <v>0</v>
      </c>
      <c r="Q2213" s="177">
        <v>0</v>
      </c>
      <c r="R2213" s="177">
        <v>0</v>
      </c>
      <c r="S2213" s="177">
        <v>0</v>
      </c>
      <c r="T2213" s="392">
        <v>0</v>
      </c>
      <c r="U2213" s="392">
        <v>0</v>
      </c>
      <c r="V2213" s="177">
        <v>0</v>
      </c>
      <c r="W2213" s="177">
        <v>0</v>
      </c>
      <c r="X2213" s="177">
        <v>13.64</v>
      </c>
      <c r="Y2213" s="177">
        <v>0</v>
      </c>
      <c r="Z2213" s="177">
        <v>0</v>
      </c>
      <c r="AA2213" s="545">
        <v>13.64</v>
      </c>
      <c r="AB2213" s="490"/>
      <c r="AC2213" s="515"/>
      <c r="AD2213" s="515"/>
      <c r="AE2213" s="515"/>
      <c r="AF2213" s="488"/>
      <c r="AG2213" s="515"/>
      <c r="AH2213" s="515"/>
      <c r="AI2213" s="488"/>
      <c r="AJ2213" s="488"/>
      <c r="AK2213" s="515"/>
      <c r="AL2213" s="515"/>
      <c r="AM2213" s="515"/>
      <c r="AN2213" s="515"/>
      <c r="AO2213" s="515"/>
      <c r="AP2213" s="515"/>
      <c r="AQ2213" s="515"/>
      <c r="AR2213" s="515"/>
      <c r="AS2213" s="515"/>
      <c r="AT2213" s="515"/>
      <c r="AU2213" s="489"/>
    </row>
    <row r="2214" spans="1:47" s="516" customFormat="1" ht="12.75">
      <c r="A2214" s="534"/>
      <c r="B2214" s="401" t="s">
        <v>362</v>
      </c>
      <c r="C2214" s="360">
        <v>0</v>
      </c>
      <c r="D2214" s="360">
        <v>0</v>
      </c>
      <c r="E2214" s="360">
        <v>0</v>
      </c>
      <c r="F2214" s="402"/>
      <c r="G2214" s="402"/>
      <c r="H2214" s="177">
        <v>0</v>
      </c>
      <c r="I2214" s="177">
        <v>0</v>
      </c>
      <c r="J2214" s="177">
        <v>0</v>
      </c>
      <c r="K2214" s="177">
        <v>0</v>
      </c>
      <c r="L2214" s="177">
        <v>0</v>
      </c>
      <c r="M2214" s="177">
        <v>0</v>
      </c>
      <c r="N2214" s="177">
        <v>0</v>
      </c>
      <c r="O2214" s="177">
        <v>0</v>
      </c>
      <c r="P2214" s="177">
        <v>0</v>
      </c>
      <c r="Q2214" s="177">
        <v>0</v>
      </c>
      <c r="R2214" s="177">
        <v>0</v>
      </c>
      <c r="S2214" s="177">
        <v>0</v>
      </c>
      <c r="T2214" s="392">
        <v>0</v>
      </c>
      <c r="U2214" s="392">
        <v>0</v>
      </c>
      <c r="V2214" s="177">
        <v>0</v>
      </c>
      <c r="W2214" s="177">
        <v>0</v>
      </c>
      <c r="X2214" s="177">
        <v>0</v>
      </c>
      <c r="Y2214" s="177">
        <v>0</v>
      </c>
      <c r="Z2214" s="177">
        <v>0</v>
      </c>
      <c r="AA2214" s="545">
        <v>0</v>
      </c>
      <c r="AB2214" s="490"/>
      <c r="AC2214" s="515"/>
      <c r="AD2214" s="515"/>
      <c r="AE2214" s="515"/>
      <c r="AF2214" s="488"/>
      <c r="AG2214" s="515"/>
      <c r="AH2214" s="515"/>
      <c r="AI2214" s="488"/>
      <c r="AJ2214" s="488"/>
      <c r="AK2214" s="515"/>
      <c r="AL2214" s="515"/>
      <c r="AM2214" s="515"/>
      <c r="AN2214" s="515"/>
      <c r="AO2214" s="515"/>
      <c r="AP2214" s="515"/>
      <c r="AQ2214" s="515"/>
      <c r="AR2214" s="515"/>
      <c r="AS2214" s="515"/>
      <c r="AT2214" s="515"/>
      <c r="AU2214" s="489"/>
    </row>
    <row r="2215" spans="1:47" s="516" customFormat="1" ht="12.75">
      <c r="A2215" s="534"/>
      <c r="B2215" s="401" t="s">
        <v>363</v>
      </c>
      <c r="C2215" s="360">
        <v>0</v>
      </c>
      <c r="D2215" s="360">
        <v>0</v>
      </c>
      <c r="E2215" s="360">
        <v>0</v>
      </c>
      <c r="F2215" s="402"/>
      <c r="G2215" s="402"/>
      <c r="H2215" s="177">
        <v>0</v>
      </c>
      <c r="I2215" s="177">
        <v>0</v>
      </c>
      <c r="J2215" s="177">
        <v>0</v>
      </c>
      <c r="K2215" s="177">
        <v>0</v>
      </c>
      <c r="L2215" s="177">
        <v>0</v>
      </c>
      <c r="M2215" s="177">
        <v>0</v>
      </c>
      <c r="N2215" s="177">
        <v>0</v>
      </c>
      <c r="O2215" s="177">
        <v>0</v>
      </c>
      <c r="P2215" s="177">
        <v>0</v>
      </c>
      <c r="Q2215" s="177">
        <v>0</v>
      </c>
      <c r="R2215" s="177">
        <v>0</v>
      </c>
      <c r="S2215" s="177">
        <v>0</v>
      </c>
      <c r="T2215" s="392">
        <v>0</v>
      </c>
      <c r="U2215" s="392">
        <v>0</v>
      </c>
      <c r="V2215" s="177">
        <v>0</v>
      </c>
      <c r="W2215" s="177">
        <v>0</v>
      </c>
      <c r="X2215" s="177">
        <v>0</v>
      </c>
      <c r="Y2215" s="177">
        <v>0</v>
      </c>
      <c r="Z2215" s="177">
        <v>0</v>
      </c>
      <c r="AA2215" s="545">
        <v>0</v>
      </c>
      <c r="AB2215" s="490"/>
      <c r="AC2215" s="515"/>
      <c r="AD2215" s="515"/>
      <c r="AE2215" s="515"/>
      <c r="AF2215" s="488"/>
      <c r="AG2215" s="515"/>
      <c r="AH2215" s="515"/>
      <c r="AI2215" s="488"/>
      <c r="AJ2215" s="488"/>
      <c r="AK2215" s="515"/>
      <c r="AL2215" s="515"/>
      <c r="AM2215" s="515"/>
      <c r="AN2215" s="515"/>
      <c r="AO2215" s="515"/>
      <c r="AP2215" s="515"/>
      <c r="AQ2215" s="515"/>
      <c r="AR2215" s="515"/>
      <c r="AS2215" s="515"/>
      <c r="AT2215" s="515"/>
      <c r="AU2215" s="489"/>
    </row>
    <row r="2216" spans="1:47" s="516" customFormat="1" ht="12.75">
      <c r="A2216" s="534"/>
      <c r="B2216" s="401" t="s">
        <v>364</v>
      </c>
      <c r="C2216" s="360"/>
      <c r="D2216" s="360"/>
      <c r="E2216" s="360"/>
      <c r="F2216" s="402"/>
      <c r="G2216" s="402"/>
      <c r="H2216" s="177"/>
      <c r="I2216" s="177"/>
      <c r="J2216" s="177"/>
      <c r="K2216" s="177"/>
      <c r="L2216" s="177"/>
      <c r="M2216" s="177"/>
      <c r="N2216" s="177"/>
      <c r="O2216" s="177"/>
      <c r="P2216" s="177"/>
      <c r="Q2216" s="177"/>
      <c r="R2216" s="177"/>
      <c r="S2216" s="177"/>
      <c r="T2216" s="392">
        <v>0</v>
      </c>
      <c r="U2216" s="392">
        <v>0</v>
      </c>
      <c r="V2216" s="177"/>
      <c r="W2216" s="177"/>
      <c r="X2216" s="177"/>
      <c r="Y2216" s="177"/>
      <c r="Z2216" s="177"/>
      <c r="AA2216" s="545">
        <v>0</v>
      </c>
      <c r="AB2216" s="490"/>
      <c r="AC2216" s="515"/>
      <c r="AD2216" s="515"/>
      <c r="AE2216" s="515"/>
      <c r="AF2216" s="488"/>
      <c r="AG2216" s="515"/>
      <c r="AH2216" s="515"/>
      <c r="AI2216" s="488"/>
      <c r="AJ2216" s="488"/>
      <c r="AK2216" s="515"/>
      <c r="AL2216" s="515"/>
      <c r="AM2216" s="515"/>
      <c r="AN2216" s="515"/>
      <c r="AO2216" s="515"/>
      <c r="AP2216" s="515"/>
      <c r="AQ2216" s="515"/>
      <c r="AR2216" s="515"/>
      <c r="AS2216" s="515"/>
      <c r="AT2216" s="515"/>
      <c r="AU2216" s="489"/>
    </row>
    <row r="2217" spans="1:47" s="516" customFormat="1" ht="12.75">
      <c r="A2217" s="534"/>
      <c r="B2217" s="401" t="s">
        <v>365</v>
      </c>
      <c r="C2217" s="360"/>
      <c r="D2217" s="360"/>
      <c r="E2217" s="360"/>
      <c r="F2217" s="402"/>
      <c r="G2217" s="402"/>
      <c r="H2217" s="177"/>
      <c r="I2217" s="177"/>
      <c r="J2217" s="177"/>
      <c r="K2217" s="177"/>
      <c r="L2217" s="177"/>
      <c r="M2217" s="177"/>
      <c r="N2217" s="177"/>
      <c r="O2217" s="177"/>
      <c r="P2217" s="177"/>
      <c r="Q2217" s="177"/>
      <c r="R2217" s="177"/>
      <c r="S2217" s="177"/>
      <c r="T2217" s="392">
        <v>0</v>
      </c>
      <c r="U2217" s="392">
        <v>0</v>
      </c>
      <c r="V2217" s="177"/>
      <c r="W2217" s="177"/>
      <c r="X2217" s="177"/>
      <c r="Y2217" s="177"/>
      <c r="Z2217" s="177"/>
      <c r="AA2217" s="545">
        <v>0</v>
      </c>
      <c r="AB2217" s="490"/>
      <c r="AC2217" s="515"/>
      <c r="AD2217" s="515"/>
      <c r="AE2217" s="515"/>
      <c r="AF2217" s="488"/>
      <c r="AG2217" s="515"/>
      <c r="AH2217" s="515"/>
      <c r="AI2217" s="488"/>
      <c r="AJ2217" s="488"/>
      <c r="AK2217" s="515"/>
      <c r="AL2217" s="515"/>
      <c r="AM2217" s="515"/>
      <c r="AN2217" s="515"/>
      <c r="AO2217" s="515"/>
      <c r="AP2217" s="515"/>
      <c r="AQ2217" s="515"/>
      <c r="AR2217" s="515"/>
      <c r="AS2217" s="515"/>
      <c r="AT2217" s="515"/>
      <c r="AU2217" s="489"/>
    </row>
    <row r="2218" spans="1:47" s="516" customFormat="1" ht="12.75">
      <c r="A2218" s="534"/>
      <c r="B2218" s="401" t="s">
        <v>366</v>
      </c>
      <c r="C2218" s="360"/>
      <c r="D2218" s="360"/>
      <c r="E2218" s="360"/>
      <c r="F2218" s="402"/>
      <c r="G2218" s="402"/>
      <c r="H2218" s="177"/>
      <c r="I2218" s="177"/>
      <c r="J2218" s="177"/>
      <c r="K2218" s="177"/>
      <c r="L2218" s="177"/>
      <c r="M2218" s="177"/>
      <c r="N2218" s="177"/>
      <c r="O2218" s="177"/>
      <c r="P2218" s="177"/>
      <c r="Q2218" s="177"/>
      <c r="R2218" s="177"/>
      <c r="S2218" s="177"/>
      <c r="T2218" s="392">
        <v>0</v>
      </c>
      <c r="U2218" s="392">
        <v>0</v>
      </c>
      <c r="V2218" s="177"/>
      <c r="W2218" s="177"/>
      <c r="X2218" s="177"/>
      <c r="Y2218" s="177"/>
      <c r="Z2218" s="177"/>
      <c r="AA2218" s="545">
        <v>0</v>
      </c>
      <c r="AB2218" s="490"/>
      <c r="AC2218" s="515"/>
      <c r="AD2218" s="515"/>
      <c r="AE2218" s="515"/>
      <c r="AF2218" s="488"/>
      <c r="AG2218" s="515"/>
      <c r="AH2218" s="515"/>
      <c r="AI2218" s="488"/>
      <c r="AJ2218" s="488"/>
      <c r="AK2218" s="515"/>
      <c r="AL2218" s="515"/>
      <c r="AM2218" s="515"/>
      <c r="AN2218" s="515"/>
      <c r="AO2218" s="515"/>
      <c r="AP2218" s="515"/>
      <c r="AQ2218" s="515"/>
      <c r="AR2218" s="515"/>
      <c r="AS2218" s="515"/>
      <c r="AT2218" s="515"/>
      <c r="AU2218" s="489"/>
    </row>
    <row r="2219" spans="1:47" s="516" customFormat="1" ht="12.75">
      <c r="A2219" s="534"/>
      <c r="B2219" s="401" t="s">
        <v>367</v>
      </c>
      <c r="C2219" s="360"/>
      <c r="D2219" s="360"/>
      <c r="E2219" s="360"/>
      <c r="F2219" s="402"/>
      <c r="G2219" s="402"/>
      <c r="H2219" s="177"/>
      <c r="I2219" s="177"/>
      <c r="J2219" s="177"/>
      <c r="K2219" s="177"/>
      <c r="L2219" s="177"/>
      <c r="M2219" s="177"/>
      <c r="N2219" s="177"/>
      <c r="O2219" s="177"/>
      <c r="P2219" s="177"/>
      <c r="Q2219" s="177"/>
      <c r="R2219" s="177"/>
      <c r="S2219" s="177"/>
      <c r="T2219" s="392">
        <v>0</v>
      </c>
      <c r="U2219" s="392">
        <v>0</v>
      </c>
      <c r="V2219" s="177"/>
      <c r="W2219" s="177"/>
      <c r="X2219" s="177"/>
      <c r="Y2219" s="177"/>
      <c r="Z2219" s="177"/>
      <c r="AA2219" s="545">
        <v>0</v>
      </c>
      <c r="AB2219" s="490"/>
      <c r="AC2219" s="515"/>
      <c r="AD2219" s="515"/>
      <c r="AE2219" s="515"/>
      <c r="AF2219" s="488"/>
      <c r="AG2219" s="515"/>
      <c r="AH2219" s="515"/>
      <c r="AI2219" s="488"/>
      <c r="AJ2219" s="488"/>
      <c r="AK2219" s="515"/>
      <c r="AL2219" s="515"/>
      <c r="AM2219" s="515"/>
      <c r="AN2219" s="515"/>
      <c r="AO2219" s="515"/>
      <c r="AP2219" s="515"/>
      <c r="AQ2219" s="515"/>
      <c r="AR2219" s="515"/>
      <c r="AS2219" s="515"/>
      <c r="AT2219" s="515"/>
      <c r="AU2219" s="489"/>
    </row>
    <row r="2220" spans="1:47" s="516" customFormat="1" ht="12.75">
      <c r="A2220" s="534"/>
      <c r="B2220" s="401" t="s">
        <v>368</v>
      </c>
      <c r="C2220" s="360">
        <v>0</v>
      </c>
      <c r="D2220" s="360">
        <v>0</v>
      </c>
      <c r="E2220" s="360">
        <v>0</v>
      </c>
      <c r="F2220" s="402"/>
      <c r="G2220" s="402"/>
      <c r="H2220" s="177">
        <v>0</v>
      </c>
      <c r="I2220" s="177">
        <v>0</v>
      </c>
      <c r="J2220" s="177">
        <v>0</v>
      </c>
      <c r="K2220" s="177">
        <v>0</v>
      </c>
      <c r="L2220" s="177">
        <v>0</v>
      </c>
      <c r="M2220" s="177">
        <v>0</v>
      </c>
      <c r="N2220" s="177">
        <v>0</v>
      </c>
      <c r="O2220" s="177">
        <v>0</v>
      </c>
      <c r="P2220" s="177">
        <v>0</v>
      </c>
      <c r="Q2220" s="177">
        <v>0</v>
      </c>
      <c r="R2220" s="177">
        <v>0</v>
      </c>
      <c r="S2220" s="177">
        <v>0</v>
      </c>
      <c r="T2220" s="392">
        <v>0</v>
      </c>
      <c r="U2220" s="392">
        <v>0</v>
      </c>
      <c r="V2220" s="177">
        <v>0</v>
      </c>
      <c r="W2220" s="177">
        <v>0</v>
      </c>
      <c r="X2220" s="177">
        <v>0</v>
      </c>
      <c r="Y2220" s="177">
        <v>0</v>
      </c>
      <c r="Z2220" s="177">
        <v>0</v>
      </c>
      <c r="AA2220" s="545">
        <v>0</v>
      </c>
      <c r="AB2220" s="490"/>
      <c r="AC2220" s="515"/>
      <c r="AD2220" s="515"/>
      <c r="AE2220" s="515"/>
      <c r="AF2220" s="488"/>
      <c r="AG2220" s="515"/>
      <c r="AH2220" s="515"/>
      <c r="AI2220" s="488"/>
      <c r="AJ2220" s="488"/>
      <c r="AK2220" s="515"/>
      <c r="AL2220" s="515"/>
      <c r="AM2220" s="515"/>
      <c r="AN2220" s="515"/>
      <c r="AO2220" s="515"/>
      <c r="AP2220" s="515"/>
      <c r="AQ2220" s="515"/>
      <c r="AR2220" s="515"/>
      <c r="AS2220" s="515"/>
      <c r="AT2220" s="515"/>
      <c r="AU2220" s="489"/>
    </row>
    <row r="2221" spans="1:47" s="516" customFormat="1" ht="12.75">
      <c r="A2221" s="534"/>
      <c r="B2221" s="401" t="s">
        <v>369</v>
      </c>
      <c r="C2221" s="360"/>
      <c r="D2221" s="360"/>
      <c r="E2221" s="360"/>
      <c r="F2221" s="402"/>
      <c r="G2221" s="402"/>
      <c r="H2221" s="177"/>
      <c r="I2221" s="177"/>
      <c r="J2221" s="177"/>
      <c r="K2221" s="177"/>
      <c r="L2221" s="177"/>
      <c r="M2221" s="177"/>
      <c r="N2221" s="177"/>
      <c r="O2221" s="177"/>
      <c r="P2221" s="177"/>
      <c r="Q2221" s="177"/>
      <c r="R2221" s="177"/>
      <c r="S2221" s="177"/>
      <c r="T2221" s="392">
        <v>0</v>
      </c>
      <c r="U2221" s="392">
        <v>0</v>
      </c>
      <c r="V2221" s="177"/>
      <c r="W2221" s="177"/>
      <c r="X2221" s="177"/>
      <c r="Y2221" s="177"/>
      <c r="Z2221" s="177"/>
      <c r="AA2221" s="545">
        <v>0</v>
      </c>
      <c r="AB2221" s="490"/>
      <c r="AC2221" s="515"/>
      <c r="AD2221" s="515"/>
      <c r="AE2221" s="515"/>
      <c r="AF2221" s="488"/>
      <c r="AG2221" s="515"/>
      <c r="AH2221" s="515"/>
      <c r="AI2221" s="488"/>
      <c r="AJ2221" s="488"/>
      <c r="AK2221" s="515"/>
      <c r="AL2221" s="515"/>
      <c r="AM2221" s="515"/>
      <c r="AN2221" s="515"/>
      <c r="AO2221" s="515"/>
      <c r="AP2221" s="515"/>
      <c r="AQ2221" s="515"/>
      <c r="AR2221" s="515"/>
      <c r="AS2221" s="515"/>
      <c r="AT2221" s="515"/>
      <c r="AU2221" s="489"/>
    </row>
    <row r="2222" spans="1:47" s="516" customFormat="1" ht="12.75">
      <c r="A2222" s="534"/>
      <c r="B2222" s="401" t="s">
        <v>370</v>
      </c>
      <c r="C2222" s="360"/>
      <c r="D2222" s="360"/>
      <c r="E2222" s="360"/>
      <c r="F2222" s="402"/>
      <c r="G2222" s="402"/>
      <c r="H2222" s="177"/>
      <c r="I2222" s="177"/>
      <c r="J2222" s="177"/>
      <c r="K2222" s="177"/>
      <c r="L2222" s="177"/>
      <c r="M2222" s="177"/>
      <c r="N2222" s="177"/>
      <c r="O2222" s="177"/>
      <c r="P2222" s="177"/>
      <c r="Q2222" s="177"/>
      <c r="R2222" s="177"/>
      <c r="S2222" s="177"/>
      <c r="T2222" s="392">
        <v>0</v>
      </c>
      <c r="U2222" s="392">
        <v>0</v>
      </c>
      <c r="V2222" s="177"/>
      <c r="W2222" s="177"/>
      <c r="X2222" s="177"/>
      <c r="Y2222" s="177"/>
      <c r="Z2222" s="177"/>
      <c r="AA2222" s="545">
        <v>0</v>
      </c>
      <c r="AB2222" s="490"/>
      <c r="AC2222" s="515"/>
      <c r="AD2222" s="515"/>
      <c r="AE2222" s="515"/>
      <c r="AF2222" s="488"/>
      <c r="AG2222" s="515"/>
      <c r="AH2222" s="515"/>
      <c r="AI2222" s="488"/>
      <c r="AJ2222" s="488"/>
      <c r="AK2222" s="515"/>
      <c r="AL2222" s="515"/>
      <c r="AM2222" s="515"/>
      <c r="AN2222" s="515"/>
      <c r="AO2222" s="515"/>
      <c r="AP2222" s="515"/>
      <c r="AQ2222" s="515"/>
      <c r="AR2222" s="515"/>
      <c r="AS2222" s="515"/>
      <c r="AT2222" s="515"/>
      <c r="AU2222" s="489"/>
    </row>
    <row r="2223" spans="1:47" s="516" customFormat="1" ht="12.75">
      <c r="A2223" s="534"/>
      <c r="B2223" s="401" t="s">
        <v>371</v>
      </c>
      <c r="C2223" s="360"/>
      <c r="D2223" s="360"/>
      <c r="E2223" s="360"/>
      <c r="F2223" s="402"/>
      <c r="G2223" s="402"/>
      <c r="H2223" s="177"/>
      <c r="I2223" s="177"/>
      <c r="J2223" s="177"/>
      <c r="K2223" s="177"/>
      <c r="L2223" s="177"/>
      <c r="M2223" s="177"/>
      <c r="N2223" s="177"/>
      <c r="O2223" s="177"/>
      <c r="P2223" s="177"/>
      <c r="Q2223" s="177"/>
      <c r="R2223" s="177"/>
      <c r="S2223" s="177"/>
      <c r="T2223" s="392">
        <v>0</v>
      </c>
      <c r="U2223" s="392">
        <v>0</v>
      </c>
      <c r="V2223" s="177"/>
      <c r="W2223" s="177"/>
      <c r="X2223" s="177"/>
      <c r="Y2223" s="177"/>
      <c r="Z2223" s="177"/>
      <c r="AA2223" s="545">
        <v>0</v>
      </c>
      <c r="AB2223" s="490"/>
      <c r="AC2223" s="515"/>
      <c r="AD2223" s="515"/>
      <c r="AE2223" s="515"/>
      <c r="AF2223" s="488"/>
      <c r="AG2223" s="515"/>
      <c r="AH2223" s="515"/>
      <c r="AI2223" s="488"/>
      <c r="AJ2223" s="488"/>
      <c r="AK2223" s="515"/>
      <c r="AL2223" s="515"/>
      <c r="AM2223" s="515"/>
      <c r="AN2223" s="515"/>
      <c r="AO2223" s="515"/>
      <c r="AP2223" s="515"/>
      <c r="AQ2223" s="515"/>
      <c r="AR2223" s="515"/>
      <c r="AS2223" s="515"/>
      <c r="AT2223" s="515"/>
      <c r="AU2223" s="489"/>
    </row>
    <row r="2224" spans="1:47" s="516" customFormat="1" ht="12.75">
      <c r="A2224" s="534"/>
      <c r="B2224" s="401" t="s">
        <v>372</v>
      </c>
      <c r="C2224" s="360"/>
      <c r="D2224" s="360"/>
      <c r="E2224" s="360"/>
      <c r="F2224" s="402"/>
      <c r="G2224" s="402"/>
      <c r="H2224" s="177"/>
      <c r="I2224" s="177"/>
      <c r="J2224" s="177"/>
      <c r="K2224" s="177"/>
      <c r="L2224" s="177"/>
      <c r="M2224" s="177"/>
      <c r="N2224" s="177"/>
      <c r="O2224" s="177"/>
      <c r="P2224" s="177"/>
      <c r="Q2224" s="177"/>
      <c r="R2224" s="177"/>
      <c r="S2224" s="177"/>
      <c r="T2224" s="392">
        <v>0</v>
      </c>
      <c r="U2224" s="392">
        <v>0</v>
      </c>
      <c r="V2224" s="177"/>
      <c r="W2224" s="177"/>
      <c r="X2224" s="177"/>
      <c r="Y2224" s="177"/>
      <c r="Z2224" s="177"/>
      <c r="AA2224" s="545">
        <v>0</v>
      </c>
      <c r="AB2224" s="490"/>
      <c r="AC2224" s="515"/>
      <c r="AD2224" s="515"/>
      <c r="AE2224" s="515"/>
      <c r="AF2224" s="488"/>
      <c r="AG2224" s="515"/>
      <c r="AH2224" s="515"/>
      <c r="AI2224" s="488"/>
      <c r="AJ2224" s="488"/>
      <c r="AK2224" s="515"/>
      <c r="AL2224" s="515"/>
      <c r="AM2224" s="515"/>
      <c r="AN2224" s="515"/>
      <c r="AO2224" s="515"/>
      <c r="AP2224" s="515"/>
      <c r="AQ2224" s="515"/>
      <c r="AR2224" s="515"/>
      <c r="AS2224" s="515"/>
      <c r="AT2224" s="515"/>
      <c r="AU2224" s="489"/>
    </row>
    <row r="2225" spans="1:47" s="516" customFormat="1" ht="12.75">
      <c r="A2225" s="534"/>
      <c r="B2225" s="401" t="s">
        <v>373</v>
      </c>
      <c r="C2225" s="360">
        <v>0</v>
      </c>
      <c r="D2225" s="360">
        <v>0</v>
      </c>
      <c r="E2225" s="360">
        <v>0</v>
      </c>
      <c r="F2225" s="402"/>
      <c r="G2225" s="402"/>
      <c r="H2225" s="177">
        <v>0</v>
      </c>
      <c r="I2225" s="177">
        <v>0</v>
      </c>
      <c r="J2225" s="177">
        <v>0</v>
      </c>
      <c r="K2225" s="177">
        <v>0</v>
      </c>
      <c r="L2225" s="177">
        <v>0</v>
      </c>
      <c r="M2225" s="177">
        <v>0</v>
      </c>
      <c r="N2225" s="177">
        <v>0</v>
      </c>
      <c r="O2225" s="177">
        <v>0</v>
      </c>
      <c r="P2225" s="177">
        <v>0</v>
      </c>
      <c r="Q2225" s="177">
        <v>0</v>
      </c>
      <c r="R2225" s="177">
        <v>0</v>
      </c>
      <c r="S2225" s="177">
        <v>0</v>
      </c>
      <c r="T2225" s="392">
        <v>0</v>
      </c>
      <c r="U2225" s="392">
        <v>0</v>
      </c>
      <c r="V2225" s="177">
        <v>0</v>
      </c>
      <c r="W2225" s="177">
        <v>0</v>
      </c>
      <c r="X2225" s="177">
        <v>0</v>
      </c>
      <c r="Y2225" s="177">
        <v>0</v>
      </c>
      <c r="Z2225" s="177">
        <v>0</v>
      </c>
      <c r="AA2225" s="545">
        <v>0</v>
      </c>
      <c r="AB2225" s="490"/>
      <c r="AC2225" s="515"/>
      <c r="AD2225" s="515"/>
      <c r="AE2225" s="515"/>
      <c r="AF2225" s="488"/>
      <c r="AG2225" s="515"/>
      <c r="AH2225" s="515"/>
      <c r="AI2225" s="488"/>
      <c r="AJ2225" s="488"/>
      <c r="AK2225" s="515"/>
      <c r="AL2225" s="515"/>
      <c r="AM2225" s="515"/>
      <c r="AN2225" s="515"/>
      <c r="AO2225" s="515"/>
      <c r="AP2225" s="515"/>
      <c r="AQ2225" s="515"/>
      <c r="AR2225" s="515"/>
      <c r="AS2225" s="515"/>
      <c r="AT2225" s="515"/>
      <c r="AU2225" s="489"/>
    </row>
    <row r="2226" spans="1:47" s="516" customFormat="1" ht="12.75">
      <c r="A2226" s="534"/>
      <c r="B2226" s="401" t="s">
        <v>374</v>
      </c>
      <c r="C2226" s="360"/>
      <c r="D2226" s="360"/>
      <c r="E2226" s="360"/>
      <c r="F2226" s="402"/>
      <c r="G2226" s="402"/>
      <c r="H2226" s="177"/>
      <c r="I2226" s="177"/>
      <c r="J2226" s="177"/>
      <c r="K2226" s="177"/>
      <c r="L2226" s="177"/>
      <c r="M2226" s="177"/>
      <c r="N2226" s="177"/>
      <c r="O2226" s="177"/>
      <c r="P2226" s="177"/>
      <c r="Q2226" s="177"/>
      <c r="R2226" s="177"/>
      <c r="S2226" s="177"/>
      <c r="T2226" s="392">
        <v>0</v>
      </c>
      <c r="U2226" s="392">
        <v>0</v>
      </c>
      <c r="V2226" s="177"/>
      <c r="W2226" s="177"/>
      <c r="X2226" s="177"/>
      <c r="Y2226" s="177"/>
      <c r="Z2226" s="177"/>
      <c r="AA2226" s="545">
        <v>0</v>
      </c>
      <c r="AB2226" s="490"/>
      <c r="AC2226" s="515"/>
      <c r="AD2226" s="515"/>
      <c r="AE2226" s="515"/>
      <c r="AF2226" s="488"/>
      <c r="AG2226" s="515"/>
      <c r="AH2226" s="515"/>
      <c r="AI2226" s="488"/>
      <c r="AJ2226" s="488"/>
      <c r="AK2226" s="515"/>
      <c r="AL2226" s="515"/>
      <c r="AM2226" s="515"/>
      <c r="AN2226" s="515"/>
      <c r="AO2226" s="515"/>
      <c r="AP2226" s="515"/>
      <c r="AQ2226" s="515"/>
      <c r="AR2226" s="515"/>
      <c r="AS2226" s="515"/>
      <c r="AT2226" s="515"/>
      <c r="AU2226" s="489"/>
    </row>
    <row r="2227" spans="1:47" s="516" customFormat="1" ht="12.75">
      <c r="A2227" s="534"/>
      <c r="B2227" s="401" t="s">
        <v>375</v>
      </c>
      <c r="C2227" s="360"/>
      <c r="D2227" s="360"/>
      <c r="E2227" s="360"/>
      <c r="F2227" s="402"/>
      <c r="G2227" s="402"/>
      <c r="H2227" s="177"/>
      <c r="I2227" s="177"/>
      <c r="J2227" s="177"/>
      <c r="K2227" s="177"/>
      <c r="L2227" s="177"/>
      <c r="M2227" s="177"/>
      <c r="N2227" s="177"/>
      <c r="O2227" s="177"/>
      <c r="P2227" s="177"/>
      <c r="Q2227" s="177"/>
      <c r="R2227" s="177"/>
      <c r="S2227" s="177"/>
      <c r="T2227" s="392">
        <v>0</v>
      </c>
      <c r="U2227" s="392">
        <v>0</v>
      </c>
      <c r="V2227" s="177"/>
      <c r="W2227" s="177"/>
      <c r="X2227" s="177"/>
      <c r="Y2227" s="177"/>
      <c r="Z2227" s="177"/>
      <c r="AA2227" s="545">
        <v>0</v>
      </c>
      <c r="AB2227" s="490"/>
      <c r="AC2227" s="515"/>
      <c r="AD2227" s="515"/>
      <c r="AE2227" s="515"/>
      <c r="AF2227" s="488"/>
      <c r="AG2227" s="515"/>
      <c r="AH2227" s="515"/>
      <c r="AI2227" s="488"/>
      <c r="AJ2227" s="488"/>
      <c r="AK2227" s="515"/>
      <c r="AL2227" s="515"/>
      <c r="AM2227" s="515"/>
      <c r="AN2227" s="515"/>
      <c r="AO2227" s="515"/>
      <c r="AP2227" s="515"/>
      <c r="AQ2227" s="515"/>
      <c r="AR2227" s="515"/>
      <c r="AS2227" s="515"/>
      <c r="AT2227" s="515"/>
      <c r="AU2227" s="489"/>
    </row>
    <row r="2228" spans="1:47" s="516" customFormat="1" ht="12.75">
      <c r="A2228" s="534"/>
      <c r="B2228" s="401" t="s">
        <v>376</v>
      </c>
      <c r="C2228" s="360"/>
      <c r="D2228" s="360"/>
      <c r="E2228" s="360"/>
      <c r="F2228" s="402"/>
      <c r="G2228" s="402"/>
      <c r="H2228" s="177"/>
      <c r="I2228" s="177"/>
      <c r="J2228" s="177"/>
      <c r="K2228" s="177"/>
      <c r="L2228" s="177"/>
      <c r="M2228" s="177"/>
      <c r="N2228" s="177"/>
      <c r="O2228" s="177"/>
      <c r="P2228" s="177"/>
      <c r="Q2228" s="177"/>
      <c r="R2228" s="177"/>
      <c r="S2228" s="177"/>
      <c r="T2228" s="392">
        <v>0</v>
      </c>
      <c r="U2228" s="392">
        <v>0</v>
      </c>
      <c r="V2228" s="177"/>
      <c r="W2228" s="177"/>
      <c r="X2228" s="177"/>
      <c r="Y2228" s="177"/>
      <c r="Z2228" s="177"/>
      <c r="AA2228" s="545">
        <v>0</v>
      </c>
      <c r="AB2228" s="490"/>
      <c r="AC2228" s="515"/>
      <c r="AD2228" s="515"/>
      <c r="AE2228" s="515"/>
      <c r="AF2228" s="488"/>
      <c r="AG2228" s="515"/>
      <c r="AH2228" s="515"/>
      <c r="AI2228" s="488"/>
      <c r="AJ2228" s="488"/>
      <c r="AK2228" s="515"/>
      <c r="AL2228" s="515"/>
      <c r="AM2228" s="515"/>
      <c r="AN2228" s="515"/>
      <c r="AO2228" s="515"/>
      <c r="AP2228" s="515"/>
      <c r="AQ2228" s="515"/>
      <c r="AR2228" s="515"/>
      <c r="AS2228" s="515"/>
      <c r="AT2228" s="515"/>
      <c r="AU2228" s="489"/>
    </row>
    <row r="2229" spans="1:47" s="516" customFormat="1" ht="12.75">
      <c r="A2229" s="534"/>
      <c r="B2229" s="401" t="s">
        <v>377</v>
      </c>
      <c r="C2229" s="360"/>
      <c r="D2229" s="360"/>
      <c r="E2229" s="360"/>
      <c r="F2229" s="402"/>
      <c r="G2229" s="402"/>
      <c r="H2229" s="177"/>
      <c r="I2229" s="177"/>
      <c r="J2229" s="177"/>
      <c r="K2229" s="177"/>
      <c r="L2229" s="177"/>
      <c r="M2229" s="177"/>
      <c r="N2229" s="177"/>
      <c r="O2229" s="177"/>
      <c r="P2229" s="177"/>
      <c r="Q2229" s="177"/>
      <c r="R2229" s="177"/>
      <c r="S2229" s="177"/>
      <c r="T2229" s="392">
        <v>0</v>
      </c>
      <c r="U2229" s="392">
        <v>0</v>
      </c>
      <c r="V2229" s="177"/>
      <c r="W2229" s="177"/>
      <c r="X2229" s="177"/>
      <c r="Y2229" s="177"/>
      <c r="Z2229" s="177"/>
      <c r="AA2229" s="545">
        <v>0</v>
      </c>
      <c r="AB2229" s="490"/>
      <c r="AC2229" s="515"/>
      <c r="AD2229" s="515"/>
      <c r="AE2229" s="515"/>
      <c r="AF2229" s="488"/>
      <c r="AG2229" s="515"/>
      <c r="AH2229" s="515"/>
      <c r="AI2229" s="488"/>
      <c r="AJ2229" s="488"/>
      <c r="AK2229" s="515"/>
      <c r="AL2229" s="515"/>
      <c r="AM2229" s="515"/>
      <c r="AN2229" s="515"/>
      <c r="AO2229" s="515"/>
      <c r="AP2229" s="515"/>
      <c r="AQ2229" s="515"/>
      <c r="AR2229" s="515"/>
      <c r="AS2229" s="515"/>
      <c r="AT2229" s="515"/>
      <c r="AU2229" s="489"/>
    </row>
    <row r="2230" spans="1:47" s="516" customFormat="1" ht="12.75">
      <c r="A2230" s="534"/>
      <c r="B2230" s="401" t="s">
        <v>67</v>
      </c>
      <c r="C2230" s="360"/>
      <c r="D2230" s="360"/>
      <c r="E2230" s="360"/>
      <c r="F2230" s="402"/>
      <c r="G2230" s="402"/>
      <c r="H2230" s="177">
        <v>13.64</v>
      </c>
      <c r="I2230" s="518">
        <v>13.64</v>
      </c>
      <c r="J2230" s="177"/>
      <c r="K2230" s="177"/>
      <c r="L2230" s="177"/>
      <c r="M2230" s="177"/>
      <c r="N2230" s="177"/>
      <c r="O2230" s="177"/>
      <c r="P2230" s="177"/>
      <c r="Q2230" s="177"/>
      <c r="R2230" s="177"/>
      <c r="S2230" s="177"/>
      <c r="T2230" s="392">
        <v>0</v>
      </c>
      <c r="U2230" s="392">
        <v>0</v>
      </c>
      <c r="V2230" s="177"/>
      <c r="W2230" s="177"/>
      <c r="X2230" s="177">
        <v>13.64</v>
      </c>
      <c r="Y2230" s="177"/>
      <c r="Z2230" s="177"/>
      <c r="AA2230" s="545">
        <v>13.64</v>
      </c>
      <c r="AB2230" s="490"/>
      <c r="AC2230" s="515"/>
      <c r="AD2230" s="515"/>
      <c r="AE2230" s="515"/>
      <c r="AF2230" s="488"/>
      <c r="AG2230" s="515"/>
      <c r="AH2230" s="515"/>
      <c r="AI2230" s="488"/>
      <c r="AJ2230" s="488"/>
      <c r="AK2230" s="515"/>
      <c r="AL2230" s="515"/>
      <c r="AM2230" s="515"/>
      <c r="AN2230" s="515"/>
      <c r="AO2230" s="515"/>
      <c r="AP2230" s="515"/>
      <c r="AQ2230" s="515"/>
      <c r="AR2230" s="515"/>
      <c r="AS2230" s="515"/>
      <c r="AT2230" s="515"/>
      <c r="AU2230" s="489"/>
    </row>
    <row r="2231" spans="1:47" s="528" customFormat="1" ht="39.950000000000003" customHeight="1">
      <c r="A2231" s="542">
        <v>93</v>
      </c>
      <c r="B2231" s="544" t="s">
        <v>178</v>
      </c>
      <c r="C2231" s="513" t="s">
        <v>52</v>
      </c>
      <c r="D2231" s="513">
        <v>0.04</v>
      </c>
      <c r="E2231" s="513">
        <v>0</v>
      </c>
      <c r="F2231" s="398">
        <v>2013</v>
      </c>
      <c r="G2231" s="398">
        <v>2013</v>
      </c>
      <c r="H2231" s="513">
        <v>14.235648260000001</v>
      </c>
      <c r="I2231" s="513">
        <v>0</v>
      </c>
      <c r="J2231" s="513">
        <v>0.04</v>
      </c>
      <c r="K2231" s="513">
        <v>0</v>
      </c>
      <c r="L2231" s="513"/>
      <c r="M2231" s="513"/>
      <c r="N2231" s="513"/>
      <c r="O2231" s="513"/>
      <c r="P2231" s="513"/>
      <c r="Q2231" s="513"/>
      <c r="R2231" s="513"/>
      <c r="S2231" s="513"/>
      <c r="T2231" s="584">
        <v>0.04</v>
      </c>
      <c r="U2231" s="584">
        <v>0</v>
      </c>
      <c r="V2231" s="590">
        <v>14.235648260000001</v>
      </c>
      <c r="W2231" s="513"/>
      <c r="X2231" s="513"/>
      <c r="Y2231" s="513"/>
      <c r="Z2231" s="513"/>
      <c r="AA2231" s="587">
        <v>14.235648260000001</v>
      </c>
      <c r="AB2231" s="531"/>
      <c r="AC2231" s="515"/>
      <c r="AD2231" s="537"/>
      <c r="AE2231" s="537"/>
      <c r="AF2231" s="515"/>
      <c r="AG2231" s="515"/>
      <c r="AH2231" s="515"/>
      <c r="AI2231" s="515"/>
      <c r="AJ2231" s="515"/>
      <c r="AK2231" s="515"/>
      <c r="AL2231" s="515"/>
      <c r="AM2231" s="515"/>
      <c r="AN2231" s="515"/>
      <c r="AO2231" s="515"/>
      <c r="AP2231" s="515"/>
      <c r="AQ2231" s="537"/>
      <c r="AR2231" s="537"/>
      <c r="AS2231" s="537"/>
      <c r="AT2231" s="537"/>
      <c r="AU2231" s="527"/>
    </row>
    <row r="2232" spans="1:47" s="516" customFormat="1" ht="12.75">
      <c r="A2232" s="534"/>
      <c r="B2232" s="401" t="s">
        <v>361</v>
      </c>
      <c r="C2232" s="360">
        <v>0</v>
      </c>
      <c r="D2232" s="360">
        <v>0.04</v>
      </c>
      <c r="E2232" s="360">
        <v>0</v>
      </c>
      <c r="F2232" s="402"/>
      <c r="G2232" s="402"/>
      <c r="H2232" s="177">
        <v>14.235648259600019</v>
      </c>
      <c r="I2232" s="177">
        <v>0</v>
      </c>
      <c r="J2232" s="177">
        <v>0.04</v>
      </c>
      <c r="K2232" s="177">
        <v>0</v>
      </c>
      <c r="L2232" s="177">
        <v>0</v>
      </c>
      <c r="M2232" s="177">
        <v>0</v>
      </c>
      <c r="N2232" s="177">
        <v>0</v>
      </c>
      <c r="O2232" s="177">
        <v>0</v>
      </c>
      <c r="P2232" s="177">
        <v>0</v>
      </c>
      <c r="Q2232" s="177">
        <v>0</v>
      </c>
      <c r="R2232" s="177">
        <v>0</v>
      </c>
      <c r="S2232" s="177">
        <v>0</v>
      </c>
      <c r="T2232" s="392">
        <v>0.04</v>
      </c>
      <c r="U2232" s="392">
        <v>0</v>
      </c>
      <c r="V2232" s="177">
        <v>14.235648260000001</v>
      </c>
      <c r="W2232" s="177">
        <v>0</v>
      </c>
      <c r="X2232" s="177">
        <v>0</v>
      </c>
      <c r="Y2232" s="177">
        <v>0</v>
      </c>
      <c r="Z2232" s="177">
        <v>0</v>
      </c>
      <c r="AA2232" s="545">
        <v>14.235648260000001</v>
      </c>
      <c r="AB2232" s="490"/>
      <c r="AC2232" s="515"/>
      <c r="AD2232" s="515"/>
      <c r="AE2232" s="515"/>
      <c r="AF2232" s="488"/>
      <c r="AG2232" s="515"/>
      <c r="AH2232" s="515"/>
      <c r="AI2232" s="488"/>
      <c r="AJ2232" s="488"/>
      <c r="AK2232" s="515"/>
      <c r="AL2232" s="515"/>
      <c r="AM2232" s="515"/>
      <c r="AN2232" s="515"/>
      <c r="AO2232" s="515"/>
      <c r="AP2232" s="515"/>
      <c r="AQ2232" s="515"/>
      <c r="AR2232" s="515"/>
      <c r="AS2232" s="515"/>
      <c r="AT2232" s="515"/>
      <c r="AU2232" s="489"/>
    </row>
    <row r="2233" spans="1:47" s="516" customFormat="1" ht="12.75">
      <c r="A2233" s="534"/>
      <c r="B2233" s="401" t="s">
        <v>362</v>
      </c>
      <c r="C2233" s="360">
        <v>0</v>
      </c>
      <c r="D2233" s="360">
        <v>0.04</v>
      </c>
      <c r="E2233" s="360">
        <v>0</v>
      </c>
      <c r="F2233" s="402"/>
      <c r="G2233" s="402"/>
      <c r="H2233" s="177">
        <v>6.9111646058120701E-2</v>
      </c>
      <c r="I2233" s="177">
        <v>0</v>
      </c>
      <c r="J2233" s="177">
        <v>0.04</v>
      </c>
      <c r="K2233" s="177">
        <v>0</v>
      </c>
      <c r="L2233" s="177">
        <v>0</v>
      </c>
      <c r="M2233" s="177">
        <v>0</v>
      </c>
      <c r="N2233" s="177">
        <v>0</v>
      </c>
      <c r="O2233" s="177">
        <v>0</v>
      </c>
      <c r="P2233" s="177">
        <v>0</v>
      </c>
      <c r="Q2233" s="177">
        <v>0</v>
      </c>
      <c r="R2233" s="177">
        <v>0</v>
      </c>
      <c r="S2233" s="177">
        <v>0</v>
      </c>
      <c r="T2233" s="392">
        <v>0.04</v>
      </c>
      <c r="U2233" s="392">
        <v>0</v>
      </c>
      <c r="V2233" s="177">
        <v>6.9111646060062551E-2</v>
      </c>
      <c r="W2233" s="177">
        <v>0</v>
      </c>
      <c r="X2233" s="177">
        <v>0</v>
      </c>
      <c r="Y2233" s="177">
        <v>0</v>
      </c>
      <c r="Z2233" s="177">
        <v>0</v>
      </c>
      <c r="AA2233" s="545">
        <v>6.9111646060062551E-2</v>
      </c>
      <c r="AB2233" s="490"/>
      <c r="AC2233" s="515"/>
      <c r="AD2233" s="515"/>
      <c r="AE2233" s="515"/>
      <c r="AF2233" s="488"/>
      <c r="AG2233" s="515"/>
      <c r="AH2233" s="515"/>
      <c r="AI2233" s="488"/>
      <c r="AJ2233" s="488"/>
      <c r="AK2233" s="515"/>
      <c r="AL2233" s="515"/>
      <c r="AM2233" s="515"/>
      <c r="AN2233" s="515"/>
      <c r="AO2233" s="515"/>
      <c r="AP2233" s="515"/>
      <c r="AQ2233" s="515"/>
      <c r="AR2233" s="515"/>
      <c r="AS2233" s="515"/>
      <c r="AT2233" s="515"/>
      <c r="AU2233" s="489"/>
    </row>
    <row r="2234" spans="1:47" s="516" customFormat="1" ht="12.75">
      <c r="A2234" s="534"/>
      <c r="B2234" s="401" t="s">
        <v>363</v>
      </c>
      <c r="C2234" s="360">
        <v>0</v>
      </c>
      <c r="D2234" s="360">
        <v>0</v>
      </c>
      <c r="E2234" s="360">
        <v>0</v>
      </c>
      <c r="F2234" s="402"/>
      <c r="G2234" s="402"/>
      <c r="H2234" s="177">
        <v>0</v>
      </c>
      <c r="I2234" s="177">
        <v>0</v>
      </c>
      <c r="J2234" s="177">
        <v>0</v>
      </c>
      <c r="K2234" s="177">
        <v>0</v>
      </c>
      <c r="L2234" s="177">
        <v>0</v>
      </c>
      <c r="M2234" s="177">
        <v>0</v>
      </c>
      <c r="N2234" s="177">
        <v>0</v>
      </c>
      <c r="O2234" s="177">
        <v>0</v>
      </c>
      <c r="P2234" s="177">
        <v>0</v>
      </c>
      <c r="Q2234" s="177">
        <v>0</v>
      </c>
      <c r="R2234" s="177">
        <v>0</v>
      </c>
      <c r="S2234" s="177">
        <v>0</v>
      </c>
      <c r="T2234" s="392">
        <v>0</v>
      </c>
      <c r="U2234" s="392">
        <v>0</v>
      </c>
      <c r="V2234" s="177">
        <v>0</v>
      </c>
      <c r="W2234" s="177">
        <v>0</v>
      </c>
      <c r="X2234" s="177">
        <v>0</v>
      </c>
      <c r="Y2234" s="177">
        <v>0</v>
      </c>
      <c r="Z2234" s="177">
        <v>0</v>
      </c>
      <c r="AA2234" s="545">
        <v>0</v>
      </c>
      <c r="AB2234" s="490"/>
      <c r="AC2234" s="515"/>
      <c r="AD2234" s="515"/>
      <c r="AE2234" s="515"/>
      <c r="AF2234" s="488"/>
      <c r="AG2234" s="515"/>
      <c r="AH2234" s="515"/>
      <c r="AI2234" s="488"/>
      <c r="AJ2234" s="488"/>
      <c r="AK2234" s="515"/>
      <c r="AL2234" s="515"/>
      <c r="AM2234" s="515"/>
      <c r="AN2234" s="515"/>
      <c r="AO2234" s="515"/>
      <c r="AP2234" s="515"/>
      <c r="AQ2234" s="515"/>
      <c r="AR2234" s="515"/>
      <c r="AS2234" s="515"/>
      <c r="AT2234" s="515"/>
      <c r="AU2234" s="489"/>
    </row>
    <row r="2235" spans="1:47" s="516" customFormat="1" ht="12.75">
      <c r="A2235" s="534"/>
      <c r="B2235" s="401" t="s">
        <v>364</v>
      </c>
      <c r="C2235" s="360"/>
      <c r="D2235" s="360"/>
      <c r="E2235" s="360"/>
      <c r="F2235" s="402"/>
      <c r="G2235" s="402"/>
      <c r="H2235" s="177"/>
      <c r="I2235" s="177"/>
      <c r="J2235" s="177"/>
      <c r="K2235" s="177"/>
      <c r="L2235" s="177"/>
      <c r="M2235" s="177"/>
      <c r="N2235" s="177"/>
      <c r="O2235" s="177"/>
      <c r="P2235" s="177"/>
      <c r="Q2235" s="177"/>
      <c r="R2235" s="177"/>
      <c r="S2235" s="177"/>
      <c r="T2235" s="392">
        <v>0</v>
      </c>
      <c r="U2235" s="392">
        <v>0</v>
      </c>
      <c r="V2235" s="177"/>
      <c r="W2235" s="177"/>
      <c r="X2235" s="177"/>
      <c r="Y2235" s="177"/>
      <c r="Z2235" s="177"/>
      <c r="AA2235" s="545">
        <v>0</v>
      </c>
      <c r="AB2235" s="490"/>
      <c r="AC2235" s="515"/>
      <c r="AD2235" s="515"/>
      <c r="AE2235" s="515"/>
      <c r="AF2235" s="488"/>
      <c r="AG2235" s="515"/>
      <c r="AH2235" s="515"/>
      <c r="AI2235" s="488"/>
      <c r="AJ2235" s="488"/>
      <c r="AK2235" s="515"/>
      <c r="AL2235" s="515"/>
      <c r="AM2235" s="515"/>
      <c r="AN2235" s="515"/>
      <c r="AO2235" s="515"/>
      <c r="AP2235" s="515"/>
      <c r="AQ2235" s="515"/>
      <c r="AR2235" s="515"/>
      <c r="AS2235" s="515"/>
      <c r="AT2235" s="515"/>
      <c r="AU2235" s="489"/>
    </row>
    <row r="2236" spans="1:47" s="516" customFormat="1" ht="12.75">
      <c r="A2236" s="534"/>
      <c r="B2236" s="401" t="s">
        <v>365</v>
      </c>
      <c r="C2236" s="360"/>
      <c r="D2236" s="360"/>
      <c r="E2236" s="360"/>
      <c r="F2236" s="402"/>
      <c r="G2236" s="402"/>
      <c r="H2236" s="177"/>
      <c r="I2236" s="177"/>
      <c r="J2236" s="177"/>
      <c r="K2236" s="177"/>
      <c r="L2236" s="177"/>
      <c r="M2236" s="177"/>
      <c r="N2236" s="177"/>
      <c r="O2236" s="177"/>
      <c r="P2236" s="177"/>
      <c r="Q2236" s="177"/>
      <c r="R2236" s="177"/>
      <c r="S2236" s="177"/>
      <c r="T2236" s="392">
        <v>0</v>
      </c>
      <c r="U2236" s="392">
        <v>0</v>
      </c>
      <c r="V2236" s="177"/>
      <c r="W2236" s="177"/>
      <c r="X2236" s="177"/>
      <c r="Y2236" s="177"/>
      <c r="Z2236" s="177"/>
      <c r="AA2236" s="545">
        <v>0</v>
      </c>
      <c r="AB2236" s="490"/>
      <c r="AC2236" s="515"/>
      <c r="AD2236" s="515"/>
      <c r="AE2236" s="515"/>
      <c r="AF2236" s="488"/>
      <c r="AG2236" s="515"/>
      <c r="AH2236" s="515"/>
      <c r="AI2236" s="488"/>
      <c r="AJ2236" s="488"/>
      <c r="AK2236" s="515"/>
      <c r="AL2236" s="515"/>
      <c r="AM2236" s="515"/>
      <c r="AN2236" s="515"/>
      <c r="AO2236" s="515"/>
      <c r="AP2236" s="515"/>
      <c r="AQ2236" s="515"/>
      <c r="AR2236" s="515"/>
      <c r="AS2236" s="515"/>
      <c r="AT2236" s="515"/>
      <c r="AU2236" s="489"/>
    </row>
    <row r="2237" spans="1:47" s="516" customFormat="1" ht="12.75">
      <c r="A2237" s="534"/>
      <c r="B2237" s="401" t="s">
        <v>366</v>
      </c>
      <c r="C2237" s="360"/>
      <c r="D2237" s="360"/>
      <c r="E2237" s="360"/>
      <c r="F2237" s="402"/>
      <c r="G2237" s="402"/>
      <c r="H2237" s="177"/>
      <c r="I2237" s="177"/>
      <c r="J2237" s="177"/>
      <c r="K2237" s="177"/>
      <c r="L2237" s="177"/>
      <c r="M2237" s="177"/>
      <c r="N2237" s="177"/>
      <c r="O2237" s="177"/>
      <c r="P2237" s="177"/>
      <c r="Q2237" s="177"/>
      <c r="R2237" s="177"/>
      <c r="S2237" s="177"/>
      <c r="T2237" s="392">
        <v>0</v>
      </c>
      <c r="U2237" s="392">
        <v>0</v>
      </c>
      <c r="V2237" s="177"/>
      <c r="W2237" s="177"/>
      <c r="X2237" s="177"/>
      <c r="Y2237" s="177"/>
      <c r="Z2237" s="177"/>
      <c r="AA2237" s="545">
        <v>0</v>
      </c>
      <c r="AB2237" s="490"/>
      <c r="AC2237" s="515"/>
      <c r="AD2237" s="515"/>
      <c r="AE2237" s="515"/>
      <c r="AF2237" s="488"/>
      <c r="AG2237" s="515"/>
      <c r="AH2237" s="515"/>
      <c r="AI2237" s="488"/>
      <c r="AJ2237" s="488"/>
      <c r="AK2237" s="515"/>
      <c r="AL2237" s="515"/>
      <c r="AM2237" s="515"/>
      <c r="AN2237" s="515"/>
      <c r="AO2237" s="515"/>
      <c r="AP2237" s="515"/>
      <c r="AQ2237" s="515"/>
      <c r="AR2237" s="515"/>
      <c r="AS2237" s="515"/>
      <c r="AT2237" s="515"/>
      <c r="AU2237" s="489"/>
    </row>
    <row r="2238" spans="1:47" s="516" customFormat="1" ht="12.75">
      <c r="A2238" s="534"/>
      <c r="B2238" s="401" t="s">
        <v>367</v>
      </c>
      <c r="C2238" s="360"/>
      <c r="D2238" s="360"/>
      <c r="E2238" s="360"/>
      <c r="F2238" s="402"/>
      <c r="G2238" s="402"/>
      <c r="H2238" s="177"/>
      <c r="I2238" s="177"/>
      <c r="J2238" s="177"/>
      <c r="K2238" s="177"/>
      <c r="L2238" s="177"/>
      <c r="M2238" s="177"/>
      <c r="N2238" s="177"/>
      <c r="O2238" s="177"/>
      <c r="P2238" s="177"/>
      <c r="Q2238" s="177"/>
      <c r="R2238" s="177"/>
      <c r="S2238" s="177"/>
      <c r="T2238" s="392">
        <v>0</v>
      </c>
      <c r="U2238" s="392">
        <v>0</v>
      </c>
      <c r="V2238" s="177"/>
      <c r="W2238" s="177"/>
      <c r="X2238" s="177"/>
      <c r="Y2238" s="177"/>
      <c r="Z2238" s="177"/>
      <c r="AA2238" s="545">
        <v>0</v>
      </c>
      <c r="AB2238" s="490"/>
      <c r="AC2238" s="515"/>
      <c r="AD2238" s="515"/>
      <c r="AE2238" s="515"/>
      <c r="AF2238" s="488"/>
      <c r="AG2238" s="515"/>
      <c r="AH2238" s="515"/>
      <c r="AI2238" s="488"/>
      <c r="AJ2238" s="488"/>
      <c r="AK2238" s="515"/>
      <c r="AL2238" s="515"/>
      <c r="AM2238" s="515"/>
      <c r="AN2238" s="515"/>
      <c r="AO2238" s="515"/>
      <c r="AP2238" s="515"/>
      <c r="AQ2238" s="515"/>
      <c r="AR2238" s="515"/>
      <c r="AS2238" s="515"/>
      <c r="AT2238" s="515"/>
      <c r="AU2238" s="489"/>
    </row>
    <row r="2239" spans="1:47" s="516" customFormat="1" ht="12.75">
      <c r="A2239" s="534"/>
      <c r="B2239" s="401" t="s">
        <v>368</v>
      </c>
      <c r="C2239" s="360">
        <v>0</v>
      </c>
      <c r="D2239" s="360">
        <v>0.04</v>
      </c>
      <c r="E2239" s="360">
        <v>0</v>
      </c>
      <c r="F2239" s="402"/>
      <c r="G2239" s="402"/>
      <c r="H2239" s="177">
        <v>6.9111646058120701E-2</v>
      </c>
      <c r="I2239" s="177">
        <v>0</v>
      </c>
      <c r="J2239" s="177">
        <v>0.04</v>
      </c>
      <c r="K2239" s="177">
        <v>0</v>
      </c>
      <c r="L2239" s="177">
        <v>0</v>
      </c>
      <c r="M2239" s="177">
        <v>0</v>
      </c>
      <c r="N2239" s="177">
        <v>0</v>
      </c>
      <c r="O2239" s="177">
        <v>0</v>
      </c>
      <c r="P2239" s="177">
        <v>0</v>
      </c>
      <c r="Q2239" s="177">
        <v>0</v>
      </c>
      <c r="R2239" s="177">
        <v>0</v>
      </c>
      <c r="S2239" s="177">
        <v>0</v>
      </c>
      <c r="T2239" s="392">
        <v>0.04</v>
      </c>
      <c r="U2239" s="392">
        <v>0</v>
      </c>
      <c r="V2239" s="177">
        <v>6.9111646060062551E-2</v>
      </c>
      <c r="W2239" s="177">
        <v>0</v>
      </c>
      <c r="X2239" s="177">
        <v>0</v>
      </c>
      <c r="Y2239" s="177">
        <v>0</v>
      </c>
      <c r="Z2239" s="177">
        <v>0</v>
      </c>
      <c r="AA2239" s="545">
        <v>6.9111646060062551E-2</v>
      </c>
      <c r="AB2239" s="490"/>
      <c r="AC2239" s="515"/>
      <c r="AD2239" s="515"/>
      <c r="AE2239" s="515"/>
      <c r="AF2239" s="488"/>
      <c r="AG2239" s="515"/>
      <c r="AH2239" s="515"/>
      <c r="AI2239" s="488"/>
      <c r="AJ2239" s="488"/>
      <c r="AK2239" s="515"/>
      <c r="AL2239" s="515"/>
      <c r="AM2239" s="515"/>
      <c r="AN2239" s="515"/>
      <c r="AO2239" s="515"/>
      <c r="AP2239" s="515"/>
      <c r="AQ2239" s="515"/>
      <c r="AR2239" s="515"/>
      <c r="AS2239" s="515"/>
      <c r="AT2239" s="515"/>
      <c r="AU2239" s="489"/>
    </row>
    <row r="2240" spans="1:47" s="516" customFormat="1" ht="12.75">
      <c r="A2240" s="534"/>
      <c r="B2240" s="401" t="s">
        <v>369</v>
      </c>
      <c r="C2240" s="360"/>
      <c r="D2240" s="360"/>
      <c r="E2240" s="360"/>
      <c r="F2240" s="402"/>
      <c r="G2240" s="402"/>
      <c r="H2240" s="177"/>
      <c r="I2240" s="177"/>
      <c r="J2240" s="177"/>
      <c r="K2240" s="177"/>
      <c r="L2240" s="177"/>
      <c r="M2240" s="177"/>
      <c r="N2240" s="177"/>
      <c r="O2240" s="177"/>
      <c r="P2240" s="177"/>
      <c r="Q2240" s="177"/>
      <c r="R2240" s="177"/>
      <c r="S2240" s="177"/>
      <c r="T2240" s="392">
        <v>0</v>
      </c>
      <c r="U2240" s="392">
        <v>0</v>
      </c>
      <c r="V2240" s="177"/>
      <c r="W2240" s="177"/>
      <c r="X2240" s="177"/>
      <c r="Y2240" s="177"/>
      <c r="Z2240" s="177"/>
      <c r="AA2240" s="545">
        <v>0</v>
      </c>
      <c r="AB2240" s="490"/>
      <c r="AC2240" s="515"/>
      <c r="AD2240" s="515"/>
      <c r="AE2240" s="515"/>
      <c r="AF2240" s="488"/>
      <c r="AG2240" s="515"/>
      <c r="AH2240" s="515"/>
      <c r="AI2240" s="488"/>
      <c r="AJ2240" s="488"/>
      <c r="AK2240" s="515"/>
      <c r="AL2240" s="515"/>
      <c r="AM2240" s="515"/>
      <c r="AN2240" s="515"/>
      <c r="AO2240" s="515"/>
      <c r="AP2240" s="515"/>
      <c r="AQ2240" s="515"/>
      <c r="AR2240" s="515"/>
      <c r="AS2240" s="515"/>
      <c r="AT2240" s="515"/>
      <c r="AU2240" s="489"/>
    </row>
    <row r="2241" spans="1:47" s="516" customFormat="1" ht="12.75">
      <c r="A2241" s="534"/>
      <c r="B2241" s="401" t="s">
        <v>370</v>
      </c>
      <c r="C2241" s="360"/>
      <c r="D2241" s="360"/>
      <c r="E2241" s="360"/>
      <c r="F2241" s="402"/>
      <c r="G2241" s="402"/>
      <c r="H2241" s="177"/>
      <c r="I2241" s="177"/>
      <c r="J2241" s="177"/>
      <c r="K2241" s="177"/>
      <c r="L2241" s="177"/>
      <c r="M2241" s="177"/>
      <c r="N2241" s="177"/>
      <c r="O2241" s="177"/>
      <c r="P2241" s="177"/>
      <c r="Q2241" s="177"/>
      <c r="R2241" s="177"/>
      <c r="S2241" s="177"/>
      <c r="T2241" s="392">
        <v>0</v>
      </c>
      <c r="U2241" s="392">
        <v>0</v>
      </c>
      <c r="V2241" s="177"/>
      <c r="W2241" s="177"/>
      <c r="X2241" s="177"/>
      <c r="Y2241" s="177"/>
      <c r="Z2241" s="177"/>
      <c r="AA2241" s="545">
        <v>0</v>
      </c>
      <c r="AB2241" s="490"/>
      <c r="AC2241" s="515"/>
      <c r="AD2241" s="515"/>
      <c r="AE2241" s="515"/>
      <c r="AF2241" s="488"/>
      <c r="AG2241" s="515"/>
      <c r="AH2241" s="515"/>
      <c r="AI2241" s="488"/>
      <c r="AJ2241" s="488"/>
      <c r="AK2241" s="515"/>
      <c r="AL2241" s="515"/>
      <c r="AM2241" s="515"/>
      <c r="AN2241" s="515"/>
      <c r="AO2241" s="515"/>
      <c r="AP2241" s="515"/>
      <c r="AQ2241" s="515"/>
      <c r="AR2241" s="515"/>
      <c r="AS2241" s="515"/>
      <c r="AT2241" s="515"/>
      <c r="AU2241" s="489"/>
    </row>
    <row r="2242" spans="1:47" s="516" customFormat="1" ht="12.75">
      <c r="A2242" s="534"/>
      <c r="B2242" s="401" t="s">
        <v>371</v>
      </c>
      <c r="C2242" s="360"/>
      <c r="D2242" s="360"/>
      <c r="E2242" s="360"/>
      <c r="F2242" s="402"/>
      <c r="G2242" s="402"/>
      <c r="H2242" s="177"/>
      <c r="I2242" s="177"/>
      <c r="J2242" s="177"/>
      <c r="K2242" s="177"/>
      <c r="L2242" s="177"/>
      <c r="M2242" s="177"/>
      <c r="N2242" s="177"/>
      <c r="O2242" s="177"/>
      <c r="P2242" s="177"/>
      <c r="Q2242" s="177"/>
      <c r="R2242" s="177"/>
      <c r="S2242" s="177"/>
      <c r="T2242" s="392">
        <v>0</v>
      </c>
      <c r="U2242" s="392">
        <v>0</v>
      </c>
      <c r="V2242" s="177"/>
      <c r="W2242" s="177"/>
      <c r="X2242" s="177"/>
      <c r="Y2242" s="177"/>
      <c r="Z2242" s="177"/>
      <c r="AA2242" s="545">
        <v>0</v>
      </c>
      <c r="AB2242" s="490"/>
      <c r="AC2242" s="515"/>
      <c r="AD2242" s="515"/>
      <c r="AE2242" s="515"/>
      <c r="AF2242" s="488"/>
      <c r="AG2242" s="515"/>
      <c r="AH2242" s="515"/>
      <c r="AI2242" s="488"/>
      <c r="AJ2242" s="488"/>
      <c r="AK2242" s="515"/>
      <c r="AL2242" s="515"/>
      <c r="AM2242" s="515"/>
      <c r="AN2242" s="515"/>
      <c r="AO2242" s="515"/>
      <c r="AP2242" s="515"/>
      <c r="AQ2242" s="515"/>
      <c r="AR2242" s="515"/>
      <c r="AS2242" s="515"/>
      <c r="AT2242" s="515"/>
      <c r="AU2242" s="489"/>
    </row>
    <row r="2243" spans="1:47" s="516" customFormat="1" ht="12.75">
      <c r="A2243" s="534"/>
      <c r="B2243" s="401" t="s">
        <v>372</v>
      </c>
      <c r="C2243" s="360"/>
      <c r="D2243" s="360">
        <v>0.04</v>
      </c>
      <c r="E2243" s="360"/>
      <c r="F2243" s="402"/>
      <c r="G2243" s="402"/>
      <c r="H2243" s="177">
        <v>6.9111646058120701E-2</v>
      </c>
      <c r="I2243" s="177"/>
      <c r="J2243" s="177">
        <v>0.04</v>
      </c>
      <c r="K2243" s="177"/>
      <c r="L2243" s="177"/>
      <c r="M2243" s="177"/>
      <c r="N2243" s="177"/>
      <c r="O2243" s="177"/>
      <c r="P2243" s="177"/>
      <c r="Q2243" s="177"/>
      <c r="R2243" s="177"/>
      <c r="S2243" s="177"/>
      <c r="T2243" s="392">
        <v>0.04</v>
      </c>
      <c r="U2243" s="392">
        <v>0</v>
      </c>
      <c r="V2243" s="177">
        <v>6.9111646060062551E-2</v>
      </c>
      <c r="W2243" s="177"/>
      <c r="X2243" s="177"/>
      <c r="Y2243" s="177"/>
      <c r="Z2243" s="177"/>
      <c r="AA2243" s="545">
        <v>6.9111646060062551E-2</v>
      </c>
      <c r="AB2243" s="490"/>
      <c r="AC2243" s="515"/>
      <c r="AD2243" s="515"/>
      <c r="AE2243" s="515"/>
      <c r="AF2243" s="488"/>
      <c r="AG2243" s="515"/>
      <c r="AH2243" s="515"/>
      <c r="AI2243" s="488"/>
      <c r="AJ2243" s="488"/>
      <c r="AK2243" s="515"/>
      <c r="AL2243" s="515"/>
      <c r="AM2243" s="515"/>
      <c r="AN2243" s="515"/>
      <c r="AO2243" s="515"/>
      <c r="AP2243" s="515"/>
      <c r="AQ2243" s="515"/>
      <c r="AR2243" s="515"/>
      <c r="AS2243" s="515"/>
      <c r="AT2243" s="515"/>
      <c r="AU2243" s="489"/>
    </row>
    <row r="2244" spans="1:47" s="516" customFormat="1" ht="12.75">
      <c r="A2244" s="534"/>
      <c r="B2244" s="401" t="s">
        <v>373</v>
      </c>
      <c r="C2244" s="360">
        <v>0</v>
      </c>
      <c r="D2244" s="360">
        <v>0</v>
      </c>
      <c r="E2244" s="360">
        <v>0</v>
      </c>
      <c r="F2244" s="402"/>
      <c r="G2244" s="402"/>
      <c r="H2244" s="177">
        <v>0</v>
      </c>
      <c r="I2244" s="177">
        <v>0</v>
      </c>
      <c r="J2244" s="177">
        <v>0</v>
      </c>
      <c r="K2244" s="177">
        <v>0</v>
      </c>
      <c r="L2244" s="177">
        <v>0</v>
      </c>
      <c r="M2244" s="177">
        <v>0</v>
      </c>
      <c r="N2244" s="177">
        <v>0</v>
      </c>
      <c r="O2244" s="177">
        <v>0</v>
      </c>
      <c r="P2244" s="177">
        <v>0</v>
      </c>
      <c r="Q2244" s="177">
        <v>0</v>
      </c>
      <c r="R2244" s="177">
        <v>0</v>
      </c>
      <c r="S2244" s="177">
        <v>0</v>
      </c>
      <c r="T2244" s="392">
        <v>0</v>
      </c>
      <c r="U2244" s="392">
        <v>0</v>
      </c>
      <c r="V2244" s="177">
        <v>0</v>
      </c>
      <c r="W2244" s="177">
        <v>0</v>
      </c>
      <c r="X2244" s="177">
        <v>0</v>
      </c>
      <c r="Y2244" s="177">
        <v>0</v>
      </c>
      <c r="Z2244" s="177">
        <v>0</v>
      </c>
      <c r="AA2244" s="545">
        <v>0</v>
      </c>
      <c r="AB2244" s="490"/>
      <c r="AC2244" s="515"/>
      <c r="AD2244" s="515"/>
      <c r="AE2244" s="515"/>
      <c r="AF2244" s="488"/>
      <c r="AG2244" s="515"/>
      <c r="AH2244" s="515"/>
      <c r="AI2244" s="488"/>
      <c r="AJ2244" s="488"/>
      <c r="AK2244" s="515"/>
      <c r="AL2244" s="515"/>
      <c r="AM2244" s="515"/>
      <c r="AN2244" s="515"/>
      <c r="AO2244" s="515"/>
      <c r="AP2244" s="515"/>
      <c r="AQ2244" s="515"/>
      <c r="AR2244" s="515"/>
      <c r="AS2244" s="515"/>
      <c r="AT2244" s="515"/>
      <c r="AU2244" s="489"/>
    </row>
    <row r="2245" spans="1:47" s="516" customFormat="1" ht="12.75">
      <c r="A2245" s="534"/>
      <c r="B2245" s="401" t="s">
        <v>374</v>
      </c>
      <c r="C2245" s="360"/>
      <c r="D2245" s="360"/>
      <c r="E2245" s="360"/>
      <c r="F2245" s="402"/>
      <c r="G2245" s="402"/>
      <c r="H2245" s="177"/>
      <c r="I2245" s="177"/>
      <c r="J2245" s="177"/>
      <c r="K2245" s="177"/>
      <c r="L2245" s="177"/>
      <c r="M2245" s="177"/>
      <c r="N2245" s="177"/>
      <c r="O2245" s="177"/>
      <c r="P2245" s="177"/>
      <c r="Q2245" s="177"/>
      <c r="R2245" s="177"/>
      <c r="S2245" s="177"/>
      <c r="T2245" s="392">
        <v>0</v>
      </c>
      <c r="U2245" s="392">
        <v>0</v>
      </c>
      <c r="V2245" s="177"/>
      <c r="W2245" s="177"/>
      <c r="X2245" s="177"/>
      <c r="Y2245" s="177"/>
      <c r="Z2245" s="177"/>
      <c r="AA2245" s="545">
        <v>0</v>
      </c>
      <c r="AB2245" s="490"/>
      <c r="AC2245" s="515"/>
      <c r="AD2245" s="515"/>
      <c r="AE2245" s="515"/>
      <c r="AF2245" s="488"/>
      <c r="AG2245" s="515"/>
      <c r="AH2245" s="515"/>
      <c r="AI2245" s="488"/>
      <c r="AJ2245" s="488"/>
      <c r="AK2245" s="515"/>
      <c r="AL2245" s="515"/>
      <c r="AM2245" s="515"/>
      <c r="AN2245" s="515"/>
      <c r="AO2245" s="515"/>
      <c r="AP2245" s="515"/>
      <c r="AQ2245" s="515"/>
      <c r="AR2245" s="515"/>
      <c r="AS2245" s="515"/>
      <c r="AT2245" s="515"/>
      <c r="AU2245" s="489"/>
    </row>
    <row r="2246" spans="1:47" s="516" customFormat="1" ht="12.75">
      <c r="A2246" s="534"/>
      <c r="B2246" s="401" t="s">
        <v>375</v>
      </c>
      <c r="C2246" s="360"/>
      <c r="D2246" s="360"/>
      <c r="E2246" s="360"/>
      <c r="F2246" s="402"/>
      <c r="G2246" s="402"/>
      <c r="H2246" s="177"/>
      <c r="I2246" s="177"/>
      <c r="J2246" s="177"/>
      <c r="K2246" s="177"/>
      <c r="L2246" s="177"/>
      <c r="M2246" s="177"/>
      <c r="N2246" s="177"/>
      <c r="O2246" s="177"/>
      <c r="P2246" s="177"/>
      <c r="Q2246" s="177"/>
      <c r="R2246" s="177"/>
      <c r="S2246" s="177"/>
      <c r="T2246" s="392">
        <v>0</v>
      </c>
      <c r="U2246" s="392">
        <v>0</v>
      </c>
      <c r="V2246" s="177"/>
      <c r="W2246" s="177"/>
      <c r="X2246" s="177"/>
      <c r="Y2246" s="177"/>
      <c r="Z2246" s="177"/>
      <c r="AA2246" s="545">
        <v>0</v>
      </c>
      <c r="AB2246" s="490"/>
      <c r="AC2246" s="515"/>
      <c r="AD2246" s="515"/>
      <c r="AE2246" s="515"/>
      <c r="AF2246" s="488"/>
      <c r="AG2246" s="515"/>
      <c r="AH2246" s="515"/>
      <c r="AI2246" s="488"/>
      <c r="AJ2246" s="488"/>
      <c r="AK2246" s="515"/>
      <c r="AL2246" s="515"/>
      <c r="AM2246" s="515"/>
      <c r="AN2246" s="515"/>
      <c r="AO2246" s="515"/>
      <c r="AP2246" s="515"/>
      <c r="AQ2246" s="515"/>
      <c r="AR2246" s="515"/>
      <c r="AS2246" s="515"/>
      <c r="AT2246" s="515"/>
      <c r="AU2246" s="489"/>
    </row>
    <row r="2247" spans="1:47" s="516" customFormat="1" ht="12.75">
      <c r="A2247" s="534"/>
      <c r="B2247" s="401" t="s">
        <v>376</v>
      </c>
      <c r="C2247" s="360"/>
      <c r="D2247" s="360"/>
      <c r="E2247" s="360"/>
      <c r="F2247" s="402"/>
      <c r="G2247" s="402"/>
      <c r="H2247" s="177"/>
      <c r="I2247" s="177"/>
      <c r="J2247" s="177"/>
      <c r="K2247" s="177"/>
      <c r="L2247" s="177"/>
      <c r="M2247" s="177"/>
      <c r="N2247" s="177"/>
      <c r="O2247" s="177"/>
      <c r="P2247" s="177"/>
      <c r="Q2247" s="177"/>
      <c r="R2247" s="177"/>
      <c r="S2247" s="177"/>
      <c r="T2247" s="392">
        <v>0</v>
      </c>
      <c r="U2247" s="392">
        <v>0</v>
      </c>
      <c r="V2247" s="177"/>
      <c r="W2247" s="177"/>
      <c r="X2247" s="177"/>
      <c r="Y2247" s="177"/>
      <c r="Z2247" s="177"/>
      <c r="AA2247" s="545">
        <v>0</v>
      </c>
      <c r="AB2247" s="490"/>
      <c r="AC2247" s="515"/>
      <c r="AD2247" s="515"/>
      <c r="AE2247" s="515"/>
      <c r="AF2247" s="488"/>
      <c r="AG2247" s="515"/>
      <c r="AH2247" s="515"/>
      <c r="AI2247" s="488"/>
      <c r="AJ2247" s="488"/>
      <c r="AK2247" s="515"/>
      <c r="AL2247" s="515"/>
      <c r="AM2247" s="515"/>
      <c r="AN2247" s="515"/>
      <c r="AO2247" s="515"/>
      <c r="AP2247" s="515"/>
      <c r="AQ2247" s="515"/>
      <c r="AR2247" s="515"/>
      <c r="AS2247" s="515"/>
      <c r="AT2247" s="515"/>
      <c r="AU2247" s="489"/>
    </row>
    <row r="2248" spans="1:47" s="516" customFormat="1" ht="12.75">
      <c r="A2248" s="534"/>
      <c r="B2248" s="401" t="s">
        <v>377</v>
      </c>
      <c r="C2248" s="360"/>
      <c r="D2248" s="360"/>
      <c r="E2248" s="360"/>
      <c r="F2248" s="402"/>
      <c r="G2248" s="402"/>
      <c r="H2248" s="177"/>
      <c r="I2248" s="177"/>
      <c r="J2248" s="177"/>
      <c r="K2248" s="177"/>
      <c r="L2248" s="177"/>
      <c r="M2248" s="177"/>
      <c r="N2248" s="177"/>
      <c r="O2248" s="177"/>
      <c r="P2248" s="177"/>
      <c r="Q2248" s="177"/>
      <c r="R2248" s="177"/>
      <c r="S2248" s="177"/>
      <c r="T2248" s="392">
        <v>0</v>
      </c>
      <c r="U2248" s="392">
        <v>0</v>
      </c>
      <c r="V2248" s="177"/>
      <c r="W2248" s="177"/>
      <c r="X2248" s="177"/>
      <c r="Y2248" s="177"/>
      <c r="Z2248" s="177"/>
      <c r="AA2248" s="545">
        <v>0</v>
      </c>
      <c r="AB2248" s="490"/>
      <c r="AC2248" s="515"/>
      <c r="AD2248" s="515"/>
      <c r="AE2248" s="515"/>
      <c r="AF2248" s="488"/>
      <c r="AG2248" s="515"/>
      <c r="AH2248" s="515"/>
      <c r="AI2248" s="488"/>
      <c r="AJ2248" s="488"/>
      <c r="AK2248" s="515"/>
      <c r="AL2248" s="515"/>
      <c r="AM2248" s="515"/>
      <c r="AN2248" s="515"/>
      <c r="AO2248" s="515"/>
      <c r="AP2248" s="515"/>
      <c r="AQ2248" s="515"/>
      <c r="AR2248" s="515"/>
      <c r="AS2248" s="515"/>
      <c r="AT2248" s="515"/>
      <c r="AU2248" s="489"/>
    </row>
    <row r="2249" spans="1:47" s="516" customFormat="1" ht="12.75">
      <c r="A2249" s="534"/>
      <c r="B2249" s="401" t="s">
        <v>67</v>
      </c>
      <c r="C2249" s="360"/>
      <c r="D2249" s="360"/>
      <c r="E2249" s="360"/>
      <c r="F2249" s="402"/>
      <c r="G2249" s="402"/>
      <c r="H2249" s="177">
        <v>14.166536613541899</v>
      </c>
      <c r="I2249" s="177"/>
      <c r="J2249" s="177"/>
      <c r="K2249" s="177"/>
      <c r="L2249" s="177"/>
      <c r="M2249" s="177"/>
      <c r="N2249" s="177"/>
      <c r="O2249" s="177"/>
      <c r="P2249" s="177"/>
      <c r="Q2249" s="177"/>
      <c r="R2249" s="177"/>
      <c r="S2249" s="177"/>
      <c r="T2249" s="392">
        <v>0</v>
      </c>
      <c r="U2249" s="392">
        <v>0</v>
      </c>
      <c r="V2249" s="177">
        <v>14.16653661393994</v>
      </c>
      <c r="W2249" s="177"/>
      <c r="X2249" s="177"/>
      <c r="Y2249" s="177"/>
      <c r="Z2249" s="177"/>
      <c r="AA2249" s="545">
        <v>14.16653661393994</v>
      </c>
      <c r="AB2249" s="490"/>
      <c r="AC2249" s="515"/>
      <c r="AD2249" s="515"/>
      <c r="AE2249" s="515"/>
      <c r="AF2249" s="488"/>
      <c r="AG2249" s="515"/>
      <c r="AH2249" s="515"/>
      <c r="AI2249" s="488"/>
      <c r="AJ2249" s="488"/>
      <c r="AK2249" s="515"/>
      <c r="AL2249" s="515"/>
      <c r="AM2249" s="515"/>
      <c r="AN2249" s="515"/>
      <c r="AO2249" s="515"/>
      <c r="AP2249" s="515"/>
      <c r="AQ2249" s="515"/>
      <c r="AR2249" s="515"/>
      <c r="AS2249" s="515"/>
      <c r="AT2249" s="515"/>
      <c r="AU2249" s="489"/>
    </row>
    <row r="2250" spans="1:47" s="528" customFormat="1" ht="30" customHeight="1">
      <c r="A2250" s="542">
        <v>94</v>
      </c>
      <c r="B2250" s="544" t="s">
        <v>227</v>
      </c>
      <c r="C2250" s="513" t="s">
        <v>52</v>
      </c>
      <c r="D2250" s="513">
        <v>0</v>
      </c>
      <c r="E2250" s="513">
        <v>0</v>
      </c>
      <c r="F2250" s="398">
        <v>2014</v>
      </c>
      <c r="G2250" s="398">
        <v>2015</v>
      </c>
      <c r="H2250" s="513">
        <v>15</v>
      </c>
      <c r="I2250" s="513">
        <v>15</v>
      </c>
      <c r="J2250" s="513"/>
      <c r="K2250" s="513"/>
      <c r="L2250" s="513"/>
      <c r="M2250" s="513"/>
      <c r="N2250" s="513">
        <v>0</v>
      </c>
      <c r="O2250" s="513">
        <v>0</v>
      </c>
      <c r="P2250" s="513"/>
      <c r="Q2250" s="513"/>
      <c r="R2250" s="513"/>
      <c r="S2250" s="513"/>
      <c r="T2250" s="584">
        <v>0</v>
      </c>
      <c r="U2250" s="584">
        <v>0</v>
      </c>
      <c r="V2250" s="590"/>
      <c r="W2250" s="513">
        <v>10</v>
      </c>
      <c r="X2250" s="513">
        <v>5</v>
      </c>
      <c r="Y2250" s="513"/>
      <c r="Z2250" s="513"/>
      <c r="AA2250" s="587">
        <v>15</v>
      </c>
      <c r="AB2250" s="531"/>
      <c r="AC2250" s="515"/>
      <c r="AD2250" s="537"/>
      <c r="AE2250" s="537"/>
      <c r="AF2250" s="515"/>
      <c r="AG2250" s="515"/>
      <c r="AH2250" s="515"/>
      <c r="AI2250" s="515"/>
      <c r="AJ2250" s="515"/>
      <c r="AK2250" s="515"/>
      <c r="AL2250" s="515"/>
      <c r="AM2250" s="515"/>
      <c r="AN2250" s="515"/>
      <c r="AO2250" s="515"/>
      <c r="AP2250" s="515"/>
      <c r="AQ2250" s="537"/>
      <c r="AR2250" s="537"/>
      <c r="AS2250" s="537"/>
      <c r="AT2250" s="537"/>
      <c r="AU2250" s="527"/>
    </row>
    <row r="2251" spans="1:47" s="516" customFormat="1" ht="12.75">
      <c r="A2251" s="534"/>
      <c r="B2251" s="401" t="s">
        <v>361</v>
      </c>
      <c r="C2251" s="360">
        <v>0</v>
      </c>
      <c r="D2251" s="360">
        <v>0</v>
      </c>
      <c r="E2251" s="360">
        <v>0</v>
      </c>
      <c r="F2251" s="402"/>
      <c r="G2251" s="402"/>
      <c r="H2251" s="177">
        <v>15</v>
      </c>
      <c r="I2251" s="177">
        <v>15</v>
      </c>
      <c r="J2251" s="177">
        <v>0</v>
      </c>
      <c r="K2251" s="177">
        <v>0</v>
      </c>
      <c r="L2251" s="177">
        <v>0</v>
      </c>
      <c r="M2251" s="177">
        <v>0</v>
      </c>
      <c r="N2251" s="177">
        <v>0</v>
      </c>
      <c r="O2251" s="177">
        <v>0</v>
      </c>
      <c r="P2251" s="177">
        <v>0</v>
      </c>
      <c r="Q2251" s="177">
        <v>0</v>
      </c>
      <c r="R2251" s="177">
        <v>0</v>
      </c>
      <c r="S2251" s="177">
        <v>0</v>
      </c>
      <c r="T2251" s="392">
        <v>0</v>
      </c>
      <c r="U2251" s="392">
        <v>0</v>
      </c>
      <c r="V2251" s="177">
        <v>0</v>
      </c>
      <c r="W2251" s="177">
        <v>10</v>
      </c>
      <c r="X2251" s="177">
        <v>5</v>
      </c>
      <c r="Y2251" s="177">
        <v>0</v>
      </c>
      <c r="Z2251" s="177">
        <v>0</v>
      </c>
      <c r="AA2251" s="545">
        <v>15</v>
      </c>
      <c r="AB2251" s="490"/>
      <c r="AC2251" s="515"/>
      <c r="AD2251" s="515"/>
      <c r="AE2251" s="515"/>
      <c r="AF2251" s="488"/>
      <c r="AG2251" s="515"/>
      <c r="AH2251" s="515"/>
      <c r="AI2251" s="488"/>
      <c r="AJ2251" s="488"/>
      <c r="AK2251" s="515"/>
      <c r="AL2251" s="515"/>
      <c r="AM2251" s="515"/>
      <c r="AN2251" s="515"/>
      <c r="AO2251" s="515"/>
      <c r="AP2251" s="515"/>
      <c r="AQ2251" s="515"/>
      <c r="AR2251" s="515"/>
      <c r="AS2251" s="515"/>
      <c r="AT2251" s="515"/>
      <c r="AU2251" s="489"/>
    </row>
    <row r="2252" spans="1:47" s="516" customFormat="1" ht="12.75">
      <c r="A2252" s="534"/>
      <c r="B2252" s="401" t="s">
        <v>362</v>
      </c>
      <c r="C2252" s="360">
        <v>0</v>
      </c>
      <c r="D2252" s="360">
        <v>0</v>
      </c>
      <c r="E2252" s="360">
        <v>0</v>
      </c>
      <c r="F2252" s="402"/>
      <c r="G2252" s="402"/>
      <c r="H2252" s="177">
        <v>0</v>
      </c>
      <c r="I2252" s="177">
        <v>0</v>
      </c>
      <c r="J2252" s="177">
        <v>0</v>
      </c>
      <c r="K2252" s="177">
        <v>0</v>
      </c>
      <c r="L2252" s="177">
        <v>0</v>
      </c>
      <c r="M2252" s="177">
        <v>0</v>
      </c>
      <c r="N2252" s="177">
        <v>0</v>
      </c>
      <c r="O2252" s="177">
        <v>0</v>
      </c>
      <c r="P2252" s="177">
        <v>0</v>
      </c>
      <c r="Q2252" s="177">
        <v>0</v>
      </c>
      <c r="R2252" s="177">
        <v>0</v>
      </c>
      <c r="S2252" s="177">
        <v>0</v>
      </c>
      <c r="T2252" s="392">
        <v>0</v>
      </c>
      <c r="U2252" s="392">
        <v>0</v>
      </c>
      <c r="V2252" s="177">
        <v>0</v>
      </c>
      <c r="W2252" s="177">
        <v>0</v>
      </c>
      <c r="X2252" s="177">
        <v>0</v>
      </c>
      <c r="Y2252" s="177">
        <v>0</v>
      </c>
      <c r="Z2252" s="177">
        <v>0</v>
      </c>
      <c r="AA2252" s="545">
        <v>0</v>
      </c>
      <c r="AB2252" s="490"/>
      <c r="AC2252" s="515"/>
      <c r="AD2252" s="515"/>
      <c r="AE2252" s="515"/>
      <c r="AF2252" s="488"/>
      <c r="AG2252" s="515"/>
      <c r="AH2252" s="515"/>
      <c r="AI2252" s="488"/>
      <c r="AJ2252" s="488"/>
      <c r="AK2252" s="515"/>
      <c r="AL2252" s="515"/>
      <c r="AM2252" s="515"/>
      <c r="AN2252" s="515"/>
      <c r="AO2252" s="515"/>
      <c r="AP2252" s="515"/>
      <c r="AQ2252" s="515"/>
      <c r="AR2252" s="515"/>
      <c r="AS2252" s="515"/>
      <c r="AT2252" s="515"/>
      <c r="AU2252" s="489"/>
    </row>
    <row r="2253" spans="1:47" s="516" customFormat="1" ht="12.75">
      <c r="A2253" s="534"/>
      <c r="B2253" s="401" t="s">
        <v>363</v>
      </c>
      <c r="C2253" s="360">
        <v>0</v>
      </c>
      <c r="D2253" s="360">
        <v>0</v>
      </c>
      <c r="E2253" s="360">
        <v>0</v>
      </c>
      <c r="F2253" s="402"/>
      <c r="G2253" s="402"/>
      <c r="H2253" s="177">
        <v>0</v>
      </c>
      <c r="I2253" s="177">
        <v>0</v>
      </c>
      <c r="J2253" s="177">
        <v>0</v>
      </c>
      <c r="K2253" s="177">
        <v>0</v>
      </c>
      <c r="L2253" s="177">
        <v>0</v>
      </c>
      <c r="M2253" s="177">
        <v>0</v>
      </c>
      <c r="N2253" s="177">
        <v>0</v>
      </c>
      <c r="O2253" s="177">
        <v>0</v>
      </c>
      <c r="P2253" s="177">
        <v>0</v>
      </c>
      <c r="Q2253" s="177">
        <v>0</v>
      </c>
      <c r="R2253" s="177">
        <v>0</v>
      </c>
      <c r="S2253" s="177">
        <v>0</v>
      </c>
      <c r="T2253" s="392">
        <v>0</v>
      </c>
      <c r="U2253" s="392">
        <v>0</v>
      </c>
      <c r="V2253" s="177">
        <v>0</v>
      </c>
      <c r="W2253" s="177">
        <v>0</v>
      </c>
      <c r="X2253" s="177">
        <v>0</v>
      </c>
      <c r="Y2253" s="177">
        <v>0</v>
      </c>
      <c r="Z2253" s="177">
        <v>0</v>
      </c>
      <c r="AA2253" s="545">
        <v>0</v>
      </c>
      <c r="AB2253" s="490"/>
      <c r="AC2253" s="515"/>
      <c r="AD2253" s="515"/>
      <c r="AE2253" s="515"/>
      <c r="AF2253" s="488"/>
      <c r="AG2253" s="515"/>
      <c r="AH2253" s="515"/>
      <c r="AI2253" s="488"/>
      <c r="AJ2253" s="488"/>
      <c r="AK2253" s="515"/>
      <c r="AL2253" s="515"/>
      <c r="AM2253" s="515"/>
      <c r="AN2253" s="515"/>
      <c r="AO2253" s="515"/>
      <c r="AP2253" s="515"/>
      <c r="AQ2253" s="515"/>
      <c r="AR2253" s="515"/>
      <c r="AS2253" s="515"/>
      <c r="AT2253" s="515"/>
      <c r="AU2253" s="489"/>
    </row>
    <row r="2254" spans="1:47" s="516" customFormat="1" ht="12.75">
      <c r="A2254" s="534"/>
      <c r="B2254" s="401" t="s">
        <v>364</v>
      </c>
      <c r="C2254" s="360"/>
      <c r="D2254" s="360"/>
      <c r="E2254" s="360"/>
      <c r="F2254" s="402"/>
      <c r="G2254" s="402"/>
      <c r="H2254" s="177"/>
      <c r="I2254" s="177"/>
      <c r="J2254" s="177"/>
      <c r="K2254" s="177"/>
      <c r="L2254" s="177"/>
      <c r="M2254" s="177"/>
      <c r="N2254" s="177"/>
      <c r="O2254" s="177"/>
      <c r="P2254" s="177"/>
      <c r="Q2254" s="177"/>
      <c r="R2254" s="177"/>
      <c r="S2254" s="177"/>
      <c r="T2254" s="392">
        <v>0</v>
      </c>
      <c r="U2254" s="392">
        <v>0</v>
      </c>
      <c r="V2254" s="177"/>
      <c r="W2254" s="177"/>
      <c r="X2254" s="177"/>
      <c r="Y2254" s="177"/>
      <c r="Z2254" s="177"/>
      <c r="AA2254" s="545">
        <v>0</v>
      </c>
      <c r="AB2254" s="490"/>
      <c r="AC2254" s="515"/>
      <c r="AD2254" s="515"/>
      <c r="AE2254" s="515"/>
      <c r="AF2254" s="488"/>
      <c r="AG2254" s="515"/>
      <c r="AH2254" s="515"/>
      <c r="AI2254" s="488"/>
      <c r="AJ2254" s="488"/>
      <c r="AK2254" s="515"/>
      <c r="AL2254" s="515"/>
      <c r="AM2254" s="515"/>
      <c r="AN2254" s="515"/>
      <c r="AO2254" s="515"/>
      <c r="AP2254" s="515"/>
      <c r="AQ2254" s="515"/>
      <c r="AR2254" s="515"/>
      <c r="AS2254" s="515"/>
      <c r="AT2254" s="515"/>
      <c r="AU2254" s="489"/>
    </row>
    <row r="2255" spans="1:47" s="516" customFormat="1" ht="12.75">
      <c r="A2255" s="534"/>
      <c r="B2255" s="401" t="s">
        <v>365</v>
      </c>
      <c r="C2255" s="360"/>
      <c r="D2255" s="360"/>
      <c r="E2255" s="360"/>
      <c r="F2255" s="402"/>
      <c r="G2255" s="402"/>
      <c r="H2255" s="177"/>
      <c r="I2255" s="177"/>
      <c r="J2255" s="177"/>
      <c r="K2255" s="177"/>
      <c r="L2255" s="177"/>
      <c r="M2255" s="177"/>
      <c r="N2255" s="177"/>
      <c r="O2255" s="177"/>
      <c r="P2255" s="177"/>
      <c r="Q2255" s="177"/>
      <c r="R2255" s="177"/>
      <c r="S2255" s="177"/>
      <c r="T2255" s="392">
        <v>0</v>
      </c>
      <c r="U2255" s="392">
        <v>0</v>
      </c>
      <c r="V2255" s="177"/>
      <c r="W2255" s="177"/>
      <c r="X2255" s="177"/>
      <c r="Y2255" s="177"/>
      <c r="Z2255" s="177"/>
      <c r="AA2255" s="545">
        <v>0</v>
      </c>
      <c r="AB2255" s="490"/>
      <c r="AC2255" s="515"/>
      <c r="AD2255" s="515"/>
      <c r="AE2255" s="515"/>
      <c r="AF2255" s="488"/>
      <c r="AG2255" s="515"/>
      <c r="AH2255" s="515"/>
      <c r="AI2255" s="488"/>
      <c r="AJ2255" s="488"/>
      <c r="AK2255" s="515"/>
      <c r="AL2255" s="515"/>
      <c r="AM2255" s="515"/>
      <c r="AN2255" s="515"/>
      <c r="AO2255" s="515"/>
      <c r="AP2255" s="515"/>
      <c r="AQ2255" s="515"/>
      <c r="AR2255" s="515"/>
      <c r="AS2255" s="515"/>
      <c r="AT2255" s="515"/>
      <c r="AU2255" s="489"/>
    </row>
    <row r="2256" spans="1:47" s="516" customFormat="1" ht="12.75">
      <c r="A2256" s="534"/>
      <c r="B2256" s="401" t="s">
        <v>366</v>
      </c>
      <c r="C2256" s="360"/>
      <c r="D2256" s="360"/>
      <c r="E2256" s="360"/>
      <c r="F2256" s="402"/>
      <c r="G2256" s="402"/>
      <c r="H2256" s="177"/>
      <c r="I2256" s="177"/>
      <c r="J2256" s="177"/>
      <c r="K2256" s="177"/>
      <c r="L2256" s="177"/>
      <c r="M2256" s="177"/>
      <c r="N2256" s="177"/>
      <c r="O2256" s="177"/>
      <c r="P2256" s="177"/>
      <c r="Q2256" s="177"/>
      <c r="R2256" s="177"/>
      <c r="S2256" s="177"/>
      <c r="T2256" s="392">
        <v>0</v>
      </c>
      <c r="U2256" s="392">
        <v>0</v>
      </c>
      <c r="V2256" s="177"/>
      <c r="W2256" s="177"/>
      <c r="X2256" s="177"/>
      <c r="Y2256" s="177"/>
      <c r="Z2256" s="177"/>
      <c r="AA2256" s="545">
        <v>0</v>
      </c>
      <c r="AB2256" s="490"/>
      <c r="AC2256" s="515"/>
      <c r="AD2256" s="515"/>
      <c r="AE2256" s="515"/>
      <c r="AF2256" s="488"/>
      <c r="AG2256" s="515"/>
      <c r="AH2256" s="515"/>
      <c r="AI2256" s="488"/>
      <c r="AJ2256" s="488"/>
      <c r="AK2256" s="515"/>
      <c r="AL2256" s="515"/>
      <c r="AM2256" s="515"/>
      <c r="AN2256" s="515"/>
      <c r="AO2256" s="515"/>
      <c r="AP2256" s="515"/>
      <c r="AQ2256" s="515"/>
      <c r="AR2256" s="515"/>
      <c r="AS2256" s="515"/>
      <c r="AT2256" s="515"/>
      <c r="AU2256" s="489"/>
    </row>
    <row r="2257" spans="1:47" s="516" customFormat="1" ht="12.75">
      <c r="A2257" s="534"/>
      <c r="B2257" s="401" t="s">
        <v>367</v>
      </c>
      <c r="C2257" s="360"/>
      <c r="D2257" s="360"/>
      <c r="E2257" s="360"/>
      <c r="F2257" s="402"/>
      <c r="G2257" s="402"/>
      <c r="H2257" s="177"/>
      <c r="I2257" s="177"/>
      <c r="J2257" s="177"/>
      <c r="K2257" s="177"/>
      <c r="L2257" s="177"/>
      <c r="M2257" s="177"/>
      <c r="N2257" s="177"/>
      <c r="O2257" s="177"/>
      <c r="P2257" s="177"/>
      <c r="Q2257" s="177"/>
      <c r="R2257" s="177"/>
      <c r="S2257" s="177"/>
      <c r="T2257" s="392">
        <v>0</v>
      </c>
      <c r="U2257" s="392">
        <v>0</v>
      </c>
      <c r="V2257" s="177"/>
      <c r="W2257" s="177"/>
      <c r="X2257" s="177"/>
      <c r="Y2257" s="177"/>
      <c r="Z2257" s="177"/>
      <c r="AA2257" s="545">
        <v>0</v>
      </c>
      <c r="AB2257" s="490"/>
      <c r="AC2257" s="515"/>
      <c r="AD2257" s="515"/>
      <c r="AE2257" s="515"/>
      <c r="AF2257" s="488"/>
      <c r="AG2257" s="515"/>
      <c r="AH2257" s="515"/>
      <c r="AI2257" s="488"/>
      <c r="AJ2257" s="488"/>
      <c r="AK2257" s="515"/>
      <c r="AL2257" s="515"/>
      <c r="AM2257" s="515"/>
      <c r="AN2257" s="515"/>
      <c r="AO2257" s="515"/>
      <c r="AP2257" s="515"/>
      <c r="AQ2257" s="515"/>
      <c r="AR2257" s="515"/>
      <c r="AS2257" s="515"/>
      <c r="AT2257" s="515"/>
      <c r="AU2257" s="489"/>
    </row>
    <row r="2258" spans="1:47" s="516" customFormat="1" ht="12.75">
      <c r="A2258" s="534"/>
      <c r="B2258" s="401" t="s">
        <v>368</v>
      </c>
      <c r="C2258" s="360">
        <v>0</v>
      </c>
      <c r="D2258" s="360">
        <v>0</v>
      </c>
      <c r="E2258" s="360">
        <v>0</v>
      </c>
      <c r="F2258" s="402"/>
      <c r="G2258" s="402"/>
      <c r="H2258" s="177">
        <v>0</v>
      </c>
      <c r="I2258" s="177">
        <v>0</v>
      </c>
      <c r="J2258" s="177">
        <v>0</v>
      </c>
      <c r="K2258" s="177">
        <v>0</v>
      </c>
      <c r="L2258" s="177">
        <v>0</v>
      </c>
      <c r="M2258" s="177">
        <v>0</v>
      </c>
      <c r="N2258" s="177">
        <v>0</v>
      </c>
      <c r="O2258" s="177">
        <v>0</v>
      </c>
      <c r="P2258" s="177">
        <v>0</v>
      </c>
      <c r="Q2258" s="177">
        <v>0</v>
      </c>
      <c r="R2258" s="177">
        <v>0</v>
      </c>
      <c r="S2258" s="177">
        <v>0</v>
      </c>
      <c r="T2258" s="392">
        <v>0</v>
      </c>
      <c r="U2258" s="392">
        <v>0</v>
      </c>
      <c r="V2258" s="177">
        <v>0</v>
      </c>
      <c r="W2258" s="177">
        <v>0</v>
      </c>
      <c r="X2258" s="177">
        <v>0</v>
      </c>
      <c r="Y2258" s="177">
        <v>0</v>
      </c>
      <c r="Z2258" s="177">
        <v>0</v>
      </c>
      <c r="AA2258" s="545">
        <v>0</v>
      </c>
      <c r="AB2258" s="490"/>
      <c r="AC2258" s="515"/>
      <c r="AD2258" s="515"/>
      <c r="AE2258" s="515"/>
      <c r="AF2258" s="488"/>
      <c r="AG2258" s="515"/>
      <c r="AH2258" s="515"/>
      <c r="AI2258" s="488"/>
      <c r="AJ2258" s="488"/>
      <c r="AK2258" s="515"/>
      <c r="AL2258" s="515"/>
      <c r="AM2258" s="515"/>
      <c r="AN2258" s="515"/>
      <c r="AO2258" s="515"/>
      <c r="AP2258" s="515"/>
      <c r="AQ2258" s="515"/>
      <c r="AR2258" s="515"/>
      <c r="AS2258" s="515"/>
      <c r="AT2258" s="515"/>
      <c r="AU2258" s="489"/>
    </row>
    <row r="2259" spans="1:47" s="516" customFormat="1" ht="12.75">
      <c r="A2259" s="534"/>
      <c r="B2259" s="401" t="s">
        <v>369</v>
      </c>
      <c r="C2259" s="360"/>
      <c r="D2259" s="360"/>
      <c r="E2259" s="360"/>
      <c r="F2259" s="402"/>
      <c r="G2259" s="402"/>
      <c r="H2259" s="177"/>
      <c r="I2259" s="177"/>
      <c r="J2259" s="177"/>
      <c r="K2259" s="177"/>
      <c r="L2259" s="177"/>
      <c r="M2259" s="177"/>
      <c r="N2259" s="177"/>
      <c r="O2259" s="177"/>
      <c r="P2259" s="177"/>
      <c r="Q2259" s="177"/>
      <c r="R2259" s="177"/>
      <c r="S2259" s="177"/>
      <c r="T2259" s="392">
        <v>0</v>
      </c>
      <c r="U2259" s="392">
        <v>0</v>
      </c>
      <c r="V2259" s="177"/>
      <c r="W2259" s="177"/>
      <c r="X2259" s="177"/>
      <c r="Y2259" s="177"/>
      <c r="Z2259" s="177"/>
      <c r="AA2259" s="545">
        <v>0</v>
      </c>
      <c r="AB2259" s="490"/>
      <c r="AC2259" s="515"/>
      <c r="AD2259" s="515"/>
      <c r="AE2259" s="515"/>
      <c r="AF2259" s="488"/>
      <c r="AG2259" s="515"/>
      <c r="AH2259" s="515"/>
      <c r="AI2259" s="488"/>
      <c r="AJ2259" s="488"/>
      <c r="AK2259" s="515"/>
      <c r="AL2259" s="515"/>
      <c r="AM2259" s="515"/>
      <c r="AN2259" s="515"/>
      <c r="AO2259" s="515"/>
      <c r="AP2259" s="515"/>
      <c r="AQ2259" s="515"/>
      <c r="AR2259" s="515"/>
      <c r="AS2259" s="515"/>
      <c r="AT2259" s="515"/>
      <c r="AU2259" s="489"/>
    </row>
    <row r="2260" spans="1:47" s="516" customFormat="1" ht="12.75">
      <c r="A2260" s="534"/>
      <c r="B2260" s="401" t="s">
        <v>370</v>
      </c>
      <c r="C2260" s="360"/>
      <c r="D2260" s="360"/>
      <c r="E2260" s="360"/>
      <c r="F2260" s="402"/>
      <c r="G2260" s="402"/>
      <c r="H2260" s="177"/>
      <c r="I2260" s="177"/>
      <c r="J2260" s="177"/>
      <c r="K2260" s="177"/>
      <c r="L2260" s="177"/>
      <c r="M2260" s="177"/>
      <c r="N2260" s="177"/>
      <c r="O2260" s="177"/>
      <c r="P2260" s="177"/>
      <c r="Q2260" s="177"/>
      <c r="R2260" s="177"/>
      <c r="S2260" s="177"/>
      <c r="T2260" s="392">
        <v>0</v>
      </c>
      <c r="U2260" s="392">
        <v>0</v>
      </c>
      <c r="V2260" s="177"/>
      <c r="W2260" s="177"/>
      <c r="X2260" s="177"/>
      <c r="Y2260" s="177"/>
      <c r="Z2260" s="177"/>
      <c r="AA2260" s="545">
        <v>0</v>
      </c>
      <c r="AB2260" s="490"/>
      <c r="AC2260" s="515"/>
      <c r="AD2260" s="515"/>
      <c r="AE2260" s="515"/>
      <c r="AF2260" s="488"/>
      <c r="AG2260" s="515"/>
      <c r="AH2260" s="515"/>
      <c r="AI2260" s="488"/>
      <c r="AJ2260" s="488"/>
      <c r="AK2260" s="515"/>
      <c r="AL2260" s="515"/>
      <c r="AM2260" s="515"/>
      <c r="AN2260" s="515"/>
      <c r="AO2260" s="515"/>
      <c r="AP2260" s="515"/>
      <c r="AQ2260" s="515"/>
      <c r="AR2260" s="515"/>
      <c r="AS2260" s="515"/>
      <c r="AT2260" s="515"/>
      <c r="AU2260" s="489"/>
    </row>
    <row r="2261" spans="1:47" s="516" customFormat="1" ht="12.75">
      <c r="A2261" s="534"/>
      <c r="B2261" s="401" t="s">
        <v>371</v>
      </c>
      <c r="C2261" s="360"/>
      <c r="D2261" s="360"/>
      <c r="E2261" s="360"/>
      <c r="F2261" s="402"/>
      <c r="G2261" s="402"/>
      <c r="H2261" s="177"/>
      <c r="I2261" s="177"/>
      <c r="J2261" s="177"/>
      <c r="K2261" s="177"/>
      <c r="L2261" s="177"/>
      <c r="M2261" s="177"/>
      <c r="N2261" s="177"/>
      <c r="O2261" s="177"/>
      <c r="P2261" s="177"/>
      <c r="Q2261" s="177"/>
      <c r="R2261" s="177"/>
      <c r="S2261" s="177"/>
      <c r="T2261" s="392">
        <v>0</v>
      </c>
      <c r="U2261" s="392">
        <v>0</v>
      </c>
      <c r="V2261" s="177"/>
      <c r="W2261" s="177"/>
      <c r="X2261" s="177"/>
      <c r="Y2261" s="177"/>
      <c r="Z2261" s="177"/>
      <c r="AA2261" s="545">
        <v>0</v>
      </c>
      <c r="AB2261" s="490"/>
      <c r="AC2261" s="515"/>
      <c r="AD2261" s="515"/>
      <c r="AE2261" s="515"/>
      <c r="AF2261" s="488"/>
      <c r="AG2261" s="515"/>
      <c r="AH2261" s="515"/>
      <c r="AI2261" s="488"/>
      <c r="AJ2261" s="488"/>
      <c r="AK2261" s="515"/>
      <c r="AL2261" s="515"/>
      <c r="AM2261" s="515"/>
      <c r="AN2261" s="515"/>
      <c r="AO2261" s="515"/>
      <c r="AP2261" s="515"/>
      <c r="AQ2261" s="515"/>
      <c r="AR2261" s="515"/>
      <c r="AS2261" s="515"/>
      <c r="AT2261" s="515"/>
      <c r="AU2261" s="489"/>
    </row>
    <row r="2262" spans="1:47" s="516" customFormat="1" ht="12.75">
      <c r="A2262" s="534"/>
      <c r="B2262" s="401" t="s">
        <v>372</v>
      </c>
      <c r="C2262" s="360"/>
      <c r="D2262" s="360"/>
      <c r="E2262" s="360"/>
      <c r="F2262" s="402"/>
      <c r="G2262" s="402"/>
      <c r="H2262" s="177"/>
      <c r="I2262" s="177"/>
      <c r="J2262" s="177"/>
      <c r="K2262" s="177"/>
      <c r="L2262" s="177"/>
      <c r="M2262" s="177"/>
      <c r="N2262" s="177"/>
      <c r="O2262" s="177"/>
      <c r="P2262" s="177"/>
      <c r="Q2262" s="177"/>
      <c r="R2262" s="177"/>
      <c r="S2262" s="177"/>
      <c r="T2262" s="392">
        <v>0</v>
      </c>
      <c r="U2262" s="392">
        <v>0</v>
      </c>
      <c r="V2262" s="177"/>
      <c r="W2262" s="177"/>
      <c r="X2262" s="177"/>
      <c r="Y2262" s="177"/>
      <c r="Z2262" s="177"/>
      <c r="AA2262" s="545">
        <v>0</v>
      </c>
      <c r="AB2262" s="490"/>
      <c r="AC2262" s="515"/>
      <c r="AD2262" s="515"/>
      <c r="AE2262" s="515"/>
      <c r="AF2262" s="488"/>
      <c r="AG2262" s="515"/>
      <c r="AH2262" s="515"/>
      <c r="AI2262" s="488"/>
      <c r="AJ2262" s="488"/>
      <c r="AK2262" s="515"/>
      <c r="AL2262" s="515"/>
      <c r="AM2262" s="515"/>
      <c r="AN2262" s="515"/>
      <c r="AO2262" s="515"/>
      <c r="AP2262" s="515"/>
      <c r="AQ2262" s="515"/>
      <c r="AR2262" s="515"/>
      <c r="AS2262" s="515"/>
      <c r="AT2262" s="515"/>
      <c r="AU2262" s="489"/>
    </row>
    <row r="2263" spans="1:47" s="516" customFormat="1" ht="12.75">
      <c r="A2263" s="534"/>
      <c r="B2263" s="401" t="s">
        <v>373</v>
      </c>
      <c r="C2263" s="360">
        <v>0</v>
      </c>
      <c r="D2263" s="360">
        <v>0</v>
      </c>
      <c r="E2263" s="360">
        <v>0</v>
      </c>
      <c r="F2263" s="402"/>
      <c r="G2263" s="402"/>
      <c r="H2263" s="177">
        <v>0</v>
      </c>
      <c r="I2263" s="177">
        <v>0</v>
      </c>
      <c r="J2263" s="177">
        <v>0</v>
      </c>
      <c r="K2263" s="177">
        <v>0</v>
      </c>
      <c r="L2263" s="177">
        <v>0</v>
      </c>
      <c r="M2263" s="177">
        <v>0</v>
      </c>
      <c r="N2263" s="177">
        <v>0</v>
      </c>
      <c r="O2263" s="177">
        <v>0</v>
      </c>
      <c r="P2263" s="177">
        <v>0</v>
      </c>
      <c r="Q2263" s="177">
        <v>0</v>
      </c>
      <c r="R2263" s="177">
        <v>0</v>
      </c>
      <c r="S2263" s="177">
        <v>0</v>
      </c>
      <c r="T2263" s="392">
        <v>0</v>
      </c>
      <c r="U2263" s="392">
        <v>0</v>
      </c>
      <c r="V2263" s="177">
        <v>0</v>
      </c>
      <c r="W2263" s="177">
        <v>0</v>
      </c>
      <c r="X2263" s="177">
        <v>0</v>
      </c>
      <c r="Y2263" s="177">
        <v>0</v>
      </c>
      <c r="Z2263" s="177">
        <v>0</v>
      </c>
      <c r="AA2263" s="545">
        <v>0</v>
      </c>
      <c r="AB2263" s="490"/>
      <c r="AC2263" s="515"/>
      <c r="AD2263" s="515"/>
      <c r="AE2263" s="515"/>
      <c r="AF2263" s="488"/>
      <c r="AG2263" s="515"/>
      <c r="AH2263" s="515"/>
      <c r="AI2263" s="488"/>
      <c r="AJ2263" s="488"/>
      <c r="AK2263" s="515"/>
      <c r="AL2263" s="515"/>
      <c r="AM2263" s="515"/>
      <c r="AN2263" s="515"/>
      <c r="AO2263" s="515"/>
      <c r="AP2263" s="515"/>
      <c r="AQ2263" s="515"/>
      <c r="AR2263" s="515"/>
      <c r="AS2263" s="515"/>
      <c r="AT2263" s="515"/>
      <c r="AU2263" s="489"/>
    </row>
    <row r="2264" spans="1:47" s="516" customFormat="1" ht="12.75">
      <c r="A2264" s="534"/>
      <c r="B2264" s="401" t="s">
        <v>374</v>
      </c>
      <c r="C2264" s="360"/>
      <c r="D2264" s="360"/>
      <c r="E2264" s="360"/>
      <c r="F2264" s="402"/>
      <c r="G2264" s="402"/>
      <c r="H2264" s="177"/>
      <c r="I2264" s="177"/>
      <c r="J2264" s="177"/>
      <c r="K2264" s="177"/>
      <c r="L2264" s="177"/>
      <c r="M2264" s="177"/>
      <c r="N2264" s="177"/>
      <c r="O2264" s="177"/>
      <c r="P2264" s="177"/>
      <c r="Q2264" s="177"/>
      <c r="R2264" s="177"/>
      <c r="S2264" s="177"/>
      <c r="T2264" s="392">
        <v>0</v>
      </c>
      <c r="U2264" s="392">
        <v>0</v>
      </c>
      <c r="V2264" s="177"/>
      <c r="W2264" s="177"/>
      <c r="X2264" s="177"/>
      <c r="Y2264" s="177"/>
      <c r="Z2264" s="177"/>
      <c r="AA2264" s="545">
        <v>0</v>
      </c>
      <c r="AB2264" s="490"/>
      <c r="AC2264" s="515"/>
      <c r="AD2264" s="515"/>
      <c r="AE2264" s="515"/>
      <c r="AF2264" s="488"/>
      <c r="AG2264" s="515"/>
      <c r="AH2264" s="515"/>
      <c r="AI2264" s="488"/>
      <c r="AJ2264" s="488"/>
      <c r="AK2264" s="515"/>
      <c r="AL2264" s="515"/>
      <c r="AM2264" s="515"/>
      <c r="AN2264" s="515"/>
      <c r="AO2264" s="515"/>
      <c r="AP2264" s="515"/>
      <c r="AQ2264" s="515"/>
      <c r="AR2264" s="515"/>
      <c r="AS2264" s="515"/>
      <c r="AT2264" s="515"/>
      <c r="AU2264" s="489"/>
    </row>
    <row r="2265" spans="1:47" s="516" customFormat="1" ht="12.75">
      <c r="A2265" s="534"/>
      <c r="B2265" s="401" t="s">
        <v>375</v>
      </c>
      <c r="C2265" s="360"/>
      <c r="D2265" s="360"/>
      <c r="E2265" s="360"/>
      <c r="F2265" s="402"/>
      <c r="G2265" s="402"/>
      <c r="H2265" s="177"/>
      <c r="I2265" s="177"/>
      <c r="J2265" s="177"/>
      <c r="K2265" s="177"/>
      <c r="L2265" s="177"/>
      <c r="M2265" s="177"/>
      <c r="N2265" s="177"/>
      <c r="O2265" s="177"/>
      <c r="P2265" s="177"/>
      <c r="Q2265" s="177"/>
      <c r="R2265" s="177"/>
      <c r="S2265" s="177"/>
      <c r="T2265" s="392">
        <v>0</v>
      </c>
      <c r="U2265" s="392">
        <v>0</v>
      </c>
      <c r="V2265" s="177"/>
      <c r="W2265" s="177"/>
      <c r="X2265" s="177"/>
      <c r="Y2265" s="177"/>
      <c r="Z2265" s="177"/>
      <c r="AA2265" s="545">
        <v>0</v>
      </c>
      <c r="AB2265" s="490"/>
      <c r="AC2265" s="515"/>
      <c r="AD2265" s="515"/>
      <c r="AE2265" s="515"/>
      <c r="AF2265" s="488"/>
      <c r="AG2265" s="515"/>
      <c r="AH2265" s="515"/>
      <c r="AI2265" s="488"/>
      <c r="AJ2265" s="488"/>
      <c r="AK2265" s="515"/>
      <c r="AL2265" s="515"/>
      <c r="AM2265" s="515"/>
      <c r="AN2265" s="515"/>
      <c r="AO2265" s="515"/>
      <c r="AP2265" s="515"/>
      <c r="AQ2265" s="515"/>
      <c r="AR2265" s="515"/>
      <c r="AS2265" s="515"/>
      <c r="AT2265" s="515"/>
      <c r="AU2265" s="489"/>
    </row>
    <row r="2266" spans="1:47" s="516" customFormat="1" ht="12.75">
      <c r="A2266" s="534"/>
      <c r="B2266" s="401" t="s">
        <v>376</v>
      </c>
      <c r="C2266" s="360"/>
      <c r="D2266" s="360"/>
      <c r="E2266" s="360"/>
      <c r="F2266" s="402"/>
      <c r="G2266" s="402"/>
      <c r="H2266" s="177"/>
      <c r="I2266" s="177"/>
      <c r="J2266" s="177"/>
      <c r="K2266" s="177"/>
      <c r="L2266" s="177"/>
      <c r="M2266" s="177"/>
      <c r="N2266" s="177"/>
      <c r="O2266" s="177"/>
      <c r="P2266" s="177"/>
      <c r="Q2266" s="177"/>
      <c r="R2266" s="177"/>
      <c r="S2266" s="177"/>
      <c r="T2266" s="392">
        <v>0</v>
      </c>
      <c r="U2266" s="392">
        <v>0</v>
      </c>
      <c r="V2266" s="177"/>
      <c r="W2266" s="177"/>
      <c r="X2266" s="177"/>
      <c r="Y2266" s="177"/>
      <c r="Z2266" s="177"/>
      <c r="AA2266" s="545">
        <v>0</v>
      </c>
      <c r="AB2266" s="490"/>
      <c r="AC2266" s="515"/>
      <c r="AD2266" s="515"/>
      <c r="AE2266" s="515"/>
      <c r="AF2266" s="488"/>
      <c r="AG2266" s="515"/>
      <c r="AH2266" s="515"/>
      <c r="AI2266" s="488"/>
      <c r="AJ2266" s="488"/>
      <c r="AK2266" s="515"/>
      <c r="AL2266" s="515"/>
      <c r="AM2266" s="515"/>
      <c r="AN2266" s="515"/>
      <c r="AO2266" s="515"/>
      <c r="AP2266" s="515"/>
      <c r="AQ2266" s="515"/>
      <c r="AR2266" s="515"/>
      <c r="AS2266" s="515"/>
      <c r="AT2266" s="515"/>
      <c r="AU2266" s="489"/>
    </row>
    <row r="2267" spans="1:47" s="516" customFormat="1" ht="12.75">
      <c r="A2267" s="534"/>
      <c r="B2267" s="401" t="s">
        <v>377</v>
      </c>
      <c r="C2267" s="360"/>
      <c r="D2267" s="360"/>
      <c r="E2267" s="360"/>
      <c r="F2267" s="402"/>
      <c r="G2267" s="402"/>
      <c r="H2267" s="177"/>
      <c r="I2267" s="177"/>
      <c r="J2267" s="177"/>
      <c r="K2267" s="177"/>
      <c r="L2267" s="177"/>
      <c r="M2267" s="177"/>
      <c r="N2267" s="177"/>
      <c r="O2267" s="177"/>
      <c r="P2267" s="177"/>
      <c r="Q2267" s="177"/>
      <c r="R2267" s="177"/>
      <c r="S2267" s="177"/>
      <c r="T2267" s="392">
        <v>0</v>
      </c>
      <c r="U2267" s="392">
        <v>0</v>
      </c>
      <c r="V2267" s="177"/>
      <c r="W2267" s="177"/>
      <c r="X2267" s="177"/>
      <c r="Y2267" s="177"/>
      <c r="Z2267" s="177"/>
      <c r="AA2267" s="545">
        <v>0</v>
      </c>
      <c r="AB2267" s="490"/>
      <c r="AC2267" s="515"/>
      <c r="AD2267" s="515"/>
      <c r="AE2267" s="515"/>
      <c r="AF2267" s="488"/>
      <c r="AG2267" s="515"/>
      <c r="AH2267" s="515"/>
      <c r="AI2267" s="488"/>
      <c r="AJ2267" s="488"/>
      <c r="AK2267" s="515"/>
      <c r="AL2267" s="515"/>
      <c r="AM2267" s="515"/>
      <c r="AN2267" s="515"/>
      <c r="AO2267" s="515"/>
      <c r="AP2267" s="515"/>
      <c r="AQ2267" s="515"/>
      <c r="AR2267" s="515"/>
      <c r="AS2267" s="515"/>
      <c r="AT2267" s="515"/>
      <c r="AU2267" s="489"/>
    </row>
    <row r="2268" spans="1:47" s="516" customFormat="1" ht="12.75">
      <c r="A2268" s="534"/>
      <c r="B2268" s="401" t="s">
        <v>67</v>
      </c>
      <c r="C2268" s="360"/>
      <c r="D2268" s="360"/>
      <c r="E2268" s="360"/>
      <c r="F2268" s="402"/>
      <c r="G2268" s="402"/>
      <c r="H2268" s="177">
        <v>15</v>
      </c>
      <c r="I2268" s="518">
        <v>15</v>
      </c>
      <c r="J2268" s="177"/>
      <c r="K2268" s="177"/>
      <c r="L2268" s="177"/>
      <c r="M2268" s="177"/>
      <c r="N2268" s="177"/>
      <c r="O2268" s="177"/>
      <c r="P2268" s="177"/>
      <c r="Q2268" s="177"/>
      <c r="R2268" s="177"/>
      <c r="S2268" s="177"/>
      <c r="T2268" s="392">
        <v>0</v>
      </c>
      <c r="U2268" s="392">
        <v>0</v>
      </c>
      <c r="V2268" s="177"/>
      <c r="W2268" s="177">
        <v>10</v>
      </c>
      <c r="X2268" s="177">
        <v>5</v>
      </c>
      <c r="Y2268" s="177"/>
      <c r="Z2268" s="177"/>
      <c r="AA2268" s="545">
        <v>15</v>
      </c>
      <c r="AB2268" s="490"/>
      <c r="AC2268" s="515"/>
      <c r="AD2268" s="515"/>
      <c r="AE2268" s="515"/>
      <c r="AF2268" s="488"/>
      <c r="AG2268" s="515"/>
      <c r="AH2268" s="515"/>
      <c r="AI2268" s="488"/>
      <c r="AJ2268" s="488"/>
      <c r="AK2268" s="515"/>
      <c r="AL2268" s="515"/>
      <c r="AM2268" s="515"/>
      <c r="AN2268" s="515"/>
      <c r="AO2268" s="515"/>
      <c r="AP2268" s="515"/>
      <c r="AQ2268" s="515"/>
      <c r="AR2268" s="515"/>
      <c r="AS2268" s="515"/>
      <c r="AT2268" s="515"/>
      <c r="AU2268" s="489"/>
    </row>
    <row r="2269" spans="1:47" s="528" customFormat="1" ht="30" customHeight="1">
      <c r="A2269" s="542">
        <v>95</v>
      </c>
      <c r="B2269" s="544" t="s">
        <v>228</v>
      </c>
      <c r="C2269" s="513" t="s">
        <v>52</v>
      </c>
      <c r="D2269" s="513">
        <v>0</v>
      </c>
      <c r="E2269" s="513">
        <v>0</v>
      </c>
      <c r="F2269" s="398">
        <v>2014</v>
      </c>
      <c r="G2269" s="398">
        <v>2015</v>
      </c>
      <c r="H2269" s="596">
        <v>85</v>
      </c>
      <c r="I2269" s="513">
        <v>85</v>
      </c>
      <c r="J2269" s="513"/>
      <c r="K2269" s="513"/>
      <c r="L2269" s="513"/>
      <c r="M2269" s="513"/>
      <c r="N2269" s="513">
        <v>0</v>
      </c>
      <c r="O2269" s="513">
        <v>0</v>
      </c>
      <c r="P2269" s="513"/>
      <c r="Q2269" s="513"/>
      <c r="R2269" s="513"/>
      <c r="S2269" s="513"/>
      <c r="T2269" s="584">
        <v>0</v>
      </c>
      <c r="U2269" s="584">
        <v>0</v>
      </c>
      <c r="V2269" s="590"/>
      <c r="W2269" s="513">
        <v>35</v>
      </c>
      <c r="X2269" s="513">
        <v>50</v>
      </c>
      <c r="Y2269" s="513"/>
      <c r="Z2269" s="513"/>
      <c r="AA2269" s="587">
        <v>85</v>
      </c>
      <c r="AB2269" s="531"/>
      <c r="AC2269" s="515"/>
      <c r="AD2269" s="537"/>
      <c r="AE2269" s="537"/>
      <c r="AF2269" s="515"/>
      <c r="AG2269" s="515"/>
      <c r="AH2269" s="515"/>
      <c r="AI2269" s="515"/>
      <c r="AJ2269" s="515"/>
      <c r="AK2269" s="515"/>
      <c r="AL2269" s="515"/>
      <c r="AM2269" s="515"/>
      <c r="AN2269" s="515"/>
      <c r="AO2269" s="515"/>
      <c r="AP2269" s="515"/>
      <c r="AQ2269" s="537"/>
      <c r="AR2269" s="537"/>
      <c r="AS2269" s="537"/>
      <c r="AT2269" s="537"/>
      <c r="AU2269" s="527"/>
    </row>
    <row r="2270" spans="1:47" s="516" customFormat="1" ht="12.75">
      <c r="A2270" s="534"/>
      <c r="B2270" s="401" t="s">
        <v>361</v>
      </c>
      <c r="C2270" s="360">
        <v>0</v>
      </c>
      <c r="D2270" s="360">
        <v>0</v>
      </c>
      <c r="E2270" s="360">
        <v>0</v>
      </c>
      <c r="F2270" s="402"/>
      <c r="G2270" s="402"/>
      <c r="H2270" s="177">
        <v>85</v>
      </c>
      <c r="I2270" s="177">
        <v>85</v>
      </c>
      <c r="J2270" s="177">
        <v>0</v>
      </c>
      <c r="K2270" s="177">
        <v>0</v>
      </c>
      <c r="L2270" s="177">
        <v>0</v>
      </c>
      <c r="M2270" s="177">
        <v>0</v>
      </c>
      <c r="N2270" s="177">
        <v>0</v>
      </c>
      <c r="O2270" s="177">
        <v>0</v>
      </c>
      <c r="P2270" s="177">
        <v>0</v>
      </c>
      <c r="Q2270" s="177">
        <v>0</v>
      </c>
      <c r="R2270" s="177">
        <v>0</v>
      </c>
      <c r="S2270" s="177">
        <v>0</v>
      </c>
      <c r="T2270" s="392">
        <v>0</v>
      </c>
      <c r="U2270" s="392">
        <v>0</v>
      </c>
      <c r="V2270" s="177">
        <v>0</v>
      </c>
      <c r="W2270" s="177">
        <v>35</v>
      </c>
      <c r="X2270" s="177">
        <v>50</v>
      </c>
      <c r="Y2270" s="177">
        <v>0</v>
      </c>
      <c r="Z2270" s="177">
        <v>0</v>
      </c>
      <c r="AA2270" s="545">
        <v>85</v>
      </c>
      <c r="AB2270" s="490"/>
      <c r="AC2270" s="515"/>
      <c r="AD2270" s="515"/>
      <c r="AE2270" s="515"/>
      <c r="AF2270" s="488"/>
      <c r="AG2270" s="515"/>
      <c r="AH2270" s="515"/>
      <c r="AI2270" s="488"/>
      <c r="AJ2270" s="488"/>
      <c r="AK2270" s="515"/>
      <c r="AL2270" s="515"/>
      <c r="AM2270" s="515"/>
      <c r="AN2270" s="515"/>
      <c r="AO2270" s="515"/>
      <c r="AP2270" s="515"/>
      <c r="AQ2270" s="515"/>
      <c r="AR2270" s="515"/>
      <c r="AS2270" s="515"/>
      <c r="AT2270" s="515"/>
      <c r="AU2270" s="489"/>
    </row>
    <row r="2271" spans="1:47" s="516" customFormat="1" ht="12.75">
      <c r="A2271" s="534"/>
      <c r="B2271" s="401" t="s">
        <v>362</v>
      </c>
      <c r="C2271" s="360">
        <v>0</v>
      </c>
      <c r="D2271" s="360">
        <v>0</v>
      </c>
      <c r="E2271" s="360">
        <v>0</v>
      </c>
      <c r="F2271" s="402"/>
      <c r="G2271" s="402"/>
      <c r="H2271" s="177">
        <v>0</v>
      </c>
      <c r="I2271" s="177">
        <v>0</v>
      </c>
      <c r="J2271" s="177">
        <v>0</v>
      </c>
      <c r="K2271" s="177">
        <v>0</v>
      </c>
      <c r="L2271" s="177">
        <v>0</v>
      </c>
      <c r="M2271" s="177">
        <v>0</v>
      </c>
      <c r="N2271" s="177">
        <v>0</v>
      </c>
      <c r="O2271" s="177">
        <v>0</v>
      </c>
      <c r="P2271" s="177">
        <v>0</v>
      </c>
      <c r="Q2271" s="177">
        <v>0</v>
      </c>
      <c r="R2271" s="177">
        <v>0</v>
      </c>
      <c r="S2271" s="177">
        <v>0</v>
      </c>
      <c r="T2271" s="392">
        <v>0</v>
      </c>
      <c r="U2271" s="392">
        <v>0</v>
      </c>
      <c r="V2271" s="177">
        <v>0</v>
      </c>
      <c r="W2271" s="177">
        <v>0</v>
      </c>
      <c r="X2271" s="177">
        <v>0</v>
      </c>
      <c r="Y2271" s="177">
        <v>0</v>
      </c>
      <c r="Z2271" s="177">
        <v>0</v>
      </c>
      <c r="AA2271" s="545">
        <v>0</v>
      </c>
      <c r="AB2271" s="490"/>
      <c r="AC2271" s="515"/>
      <c r="AD2271" s="515"/>
      <c r="AE2271" s="515"/>
      <c r="AF2271" s="488"/>
      <c r="AG2271" s="515"/>
      <c r="AH2271" s="515"/>
      <c r="AI2271" s="488"/>
      <c r="AJ2271" s="488"/>
      <c r="AK2271" s="515"/>
      <c r="AL2271" s="515"/>
      <c r="AM2271" s="515"/>
      <c r="AN2271" s="515"/>
      <c r="AO2271" s="515"/>
      <c r="AP2271" s="515"/>
      <c r="AQ2271" s="515"/>
      <c r="AR2271" s="515"/>
      <c r="AS2271" s="515"/>
      <c r="AT2271" s="515"/>
      <c r="AU2271" s="489"/>
    </row>
    <row r="2272" spans="1:47" s="516" customFormat="1" ht="12.75">
      <c r="A2272" s="534"/>
      <c r="B2272" s="401" t="s">
        <v>363</v>
      </c>
      <c r="C2272" s="360">
        <v>0</v>
      </c>
      <c r="D2272" s="360">
        <v>0</v>
      </c>
      <c r="E2272" s="360">
        <v>0</v>
      </c>
      <c r="F2272" s="402"/>
      <c r="G2272" s="402"/>
      <c r="H2272" s="177">
        <v>0</v>
      </c>
      <c r="I2272" s="177">
        <v>0</v>
      </c>
      <c r="J2272" s="177">
        <v>0</v>
      </c>
      <c r="K2272" s="177">
        <v>0</v>
      </c>
      <c r="L2272" s="177">
        <v>0</v>
      </c>
      <c r="M2272" s="177">
        <v>0</v>
      </c>
      <c r="N2272" s="177">
        <v>0</v>
      </c>
      <c r="O2272" s="177">
        <v>0</v>
      </c>
      <c r="P2272" s="177">
        <v>0</v>
      </c>
      <c r="Q2272" s="177">
        <v>0</v>
      </c>
      <c r="R2272" s="177">
        <v>0</v>
      </c>
      <c r="S2272" s="177">
        <v>0</v>
      </c>
      <c r="T2272" s="392">
        <v>0</v>
      </c>
      <c r="U2272" s="392">
        <v>0</v>
      </c>
      <c r="V2272" s="177">
        <v>0</v>
      </c>
      <c r="W2272" s="177">
        <v>0</v>
      </c>
      <c r="X2272" s="177">
        <v>0</v>
      </c>
      <c r="Y2272" s="177">
        <v>0</v>
      </c>
      <c r="Z2272" s="177">
        <v>0</v>
      </c>
      <c r="AA2272" s="545">
        <v>0</v>
      </c>
      <c r="AB2272" s="490"/>
      <c r="AC2272" s="515"/>
      <c r="AD2272" s="515"/>
      <c r="AE2272" s="515"/>
      <c r="AF2272" s="488"/>
      <c r="AG2272" s="515"/>
      <c r="AH2272" s="515"/>
      <c r="AI2272" s="488"/>
      <c r="AJ2272" s="488"/>
      <c r="AK2272" s="515"/>
      <c r="AL2272" s="515"/>
      <c r="AM2272" s="515"/>
      <c r="AN2272" s="515"/>
      <c r="AO2272" s="515"/>
      <c r="AP2272" s="515"/>
      <c r="AQ2272" s="515"/>
      <c r="AR2272" s="515"/>
      <c r="AS2272" s="515"/>
      <c r="AT2272" s="515"/>
      <c r="AU2272" s="489"/>
    </row>
    <row r="2273" spans="1:47" s="516" customFormat="1" ht="12.75">
      <c r="A2273" s="534"/>
      <c r="B2273" s="401" t="s">
        <v>364</v>
      </c>
      <c r="C2273" s="360"/>
      <c r="D2273" s="360"/>
      <c r="E2273" s="360"/>
      <c r="F2273" s="402"/>
      <c r="G2273" s="402"/>
      <c r="H2273" s="177"/>
      <c r="I2273" s="177"/>
      <c r="J2273" s="177"/>
      <c r="K2273" s="177"/>
      <c r="L2273" s="177"/>
      <c r="M2273" s="177"/>
      <c r="N2273" s="177"/>
      <c r="O2273" s="177"/>
      <c r="P2273" s="177"/>
      <c r="Q2273" s="177"/>
      <c r="R2273" s="177"/>
      <c r="S2273" s="177"/>
      <c r="T2273" s="392">
        <v>0</v>
      </c>
      <c r="U2273" s="392">
        <v>0</v>
      </c>
      <c r="V2273" s="177"/>
      <c r="W2273" s="177"/>
      <c r="X2273" s="177"/>
      <c r="Y2273" s="177"/>
      <c r="Z2273" s="177"/>
      <c r="AA2273" s="545">
        <v>0</v>
      </c>
      <c r="AB2273" s="490"/>
      <c r="AC2273" s="515"/>
      <c r="AD2273" s="515"/>
      <c r="AE2273" s="515"/>
      <c r="AF2273" s="488"/>
      <c r="AG2273" s="515"/>
      <c r="AH2273" s="515"/>
      <c r="AI2273" s="488"/>
      <c r="AJ2273" s="488"/>
      <c r="AK2273" s="515"/>
      <c r="AL2273" s="515"/>
      <c r="AM2273" s="515"/>
      <c r="AN2273" s="515"/>
      <c r="AO2273" s="515"/>
      <c r="AP2273" s="515"/>
      <c r="AQ2273" s="515"/>
      <c r="AR2273" s="515"/>
      <c r="AS2273" s="515"/>
      <c r="AT2273" s="515"/>
      <c r="AU2273" s="489"/>
    </row>
    <row r="2274" spans="1:47" s="516" customFormat="1" ht="12.75">
      <c r="A2274" s="534"/>
      <c r="B2274" s="401" t="s">
        <v>365</v>
      </c>
      <c r="C2274" s="360"/>
      <c r="D2274" s="360"/>
      <c r="E2274" s="360"/>
      <c r="F2274" s="402"/>
      <c r="G2274" s="402"/>
      <c r="H2274" s="177"/>
      <c r="I2274" s="177"/>
      <c r="J2274" s="177"/>
      <c r="K2274" s="177"/>
      <c r="L2274" s="177"/>
      <c r="M2274" s="177"/>
      <c r="N2274" s="177"/>
      <c r="O2274" s="177"/>
      <c r="P2274" s="177"/>
      <c r="Q2274" s="177"/>
      <c r="R2274" s="177"/>
      <c r="S2274" s="177"/>
      <c r="T2274" s="392">
        <v>0</v>
      </c>
      <c r="U2274" s="392">
        <v>0</v>
      </c>
      <c r="V2274" s="177"/>
      <c r="W2274" s="177"/>
      <c r="X2274" s="177"/>
      <c r="Y2274" s="177"/>
      <c r="Z2274" s="177"/>
      <c r="AA2274" s="545">
        <v>0</v>
      </c>
      <c r="AB2274" s="490"/>
      <c r="AC2274" s="515"/>
      <c r="AD2274" s="515"/>
      <c r="AE2274" s="515"/>
      <c r="AF2274" s="488"/>
      <c r="AG2274" s="515"/>
      <c r="AH2274" s="515"/>
      <c r="AI2274" s="488"/>
      <c r="AJ2274" s="488"/>
      <c r="AK2274" s="515"/>
      <c r="AL2274" s="515"/>
      <c r="AM2274" s="515"/>
      <c r="AN2274" s="515"/>
      <c r="AO2274" s="515"/>
      <c r="AP2274" s="515"/>
      <c r="AQ2274" s="515"/>
      <c r="AR2274" s="515"/>
      <c r="AS2274" s="515"/>
      <c r="AT2274" s="515"/>
      <c r="AU2274" s="489"/>
    </row>
    <row r="2275" spans="1:47" s="516" customFormat="1" ht="12.75">
      <c r="A2275" s="534"/>
      <c r="B2275" s="401" t="s">
        <v>366</v>
      </c>
      <c r="C2275" s="360"/>
      <c r="D2275" s="360"/>
      <c r="E2275" s="360"/>
      <c r="F2275" s="402"/>
      <c r="G2275" s="402"/>
      <c r="H2275" s="177"/>
      <c r="I2275" s="177"/>
      <c r="J2275" s="177"/>
      <c r="K2275" s="177"/>
      <c r="L2275" s="177"/>
      <c r="M2275" s="177"/>
      <c r="N2275" s="177"/>
      <c r="O2275" s="177"/>
      <c r="P2275" s="177"/>
      <c r="Q2275" s="177"/>
      <c r="R2275" s="177"/>
      <c r="S2275" s="177"/>
      <c r="T2275" s="392">
        <v>0</v>
      </c>
      <c r="U2275" s="392">
        <v>0</v>
      </c>
      <c r="V2275" s="177"/>
      <c r="W2275" s="177"/>
      <c r="X2275" s="177"/>
      <c r="Y2275" s="177"/>
      <c r="Z2275" s="177"/>
      <c r="AA2275" s="545">
        <v>0</v>
      </c>
      <c r="AB2275" s="490"/>
      <c r="AC2275" s="515"/>
      <c r="AD2275" s="515"/>
      <c r="AE2275" s="515"/>
      <c r="AF2275" s="488"/>
      <c r="AG2275" s="515"/>
      <c r="AH2275" s="515"/>
      <c r="AI2275" s="488"/>
      <c r="AJ2275" s="488"/>
      <c r="AK2275" s="515"/>
      <c r="AL2275" s="515"/>
      <c r="AM2275" s="515"/>
      <c r="AN2275" s="515"/>
      <c r="AO2275" s="515"/>
      <c r="AP2275" s="515"/>
      <c r="AQ2275" s="515"/>
      <c r="AR2275" s="515"/>
      <c r="AS2275" s="515"/>
      <c r="AT2275" s="515"/>
      <c r="AU2275" s="489"/>
    </row>
    <row r="2276" spans="1:47" s="516" customFormat="1" ht="12.75">
      <c r="A2276" s="534"/>
      <c r="B2276" s="401" t="s">
        <v>367</v>
      </c>
      <c r="C2276" s="360"/>
      <c r="D2276" s="360"/>
      <c r="E2276" s="360"/>
      <c r="F2276" s="402"/>
      <c r="G2276" s="402"/>
      <c r="H2276" s="177"/>
      <c r="I2276" s="177"/>
      <c r="J2276" s="177"/>
      <c r="K2276" s="177"/>
      <c r="L2276" s="177"/>
      <c r="M2276" s="177"/>
      <c r="N2276" s="177"/>
      <c r="O2276" s="177"/>
      <c r="P2276" s="177"/>
      <c r="Q2276" s="177"/>
      <c r="R2276" s="177"/>
      <c r="S2276" s="177"/>
      <c r="T2276" s="392">
        <v>0</v>
      </c>
      <c r="U2276" s="392">
        <v>0</v>
      </c>
      <c r="V2276" s="177"/>
      <c r="W2276" s="177"/>
      <c r="X2276" s="177"/>
      <c r="Y2276" s="177"/>
      <c r="Z2276" s="177"/>
      <c r="AA2276" s="545">
        <v>0</v>
      </c>
      <c r="AB2276" s="490"/>
      <c r="AC2276" s="515"/>
      <c r="AD2276" s="515"/>
      <c r="AE2276" s="515"/>
      <c r="AF2276" s="488"/>
      <c r="AG2276" s="515"/>
      <c r="AH2276" s="515"/>
      <c r="AI2276" s="488"/>
      <c r="AJ2276" s="488"/>
      <c r="AK2276" s="515"/>
      <c r="AL2276" s="515"/>
      <c r="AM2276" s="515"/>
      <c r="AN2276" s="515"/>
      <c r="AO2276" s="515"/>
      <c r="AP2276" s="515"/>
      <c r="AQ2276" s="515"/>
      <c r="AR2276" s="515"/>
      <c r="AS2276" s="515"/>
      <c r="AT2276" s="515"/>
      <c r="AU2276" s="489"/>
    </row>
    <row r="2277" spans="1:47" s="516" customFormat="1" ht="12.75">
      <c r="A2277" s="534"/>
      <c r="B2277" s="401" t="s">
        <v>368</v>
      </c>
      <c r="C2277" s="360">
        <v>0</v>
      </c>
      <c r="D2277" s="360">
        <v>0</v>
      </c>
      <c r="E2277" s="360">
        <v>0</v>
      </c>
      <c r="F2277" s="402"/>
      <c r="G2277" s="402"/>
      <c r="H2277" s="177">
        <v>0</v>
      </c>
      <c r="I2277" s="177">
        <v>0</v>
      </c>
      <c r="J2277" s="177">
        <v>0</v>
      </c>
      <c r="K2277" s="177">
        <v>0</v>
      </c>
      <c r="L2277" s="177">
        <v>0</v>
      </c>
      <c r="M2277" s="177">
        <v>0</v>
      </c>
      <c r="N2277" s="177">
        <v>0</v>
      </c>
      <c r="O2277" s="177">
        <v>0</v>
      </c>
      <c r="P2277" s="177">
        <v>0</v>
      </c>
      <c r="Q2277" s="177">
        <v>0</v>
      </c>
      <c r="R2277" s="177">
        <v>0</v>
      </c>
      <c r="S2277" s="177">
        <v>0</v>
      </c>
      <c r="T2277" s="392">
        <v>0</v>
      </c>
      <c r="U2277" s="392">
        <v>0</v>
      </c>
      <c r="V2277" s="177">
        <v>0</v>
      </c>
      <c r="W2277" s="177">
        <v>0</v>
      </c>
      <c r="X2277" s="177">
        <v>0</v>
      </c>
      <c r="Y2277" s="177">
        <v>0</v>
      </c>
      <c r="Z2277" s="177">
        <v>0</v>
      </c>
      <c r="AA2277" s="545">
        <v>0</v>
      </c>
      <c r="AB2277" s="490"/>
      <c r="AC2277" s="515"/>
      <c r="AD2277" s="515"/>
      <c r="AE2277" s="515"/>
      <c r="AF2277" s="488"/>
      <c r="AG2277" s="515"/>
      <c r="AH2277" s="515"/>
      <c r="AI2277" s="488"/>
      <c r="AJ2277" s="488"/>
      <c r="AK2277" s="515"/>
      <c r="AL2277" s="515"/>
      <c r="AM2277" s="515"/>
      <c r="AN2277" s="515"/>
      <c r="AO2277" s="515"/>
      <c r="AP2277" s="515"/>
      <c r="AQ2277" s="515"/>
      <c r="AR2277" s="515"/>
      <c r="AS2277" s="515"/>
      <c r="AT2277" s="515"/>
      <c r="AU2277" s="489"/>
    </row>
    <row r="2278" spans="1:47" s="516" customFormat="1" ht="12.75">
      <c r="A2278" s="534"/>
      <c r="B2278" s="401" t="s">
        <v>369</v>
      </c>
      <c r="C2278" s="360"/>
      <c r="D2278" s="360"/>
      <c r="E2278" s="360"/>
      <c r="F2278" s="402"/>
      <c r="G2278" s="402"/>
      <c r="H2278" s="177"/>
      <c r="I2278" s="177"/>
      <c r="J2278" s="177"/>
      <c r="K2278" s="177"/>
      <c r="L2278" s="177"/>
      <c r="M2278" s="177"/>
      <c r="N2278" s="177"/>
      <c r="O2278" s="177"/>
      <c r="P2278" s="177"/>
      <c r="Q2278" s="177"/>
      <c r="R2278" s="177"/>
      <c r="S2278" s="177"/>
      <c r="T2278" s="392">
        <v>0</v>
      </c>
      <c r="U2278" s="392">
        <v>0</v>
      </c>
      <c r="V2278" s="177"/>
      <c r="W2278" s="177"/>
      <c r="X2278" s="177"/>
      <c r="Y2278" s="177"/>
      <c r="Z2278" s="177"/>
      <c r="AA2278" s="545">
        <v>0</v>
      </c>
      <c r="AB2278" s="490"/>
      <c r="AC2278" s="515"/>
      <c r="AD2278" s="515"/>
      <c r="AE2278" s="515"/>
      <c r="AF2278" s="488"/>
      <c r="AG2278" s="515"/>
      <c r="AH2278" s="515"/>
      <c r="AI2278" s="488"/>
      <c r="AJ2278" s="488"/>
      <c r="AK2278" s="515"/>
      <c r="AL2278" s="515"/>
      <c r="AM2278" s="515"/>
      <c r="AN2278" s="515"/>
      <c r="AO2278" s="515"/>
      <c r="AP2278" s="515"/>
      <c r="AQ2278" s="515"/>
      <c r="AR2278" s="515"/>
      <c r="AS2278" s="515"/>
      <c r="AT2278" s="515"/>
      <c r="AU2278" s="489"/>
    </row>
    <row r="2279" spans="1:47" s="516" customFormat="1" ht="12.75">
      <c r="A2279" s="534"/>
      <c r="B2279" s="401" t="s">
        <v>370</v>
      </c>
      <c r="C2279" s="360"/>
      <c r="D2279" s="360"/>
      <c r="E2279" s="360"/>
      <c r="F2279" s="402"/>
      <c r="G2279" s="402"/>
      <c r="H2279" s="177"/>
      <c r="I2279" s="177"/>
      <c r="J2279" s="177"/>
      <c r="K2279" s="177"/>
      <c r="L2279" s="177"/>
      <c r="M2279" s="177"/>
      <c r="N2279" s="177"/>
      <c r="O2279" s="177"/>
      <c r="P2279" s="177"/>
      <c r="Q2279" s="177"/>
      <c r="R2279" s="177"/>
      <c r="S2279" s="177"/>
      <c r="T2279" s="392">
        <v>0</v>
      </c>
      <c r="U2279" s="392">
        <v>0</v>
      </c>
      <c r="V2279" s="177"/>
      <c r="W2279" s="177"/>
      <c r="X2279" s="177"/>
      <c r="Y2279" s="177"/>
      <c r="Z2279" s="177"/>
      <c r="AA2279" s="545">
        <v>0</v>
      </c>
      <c r="AB2279" s="490"/>
      <c r="AC2279" s="515"/>
      <c r="AD2279" s="515"/>
      <c r="AE2279" s="515"/>
      <c r="AF2279" s="488"/>
      <c r="AG2279" s="515"/>
      <c r="AH2279" s="515"/>
      <c r="AI2279" s="488"/>
      <c r="AJ2279" s="488"/>
      <c r="AK2279" s="515"/>
      <c r="AL2279" s="515"/>
      <c r="AM2279" s="515"/>
      <c r="AN2279" s="515"/>
      <c r="AO2279" s="515"/>
      <c r="AP2279" s="515"/>
      <c r="AQ2279" s="515"/>
      <c r="AR2279" s="515"/>
      <c r="AS2279" s="515"/>
      <c r="AT2279" s="515"/>
      <c r="AU2279" s="489"/>
    </row>
    <row r="2280" spans="1:47" s="516" customFormat="1" ht="12.75">
      <c r="A2280" s="534"/>
      <c r="B2280" s="401" t="s">
        <v>371</v>
      </c>
      <c r="C2280" s="360"/>
      <c r="D2280" s="360"/>
      <c r="E2280" s="360"/>
      <c r="F2280" s="402"/>
      <c r="G2280" s="402"/>
      <c r="H2280" s="177"/>
      <c r="I2280" s="177"/>
      <c r="J2280" s="177"/>
      <c r="K2280" s="177"/>
      <c r="L2280" s="177"/>
      <c r="M2280" s="177"/>
      <c r="N2280" s="177"/>
      <c r="O2280" s="177"/>
      <c r="P2280" s="177"/>
      <c r="Q2280" s="177"/>
      <c r="R2280" s="177"/>
      <c r="S2280" s="177"/>
      <c r="T2280" s="392">
        <v>0</v>
      </c>
      <c r="U2280" s="392">
        <v>0</v>
      </c>
      <c r="V2280" s="177"/>
      <c r="W2280" s="177"/>
      <c r="X2280" s="177"/>
      <c r="Y2280" s="177"/>
      <c r="Z2280" s="177"/>
      <c r="AA2280" s="545">
        <v>0</v>
      </c>
      <c r="AB2280" s="490"/>
      <c r="AC2280" s="515"/>
      <c r="AD2280" s="515"/>
      <c r="AE2280" s="515"/>
      <c r="AF2280" s="488"/>
      <c r="AG2280" s="515"/>
      <c r="AH2280" s="515"/>
      <c r="AI2280" s="488"/>
      <c r="AJ2280" s="488"/>
      <c r="AK2280" s="515"/>
      <c r="AL2280" s="515"/>
      <c r="AM2280" s="515"/>
      <c r="AN2280" s="515"/>
      <c r="AO2280" s="515"/>
      <c r="AP2280" s="515"/>
      <c r="AQ2280" s="515"/>
      <c r="AR2280" s="515"/>
      <c r="AS2280" s="515"/>
      <c r="AT2280" s="515"/>
      <c r="AU2280" s="489"/>
    </row>
    <row r="2281" spans="1:47" s="516" customFormat="1" ht="12.75">
      <c r="A2281" s="534"/>
      <c r="B2281" s="401" t="s">
        <v>372</v>
      </c>
      <c r="C2281" s="360"/>
      <c r="D2281" s="360"/>
      <c r="E2281" s="360"/>
      <c r="F2281" s="402"/>
      <c r="G2281" s="402"/>
      <c r="H2281" s="177"/>
      <c r="I2281" s="177"/>
      <c r="J2281" s="177"/>
      <c r="K2281" s="177"/>
      <c r="L2281" s="177"/>
      <c r="M2281" s="177"/>
      <c r="N2281" s="177"/>
      <c r="O2281" s="177"/>
      <c r="P2281" s="177"/>
      <c r="Q2281" s="177"/>
      <c r="R2281" s="177"/>
      <c r="S2281" s="177"/>
      <c r="T2281" s="392">
        <v>0</v>
      </c>
      <c r="U2281" s="392">
        <v>0</v>
      </c>
      <c r="V2281" s="177"/>
      <c r="W2281" s="177"/>
      <c r="X2281" s="177"/>
      <c r="Y2281" s="177"/>
      <c r="Z2281" s="177"/>
      <c r="AA2281" s="545">
        <v>0</v>
      </c>
      <c r="AB2281" s="490"/>
      <c r="AC2281" s="515"/>
      <c r="AD2281" s="515"/>
      <c r="AE2281" s="515"/>
      <c r="AF2281" s="488"/>
      <c r="AG2281" s="515"/>
      <c r="AH2281" s="515"/>
      <c r="AI2281" s="488"/>
      <c r="AJ2281" s="488"/>
      <c r="AK2281" s="515"/>
      <c r="AL2281" s="515"/>
      <c r="AM2281" s="515"/>
      <c r="AN2281" s="515"/>
      <c r="AO2281" s="515"/>
      <c r="AP2281" s="515"/>
      <c r="AQ2281" s="515"/>
      <c r="AR2281" s="515"/>
      <c r="AS2281" s="515"/>
      <c r="AT2281" s="515"/>
      <c r="AU2281" s="489"/>
    </row>
    <row r="2282" spans="1:47" s="516" customFormat="1" ht="12.75">
      <c r="A2282" s="534"/>
      <c r="B2282" s="401" t="s">
        <v>373</v>
      </c>
      <c r="C2282" s="360">
        <v>0</v>
      </c>
      <c r="D2282" s="360">
        <v>0</v>
      </c>
      <c r="E2282" s="360">
        <v>0</v>
      </c>
      <c r="F2282" s="402"/>
      <c r="G2282" s="402"/>
      <c r="H2282" s="177">
        <v>0</v>
      </c>
      <c r="I2282" s="177">
        <v>0</v>
      </c>
      <c r="J2282" s="177">
        <v>0</v>
      </c>
      <c r="K2282" s="177">
        <v>0</v>
      </c>
      <c r="L2282" s="177">
        <v>0</v>
      </c>
      <c r="M2282" s="177">
        <v>0</v>
      </c>
      <c r="N2282" s="177">
        <v>0</v>
      </c>
      <c r="O2282" s="177">
        <v>0</v>
      </c>
      <c r="P2282" s="177">
        <v>0</v>
      </c>
      <c r="Q2282" s="177">
        <v>0</v>
      </c>
      <c r="R2282" s="177">
        <v>0</v>
      </c>
      <c r="S2282" s="177">
        <v>0</v>
      </c>
      <c r="T2282" s="392">
        <v>0</v>
      </c>
      <c r="U2282" s="392">
        <v>0</v>
      </c>
      <c r="V2282" s="177">
        <v>0</v>
      </c>
      <c r="W2282" s="177">
        <v>0</v>
      </c>
      <c r="X2282" s="177">
        <v>0</v>
      </c>
      <c r="Y2282" s="177">
        <v>0</v>
      </c>
      <c r="Z2282" s="177">
        <v>0</v>
      </c>
      <c r="AA2282" s="545">
        <v>0</v>
      </c>
      <c r="AB2282" s="490"/>
      <c r="AC2282" s="515"/>
      <c r="AD2282" s="515"/>
      <c r="AE2282" s="515"/>
      <c r="AF2282" s="488"/>
      <c r="AG2282" s="515"/>
      <c r="AH2282" s="515"/>
      <c r="AI2282" s="488"/>
      <c r="AJ2282" s="488"/>
      <c r="AK2282" s="515"/>
      <c r="AL2282" s="515"/>
      <c r="AM2282" s="515"/>
      <c r="AN2282" s="515"/>
      <c r="AO2282" s="515"/>
      <c r="AP2282" s="515"/>
      <c r="AQ2282" s="515"/>
      <c r="AR2282" s="515"/>
      <c r="AS2282" s="515"/>
      <c r="AT2282" s="515"/>
      <c r="AU2282" s="489"/>
    </row>
    <row r="2283" spans="1:47" s="516" customFormat="1" ht="12.75">
      <c r="A2283" s="534"/>
      <c r="B2283" s="401" t="s">
        <v>374</v>
      </c>
      <c r="C2283" s="360"/>
      <c r="D2283" s="360"/>
      <c r="E2283" s="360"/>
      <c r="F2283" s="402"/>
      <c r="G2283" s="402"/>
      <c r="H2283" s="177"/>
      <c r="I2283" s="177"/>
      <c r="J2283" s="177"/>
      <c r="K2283" s="177"/>
      <c r="L2283" s="177"/>
      <c r="M2283" s="177"/>
      <c r="N2283" s="177"/>
      <c r="O2283" s="177"/>
      <c r="P2283" s="177"/>
      <c r="Q2283" s="177"/>
      <c r="R2283" s="177"/>
      <c r="S2283" s="177"/>
      <c r="T2283" s="392">
        <v>0</v>
      </c>
      <c r="U2283" s="392">
        <v>0</v>
      </c>
      <c r="V2283" s="177"/>
      <c r="W2283" s="177"/>
      <c r="X2283" s="177"/>
      <c r="Y2283" s="177"/>
      <c r="Z2283" s="177"/>
      <c r="AA2283" s="545">
        <v>0</v>
      </c>
      <c r="AB2283" s="490"/>
      <c r="AC2283" s="515"/>
      <c r="AD2283" s="515"/>
      <c r="AE2283" s="515"/>
      <c r="AF2283" s="488"/>
      <c r="AG2283" s="515"/>
      <c r="AH2283" s="515"/>
      <c r="AI2283" s="488"/>
      <c r="AJ2283" s="488"/>
      <c r="AK2283" s="515"/>
      <c r="AL2283" s="515"/>
      <c r="AM2283" s="515"/>
      <c r="AN2283" s="515"/>
      <c r="AO2283" s="515"/>
      <c r="AP2283" s="515"/>
      <c r="AQ2283" s="515"/>
      <c r="AR2283" s="515"/>
      <c r="AS2283" s="515"/>
      <c r="AT2283" s="515"/>
      <c r="AU2283" s="489"/>
    </row>
    <row r="2284" spans="1:47" s="516" customFormat="1" ht="12.75">
      <c r="A2284" s="534"/>
      <c r="B2284" s="401" t="s">
        <v>375</v>
      </c>
      <c r="C2284" s="360"/>
      <c r="D2284" s="360"/>
      <c r="E2284" s="360"/>
      <c r="F2284" s="402"/>
      <c r="G2284" s="402"/>
      <c r="H2284" s="177"/>
      <c r="I2284" s="177"/>
      <c r="J2284" s="177"/>
      <c r="K2284" s="177"/>
      <c r="L2284" s="177"/>
      <c r="M2284" s="177"/>
      <c r="N2284" s="177"/>
      <c r="O2284" s="177"/>
      <c r="P2284" s="177"/>
      <c r="Q2284" s="177"/>
      <c r="R2284" s="177"/>
      <c r="S2284" s="177"/>
      <c r="T2284" s="392">
        <v>0</v>
      </c>
      <c r="U2284" s="392">
        <v>0</v>
      </c>
      <c r="V2284" s="177"/>
      <c r="W2284" s="177"/>
      <c r="X2284" s="177"/>
      <c r="Y2284" s="177"/>
      <c r="Z2284" s="177"/>
      <c r="AA2284" s="545">
        <v>0</v>
      </c>
      <c r="AB2284" s="490"/>
      <c r="AC2284" s="515"/>
      <c r="AD2284" s="515"/>
      <c r="AE2284" s="515"/>
      <c r="AF2284" s="488"/>
      <c r="AG2284" s="515"/>
      <c r="AH2284" s="515"/>
      <c r="AI2284" s="488"/>
      <c r="AJ2284" s="488"/>
      <c r="AK2284" s="515"/>
      <c r="AL2284" s="515"/>
      <c r="AM2284" s="515"/>
      <c r="AN2284" s="515"/>
      <c r="AO2284" s="515"/>
      <c r="AP2284" s="515"/>
      <c r="AQ2284" s="515"/>
      <c r="AR2284" s="515"/>
      <c r="AS2284" s="515"/>
      <c r="AT2284" s="515"/>
      <c r="AU2284" s="489"/>
    </row>
    <row r="2285" spans="1:47" s="516" customFormat="1" ht="12.75">
      <c r="A2285" s="534"/>
      <c r="B2285" s="401" t="s">
        <v>376</v>
      </c>
      <c r="C2285" s="360"/>
      <c r="D2285" s="360"/>
      <c r="E2285" s="360"/>
      <c r="F2285" s="402"/>
      <c r="G2285" s="402"/>
      <c r="H2285" s="177"/>
      <c r="I2285" s="177"/>
      <c r="J2285" s="177"/>
      <c r="K2285" s="177"/>
      <c r="L2285" s="177"/>
      <c r="M2285" s="177"/>
      <c r="N2285" s="177"/>
      <c r="O2285" s="177"/>
      <c r="P2285" s="177"/>
      <c r="Q2285" s="177"/>
      <c r="R2285" s="177"/>
      <c r="S2285" s="177"/>
      <c r="T2285" s="392">
        <v>0</v>
      </c>
      <c r="U2285" s="392">
        <v>0</v>
      </c>
      <c r="V2285" s="177"/>
      <c r="W2285" s="177"/>
      <c r="X2285" s="177"/>
      <c r="Y2285" s="177"/>
      <c r="Z2285" s="177"/>
      <c r="AA2285" s="545">
        <v>0</v>
      </c>
      <c r="AB2285" s="490"/>
      <c r="AC2285" s="515"/>
      <c r="AD2285" s="515"/>
      <c r="AE2285" s="515"/>
      <c r="AF2285" s="488"/>
      <c r="AG2285" s="515"/>
      <c r="AH2285" s="515"/>
      <c r="AI2285" s="488"/>
      <c r="AJ2285" s="488"/>
      <c r="AK2285" s="515"/>
      <c r="AL2285" s="515"/>
      <c r="AM2285" s="515"/>
      <c r="AN2285" s="515"/>
      <c r="AO2285" s="515"/>
      <c r="AP2285" s="515"/>
      <c r="AQ2285" s="515"/>
      <c r="AR2285" s="515"/>
      <c r="AS2285" s="515"/>
      <c r="AT2285" s="515"/>
      <c r="AU2285" s="489"/>
    </row>
    <row r="2286" spans="1:47" s="516" customFormat="1" ht="12.75">
      <c r="A2286" s="534"/>
      <c r="B2286" s="401" t="s">
        <v>377</v>
      </c>
      <c r="C2286" s="360"/>
      <c r="D2286" s="360"/>
      <c r="E2286" s="360"/>
      <c r="F2286" s="402"/>
      <c r="G2286" s="402"/>
      <c r="H2286" s="177"/>
      <c r="I2286" s="177"/>
      <c r="J2286" s="177"/>
      <c r="K2286" s="177"/>
      <c r="L2286" s="177"/>
      <c r="M2286" s="177"/>
      <c r="N2286" s="177"/>
      <c r="O2286" s="177"/>
      <c r="P2286" s="177"/>
      <c r="Q2286" s="177"/>
      <c r="R2286" s="177"/>
      <c r="S2286" s="177"/>
      <c r="T2286" s="392">
        <v>0</v>
      </c>
      <c r="U2286" s="392">
        <v>0</v>
      </c>
      <c r="V2286" s="177"/>
      <c r="W2286" s="177"/>
      <c r="X2286" s="177"/>
      <c r="Y2286" s="177"/>
      <c r="Z2286" s="177"/>
      <c r="AA2286" s="545">
        <v>0</v>
      </c>
      <c r="AB2286" s="490"/>
      <c r="AC2286" s="515"/>
      <c r="AD2286" s="515"/>
      <c r="AE2286" s="515"/>
      <c r="AF2286" s="488"/>
      <c r="AG2286" s="515"/>
      <c r="AH2286" s="515"/>
      <c r="AI2286" s="488"/>
      <c r="AJ2286" s="488"/>
      <c r="AK2286" s="515"/>
      <c r="AL2286" s="515"/>
      <c r="AM2286" s="515"/>
      <c r="AN2286" s="515"/>
      <c r="AO2286" s="515"/>
      <c r="AP2286" s="515"/>
      <c r="AQ2286" s="515"/>
      <c r="AR2286" s="515"/>
      <c r="AS2286" s="515"/>
      <c r="AT2286" s="515"/>
      <c r="AU2286" s="489"/>
    </row>
    <row r="2287" spans="1:47" s="516" customFormat="1" ht="12.75">
      <c r="A2287" s="534"/>
      <c r="B2287" s="401" t="s">
        <v>67</v>
      </c>
      <c r="C2287" s="360"/>
      <c r="D2287" s="360"/>
      <c r="E2287" s="360"/>
      <c r="F2287" s="402"/>
      <c r="G2287" s="402"/>
      <c r="H2287" s="177">
        <v>85</v>
      </c>
      <c r="I2287" s="518">
        <v>85</v>
      </c>
      <c r="J2287" s="177"/>
      <c r="K2287" s="177"/>
      <c r="L2287" s="177"/>
      <c r="M2287" s="177"/>
      <c r="N2287" s="177"/>
      <c r="O2287" s="177"/>
      <c r="P2287" s="177"/>
      <c r="Q2287" s="177"/>
      <c r="R2287" s="177"/>
      <c r="S2287" s="177"/>
      <c r="T2287" s="392">
        <v>0</v>
      </c>
      <c r="U2287" s="392">
        <v>0</v>
      </c>
      <c r="V2287" s="177"/>
      <c r="W2287" s="177">
        <v>35</v>
      </c>
      <c r="X2287" s="177">
        <v>50</v>
      </c>
      <c r="Y2287" s="177"/>
      <c r="Z2287" s="177"/>
      <c r="AA2287" s="545">
        <v>85</v>
      </c>
      <c r="AB2287" s="490"/>
      <c r="AC2287" s="515"/>
      <c r="AD2287" s="515"/>
      <c r="AE2287" s="515"/>
      <c r="AF2287" s="488"/>
      <c r="AG2287" s="515"/>
      <c r="AH2287" s="515"/>
      <c r="AI2287" s="488"/>
      <c r="AJ2287" s="488"/>
      <c r="AK2287" s="515"/>
      <c r="AL2287" s="515"/>
      <c r="AM2287" s="515"/>
      <c r="AN2287" s="515"/>
      <c r="AO2287" s="515"/>
      <c r="AP2287" s="515"/>
      <c r="AQ2287" s="515"/>
      <c r="AR2287" s="515"/>
      <c r="AS2287" s="515"/>
      <c r="AT2287" s="515"/>
      <c r="AU2287" s="489"/>
    </row>
    <row r="2288" spans="1:47" s="528" customFormat="1" ht="54.95" customHeight="1">
      <c r="A2288" s="542">
        <v>96</v>
      </c>
      <c r="B2288" s="544" t="s">
        <v>182</v>
      </c>
      <c r="C2288" s="513" t="s">
        <v>52</v>
      </c>
      <c r="D2288" s="513">
        <v>0</v>
      </c>
      <c r="E2288" s="513">
        <v>0</v>
      </c>
      <c r="F2288" s="398">
        <v>2014</v>
      </c>
      <c r="G2288" s="398">
        <v>2015</v>
      </c>
      <c r="H2288" s="513">
        <v>79.642246135714302</v>
      </c>
      <c r="I2288" s="513">
        <v>78.777245995714296</v>
      </c>
      <c r="J2288" s="513"/>
      <c r="K2288" s="513"/>
      <c r="L2288" s="513">
        <v>0</v>
      </c>
      <c r="M2288" s="513">
        <v>0</v>
      </c>
      <c r="N2288" s="513"/>
      <c r="O2288" s="513"/>
      <c r="P2288" s="513"/>
      <c r="Q2288" s="513"/>
      <c r="R2288" s="513"/>
      <c r="S2288" s="513"/>
      <c r="T2288" s="584">
        <v>0</v>
      </c>
      <c r="U2288" s="584">
        <v>0</v>
      </c>
      <c r="V2288" s="590"/>
      <c r="W2288" s="513">
        <v>23.96633834</v>
      </c>
      <c r="X2288" s="513">
        <v>54.810907655714296</v>
      </c>
      <c r="Y2288" s="513"/>
      <c r="Z2288" s="513"/>
      <c r="AA2288" s="587">
        <v>78.777245995714296</v>
      </c>
      <c r="AB2288" s="531"/>
      <c r="AC2288" s="515"/>
      <c r="AD2288" s="537"/>
      <c r="AE2288" s="537"/>
      <c r="AF2288" s="515"/>
      <c r="AG2288" s="515"/>
      <c r="AH2288" s="515"/>
      <c r="AI2288" s="515"/>
      <c r="AJ2288" s="515"/>
      <c r="AK2288" s="515"/>
      <c r="AL2288" s="515"/>
      <c r="AM2288" s="515"/>
      <c r="AN2288" s="515"/>
      <c r="AO2288" s="515"/>
      <c r="AP2288" s="515"/>
      <c r="AQ2288" s="537"/>
      <c r="AR2288" s="537"/>
      <c r="AS2288" s="537"/>
      <c r="AT2288" s="537"/>
      <c r="AU2288" s="527"/>
    </row>
    <row r="2289" spans="1:47" s="516" customFormat="1" ht="12.75">
      <c r="A2289" s="534"/>
      <c r="B2289" s="401" t="s">
        <v>361</v>
      </c>
      <c r="C2289" s="360">
        <v>0</v>
      </c>
      <c r="D2289" s="360">
        <v>0</v>
      </c>
      <c r="E2289" s="360">
        <v>0</v>
      </c>
      <c r="F2289" s="402"/>
      <c r="G2289" s="402"/>
      <c r="H2289" s="177">
        <v>79.642246135714302</v>
      </c>
      <c r="I2289" s="177">
        <v>78.777245995714296</v>
      </c>
      <c r="J2289" s="177">
        <v>0</v>
      </c>
      <c r="K2289" s="177">
        <v>0</v>
      </c>
      <c r="L2289" s="177">
        <v>0</v>
      </c>
      <c r="M2289" s="177">
        <v>0</v>
      </c>
      <c r="N2289" s="177">
        <v>0</v>
      </c>
      <c r="O2289" s="177">
        <v>0</v>
      </c>
      <c r="P2289" s="177">
        <v>0</v>
      </c>
      <c r="Q2289" s="177">
        <v>0</v>
      </c>
      <c r="R2289" s="177">
        <v>0</v>
      </c>
      <c r="S2289" s="177">
        <v>0</v>
      </c>
      <c r="T2289" s="392">
        <v>0</v>
      </c>
      <c r="U2289" s="392">
        <v>0</v>
      </c>
      <c r="V2289" s="177">
        <v>0</v>
      </c>
      <c r="W2289" s="177">
        <v>23.96633834</v>
      </c>
      <c r="X2289" s="177">
        <v>54.810907655714296</v>
      </c>
      <c r="Y2289" s="177">
        <v>0</v>
      </c>
      <c r="Z2289" s="177">
        <v>0</v>
      </c>
      <c r="AA2289" s="545">
        <v>78.777245995714296</v>
      </c>
      <c r="AB2289" s="490"/>
      <c r="AC2289" s="515"/>
      <c r="AD2289" s="515"/>
      <c r="AE2289" s="515"/>
      <c r="AF2289" s="488"/>
      <c r="AG2289" s="515"/>
      <c r="AH2289" s="515"/>
      <c r="AI2289" s="488"/>
      <c r="AJ2289" s="488"/>
      <c r="AK2289" s="515"/>
      <c r="AL2289" s="515"/>
      <c r="AM2289" s="515"/>
      <c r="AN2289" s="515"/>
      <c r="AO2289" s="515"/>
      <c r="AP2289" s="515"/>
      <c r="AQ2289" s="515"/>
      <c r="AR2289" s="515"/>
      <c r="AS2289" s="515"/>
      <c r="AT2289" s="515"/>
      <c r="AU2289" s="489"/>
    </row>
    <row r="2290" spans="1:47" s="516" customFormat="1" ht="12.75">
      <c r="A2290" s="534"/>
      <c r="B2290" s="401" t="s">
        <v>362</v>
      </c>
      <c r="C2290" s="360">
        <v>0</v>
      </c>
      <c r="D2290" s="360">
        <v>0</v>
      </c>
      <c r="E2290" s="360">
        <v>0</v>
      </c>
      <c r="F2290" s="402"/>
      <c r="G2290" s="402"/>
      <c r="H2290" s="177">
        <v>0</v>
      </c>
      <c r="I2290" s="177">
        <v>0</v>
      </c>
      <c r="J2290" s="177">
        <v>0</v>
      </c>
      <c r="K2290" s="177">
        <v>0</v>
      </c>
      <c r="L2290" s="177">
        <v>0</v>
      </c>
      <c r="M2290" s="177">
        <v>0</v>
      </c>
      <c r="N2290" s="177">
        <v>0</v>
      </c>
      <c r="O2290" s="177">
        <v>0</v>
      </c>
      <c r="P2290" s="177">
        <v>0</v>
      </c>
      <c r="Q2290" s="177">
        <v>0</v>
      </c>
      <c r="R2290" s="177">
        <v>0</v>
      </c>
      <c r="S2290" s="177">
        <v>0</v>
      </c>
      <c r="T2290" s="392">
        <v>0</v>
      </c>
      <c r="U2290" s="392">
        <v>0</v>
      </c>
      <c r="V2290" s="177">
        <v>0</v>
      </c>
      <c r="W2290" s="177">
        <v>0</v>
      </c>
      <c r="X2290" s="177">
        <v>0</v>
      </c>
      <c r="Y2290" s="177">
        <v>0</v>
      </c>
      <c r="Z2290" s="177">
        <v>0</v>
      </c>
      <c r="AA2290" s="545">
        <v>0</v>
      </c>
      <c r="AB2290" s="490"/>
      <c r="AC2290" s="515"/>
      <c r="AD2290" s="515"/>
      <c r="AE2290" s="515"/>
      <c r="AF2290" s="488"/>
      <c r="AG2290" s="515"/>
      <c r="AH2290" s="515"/>
      <c r="AI2290" s="488"/>
      <c r="AJ2290" s="488"/>
      <c r="AK2290" s="515"/>
      <c r="AL2290" s="515"/>
      <c r="AM2290" s="515"/>
      <c r="AN2290" s="515"/>
      <c r="AO2290" s="515"/>
      <c r="AP2290" s="515"/>
      <c r="AQ2290" s="515"/>
      <c r="AR2290" s="515"/>
      <c r="AS2290" s="515"/>
      <c r="AT2290" s="515"/>
      <c r="AU2290" s="489"/>
    </row>
    <row r="2291" spans="1:47" s="516" customFormat="1" ht="12.75">
      <c r="A2291" s="534"/>
      <c r="B2291" s="401" t="s">
        <v>363</v>
      </c>
      <c r="C2291" s="360">
        <v>0</v>
      </c>
      <c r="D2291" s="360">
        <v>0</v>
      </c>
      <c r="E2291" s="360">
        <v>0</v>
      </c>
      <c r="F2291" s="402"/>
      <c r="G2291" s="402"/>
      <c r="H2291" s="177">
        <v>0</v>
      </c>
      <c r="I2291" s="177">
        <v>0</v>
      </c>
      <c r="J2291" s="177">
        <v>0</v>
      </c>
      <c r="K2291" s="177">
        <v>0</v>
      </c>
      <c r="L2291" s="177">
        <v>0</v>
      </c>
      <c r="M2291" s="177">
        <v>0</v>
      </c>
      <c r="N2291" s="177">
        <v>0</v>
      </c>
      <c r="O2291" s="177">
        <v>0</v>
      </c>
      <c r="P2291" s="177">
        <v>0</v>
      </c>
      <c r="Q2291" s="177">
        <v>0</v>
      </c>
      <c r="R2291" s="177">
        <v>0</v>
      </c>
      <c r="S2291" s="177">
        <v>0</v>
      </c>
      <c r="T2291" s="392">
        <v>0</v>
      </c>
      <c r="U2291" s="392">
        <v>0</v>
      </c>
      <c r="V2291" s="177">
        <v>0</v>
      </c>
      <c r="W2291" s="177">
        <v>0</v>
      </c>
      <c r="X2291" s="177">
        <v>0</v>
      </c>
      <c r="Y2291" s="177">
        <v>0</v>
      </c>
      <c r="Z2291" s="177">
        <v>0</v>
      </c>
      <c r="AA2291" s="545">
        <v>0</v>
      </c>
      <c r="AB2291" s="490"/>
      <c r="AC2291" s="515"/>
      <c r="AD2291" s="515"/>
      <c r="AE2291" s="515"/>
      <c r="AF2291" s="488"/>
      <c r="AG2291" s="515"/>
      <c r="AH2291" s="515"/>
      <c r="AI2291" s="488"/>
      <c r="AJ2291" s="488"/>
      <c r="AK2291" s="515"/>
      <c r="AL2291" s="515"/>
      <c r="AM2291" s="515"/>
      <c r="AN2291" s="515"/>
      <c r="AO2291" s="515"/>
      <c r="AP2291" s="515"/>
      <c r="AQ2291" s="515"/>
      <c r="AR2291" s="515"/>
      <c r="AS2291" s="515"/>
      <c r="AT2291" s="515"/>
      <c r="AU2291" s="489"/>
    </row>
    <row r="2292" spans="1:47" s="516" customFormat="1" ht="12.75">
      <c r="A2292" s="534"/>
      <c r="B2292" s="401" t="s">
        <v>364</v>
      </c>
      <c r="C2292" s="360"/>
      <c r="D2292" s="360"/>
      <c r="E2292" s="360"/>
      <c r="F2292" s="402"/>
      <c r="G2292" s="402"/>
      <c r="H2292" s="177"/>
      <c r="I2292" s="177"/>
      <c r="J2292" s="177"/>
      <c r="K2292" s="177"/>
      <c r="L2292" s="177"/>
      <c r="M2292" s="177"/>
      <c r="N2292" s="177"/>
      <c r="O2292" s="177"/>
      <c r="P2292" s="177"/>
      <c r="Q2292" s="177"/>
      <c r="R2292" s="177"/>
      <c r="S2292" s="177"/>
      <c r="T2292" s="392">
        <v>0</v>
      </c>
      <c r="U2292" s="392">
        <v>0</v>
      </c>
      <c r="V2292" s="177"/>
      <c r="W2292" s="177"/>
      <c r="X2292" s="177"/>
      <c r="Y2292" s="177"/>
      <c r="Z2292" s="177"/>
      <c r="AA2292" s="545">
        <v>0</v>
      </c>
      <c r="AB2292" s="490"/>
      <c r="AC2292" s="515"/>
      <c r="AD2292" s="515"/>
      <c r="AE2292" s="515"/>
      <c r="AF2292" s="488"/>
      <c r="AG2292" s="515"/>
      <c r="AH2292" s="515"/>
      <c r="AI2292" s="488"/>
      <c r="AJ2292" s="488"/>
      <c r="AK2292" s="515"/>
      <c r="AL2292" s="515"/>
      <c r="AM2292" s="515"/>
      <c r="AN2292" s="515"/>
      <c r="AO2292" s="515"/>
      <c r="AP2292" s="515"/>
      <c r="AQ2292" s="515"/>
      <c r="AR2292" s="515"/>
      <c r="AS2292" s="515"/>
      <c r="AT2292" s="515"/>
      <c r="AU2292" s="489"/>
    </row>
    <row r="2293" spans="1:47" s="516" customFormat="1" ht="12.75">
      <c r="A2293" s="534"/>
      <c r="B2293" s="401" t="s">
        <v>365</v>
      </c>
      <c r="C2293" s="360"/>
      <c r="D2293" s="360"/>
      <c r="E2293" s="360"/>
      <c r="F2293" s="402"/>
      <c r="G2293" s="402"/>
      <c r="H2293" s="177"/>
      <c r="I2293" s="177"/>
      <c r="J2293" s="177"/>
      <c r="K2293" s="177"/>
      <c r="L2293" s="177"/>
      <c r="M2293" s="177"/>
      <c r="N2293" s="177"/>
      <c r="O2293" s="177"/>
      <c r="P2293" s="177"/>
      <c r="Q2293" s="177"/>
      <c r="R2293" s="177"/>
      <c r="S2293" s="177"/>
      <c r="T2293" s="392">
        <v>0</v>
      </c>
      <c r="U2293" s="392">
        <v>0</v>
      </c>
      <c r="V2293" s="177"/>
      <c r="W2293" s="177"/>
      <c r="X2293" s="177"/>
      <c r="Y2293" s="177"/>
      <c r="Z2293" s="177"/>
      <c r="AA2293" s="545">
        <v>0</v>
      </c>
      <c r="AB2293" s="490"/>
      <c r="AC2293" s="515"/>
      <c r="AD2293" s="515"/>
      <c r="AE2293" s="515"/>
      <c r="AF2293" s="488"/>
      <c r="AG2293" s="515"/>
      <c r="AH2293" s="515"/>
      <c r="AI2293" s="488"/>
      <c r="AJ2293" s="488"/>
      <c r="AK2293" s="515"/>
      <c r="AL2293" s="515"/>
      <c r="AM2293" s="515"/>
      <c r="AN2293" s="515"/>
      <c r="AO2293" s="515"/>
      <c r="AP2293" s="515"/>
      <c r="AQ2293" s="515"/>
      <c r="AR2293" s="515"/>
      <c r="AS2293" s="515"/>
      <c r="AT2293" s="515"/>
      <c r="AU2293" s="489"/>
    </row>
    <row r="2294" spans="1:47" s="516" customFormat="1" ht="12.75">
      <c r="A2294" s="534"/>
      <c r="B2294" s="401" t="s">
        <v>366</v>
      </c>
      <c r="C2294" s="360"/>
      <c r="D2294" s="360"/>
      <c r="E2294" s="360"/>
      <c r="F2294" s="402"/>
      <c r="G2294" s="402"/>
      <c r="H2294" s="177"/>
      <c r="I2294" s="177"/>
      <c r="J2294" s="177"/>
      <c r="K2294" s="177"/>
      <c r="L2294" s="177"/>
      <c r="M2294" s="177"/>
      <c r="N2294" s="177"/>
      <c r="O2294" s="177"/>
      <c r="P2294" s="177"/>
      <c r="Q2294" s="177"/>
      <c r="R2294" s="177"/>
      <c r="S2294" s="177"/>
      <c r="T2294" s="392">
        <v>0</v>
      </c>
      <c r="U2294" s="392">
        <v>0</v>
      </c>
      <c r="V2294" s="177"/>
      <c r="W2294" s="177"/>
      <c r="X2294" s="177"/>
      <c r="Y2294" s="177"/>
      <c r="Z2294" s="177"/>
      <c r="AA2294" s="545">
        <v>0</v>
      </c>
      <c r="AB2294" s="490"/>
      <c r="AC2294" s="515"/>
      <c r="AD2294" s="515"/>
      <c r="AE2294" s="515"/>
      <c r="AF2294" s="488"/>
      <c r="AG2294" s="515"/>
      <c r="AH2294" s="515"/>
      <c r="AI2294" s="488"/>
      <c r="AJ2294" s="488"/>
      <c r="AK2294" s="515"/>
      <c r="AL2294" s="515"/>
      <c r="AM2294" s="515"/>
      <c r="AN2294" s="515"/>
      <c r="AO2294" s="515"/>
      <c r="AP2294" s="515"/>
      <c r="AQ2294" s="515"/>
      <c r="AR2294" s="515"/>
      <c r="AS2294" s="515"/>
      <c r="AT2294" s="515"/>
      <c r="AU2294" s="489"/>
    </row>
    <row r="2295" spans="1:47" s="516" customFormat="1" ht="12.75">
      <c r="A2295" s="534"/>
      <c r="B2295" s="401" t="s">
        <v>367</v>
      </c>
      <c r="C2295" s="360"/>
      <c r="D2295" s="360"/>
      <c r="E2295" s="360"/>
      <c r="F2295" s="402"/>
      <c r="G2295" s="402"/>
      <c r="H2295" s="177"/>
      <c r="I2295" s="177"/>
      <c r="J2295" s="177"/>
      <c r="K2295" s="177"/>
      <c r="L2295" s="177"/>
      <c r="M2295" s="177"/>
      <c r="N2295" s="177"/>
      <c r="O2295" s="177"/>
      <c r="P2295" s="177"/>
      <c r="Q2295" s="177"/>
      <c r="R2295" s="177"/>
      <c r="S2295" s="177"/>
      <c r="T2295" s="392">
        <v>0</v>
      </c>
      <c r="U2295" s="392">
        <v>0</v>
      </c>
      <c r="V2295" s="177"/>
      <c r="W2295" s="177"/>
      <c r="X2295" s="177"/>
      <c r="Y2295" s="177"/>
      <c r="Z2295" s="177"/>
      <c r="AA2295" s="545">
        <v>0</v>
      </c>
      <c r="AB2295" s="490"/>
      <c r="AC2295" s="515"/>
      <c r="AD2295" s="515"/>
      <c r="AE2295" s="515"/>
      <c r="AF2295" s="488"/>
      <c r="AG2295" s="515"/>
      <c r="AH2295" s="515"/>
      <c r="AI2295" s="488"/>
      <c r="AJ2295" s="488"/>
      <c r="AK2295" s="515"/>
      <c r="AL2295" s="515"/>
      <c r="AM2295" s="515"/>
      <c r="AN2295" s="515"/>
      <c r="AO2295" s="515"/>
      <c r="AP2295" s="515"/>
      <c r="AQ2295" s="515"/>
      <c r="AR2295" s="515"/>
      <c r="AS2295" s="515"/>
      <c r="AT2295" s="515"/>
      <c r="AU2295" s="489"/>
    </row>
    <row r="2296" spans="1:47" s="516" customFormat="1" ht="12.75">
      <c r="A2296" s="534"/>
      <c r="B2296" s="401" t="s">
        <v>368</v>
      </c>
      <c r="C2296" s="360">
        <v>0</v>
      </c>
      <c r="D2296" s="360">
        <v>0</v>
      </c>
      <c r="E2296" s="360">
        <v>0</v>
      </c>
      <c r="F2296" s="402"/>
      <c r="G2296" s="402"/>
      <c r="H2296" s="177">
        <v>0</v>
      </c>
      <c r="I2296" s="177">
        <v>0</v>
      </c>
      <c r="J2296" s="177">
        <v>0</v>
      </c>
      <c r="K2296" s="177">
        <v>0</v>
      </c>
      <c r="L2296" s="177">
        <v>0</v>
      </c>
      <c r="M2296" s="177">
        <v>0</v>
      </c>
      <c r="N2296" s="177">
        <v>0</v>
      </c>
      <c r="O2296" s="177">
        <v>0</v>
      </c>
      <c r="P2296" s="177">
        <v>0</v>
      </c>
      <c r="Q2296" s="177">
        <v>0</v>
      </c>
      <c r="R2296" s="177">
        <v>0</v>
      </c>
      <c r="S2296" s="177">
        <v>0</v>
      </c>
      <c r="T2296" s="392">
        <v>0</v>
      </c>
      <c r="U2296" s="392">
        <v>0</v>
      </c>
      <c r="V2296" s="177">
        <v>0</v>
      </c>
      <c r="W2296" s="177">
        <v>0</v>
      </c>
      <c r="X2296" s="177">
        <v>0</v>
      </c>
      <c r="Y2296" s="177">
        <v>0</v>
      </c>
      <c r="Z2296" s="177">
        <v>0</v>
      </c>
      <c r="AA2296" s="545">
        <v>0</v>
      </c>
      <c r="AB2296" s="490"/>
      <c r="AC2296" s="515"/>
      <c r="AD2296" s="515"/>
      <c r="AE2296" s="515"/>
      <c r="AF2296" s="488"/>
      <c r="AG2296" s="515"/>
      <c r="AH2296" s="515"/>
      <c r="AI2296" s="488"/>
      <c r="AJ2296" s="488"/>
      <c r="AK2296" s="515"/>
      <c r="AL2296" s="515"/>
      <c r="AM2296" s="515"/>
      <c r="AN2296" s="515"/>
      <c r="AO2296" s="515"/>
      <c r="AP2296" s="515"/>
      <c r="AQ2296" s="515"/>
      <c r="AR2296" s="515"/>
      <c r="AS2296" s="515"/>
      <c r="AT2296" s="515"/>
      <c r="AU2296" s="489"/>
    </row>
    <row r="2297" spans="1:47" s="516" customFormat="1" ht="12.75">
      <c r="A2297" s="534"/>
      <c r="B2297" s="401" t="s">
        <v>369</v>
      </c>
      <c r="C2297" s="360"/>
      <c r="D2297" s="360"/>
      <c r="E2297" s="360"/>
      <c r="F2297" s="402"/>
      <c r="G2297" s="402"/>
      <c r="H2297" s="177"/>
      <c r="I2297" s="177"/>
      <c r="J2297" s="177"/>
      <c r="K2297" s="177"/>
      <c r="L2297" s="177"/>
      <c r="M2297" s="177"/>
      <c r="N2297" s="177"/>
      <c r="O2297" s="177"/>
      <c r="P2297" s="177"/>
      <c r="Q2297" s="177"/>
      <c r="R2297" s="177"/>
      <c r="S2297" s="177"/>
      <c r="T2297" s="392">
        <v>0</v>
      </c>
      <c r="U2297" s="392">
        <v>0</v>
      </c>
      <c r="V2297" s="177"/>
      <c r="W2297" s="177"/>
      <c r="X2297" s="177"/>
      <c r="Y2297" s="177"/>
      <c r="Z2297" s="177"/>
      <c r="AA2297" s="545">
        <v>0</v>
      </c>
      <c r="AB2297" s="490"/>
      <c r="AC2297" s="515"/>
      <c r="AD2297" s="515"/>
      <c r="AE2297" s="515"/>
      <c r="AF2297" s="488"/>
      <c r="AG2297" s="515"/>
      <c r="AH2297" s="515"/>
      <c r="AI2297" s="488"/>
      <c r="AJ2297" s="488"/>
      <c r="AK2297" s="515"/>
      <c r="AL2297" s="515"/>
      <c r="AM2297" s="515"/>
      <c r="AN2297" s="515"/>
      <c r="AO2297" s="515"/>
      <c r="AP2297" s="515"/>
      <c r="AQ2297" s="515"/>
      <c r="AR2297" s="515"/>
      <c r="AS2297" s="515"/>
      <c r="AT2297" s="515"/>
      <c r="AU2297" s="489"/>
    </row>
    <row r="2298" spans="1:47" s="516" customFormat="1" ht="12.75">
      <c r="A2298" s="534"/>
      <c r="B2298" s="401" t="s">
        <v>370</v>
      </c>
      <c r="C2298" s="360"/>
      <c r="D2298" s="360"/>
      <c r="E2298" s="360"/>
      <c r="F2298" s="402"/>
      <c r="G2298" s="402"/>
      <c r="H2298" s="177"/>
      <c r="I2298" s="177"/>
      <c r="J2298" s="177"/>
      <c r="K2298" s="177"/>
      <c r="L2298" s="177"/>
      <c r="M2298" s="177"/>
      <c r="N2298" s="177"/>
      <c r="O2298" s="177"/>
      <c r="P2298" s="177"/>
      <c r="Q2298" s="177"/>
      <c r="R2298" s="177"/>
      <c r="S2298" s="177"/>
      <c r="T2298" s="392">
        <v>0</v>
      </c>
      <c r="U2298" s="392">
        <v>0</v>
      </c>
      <c r="V2298" s="177"/>
      <c r="W2298" s="177"/>
      <c r="X2298" s="177"/>
      <c r="Y2298" s="177"/>
      <c r="Z2298" s="177"/>
      <c r="AA2298" s="545">
        <v>0</v>
      </c>
      <c r="AB2298" s="490"/>
      <c r="AC2298" s="515"/>
      <c r="AD2298" s="515"/>
      <c r="AE2298" s="515"/>
      <c r="AF2298" s="488"/>
      <c r="AG2298" s="515"/>
      <c r="AH2298" s="515"/>
      <c r="AI2298" s="488"/>
      <c r="AJ2298" s="488"/>
      <c r="AK2298" s="515"/>
      <c r="AL2298" s="515"/>
      <c r="AM2298" s="515"/>
      <c r="AN2298" s="515"/>
      <c r="AO2298" s="515"/>
      <c r="AP2298" s="515"/>
      <c r="AQ2298" s="515"/>
      <c r="AR2298" s="515"/>
      <c r="AS2298" s="515"/>
      <c r="AT2298" s="515"/>
      <c r="AU2298" s="489"/>
    </row>
    <row r="2299" spans="1:47" s="516" customFormat="1" ht="12.75">
      <c r="A2299" s="534"/>
      <c r="B2299" s="401" t="s">
        <v>371</v>
      </c>
      <c r="C2299" s="360"/>
      <c r="D2299" s="360"/>
      <c r="E2299" s="360"/>
      <c r="F2299" s="402"/>
      <c r="G2299" s="402"/>
      <c r="H2299" s="177"/>
      <c r="I2299" s="177"/>
      <c r="J2299" s="177"/>
      <c r="K2299" s="177"/>
      <c r="L2299" s="177"/>
      <c r="M2299" s="177"/>
      <c r="N2299" s="177"/>
      <c r="O2299" s="177"/>
      <c r="P2299" s="177"/>
      <c r="Q2299" s="177"/>
      <c r="R2299" s="177"/>
      <c r="S2299" s="177"/>
      <c r="T2299" s="392">
        <v>0</v>
      </c>
      <c r="U2299" s="392">
        <v>0</v>
      </c>
      <c r="V2299" s="177"/>
      <c r="W2299" s="177"/>
      <c r="X2299" s="177"/>
      <c r="Y2299" s="177"/>
      <c r="Z2299" s="177"/>
      <c r="AA2299" s="545">
        <v>0</v>
      </c>
      <c r="AB2299" s="490"/>
      <c r="AC2299" s="515"/>
      <c r="AD2299" s="515"/>
      <c r="AE2299" s="515"/>
      <c r="AF2299" s="488"/>
      <c r="AG2299" s="515"/>
      <c r="AH2299" s="515"/>
      <c r="AI2299" s="488"/>
      <c r="AJ2299" s="488"/>
      <c r="AK2299" s="515"/>
      <c r="AL2299" s="515"/>
      <c r="AM2299" s="515"/>
      <c r="AN2299" s="515"/>
      <c r="AO2299" s="515"/>
      <c r="AP2299" s="515"/>
      <c r="AQ2299" s="515"/>
      <c r="AR2299" s="515"/>
      <c r="AS2299" s="515"/>
      <c r="AT2299" s="515"/>
      <c r="AU2299" s="489"/>
    </row>
    <row r="2300" spans="1:47" s="516" customFormat="1" ht="12.75">
      <c r="A2300" s="534"/>
      <c r="B2300" s="401" t="s">
        <v>372</v>
      </c>
      <c r="C2300" s="360"/>
      <c r="D2300" s="360"/>
      <c r="E2300" s="360"/>
      <c r="F2300" s="402"/>
      <c r="G2300" s="402"/>
      <c r="H2300" s="177"/>
      <c r="I2300" s="177"/>
      <c r="J2300" s="177"/>
      <c r="K2300" s="177"/>
      <c r="L2300" s="177"/>
      <c r="M2300" s="177"/>
      <c r="N2300" s="177"/>
      <c r="O2300" s="177"/>
      <c r="P2300" s="177"/>
      <c r="Q2300" s="177"/>
      <c r="R2300" s="177"/>
      <c r="S2300" s="177"/>
      <c r="T2300" s="392">
        <v>0</v>
      </c>
      <c r="U2300" s="392">
        <v>0</v>
      </c>
      <c r="V2300" s="177"/>
      <c r="W2300" s="177"/>
      <c r="X2300" s="177"/>
      <c r="Y2300" s="177"/>
      <c r="Z2300" s="177"/>
      <c r="AA2300" s="545">
        <v>0</v>
      </c>
      <c r="AB2300" s="490"/>
      <c r="AC2300" s="515"/>
      <c r="AD2300" s="515"/>
      <c r="AE2300" s="515"/>
      <c r="AF2300" s="488"/>
      <c r="AG2300" s="515"/>
      <c r="AH2300" s="515"/>
      <c r="AI2300" s="488"/>
      <c r="AJ2300" s="488"/>
      <c r="AK2300" s="515"/>
      <c r="AL2300" s="515"/>
      <c r="AM2300" s="515"/>
      <c r="AN2300" s="515"/>
      <c r="AO2300" s="515"/>
      <c r="AP2300" s="515"/>
      <c r="AQ2300" s="515"/>
      <c r="AR2300" s="515"/>
      <c r="AS2300" s="515"/>
      <c r="AT2300" s="515"/>
      <c r="AU2300" s="489"/>
    </row>
    <row r="2301" spans="1:47" s="516" customFormat="1" ht="12.75">
      <c r="A2301" s="534"/>
      <c r="B2301" s="401" t="s">
        <v>373</v>
      </c>
      <c r="C2301" s="360">
        <v>0</v>
      </c>
      <c r="D2301" s="360">
        <v>0</v>
      </c>
      <c r="E2301" s="360">
        <v>0</v>
      </c>
      <c r="F2301" s="402"/>
      <c r="G2301" s="402"/>
      <c r="H2301" s="177">
        <v>0</v>
      </c>
      <c r="I2301" s="177">
        <v>0</v>
      </c>
      <c r="J2301" s="177">
        <v>0</v>
      </c>
      <c r="K2301" s="177">
        <v>0</v>
      </c>
      <c r="L2301" s="177">
        <v>0</v>
      </c>
      <c r="M2301" s="177">
        <v>0</v>
      </c>
      <c r="N2301" s="177">
        <v>0</v>
      </c>
      <c r="O2301" s="177">
        <v>0</v>
      </c>
      <c r="P2301" s="177">
        <v>0</v>
      </c>
      <c r="Q2301" s="177">
        <v>0</v>
      </c>
      <c r="R2301" s="177">
        <v>0</v>
      </c>
      <c r="S2301" s="177">
        <v>0</v>
      </c>
      <c r="T2301" s="392">
        <v>0</v>
      </c>
      <c r="U2301" s="392">
        <v>0</v>
      </c>
      <c r="V2301" s="177">
        <v>0</v>
      </c>
      <c r="W2301" s="177">
        <v>0</v>
      </c>
      <c r="X2301" s="177">
        <v>0</v>
      </c>
      <c r="Y2301" s="177">
        <v>0</v>
      </c>
      <c r="Z2301" s="177">
        <v>0</v>
      </c>
      <c r="AA2301" s="545">
        <v>0</v>
      </c>
      <c r="AB2301" s="490"/>
      <c r="AC2301" s="515"/>
      <c r="AD2301" s="515"/>
      <c r="AE2301" s="515"/>
      <c r="AF2301" s="488"/>
      <c r="AG2301" s="515"/>
      <c r="AH2301" s="515"/>
      <c r="AI2301" s="488"/>
      <c r="AJ2301" s="488"/>
      <c r="AK2301" s="515"/>
      <c r="AL2301" s="515"/>
      <c r="AM2301" s="515"/>
      <c r="AN2301" s="515"/>
      <c r="AO2301" s="515"/>
      <c r="AP2301" s="515"/>
      <c r="AQ2301" s="515"/>
      <c r="AR2301" s="515"/>
      <c r="AS2301" s="515"/>
      <c r="AT2301" s="515"/>
      <c r="AU2301" s="489"/>
    </row>
    <row r="2302" spans="1:47" s="516" customFormat="1" ht="12.75">
      <c r="A2302" s="534"/>
      <c r="B2302" s="401" t="s">
        <v>374</v>
      </c>
      <c r="C2302" s="360"/>
      <c r="D2302" s="360"/>
      <c r="E2302" s="360"/>
      <c r="F2302" s="402"/>
      <c r="G2302" s="402"/>
      <c r="H2302" s="177"/>
      <c r="I2302" s="177"/>
      <c r="J2302" s="177"/>
      <c r="K2302" s="177"/>
      <c r="L2302" s="177"/>
      <c r="M2302" s="177"/>
      <c r="N2302" s="177"/>
      <c r="O2302" s="177"/>
      <c r="P2302" s="177"/>
      <c r="Q2302" s="177"/>
      <c r="R2302" s="177"/>
      <c r="S2302" s="177"/>
      <c r="T2302" s="392">
        <v>0</v>
      </c>
      <c r="U2302" s="392">
        <v>0</v>
      </c>
      <c r="V2302" s="177"/>
      <c r="W2302" s="177"/>
      <c r="X2302" s="177"/>
      <c r="Y2302" s="177"/>
      <c r="Z2302" s="177"/>
      <c r="AA2302" s="545">
        <v>0</v>
      </c>
      <c r="AB2302" s="490"/>
      <c r="AC2302" s="515"/>
      <c r="AD2302" s="515"/>
      <c r="AE2302" s="515"/>
      <c r="AF2302" s="488"/>
      <c r="AG2302" s="515"/>
      <c r="AH2302" s="515"/>
      <c r="AI2302" s="488"/>
      <c r="AJ2302" s="488"/>
      <c r="AK2302" s="515"/>
      <c r="AL2302" s="515"/>
      <c r="AM2302" s="515"/>
      <c r="AN2302" s="515"/>
      <c r="AO2302" s="515"/>
      <c r="AP2302" s="515"/>
      <c r="AQ2302" s="515"/>
      <c r="AR2302" s="515"/>
      <c r="AS2302" s="515"/>
      <c r="AT2302" s="515"/>
      <c r="AU2302" s="489"/>
    </row>
    <row r="2303" spans="1:47" s="516" customFormat="1" ht="12.75">
      <c r="A2303" s="534"/>
      <c r="B2303" s="401" t="s">
        <v>375</v>
      </c>
      <c r="C2303" s="360"/>
      <c r="D2303" s="360"/>
      <c r="E2303" s="360"/>
      <c r="F2303" s="402"/>
      <c r="G2303" s="402"/>
      <c r="H2303" s="177"/>
      <c r="I2303" s="177"/>
      <c r="J2303" s="177"/>
      <c r="K2303" s="177"/>
      <c r="L2303" s="177"/>
      <c r="M2303" s="177"/>
      <c r="N2303" s="177"/>
      <c r="O2303" s="177"/>
      <c r="P2303" s="177"/>
      <c r="Q2303" s="177"/>
      <c r="R2303" s="177"/>
      <c r="S2303" s="177"/>
      <c r="T2303" s="392">
        <v>0</v>
      </c>
      <c r="U2303" s="392">
        <v>0</v>
      </c>
      <c r="V2303" s="177"/>
      <c r="W2303" s="177"/>
      <c r="X2303" s="177"/>
      <c r="Y2303" s="177"/>
      <c r="Z2303" s="177"/>
      <c r="AA2303" s="545">
        <v>0</v>
      </c>
      <c r="AB2303" s="490"/>
      <c r="AC2303" s="515"/>
      <c r="AD2303" s="515"/>
      <c r="AE2303" s="515"/>
      <c r="AF2303" s="488"/>
      <c r="AG2303" s="515"/>
      <c r="AH2303" s="515"/>
      <c r="AI2303" s="488"/>
      <c r="AJ2303" s="488"/>
      <c r="AK2303" s="515"/>
      <c r="AL2303" s="515"/>
      <c r="AM2303" s="515"/>
      <c r="AN2303" s="515"/>
      <c r="AO2303" s="515"/>
      <c r="AP2303" s="515"/>
      <c r="AQ2303" s="515"/>
      <c r="AR2303" s="515"/>
      <c r="AS2303" s="515"/>
      <c r="AT2303" s="515"/>
      <c r="AU2303" s="489"/>
    </row>
    <row r="2304" spans="1:47" s="516" customFormat="1" ht="12.75">
      <c r="A2304" s="534"/>
      <c r="B2304" s="401" t="s">
        <v>376</v>
      </c>
      <c r="C2304" s="360"/>
      <c r="D2304" s="360"/>
      <c r="E2304" s="360"/>
      <c r="F2304" s="402"/>
      <c r="G2304" s="402"/>
      <c r="H2304" s="177"/>
      <c r="I2304" s="177"/>
      <c r="J2304" s="177"/>
      <c r="K2304" s="177"/>
      <c r="L2304" s="177"/>
      <c r="M2304" s="177"/>
      <c r="N2304" s="177"/>
      <c r="O2304" s="177"/>
      <c r="P2304" s="177"/>
      <c r="Q2304" s="177"/>
      <c r="R2304" s="177"/>
      <c r="S2304" s="177"/>
      <c r="T2304" s="392">
        <v>0</v>
      </c>
      <c r="U2304" s="392">
        <v>0</v>
      </c>
      <c r="V2304" s="177"/>
      <c r="W2304" s="177"/>
      <c r="X2304" s="177"/>
      <c r="Y2304" s="177"/>
      <c r="Z2304" s="177"/>
      <c r="AA2304" s="545">
        <v>0</v>
      </c>
      <c r="AB2304" s="490"/>
      <c r="AC2304" s="515"/>
      <c r="AD2304" s="515"/>
      <c r="AE2304" s="515"/>
      <c r="AF2304" s="488"/>
      <c r="AG2304" s="515"/>
      <c r="AH2304" s="515"/>
      <c r="AI2304" s="488"/>
      <c r="AJ2304" s="488"/>
      <c r="AK2304" s="515"/>
      <c r="AL2304" s="515"/>
      <c r="AM2304" s="515"/>
      <c r="AN2304" s="515"/>
      <c r="AO2304" s="515"/>
      <c r="AP2304" s="515"/>
      <c r="AQ2304" s="515"/>
      <c r="AR2304" s="515"/>
      <c r="AS2304" s="515"/>
      <c r="AT2304" s="515"/>
      <c r="AU2304" s="489"/>
    </row>
    <row r="2305" spans="1:47" s="516" customFormat="1" ht="12.75">
      <c r="A2305" s="534"/>
      <c r="B2305" s="401" t="s">
        <v>377</v>
      </c>
      <c r="C2305" s="360"/>
      <c r="D2305" s="360"/>
      <c r="E2305" s="360"/>
      <c r="F2305" s="402"/>
      <c r="G2305" s="402"/>
      <c r="H2305" s="177"/>
      <c r="I2305" s="177"/>
      <c r="J2305" s="177"/>
      <c r="K2305" s="177"/>
      <c r="L2305" s="177"/>
      <c r="M2305" s="177"/>
      <c r="N2305" s="177"/>
      <c r="O2305" s="177"/>
      <c r="P2305" s="177"/>
      <c r="Q2305" s="177"/>
      <c r="R2305" s="177"/>
      <c r="S2305" s="177"/>
      <c r="T2305" s="392">
        <v>0</v>
      </c>
      <c r="U2305" s="392">
        <v>0</v>
      </c>
      <c r="V2305" s="177"/>
      <c r="W2305" s="177"/>
      <c r="X2305" s="177"/>
      <c r="Y2305" s="177"/>
      <c r="Z2305" s="177"/>
      <c r="AA2305" s="545">
        <v>0</v>
      </c>
      <c r="AB2305" s="490"/>
      <c r="AC2305" s="515"/>
      <c r="AD2305" s="515"/>
      <c r="AE2305" s="515"/>
      <c r="AF2305" s="488"/>
      <c r="AG2305" s="515"/>
      <c r="AH2305" s="515"/>
      <c r="AI2305" s="488"/>
      <c r="AJ2305" s="488"/>
      <c r="AK2305" s="515"/>
      <c r="AL2305" s="515"/>
      <c r="AM2305" s="515"/>
      <c r="AN2305" s="515"/>
      <c r="AO2305" s="515"/>
      <c r="AP2305" s="515"/>
      <c r="AQ2305" s="515"/>
      <c r="AR2305" s="515"/>
      <c r="AS2305" s="515"/>
      <c r="AT2305" s="515"/>
      <c r="AU2305" s="489"/>
    </row>
    <row r="2306" spans="1:47" s="516" customFormat="1" ht="12.75">
      <c r="A2306" s="534"/>
      <c r="B2306" s="401" t="s">
        <v>67</v>
      </c>
      <c r="C2306" s="360"/>
      <c r="D2306" s="360"/>
      <c r="E2306" s="360"/>
      <c r="F2306" s="402"/>
      <c r="G2306" s="402"/>
      <c r="H2306" s="177">
        <v>79.642246135714302</v>
      </c>
      <c r="I2306" s="518">
        <v>78.777245995714296</v>
      </c>
      <c r="J2306" s="177"/>
      <c r="K2306" s="177"/>
      <c r="L2306" s="177"/>
      <c r="M2306" s="177"/>
      <c r="N2306" s="177"/>
      <c r="O2306" s="177"/>
      <c r="P2306" s="177"/>
      <c r="Q2306" s="177"/>
      <c r="R2306" s="177"/>
      <c r="S2306" s="177"/>
      <c r="T2306" s="392">
        <v>0</v>
      </c>
      <c r="U2306" s="392">
        <v>0</v>
      </c>
      <c r="V2306" s="177"/>
      <c r="W2306" s="177">
        <v>23.96633834</v>
      </c>
      <c r="X2306" s="177">
        <v>54.810907655714296</v>
      </c>
      <c r="Y2306" s="177"/>
      <c r="Z2306" s="177"/>
      <c r="AA2306" s="545">
        <v>78.777245995714296</v>
      </c>
      <c r="AB2306" s="490"/>
      <c r="AC2306" s="515"/>
      <c r="AD2306" s="515"/>
      <c r="AE2306" s="515"/>
      <c r="AF2306" s="488"/>
      <c r="AG2306" s="515"/>
      <c r="AH2306" s="515"/>
      <c r="AI2306" s="488"/>
      <c r="AJ2306" s="488"/>
      <c r="AK2306" s="515"/>
      <c r="AL2306" s="515"/>
      <c r="AM2306" s="515"/>
      <c r="AN2306" s="515"/>
      <c r="AO2306" s="515"/>
      <c r="AP2306" s="515"/>
      <c r="AQ2306" s="515"/>
      <c r="AR2306" s="515"/>
      <c r="AS2306" s="515"/>
      <c r="AT2306" s="515"/>
      <c r="AU2306" s="489"/>
    </row>
    <row r="2307" spans="1:47" s="496" customFormat="1" ht="20.100000000000001" customHeight="1">
      <c r="A2307" s="491"/>
      <c r="B2307" s="492" t="s">
        <v>183</v>
      </c>
      <c r="C2307" s="493"/>
      <c r="D2307" s="494">
        <v>0</v>
      </c>
      <c r="E2307" s="494">
        <v>0</v>
      </c>
      <c r="F2307" s="495"/>
      <c r="G2307" s="495"/>
      <c r="H2307" s="494">
        <v>1377.000853736</v>
      </c>
      <c r="I2307" s="494">
        <v>368.56298995999998</v>
      </c>
      <c r="J2307" s="494">
        <v>0</v>
      </c>
      <c r="K2307" s="494">
        <v>0</v>
      </c>
      <c r="L2307" s="494">
        <v>0</v>
      </c>
      <c r="M2307" s="494">
        <v>0</v>
      </c>
      <c r="N2307" s="494">
        <v>0</v>
      </c>
      <c r="O2307" s="494">
        <v>0</v>
      </c>
      <c r="P2307" s="494">
        <v>0</v>
      </c>
      <c r="Q2307" s="494">
        <v>0</v>
      </c>
      <c r="R2307" s="494">
        <v>0</v>
      </c>
      <c r="S2307" s="494">
        <v>0</v>
      </c>
      <c r="T2307" s="588">
        <v>0</v>
      </c>
      <c r="U2307" s="588">
        <v>0</v>
      </c>
      <c r="V2307" s="494">
        <v>876.96991330000003</v>
      </c>
      <c r="W2307" s="494">
        <v>309.53119672000003</v>
      </c>
      <c r="X2307" s="494">
        <v>0</v>
      </c>
      <c r="Y2307" s="494">
        <v>7.1789466800000001</v>
      </c>
      <c r="Z2307" s="494">
        <v>51.852846560000003</v>
      </c>
      <c r="AA2307" s="589">
        <v>1245.5329032599998</v>
      </c>
      <c r="AB2307" s="490"/>
      <c r="AC2307" s="515"/>
      <c r="AD2307" s="515"/>
      <c r="AE2307" s="515"/>
      <c r="AF2307" s="515"/>
      <c r="AG2307" s="515"/>
      <c r="AH2307" s="515"/>
      <c r="AI2307" s="515"/>
      <c r="AJ2307" s="488"/>
      <c r="AK2307" s="515"/>
      <c r="AL2307" s="515"/>
      <c r="AM2307" s="515"/>
      <c r="AN2307" s="515"/>
      <c r="AO2307" s="515"/>
      <c r="AP2307" s="515"/>
      <c r="AU2307" s="496">
        <v>-131.46795047600017</v>
      </c>
    </row>
    <row r="2308" spans="1:47" s="516" customFormat="1" ht="12.75">
      <c r="A2308" s="534"/>
      <c r="B2308" s="346" t="s">
        <v>361</v>
      </c>
      <c r="C2308" s="347">
        <v>0</v>
      </c>
      <c r="D2308" s="347">
        <v>0</v>
      </c>
      <c r="E2308" s="347">
        <v>0</v>
      </c>
      <c r="F2308" s="394"/>
      <c r="G2308" s="394"/>
      <c r="H2308" s="311">
        <v>1377.000853736</v>
      </c>
      <c r="I2308" s="311">
        <v>368.56298995999998</v>
      </c>
      <c r="J2308" s="311">
        <v>0</v>
      </c>
      <c r="K2308" s="311">
        <v>0</v>
      </c>
      <c r="L2308" s="311">
        <v>0</v>
      </c>
      <c r="M2308" s="311">
        <v>0</v>
      </c>
      <c r="N2308" s="311">
        <v>0</v>
      </c>
      <c r="O2308" s="311">
        <v>0</v>
      </c>
      <c r="P2308" s="311">
        <v>0</v>
      </c>
      <c r="Q2308" s="311">
        <v>0</v>
      </c>
      <c r="R2308" s="311">
        <v>0</v>
      </c>
      <c r="S2308" s="311">
        <v>0</v>
      </c>
      <c r="T2308" s="392">
        <v>0</v>
      </c>
      <c r="U2308" s="392">
        <v>0</v>
      </c>
      <c r="V2308" s="311">
        <v>876.96991330000003</v>
      </c>
      <c r="W2308" s="311">
        <v>309.53119672000003</v>
      </c>
      <c r="X2308" s="311">
        <v>0</v>
      </c>
      <c r="Y2308" s="311">
        <v>7.1789466800000001</v>
      </c>
      <c r="Z2308" s="311">
        <v>51.852846560000003</v>
      </c>
      <c r="AA2308" s="395">
        <v>1245.5329032599998</v>
      </c>
      <c r="AB2308" s="533"/>
      <c r="AC2308" s="515"/>
      <c r="AD2308" s="515"/>
      <c r="AE2308" s="515"/>
      <c r="AF2308" s="488"/>
      <c r="AG2308" s="515"/>
      <c r="AH2308" s="515"/>
      <c r="AI2308" s="488"/>
      <c r="AJ2308" s="488"/>
      <c r="AK2308" s="515"/>
      <c r="AL2308" s="515"/>
      <c r="AM2308" s="515"/>
      <c r="AN2308" s="515"/>
      <c r="AO2308" s="515"/>
      <c r="AP2308" s="515"/>
      <c r="AQ2308" s="515"/>
      <c r="AR2308" s="515"/>
      <c r="AS2308" s="515"/>
      <c r="AT2308" s="515"/>
      <c r="AU2308" s="489"/>
    </row>
    <row r="2309" spans="1:47" s="516" customFormat="1" ht="12.75">
      <c r="A2309" s="534"/>
      <c r="B2309" s="346" t="s">
        <v>362</v>
      </c>
      <c r="C2309" s="347">
        <v>0</v>
      </c>
      <c r="D2309" s="347">
        <v>0</v>
      </c>
      <c r="E2309" s="347">
        <v>0</v>
      </c>
      <c r="F2309" s="394"/>
      <c r="G2309" s="394"/>
      <c r="H2309" s="311">
        <v>437.26727594839997</v>
      </c>
      <c r="I2309" s="311">
        <v>5.8730999999999938</v>
      </c>
      <c r="J2309" s="311">
        <v>0</v>
      </c>
      <c r="K2309" s="311">
        <v>0</v>
      </c>
      <c r="L2309" s="311">
        <v>0</v>
      </c>
      <c r="M2309" s="311">
        <v>0</v>
      </c>
      <c r="N2309" s="311">
        <v>0</v>
      </c>
      <c r="O2309" s="311">
        <v>0</v>
      </c>
      <c r="P2309" s="311">
        <v>0</v>
      </c>
      <c r="Q2309" s="311">
        <v>0</v>
      </c>
      <c r="R2309" s="311">
        <v>0</v>
      </c>
      <c r="S2309" s="311">
        <v>0</v>
      </c>
      <c r="T2309" s="392">
        <v>0</v>
      </c>
      <c r="U2309" s="392">
        <v>0</v>
      </c>
      <c r="V2309" s="311">
        <v>430.03515894839995</v>
      </c>
      <c r="W2309" s="311">
        <v>5.8731</v>
      </c>
      <c r="X2309" s="311">
        <v>0</v>
      </c>
      <c r="Y2309" s="311">
        <v>0</v>
      </c>
      <c r="Z2309" s="311">
        <v>0</v>
      </c>
      <c r="AA2309" s="395">
        <v>435.90825894839998</v>
      </c>
      <c r="AB2309" s="533"/>
      <c r="AC2309" s="515"/>
      <c r="AD2309" s="515"/>
      <c r="AE2309" s="515"/>
      <c r="AF2309" s="488"/>
      <c r="AG2309" s="515"/>
      <c r="AH2309" s="515"/>
      <c r="AI2309" s="488"/>
      <c r="AJ2309" s="488"/>
      <c r="AK2309" s="515"/>
      <c r="AL2309" s="515"/>
      <c r="AM2309" s="515"/>
      <c r="AN2309" s="515"/>
      <c r="AO2309" s="515"/>
      <c r="AP2309" s="515"/>
      <c r="AQ2309" s="515"/>
      <c r="AR2309" s="515"/>
      <c r="AS2309" s="515"/>
      <c r="AT2309" s="515"/>
      <c r="AU2309" s="489"/>
    </row>
    <row r="2310" spans="1:47" s="516" customFormat="1" ht="12.75">
      <c r="A2310" s="534"/>
      <c r="B2310" s="346" t="s">
        <v>363</v>
      </c>
      <c r="C2310" s="347">
        <v>0</v>
      </c>
      <c r="D2310" s="347">
        <v>0</v>
      </c>
      <c r="E2310" s="347">
        <v>0</v>
      </c>
      <c r="F2310" s="394"/>
      <c r="G2310" s="394"/>
      <c r="H2310" s="311">
        <v>193.82294869459997</v>
      </c>
      <c r="I2310" s="311">
        <v>5.8730999999999938</v>
      </c>
      <c r="J2310" s="311">
        <v>0</v>
      </c>
      <c r="K2310" s="311">
        <v>0</v>
      </c>
      <c r="L2310" s="311">
        <v>0</v>
      </c>
      <c r="M2310" s="311">
        <v>0</v>
      </c>
      <c r="N2310" s="311">
        <v>0</v>
      </c>
      <c r="O2310" s="311">
        <v>0</v>
      </c>
      <c r="P2310" s="311">
        <v>0</v>
      </c>
      <c r="Q2310" s="311">
        <v>0</v>
      </c>
      <c r="R2310" s="311">
        <v>0</v>
      </c>
      <c r="S2310" s="311">
        <v>0</v>
      </c>
      <c r="T2310" s="392">
        <v>0</v>
      </c>
      <c r="U2310" s="392">
        <v>0</v>
      </c>
      <c r="V2310" s="311">
        <v>186.59083169459998</v>
      </c>
      <c r="W2310" s="311">
        <v>5.8731</v>
      </c>
      <c r="X2310" s="311">
        <v>0</v>
      </c>
      <c r="Y2310" s="311">
        <v>0</v>
      </c>
      <c r="Z2310" s="311">
        <v>0</v>
      </c>
      <c r="AA2310" s="395">
        <v>192.46393169459998</v>
      </c>
      <c r="AB2310" s="533"/>
      <c r="AC2310" s="515"/>
      <c r="AD2310" s="515"/>
      <c r="AE2310" s="515"/>
      <c r="AF2310" s="488"/>
      <c r="AG2310" s="515"/>
      <c r="AH2310" s="515"/>
      <c r="AI2310" s="488"/>
      <c r="AJ2310" s="488"/>
      <c r="AK2310" s="515"/>
      <c r="AL2310" s="515"/>
      <c r="AM2310" s="515"/>
      <c r="AN2310" s="515"/>
      <c r="AO2310" s="515"/>
      <c r="AP2310" s="515"/>
      <c r="AQ2310" s="515"/>
      <c r="AR2310" s="515"/>
      <c r="AS2310" s="515"/>
      <c r="AT2310" s="515"/>
      <c r="AU2310" s="489"/>
    </row>
    <row r="2311" spans="1:47" s="516" customFormat="1" ht="12.75">
      <c r="A2311" s="534"/>
      <c r="B2311" s="346" t="s">
        <v>364</v>
      </c>
      <c r="C2311" s="347"/>
      <c r="D2311" s="347">
        <v>0</v>
      </c>
      <c r="E2311" s="347">
        <v>0</v>
      </c>
      <c r="F2311" s="394"/>
      <c r="G2311" s="394"/>
      <c r="H2311" s="311">
        <v>0</v>
      </c>
      <c r="I2311" s="311">
        <v>0</v>
      </c>
      <c r="J2311" s="311">
        <v>0</v>
      </c>
      <c r="K2311" s="311">
        <v>0</v>
      </c>
      <c r="L2311" s="311">
        <v>0</v>
      </c>
      <c r="M2311" s="311">
        <v>0</v>
      </c>
      <c r="N2311" s="311">
        <v>0</v>
      </c>
      <c r="O2311" s="311">
        <v>0</v>
      </c>
      <c r="P2311" s="311">
        <v>0</v>
      </c>
      <c r="Q2311" s="311">
        <v>0</v>
      </c>
      <c r="R2311" s="311">
        <v>0</v>
      </c>
      <c r="S2311" s="311">
        <v>0</v>
      </c>
      <c r="T2311" s="392">
        <v>0</v>
      </c>
      <c r="U2311" s="392">
        <v>0</v>
      </c>
      <c r="V2311" s="311">
        <v>0</v>
      </c>
      <c r="W2311" s="311">
        <v>0</v>
      </c>
      <c r="X2311" s="311">
        <v>0</v>
      </c>
      <c r="Y2311" s="311">
        <v>0</v>
      </c>
      <c r="Z2311" s="311">
        <v>0</v>
      </c>
      <c r="AA2311" s="395">
        <v>0</v>
      </c>
      <c r="AB2311" s="533"/>
      <c r="AC2311" s="515"/>
      <c r="AD2311" s="515"/>
      <c r="AE2311" s="515"/>
      <c r="AF2311" s="488"/>
      <c r="AG2311" s="515"/>
      <c r="AH2311" s="515"/>
      <c r="AI2311" s="488"/>
      <c r="AJ2311" s="488"/>
      <c r="AK2311" s="515"/>
      <c r="AL2311" s="515"/>
      <c r="AM2311" s="515"/>
      <c r="AN2311" s="515"/>
      <c r="AO2311" s="515"/>
      <c r="AP2311" s="515"/>
      <c r="AQ2311" s="515"/>
      <c r="AR2311" s="515"/>
      <c r="AS2311" s="515"/>
      <c r="AT2311" s="515"/>
      <c r="AU2311" s="489"/>
    </row>
    <row r="2312" spans="1:47" s="516" customFormat="1" ht="12.75">
      <c r="A2312" s="534"/>
      <c r="B2312" s="346" t="s">
        <v>365</v>
      </c>
      <c r="C2312" s="347"/>
      <c r="D2312" s="347">
        <v>0</v>
      </c>
      <c r="E2312" s="347">
        <v>0</v>
      </c>
      <c r="F2312" s="394"/>
      <c r="G2312" s="394"/>
      <c r="H2312" s="311">
        <v>0</v>
      </c>
      <c r="I2312" s="311">
        <v>0</v>
      </c>
      <c r="J2312" s="311">
        <v>0</v>
      </c>
      <c r="K2312" s="311">
        <v>0</v>
      </c>
      <c r="L2312" s="311">
        <v>0</v>
      </c>
      <c r="M2312" s="311">
        <v>0</v>
      </c>
      <c r="N2312" s="311">
        <v>0</v>
      </c>
      <c r="O2312" s="311">
        <v>0</v>
      </c>
      <c r="P2312" s="311">
        <v>0</v>
      </c>
      <c r="Q2312" s="311">
        <v>0</v>
      </c>
      <c r="R2312" s="311">
        <v>0</v>
      </c>
      <c r="S2312" s="311">
        <v>0</v>
      </c>
      <c r="T2312" s="392">
        <v>0</v>
      </c>
      <c r="U2312" s="392">
        <v>0</v>
      </c>
      <c r="V2312" s="311">
        <v>0</v>
      </c>
      <c r="W2312" s="311">
        <v>0</v>
      </c>
      <c r="X2312" s="311">
        <v>0</v>
      </c>
      <c r="Y2312" s="311">
        <v>0</v>
      </c>
      <c r="Z2312" s="311">
        <v>0</v>
      </c>
      <c r="AA2312" s="395">
        <v>0</v>
      </c>
      <c r="AB2312" s="533"/>
      <c r="AC2312" s="515"/>
      <c r="AD2312" s="515"/>
      <c r="AE2312" s="515"/>
      <c r="AF2312" s="488"/>
      <c r="AG2312" s="515"/>
      <c r="AH2312" s="515"/>
      <c r="AI2312" s="488"/>
      <c r="AJ2312" s="488"/>
      <c r="AK2312" s="515"/>
      <c r="AL2312" s="515"/>
      <c r="AM2312" s="515"/>
      <c r="AN2312" s="515"/>
      <c r="AO2312" s="515"/>
      <c r="AP2312" s="515"/>
      <c r="AQ2312" s="515"/>
      <c r="AR2312" s="515"/>
      <c r="AS2312" s="515"/>
      <c r="AT2312" s="515"/>
      <c r="AU2312" s="489"/>
    </row>
    <row r="2313" spans="1:47" s="516" customFormat="1" ht="12.75">
      <c r="A2313" s="534"/>
      <c r="B2313" s="346" t="s">
        <v>366</v>
      </c>
      <c r="C2313" s="347"/>
      <c r="D2313" s="347">
        <v>0</v>
      </c>
      <c r="E2313" s="347">
        <v>0</v>
      </c>
      <c r="F2313" s="394"/>
      <c r="G2313" s="394"/>
      <c r="H2313" s="311">
        <v>176.01194570519996</v>
      </c>
      <c r="I2313" s="311">
        <v>5.8730999999999938</v>
      </c>
      <c r="J2313" s="311">
        <v>0</v>
      </c>
      <c r="K2313" s="311">
        <v>0</v>
      </c>
      <c r="L2313" s="311">
        <v>0</v>
      </c>
      <c r="M2313" s="311">
        <v>0</v>
      </c>
      <c r="N2313" s="311">
        <v>0</v>
      </c>
      <c r="O2313" s="311">
        <v>0</v>
      </c>
      <c r="P2313" s="311">
        <v>0</v>
      </c>
      <c r="Q2313" s="311">
        <v>0</v>
      </c>
      <c r="R2313" s="311">
        <v>0</v>
      </c>
      <c r="S2313" s="311">
        <v>0</v>
      </c>
      <c r="T2313" s="392">
        <v>0</v>
      </c>
      <c r="U2313" s="392">
        <v>0</v>
      </c>
      <c r="V2313" s="311">
        <v>168.77982870519998</v>
      </c>
      <c r="W2313" s="311">
        <v>5.8731</v>
      </c>
      <c r="X2313" s="311">
        <v>0</v>
      </c>
      <c r="Y2313" s="311">
        <v>0</v>
      </c>
      <c r="Z2313" s="311">
        <v>0</v>
      </c>
      <c r="AA2313" s="395">
        <v>174.65292870519997</v>
      </c>
      <c r="AB2313" s="533"/>
      <c r="AC2313" s="515"/>
      <c r="AD2313" s="515"/>
      <c r="AE2313" s="515"/>
      <c r="AF2313" s="488"/>
      <c r="AG2313" s="515"/>
      <c r="AH2313" s="515"/>
      <c r="AI2313" s="488"/>
      <c r="AJ2313" s="488"/>
      <c r="AK2313" s="515"/>
      <c r="AL2313" s="515"/>
      <c r="AM2313" s="515"/>
      <c r="AN2313" s="515"/>
      <c r="AO2313" s="515"/>
      <c r="AP2313" s="515"/>
      <c r="AQ2313" s="515"/>
      <c r="AR2313" s="515"/>
      <c r="AS2313" s="515"/>
      <c r="AT2313" s="515"/>
      <c r="AU2313" s="489"/>
    </row>
    <row r="2314" spans="1:47" s="516" customFormat="1" ht="12.75">
      <c r="A2314" s="534"/>
      <c r="B2314" s="346" t="s">
        <v>367</v>
      </c>
      <c r="C2314" s="347"/>
      <c r="D2314" s="347">
        <v>0</v>
      </c>
      <c r="E2314" s="347">
        <v>0</v>
      </c>
      <c r="F2314" s="394"/>
      <c r="G2314" s="394"/>
      <c r="H2314" s="311">
        <v>17.811002989399999</v>
      </c>
      <c r="I2314" s="311">
        <v>0</v>
      </c>
      <c r="J2314" s="311">
        <v>0</v>
      </c>
      <c r="K2314" s="311">
        <v>0</v>
      </c>
      <c r="L2314" s="311">
        <v>0</v>
      </c>
      <c r="M2314" s="311">
        <v>0</v>
      </c>
      <c r="N2314" s="311">
        <v>0</v>
      </c>
      <c r="O2314" s="311">
        <v>0</v>
      </c>
      <c r="P2314" s="311">
        <v>0</v>
      </c>
      <c r="Q2314" s="311">
        <v>0</v>
      </c>
      <c r="R2314" s="311">
        <v>0</v>
      </c>
      <c r="S2314" s="311">
        <v>0</v>
      </c>
      <c r="T2314" s="392">
        <v>0</v>
      </c>
      <c r="U2314" s="392">
        <v>0</v>
      </c>
      <c r="V2314" s="311">
        <v>17.811002989399999</v>
      </c>
      <c r="W2314" s="311">
        <v>0</v>
      </c>
      <c r="X2314" s="311">
        <v>0</v>
      </c>
      <c r="Y2314" s="311">
        <v>0</v>
      </c>
      <c r="Z2314" s="311">
        <v>0</v>
      </c>
      <c r="AA2314" s="395">
        <v>17.811002989399999</v>
      </c>
      <c r="AB2314" s="533"/>
      <c r="AC2314" s="515"/>
      <c r="AD2314" s="515"/>
      <c r="AE2314" s="515"/>
      <c r="AF2314" s="488"/>
      <c r="AG2314" s="515"/>
      <c r="AH2314" s="515"/>
      <c r="AI2314" s="488"/>
      <c r="AJ2314" s="488"/>
      <c r="AK2314" s="515"/>
      <c r="AL2314" s="515"/>
      <c r="AM2314" s="515"/>
      <c r="AN2314" s="515"/>
      <c r="AO2314" s="515"/>
      <c r="AP2314" s="515"/>
      <c r="AQ2314" s="515"/>
      <c r="AR2314" s="515"/>
      <c r="AS2314" s="515"/>
      <c r="AT2314" s="515"/>
      <c r="AU2314" s="489"/>
    </row>
    <row r="2315" spans="1:47" s="516" customFormat="1" ht="12.75">
      <c r="A2315" s="534"/>
      <c r="B2315" s="346" t="s">
        <v>368</v>
      </c>
      <c r="C2315" s="347">
        <v>0</v>
      </c>
      <c r="D2315" s="347">
        <v>0</v>
      </c>
      <c r="E2315" s="347">
        <v>0</v>
      </c>
      <c r="F2315" s="394"/>
      <c r="G2315" s="394"/>
      <c r="H2315" s="311">
        <v>243.4443272538</v>
      </c>
      <c r="I2315" s="311">
        <v>0</v>
      </c>
      <c r="J2315" s="311">
        <v>0</v>
      </c>
      <c r="K2315" s="311">
        <v>0</v>
      </c>
      <c r="L2315" s="311">
        <v>0</v>
      </c>
      <c r="M2315" s="311">
        <v>0</v>
      </c>
      <c r="N2315" s="311">
        <v>0</v>
      </c>
      <c r="O2315" s="311">
        <v>0</v>
      </c>
      <c r="P2315" s="311">
        <v>0</v>
      </c>
      <c r="Q2315" s="311">
        <v>0</v>
      </c>
      <c r="R2315" s="311">
        <v>0</v>
      </c>
      <c r="S2315" s="311">
        <v>0</v>
      </c>
      <c r="T2315" s="392">
        <v>0</v>
      </c>
      <c r="U2315" s="392">
        <v>0</v>
      </c>
      <c r="V2315" s="311">
        <v>243.4443272538</v>
      </c>
      <c r="W2315" s="311">
        <v>0</v>
      </c>
      <c r="X2315" s="311">
        <v>0</v>
      </c>
      <c r="Y2315" s="311">
        <v>0</v>
      </c>
      <c r="Z2315" s="311">
        <v>0</v>
      </c>
      <c r="AA2315" s="395">
        <v>243.4443272538</v>
      </c>
      <c r="AB2315" s="533"/>
      <c r="AC2315" s="515"/>
      <c r="AD2315" s="515"/>
      <c r="AE2315" s="515"/>
      <c r="AF2315" s="488"/>
      <c r="AG2315" s="515"/>
      <c r="AH2315" s="515"/>
      <c r="AI2315" s="488"/>
      <c r="AJ2315" s="488"/>
      <c r="AK2315" s="515"/>
      <c r="AL2315" s="515"/>
      <c r="AM2315" s="515"/>
      <c r="AN2315" s="515"/>
      <c r="AO2315" s="515"/>
      <c r="AP2315" s="515"/>
      <c r="AQ2315" s="515"/>
      <c r="AR2315" s="515"/>
      <c r="AS2315" s="515"/>
      <c r="AT2315" s="515"/>
      <c r="AU2315" s="489"/>
    </row>
    <row r="2316" spans="1:47" s="516" customFormat="1" ht="12.75">
      <c r="A2316" s="534"/>
      <c r="B2316" s="346" t="s">
        <v>369</v>
      </c>
      <c r="C2316" s="347"/>
      <c r="D2316" s="347">
        <v>0</v>
      </c>
      <c r="E2316" s="347">
        <v>0</v>
      </c>
      <c r="F2316" s="394"/>
      <c r="G2316" s="394"/>
      <c r="H2316" s="311">
        <v>0</v>
      </c>
      <c r="I2316" s="311">
        <v>0</v>
      </c>
      <c r="J2316" s="311">
        <v>0</v>
      </c>
      <c r="K2316" s="311">
        <v>0</v>
      </c>
      <c r="L2316" s="311">
        <v>0</v>
      </c>
      <c r="M2316" s="311">
        <v>0</v>
      </c>
      <c r="N2316" s="311">
        <v>0</v>
      </c>
      <c r="O2316" s="311">
        <v>0</v>
      </c>
      <c r="P2316" s="311">
        <v>0</v>
      </c>
      <c r="Q2316" s="311">
        <v>0</v>
      </c>
      <c r="R2316" s="311">
        <v>0</v>
      </c>
      <c r="S2316" s="311">
        <v>0</v>
      </c>
      <c r="T2316" s="392">
        <v>0</v>
      </c>
      <c r="U2316" s="392">
        <v>0</v>
      </c>
      <c r="V2316" s="311">
        <v>0</v>
      </c>
      <c r="W2316" s="311">
        <v>0</v>
      </c>
      <c r="X2316" s="311">
        <v>0</v>
      </c>
      <c r="Y2316" s="311">
        <v>0</v>
      </c>
      <c r="Z2316" s="311">
        <v>0</v>
      </c>
      <c r="AA2316" s="395">
        <v>0</v>
      </c>
      <c r="AB2316" s="533"/>
      <c r="AC2316" s="515"/>
      <c r="AD2316" s="515"/>
      <c r="AE2316" s="515"/>
      <c r="AF2316" s="488"/>
      <c r="AG2316" s="515"/>
      <c r="AH2316" s="515"/>
      <c r="AI2316" s="488"/>
      <c r="AJ2316" s="488"/>
      <c r="AK2316" s="515"/>
      <c r="AL2316" s="515"/>
      <c r="AM2316" s="515"/>
      <c r="AN2316" s="515"/>
      <c r="AO2316" s="515"/>
      <c r="AP2316" s="515"/>
      <c r="AQ2316" s="515"/>
      <c r="AR2316" s="515"/>
      <c r="AS2316" s="515"/>
      <c r="AT2316" s="515"/>
      <c r="AU2316" s="489"/>
    </row>
    <row r="2317" spans="1:47" s="516" customFormat="1" ht="12.75">
      <c r="A2317" s="534"/>
      <c r="B2317" s="346" t="s">
        <v>370</v>
      </c>
      <c r="C2317" s="347"/>
      <c r="D2317" s="347">
        <v>0</v>
      </c>
      <c r="E2317" s="347">
        <v>0</v>
      </c>
      <c r="F2317" s="394"/>
      <c r="G2317" s="394"/>
      <c r="H2317" s="311">
        <v>0</v>
      </c>
      <c r="I2317" s="311">
        <v>0</v>
      </c>
      <c r="J2317" s="311">
        <v>0</v>
      </c>
      <c r="K2317" s="311">
        <v>0</v>
      </c>
      <c r="L2317" s="311">
        <v>0</v>
      </c>
      <c r="M2317" s="311">
        <v>0</v>
      </c>
      <c r="N2317" s="311">
        <v>0</v>
      </c>
      <c r="O2317" s="311">
        <v>0</v>
      </c>
      <c r="P2317" s="311">
        <v>0</v>
      </c>
      <c r="Q2317" s="311">
        <v>0</v>
      </c>
      <c r="R2317" s="311">
        <v>0</v>
      </c>
      <c r="S2317" s="311">
        <v>0</v>
      </c>
      <c r="T2317" s="392">
        <v>0</v>
      </c>
      <c r="U2317" s="392">
        <v>0</v>
      </c>
      <c r="V2317" s="311">
        <v>0</v>
      </c>
      <c r="W2317" s="311">
        <v>0</v>
      </c>
      <c r="X2317" s="311">
        <v>0</v>
      </c>
      <c r="Y2317" s="311">
        <v>0</v>
      </c>
      <c r="Z2317" s="311">
        <v>0</v>
      </c>
      <c r="AA2317" s="395">
        <v>0</v>
      </c>
      <c r="AB2317" s="533"/>
      <c r="AC2317" s="515"/>
      <c r="AD2317" s="515"/>
      <c r="AE2317" s="515"/>
      <c r="AF2317" s="488"/>
      <c r="AG2317" s="515"/>
      <c r="AH2317" s="515"/>
      <c r="AI2317" s="488"/>
      <c r="AJ2317" s="488"/>
      <c r="AK2317" s="515"/>
      <c r="AL2317" s="515"/>
      <c r="AM2317" s="515"/>
      <c r="AN2317" s="515"/>
      <c r="AO2317" s="515"/>
      <c r="AP2317" s="515"/>
      <c r="AQ2317" s="515"/>
      <c r="AR2317" s="515"/>
      <c r="AS2317" s="515"/>
      <c r="AT2317" s="515"/>
      <c r="AU2317" s="489"/>
    </row>
    <row r="2318" spans="1:47" s="516" customFormat="1" ht="12.75">
      <c r="A2318" s="534"/>
      <c r="B2318" s="346" t="s">
        <v>371</v>
      </c>
      <c r="C2318" s="347"/>
      <c r="D2318" s="347">
        <v>0</v>
      </c>
      <c r="E2318" s="347">
        <v>0</v>
      </c>
      <c r="F2318" s="394"/>
      <c r="G2318" s="394"/>
      <c r="H2318" s="311">
        <v>128.9345685182</v>
      </c>
      <c r="I2318" s="311">
        <v>0</v>
      </c>
      <c r="J2318" s="311">
        <v>0</v>
      </c>
      <c r="K2318" s="311">
        <v>0</v>
      </c>
      <c r="L2318" s="311">
        <v>0</v>
      </c>
      <c r="M2318" s="311">
        <v>0</v>
      </c>
      <c r="N2318" s="311">
        <v>0</v>
      </c>
      <c r="O2318" s="311">
        <v>0</v>
      </c>
      <c r="P2318" s="311">
        <v>0</v>
      </c>
      <c r="Q2318" s="311">
        <v>0</v>
      </c>
      <c r="R2318" s="311">
        <v>0</v>
      </c>
      <c r="S2318" s="311">
        <v>0</v>
      </c>
      <c r="T2318" s="392">
        <v>0</v>
      </c>
      <c r="U2318" s="392">
        <v>0</v>
      </c>
      <c r="V2318" s="311">
        <v>128.9345685182</v>
      </c>
      <c r="W2318" s="311">
        <v>0</v>
      </c>
      <c r="X2318" s="311">
        <v>0</v>
      </c>
      <c r="Y2318" s="311">
        <v>0</v>
      </c>
      <c r="Z2318" s="311">
        <v>0</v>
      </c>
      <c r="AA2318" s="395">
        <v>128.9345685182</v>
      </c>
      <c r="AB2318" s="533"/>
      <c r="AC2318" s="515"/>
      <c r="AD2318" s="515"/>
      <c r="AE2318" s="515"/>
      <c r="AF2318" s="488"/>
      <c r="AG2318" s="515"/>
      <c r="AH2318" s="515"/>
      <c r="AI2318" s="488"/>
      <c r="AJ2318" s="488"/>
      <c r="AK2318" s="515"/>
      <c r="AL2318" s="515"/>
      <c r="AM2318" s="515"/>
      <c r="AN2318" s="515"/>
      <c r="AO2318" s="515"/>
      <c r="AP2318" s="515"/>
      <c r="AQ2318" s="515"/>
      <c r="AR2318" s="515"/>
      <c r="AS2318" s="515"/>
      <c r="AT2318" s="515"/>
      <c r="AU2318" s="489"/>
    </row>
    <row r="2319" spans="1:47" s="516" customFormat="1" ht="12.75">
      <c r="A2319" s="534"/>
      <c r="B2319" s="346" t="s">
        <v>372</v>
      </c>
      <c r="C2319" s="347"/>
      <c r="D2319" s="347">
        <v>0</v>
      </c>
      <c r="E2319" s="347">
        <v>0</v>
      </c>
      <c r="F2319" s="394"/>
      <c r="G2319" s="394"/>
      <c r="H2319" s="311">
        <v>114.50975873559999</v>
      </c>
      <c r="I2319" s="311">
        <v>0</v>
      </c>
      <c r="J2319" s="311">
        <v>0</v>
      </c>
      <c r="K2319" s="311">
        <v>0</v>
      </c>
      <c r="L2319" s="311">
        <v>0</v>
      </c>
      <c r="M2319" s="311">
        <v>0</v>
      </c>
      <c r="N2319" s="311">
        <v>0</v>
      </c>
      <c r="O2319" s="311">
        <v>0</v>
      </c>
      <c r="P2319" s="311">
        <v>0</v>
      </c>
      <c r="Q2319" s="311">
        <v>0</v>
      </c>
      <c r="R2319" s="311">
        <v>0</v>
      </c>
      <c r="S2319" s="311">
        <v>0</v>
      </c>
      <c r="T2319" s="392">
        <v>0</v>
      </c>
      <c r="U2319" s="392">
        <v>0</v>
      </c>
      <c r="V2319" s="311">
        <v>114.50975873559999</v>
      </c>
      <c r="W2319" s="311">
        <v>0</v>
      </c>
      <c r="X2319" s="311">
        <v>0</v>
      </c>
      <c r="Y2319" s="311">
        <v>0</v>
      </c>
      <c r="Z2319" s="311">
        <v>0</v>
      </c>
      <c r="AA2319" s="395">
        <v>114.50975873559999</v>
      </c>
      <c r="AB2319" s="533"/>
      <c r="AC2319" s="515"/>
      <c r="AD2319" s="515"/>
      <c r="AE2319" s="515"/>
      <c r="AF2319" s="488"/>
      <c r="AG2319" s="515"/>
      <c r="AH2319" s="515"/>
      <c r="AI2319" s="488"/>
      <c r="AJ2319" s="488"/>
      <c r="AK2319" s="515"/>
      <c r="AL2319" s="515"/>
      <c r="AM2319" s="515"/>
      <c r="AN2319" s="515"/>
      <c r="AO2319" s="515"/>
      <c r="AP2319" s="515"/>
      <c r="AQ2319" s="515"/>
      <c r="AR2319" s="515"/>
      <c r="AS2319" s="515"/>
      <c r="AT2319" s="515"/>
      <c r="AU2319" s="489"/>
    </row>
    <row r="2320" spans="1:47" s="516" customFormat="1" ht="12.75">
      <c r="A2320" s="534"/>
      <c r="B2320" s="346" t="s">
        <v>373</v>
      </c>
      <c r="C2320" s="347">
        <v>0</v>
      </c>
      <c r="D2320" s="347">
        <v>0</v>
      </c>
      <c r="E2320" s="347">
        <v>0</v>
      </c>
      <c r="F2320" s="394"/>
      <c r="G2320" s="394"/>
      <c r="H2320" s="311">
        <v>241.8306888102</v>
      </c>
      <c r="I2320" s="311">
        <v>5.1999999999999886</v>
      </c>
      <c r="J2320" s="311">
        <v>0</v>
      </c>
      <c r="K2320" s="311">
        <v>0</v>
      </c>
      <c r="L2320" s="311">
        <v>0</v>
      </c>
      <c r="M2320" s="311">
        <v>0</v>
      </c>
      <c r="N2320" s="311">
        <v>0</v>
      </c>
      <c r="O2320" s="311">
        <v>0</v>
      </c>
      <c r="P2320" s="311">
        <v>0</v>
      </c>
      <c r="Q2320" s="311">
        <v>0</v>
      </c>
      <c r="R2320" s="311">
        <v>0</v>
      </c>
      <c r="S2320" s="311">
        <v>0</v>
      </c>
      <c r="T2320" s="392">
        <v>0</v>
      </c>
      <c r="U2320" s="392">
        <v>0</v>
      </c>
      <c r="V2320" s="311">
        <v>236.63068881020001</v>
      </c>
      <c r="W2320" s="311">
        <v>5.2</v>
      </c>
      <c r="X2320" s="311">
        <v>0</v>
      </c>
      <c r="Y2320" s="311">
        <v>0</v>
      </c>
      <c r="Z2320" s="311">
        <v>0</v>
      </c>
      <c r="AA2320" s="395">
        <v>241.8306888102</v>
      </c>
      <c r="AB2320" s="533"/>
      <c r="AC2320" s="515"/>
      <c r="AD2320" s="515"/>
      <c r="AE2320" s="515"/>
      <c r="AF2320" s="488"/>
      <c r="AG2320" s="515"/>
      <c r="AH2320" s="515"/>
      <c r="AI2320" s="488"/>
      <c r="AJ2320" s="488"/>
      <c r="AK2320" s="515"/>
      <c r="AL2320" s="515"/>
      <c r="AM2320" s="515"/>
      <c r="AN2320" s="515"/>
      <c r="AO2320" s="515"/>
      <c r="AP2320" s="515"/>
      <c r="AQ2320" s="515"/>
      <c r="AR2320" s="515"/>
      <c r="AS2320" s="515"/>
      <c r="AT2320" s="515"/>
      <c r="AU2320" s="489"/>
    </row>
    <row r="2321" spans="1:47" s="516" customFormat="1" ht="12.75">
      <c r="A2321" s="534"/>
      <c r="B2321" s="346" t="s">
        <v>374</v>
      </c>
      <c r="C2321" s="347"/>
      <c r="D2321" s="347">
        <v>0</v>
      </c>
      <c r="E2321" s="347">
        <v>0</v>
      </c>
      <c r="F2321" s="394"/>
      <c r="G2321" s="394"/>
      <c r="H2321" s="311">
        <v>0</v>
      </c>
      <c r="I2321" s="311">
        <v>0</v>
      </c>
      <c r="J2321" s="311">
        <v>0</v>
      </c>
      <c r="K2321" s="311">
        <v>0</v>
      </c>
      <c r="L2321" s="311">
        <v>0</v>
      </c>
      <c r="M2321" s="311">
        <v>0</v>
      </c>
      <c r="N2321" s="311">
        <v>0</v>
      </c>
      <c r="O2321" s="311">
        <v>0</v>
      </c>
      <c r="P2321" s="311">
        <v>0</v>
      </c>
      <c r="Q2321" s="311">
        <v>0</v>
      </c>
      <c r="R2321" s="311">
        <v>0</v>
      </c>
      <c r="S2321" s="311">
        <v>0</v>
      </c>
      <c r="T2321" s="392">
        <v>0</v>
      </c>
      <c r="U2321" s="392">
        <v>0</v>
      </c>
      <c r="V2321" s="311">
        <v>0</v>
      </c>
      <c r="W2321" s="311">
        <v>0</v>
      </c>
      <c r="X2321" s="311">
        <v>0</v>
      </c>
      <c r="Y2321" s="311">
        <v>0</v>
      </c>
      <c r="Z2321" s="311">
        <v>0</v>
      </c>
      <c r="AA2321" s="395">
        <v>0</v>
      </c>
      <c r="AB2321" s="533"/>
      <c r="AC2321" s="515"/>
      <c r="AD2321" s="515"/>
      <c r="AE2321" s="515"/>
      <c r="AF2321" s="488"/>
      <c r="AG2321" s="515"/>
      <c r="AH2321" s="515"/>
      <c r="AI2321" s="488"/>
      <c r="AJ2321" s="488"/>
      <c r="AK2321" s="515"/>
      <c r="AL2321" s="515"/>
      <c r="AM2321" s="515"/>
      <c r="AN2321" s="515"/>
      <c r="AO2321" s="515"/>
      <c r="AP2321" s="515"/>
      <c r="AQ2321" s="515"/>
      <c r="AR2321" s="515"/>
      <c r="AS2321" s="515"/>
      <c r="AT2321" s="515"/>
      <c r="AU2321" s="489"/>
    </row>
    <row r="2322" spans="1:47" s="516" customFormat="1" ht="12.75">
      <c r="A2322" s="534"/>
      <c r="B2322" s="346" t="s">
        <v>375</v>
      </c>
      <c r="C2322" s="347"/>
      <c r="D2322" s="347">
        <v>0</v>
      </c>
      <c r="E2322" s="347">
        <v>0</v>
      </c>
      <c r="F2322" s="394"/>
      <c r="G2322" s="394"/>
      <c r="H2322" s="311">
        <v>0</v>
      </c>
      <c r="I2322" s="311">
        <v>0</v>
      </c>
      <c r="J2322" s="311">
        <v>0</v>
      </c>
      <c r="K2322" s="311">
        <v>0</v>
      </c>
      <c r="L2322" s="311">
        <v>0</v>
      </c>
      <c r="M2322" s="311">
        <v>0</v>
      </c>
      <c r="N2322" s="311">
        <v>0</v>
      </c>
      <c r="O2322" s="311">
        <v>0</v>
      </c>
      <c r="P2322" s="311">
        <v>0</v>
      </c>
      <c r="Q2322" s="311">
        <v>0</v>
      </c>
      <c r="R2322" s="311">
        <v>0</v>
      </c>
      <c r="S2322" s="311">
        <v>0</v>
      </c>
      <c r="T2322" s="392">
        <v>0</v>
      </c>
      <c r="U2322" s="392">
        <v>0</v>
      </c>
      <c r="V2322" s="311">
        <v>0</v>
      </c>
      <c r="W2322" s="311">
        <v>0</v>
      </c>
      <c r="X2322" s="311">
        <v>0</v>
      </c>
      <c r="Y2322" s="311">
        <v>0</v>
      </c>
      <c r="Z2322" s="311">
        <v>0</v>
      </c>
      <c r="AA2322" s="395">
        <v>0</v>
      </c>
      <c r="AB2322" s="533"/>
      <c r="AC2322" s="515"/>
      <c r="AD2322" s="515"/>
      <c r="AE2322" s="515"/>
      <c r="AF2322" s="488"/>
      <c r="AG2322" s="515"/>
      <c r="AH2322" s="515"/>
      <c r="AI2322" s="488"/>
      <c r="AJ2322" s="488"/>
      <c r="AK2322" s="515"/>
      <c r="AL2322" s="515"/>
      <c r="AM2322" s="515"/>
      <c r="AN2322" s="515"/>
      <c r="AO2322" s="515"/>
      <c r="AP2322" s="515"/>
      <c r="AQ2322" s="515"/>
      <c r="AR2322" s="515"/>
      <c r="AS2322" s="515"/>
      <c r="AT2322" s="515"/>
      <c r="AU2322" s="489"/>
    </row>
    <row r="2323" spans="1:47" s="516" customFormat="1" ht="12.75">
      <c r="A2323" s="534"/>
      <c r="B2323" s="346" t="s">
        <v>376</v>
      </c>
      <c r="C2323" s="347"/>
      <c r="D2323" s="347">
        <v>0</v>
      </c>
      <c r="E2323" s="347">
        <v>0</v>
      </c>
      <c r="F2323" s="394"/>
      <c r="G2323" s="394"/>
      <c r="H2323" s="311">
        <v>241.8306888102</v>
      </c>
      <c r="I2323" s="311">
        <v>5.1999999999999886</v>
      </c>
      <c r="J2323" s="311">
        <v>0</v>
      </c>
      <c r="K2323" s="311">
        <v>0</v>
      </c>
      <c r="L2323" s="311">
        <v>0</v>
      </c>
      <c r="M2323" s="311">
        <v>0</v>
      </c>
      <c r="N2323" s="311">
        <v>0</v>
      </c>
      <c r="O2323" s="311">
        <v>0</v>
      </c>
      <c r="P2323" s="311">
        <v>0</v>
      </c>
      <c r="Q2323" s="311">
        <v>0</v>
      </c>
      <c r="R2323" s="311">
        <v>0</v>
      </c>
      <c r="S2323" s="311">
        <v>0</v>
      </c>
      <c r="T2323" s="392">
        <v>0</v>
      </c>
      <c r="U2323" s="392">
        <v>0</v>
      </c>
      <c r="V2323" s="311">
        <v>236.63068881020001</v>
      </c>
      <c r="W2323" s="311">
        <v>5.2</v>
      </c>
      <c r="X2323" s="311">
        <v>0</v>
      </c>
      <c r="Y2323" s="311">
        <v>0</v>
      </c>
      <c r="Z2323" s="311">
        <v>0</v>
      </c>
      <c r="AA2323" s="395">
        <v>241.8306888102</v>
      </c>
      <c r="AB2323" s="533"/>
      <c r="AC2323" s="515"/>
      <c r="AD2323" s="515"/>
      <c r="AE2323" s="515"/>
      <c r="AF2323" s="488"/>
      <c r="AG2323" s="515"/>
      <c r="AH2323" s="515"/>
      <c r="AI2323" s="488"/>
      <c r="AJ2323" s="488"/>
      <c r="AK2323" s="515"/>
      <c r="AL2323" s="515"/>
      <c r="AM2323" s="515"/>
      <c r="AN2323" s="515"/>
      <c r="AO2323" s="515"/>
      <c r="AP2323" s="515"/>
      <c r="AQ2323" s="515"/>
      <c r="AR2323" s="515"/>
      <c r="AS2323" s="515"/>
      <c r="AT2323" s="515"/>
      <c r="AU2323" s="489"/>
    </row>
    <row r="2324" spans="1:47" s="516" customFormat="1" ht="12.75">
      <c r="A2324" s="534"/>
      <c r="B2324" s="346" t="s">
        <v>377</v>
      </c>
      <c r="C2324" s="347"/>
      <c r="D2324" s="347">
        <v>0</v>
      </c>
      <c r="E2324" s="347">
        <v>0</v>
      </c>
      <c r="F2324" s="394"/>
      <c r="G2324" s="394"/>
      <c r="H2324" s="311">
        <v>0</v>
      </c>
      <c r="I2324" s="311">
        <v>0</v>
      </c>
      <c r="J2324" s="311">
        <v>0</v>
      </c>
      <c r="K2324" s="311">
        <v>0</v>
      </c>
      <c r="L2324" s="311">
        <v>0</v>
      </c>
      <c r="M2324" s="311">
        <v>0</v>
      </c>
      <c r="N2324" s="311">
        <v>0</v>
      </c>
      <c r="O2324" s="311">
        <v>0</v>
      </c>
      <c r="P2324" s="311">
        <v>0</v>
      </c>
      <c r="Q2324" s="311">
        <v>0</v>
      </c>
      <c r="R2324" s="311">
        <v>0</v>
      </c>
      <c r="S2324" s="311">
        <v>0</v>
      </c>
      <c r="T2324" s="392">
        <v>0</v>
      </c>
      <c r="U2324" s="392">
        <v>0</v>
      </c>
      <c r="V2324" s="311">
        <v>0</v>
      </c>
      <c r="W2324" s="311">
        <v>0</v>
      </c>
      <c r="X2324" s="311">
        <v>0</v>
      </c>
      <c r="Y2324" s="311">
        <v>0</v>
      </c>
      <c r="Z2324" s="311">
        <v>0</v>
      </c>
      <c r="AA2324" s="395">
        <v>0</v>
      </c>
      <c r="AB2324" s="533"/>
      <c r="AC2324" s="515"/>
      <c r="AD2324" s="515"/>
      <c r="AE2324" s="515"/>
      <c r="AF2324" s="488"/>
      <c r="AG2324" s="515"/>
      <c r="AH2324" s="515"/>
      <c r="AI2324" s="488"/>
      <c r="AJ2324" s="488"/>
      <c r="AK2324" s="515"/>
      <c r="AL2324" s="515"/>
      <c r="AM2324" s="515"/>
      <c r="AN2324" s="515"/>
      <c r="AO2324" s="515"/>
      <c r="AP2324" s="515"/>
      <c r="AQ2324" s="515"/>
      <c r="AR2324" s="515"/>
      <c r="AS2324" s="515"/>
      <c r="AT2324" s="515"/>
      <c r="AU2324" s="489"/>
    </row>
    <row r="2325" spans="1:47" s="516" customFormat="1" ht="12.75">
      <c r="A2325" s="534"/>
      <c r="B2325" s="346" t="s">
        <v>67</v>
      </c>
      <c r="C2325" s="347"/>
      <c r="D2325" s="347">
        <v>0</v>
      </c>
      <c r="E2325" s="347">
        <v>0</v>
      </c>
      <c r="F2325" s="394"/>
      <c r="G2325" s="394"/>
      <c r="H2325" s="311">
        <v>697.90288897740004</v>
      </c>
      <c r="I2325" s="311">
        <v>357.48988996000003</v>
      </c>
      <c r="J2325" s="311">
        <v>0</v>
      </c>
      <c r="K2325" s="311">
        <v>0</v>
      </c>
      <c r="L2325" s="311">
        <v>0</v>
      </c>
      <c r="M2325" s="311">
        <v>0</v>
      </c>
      <c r="N2325" s="311">
        <v>0</v>
      </c>
      <c r="O2325" s="311">
        <v>0</v>
      </c>
      <c r="P2325" s="311">
        <v>0</v>
      </c>
      <c r="Q2325" s="311">
        <v>0</v>
      </c>
      <c r="R2325" s="311">
        <v>0</v>
      </c>
      <c r="S2325" s="311">
        <v>0</v>
      </c>
      <c r="T2325" s="392">
        <v>0</v>
      </c>
      <c r="U2325" s="392">
        <v>0</v>
      </c>
      <c r="V2325" s="311">
        <v>210.30406554139998</v>
      </c>
      <c r="W2325" s="311">
        <v>298.45809672000001</v>
      </c>
      <c r="X2325" s="311">
        <v>0</v>
      </c>
      <c r="Y2325" s="311">
        <v>7.1789466800000001</v>
      </c>
      <c r="Z2325" s="311">
        <v>51.852846560000003</v>
      </c>
      <c r="AA2325" s="395">
        <v>567.79395550139998</v>
      </c>
      <c r="AB2325" s="533"/>
      <c r="AC2325" s="515"/>
      <c r="AD2325" s="515"/>
      <c r="AE2325" s="515"/>
      <c r="AF2325" s="488"/>
      <c r="AG2325" s="515"/>
      <c r="AH2325" s="515"/>
      <c r="AI2325" s="488"/>
      <c r="AJ2325" s="488"/>
      <c r="AK2325" s="515"/>
      <c r="AL2325" s="515"/>
      <c r="AM2325" s="515"/>
      <c r="AN2325" s="515"/>
      <c r="AO2325" s="515"/>
      <c r="AP2325" s="515"/>
      <c r="AQ2325" s="515"/>
      <c r="AR2325" s="515"/>
      <c r="AS2325" s="515"/>
      <c r="AT2325" s="515"/>
      <c r="AU2325" s="489"/>
    </row>
    <row r="2326" spans="1:47" s="528" customFormat="1" ht="39.950000000000003" customHeight="1">
      <c r="A2326" s="542">
        <v>97</v>
      </c>
      <c r="B2326" s="544" t="s">
        <v>184</v>
      </c>
      <c r="C2326" s="513"/>
      <c r="D2326" s="513">
        <v>0</v>
      </c>
      <c r="E2326" s="513">
        <v>0</v>
      </c>
      <c r="F2326" s="398">
        <v>2012</v>
      </c>
      <c r="G2326" s="398">
        <v>2017</v>
      </c>
      <c r="H2326" s="513">
        <v>38.776706755999996</v>
      </c>
      <c r="I2326" s="513">
        <v>21.459577059999997</v>
      </c>
      <c r="J2326" s="513"/>
      <c r="K2326" s="513"/>
      <c r="L2326" s="513"/>
      <c r="M2326" s="513"/>
      <c r="N2326" s="513"/>
      <c r="O2326" s="513"/>
      <c r="P2326" s="513"/>
      <c r="Q2326" s="513"/>
      <c r="R2326" s="513">
        <v>0</v>
      </c>
      <c r="S2326" s="513">
        <v>0</v>
      </c>
      <c r="T2326" s="584">
        <v>0</v>
      </c>
      <c r="U2326" s="584">
        <v>0</v>
      </c>
      <c r="V2326" s="590">
        <v>14.631764149999999</v>
      </c>
      <c r="W2326" s="513">
        <v>7.6786338199999999</v>
      </c>
      <c r="X2326" s="513"/>
      <c r="Y2326" s="513">
        <v>7.1789466800000001</v>
      </c>
      <c r="Z2326" s="513">
        <v>6.6019965599999999</v>
      </c>
      <c r="AA2326" s="587">
        <v>36.091341209999996</v>
      </c>
      <c r="AB2326" s="531"/>
      <c r="AC2326" s="515"/>
      <c r="AD2326" s="537"/>
      <c r="AE2326" s="537"/>
      <c r="AF2326" s="515"/>
      <c r="AG2326" s="515"/>
      <c r="AH2326" s="515"/>
      <c r="AI2326" s="515"/>
      <c r="AJ2326" s="515"/>
      <c r="AK2326" s="515"/>
      <c r="AL2326" s="515"/>
      <c r="AM2326" s="515"/>
      <c r="AN2326" s="515"/>
      <c r="AO2326" s="515"/>
      <c r="AP2326" s="515"/>
      <c r="AQ2326" s="537"/>
      <c r="AR2326" s="537"/>
      <c r="AS2326" s="537"/>
      <c r="AT2326" s="537"/>
      <c r="AU2326" s="527">
        <v>-2.6853655459999999</v>
      </c>
    </row>
    <row r="2327" spans="1:47" s="516" customFormat="1" ht="12.75">
      <c r="A2327" s="534"/>
      <c r="B2327" s="401" t="s">
        <v>361</v>
      </c>
      <c r="C2327" s="360">
        <v>0</v>
      </c>
      <c r="D2327" s="360">
        <v>0</v>
      </c>
      <c r="E2327" s="360">
        <v>0</v>
      </c>
      <c r="F2327" s="402"/>
      <c r="G2327" s="402"/>
      <c r="H2327" s="177">
        <v>38.776706755999996</v>
      </c>
      <c r="I2327" s="177">
        <v>21.459577059999997</v>
      </c>
      <c r="J2327" s="177">
        <v>0</v>
      </c>
      <c r="K2327" s="177">
        <v>0</v>
      </c>
      <c r="L2327" s="177">
        <v>0</v>
      </c>
      <c r="M2327" s="177">
        <v>0</v>
      </c>
      <c r="N2327" s="177">
        <v>0</v>
      </c>
      <c r="O2327" s="177">
        <v>0</v>
      </c>
      <c r="P2327" s="177">
        <v>0</v>
      </c>
      <c r="Q2327" s="177">
        <v>0</v>
      </c>
      <c r="R2327" s="177">
        <v>0</v>
      </c>
      <c r="S2327" s="177">
        <v>0</v>
      </c>
      <c r="T2327" s="392">
        <v>0</v>
      </c>
      <c r="U2327" s="392">
        <v>0</v>
      </c>
      <c r="V2327" s="177">
        <v>14.631764149999999</v>
      </c>
      <c r="W2327" s="177">
        <v>7.6786338199999999</v>
      </c>
      <c r="X2327" s="177">
        <v>0</v>
      </c>
      <c r="Y2327" s="177">
        <v>7.1789466800000001</v>
      </c>
      <c r="Z2327" s="177">
        <v>6.6019965599999999</v>
      </c>
      <c r="AA2327" s="545">
        <v>36.091341209999996</v>
      </c>
      <c r="AB2327" s="490"/>
      <c r="AC2327" s="515"/>
      <c r="AD2327" s="515"/>
      <c r="AE2327" s="515"/>
      <c r="AF2327" s="488"/>
      <c r="AG2327" s="515"/>
      <c r="AH2327" s="515"/>
      <c r="AI2327" s="488"/>
      <c r="AJ2327" s="488"/>
      <c r="AK2327" s="515"/>
      <c r="AL2327" s="515"/>
      <c r="AM2327" s="515"/>
      <c r="AN2327" s="515"/>
      <c r="AO2327" s="515"/>
      <c r="AP2327" s="515"/>
      <c r="AQ2327" s="515"/>
      <c r="AR2327" s="515"/>
      <c r="AS2327" s="515"/>
      <c r="AT2327" s="515"/>
      <c r="AU2327" s="489"/>
    </row>
    <row r="2328" spans="1:47" s="516" customFormat="1" ht="12.75">
      <c r="A2328" s="534"/>
      <c r="B2328" s="401" t="s">
        <v>362</v>
      </c>
      <c r="C2328" s="360">
        <v>0</v>
      </c>
      <c r="D2328" s="360">
        <v>0</v>
      </c>
      <c r="E2328" s="360">
        <v>0</v>
      </c>
      <c r="F2328" s="402"/>
      <c r="G2328" s="402"/>
      <c r="H2328" s="177">
        <v>0</v>
      </c>
      <c r="I2328" s="177">
        <v>0</v>
      </c>
      <c r="J2328" s="177">
        <v>0</v>
      </c>
      <c r="K2328" s="177">
        <v>0</v>
      </c>
      <c r="L2328" s="177">
        <v>0</v>
      </c>
      <c r="M2328" s="177">
        <v>0</v>
      </c>
      <c r="N2328" s="177">
        <v>0</v>
      </c>
      <c r="O2328" s="177">
        <v>0</v>
      </c>
      <c r="P2328" s="177">
        <v>0</v>
      </c>
      <c r="Q2328" s="177">
        <v>0</v>
      </c>
      <c r="R2328" s="177">
        <v>0</v>
      </c>
      <c r="S2328" s="177">
        <v>0</v>
      </c>
      <c r="T2328" s="392">
        <v>0</v>
      </c>
      <c r="U2328" s="392">
        <v>0</v>
      </c>
      <c r="V2328" s="177">
        <v>0</v>
      </c>
      <c r="W2328" s="177">
        <v>0</v>
      </c>
      <c r="X2328" s="177">
        <v>0</v>
      </c>
      <c r="Y2328" s="177">
        <v>0</v>
      </c>
      <c r="Z2328" s="177">
        <v>0</v>
      </c>
      <c r="AA2328" s="545">
        <v>0</v>
      </c>
      <c r="AB2328" s="490"/>
      <c r="AC2328" s="515"/>
      <c r="AD2328" s="515"/>
      <c r="AE2328" s="515"/>
      <c r="AF2328" s="488"/>
      <c r="AG2328" s="515"/>
      <c r="AH2328" s="515"/>
      <c r="AI2328" s="488"/>
      <c r="AJ2328" s="488"/>
      <c r="AK2328" s="515"/>
      <c r="AL2328" s="515"/>
      <c r="AM2328" s="515"/>
      <c r="AN2328" s="515"/>
      <c r="AO2328" s="515"/>
      <c r="AP2328" s="515"/>
      <c r="AQ2328" s="515"/>
      <c r="AR2328" s="515"/>
      <c r="AS2328" s="515"/>
      <c r="AT2328" s="515"/>
      <c r="AU2328" s="489"/>
    </row>
    <row r="2329" spans="1:47" s="516" customFormat="1" ht="12.75">
      <c r="A2329" s="534"/>
      <c r="B2329" s="401" t="s">
        <v>363</v>
      </c>
      <c r="C2329" s="360">
        <v>0</v>
      </c>
      <c r="D2329" s="360">
        <v>0</v>
      </c>
      <c r="E2329" s="360">
        <v>0</v>
      </c>
      <c r="F2329" s="402"/>
      <c r="G2329" s="402"/>
      <c r="H2329" s="177">
        <v>0</v>
      </c>
      <c r="I2329" s="177">
        <v>0</v>
      </c>
      <c r="J2329" s="177">
        <v>0</v>
      </c>
      <c r="K2329" s="177">
        <v>0</v>
      </c>
      <c r="L2329" s="177">
        <v>0</v>
      </c>
      <c r="M2329" s="177">
        <v>0</v>
      </c>
      <c r="N2329" s="177">
        <v>0</v>
      </c>
      <c r="O2329" s="177">
        <v>0</v>
      </c>
      <c r="P2329" s="177">
        <v>0</v>
      </c>
      <c r="Q2329" s="177">
        <v>0</v>
      </c>
      <c r="R2329" s="177">
        <v>0</v>
      </c>
      <c r="S2329" s="177">
        <v>0</v>
      </c>
      <c r="T2329" s="392">
        <v>0</v>
      </c>
      <c r="U2329" s="392">
        <v>0</v>
      </c>
      <c r="V2329" s="177">
        <v>0</v>
      </c>
      <c r="W2329" s="177">
        <v>0</v>
      </c>
      <c r="X2329" s="177">
        <v>0</v>
      </c>
      <c r="Y2329" s="177">
        <v>0</v>
      </c>
      <c r="Z2329" s="177">
        <v>0</v>
      </c>
      <c r="AA2329" s="545">
        <v>0</v>
      </c>
      <c r="AB2329" s="490"/>
      <c r="AC2329" s="515"/>
      <c r="AD2329" s="515"/>
      <c r="AE2329" s="515"/>
      <c r="AF2329" s="488"/>
      <c r="AG2329" s="515"/>
      <c r="AH2329" s="515"/>
      <c r="AI2329" s="488"/>
      <c r="AJ2329" s="488"/>
      <c r="AK2329" s="515"/>
      <c r="AL2329" s="515"/>
      <c r="AM2329" s="515"/>
      <c r="AN2329" s="515"/>
      <c r="AO2329" s="515"/>
      <c r="AP2329" s="515"/>
      <c r="AQ2329" s="515"/>
      <c r="AR2329" s="515"/>
      <c r="AS2329" s="515"/>
      <c r="AT2329" s="515"/>
      <c r="AU2329" s="489"/>
    </row>
    <row r="2330" spans="1:47" s="516" customFormat="1" ht="12.75">
      <c r="A2330" s="534"/>
      <c r="B2330" s="401" t="s">
        <v>364</v>
      </c>
      <c r="C2330" s="360"/>
      <c r="D2330" s="360"/>
      <c r="E2330" s="360"/>
      <c r="F2330" s="402"/>
      <c r="G2330" s="402"/>
      <c r="H2330" s="177"/>
      <c r="I2330" s="177"/>
      <c r="J2330" s="177"/>
      <c r="K2330" s="177"/>
      <c r="L2330" s="177"/>
      <c r="M2330" s="177"/>
      <c r="N2330" s="177"/>
      <c r="O2330" s="177"/>
      <c r="P2330" s="177"/>
      <c r="Q2330" s="177"/>
      <c r="R2330" s="177"/>
      <c r="S2330" s="177"/>
      <c r="T2330" s="392">
        <v>0</v>
      </c>
      <c r="U2330" s="392">
        <v>0</v>
      </c>
      <c r="V2330" s="177"/>
      <c r="W2330" s="177"/>
      <c r="X2330" s="177"/>
      <c r="Y2330" s="177"/>
      <c r="Z2330" s="177"/>
      <c r="AA2330" s="545">
        <v>0</v>
      </c>
      <c r="AB2330" s="490"/>
      <c r="AC2330" s="515"/>
      <c r="AD2330" s="515"/>
      <c r="AE2330" s="515"/>
      <c r="AF2330" s="488"/>
      <c r="AG2330" s="515"/>
      <c r="AH2330" s="515"/>
      <c r="AI2330" s="488"/>
      <c r="AJ2330" s="488"/>
      <c r="AK2330" s="515"/>
      <c r="AL2330" s="515"/>
      <c r="AM2330" s="515"/>
      <c r="AN2330" s="515"/>
      <c r="AO2330" s="515"/>
      <c r="AP2330" s="515"/>
      <c r="AQ2330" s="515"/>
      <c r="AR2330" s="515"/>
      <c r="AS2330" s="515"/>
      <c r="AT2330" s="515"/>
      <c r="AU2330" s="489"/>
    </row>
    <row r="2331" spans="1:47" s="516" customFormat="1" ht="12.75">
      <c r="A2331" s="534"/>
      <c r="B2331" s="401" t="s">
        <v>365</v>
      </c>
      <c r="C2331" s="360"/>
      <c r="D2331" s="360"/>
      <c r="E2331" s="360"/>
      <c r="F2331" s="402"/>
      <c r="G2331" s="402"/>
      <c r="H2331" s="177"/>
      <c r="I2331" s="177"/>
      <c r="J2331" s="177"/>
      <c r="K2331" s="177"/>
      <c r="L2331" s="177"/>
      <c r="M2331" s="177"/>
      <c r="N2331" s="177"/>
      <c r="O2331" s="177"/>
      <c r="P2331" s="177"/>
      <c r="Q2331" s="177"/>
      <c r="R2331" s="177"/>
      <c r="S2331" s="177"/>
      <c r="T2331" s="392">
        <v>0</v>
      </c>
      <c r="U2331" s="392">
        <v>0</v>
      </c>
      <c r="V2331" s="177"/>
      <c r="W2331" s="177"/>
      <c r="X2331" s="177"/>
      <c r="Y2331" s="177"/>
      <c r="Z2331" s="177"/>
      <c r="AA2331" s="545">
        <v>0</v>
      </c>
      <c r="AB2331" s="490"/>
      <c r="AC2331" s="515"/>
      <c r="AD2331" s="515"/>
      <c r="AE2331" s="515"/>
      <c r="AF2331" s="488"/>
      <c r="AG2331" s="515"/>
      <c r="AH2331" s="515"/>
      <c r="AI2331" s="488"/>
      <c r="AJ2331" s="488"/>
      <c r="AK2331" s="515"/>
      <c r="AL2331" s="515"/>
      <c r="AM2331" s="515"/>
      <c r="AN2331" s="515"/>
      <c r="AO2331" s="515"/>
      <c r="AP2331" s="515"/>
      <c r="AQ2331" s="515"/>
      <c r="AR2331" s="515"/>
      <c r="AS2331" s="515"/>
      <c r="AT2331" s="515"/>
      <c r="AU2331" s="489"/>
    </row>
    <row r="2332" spans="1:47" s="516" customFormat="1" ht="12.75">
      <c r="A2332" s="534"/>
      <c r="B2332" s="401" t="s">
        <v>366</v>
      </c>
      <c r="C2332" s="360"/>
      <c r="D2332" s="360"/>
      <c r="E2332" s="360"/>
      <c r="F2332" s="402"/>
      <c r="G2332" s="402"/>
      <c r="H2332" s="177"/>
      <c r="I2332" s="177"/>
      <c r="J2332" s="177"/>
      <c r="K2332" s="177"/>
      <c r="L2332" s="177"/>
      <c r="M2332" s="177"/>
      <c r="N2332" s="177"/>
      <c r="O2332" s="177"/>
      <c r="P2332" s="177"/>
      <c r="Q2332" s="177"/>
      <c r="R2332" s="177"/>
      <c r="S2332" s="177"/>
      <c r="T2332" s="392">
        <v>0</v>
      </c>
      <c r="U2332" s="392">
        <v>0</v>
      </c>
      <c r="V2332" s="177"/>
      <c r="W2332" s="177"/>
      <c r="X2332" s="177"/>
      <c r="Y2332" s="177"/>
      <c r="Z2332" s="177"/>
      <c r="AA2332" s="545">
        <v>0</v>
      </c>
      <c r="AB2332" s="490"/>
      <c r="AC2332" s="515"/>
      <c r="AD2332" s="515"/>
      <c r="AE2332" s="515"/>
      <c r="AF2332" s="488"/>
      <c r="AG2332" s="515"/>
      <c r="AH2332" s="515"/>
      <c r="AI2332" s="488"/>
      <c r="AJ2332" s="488"/>
      <c r="AK2332" s="515"/>
      <c r="AL2332" s="515"/>
      <c r="AM2332" s="515"/>
      <c r="AN2332" s="515"/>
      <c r="AO2332" s="515"/>
      <c r="AP2332" s="515"/>
      <c r="AQ2332" s="515"/>
      <c r="AR2332" s="515"/>
      <c r="AS2332" s="515"/>
      <c r="AT2332" s="515"/>
      <c r="AU2332" s="489"/>
    </row>
    <row r="2333" spans="1:47" s="516" customFormat="1" ht="12.75">
      <c r="A2333" s="534"/>
      <c r="B2333" s="401" t="s">
        <v>367</v>
      </c>
      <c r="C2333" s="360"/>
      <c r="D2333" s="360"/>
      <c r="E2333" s="360"/>
      <c r="F2333" s="402"/>
      <c r="G2333" s="402"/>
      <c r="H2333" s="177"/>
      <c r="I2333" s="177"/>
      <c r="J2333" s="177"/>
      <c r="K2333" s="177"/>
      <c r="L2333" s="177"/>
      <c r="M2333" s="177"/>
      <c r="N2333" s="177"/>
      <c r="O2333" s="177"/>
      <c r="P2333" s="177"/>
      <c r="Q2333" s="177"/>
      <c r="R2333" s="177"/>
      <c r="S2333" s="177"/>
      <c r="T2333" s="392">
        <v>0</v>
      </c>
      <c r="U2333" s="392">
        <v>0</v>
      </c>
      <c r="V2333" s="177"/>
      <c r="W2333" s="177"/>
      <c r="X2333" s="177"/>
      <c r="Y2333" s="177"/>
      <c r="Z2333" s="177"/>
      <c r="AA2333" s="545">
        <v>0</v>
      </c>
      <c r="AB2333" s="490"/>
      <c r="AC2333" s="515"/>
      <c r="AD2333" s="515"/>
      <c r="AE2333" s="515"/>
      <c r="AF2333" s="488"/>
      <c r="AG2333" s="515"/>
      <c r="AH2333" s="515"/>
      <c r="AI2333" s="488"/>
      <c r="AJ2333" s="488"/>
      <c r="AK2333" s="515"/>
      <c r="AL2333" s="515"/>
      <c r="AM2333" s="515"/>
      <c r="AN2333" s="515"/>
      <c r="AO2333" s="515"/>
      <c r="AP2333" s="515"/>
      <c r="AQ2333" s="515"/>
      <c r="AR2333" s="515"/>
      <c r="AS2333" s="515"/>
      <c r="AT2333" s="515"/>
      <c r="AU2333" s="489"/>
    </row>
    <row r="2334" spans="1:47" s="516" customFormat="1" ht="12.75">
      <c r="A2334" s="534"/>
      <c r="B2334" s="401" t="s">
        <v>368</v>
      </c>
      <c r="C2334" s="360">
        <v>0</v>
      </c>
      <c r="D2334" s="360">
        <v>0</v>
      </c>
      <c r="E2334" s="360">
        <v>0</v>
      </c>
      <c r="F2334" s="402"/>
      <c r="G2334" s="402"/>
      <c r="H2334" s="177">
        <v>0</v>
      </c>
      <c r="I2334" s="177">
        <v>0</v>
      </c>
      <c r="J2334" s="177">
        <v>0</v>
      </c>
      <c r="K2334" s="177">
        <v>0</v>
      </c>
      <c r="L2334" s="177">
        <v>0</v>
      </c>
      <c r="M2334" s="177">
        <v>0</v>
      </c>
      <c r="N2334" s="177">
        <v>0</v>
      </c>
      <c r="O2334" s="177">
        <v>0</v>
      </c>
      <c r="P2334" s="177">
        <v>0</v>
      </c>
      <c r="Q2334" s="177">
        <v>0</v>
      </c>
      <c r="R2334" s="177">
        <v>0</v>
      </c>
      <c r="S2334" s="177">
        <v>0</v>
      </c>
      <c r="T2334" s="392">
        <v>0</v>
      </c>
      <c r="U2334" s="392">
        <v>0</v>
      </c>
      <c r="V2334" s="177">
        <v>0</v>
      </c>
      <c r="W2334" s="177">
        <v>0</v>
      </c>
      <c r="X2334" s="177">
        <v>0</v>
      </c>
      <c r="Y2334" s="177">
        <v>0</v>
      </c>
      <c r="Z2334" s="177">
        <v>0</v>
      </c>
      <c r="AA2334" s="545">
        <v>0</v>
      </c>
      <c r="AB2334" s="490"/>
      <c r="AC2334" s="515"/>
      <c r="AD2334" s="515"/>
      <c r="AE2334" s="515"/>
      <c r="AF2334" s="488"/>
      <c r="AG2334" s="515"/>
      <c r="AH2334" s="515"/>
      <c r="AI2334" s="488"/>
      <c r="AJ2334" s="488"/>
      <c r="AK2334" s="515"/>
      <c r="AL2334" s="515"/>
      <c r="AM2334" s="515"/>
      <c r="AN2334" s="515"/>
      <c r="AO2334" s="515"/>
      <c r="AP2334" s="515"/>
      <c r="AQ2334" s="515"/>
      <c r="AR2334" s="515"/>
      <c r="AS2334" s="515"/>
      <c r="AT2334" s="515"/>
      <c r="AU2334" s="489"/>
    </row>
    <row r="2335" spans="1:47" s="516" customFormat="1" ht="12.75">
      <c r="A2335" s="534"/>
      <c r="B2335" s="401" t="s">
        <v>369</v>
      </c>
      <c r="C2335" s="360"/>
      <c r="D2335" s="360"/>
      <c r="E2335" s="360"/>
      <c r="F2335" s="402"/>
      <c r="G2335" s="402"/>
      <c r="H2335" s="177"/>
      <c r="I2335" s="177"/>
      <c r="J2335" s="177"/>
      <c r="K2335" s="177"/>
      <c r="L2335" s="177"/>
      <c r="M2335" s="177"/>
      <c r="N2335" s="177"/>
      <c r="O2335" s="177"/>
      <c r="P2335" s="177"/>
      <c r="Q2335" s="177"/>
      <c r="R2335" s="177"/>
      <c r="S2335" s="177"/>
      <c r="T2335" s="392">
        <v>0</v>
      </c>
      <c r="U2335" s="392">
        <v>0</v>
      </c>
      <c r="V2335" s="177"/>
      <c r="W2335" s="177"/>
      <c r="X2335" s="177"/>
      <c r="Y2335" s="177"/>
      <c r="Z2335" s="177"/>
      <c r="AA2335" s="545">
        <v>0</v>
      </c>
      <c r="AB2335" s="490"/>
      <c r="AC2335" s="515"/>
      <c r="AD2335" s="515"/>
      <c r="AE2335" s="515"/>
      <c r="AF2335" s="488"/>
      <c r="AG2335" s="515"/>
      <c r="AH2335" s="515"/>
      <c r="AI2335" s="488"/>
      <c r="AJ2335" s="488"/>
      <c r="AK2335" s="515"/>
      <c r="AL2335" s="515"/>
      <c r="AM2335" s="515"/>
      <c r="AN2335" s="515"/>
      <c r="AO2335" s="515"/>
      <c r="AP2335" s="515"/>
      <c r="AQ2335" s="515"/>
      <c r="AR2335" s="515"/>
      <c r="AS2335" s="515"/>
      <c r="AT2335" s="515"/>
      <c r="AU2335" s="489"/>
    </row>
    <row r="2336" spans="1:47" s="516" customFormat="1" ht="12.75">
      <c r="A2336" s="534"/>
      <c r="B2336" s="401" t="s">
        <v>370</v>
      </c>
      <c r="C2336" s="360"/>
      <c r="D2336" s="360"/>
      <c r="E2336" s="360"/>
      <c r="F2336" s="402"/>
      <c r="G2336" s="402"/>
      <c r="H2336" s="177"/>
      <c r="I2336" s="177"/>
      <c r="J2336" s="177"/>
      <c r="K2336" s="177"/>
      <c r="L2336" s="177"/>
      <c r="M2336" s="177"/>
      <c r="N2336" s="177"/>
      <c r="O2336" s="177"/>
      <c r="P2336" s="177"/>
      <c r="Q2336" s="177"/>
      <c r="R2336" s="177"/>
      <c r="S2336" s="177"/>
      <c r="T2336" s="392">
        <v>0</v>
      </c>
      <c r="U2336" s="392">
        <v>0</v>
      </c>
      <c r="V2336" s="177"/>
      <c r="W2336" s="177"/>
      <c r="X2336" s="177"/>
      <c r="Y2336" s="177"/>
      <c r="Z2336" s="177"/>
      <c r="AA2336" s="545">
        <v>0</v>
      </c>
      <c r="AB2336" s="490"/>
      <c r="AC2336" s="515"/>
      <c r="AD2336" s="515"/>
      <c r="AE2336" s="515"/>
      <c r="AF2336" s="488"/>
      <c r="AG2336" s="515"/>
      <c r="AH2336" s="515"/>
      <c r="AI2336" s="488"/>
      <c r="AJ2336" s="488"/>
      <c r="AK2336" s="515"/>
      <c r="AL2336" s="515"/>
      <c r="AM2336" s="515"/>
      <c r="AN2336" s="515"/>
      <c r="AO2336" s="515"/>
      <c r="AP2336" s="515"/>
      <c r="AQ2336" s="515"/>
      <c r="AR2336" s="515"/>
      <c r="AS2336" s="515"/>
      <c r="AT2336" s="515"/>
      <c r="AU2336" s="489"/>
    </row>
    <row r="2337" spans="1:47" s="516" customFormat="1" ht="12.75">
      <c r="A2337" s="534"/>
      <c r="B2337" s="401" t="s">
        <v>371</v>
      </c>
      <c r="C2337" s="360"/>
      <c r="D2337" s="360"/>
      <c r="E2337" s="360"/>
      <c r="F2337" s="402"/>
      <c r="G2337" s="402"/>
      <c r="H2337" s="177"/>
      <c r="I2337" s="177"/>
      <c r="J2337" s="177"/>
      <c r="K2337" s="177"/>
      <c r="L2337" s="177"/>
      <c r="M2337" s="177"/>
      <c r="N2337" s="177"/>
      <c r="O2337" s="177"/>
      <c r="P2337" s="177"/>
      <c r="Q2337" s="177"/>
      <c r="R2337" s="177"/>
      <c r="S2337" s="177"/>
      <c r="T2337" s="392">
        <v>0</v>
      </c>
      <c r="U2337" s="392">
        <v>0</v>
      </c>
      <c r="V2337" s="177"/>
      <c r="W2337" s="177"/>
      <c r="X2337" s="177"/>
      <c r="Y2337" s="177"/>
      <c r="Z2337" s="177"/>
      <c r="AA2337" s="545">
        <v>0</v>
      </c>
      <c r="AB2337" s="490"/>
      <c r="AC2337" s="515"/>
      <c r="AD2337" s="515"/>
      <c r="AE2337" s="515"/>
      <c r="AF2337" s="488"/>
      <c r="AG2337" s="515"/>
      <c r="AH2337" s="515"/>
      <c r="AI2337" s="488"/>
      <c r="AJ2337" s="488"/>
      <c r="AK2337" s="515"/>
      <c r="AL2337" s="515"/>
      <c r="AM2337" s="515"/>
      <c r="AN2337" s="515"/>
      <c r="AO2337" s="515"/>
      <c r="AP2337" s="515"/>
      <c r="AQ2337" s="515"/>
      <c r="AR2337" s="515"/>
      <c r="AS2337" s="515"/>
      <c r="AT2337" s="515"/>
      <c r="AU2337" s="489"/>
    </row>
    <row r="2338" spans="1:47" s="516" customFormat="1" ht="12.75">
      <c r="A2338" s="534"/>
      <c r="B2338" s="401" t="s">
        <v>372</v>
      </c>
      <c r="C2338" s="360"/>
      <c r="D2338" s="360"/>
      <c r="E2338" s="360"/>
      <c r="F2338" s="402"/>
      <c r="G2338" s="402"/>
      <c r="H2338" s="177"/>
      <c r="I2338" s="177"/>
      <c r="J2338" s="177"/>
      <c r="K2338" s="177"/>
      <c r="L2338" s="177"/>
      <c r="M2338" s="177"/>
      <c r="N2338" s="177"/>
      <c r="O2338" s="177"/>
      <c r="P2338" s="177"/>
      <c r="Q2338" s="177"/>
      <c r="R2338" s="177"/>
      <c r="S2338" s="177"/>
      <c r="T2338" s="392">
        <v>0</v>
      </c>
      <c r="U2338" s="392">
        <v>0</v>
      </c>
      <c r="V2338" s="177"/>
      <c r="W2338" s="177"/>
      <c r="X2338" s="177"/>
      <c r="Y2338" s="177"/>
      <c r="Z2338" s="177"/>
      <c r="AA2338" s="545">
        <v>0</v>
      </c>
      <c r="AB2338" s="490"/>
      <c r="AC2338" s="515"/>
      <c r="AD2338" s="515"/>
      <c r="AE2338" s="515"/>
      <c r="AF2338" s="488"/>
      <c r="AG2338" s="515"/>
      <c r="AH2338" s="515"/>
      <c r="AI2338" s="488"/>
      <c r="AJ2338" s="488"/>
      <c r="AK2338" s="515"/>
      <c r="AL2338" s="515"/>
      <c r="AM2338" s="515"/>
      <c r="AN2338" s="515"/>
      <c r="AO2338" s="515"/>
      <c r="AP2338" s="515"/>
      <c r="AQ2338" s="515"/>
      <c r="AR2338" s="515"/>
      <c r="AS2338" s="515"/>
      <c r="AT2338" s="515"/>
      <c r="AU2338" s="489"/>
    </row>
    <row r="2339" spans="1:47" s="516" customFormat="1" ht="12.75">
      <c r="A2339" s="534"/>
      <c r="B2339" s="401" t="s">
        <v>373</v>
      </c>
      <c r="C2339" s="360">
        <v>0</v>
      </c>
      <c r="D2339" s="360">
        <v>0</v>
      </c>
      <c r="E2339" s="360">
        <v>0</v>
      </c>
      <c r="F2339" s="402"/>
      <c r="G2339" s="402"/>
      <c r="H2339" s="177">
        <v>0</v>
      </c>
      <c r="I2339" s="177">
        <v>0</v>
      </c>
      <c r="J2339" s="177">
        <v>0</v>
      </c>
      <c r="K2339" s="177">
        <v>0</v>
      </c>
      <c r="L2339" s="177">
        <v>0</v>
      </c>
      <c r="M2339" s="177">
        <v>0</v>
      </c>
      <c r="N2339" s="177">
        <v>0</v>
      </c>
      <c r="O2339" s="177">
        <v>0</v>
      </c>
      <c r="P2339" s="177">
        <v>0</v>
      </c>
      <c r="Q2339" s="177">
        <v>0</v>
      </c>
      <c r="R2339" s="177">
        <v>0</v>
      </c>
      <c r="S2339" s="177">
        <v>0</v>
      </c>
      <c r="T2339" s="392">
        <v>0</v>
      </c>
      <c r="U2339" s="392">
        <v>0</v>
      </c>
      <c r="V2339" s="177">
        <v>0</v>
      </c>
      <c r="W2339" s="177">
        <v>0</v>
      </c>
      <c r="X2339" s="177">
        <v>0</v>
      </c>
      <c r="Y2339" s="177">
        <v>0</v>
      </c>
      <c r="Z2339" s="177">
        <v>0</v>
      </c>
      <c r="AA2339" s="545">
        <v>0</v>
      </c>
      <c r="AB2339" s="490"/>
      <c r="AC2339" s="515"/>
      <c r="AD2339" s="515"/>
      <c r="AE2339" s="515"/>
      <c r="AF2339" s="488"/>
      <c r="AG2339" s="515"/>
      <c r="AH2339" s="515"/>
      <c r="AI2339" s="488"/>
      <c r="AJ2339" s="488"/>
      <c r="AK2339" s="515"/>
      <c r="AL2339" s="515"/>
      <c r="AM2339" s="515"/>
      <c r="AN2339" s="515"/>
      <c r="AO2339" s="515"/>
      <c r="AP2339" s="515"/>
      <c r="AQ2339" s="515"/>
      <c r="AR2339" s="515"/>
      <c r="AS2339" s="515"/>
      <c r="AT2339" s="515"/>
      <c r="AU2339" s="489"/>
    </row>
    <row r="2340" spans="1:47" s="516" customFormat="1" ht="12.75">
      <c r="A2340" s="534"/>
      <c r="B2340" s="401" t="s">
        <v>374</v>
      </c>
      <c r="C2340" s="360"/>
      <c r="D2340" s="360"/>
      <c r="E2340" s="360"/>
      <c r="F2340" s="402"/>
      <c r="G2340" s="402"/>
      <c r="H2340" s="177"/>
      <c r="I2340" s="177"/>
      <c r="J2340" s="177"/>
      <c r="K2340" s="177"/>
      <c r="L2340" s="177"/>
      <c r="M2340" s="177"/>
      <c r="N2340" s="177"/>
      <c r="O2340" s="177"/>
      <c r="P2340" s="177"/>
      <c r="Q2340" s="177"/>
      <c r="R2340" s="177"/>
      <c r="S2340" s="177"/>
      <c r="T2340" s="392">
        <v>0</v>
      </c>
      <c r="U2340" s="392">
        <v>0</v>
      </c>
      <c r="V2340" s="177"/>
      <c r="W2340" s="177"/>
      <c r="X2340" s="177"/>
      <c r="Y2340" s="177"/>
      <c r="Z2340" s="177"/>
      <c r="AA2340" s="545">
        <v>0</v>
      </c>
      <c r="AB2340" s="490"/>
      <c r="AC2340" s="515"/>
      <c r="AD2340" s="515"/>
      <c r="AE2340" s="515"/>
      <c r="AF2340" s="488"/>
      <c r="AG2340" s="515"/>
      <c r="AH2340" s="515"/>
      <c r="AI2340" s="488"/>
      <c r="AJ2340" s="488"/>
      <c r="AK2340" s="515"/>
      <c r="AL2340" s="515"/>
      <c r="AM2340" s="515"/>
      <c r="AN2340" s="515"/>
      <c r="AO2340" s="515"/>
      <c r="AP2340" s="515"/>
      <c r="AQ2340" s="515"/>
      <c r="AR2340" s="515"/>
      <c r="AS2340" s="515"/>
      <c r="AT2340" s="515"/>
      <c r="AU2340" s="489"/>
    </row>
    <row r="2341" spans="1:47" s="516" customFormat="1" ht="12.75">
      <c r="A2341" s="534"/>
      <c r="B2341" s="401" t="s">
        <v>375</v>
      </c>
      <c r="C2341" s="360"/>
      <c r="D2341" s="360"/>
      <c r="E2341" s="360"/>
      <c r="F2341" s="402"/>
      <c r="G2341" s="402"/>
      <c r="H2341" s="177"/>
      <c r="I2341" s="177"/>
      <c r="J2341" s="177"/>
      <c r="K2341" s="177"/>
      <c r="L2341" s="177"/>
      <c r="M2341" s="177"/>
      <c r="N2341" s="177"/>
      <c r="O2341" s="177"/>
      <c r="P2341" s="177"/>
      <c r="Q2341" s="177"/>
      <c r="R2341" s="177"/>
      <c r="S2341" s="177"/>
      <c r="T2341" s="392">
        <v>0</v>
      </c>
      <c r="U2341" s="392">
        <v>0</v>
      </c>
      <c r="V2341" s="177"/>
      <c r="W2341" s="177"/>
      <c r="X2341" s="177"/>
      <c r="Y2341" s="177"/>
      <c r="Z2341" s="177"/>
      <c r="AA2341" s="545">
        <v>0</v>
      </c>
      <c r="AB2341" s="490"/>
      <c r="AC2341" s="515"/>
      <c r="AD2341" s="515"/>
      <c r="AE2341" s="515"/>
      <c r="AF2341" s="488"/>
      <c r="AG2341" s="515"/>
      <c r="AH2341" s="515"/>
      <c r="AI2341" s="488"/>
      <c r="AJ2341" s="488"/>
      <c r="AK2341" s="515"/>
      <c r="AL2341" s="515"/>
      <c r="AM2341" s="515"/>
      <c r="AN2341" s="515"/>
      <c r="AO2341" s="515"/>
      <c r="AP2341" s="515"/>
      <c r="AQ2341" s="515"/>
      <c r="AR2341" s="515"/>
      <c r="AS2341" s="515"/>
      <c r="AT2341" s="515"/>
      <c r="AU2341" s="489"/>
    </row>
    <row r="2342" spans="1:47" s="516" customFormat="1" ht="12.75">
      <c r="A2342" s="534"/>
      <c r="B2342" s="401" t="s">
        <v>376</v>
      </c>
      <c r="C2342" s="360"/>
      <c r="D2342" s="360"/>
      <c r="E2342" s="360"/>
      <c r="F2342" s="402"/>
      <c r="G2342" s="402"/>
      <c r="H2342" s="177"/>
      <c r="I2342" s="177"/>
      <c r="J2342" s="177"/>
      <c r="K2342" s="177"/>
      <c r="L2342" s="177"/>
      <c r="M2342" s="177"/>
      <c r="N2342" s="177"/>
      <c r="O2342" s="177"/>
      <c r="P2342" s="177"/>
      <c r="Q2342" s="177"/>
      <c r="R2342" s="177"/>
      <c r="S2342" s="177"/>
      <c r="T2342" s="392">
        <v>0</v>
      </c>
      <c r="U2342" s="392">
        <v>0</v>
      </c>
      <c r="V2342" s="177"/>
      <c r="W2342" s="177"/>
      <c r="X2342" s="177"/>
      <c r="Y2342" s="177"/>
      <c r="Z2342" s="177"/>
      <c r="AA2342" s="545">
        <v>0</v>
      </c>
      <c r="AB2342" s="490"/>
      <c r="AC2342" s="515"/>
      <c r="AD2342" s="515"/>
      <c r="AE2342" s="515"/>
      <c r="AF2342" s="488"/>
      <c r="AG2342" s="515"/>
      <c r="AH2342" s="515"/>
      <c r="AI2342" s="488"/>
      <c r="AJ2342" s="488"/>
      <c r="AK2342" s="515"/>
      <c r="AL2342" s="515"/>
      <c r="AM2342" s="515"/>
      <c r="AN2342" s="515"/>
      <c r="AO2342" s="515"/>
      <c r="AP2342" s="515"/>
      <c r="AQ2342" s="515"/>
      <c r="AR2342" s="515"/>
      <c r="AS2342" s="515"/>
      <c r="AT2342" s="515"/>
      <c r="AU2342" s="489"/>
    </row>
    <row r="2343" spans="1:47" s="516" customFormat="1" ht="12.75">
      <c r="A2343" s="534"/>
      <c r="B2343" s="401" t="s">
        <v>377</v>
      </c>
      <c r="C2343" s="360"/>
      <c r="D2343" s="360"/>
      <c r="E2343" s="360"/>
      <c r="F2343" s="402"/>
      <c r="G2343" s="402"/>
      <c r="H2343" s="177"/>
      <c r="I2343" s="177"/>
      <c r="J2343" s="177"/>
      <c r="K2343" s="177"/>
      <c r="L2343" s="177"/>
      <c r="M2343" s="177"/>
      <c r="N2343" s="177"/>
      <c r="O2343" s="177"/>
      <c r="P2343" s="177"/>
      <c r="Q2343" s="177"/>
      <c r="R2343" s="177"/>
      <c r="S2343" s="177"/>
      <c r="T2343" s="392">
        <v>0</v>
      </c>
      <c r="U2343" s="392">
        <v>0</v>
      </c>
      <c r="V2343" s="177"/>
      <c r="W2343" s="177"/>
      <c r="X2343" s="177"/>
      <c r="Y2343" s="177"/>
      <c r="Z2343" s="177"/>
      <c r="AA2343" s="545">
        <v>0</v>
      </c>
      <c r="AB2343" s="490"/>
      <c r="AC2343" s="515"/>
      <c r="AD2343" s="515"/>
      <c r="AE2343" s="515"/>
      <c r="AF2343" s="488"/>
      <c r="AG2343" s="515"/>
      <c r="AH2343" s="515"/>
      <c r="AI2343" s="488"/>
      <c r="AJ2343" s="488"/>
      <c r="AK2343" s="515"/>
      <c r="AL2343" s="515"/>
      <c r="AM2343" s="515"/>
      <c r="AN2343" s="515"/>
      <c r="AO2343" s="515"/>
      <c r="AP2343" s="515"/>
      <c r="AQ2343" s="515"/>
      <c r="AR2343" s="515"/>
      <c r="AS2343" s="515"/>
      <c r="AT2343" s="515"/>
      <c r="AU2343" s="489"/>
    </row>
    <row r="2344" spans="1:47" s="516" customFormat="1" ht="12.75">
      <c r="A2344" s="534"/>
      <c r="B2344" s="401" t="s">
        <v>67</v>
      </c>
      <c r="C2344" s="360"/>
      <c r="D2344" s="360"/>
      <c r="E2344" s="360"/>
      <c r="F2344" s="402"/>
      <c r="G2344" s="402"/>
      <c r="H2344" s="177">
        <v>38.776706755999996</v>
      </c>
      <c r="I2344" s="518">
        <v>21.459577059999997</v>
      </c>
      <c r="J2344" s="177"/>
      <c r="K2344" s="177"/>
      <c r="L2344" s="177"/>
      <c r="M2344" s="177"/>
      <c r="N2344" s="177"/>
      <c r="O2344" s="177"/>
      <c r="P2344" s="177"/>
      <c r="Q2344" s="177"/>
      <c r="R2344" s="177"/>
      <c r="S2344" s="177"/>
      <c r="T2344" s="392">
        <v>0</v>
      </c>
      <c r="U2344" s="392">
        <v>0</v>
      </c>
      <c r="V2344" s="177">
        <v>14.631764149999999</v>
      </c>
      <c r="W2344" s="177">
        <v>7.6786338199999999</v>
      </c>
      <c r="X2344" s="177"/>
      <c r="Y2344" s="177">
        <v>7.1789466800000001</v>
      </c>
      <c r="Z2344" s="177">
        <v>6.6019965599999999</v>
      </c>
      <c r="AA2344" s="545">
        <v>36.091341209999996</v>
      </c>
      <c r="AB2344" s="490"/>
      <c r="AC2344" s="515"/>
      <c r="AD2344" s="515"/>
      <c r="AE2344" s="515"/>
      <c r="AF2344" s="488"/>
      <c r="AG2344" s="515"/>
      <c r="AH2344" s="515"/>
      <c r="AI2344" s="488"/>
      <c r="AJ2344" s="488"/>
      <c r="AK2344" s="515"/>
      <c r="AL2344" s="515"/>
      <c r="AM2344" s="515"/>
      <c r="AN2344" s="515"/>
      <c r="AO2344" s="515"/>
      <c r="AP2344" s="515"/>
      <c r="AQ2344" s="515"/>
      <c r="AR2344" s="515"/>
      <c r="AS2344" s="515"/>
      <c r="AT2344" s="515"/>
      <c r="AU2344" s="489"/>
    </row>
    <row r="2345" spans="1:47" s="528" customFormat="1" ht="30" customHeight="1">
      <c r="A2345" s="542">
        <v>98</v>
      </c>
      <c r="B2345" s="544" t="s">
        <v>185</v>
      </c>
      <c r="C2345" s="513"/>
      <c r="D2345" s="513">
        <v>0</v>
      </c>
      <c r="E2345" s="513">
        <v>0</v>
      </c>
      <c r="F2345" s="398">
        <v>2012</v>
      </c>
      <c r="G2345" s="398">
        <v>2017</v>
      </c>
      <c r="H2345" s="513">
        <v>262.57784800000002</v>
      </c>
      <c r="I2345" s="513">
        <v>180.74060600000001</v>
      </c>
      <c r="J2345" s="513"/>
      <c r="K2345" s="513"/>
      <c r="L2345" s="513"/>
      <c r="M2345" s="513"/>
      <c r="N2345" s="513"/>
      <c r="O2345" s="513"/>
      <c r="P2345" s="513"/>
      <c r="Q2345" s="513"/>
      <c r="R2345" s="513">
        <v>0</v>
      </c>
      <c r="S2345" s="513">
        <v>0</v>
      </c>
      <c r="T2345" s="584">
        <v>0</v>
      </c>
      <c r="U2345" s="584">
        <v>0</v>
      </c>
      <c r="V2345" s="590">
        <v>36.173820000000006</v>
      </c>
      <c r="W2345" s="513">
        <v>156.550106</v>
      </c>
      <c r="X2345" s="513"/>
      <c r="Y2345" s="513"/>
      <c r="Z2345" s="513">
        <v>24.1905</v>
      </c>
      <c r="AA2345" s="587">
        <v>216.91442599999999</v>
      </c>
      <c r="AB2345" s="531"/>
      <c r="AC2345" s="515"/>
      <c r="AD2345" s="537"/>
      <c r="AE2345" s="537"/>
      <c r="AF2345" s="515"/>
      <c r="AG2345" s="515"/>
      <c r="AH2345" s="515"/>
      <c r="AI2345" s="515"/>
      <c r="AJ2345" s="515"/>
      <c r="AK2345" s="515"/>
      <c r="AL2345" s="515"/>
      <c r="AM2345" s="515"/>
      <c r="AN2345" s="515"/>
      <c r="AO2345" s="515"/>
      <c r="AP2345" s="515"/>
      <c r="AQ2345" s="537"/>
      <c r="AR2345" s="537"/>
      <c r="AS2345" s="537"/>
      <c r="AT2345" s="537"/>
      <c r="AU2345" s="527">
        <v>-45.663422000000025</v>
      </c>
    </row>
    <row r="2346" spans="1:47" s="516" customFormat="1" ht="12.75">
      <c r="A2346" s="534"/>
      <c r="B2346" s="401" t="s">
        <v>361</v>
      </c>
      <c r="C2346" s="360">
        <v>0</v>
      </c>
      <c r="D2346" s="360">
        <v>0</v>
      </c>
      <c r="E2346" s="360">
        <v>0</v>
      </c>
      <c r="F2346" s="402"/>
      <c r="G2346" s="402"/>
      <c r="H2346" s="177">
        <v>262.57784800000002</v>
      </c>
      <c r="I2346" s="177">
        <v>180.74060600000001</v>
      </c>
      <c r="J2346" s="177">
        <v>0</v>
      </c>
      <c r="K2346" s="177">
        <v>0</v>
      </c>
      <c r="L2346" s="177">
        <v>0</v>
      </c>
      <c r="M2346" s="177">
        <v>0</v>
      </c>
      <c r="N2346" s="177">
        <v>0</v>
      </c>
      <c r="O2346" s="177">
        <v>0</v>
      </c>
      <c r="P2346" s="177">
        <v>0</v>
      </c>
      <c r="Q2346" s="177">
        <v>0</v>
      </c>
      <c r="R2346" s="177">
        <v>0</v>
      </c>
      <c r="S2346" s="177">
        <v>0</v>
      </c>
      <c r="T2346" s="392">
        <v>0</v>
      </c>
      <c r="U2346" s="392">
        <v>0</v>
      </c>
      <c r="V2346" s="177">
        <v>36.173820000000006</v>
      </c>
      <c r="W2346" s="177">
        <v>156.550106</v>
      </c>
      <c r="X2346" s="177">
        <v>0</v>
      </c>
      <c r="Y2346" s="177">
        <v>0</v>
      </c>
      <c r="Z2346" s="177">
        <v>24.1905</v>
      </c>
      <c r="AA2346" s="545">
        <v>216.91442599999999</v>
      </c>
      <c r="AB2346" s="490"/>
      <c r="AC2346" s="515"/>
      <c r="AD2346" s="515"/>
      <c r="AE2346" s="515"/>
      <c r="AF2346" s="488"/>
      <c r="AG2346" s="515"/>
      <c r="AH2346" s="515"/>
      <c r="AI2346" s="488"/>
      <c r="AJ2346" s="488"/>
      <c r="AK2346" s="515"/>
      <c r="AL2346" s="515"/>
      <c r="AM2346" s="515"/>
      <c r="AN2346" s="515"/>
      <c r="AO2346" s="515"/>
      <c r="AP2346" s="515"/>
      <c r="AQ2346" s="515"/>
      <c r="AR2346" s="515"/>
      <c r="AS2346" s="515"/>
      <c r="AT2346" s="515"/>
      <c r="AU2346" s="489"/>
    </row>
    <row r="2347" spans="1:47" s="516" customFormat="1" ht="12.75">
      <c r="A2347" s="534"/>
      <c r="B2347" s="401" t="s">
        <v>362</v>
      </c>
      <c r="C2347" s="360">
        <v>0</v>
      </c>
      <c r="D2347" s="360">
        <v>0</v>
      </c>
      <c r="E2347" s="360">
        <v>0</v>
      </c>
      <c r="F2347" s="402"/>
      <c r="G2347" s="402"/>
      <c r="H2347" s="177">
        <v>0</v>
      </c>
      <c r="I2347" s="177">
        <v>0</v>
      </c>
      <c r="J2347" s="177">
        <v>0</v>
      </c>
      <c r="K2347" s="177">
        <v>0</v>
      </c>
      <c r="L2347" s="177">
        <v>0</v>
      </c>
      <c r="M2347" s="177">
        <v>0</v>
      </c>
      <c r="N2347" s="177">
        <v>0</v>
      </c>
      <c r="O2347" s="177">
        <v>0</v>
      </c>
      <c r="P2347" s="177">
        <v>0</v>
      </c>
      <c r="Q2347" s="177">
        <v>0</v>
      </c>
      <c r="R2347" s="177">
        <v>0</v>
      </c>
      <c r="S2347" s="177">
        <v>0</v>
      </c>
      <c r="T2347" s="392">
        <v>0</v>
      </c>
      <c r="U2347" s="392">
        <v>0</v>
      </c>
      <c r="V2347" s="177">
        <v>0</v>
      </c>
      <c r="W2347" s="177">
        <v>0</v>
      </c>
      <c r="X2347" s="177">
        <v>0</v>
      </c>
      <c r="Y2347" s="177">
        <v>0</v>
      </c>
      <c r="Z2347" s="177">
        <v>0</v>
      </c>
      <c r="AA2347" s="545">
        <v>0</v>
      </c>
      <c r="AB2347" s="490"/>
      <c r="AC2347" s="515"/>
      <c r="AD2347" s="515"/>
      <c r="AE2347" s="515"/>
      <c r="AF2347" s="488"/>
      <c r="AG2347" s="515"/>
      <c r="AH2347" s="515"/>
      <c r="AI2347" s="488"/>
      <c r="AJ2347" s="488"/>
      <c r="AK2347" s="515"/>
      <c r="AL2347" s="515"/>
      <c r="AM2347" s="515"/>
      <c r="AN2347" s="515"/>
      <c r="AO2347" s="515"/>
      <c r="AP2347" s="515"/>
      <c r="AQ2347" s="515"/>
      <c r="AR2347" s="515"/>
      <c r="AS2347" s="515"/>
      <c r="AT2347" s="515"/>
      <c r="AU2347" s="489"/>
    </row>
    <row r="2348" spans="1:47" s="516" customFormat="1" ht="12.75">
      <c r="A2348" s="534"/>
      <c r="B2348" s="401" t="s">
        <v>363</v>
      </c>
      <c r="C2348" s="360">
        <v>0</v>
      </c>
      <c r="D2348" s="360">
        <v>0</v>
      </c>
      <c r="E2348" s="360">
        <v>0</v>
      </c>
      <c r="F2348" s="402"/>
      <c r="G2348" s="402"/>
      <c r="H2348" s="177">
        <v>0</v>
      </c>
      <c r="I2348" s="177">
        <v>0</v>
      </c>
      <c r="J2348" s="177">
        <v>0</v>
      </c>
      <c r="K2348" s="177">
        <v>0</v>
      </c>
      <c r="L2348" s="177">
        <v>0</v>
      </c>
      <c r="M2348" s="177">
        <v>0</v>
      </c>
      <c r="N2348" s="177">
        <v>0</v>
      </c>
      <c r="O2348" s="177">
        <v>0</v>
      </c>
      <c r="P2348" s="177">
        <v>0</v>
      </c>
      <c r="Q2348" s="177">
        <v>0</v>
      </c>
      <c r="R2348" s="177">
        <v>0</v>
      </c>
      <c r="S2348" s="177">
        <v>0</v>
      </c>
      <c r="T2348" s="392">
        <v>0</v>
      </c>
      <c r="U2348" s="392">
        <v>0</v>
      </c>
      <c r="V2348" s="177">
        <v>0</v>
      </c>
      <c r="W2348" s="177">
        <v>0</v>
      </c>
      <c r="X2348" s="177">
        <v>0</v>
      </c>
      <c r="Y2348" s="177">
        <v>0</v>
      </c>
      <c r="Z2348" s="177">
        <v>0</v>
      </c>
      <c r="AA2348" s="545">
        <v>0</v>
      </c>
      <c r="AB2348" s="490"/>
      <c r="AC2348" s="515"/>
      <c r="AD2348" s="515"/>
      <c r="AE2348" s="515"/>
      <c r="AF2348" s="488"/>
      <c r="AG2348" s="515"/>
      <c r="AH2348" s="515"/>
      <c r="AI2348" s="488"/>
      <c r="AJ2348" s="488"/>
      <c r="AK2348" s="515"/>
      <c r="AL2348" s="515"/>
      <c r="AM2348" s="515"/>
      <c r="AN2348" s="515"/>
      <c r="AO2348" s="515"/>
      <c r="AP2348" s="515"/>
      <c r="AQ2348" s="515"/>
      <c r="AR2348" s="515"/>
      <c r="AS2348" s="515"/>
      <c r="AT2348" s="515"/>
      <c r="AU2348" s="489"/>
    </row>
    <row r="2349" spans="1:47" s="516" customFormat="1" ht="12.75">
      <c r="A2349" s="534"/>
      <c r="B2349" s="401" t="s">
        <v>364</v>
      </c>
      <c r="C2349" s="360"/>
      <c r="D2349" s="360"/>
      <c r="E2349" s="360"/>
      <c r="F2349" s="402"/>
      <c r="G2349" s="402"/>
      <c r="H2349" s="177"/>
      <c r="I2349" s="177"/>
      <c r="J2349" s="177"/>
      <c r="K2349" s="177"/>
      <c r="L2349" s="177"/>
      <c r="M2349" s="177"/>
      <c r="N2349" s="177"/>
      <c r="O2349" s="177"/>
      <c r="P2349" s="177"/>
      <c r="Q2349" s="177"/>
      <c r="R2349" s="177"/>
      <c r="S2349" s="177"/>
      <c r="T2349" s="392">
        <v>0</v>
      </c>
      <c r="U2349" s="392">
        <v>0</v>
      </c>
      <c r="V2349" s="177"/>
      <c r="W2349" s="177"/>
      <c r="X2349" s="177"/>
      <c r="Y2349" s="177"/>
      <c r="Z2349" s="177"/>
      <c r="AA2349" s="545">
        <v>0</v>
      </c>
      <c r="AB2349" s="490"/>
      <c r="AC2349" s="515"/>
      <c r="AD2349" s="515"/>
      <c r="AE2349" s="515"/>
      <c r="AF2349" s="488"/>
      <c r="AG2349" s="515"/>
      <c r="AH2349" s="515"/>
      <c r="AI2349" s="488"/>
      <c r="AJ2349" s="488"/>
      <c r="AK2349" s="515"/>
      <c r="AL2349" s="515"/>
      <c r="AM2349" s="515"/>
      <c r="AN2349" s="515"/>
      <c r="AO2349" s="515"/>
      <c r="AP2349" s="515"/>
      <c r="AQ2349" s="515"/>
      <c r="AR2349" s="515"/>
      <c r="AS2349" s="515"/>
      <c r="AT2349" s="515"/>
      <c r="AU2349" s="489"/>
    </row>
    <row r="2350" spans="1:47" s="516" customFormat="1" ht="12.75">
      <c r="A2350" s="534"/>
      <c r="B2350" s="401" t="s">
        <v>365</v>
      </c>
      <c r="C2350" s="360"/>
      <c r="D2350" s="360"/>
      <c r="E2350" s="360"/>
      <c r="F2350" s="402"/>
      <c r="G2350" s="402"/>
      <c r="H2350" s="177"/>
      <c r="I2350" s="177"/>
      <c r="J2350" s="177"/>
      <c r="K2350" s="177"/>
      <c r="L2350" s="177"/>
      <c r="M2350" s="177"/>
      <c r="N2350" s="177"/>
      <c r="O2350" s="177"/>
      <c r="P2350" s="177"/>
      <c r="Q2350" s="177"/>
      <c r="R2350" s="177"/>
      <c r="S2350" s="177"/>
      <c r="T2350" s="392">
        <v>0</v>
      </c>
      <c r="U2350" s="392">
        <v>0</v>
      </c>
      <c r="V2350" s="177"/>
      <c r="W2350" s="177"/>
      <c r="X2350" s="177"/>
      <c r="Y2350" s="177"/>
      <c r="Z2350" s="177"/>
      <c r="AA2350" s="545">
        <v>0</v>
      </c>
      <c r="AB2350" s="490"/>
      <c r="AC2350" s="515"/>
      <c r="AD2350" s="515"/>
      <c r="AE2350" s="515"/>
      <c r="AF2350" s="488"/>
      <c r="AG2350" s="515"/>
      <c r="AH2350" s="515"/>
      <c r="AI2350" s="488"/>
      <c r="AJ2350" s="488"/>
      <c r="AK2350" s="515"/>
      <c r="AL2350" s="515"/>
      <c r="AM2350" s="515"/>
      <c r="AN2350" s="515"/>
      <c r="AO2350" s="515"/>
      <c r="AP2350" s="515"/>
      <c r="AQ2350" s="515"/>
      <c r="AR2350" s="515"/>
      <c r="AS2350" s="515"/>
      <c r="AT2350" s="515"/>
      <c r="AU2350" s="489"/>
    </row>
    <row r="2351" spans="1:47" s="516" customFormat="1" ht="12.75">
      <c r="A2351" s="534"/>
      <c r="B2351" s="401" t="s">
        <v>366</v>
      </c>
      <c r="C2351" s="360"/>
      <c r="D2351" s="360"/>
      <c r="E2351" s="360"/>
      <c r="F2351" s="402"/>
      <c r="G2351" s="402"/>
      <c r="H2351" s="177"/>
      <c r="I2351" s="177"/>
      <c r="J2351" s="177"/>
      <c r="K2351" s="177"/>
      <c r="L2351" s="177"/>
      <c r="M2351" s="177"/>
      <c r="N2351" s="177"/>
      <c r="O2351" s="177"/>
      <c r="P2351" s="177"/>
      <c r="Q2351" s="177"/>
      <c r="R2351" s="177"/>
      <c r="S2351" s="177"/>
      <c r="T2351" s="392">
        <v>0</v>
      </c>
      <c r="U2351" s="392">
        <v>0</v>
      </c>
      <c r="V2351" s="177"/>
      <c r="W2351" s="177"/>
      <c r="X2351" s="177"/>
      <c r="Y2351" s="177"/>
      <c r="Z2351" s="177"/>
      <c r="AA2351" s="545">
        <v>0</v>
      </c>
      <c r="AB2351" s="490"/>
      <c r="AC2351" s="515"/>
      <c r="AD2351" s="515"/>
      <c r="AE2351" s="515"/>
      <c r="AF2351" s="488"/>
      <c r="AG2351" s="515"/>
      <c r="AH2351" s="515"/>
      <c r="AI2351" s="488"/>
      <c r="AJ2351" s="488"/>
      <c r="AK2351" s="515"/>
      <c r="AL2351" s="515"/>
      <c r="AM2351" s="515"/>
      <c r="AN2351" s="515"/>
      <c r="AO2351" s="515"/>
      <c r="AP2351" s="515"/>
      <c r="AQ2351" s="515"/>
      <c r="AR2351" s="515"/>
      <c r="AS2351" s="515"/>
      <c r="AT2351" s="515"/>
      <c r="AU2351" s="489"/>
    </row>
    <row r="2352" spans="1:47" s="516" customFormat="1" ht="12.75">
      <c r="A2352" s="534"/>
      <c r="B2352" s="401" t="s">
        <v>367</v>
      </c>
      <c r="C2352" s="360"/>
      <c r="D2352" s="360"/>
      <c r="E2352" s="360"/>
      <c r="F2352" s="402"/>
      <c r="G2352" s="402"/>
      <c r="H2352" s="177"/>
      <c r="I2352" s="177"/>
      <c r="J2352" s="177"/>
      <c r="K2352" s="177"/>
      <c r="L2352" s="177"/>
      <c r="M2352" s="177"/>
      <c r="N2352" s="177"/>
      <c r="O2352" s="177"/>
      <c r="P2352" s="177"/>
      <c r="Q2352" s="177"/>
      <c r="R2352" s="177"/>
      <c r="S2352" s="177"/>
      <c r="T2352" s="392">
        <v>0</v>
      </c>
      <c r="U2352" s="392">
        <v>0</v>
      </c>
      <c r="V2352" s="177"/>
      <c r="W2352" s="177"/>
      <c r="X2352" s="177"/>
      <c r="Y2352" s="177"/>
      <c r="Z2352" s="177"/>
      <c r="AA2352" s="545">
        <v>0</v>
      </c>
      <c r="AB2352" s="490"/>
      <c r="AC2352" s="515"/>
      <c r="AD2352" s="515"/>
      <c r="AE2352" s="515"/>
      <c r="AF2352" s="488"/>
      <c r="AG2352" s="515"/>
      <c r="AH2352" s="515"/>
      <c r="AI2352" s="488"/>
      <c r="AJ2352" s="488"/>
      <c r="AK2352" s="515"/>
      <c r="AL2352" s="515"/>
      <c r="AM2352" s="515"/>
      <c r="AN2352" s="515"/>
      <c r="AO2352" s="515"/>
      <c r="AP2352" s="515"/>
      <c r="AQ2352" s="515"/>
      <c r="AR2352" s="515"/>
      <c r="AS2352" s="515"/>
      <c r="AT2352" s="515"/>
      <c r="AU2352" s="489"/>
    </row>
    <row r="2353" spans="1:47" s="516" customFormat="1" ht="12.75">
      <c r="A2353" s="534"/>
      <c r="B2353" s="401" t="s">
        <v>368</v>
      </c>
      <c r="C2353" s="360">
        <v>0</v>
      </c>
      <c r="D2353" s="360">
        <v>0</v>
      </c>
      <c r="E2353" s="360">
        <v>0</v>
      </c>
      <c r="F2353" s="402"/>
      <c r="G2353" s="402"/>
      <c r="H2353" s="177">
        <v>0</v>
      </c>
      <c r="I2353" s="177">
        <v>0</v>
      </c>
      <c r="J2353" s="177">
        <v>0</v>
      </c>
      <c r="K2353" s="177">
        <v>0</v>
      </c>
      <c r="L2353" s="177">
        <v>0</v>
      </c>
      <c r="M2353" s="177">
        <v>0</v>
      </c>
      <c r="N2353" s="177">
        <v>0</v>
      </c>
      <c r="O2353" s="177">
        <v>0</v>
      </c>
      <c r="P2353" s="177">
        <v>0</v>
      </c>
      <c r="Q2353" s="177">
        <v>0</v>
      </c>
      <c r="R2353" s="177">
        <v>0</v>
      </c>
      <c r="S2353" s="177">
        <v>0</v>
      </c>
      <c r="T2353" s="392">
        <v>0</v>
      </c>
      <c r="U2353" s="392">
        <v>0</v>
      </c>
      <c r="V2353" s="177">
        <v>0</v>
      </c>
      <c r="W2353" s="177">
        <v>0</v>
      </c>
      <c r="X2353" s="177">
        <v>0</v>
      </c>
      <c r="Y2353" s="177">
        <v>0</v>
      </c>
      <c r="Z2353" s="177">
        <v>0</v>
      </c>
      <c r="AA2353" s="545">
        <v>0</v>
      </c>
      <c r="AB2353" s="490"/>
      <c r="AC2353" s="515"/>
      <c r="AD2353" s="515"/>
      <c r="AE2353" s="515"/>
      <c r="AF2353" s="488"/>
      <c r="AG2353" s="515"/>
      <c r="AH2353" s="515"/>
      <c r="AI2353" s="488"/>
      <c r="AJ2353" s="488"/>
      <c r="AK2353" s="515"/>
      <c r="AL2353" s="515"/>
      <c r="AM2353" s="515"/>
      <c r="AN2353" s="515"/>
      <c r="AO2353" s="515"/>
      <c r="AP2353" s="515"/>
      <c r="AQ2353" s="515"/>
      <c r="AR2353" s="515"/>
      <c r="AS2353" s="515"/>
      <c r="AT2353" s="515"/>
      <c r="AU2353" s="489"/>
    </row>
    <row r="2354" spans="1:47" s="516" customFormat="1" ht="12.75">
      <c r="A2354" s="534"/>
      <c r="B2354" s="401" t="s">
        <v>369</v>
      </c>
      <c r="C2354" s="360"/>
      <c r="D2354" s="360"/>
      <c r="E2354" s="360"/>
      <c r="F2354" s="402"/>
      <c r="G2354" s="402"/>
      <c r="H2354" s="177"/>
      <c r="I2354" s="177"/>
      <c r="J2354" s="177"/>
      <c r="K2354" s="177"/>
      <c r="L2354" s="177"/>
      <c r="M2354" s="177"/>
      <c r="N2354" s="177"/>
      <c r="O2354" s="177"/>
      <c r="P2354" s="177"/>
      <c r="Q2354" s="177"/>
      <c r="R2354" s="177"/>
      <c r="S2354" s="177"/>
      <c r="T2354" s="392">
        <v>0</v>
      </c>
      <c r="U2354" s="392">
        <v>0</v>
      </c>
      <c r="V2354" s="177"/>
      <c r="W2354" s="177"/>
      <c r="X2354" s="177"/>
      <c r="Y2354" s="177"/>
      <c r="Z2354" s="177"/>
      <c r="AA2354" s="545">
        <v>0</v>
      </c>
      <c r="AB2354" s="490"/>
      <c r="AC2354" s="515"/>
      <c r="AD2354" s="515"/>
      <c r="AE2354" s="515"/>
      <c r="AF2354" s="488"/>
      <c r="AG2354" s="515"/>
      <c r="AH2354" s="515"/>
      <c r="AI2354" s="488"/>
      <c r="AJ2354" s="488"/>
      <c r="AK2354" s="515"/>
      <c r="AL2354" s="515"/>
      <c r="AM2354" s="515"/>
      <c r="AN2354" s="515"/>
      <c r="AO2354" s="515"/>
      <c r="AP2354" s="515"/>
      <c r="AQ2354" s="515"/>
      <c r="AR2354" s="515"/>
      <c r="AS2354" s="515"/>
      <c r="AT2354" s="515"/>
      <c r="AU2354" s="489"/>
    </row>
    <row r="2355" spans="1:47" s="516" customFormat="1" ht="12.75">
      <c r="A2355" s="534"/>
      <c r="B2355" s="401" t="s">
        <v>370</v>
      </c>
      <c r="C2355" s="360"/>
      <c r="D2355" s="360"/>
      <c r="E2355" s="360"/>
      <c r="F2355" s="402"/>
      <c r="G2355" s="402"/>
      <c r="H2355" s="177"/>
      <c r="I2355" s="177"/>
      <c r="J2355" s="177"/>
      <c r="K2355" s="177"/>
      <c r="L2355" s="177"/>
      <c r="M2355" s="177"/>
      <c r="N2355" s="177"/>
      <c r="O2355" s="177"/>
      <c r="P2355" s="177"/>
      <c r="Q2355" s="177"/>
      <c r="R2355" s="177"/>
      <c r="S2355" s="177"/>
      <c r="T2355" s="392">
        <v>0</v>
      </c>
      <c r="U2355" s="392">
        <v>0</v>
      </c>
      <c r="V2355" s="177"/>
      <c r="W2355" s="177"/>
      <c r="X2355" s="177"/>
      <c r="Y2355" s="177"/>
      <c r="Z2355" s="177"/>
      <c r="AA2355" s="545">
        <v>0</v>
      </c>
      <c r="AB2355" s="490"/>
      <c r="AC2355" s="515"/>
      <c r="AD2355" s="515"/>
      <c r="AE2355" s="515"/>
      <c r="AF2355" s="488"/>
      <c r="AG2355" s="515"/>
      <c r="AH2355" s="515"/>
      <c r="AI2355" s="488"/>
      <c r="AJ2355" s="488"/>
      <c r="AK2355" s="515"/>
      <c r="AL2355" s="515"/>
      <c r="AM2355" s="515"/>
      <c r="AN2355" s="515"/>
      <c r="AO2355" s="515"/>
      <c r="AP2355" s="515"/>
      <c r="AQ2355" s="515"/>
      <c r="AR2355" s="515"/>
      <c r="AS2355" s="515"/>
      <c r="AT2355" s="515"/>
      <c r="AU2355" s="489"/>
    </row>
    <row r="2356" spans="1:47" s="516" customFormat="1" ht="12.75">
      <c r="A2356" s="534"/>
      <c r="B2356" s="401" t="s">
        <v>371</v>
      </c>
      <c r="C2356" s="360"/>
      <c r="D2356" s="360"/>
      <c r="E2356" s="360"/>
      <c r="F2356" s="402"/>
      <c r="G2356" s="402"/>
      <c r="H2356" s="177"/>
      <c r="I2356" s="177"/>
      <c r="J2356" s="177"/>
      <c r="K2356" s="177"/>
      <c r="L2356" s="177"/>
      <c r="M2356" s="177"/>
      <c r="N2356" s="177"/>
      <c r="O2356" s="177"/>
      <c r="P2356" s="177"/>
      <c r="Q2356" s="177"/>
      <c r="R2356" s="177"/>
      <c r="S2356" s="177"/>
      <c r="T2356" s="392">
        <v>0</v>
      </c>
      <c r="U2356" s="392">
        <v>0</v>
      </c>
      <c r="V2356" s="177"/>
      <c r="W2356" s="177"/>
      <c r="X2356" s="177"/>
      <c r="Y2356" s="177"/>
      <c r="Z2356" s="177"/>
      <c r="AA2356" s="545">
        <v>0</v>
      </c>
      <c r="AB2356" s="490"/>
      <c r="AC2356" s="515"/>
      <c r="AD2356" s="515"/>
      <c r="AE2356" s="515"/>
      <c r="AF2356" s="488"/>
      <c r="AG2356" s="515"/>
      <c r="AH2356" s="515"/>
      <c r="AI2356" s="488"/>
      <c r="AJ2356" s="488"/>
      <c r="AK2356" s="515"/>
      <c r="AL2356" s="515"/>
      <c r="AM2356" s="515"/>
      <c r="AN2356" s="515"/>
      <c r="AO2356" s="515"/>
      <c r="AP2356" s="515"/>
      <c r="AQ2356" s="515"/>
      <c r="AR2356" s="515"/>
      <c r="AS2356" s="515"/>
      <c r="AT2356" s="515"/>
      <c r="AU2356" s="489"/>
    </row>
    <row r="2357" spans="1:47" s="516" customFormat="1" ht="12.75">
      <c r="A2357" s="534"/>
      <c r="B2357" s="401" t="s">
        <v>372</v>
      </c>
      <c r="C2357" s="360"/>
      <c r="D2357" s="360"/>
      <c r="E2357" s="360"/>
      <c r="F2357" s="402"/>
      <c r="G2357" s="402"/>
      <c r="H2357" s="177"/>
      <c r="I2357" s="177"/>
      <c r="J2357" s="177"/>
      <c r="K2357" s="177"/>
      <c r="L2357" s="177"/>
      <c r="M2357" s="177"/>
      <c r="N2357" s="177"/>
      <c r="O2357" s="177"/>
      <c r="P2357" s="177"/>
      <c r="Q2357" s="177"/>
      <c r="R2357" s="177"/>
      <c r="S2357" s="177"/>
      <c r="T2357" s="392">
        <v>0</v>
      </c>
      <c r="U2357" s="392">
        <v>0</v>
      </c>
      <c r="V2357" s="177"/>
      <c r="W2357" s="177"/>
      <c r="X2357" s="177"/>
      <c r="Y2357" s="177"/>
      <c r="Z2357" s="177"/>
      <c r="AA2357" s="545">
        <v>0</v>
      </c>
      <c r="AB2357" s="490"/>
      <c r="AC2357" s="515"/>
      <c r="AD2357" s="515"/>
      <c r="AE2357" s="515"/>
      <c r="AF2357" s="488"/>
      <c r="AG2357" s="515"/>
      <c r="AH2357" s="515"/>
      <c r="AI2357" s="488"/>
      <c r="AJ2357" s="488"/>
      <c r="AK2357" s="515"/>
      <c r="AL2357" s="515"/>
      <c r="AM2357" s="515"/>
      <c r="AN2357" s="515"/>
      <c r="AO2357" s="515"/>
      <c r="AP2357" s="515"/>
      <c r="AQ2357" s="515"/>
      <c r="AR2357" s="515"/>
      <c r="AS2357" s="515"/>
      <c r="AT2357" s="515"/>
      <c r="AU2357" s="489"/>
    </row>
    <row r="2358" spans="1:47" s="516" customFormat="1" ht="12.75">
      <c r="A2358" s="534"/>
      <c r="B2358" s="401" t="s">
        <v>373</v>
      </c>
      <c r="C2358" s="360">
        <v>0</v>
      </c>
      <c r="D2358" s="360">
        <v>0</v>
      </c>
      <c r="E2358" s="360">
        <v>0</v>
      </c>
      <c r="F2358" s="402"/>
      <c r="G2358" s="402"/>
      <c r="H2358" s="177">
        <v>0</v>
      </c>
      <c r="I2358" s="177">
        <v>0</v>
      </c>
      <c r="J2358" s="177">
        <v>0</v>
      </c>
      <c r="K2358" s="177">
        <v>0</v>
      </c>
      <c r="L2358" s="177">
        <v>0</v>
      </c>
      <c r="M2358" s="177">
        <v>0</v>
      </c>
      <c r="N2358" s="177">
        <v>0</v>
      </c>
      <c r="O2358" s="177">
        <v>0</v>
      </c>
      <c r="P2358" s="177">
        <v>0</v>
      </c>
      <c r="Q2358" s="177">
        <v>0</v>
      </c>
      <c r="R2358" s="177">
        <v>0</v>
      </c>
      <c r="S2358" s="177">
        <v>0</v>
      </c>
      <c r="T2358" s="392">
        <v>0</v>
      </c>
      <c r="U2358" s="392">
        <v>0</v>
      </c>
      <c r="V2358" s="177">
        <v>0</v>
      </c>
      <c r="W2358" s="177">
        <v>0</v>
      </c>
      <c r="X2358" s="177">
        <v>0</v>
      </c>
      <c r="Y2358" s="177">
        <v>0</v>
      </c>
      <c r="Z2358" s="177">
        <v>0</v>
      </c>
      <c r="AA2358" s="545">
        <v>0</v>
      </c>
      <c r="AB2358" s="490"/>
      <c r="AC2358" s="515"/>
      <c r="AD2358" s="515"/>
      <c r="AE2358" s="515"/>
      <c r="AF2358" s="488"/>
      <c r="AG2358" s="515"/>
      <c r="AH2358" s="515"/>
      <c r="AI2358" s="488"/>
      <c r="AJ2358" s="488"/>
      <c r="AK2358" s="515"/>
      <c r="AL2358" s="515"/>
      <c r="AM2358" s="515"/>
      <c r="AN2358" s="515"/>
      <c r="AO2358" s="515"/>
      <c r="AP2358" s="515"/>
      <c r="AQ2358" s="515"/>
      <c r="AR2358" s="515"/>
      <c r="AS2358" s="515"/>
      <c r="AT2358" s="515"/>
      <c r="AU2358" s="489"/>
    </row>
    <row r="2359" spans="1:47" s="516" customFormat="1" ht="12.75">
      <c r="A2359" s="534"/>
      <c r="B2359" s="401" t="s">
        <v>374</v>
      </c>
      <c r="C2359" s="360"/>
      <c r="D2359" s="360"/>
      <c r="E2359" s="360"/>
      <c r="F2359" s="402"/>
      <c r="G2359" s="402"/>
      <c r="H2359" s="177"/>
      <c r="I2359" s="177"/>
      <c r="J2359" s="177"/>
      <c r="K2359" s="177"/>
      <c r="L2359" s="177"/>
      <c r="M2359" s="177"/>
      <c r="N2359" s="177"/>
      <c r="O2359" s="177"/>
      <c r="P2359" s="177"/>
      <c r="Q2359" s="177"/>
      <c r="R2359" s="177"/>
      <c r="S2359" s="177"/>
      <c r="T2359" s="392">
        <v>0</v>
      </c>
      <c r="U2359" s="392">
        <v>0</v>
      </c>
      <c r="V2359" s="177"/>
      <c r="W2359" s="177"/>
      <c r="X2359" s="177"/>
      <c r="Y2359" s="177"/>
      <c r="Z2359" s="177"/>
      <c r="AA2359" s="545">
        <v>0</v>
      </c>
      <c r="AB2359" s="490"/>
      <c r="AC2359" s="515"/>
      <c r="AD2359" s="515"/>
      <c r="AE2359" s="515"/>
      <c r="AF2359" s="488"/>
      <c r="AG2359" s="515"/>
      <c r="AH2359" s="515"/>
      <c r="AI2359" s="488"/>
      <c r="AJ2359" s="488"/>
      <c r="AK2359" s="515"/>
      <c r="AL2359" s="515"/>
      <c r="AM2359" s="515"/>
      <c r="AN2359" s="515"/>
      <c r="AO2359" s="515"/>
      <c r="AP2359" s="515"/>
      <c r="AQ2359" s="515"/>
      <c r="AR2359" s="515"/>
      <c r="AS2359" s="515"/>
      <c r="AT2359" s="515"/>
      <c r="AU2359" s="489"/>
    </row>
    <row r="2360" spans="1:47" s="516" customFormat="1" ht="12.75">
      <c r="A2360" s="534"/>
      <c r="B2360" s="401" t="s">
        <v>375</v>
      </c>
      <c r="C2360" s="360"/>
      <c r="D2360" s="360"/>
      <c r="E2360" s="360"/>
      <c r="F2360" s="402"/>
      <c r="G2360" s="402"/>
      <c r="H2360" s="177"/>
      <c r="I2360" s="177"/>
      <c r="J2360" s="177"/>
      <c r="K2360" s="177"/>
      <c r="L2360" s="177"/>
      <c r="M2360" s="177"/>
      <c r="N2360" s="177"/>
      <c r="O2360" s="177"/>
      <c r="P2360" s="177"/>
      <c r="Q2360" s="177"/>
      <c r="R2360" s="177"/>
      <c r="S2360" s="177"/>
      <c r="T2360" s="392">
        <v>0</v>
      </c>
      <c r="U2360" s="392">
        <v>0</v>
      </c>
      <c r="V2360" s="177"/>
      <c r="W2360" s="177"/>
      <c r="X2360" s="177"/>
      <c r="Y2360" s="177"/>
      <c r="Z2360" s="177"/>
      <c r="AA2360" s="545">
        <v>0</v>
      </c>
      <c r="AB2360" s="490"/>
      <c r="AC2360" s="515"/>
      <c r="AD2360" s="515"/>
      <c r="AE2360" s="515"/>
      <c r="AF2360" s="488"/>
      <c r="AG2360" s="515"/>
      <c r="AH2360" s="515"/>
      <c r="AI2360" s="488"/>
      <c r="AJ2360" s="488"/>
      <c r="AK2360" s="515"/>
      <c r="AL2360" s="515"/>
      <c r="AM2360" s="515"/>
      <c r="AN2360" s="515"/>
      <c r="AO2360" s="515"/>
      <c r="AP2360" s="515"/>
      <c r="AQ2360" s="515"/>
      <c r="AR2360" s="515"/>
      <c r="AS2360" s="515"/>
      <c r="AT2360" s="515"/>
      <c r="AU2360" s="489"/>
    </row>
    <row r="2361" spans="1:47" s="516" customFormat="1" ht="12.75">
      <c r="A2361" s="534"/>
      <c r="B2361" s="401" t="s">
        <v>376</v>
      </c>
      <c r="C2361" s="360"/>
      <c r="D2361" s="360"/>
      <c r="E2361" s="360"/>
      <c r="F2361" s="402"/>
      <c r="G2361" s="402"/>
      <c r="H2361" s="177"/>
      <c r="I2361" s="177"/>
      <c r="J2361" s="177"/>
      <c r="K2361" s="177"/>
      <c r="L2361" s="177"/>
      <c r="M2361" s="177"/>
      <c r="N2361" s="177"/>
      <c r="O2361" s="177"/>
      <c r="P2361" s="177"/>
      <c r="Q2361" s="177"/>
      <c r="R2361" s="177"/>
      <c r="S2361" s="177"/>
      <c r="T2361" s="392">
        <v>0</v>
      </c>
      <c r="U2361" s="392">
        <v>0</v>
      </c>
      <c r="V2361" s="177"/>
      <c r="W2361" s="177"/>
      <c r="X2361" s="177"/>
      <c r="Y2361" s="177"/>
      <c r="Z2361" s="177"/>
      <c r="AA2361" s="545">
        <v>0</v>
      </c>
      <c r="AB2361" s="490"/>
      <c r="AC2361" s="515"/>
      <c r="AD2361" s="515"/>
      <c r="AE2361" s="515"/>
      <c r="AF2361" s="488"/>
      <c r="AG2361" s="515"/>
      <c r="AH2361" s="515"/>
      <c r="AI2361" s="488"/>
      <c r="AJ2361" s="488"/>
      <c r="AK2361" s="515"/>
      <c r="AL2361" s="515"/>
      <c r="AM2361" s="515"/>
      <c r="AN2361" s="515"/>
      <c r="AO2361" s="515"/>
      <c r="AP2361" s="515"/>
      <c r="AQ2361" s="515"/>
      <c r="AR2361" s="515"/>
      <c r="AS2361" s="515"/>
      <c r="AT2361" s="515"/>
      <c r="AU2361" s="489"/>
    </row>
    <row r="2362" spans="1:47" s="516" customFormat="1" ht="12.75">
      <c r="A2362" s="534"/>
      <c r="B2362" s="401" t="s">
        <v>377</v>
      </c>
      <c r="C2362" s="360"/>
      <c r="D2362" s="360"/>
      <c r="E2362" s="360"/>
      <c r="F2362" s="402"/>
      <c r="G2362" s="402"/>
      <c r="H2362" s="177"/>
      <c r="I2362" s="177"/>
      <c r="J2362" s="177"/>
      <c r="K2362" s="177"/>
      <c r="L2362" s="177"/>
      <c r="M2362" s="177"/>
      <c r="N2362" s="177"/>
      <c r="O2362" s="177"/>
      <c r="P2362" s="177"/>
      <c r="Q2362" s="177"/>
      <c r="R2362" s="177"/>
      <c r="S2362" s="177"/>
      <c r="T2362" s="392">
        <v>0</v>
      </c>
      <c r="U2362" s="392">
        <v>0</v>
      </c>
      <c r="V2362" s="177"/>
      <c r="W2362" s="177"/>
      <c r="X2362" s="177"/>
      <c r="Y2362" s="177"/>
      <c r="Z2362" s="177"/>
      <c r="AA2362" s="545">
        <v>0</v>
      </c>
      <c r="AB2362" s="490"/>
      <c r="AC2362" s="515"/>
      <c r="AD2362" s="515"/>
      <c r="AE2362" s="515"/>
      <c r="AF2362" s="488"/>
      <c r="AG2362" s="515"/>
      <c r="AH2362" s="515"/>
      <c r="AI2362" s="488"/>
      <c r="AJ2362" s="488"/>
      <c r="AK2362" s="515"/>
      <c r="AL2362" s="515"/>
      <c r="AM2362" s="515"/>
      <c r="AN2362" s="515"/>
      <c r="AO2362" s="515"/>
      <c r="AP2362" s="515"/>
      <c r="AQ2362" s="515"/>
      <c r="AR2362" s="515"/>
      <c r="AS2362" s="515"/>
      <c r="AT2362" s="515"/>
      <c r="AU2362" s="489"/>
    </row>
    <row r="2363" spans="1:47" s="516" customFormat="1" ht="12.75">
      <c r="A2363" s="534"/>
      <c r="B2363" s="401" t="s">
        <v>67</v>
      </c>
      <c r="C2363" s="360"/>
      <c r="D2363" s="360"/>
      <c r="E2363" s="360"/>
      <c r="F2363" s="402"/>
      <c r="G2363" s="402"/>
      <c r="H2363" s="177">
        <v>262.57784800000002</v>
      </c>
      <c r="I2363" s="518">
        <v>180.74060600000001</v>
      </c>
      <c r="J2363" s="177"/>
      <c r="K2363" s="177"/>
      <c r="L2363" s="177"/>
      <c r="M2363" s="177"/>
      <c r="N2363" s="177"/>
      <c r="O2363" s="177"/>
      <c r="P2363" s="177"/>
      <c r="Q2363" s="177"/>
      <c r="R2363" s="177"/>
      <c r="S2363" s="177"/>
      <c r="T2363" s="392">
        <v>0</v>
      </c>
      <c r="U2363" s="392">
        <v>0</v>
      </c>
      <c r="V2363" s="177">
        <v>36.173820000000006</v>
      </c>
      <c r="W2363" s="177">
        <v>156.550106</v>
      </c>
      <c r="X2363" s="177"/>
      <c r="Y2363" s="177"/>
      <c r="Z2363" s="177">
        <v>24.1905</v>
      </c>
      <c r="AA2363" s="545">
        <v>216.91442599999999</v>
      </c>
      <c r="AB2363" s="490"/>
      <c r="AC2363" s="515"/>
      <c r="AD2363" s="515"/>
      <c r="AE2363" s="515"/>
      <c r="AF2363" s="488"/>
      <c r="AG2363" s="515"/>
      <c r="AH2363" s="515"/>
      <c r="AI2363" s="488"/>
      <c r="AJ2363" s="488"/>
      <c r="AK2363" s="515"/>
      <c r="AL2363" s="515"/>
      <c r="AM2363" s="515"/>
      <c r="AN2363" s="515"/>
      <c r="AO2363" s="515"/>
      <c r="AP2363" s="515"/>
      <c r="AQ2363" s="515"/>
      <c r="AR2363" s="515"/>
      <c r="AS2363" s="515"/>
      <c r="AT2363" s="515"/>
      <c r="AU2363" s="489"/>
    </row>
    <row r="2364" spans="1:47" s="528" customFormat="1" ht="30" customHeight="1">
      <c r="A2364" s="542">
        <v>99</v>
      </c>
      <c r="B2364" s="544" t="s">
        <v>186</v>
      </c>
      <c r="C2364" s="513"/>
      <c r="D2364" s="513">
        <v>0</v>
      </c>
      <c r="E2364" s="513">
        <v>0</v>
      </c>
      <c r="F2364" s="398">
        <v>2012</v>
      </c>
      <c r="G2364" s="398">
        <v>2014</v>
      </c>
      <c r="H2364" s="513">
        <v>87.576071999999996</v>
      </c>
      <c r="I2364" s="513">
        <v>7.9201599999999956</v>
      </c>
      <c r="J2364" s="513"/>
      <c r="K2364" s="513"/>
      <c r="L2364" s="513">
        <v>0</v>
      </c>
      <c r="M2364" s="513">
        <v>0</v>
      </c>
      <c r="N2364" s="513"/>
      <c r="O2364" s="513"/>
      <c r="P2364" s="513"/>
      <c r="Q2364" s="513"/>
      <c r="R2364" s="513"/>
      <c r="S2364" s="513"/>
      <c r="T2364" s="584">
        <v>0</v>
      </c>
      <c r="U2364" s="584">
        <v>0</v>
      </c>
      <c r="V2364" s="590">
        <v>53.770499999999998</v>
      </c>
      <c r="W2364" s="513">
        <v>7.9201599999999956</v>
      </c>
      <c r="X2364" s="513"/>
      <c r="Y2364" s="513"/>
      <c r="Z2364" s="513"/>
      <c r="AA2364" s="587">
        <v>61.690659999999994</v>
      </c>
      <c r="AB2364" s="531"/>
      <c r="AC2364" s="515"/>
      <c r="AD2364" s="537"/>
      <c r="AE2364" s="537"/>
      <c r="AF2364" s="515"/>
      <c r="AG2364" s="515"/>
      <c r="AH2364" s="515"/>
      <c r="AI2364" s="515"/>
      <c r="AJ2364" s="515"/>
      <c r="AK2364" s="515"/>
      <c r="AL2364" s="515"/>
      <c r="AM2364" s="515"/>
      <c r="AN2364" s="515"/>
      <c r="AO2364" s="515"/>
      <c r="AP2364" s="515"/>
      <c r="AQ2364" s="537"/>
      <c r="AR2364" s="537"/>
      <c r="AS2364" s="537"/>
      <c r="AT2364" s="537"/>
      <c r="AU2364" s="527">
        <v>-25.885412000000002</v>
      </c>
    </row>
    <row r="2365" spans="1:47" s="516" customFormat="1" ht="12.75">
      <c r="A2365" s="534"/>
      <c r="B2365" s="401" t="s">
        <v>361</v>
      </c>
      <c r="C2365" s="360">
        <v>0</v>
      </c>
      <c r="D2365" s="360">
        <v>0</v>
      </c>
      <c r="E2365" s="360">
        <v>0</v>
      </c>
      <c r="F2365" s="402"/>
      <c r="G2365" s="402"/>
      <c r="H2365" s="177">
        <v>87.576071999999996</v>
      </c>
      <c r="I2365" s="177">
        <v>7.9201599999999956</v>
      </c>
      <c r="J2365" s="177">
        <v>0</v>
      </c>
      <c r="K2365" s="177">
        <v>0</v>
      </c>
      <c r="L2365" s="177">
        <v>0</v>
      </c>
      <c r="M2365" s="177">
        <v>0</v>
      </c>
      <c r="N2365" s="177">
        <v>0</v>
      </c>
      <c r="O2365" s="177">
        <v>0</v>
      </c>
      <c r="P2365" s="177">
        <v>0</v>
      </c>
      <c r="Q2365" s="177">
        <v>0</v>
      </c>
      <c r="R2365" s="177">
        <v>0</v>
      </c>
      <c r="S2365" s="177">
        <v>0</v>
      </c>
      <c r="T2365" s="392">
        <v>0</v>
      </c>
      <c r="U2365" s="392">
        <v>0</v>
      </c>
      <c r="V2365" s="177">
        <v>53.770499999999998</v>
      </c>
      <c r="W2365" s="177">
        <v>7.9201599999999956</v>
      </c>
      <c r="X2365" s="177">
        <v>0</v>
      </c>
      <c r="Y2365" s="177">
        <v>0</v>
      </c>
      <c r="Z2365" s="177">
        <v>0</v>
      </c>
      <c r="AA2365" s="545">
        <v>61.690659999999994</v>
      </c>
      <c r="AB2365" s="490"/>
      <c r="AC2365" s="515"/>
      <c r="AD2365" s="515"/>
      <c r="AE2365" s="515"/>
      <c r="AF2365" s="488"/>
      <c r="AG2365" s="515"/>
      <c r="AH2365" s="515"/>
      <c r="AI2365" s="488"/>
      <c r="AJ2365" s="488"/>
      <c r="AK2365" s="515"/>
      <c r="AL2365" s="515"/>
      <c r="AM2365" s="515"/>
      <c r="AN2365" s="515"/>
      <c r="AO2365" s="515"/>
      <c r="AP2365" s="515"/>
      <c r="AQ2365" s="515"/>
      <c r="AR2365" s="515"/>
      <c r="AS2365" s="515"/>
      <c r="AT2365" s="515"/>
      <c r="AU2365" s="489"/>
    </row>
    <row r="2366" spans="1:47" s="516" customFormat="1" ht="12.75">
      <c r="A2366" s="534"/>
      <c r="B2366" s="401" t="s">
        <v>362</v>
      </c>
      <c r="C2366" s="360">
        <v>0</v>
      </c>
      <c r="D2366" s="360">
        <v>0</v>
      </c>
      <c r="E2366" s="360">
        <v>0</v>
      </c>
      <c r="F2366" s="402"/>
      <c r="G2366" s="402"/>
      <c r="H2366" s="177">
        <v>0</v>
      </c>
      <c r="I2366" s="177">
        <v>0</v>
      </c>
      <c r="J2366" s="177">
        <v>0</v>
      </c>
      <c r="K2366" s="177">
        <v>0</v>
      </c>
      <c r="L2366" s="177">
        <v>0</v>
      </c>
      <c r="M2366" s="177">
        <v>0</v>
      </c>
      <c r="N2366" s="177">
        <v>0</v>
      </c>
      <c r="O2366" s="177">
        <v>0</v>
      </c>
      <c r="P2366" s="177">
        <v>0</v>
      </c>
      <c r="Q2366" s="177">
        <v>0</v>
      </c>
      <c r="R2366" s="177">
        <v>0</v>
      </c>
      <c r="S2366" s="177">
        <v>0</v>
      </c>
      <c r="T2366" s="392">
        <v>0</v>
      </c>
      <c r="U2366" s="392">
        <v>0</v>
      </c>
      <c r="V2366" s="177">
        <v>0</v>
      </c>
      <c r="W2366" s="177">
        <v>0</v>
      </c>
      <c r="X2366" s="177">
        <v>0</v>
      </c>
      <c r="Y2366" s="177">
        <v>0</v>
      </c>
      <c r="Z2366" s="177">
        <v>0</v>
      </c>
      <c r="AA2366" s="545">
        <v>0</v>
      </c>
      <c r="AB2366" s="490"/>
      <c r="AC2366" s="515"/>
      <c r="AD2366" s="515"/>
      <c r="AE2366" s="515"/>
      <c r="AF2366" s="488"/>
      <c r="AG2366" s="515"/>
      <c r="AH2366" s="515"/>
      <c r="AI2366" s="488"/>
      <c r="AJ2366" s="488"/>
      <c r="AK2366" s="515"/>
      <c r="AL2366" s="515"/>
      <c r="AM2366" s="515"/>
      <c r="AN2366" s="515"/>
      <c r="AO2366" s="515"/>
      <c r="AP2366" s="515"/>
      <c r="AQ2366" s="515"/>
      <c r="AR2366" s="515"/>
      <c r="AS2366" s="515"/>
      <c r="AT2366" s="515"/>
      <c r="AU2366" s="489"/>
    </row>
    <row r="2367" spans="1:47" s="516" customFormat="1" ht="12.75">
      <c r="A2367" s="534"/>
      <c r="B2367" s="401" t="s">
        <v>363</v>
      </c>
      <c r="C2367" s="360">
        <v>0</v>
      </c>
      <c r="D2367" s="360">
        <v>0</v>
      </c>
      <c r="E2367" s="360">
        <v>0</v>
      </c>
      <c r="F2367" s="402"/>
      <c r="G2367" s="402"/>
      <c r="H2367" s="177">
        <v>0</v>
      </c>
      <c r="I2367" s="177">
        <v>0</v>
      </c>
      <c r="J2367" s="177">
        <v>0</v>
      </c>
      <c r="K2367" s="177">
        <v>0</v>
      </c>
      <c r="L2367" s="177">
        <v>0</v>
      </c>
      <c r="M2367" s="177">
        <v>0</v>
      </c>
      <c r="N2367" s="177">
        <v>0</v>
      </c>
      <c r="O2367" s="177">
        <v>0</v>
      </c>
      <c r="P2367" s="177">
        <v>0</v>
      </c>
      <c r="Q2367" s="177">
        <v>0</v>
      </c>
      <c r="R2367" s="177">
        <v>0</v>
      </c>
      <c r="S2367" s="177">
        <v>0</v>
      </c>
      <c r="T2367" s="392">
        <v>0</v>
      </c>
      <c r="U2367" s="392">
        <v>0</v>
      </c>
      <c r="V2367" s="177">
        <v>0</v>
      </c>
      <c r="W2367" s="177">
        <v>0</v>
      </c>
      <c r="X2367" s="177">
        <v>0</v>
      </c>
      <c r="Y2367" s="177">
        <v>0</v>
      </c>
      <c r="Z2367" s="177">
        <v>0</v>
      </c>
      <c r="AA2367" s="545">
        <v>0</v>
      </c>
      <c r="AB2367" s="490"/>
      <c r="AC2367" s="515"/>
      <c r="AD2367" s="515"/>
      <c r="AE2367" s="515"/>
      <c r="AF2367" s="488"/>
      <c r="AG2367" s="515"/>
      <c r="AH2367" s="515"/>
      <c r="AI2367" s="488"/>
      <c r="AJ2367" s="488"/>
      <c r="AK2367" s="515"/>
      <c r="AL2367" s="515"/>
      <c r="AM2367" s="515"/>
      <c r="AN2367" s="515"/>
      <c r="AO2367" s="515"/>
      <c r="AP2367" s="515"/>
      <c r="AQ2367" s="515"/>
      <c r="AR2367" s="515"/>
      <c r="AS2367" s="515"/>
      <c r="AT2367" s="515"/>
      <c r="AU2367" s="489"/>
    </row>
    <row r="2368" spans="1:47" s="516" customFormat="1" ht="12.75">
      <c r="A2368" s="534"/>
      <c r="B2368" s="401" t="s">
        <v>364</v>
      </c>
      <c r="C2368" s="360"/>
      <c r="D2368" s="360"/>
      <c r="E2368" s="360"/>
      <c r="F2368" s="402"/>
      <c r="G2368" s="402"/>
      <c r="H2368" s="177"/>
      <c r="I2368" s="177"/>
      <c r="J2368" s="177"/>
      <c r="K2368" s="177"/>
      <c r="L2368" s="177"/>
      <c r="M2368" s="177"/>
      <c r="N2368" s="177"/>
      <c r="O2368" s="177"/>
      <c r="P2368" s="177"/>
      <c r="Q2368" s="177"/>
      <c r="R2368" s="177"/>
      <c r="S2368" s="177"/>
      <c r="T2368" s="392">
        <v>0</v>
      </c>
      <c r="U2368" s="392">
        <v>0</v>
      </c>
      <c r="V2368" s="177"/>
      <c r="W2368" s="177"/>
      <c r="X2368" s="177"/>
      <c r="Y2368" s="177"/>
      <c r="Z2368" s="177"/>
      <c r="AA2368" s="545">
        <v>0</v>
      </c>
      <c r="AB2368" s="490"/>
      <c r="AC2368" s="515"/>
      <c r="AD2368" s="515"/>
      <c r="AE2368" s="515"/>
      <c r="AF2368" s="488"/>
      <c r="AG2368" s="515"/>
      <c r="AH2368" s="515"/>
      <c r="AI2368" s="488"/>
      <c r="AJ2368" s="488"/>
      <c r="AK2368" s="515"/>
      <c r="AL2368" s="515"/>
      <c r="AM2368" s="515"/>
      <c r="AN2368" s="515"/>
      <c r="AO2368" s="515"/>
      <c r="AP2368" s="515"/>
      <c r="AQ2368" s="515"/>
      <c r="AR2368" s="515"/>
      <c r="AS2368" s="515"/>
      <c r="AT2368" s="515"/>
      <c r="AU2368" s="489"/>
    </row>
    <row r="2369" spans="1:47" s="516" customFormat="1" ht="12.75">
      <c r="A2369" s="534"/>
      <c r="B2369" s="401" t="s">
        <v>365</v>
      </c>
      <c r="C2369" s="360"/>
      <c r="D2369" s="360"/>
      <c r="E2369" s="360"/>
      <c r="F2369" s="402"/>
      <c r="G2369" s="402"/>
      <c r="H2369" s="177"/>
      <c r="I2369" s="177"/>
      <c r="J2369" s="177"/>
      <c r="K2369" s="177"/>
      <c r="L2369" s="177"/>
      <c r="M2369" s="177"/>
      <c r="N2369" s="177"/>
      <c r="O2369" s="177"/>
      <c r="P2369" s="177"/>
      <c r="Q2369" s="177"/>
      <c r="R2369" s="177"/>
      <c r="S2369" s="177"/>
      <c r="T2369" s="392">
        <v>0</v>
      </c>
      <c r="U2369" s="392">
        <v>0</v>
      </c>
      <c r="V2369" s="177"/>
      <c r="W2369" s="177"/>
      <c r="X2369" s="177"/>
      <c r="Y2369" s="177"/>
      <c r="Z2369" s="177"/>
      <c r="AA2369" s="545">
        <v>0</v>
      </c>
      <c r="AB2369" s="490"/>
      <c r="AC2369" s="515"/>
      <c r="AD2369" s="515"/>
      <c r="AE2369" s="515"/>
      <c r="AF2369" s="488"/>
      <c r="AG2369" s="515"/>
      <c r="AH2369" s="515"/>
      <c r="AI2369" s="488"/>
      <c r="AJ2369" s="488"/>
      <c r="AK2369" s="515"/>
      <c r="AL2369" s="515"/>
      <c r="AM2369" s="515"/>
      <c r="AN2369" s="515"/>
      <c r="AO2369" s="515"/>
      <c r="AP2369" s="515"/>
      <c r="AQ2369" s="515"/>
      <c r="AR2369" s="515"/>
      <c r="AS2369" s="515"/>
      <c r="AT2369" s="515"/>
      <c r="AU2369" s="489"/>
    </row>
    <row r="2370" spans="1:47" s="516" customFormat="1" ht="12.75">
      <c r="A2370" s="534"/>
      <c r="B2370" s="401" t="s">
        <v>366</v>
      </c>
      <c r="C2370" s="360"/>
      <c r="D2370" s="360"/>
      <c r="E2370" s="360"/>
      <c r="F2370" s="402"/>
      <c r="G2370" s="402"/>
      <c r="H2370" s="177"/>
      <c r="I2370" s="177"/>
      <c r="J2370" s="177"/>
      <c r="K2370" s="177"/>
      <c r="L2370" s="177"/>
      <c r="M2370" s="177"/>
      <c r="N2370" s="177"/>
      <c r="O2370" s="177"/>
      <c r="P2370" s="177"/>
      <c r="Q2370" s="177"/>
      <c r="R2370" s="177"/>
      <c r="S2370" s="177"/>
      <c r="T2370" s="392">
        <v>0</v>
      </c>
      <c r="U2370" s="392">
        <v>0</v>
      </c>
      <c r="V2370" s="177"/>
      <c r="W2370" s="177"/>
      <c r="X2370" s="177"/>
      <c r="Y2370" s="177"/>
      <c r="Z2370" s="177"/>
      <c r="AA2370" s="545">
        <v>0</v>
      </c>
      <c r="AB2370" s="490"/>
      <c r="AC2370" s="515"/>
      <c r="AD2370" s="515"/>
      <c r="AE2370" s="515"/>
      <c r="AF2370" s="488"/>
      <c r="AG2370" s="515"/>
      <c r="AH2370" s="515"/>
      <c r="AI2370" s="488"/>
      <c r="AJ2370" s="488"/>
      <c r="AK2370" s="515"/>
      <c r="AL2370" s="515"/>
      <c r="AM2370" s="515"/>
      <c r="AN2370" s="515"/>
      <c r="AO2370" s="515"/>
      <c r="AP2370" s="515"/>
      <c r="AQ2370" s="515"/>
      <c r="AR2370" s="515"/>
      <c r="AS2370" s="515"/>
      <c r="AT2370" s="515"/>
      <c r="AU2370" s="489"/>
    </row>
    <row r="2371" spans="1:47" s="516" customFormat="1" ht="12.75">
      <c r="A2371" s="534"/>
      <c r="B2371" s="401" t="s">
        <v>367</v>
      </c>
      <c r="C2371" s="360"/>
      <c r="D2371" s="360"/>
      <c r="E2371" s="360"/>
      <c r="F2371" s="402"/>
      <c r="G2371" s="402"/>
      <c r="H2371" s="177"/>
      <c r="I2371" s="177"/>
      <c r="J2371" s="177"/>
      <c r="K2371" s="177"/>
      <c r="L2371" s="177"/>
      <c r="M2371" s="177"/>
      <c r="N2371" s="177"/>
      <c r="O2371" s="177"/>
      <c r="P2371" s="177"/>
      <c r="Q2371" s="177"/>
      <c r="R2371" s="177"/>
      <c r="S2371" s="177"/>
      <c r="T2371" s="392">
        <v>0</v>
      </c>
      <c r="U2371" s="392">
        <v>0</v>
      </c>
      <c r="V2371" s="177"/>
      <c r="W2371" s="177"/>
      <c r="X2371" s="177"/>
      <c r="Y2371" s="177"/>
      <c r="Z2371" s="177"/>
      <c r="AA2371" s="545">
        <v>0</v>
      </c>
      <c r="AB2371" s="490"/>
      <c r="AC2371" s="515"/>
      <c r="AD2371" s="515"/>
      <c r="AE2371" s="515"/>
      <c r="AF2371" s="488"/>
      <c r="AG2371" s="515"/>
      <c r="AH2371" s="515"/>
      <c r="AI2371" s="488"/>
      <c r="AJ2371" s="488"/>
      <c r="AK2371" s="515"/>
      <c r="AL2371" s="515"/>
      <c r="AM2371" s="515"/>
      <c r="AN2371" s="515"/>
      <c r="AO2371" s="515"/>
      <c r="AP2371" s="515"/>
      <c r="AQ2371" s="515"/>
      <c r="AR2371" s="515"/>
      <c r="AS2371" s="515"/>
      <c r="AT2371" s="515"/>
      <c r="AU2371" s="489"/>
    </row>
    <row r="2372" spans="1:47" s="516" customFormat="1" ht="12.75">
      <c r="A2372" s="534"/>
      <c r="B2372" s="401" t="s">
        <v>368</v>
      </c>
      <c r="C2372" s="360">
        <v>0</v>
      </c>
      <c r="D2372" s="360">
        <v>0</v>
      </c>
      <c r="E2372" s="360">
        <v>0</v>
      </c>
      <c r="F2372" s="402"/>
      <c r="G2372" s="402"/>
      <c r="H2372" s="177">
        <v>0</v>
      </c>
      <c r="I2372" s="177">
        <v>0</v>
      </c>
      <c r="J2372" s="177">
        <v>0</v>
      </c>
      <c r="K2372" s="177">
        <v>0</v>
      </c>
      <c r="L2372" s="177">
        <v>0</v>
      </c>
      <c r="M2372" s="177">
        <v>0</v>
      </c>
      <c r="N2372" s="177">
        <v>0</v>
      </c>
      <c r="O2372" s="177">
        <v>0</v>
      </c>
      <c r="P2372" s="177">
        <v>0</v>
      </c>
      <c r="Q2372" s="177">
        <v>0</v>
      </c>
      <c r="R2372" s="177">
        <v>0</v>
      </c>
      <c r="S2372" s="177">
        <v>0</v>
      </c>
      <c r="T2372" s="392">
        <v>0</v>
      </c>
      <c r="U2372" s="392">
        <v>0</v>
      </c>
      <c r="V2372" s="177">
        <v>0</v>
      </c>
      <c r="W2372" s="177">
        <v>0</v>
      </c>
      <c r="X2372" s="177">
        <v>0</v>
      </c>
      <c r="Y2372" s="177">
        <v>0</v>
      </c>
      <c r="Z2372" s="177">
        <v>0</v>
      </c>
      <c r="AA2372" s="545">
        <v>0</v>
      </c>
      <c r="AB2372" s="490"/>
      <c r="AC2372" s="515"/>
      <c r="AD2372" s="515"/>
      <c r="AE2372" s="515"/>
      <c r="AF2372" s="488"/>
      <c r="AG2372" s="515"/>
      <c r="AH2372" s="515"/>
      <c r="AI2372" s="488"/>
      <c r="AJ2372" s="488"/>
      <c r="AK2372" s="515"/>
      <c r="AL2372" s="515"/>
      <c r="AM2372" s="515"/>
      <c r="AN2372" s="515"/>
      <c r="AO2372" s="515"/>
      <c r="AP2372" s="515"/>
      <c r="AQ2372" s="515"/>
      <c r="AR2372" s="515"/>
      <c r="AS2372" s="515"/>
      <c r="AT2372" s="515"/>
      <c r="AU2372" s="489"/>
    </row>
    <row r="2373" spans="1:47" s="516" customFormat="1" ht="12.75">
      <c r="A2373" s="534"/>
      <c r="B2373" s="401" t="s">
        <v>369</v>
      </c>
      <c r="C2373" s="360"/>
      <c r="D2373" s="360"/>
      <c r="E2373" s="360"/>
      <c r="F2373" s="402"/>
      <c r="G2373" s="402"/>
      <c r="H2373" s="177"/>
      <c r="I2373" s="177"/>
      <c r="J2373" s="177"/>
      <c r="K2373" s="177"/>
      <c r="L2373" s="177"/>
      <c r="M2373" s="177"/>
      <c r="N2373" s="177"/>
      <c r="O2373" s="177"/>
      <c r="P2373" s="177"/>
      <c r="Q2373" s="177"/>
      <c r="R2373" s="177"/>
      <c r="S2373" s="177"/>
      <c r="T2373" s="392">
        <v>0</v>
      </c>
      <c r="U2373" s="392">
        <v>0</v>
      </c>
      <c r="V2373" s="177"/>
      <c r="W2373" s="177"/>
      <c r="X2373" s="177"/>
      <c r="Y2373" s="177"/>
      <c r="Z2373" s="177"/>
      <c r="AA2373" s="545">
        <v>0</v>
      </c>
      <c r="AB2373" s="490"/>
      <c r="AC2373" s="515"/>
      <c r="AD2373" s="515"/>
      <c r="AE2373" s="515"/>
      <c r="AF2373" s="488"/>
      <c r="AG2373" s="515"/>
      <c r="AH2373" s="515"/>
      <c r="AI2373" s="488"/>
      <c r="AJ2373" s="488"/>
      <c r="AK2373" s="515"/>
      <c r="AL2373" s="515"/>
      <c r="AM2373" s="515"/>
      <c r="AN2373" s="515"/>
      <c r="AO2373" s="515"/>
      <c r="AP2373" s="515"/>
      <c r="AQ2373" s="515"/>
      <c r="AR2373" s="515"/>
      <c r="AS2373" s="515"/>
      <c r="AT2373" s="515"/>
      <c r="AU2373" s="489"/>
    </row>
    <row r="2374" spans="1:47" s="516" customFormat="1" ht="12.75">
      <c r="A2374" s="534"/>
      <c r="B2374" s="401" t="s">
        <v>370</v>
      </c>
      <c r="C2374" s="360"/>
      <c r="D2374" s="360"/>
      <c r="E2374" s="360"/>
      <c r="F2374" s="402"/>
      <c r="G2374" s="402"/>
      <c r="H2374" s="177"/>
      <c r="I2374" s="177"/>
      <c r="J2374" s="177"/>
      <c r="K2374" s="177"/>
      <c r="L2374" s="177"/>
      <c r="M2374" s="177"/>
      <c r="N2374" s="177"/>
      <c r="O2374" s="177"/>
      <c r="P2374" s="177"/>
      <c r="Q2374" s="177"/>
      <c r="R2374" s="177"/>
      <c r="S2374" s="177"/>
      <c r="T2374" s="392">
        <v>0</v>
      </c>
      <c r="U2374" s="392">
        <v>0</v>
      </c>
      <c r="V2374" s="177"/>
      <c r="W2374" s="177"/>
      <c r="X2374" s="177"/>
      <c r="Y2374" s="177"/>
      <c r="Z2374" s="177"/>
      <c r="AA2374" s="545">
        <v>0</v>
      </c>
      <c r="AB2374" s="490"/>
      <c r="AC2374" s="515"/>
      <c r="AD2374" s="515"/>
      <c r="AE2374" s="515"/>
      <c r="AF2374" s="488"/>
      <c r="AG2374" s="515"/>
      <c r="AH2374" s="515"/>
      <c r="AI2374" s="488"/>
      <c r="AJ2374" s="488"/>
      <c r="AK2374" s="515"/>
      <c r="AL2374" s="515"/>
      <c r="AM2374" s="515"/>
      <c r="AN2374" s="515"/>
      <c r="AO2374" s="515"/>
      <c r="AP2374" s="515"/>
      <c r="AQ2374" s="515"/>
      <c r="AR2374" s="515"/>
      <c r="AS2374" s="515"/>
      <c r="AT2374" s="515"/>
      <c r="AU2374" s="489"/>
    </row>
    <row r="2375" spans="1:47" s="516" customFormat="1" ht="12.75">
      <c r="A2375" s="534"/>
      <c r="B2375" s="401" t="s">
        <v>371</v>
      </c>
      <c r="C2375" s="360"/>
      <c r="D2375" s="360"/>
      <c r="E2375" s="360"/>
      <c r="F2375" s="402"/>
      <c r="G2375" s="402"/>
      <c r="H2375" s="177"/>
      <c r="I2375" s="177"/>
      <c r="J2375" s="177"/>
      <c r="K2375" s="177"/>
      <c r="L2375" s="177"/>
      <c r="M2375" s="177"/>
      <c r="N2375" s="177"/>
      <c r="O2375" s="177"/>
      <c r="P2375" s="177"/>
      <c r="Q2375" s="177"/>
      <c r="R2375" s="177"/>
      <c r="S2375" s="177"/>
      <c r="T2375" s="392">
        <v>0</v>
      </c>
      <c r="U2375" s="392">
        <v>0</v>
      </c>
      <c r="V2375" s="177"/>
      <c r="W2375" s="177"/>
      <c r="X2375" s="177"/>
      <c r="Y2375" s="177"/>
      <c r="Z2375" s="177"/>
      <c r="AA2375" s="545">
        <v>0</v>
      </c>
      <c r="AB2375" s="490"/>
      <c r="AC2375" s="515"/>
      <c r="AD2375" s="515"/>
      <c r="AE2375" s="515"/>
      <c r="AF2375" s="488"/>
      <c r="AG2375" s="515"/>
      <c r="AH2375" s="515"/>
      <c r="AI2375" s="488"/>
      <c r="AJ2375" s="488"/>
      <c r="AK2375" s="515"/>
      <c r="AL2375" s="515"/>
      <c r="AM2375" s="515"/>
      <c r="AN2375" s="515"/>
      <c r="AO2375" s="515"/>
      <c r="AP2375" s="515"/>
      <c r="AQ2375" s="515"/>
      <c r="AR2375" s="515"/>
      <c r="AS2375" s="515"/>
      <c r="AT2375" s="515"/>
      <c r="AU2375" s="489"/>
    </row>
    <row r="2376" spans="1:47" s="516" customFormat="1" ht="12.75">
      <c r="A2376" s="534"/>
      <c r="B2376" s="401" t="s">
        <v>372</v>
      </c>
      <c r="C2376" s="360"/>
      <c r="D2376" s="360"/>
      <c r="E2376" s="360"/>
      <c r="F2376" s="402"/>
      <c r="G2376" s="402"/>
      <c r="H2376" s="177"/>
      <c r="I2376" s="177"/>
      <c r="J2376" s="177"/>
      <c r="K2376" s="177"/>
      <c r="L2376" s="177"/>
      <c r="M2376" s="177"/>
      <c r="N2376" s="177"/>
      <c r="O2376" s="177"/>
      <c r="P2376" s="177"/>
      <c r="Q2376" s="177"/>
      <c r="R2376" s="177"/>
      <c r="S2376" s="177"/>
      <c r="T2376" s="392">
        <v>0</v>
      </c>
      <c r="U2376" s="392">
        <v>0</v>
      </c>
      <c r="V2376" s="177"/>
      <c r="W2376" s="177"/>
      <c r="X2376" s="177"/>
      <c r="Y2376" s="177"/>
      <c r="Z2376" s="177"/>
      <c r="AA2376" s="545">
        <v>0</v>
      </c>
      <c r="AB2376" s="490"/>
      <c r="AC2376" s="515"/>
      <c r="AD2376" s="515"/>
      <c r="AE2376" s="515"/>
      <c r="AF2376" s="488"/>
      <c r="AG2376" s="515"/>
      <c r="AH2376" s="515"/>
      <c r="AI2376" s="488"/>
      <c r="AJ2376" s="488"/>
      <c r="AK2376" s="515"/>
      <c r="AL2376" s="515"/>
      <c r="AM2376" s="515"/>
      <c r="AN2376" s="515"/>
      <c r="AO2376" s="515"/>
      <c r="AP2376" s="515"/>
      <c r="AQ2376" s="515"/>
      <c r="AR2376" s="515"/>
      <c r="AS2376" s="515"/>
      <c r="AT2376" s="515"/>
      <c r="AU2376" s="489"/>
    </row>
    <row r="2377" spans="1:47" s="516" customFormat="1" ht="12.75">
      <c r="A2377" s="534"/>
      <c r="B2377" s="401" t="s">
        <v>373</v>
      </c>
      <c r="C2377" s="360">
        <v>0</v>
      </c>
      <c r="D2377" s="360">
        <v>0</v>
      </c>
      <c r="E2377" s="360">
        <v>0</v>
      </c>
      <c r="F2377" s="402"/>
      <c r="G2377" s="402"/>
      <c r="H2377" s="177">
        <v>0</v>
      </c>
      <c r="I2377" s="177">
        <v>0</v>
      </c>
      <c r="J2377" s="177">
        <v>0</v>
      </c>
      <c r="K2377" s="177">
        <v>0</v>
      </c>
      <c r="L2377" s="177">
        <v>0</v>
      </c>
      <c r="M2377" s="177">
        <v>0</v>
      </c>
      <c r="N2377" s="177">
        <v>0</v>
      </c>
      <c r="O2377" s="177">
        <v>0</v>
      </c>
      <c r="P2377" s="177">
        <v>0</v>
      </c>
      <c r="Q2377" s="177">
        <v>0</v>
      </c>
      <c r="R2377" s="177">
        <v>0</v>
      </c>
      <c r="S2377" s="177">
        <v>0</v>
      </c>
      <c r="T2377" s="392">
        <v>0</v>
      </c>
      <c r="U2377" s="392">
        <v>0</v>
      </c>
      <c r="V2377" s="177">
        <v>0</v>
      </c>
      <c r="W2377" s="177">
        <v>0</v>
      </c>
      <c r="X2377" s="177">
        <v>0</v>
      </c>
      <c r="Y2377" s="177">
        <v>0</v>
      </c>
      <c r="Z2377" s="177">
        <v>0</v>
      </c>
      <c r="AA2377" s="545">
        <v>0</v>
      </c>
      <c r="AB2377" s="490"/>
      <c r="AC2377" s="515"/>
      <c r="AD2377" s="515"/>
      <c r="AE2377" s="515"/>
      <c r="AF2377" s="488"/>
      <c r="AG2377" s="515"/>
      <c r="AH2377" s="515"/>
      <c r="AI2377" s="488"/>
      <c r="AJ2377" s="488"/>
      <c r="AK2377" s="515"/>
      <c r="AL2377" s="515"/>
      <c r="AM2377" s="515"/>
      <c r="AN2377" s="515"/>
      <c r="AO2377" s="515"/>
      <c r="AP2377" s="515"/>
      <c r="AQ2377" s="515"/>
      <c r="AR2377" s="515"/>
      <c r="AS2377" s="515"/>
      <c r="AT2377" s="515"/>
      <c r="AU2377" s="489"/>
    </row>
    <row r="2378" spans="1:47" s="516" customFormat="1" ht="12.75">
      <c r="A2378" s="534"/>
      <c r="B2378" s="401" t="s">
        <v>374</v>
      </c>
      <c r="C2378" s="360"/>
      <c r="D2378" s="360"/>
      <c r="E2378" s="360"/>
      <c r="F2378" s="402"/>
      <c r="G2378" s="402"/>
      <c r="H2378" s="177"/>
      <c r="I2378" s="177"/>
      <c r="J2378" s="177"/>
      <c r="K2378" s="177"/>
      <c r="L2378" s="177"/>
      <c r="M2378" s="177"/>
      <c r="N2378" s="177"/>
      <c r="O2378" s="177"/>
      <c r="P2378" s="177"/>
      <c r="Q2378" s="177"/>
      <c r="R2378" s="177"/>
      <c r="S2378" s="177"/>
      <c r="T2378" s="392">
        <v>0</v>
      </c>
      <c r="U2378" s="392">
        <v>0</v>
      </c>
      <c r="V2378" s="177"/>
      <c r="W2378" s="177"/>
      <c r="X2378" s="177"/>
      <c r="Y2378" s="177"/>
      <c r="Z2378" s="177"/>
      <c r="AA2378" s="545">
        <v>0</v>
      </c>
      <c r="AB2378" s="490"/>
      <c r="AC2378" s="515"/>
      <c r="AD2378" s="515"/>
      <c r="AE2378" s="515"/>
      <c r="AF2378" s="488"/>
      <c r="AG2378" s="515"/>
      <c r="AH2378" s="515"/>
      <c r="AI2378" s="488"/>
      <c r="AJ2378" s="488"/>
      <c r="AK2378" s="515"/>
      <c r="AL2378" s="515"/>
      <c r="AM2378" s="515"/>
      <c r="AN2378" s="515"/>
      <c r="AO2378" s="515"/>
      <c r="AP2378" s="515"/>
      <c r="AQ2378" s="515"/>
      <c r="AR2378" s="515"/>
      <c r="AS2378" s="515"/>
      <c r="AT2378" s="515"/>
      <c r="AU2378" s="489"/>
    </row>
    <row r="2379" spans="1:47" s="516" customFormat="1" ht="12.75">
      <c r="A2379" s="534"/>
      <c r="B2379" s="401" t="s">
        <v>375</v>
      </c>
      <c r="C2379" s="360"/>
      <c r="D2379" s="360"/>
      <c r="E2379" s="360"/>
      <c r="F2379" s="402"/>
      <c r="G2379" s="402"/>
      <c r="H2379" s="177"/>
      <c r="I2379" s="177"/>
      <c r="J2379" s="177"/>
      <c r="K2379" s="177"/>
      <c r="L2379" s="177"/>
      <c r="M2379" s="177"/>
      <c r="N2379" s="177"/>
      <c r="O2379" s="177"/>
      <c r="P2379" s="177"/>
      <c r="Q2379" s="177"/>
      <c r="R2379" s="177"/>
      <c r="S2379" s="177"/>
      <c r="T2379" s="392">
        <v>0</v>
      </c>
      <c r="U2379" s="392">
        <v>0</v>
      </c>
      <c r="V2379" s="177"/>
      <c r="W2379" s="177"/>
      <c r="X2379" s="177"/>
      <c r="Y2379" s="177"/>
      <c r="Z2379" s="177"/>
      <c r="AA2379" s="545">
        <v>0</v>
      </c>
      <c r="AB2379" s="490"/>
      <c r="AC2379" s="515"/>
      <c r="AD2379" s="515"/>
      <c r="AE2379" s="515"/>
      <c r="AF2379" s="488"/>
      <c r="AG2379" s="515"/>
      <c r="AH2379" s="515"/>
      <c r="AI2379" s="488"/>
      <c r="AJ2379" s="488"/>
      <c r="AK2379" s="515"/>
      <c r="AL2379" s="515"/>
      <c r="AM2379" s="515"/>
      <c r="AN2379" s="515"/>
      <c r="AO2379" s="515"/>
      <c r="AP2379" s="515"/>
      <c r="AQ2379" s="515"/>
      <c r="AR2379" s="515"/>
      <c r="AS2379" s="515"/>
      <c r="AT2379" s="515"/>
      <c r="AU2379" s="489"/>
    </row>
    <row r="2380" spans="1:47" s="516" customFormat="1" ht="12.75">
      <c r="A2380" s="534"/>
      <c r="B2380" s="401" t="s">
        <v>376</v>
      </c>
      <c r="C2380" s="360"/>
      <c r="D2380" s="360"/>
      <c r="E2380" s="360"/>
      <c r="F2380" s="402"/>
      <c r="G2380" s="402"/>
      <c r="H2380" s="177"/>
      <c r="I2380" s="177"/>
      <c r="J2380" s="177"/>
      <c r="K2380" s="177"/>
      <c r="L2380" s="177"/>
      <c r="M2380" s="177"/>
      <c r="N2380" s="177"/>
      <c r="O2380" s="177"/>
      <c r="P2380" s="177"/>
      <c r="Q2380" s="177"/>
      <c r="R2380" s="177"/>
      <c r="S2380" s="177"/>
      <c r="T2380" s="392">
        <v>0</v>
      </c>
      <c r="U2380" s="392">
        <v>0</v>
      </c>
      <c r="V2380" s="177"/>
      <c r="W2380" s="177"/>
      <c r="X2380" s="177"/>
      <c r="Y2380" s="177"/>
      <c r="Z2380" s="177"/>
      <c r="AA2380" s="545">
        <v>0</v>
      </c>
      <c r="AB2380" s="490"/>
      <c r="AC2380" s="515"/>
      <c r="AD2380" s="515"/>
      <c r="AE2380" s="515"/>
      <c r="AF2380" s="488"/>
      <c r="AG2380" s="515"/>
      <c r="AH2380" s="515"/>
      <c r="AI2380" s="488"/>
      <c r="AJ2380" s="488"/>
      <c r="AK2380" s="515"/>
      <c r="AL2380" s="515"/>
      <c r="AM2380" s="515"/>
      <c r="AN2380" s="515"/>
      <c r="AO2380" s="515"/>
      <c r="AP2380" s="515"/>
      <c r="AQ2380" s="515"/>
      <c r="AR2380" s="515"/>
      <c r="AS2380" s="515"/>
      <c r="AT2380" s="515"/>
      <c r="AU2380" s="489"/>
    </row>
    <row r="2381" spans="1:47" s="516" customFormat="1" ht="12.75">
      <c r="A2381" s="534"/>
      <c r="B2381" s="401" t="s">
        <v>377</v>
      </c>
      <c r="C2381" s="360"/>
      <c r="D2381" s="360"/>
      <c r="E2381" s="360"/>
      <c r="F2381" s="402"/>
      <c r="G2381" s="402"/>
      <c r="H2381" s="177"/>
      <c r="I2381" s="177"/>
      <c r="J2381" s="177"/>
      <c r="K2381" s="177"/>
      <c r="L2381" s="177"/>
      <c r="M2381" s="177"/>
      <c r="N2381" s="177"/>
      <c r="O2381" s="177"/>
      <c r="P2381" s="177"/>
      <c r="Q2381" s="177"/>
      <c r="R2381" s="177"/>
      <c r="S2381" s="177"/>
      <c r="T2381" s="392">
        <v>0</v>
      </c>
      <c r="U2381" s="392">
        <v>0</v>
      </c>
      <c r="V2381" s="177"/>
      <c r="W2381" s="177"/>
      <c r="X2381" s="177"/>
      <c r="Y2381" s="177"/>
      <c r="Z2381" s="177"/>
      <c r="AA2381" s="545">
        <v>0</v>
      </c>
      <c r="AB2381" s="490"/>
      <c r="AC2381" s="515"/>
      <c r="AD2381" s="515"/>
      <c r="AE2381" s="515"/>
      <c r="AF2381" s="488"/>
      <c r="AG2381" s="515"/>
      <c r="AH2381" s="515"/>
      <c r="AI2381" s="488"/>
      <c r="AJ2381" s="488"/>
      <c r="AK2381" s="515"/>
      <c r="AL2381" s="515"/>
      <c r="AM2381" s="515"/>
      <c r="AN2381" s="515"/>
      <c r="AO2381" s="515"/>
      <c r="AP2381" s="515"/>
      <c r="AQ2381" s="515"/>
      <c r="AR2381" s="515"/>
      <c r="AS2381" s="515"/>
      <c r="AT2381" s="515"/>
      <c r="AU2381" s="489"/>
    </row>
    <row r="2382" spans="1:47" s="516" customFormat="1" ht="12.75">
      <c r="A2382" s="534"/>
      <c r="B2382" s="401" t="s">
        <v>67</v>
      </c>
      <c r="C2382" s="360"/>
      <c r="D2382" s="360"/>
      <c r="E2382" s="360"/>
      <c r="F2382" s="402"/>
      <c r="G2382" s="402"/>
      <c r="H2382" s="177">
        <v>87.576071999999996</v>
      </c>
      <c r="I2382" s="518">
        <v>7.9201599999999956</v>
      </c>
      <c r="J2382" s="177"/>
      <c r="K2382" s="177"/>
      <c r="L2382" s="177"/>
      <c r="M2382" s="177"/>
      <c r="N2382" s="177"/>
      <c r="O2382" s="177"/>
      <c r="P2382" s="177"/>
      <c r="Q2382" s="177"/>
      <c r="R2382" s="177"/>
      <c r="S2382" s="177"/>
      <c r="T2382" s="392">
        <v>0</v>
      </c>
      <c r="U2382" s="392">
        <v>0</v>
      </c>
      <c r="V2382" s="177">
        <v>53.770499999999998</v>
      </c>
      <c r="W2382" s="177">
        <v>7.9201599999999956</v>
      </c>
      <c r="X2382" s="177"/>
      <c r="Y2382" s="177"/>
      <c r="Z2382" s="177"/>
      <c r="AA2382" s="545">
        <v>61.690659999999994</v>
      </c>
      <c r="AB2382" s="490"/>
      <c r="AC2382" s="515"/>
      <c r="AD2382" s="515"/>
      <c r="AE2382" s="515"/>
      <c r="AF2382" s="488"/>
      <c r="AG2382" s="515"/>
      <c r="AH2382" s="515"/>
      <c r="AI2382" s="488"/>
      <c r="AJ2382" s="488"/>
      <c r="AK2382" s="515"/>
      <c r="AL2382" s="515"/>
      <c r="AM2382" s="515"/>
      <c r="AN2382" s="515"/>
      <c r="AO2382" s="515"/>
      <c r="AP2382" s="515"/>
      <c r="AQ2382" s="515"/>
      <c r="AR2382" s="515"/>
      <c r="AS2382" s="515"/>
      <c r="AT2382" s="515"/>
      <c r="AU2382" s="489"/>
    </row>
    <row r="2383" spans="1:47" s="528" customFormat="1" ht="30" customHeight="1">
      <c r="A2383" s="542">
        <v>100</v>
      </c>
      <c r="B2383" s="544" t="s">
        <v>187</v>
      </c>
      <c r="C2383" s="513"/>
      <c r="D2383" s="513">
        <v>0</v>
      </c>
      <c r="E2383" s="513">
        <v>0</v>
      </c>
      <c r="F2383" s="398">
        <v>2012</v>
      </c>
      <c r="G2383" s="398">
        <v>2012</v>
      </c>
      <c r="H2383" s="513">
        <v>200</v>
      </c>
      <c r="I2383" s="513">
        <v>75</v>
      </c>
      <c r="J2383" s="513"/>
      <c r="K2383" s="513"/>
      <c r="L2383" s="513"/>
      <c r="M2383" s="513"/>
      <c r="N2383" s="513"/>
      <c r="O2383" s="513"/>
      <c r="P2383" s="513"/>
      <c r="Q2383" s="513"/>
      <c r="R2383" s="513"/>
      <c r="S2383" s="513"/>
      <c r="T2383" s="584">
        <v>0</v>
      </c>
      <c r="U2383" s="584">
        <v>0</v>
      </c>
      <c r="V2383" s="590">
        <v>75</v>
      </c>
      <c r="W2383" s="513">
        <v>75</v>
      </c>
      <c r="X2383" s="513"/>
      <c r="Y2383" s="513"/>
      <c r="Z2383" s="513"/>
      <c r="AA2383" s="587">
        <v>150</v>
      </c>
      <c r="AB2383" s="531"/>
      <c r="AC2383" s="515"/>
      <c r="AD2383" s="537"/>
      <c r="AE2383" s="537"/>
      <c r="AF2383" s="515"/>
      <c r="AG2383" s="515"/>
      <c r="AH2383" s="515"/>
      <c r="AI2383" s="515"/>
      <c r="AJ2383" s="515"/>
      <c r="AK2383" s="515"/>
      <c r="AL2383" s="515"/>
      <c r="AM2383" s="515"/>
      <c r="AN2383" s="515"/>
      <c r="AO2383" s="515"/>
      <c r="AP2383" s="515"/>
      <c r="AQ2383" s="537"/>
      <c r="AR2383" s="537"/>
      <c r="AS2383" s="537"/>
      <c r="AT2383" s="537"/>
      <c r="AU2383" s="527"/>
    </row>
    <row r="2384" spans="1:47" s="516" customFormat="1" ht="12.75">
      <c r="A2384" s="534"/>
      <c r="B2384" s="401" t="s">
        <v>361</v>
      </c>
      <c r="C2384" s="360">
        <v>0</v>
      </c>
      <c r="D2384" s="360">
        <v>0</v>
      </c>
      <c r="E2384" s="360">
        <v>0</v>
      </c>
      <c r="F2384" s="402"/>
      <c r="G2384" s="402"/>
      <c r="H2384" s="177">
        <v>200</v>
      </c>
      <c r="I2384" s="177">
        <v>75</v>
      </c>
      <c r="J2384" s="177">
        <v>0</v>
      </c>
      <c r="K2384" s="177">
        <v>0</v>
      </c>
      <c r="L2384" s="177">
        <v>0</v>
      </c>
      <c r="M2384" s="177">
        <v>0</v>
      </c>
      <c r="N2384" s="177">
        <v>0</v>
      </c>
      <c r="O2384" s="177">
        <v>0</v>
      </c>
      <c r="P2384" s="177">
        <v>0</v>
      </c>
      <c r="Q2384" s="177">
        <v>0</v>
      </c>
      <c r="R2384" s="177">
        <v>0</v>
      </c>
      <c r="S2384" s="177">
        <v>0</v>
      </c>
      <c r="T2384" s="392">
        <v>0</v>
      </c>
      <c r="U2384" s="392">
        <v>0</v>
      </c>
      <c r="V2384" s="177">
        <v>75</v>
      </c>
      <c r="W2384" s="177">
        <v>75</v>
      </c>
      <c r="X2384" s="177">
        <v>0</v>
      </c>
      <c r="Y2384" s="177">
        <v>0</v>
      </c>
      <c r="Z2384" s="177">
        <v>0</v>
      </c>
      <c r="AA2384" s="545">
        <v>150</v>
      </c>
      <c r="AB2384" s="490"/>
      <c r="AC2384" s="515"/>
      <c r="AD2384" s="515"/>
      <c r="AE2384" s="515"/>
      <c r="AF2384" s="488"/>
      <c r="AG2384" s="515"/>
      <c r="AH2384" s="515"/>
      <c r="AI2384" s="488"/>
      <c r="AJ2384" s="488"/>
      <c r="AK2384" s="515"/>
      <c r="AL2384" s="515"/>
      <c r="AM2384" s="515"/>
      <c r="AN2384" s="515"/>
      <c r="AO2384" s="515"/>
      <c r="AP2384" s="515"/>
      <c r="AQ2384" s="515"/>
      <c r="AR2384" s="515"/>
      <c r="AS2384" s="515"/>
      <c r="AT2384" s="515"/>
      <c r="AU2384" s="489"/>
    </row>
    <row r="2385" spans="1:47" s="516" customFormat="1" ht="12.75">
      <c r="A2385" s="534"/>
      <c r="B2385" s="401" t="s">
        <v>362</v>
      </c>
      <c r="C2385" s="360">
        <v>0</v>
      </c>
      <c r="D2385" s="360">
        <v>0</v>
      </c>
      <c r="E2385" s="360">
        <v>0</v>
      </c>
      <c r="F2385" s="402"/>
      <c r="G2385" s="402"/>
      <c r="H2385" s="177">
        <v>0</v>
      </c>
      <c r="I2385" s="177">
        <v>0</v>
      </c>
      <c r="J2385" s="177">
        <v>0</v>
      </c>
      <c r="K2385" s="177">
        <v>0</v>
      </c>
      <c r="L2385" s="177">
        <v>0</v>
      </c>
      <c r="M2385" s="177">
        <v>0</v>
      </c>
      <c r="N2385" s="177">
        <v>0</v>
      </c>
      <c r="O2385" s="177">
        <v>0</v>
      </c>
      <c r="P2385" s="177">
        <v>0</v>
      </c>
      <c r="Q2385" s="177">
        <v>0</v>
      </c>
      <c r="R2385" s="177">
        <v>0</v>
      </c>
      <c r="S2385" s="177">
        <v>0</v>
      </c>
      <c r="T2385" s="392">
        <v>0</v>
      </c>
      <c r="U2385" s="392">
        <v>0</v>
      </c>
      <c r="V2385" s="177">
        <v>0</v>
      </c>
      <c r="W2385" s="177">
        <v>0</v>
      </c>
      <c r="X2385" s="177">
        <v>0</v>
      </c>
      <c r="Y2385" s="177">
        <v>0</v>
      </c>
      <c r="Z2385" s="177">
        <v>0</v>
      </c>
      <c r="AA2385" s="545">
        <v>0</v>
      </c>
      <c r="AB2385" s="490"/>
      <c r="AC2385" s="515"/>
      <c r="AD2385" s="515"/>
      <c r="AE2385" s="515"/>
      <c r="AF2385" s="488"/>
      <c r="AG2385" s="515"/>
      <c r="AH2385" s="515"/>
      <c r="AI2385" s="488"/>
      <c r="AJ2385" s="488"/>
      <c r="AK2385" s="515"/>
      <c r="AL2385" s="515"/>
      <c r="AM2385" s="515"/>
      <c r="AN2385" s="515"/>
      <c r="AO2385" s="515"/>
      <c r="AP2385" s="515"/>
      <c r="AQ2385" s="515"/>
      <c r="AR2385" s="515"/>
      <c r="AS2385" s="515"/>
      <c r="AT2385" s="515"/>
      <c r="AU2385" s="489"/>
    </row>
    <row r="2386" spans="1:47" s="516" customFormat="1" ht="12.75">
      <c r="A2386" s="534"/>
      <c r="B2386" s="401" t="s">
        <v>363</v>
      </c>
      <c r="C2386" s="360">
        <v>0</v>
      </c>
      <c r="D2386" s="360">
        <v>0</v>
      </c>
      <c r="E2386" s="360">
        <v>0</v>
      </c>
      <c r="F2386" s="402"/>
      <c r="G2386" s="402"/>
      <c r="H2386" s="177">
        <v>0</v>
      </c>
      <c r="I2386" s="177">
        <v>0</v>
      </c>
      <c r="J2386" s="177">
        <v>0</v>
      </c>
      <c r="K2386" s="177">
        <v>0</v>
      </c>
      <c r="L2386" s="177">
        <v>0</v>
      </c>
      <c r="M2386" s="177">
        <v>0</v>
      </c>
      <c r="N2386" s="177">
        <v>0</v>
      </c>
      <c r="O2386" s="177">
        <v>0</v>
      </c>
      <c r="P2386" s="177">
        <v>0</v>
      </c>
      <c r="Q2386" s="177">
        <v>0</v>
      </c>
      <c r="R2386" s="177">
        <v>0</v>
      </c>
      <c r="S2386" s="177">
        <v>0</v>
      </c>
      <c r="T2386" s="392">
        <v>0</v>
      </c>
      <c r="U2386" s="392">
        <v>0</v>
      </c>
      <c r="V2386" s="177">
        <v>0</v>
      </c>
      <c r="W2386" s="177">
        <v>0</v>
      </c>
      <c r="X2386" s="177">
        <v>0</v>
      </c>
      <c r="Y2386" s="177">
        <v>0</v>
      </c>
      <c r="Z2386" s="177">
        <v>0</v>
      </c>
      <c r="AA2386" s="545">
        <v>0</v>
      </c>
      <c r="AB2386" s="490"/>
      <c r="AC2386" s="515"/>
      <c r="AD2386" s="515"/>
      <c r="AE2386" s="515"/>
      <c r="AF2386" s="488"/>
      <c r="AG2386" s="515"/>
      <c r="AH2386" s="515"/>
      <c r="AI2386" s="488"/>
      <c r="AJ2386" s="488"/>
      <c r="AK2386" s="515"/>
      <c r="AL2386" s="515"/>
      <c r="AM2386" s="515"/>
      <c r="AN2386" s="515"/>
      <c r="AO2386" s="515"/>
      <c r="AP2386" s="515"/>
      <c r="AQ2386" s="515"/>
      <c r="AR2386" s="515"/>
      <c r="AS2386" s="515"/>
      <c r="AT2386" s="515"/>
      <c r="AU2386" s="489"/>
    </row>
    <row r="2387" spans="1:47" s="516" customFormat="1" ht="12.75">
      <c r="A2387" s="534"/>
      <c r="B2387" s="401" t="s">
        <v>364</v>
      </c>
      <c r="C2387" s="360"/>
      <c r="D2387" s="360"/>
      <c r="E2387" s="360"/>
      <c r="F2387" s="402"/>
      <c r="G2387" s="402"/>
      <c r="H2387" s="177"/>
      <c r="I2387" s="177"/>
      <c r="J2387" s="177"/>
      <c r="K2387" s="177"/>
      <c r="L2387" s="177"/>
      <c r="M2387" s="177"/>
      <c r="N2387" s="177"/>
      <c r="O2387" s="177"/>
      <c r="P2387" s="177"/>
      <c r="Q2387" s="177"/>
      <c r="R2387" s="177"/>
      <c r="S2387" s="177"/>
      <c r="T2387" s="392">
        <v>0</v>
      </c>
      <c r="U2387" s="392">
        <v>0</v>
      </c>
      <c r="V2387" s="177"/>
      <c r="W2387" s="177"/>
      <c r="X2387" s="177"/>
      <c r="Y2387" s="177"/>
      <c r="Z2387" s="177"/>
      <c r="AA2387" s="545">
        <v>0</v>
      </c>
      <c r="AB2387" s="490"/>
      <c r="AC2387" s="515"/>
      <c r="AD2387" s="515"/>
      <c r="AE2387" s="515"/>
      <c r="AF2387" s="488"/>
      <c r="AG2387" s="515"/>
      <c r="AH2387" s="515"/>
      <c r="AI2387" s="488"/>
      <c r="AJ2387" s="488"/>
      <c r="AK2387" s="515"/>
      <c r="AL2387" s="515"/>
      <c r="AM2387" s="515"/>
      <c r="AN2387" s="515"/>
      <c r="AO2387" s="515"/>
      <c r="AP2387" s="515"/>
      <c r="AQ2387" s="515"/>
      <c r="AR2387" s="515"/>
      <c r="AS2387" s="515"/>
      <c r="AT2387" s="515"/>
      <c r="AU2387" s="489"/>
    </row>
    <row r="2388" spans="1:47" s="516" customFormat="1" ht="12.75">
      <c r="A2388" s="534"/>
      <c r="B2388" s="401" t="s">
        <v>365</v>
      </c>
      <c r="C2388" s="360"/>
      <c r="D2388" s="360"/>
      <c r="E2388" s="360"/>
      <c r="F2388" s="402"/>
      <c r="G2388" s="402"/>
      <c r="H2388" s="177"/>
      <c r="I2388" s="177"/>
      <c r="J2388" s="177"/>
      <c r="K2388" s="177"/>
      <c r="L2388" s="177"/>
      <c r="M2388" s="177"/>
      <c r="N2388" s="177"/>
      <c r="O2388" s="177"/>
      <c r="P2388" s="177"/>
      <c r="Q2388" s="177"/>
      <c r="R2388" s="177"/>
      <c r="S2388" s="177"/>
      <c r="T2388" s="392">
        <v>0</v>
      </c>
      <c r="U2388" s="392">
        <v>0</v>
      </c>
      <c r="V2388" s="177"/>
      <c r="W2388" s="177"/>
      <c r="X2388" s="177"/>
      <c r="Y2388" s="177"/>
      <c r="Z2388" s="177"/>
      <c r="AA2388" s="545">
        <v>0</v>
      </c>
      <c r="AB2388" s="490"/>
      <c r="AC2388" s="515"/>
      <c r="AD2388" s="515"/>
      <c r="AE2388" s="515"/>
      <c r="AF2388" s="488"/>
      <c r="AG2388" s="515"/>
      <c r="AH2388" s="515"/>
      <c r="AI2388" s="488"/>
      <c r="AJ2388" s="488"/>
      <c r="AK2388" s="515"/>
      <c r="AL2388" s="515"/>
      <c r="AM2388" s="515"/>
      <c r="AN2388" s="515"/>
      <c r="AO2388" s="515"/>
      <c r="AP2388" s="515"/>
      <c r="AQ2388" s="515"/>
      <c r="AR2388" s="515"/>
      <c r="AS2388" s="515"/>
      <c r="AT2388" s="515"/>
      <c r="AU2388" s="489"/>
    </row>
    <row r="2389" spans="1:47" s="516" customFormat="1" ht="12.75">
      <c r="A2389" s="534"/>
      <c r="B2389" s="401" t="s">
        <v>366</v>
      </c>
      <c r="C2389" s="360"/>
      <c r="D2389" s="360"/>
      <c r="E2389" s="360"/>
      <c r="F2389" s="402"/>
      <c r="G2389" s="402"/>
      <c r="H2389" s="177"/>
      <c r="I2389" s="177"/>
      <c r="J2389" s="177"/>
      <c r="K2389" s="177"/>
      <c r="L2389" s="177"/>
      <c r="M2389" s="177"/>
      <c r="N2389" s="177"/>
      <c r="O2389" s="177"/>
      <c r="P2389" s="177"/>
      <c r="Q2389" s="177"/>
      <c r="R2389" s="177"/>
      <c r="S2389" s="177"/>
      <c r="T2389" s="392">
        <v>0</v>
      </c>
      <c r="U2389" s="392">
        <v>0</v>
      </c>
      <c r="V2389" s="177"/>
      <c r="W2389" s="177"/>
      <c r="X2389" s="177"/>
      <c r="Y2389" s="177"/>
      <c r="Z2389" s="177"/>
      <c r="AA2389" s="545">
        <v>0</v>
      </c>
      <c r="AB2389" s="490"/>
      <c r="AC2389" s="515"/>
      <c r="AD2389" s="515"/>
      <c r="AE2389" s="515"/>
      <c r="AF2389" s="488"/>
      <c r="AG2389" s="515"/>
      <c r="AH2389" s="515"/>
      <c r="AI2389" s="488"/>
      <c r="AJ2389" s="488"/>
      <c r="AK2389" s="515"/>
      <c r="AL2389" s="515"/>
      <c r="AM2389" s="515"/>
      <c r="AN2389" s="515"/>
      <c r="AO2389" s="515"/>
      <c r="AP2389" s="515"/>
      <c r="AQ2389" s="515"/>
      <c r="AR2389" s="515"/>
      <c r="AS2389" s="515"/>
      <c r="AT2389" s="515"/>
      <c r="AU2389" s="489"/>
    </row>
    <row r="2390" spans="1:47" s="516" customFormat="1" ht="12.75">
      <c r="A2390" s="534"/>
      <c r="B2390" s="401" t="s">
        <v>367</v>
      </c>
      <c r="C2390" s="360"/>
      <c r="D2390" s="360"/>
      <c r="E2390" s="360"/>
      <c r="F2390" s="402"/>
      <c r="G2390" s="402"/>
      <c r="H2390" s="177"/>
      <c r="I2390" s="177"/>
      <c r="J2390" s="177"/>
      <c r="K2390" s="177"/>
      <c r="L2390" s="177"/>
      <c r="M2390" s="177"/>
      <c r="N2390" s="177"/>
      <c r="O2390" s="177"/>
      <c r="P2390" s="177"/>
      <c r="Q2390" s="177"/>
      <c r="R2390" s="177"/>
      <c r="S2390" s="177"/>
      <c r="T2390" s="392">
        <v>0</v>
      </c>
      <c r="U2390" s="392">
        <v>0</v>
      </c>
      <c r="V2390" s="177"/>
      <c r="W2390" s="177"/>
      <c r="X2390" s="177"/>
      <c r="Y2390" s="177"/>
      <c r="Z2390" s="177"/>
      <c r="AA2390" s="545">
        <v>0</v>
      </c>
      <c r="AB2390" s="490"/>
      <c r="AC2390" s="515"/>
      <c r="AD2390" s="515"/>
      <c r="AE2390" s="515"/>
      <c r="AF2390" s="488"/>
      <c r="AG2390" s="515"/>
      <c r="AH2390" s="515"/>
      <c r="AI2390" s="488"/>
      <c r="AJ2390" s="488"/>
      <c r="AK2390" s="515"/>
      <c r="AL2390" s="515"/>
      <c r="AM2390" s="515"/>
      <c r="AN2390" s="515"/>
      <c r="AO2390" s="515"/>
      <c r="AP2390" s="515"/>
      <c r="AQ2390" s="515"/>
      <c r="AR2390" s="515"/>
      <c r="AS2390" s="515"/>
      <c r="AT2390" s="515"/>
      <c r="AU2390" s="489"/>
    </row>
    <row r="2391" spans="1:47" s="516" customFormat="1" ht="12.75">
      <c r="A2391" s="534"/>
      <c r="B2391" s="401" t="s">
        <v>368</v>
      </c>
      <c r="C2391" s="360">
        <v>0</v>
      </c>
      <c r="D2391" s="360">
        <v>0</v>
      </c>
      <c r="E2391" s="360">
        <v>0</v>
      </c>
      <c r="F2391" s="402"/>
      <c r="G2391" s="402"/>
      <c r="H2391" s="177">
        <v>0</v>
      </c>
      <c r="I2391" s="177">
        <v>0</v>
      </c>
      <c r="J2391" s="177">
        <v>0</v>
      </c>
      <c r="K2391" s="177">
        <v>0</v>
      </c>
      <c r="L2391" s="177">
        <v>0</v>
      </c>
      <c r="M2391" s="177">
        <v>0</v>
      </c>
      <c r="N2391" s="177">
        <v>0</v>
      </c>
      <c r="O2391" s="177">
        <v>0</v>
      </c>
      <c r="P2391" s="177">
        <v>0</v>
      </c>
      <c r="Q2391" s="177">
        <v>0</v>
      </c>
      <c r="R2391" s="177">
        <v>0</v>
      </c>
      <c r="S2391" s="177">
        <v>0</v>
      </c>
      <c r="T2391" s="392">
        <v>0</v>
      </c>
      <c r="U2391" s="392">
        <v>0</v>
      </c>
      <c r="V2391" s="177">
        <v>0</v>
      </c>
      <c r="W2391" s="177">
        <v>0</v>
      </c>
      <c r="X2391" s="177">
        <v>0</v>
      </c>
      <c r="Y2391" s="177">
        <v>0</v>
      </c>
      <c r="Z2391" s="177">
        <v>0</v>
      </c>
      <c r="AA2391" s="545">
        <v>0</v>
      </c>
      <c r="AB2391" s="490"/>
      <c r="AC2391" s="515"/>
      <c r="AD2391" s="515"/>
      <c r="AE2391" s="515"/>
      <c r="AF2391" s="488"/>
      <c r="AG2391" s="515"/>
      <c r="AH2391" s="515"/>
      <c r="AI2391" s="488"/>
      <c r="AJ2391" s="488"/>
      <c r="AK2391" s="515"/>
      <c r="AL2391" s="515"/>
      <c r="AM2391" s="515"/>
      <c r="AN2391" s="515"/>
      <c r="AO2391" s="515"/>
      <c r="AP2391" s="515"/>
      <c r="AQ2391" s="515"/>
      <c r="AR2391" s="515"/>
      <c r="AS2391" s="515"/>
      <c r="AT2391" s="515"/>
      <c r="AU2391" s="489"/>
    </row>
    <row r="2392" spans="1:47" s="516" customFormat="1" ht="12.75">
      <c r="A2392" s="534"/>
      <c r="B2392" s="401" t="s">
        <v>369</v>
      </c>
      <c r="C2392" s="360"/>
      <c r="D2392" s="360"/>
      <c r="E2392" s="360"/>
      <c r="F2392" s="402"/>
      <c r="G2392" s="402"/>
      <c r="H2392" s="177"/>
      <c r="I2392" s="177"/>
      <c r="J2392" s="177"/>
      <c r="K2392" s="177"/>
      <c r="L2392" s="177"/>
      <c r="M2392" s="177"/>
      <c r="N2392" s="177"/>
      <c r="O2392" s="177"/>
      <c r="P2392" s="177"/>
      <c r="Q2392" s="177"/>
      <c r="R2392" s="177"/>
      <c r="S2392" s="177"/>
      <c r="T2392" s="392">
        <v>0</v>
      </c>
      <c r="U2392" s="392">
        <v>0</v>
      </c>
      <c r="V2392" s="177"/>
      <c r="W2392" s="177"/>
      <c r="X2392" s="177"/>
      <c r="Y2392" s="177"/>
      <c r="Z2392" s="177"/>
      <c r="AA2392" s="545">
        <v>0</v>
      </c>
      <c r="AB2392" s="490"/>
      <c r="AC2392" s="515"/>
      <c r="AD2392" s="515"/>
      <c r="AE2392" s="515"/>
      <c r="AF2392" s="488"/>
      <c r="AG2392" s="515"/>
      <c r="AH2392" s="515"/>
      <c r="AI2392" s="488"/>
      <c r="AJ2392" s="488"/>
      <c r="AK2392" s="515"/>
      <c r="AL2392" s="515"/>
      <c r="AM2392" s="515"/>
      <c r="AN2392" s="515"/>
      <c r="AO2392" s="515"/>
      <c r="AP2392" s="515"/>
      <c r="AQ2392" s="515"/>
      <c r="AR2392" s="515"/>
      <c r="AS2392" s="515"/>
      <c r="AT2392" s="515"/>
      <c r="AU2392" s="489"/>
    </row>
    <row r="2393" spans="1:47" s="516" customFormat="1" ht="12.75">
      <c r="A2393" s="534"/>
      <c r="B2393" s="401" t="s">
        <v>370</v>
      </c>
      <c r="C2393" s="360"/>
      <c r="D2393" s="360"/>
      <c r="E2393" s="360"/>
      <c r="F2393" s="402"/>
      <c r="G2393" s="402"/>
      <c r="H2393" s="177"/>
      <c r="I2393" s="177"/>
      <c r="J2393" s="177"/>
      <c r="K2393" s="177"/>
      <c r="L2393" s="177"/>
      <c r="M2393" s="177"/>
      <c r="N2393" s="177"/>
      <c r="O2393" s="177"/>
      <c r="P2393" s="177"/>
      <c r="Q2393" s="177"/>
      <c r="R2393" s="177"/>
      <c r="S2393" s="177"/>
      <c r="T2393" s="392">
        <v>0</v>
      </c>
      <c r="U2393" s="392">
        <v>0</v>
      </c>
      <c r="V2393" s="177"/>
      <c r="W2393" s="177"/>
      <c r="X2393" s="177"/>
      <c r="Y2393" s="177"/>
      <c r="Z2393" s="177"/>
      <c r="AA2393" s="545">
        <v>0</v>
      </c>
      <c r="AB2393" s="490"/>
      <c r="AC2393" s="515"/>
      <c r="AD2393" s="515"/>
      <c r="AE2393" s="515"/>
      <c r="AF2393" s="488"/>
      <c r="AG2393" s="515"/>
      <c r="AH2393" s="515"/>
      <c r="AI2393" s="488"/>
      <c r="AJ2393" s="488"/>
      <c r="AK2393" s="515"/>
      <c r="AL2393" s="515"/>
      <c r="AM2393" s="515"/>
      <c r="AN2393" s="515"/>
      <c r="AO2393" s="515"/>
      <c r="AP2393" s="515"/>
      <c r="AQ2393" s="515"/>
      <c r="AR2393" s="515"/>
      <c r="AS2393" s="515"/>
      <c r="AT2393" s="515"/>
      <c r="AU2393" s="489"/>
    </row>
    <row r="2394" spans="1:47" s="516" customFormat="1" ht="12.75">
      <c r="A2394" s="534"/>
      <c r="B2394" s="401" t="s">
        <v>371</v>
      </c>
      <c r="C2394" s="360"/>
      <c r="D2394" s="360"/>
      <c r="E2394" s="360"/>
      <c r="F2394" s="402"/>
      <c r="G2394" s="402"/>
      <c r="H2394" s="177"/>
      <c r="I2394" s="177"/>
      <c r="J2394" s="177"/>
      <c r="K2394" s="177"/>
      <c r="L2394" s="177"/>
      <c r="M2394" s="177"/>
      <c r="N2394" s="177"/>
      <c r="O2394" s="177"/>
      <c r="P2394" s="177"/>
      <c r="Q2394" s="177"/>
      <c r="R2394" s="177"/>
      <c r="S2394" s="177"/>
      <c r="T2394" s="392">
        <v>0</v>
      </c>
      <c r="U2394" s="392">
        <v>0</v>
      </c>
      <c r="V2394" s="177"/>
      <c r="W2394" s="177"/>
      <c r="X2394" s="177"/>
      <c r="Y2394" s="177"/>
      <c r="Z2394" s="177"/>
      <c r="AA2394" s="545">
        <v>0</v>
      </c>
      <c r="AB2394" s="490"/>
      <c r="AC2394" s="515"/>
      <c r="AD2394" s="515"/>
      <c r="AE2394" s="515"/>
      <c r="AF2394" s="488"/>
      <c r="AG2394" s="515"/>
      <c r="AH2394" s="515"/>
      <c r="AI2394" s="488"/>
      <c r="AJ2394" s="488"/>
      <c r="AK2394" s="515"/>
      <c r="AL2394" s="515"/>
      <c r="AM2394" s="515"/>
      <c r="AN2394" s="515"/>
      <c r="AO2394" s="515"/>
      <c r="AP2394" s="515"/>
      <c r="AQ2394" s="515"/>
      <c r="AR2394" s="515"/>
      <c r="AS2394" s="515"/>
      <c r="AT2394" s="515"/>
      <c r="AU2394" s="489"/>
    </row>
    <row r="2395" spans="1:47" s="516" customFormat="1" ht="12.75">
      <c r="A2395" s="534"/>
      <c r="B2395" s="401" t="s">
        <v>372</v>
      </c>
      <c r="C2395" s="360"/>
      <c r="D2395" s="360"/>
      <c r="E2395" s="360"/>
      <c r="F2395" s="402"/>
      <c r="G2395" s="402"/>
      <c r="H2395" s="177"/>
      <c r="I2395" s="177"/>
      <c r="J2395" s="177"/>
      <c r="K2395" s="177"/>
      <c r="L2395" s="177"/>
      <c r="M2395" s="177"/>
      <c r="N2395" s="177"/>
      <c r="O2395" s="177"/>
      <c r="P2395" s="177"/>
      <c r="Q2395" s="177"/>
      <c r="R2395" s="177"/>
      <c r="S2395" s="177"/>
      <c r="T2395" s="392">
        <v>0</v>
      </c>
      <c r="U2395" s="392">
        <v>0</v>
      </c>
      <c r="V2395" s="177"/>
      <c r="W2395" s="177"/>
      <c r="X2395" s="177"/>
      <c r="Y2395" s="177"/>
      <c r="Z2395" s="177"/>
      <c r="AA2395" s="545">
        <v>0</v>
      </c>
      <c r="AB2395" s="490"/>
      <c r="AC2395" s="515"/>
      <c r="AD2395" s="515"/>
      <c r="AE2395" s="515"/>
      <c r="AF2395" s="488"/>
      <c r="AG2395" s="515"/>
      <c r="AH2395" s="515"/>
      <c r="AI2395" s="488"/>
      <c r="AJ2395" s="488"/>
      <c r="AK2395" s="515"/>
      <c r="AL2395" s="515"/>
      <c r="AM2395" s="515"/>
      <c r="AN2395" s="515"/>
      <c r="AO2395" s="515"/>
      <c r="AP2395" s="515"/>
      <c r="AQ2395" s="515"/>
      <c r="AR2395" s="515"/>
      <c r="AS2395" s="515"/>
      <c r="AT2395" s="515"/>
      <c r="AU2395" s="489"/>
    </row>
    <row r="2396" spans="1:47" s="516" customFormat="1" ht="12.75">
      <c r="A2396" s="534"/>
      <c r="B2396" s="401" t="s">
        <v>373</v>
      </c>
      <c r="C2396" s="360">
        <v>0</v>
      </c>
      <c r="D2396" s="360">
        <v>0</v>
      </c>
      <c r="E2396" s="360">
        <v>0</v>
      </c>
      <c r="F2396" s="402"/>
      <c r="G2396" s="402"/>
      <c r="H2396" s="177">
        <v>0</v>
      </c>
      <c r="I2396" s="177">
        <v>0</v>
      </c>
      <c r="J2396" s="177">
        <v>0</v>
      </c>
      <c r="K2396" s="177">
        <v>0</v>
      </c>
      <c r="L2396" s="177">
        <v>0</v>
      </c>
      <c r="M2396" s="177">
        <v>0</v>
      </c>
      <c r="N2396" s="177">
        <v>0</v>
      </c>
      <c r="O2396" s="177">
        <v>0</v>
      </c>
      <c r="P2396" s="177">
        <v>0</v>
      </c>
      <c r="Q2396" s="177">
        <v>0</v>
      </c>
      <c r="R2396" s="177">
        <v>0</v>
      </c>
      <c r="S2396" s="177">
        <v>0</v>
      </c>
      <c r="T2396" s="392">
        <v>0</v>
      </c>
      <c r="U2396" s="392">
        <v>0</v>
      </c>
      <c r="V2396" s="177">
        <v>0</v>
      </c>
      <c r="W2396" s="177">
        <v>0</v>
      </c>
      <c r="X2396" s="177">
        <v>0</v>
      </c>
      <c r="Y2396" s="177">
        <v>0</v>
      </c>
      <c r="Z2396" s="177">
        <v>0</v>
      </c>
      <c r="AA2396" s="545">
        <v>0</v>
      </c>
      <c r="AB2396" s="490"/>
      <c r="AC2396" s="515"/>
      <c r="AD2396" s="515"/>
      <c r="AE2396" s="515"/>
      <c r="AF2396" s="488"/>
      <c r="AG2396" s="515"/>
      <c r="AH2396" s="515"/>
      <c r="AI2396" s="488"/>
      <c r="AJ2396" s="488"/>
      <c r="AK2396" s="515"/>
      <c r="AL2396" s="515"/>
      <c r="AM2396" s="515"/>
      <c r="AN2396" s="515"/>
      <c r="AO2396" s="515"/>
      <c r="AP2396" s="515"/>
      <c r="AQ2396" s="515"/>
      <c r="AR2396" s="515"/>
      <c r="AS2396" s="515"/>
      <c r="AT2396" s="515"/>
      <c r="AU2396" s="489"/>
    </row>
    <row r="2397" spans="1:47" s="516" customFormat="1" ht="12.75">
      <c r="A2397" s="534"/>
      <c r="B2397" s="401" t="s">
        <v>374</v>
      </c>
      <c r="C2397" s="360"/>
      <c r="D2397" s="360"/>
      <c r="E2397" s="360"/>
      <c r="F2397" s="402"/>
      <c r="G2397" s="402"/>
      <c r="H2397" s="177"/>
      <c r="I2397" s="177"/>
      <c r="J2397" s="177"/>
      <c r="K2397" s="177"/>
      <c r="L2397" s="177"/>
      <c r="M2397" s="177"/>
      <c r="N2397" s="177"/>
      <c r="O2397" s="177"/>
      <c r="P2397" s="177"/>
      <c r="Q2397" s="177"/>
      <c r="R2397" s="177"/>
      <c r="S2397" s="177"/>
      <c r="T2397" s="392">
        <v>0</v>
      </c>
      <c r="U2397" s="392">
        <v>0</v>
      </c>
      <c r="V2397" s="177"/>
      <c r="W2397" s="177"/>
      <c r="X2397" s="177"/>
      <c r="Y2397" s="177"/>
      <c r="Z2397" s="177"/>
      <c r="AA2397" s="545">
        <v>0</v>
      </c>
      <c r="AB2397" s="490"/>
      <c r="AC2397" s="515"/>
      <c r="AD2397" s="515"/>
      <c r="AE2397" s="515"/>
      <c r="AF2397" s="488"/>
      <c r="AG2397" s="515"/>
      <c r="AH2397" s="515"/>
      <c r="AI2397" s="488"/>
      <c r="AJ2397" s="488"/>
      <c r="AK2397" s="515"/>
      <c r="AL2397" s="515"/>
      <c r="AM2397" s="515"/>
      <c r="AN2397" s="515"/>
      <c r="AO2397" s="515"/>
      <c r="AP2397" s="515"/>
      <c r="AQ2397" s="515"/>
      <c r="AR2397" s="515"/>
      <c r="AS2397" s="515"/>
      <c r="AT2397" s="515"/>
      <c r="AU2397" s="489"/>
    </row>
    <row r="2398" spans="1:47" s="516" customFormat="1" ht="12.75">
      <c r="A2398" s="534"/>
      <c r="B2398" s="401" t="s">
        <v>375</v>
      </c>
      <c r="C2398" s="360"/>
      <c r="D2398" s="360"/>
      <c r="E2398" s="360"/>
      <c r="F2398" s="402"/>
      <c r="G2398" s="402"/>
      <c r="H2398" s="177"/>
      <c r="I2398" s="177"/>
      <c r="J2398" s="177"/>
      <c r="K2398" s="177"/>
      <c r="L2398" s="177"/>
      <c r="M2398" s="177"/>
      <c r="N2398" s="177"/>
      <c r="O2398" s="177"/>
      <c r="P2398" s="177"/>
      <c r="Q2398" s="177"/>
      <c r="R2398" s="177"/>
      <c r="S2398" s="177"/>
      <c r="T2398" s="392">
        <v>0</v>
      </c>
      <c r="U2398" s="392">
        <v>0</v>
      </c>
      <c r="V2398" s="177"/>
      <c r="W2398" s="177"/>
      <c r="X2398" s="177"/>
      <c r="Y2398" s="177"/>
      <c r="Z2398" s="177"/>
      <c r="AA2398" s="545">
        <v>0</v>
      </c>
      <c r="AB2398" s="490"/>
      <c r="AC2398" s="515"/>
      <c r="AD2398" s="515"/>
      <c r="AE2398" s="515"/>
      <c r="AF2398" s="488"/>
      <c r="AG2398" s="515"/>
      <c r="AH2398" s="515"/>
      <c r="AI2398" s="488"/>
      <c r="AJ2398" s="488"/>
      <c r="AK2398" s="515"/>
      <c r="AL2398" s="515"/>
      <c r="AM2398" s="515"/>
      <c r="AN2398" s="515"/>
      <c r="AO2398" s="515"/>
      <c r="AP2398" s="515"/>
      <c r="AQ2398" s="515"/>
      <c r="AR2398" s="515"/>
      <c r="AS2398" s="515"/>
      <c r="AT2398" s="515"/>
      <c r="AU2398" s="489"/>
    </row>
    <row r="2399" spans="1:47" s="516" customFormat="1" ht="12.75">
      <c r="A2399" s="534"/>
      <c r="B2399" s="401" t="s">
        <v>376</v>
      </c>
      <c r="C2399" s="360"/>
      <c r="D2399" s="360"/>
      <c r="E2399" s="360"/>
      <c r="F2399" s="402"/>
      <c r="G2399" s="402"/>
      <c r="H2399" s="177"/>
      <c r="I2399" s="177"/>
      <c r="J2399" s="177"/>
      <c r="K2399" s="177"/>
      <c r="L2399" s="177"/>
      <c r="M2399" s="177"/>
      <c r="N2399" s="177"/>
      <c r="O2399" s="177"/>
      <c r="P2399" s="177"/>
      <c r="Q2399" s="177"/>
      <c r="R2399" s="177"/>
      <c r="S2399" s="177"/>
      <c r="T2399" s="392">
        <v>0</v>
      </c>
      <c r="U2399" s="392">
        <v>0</v>
      </c>
      <c r="V2399" s="177"/>
      <c r="W2399" s="177"/>
      <c r="X2399" s="177"/>
      <c r="Y2399" s="177"/>
      <c r="Z2399" s="177"/>
      <c r="AA2399" s="545">
        <v>0</v>
      </c>
      <c r="AB2399" s="490"/>
      <c r="AC2399" s="515"/>
      <c r="AD2399" s="515"/>
      <c r="AE2399" s="515"/>
      <c r="AF2399" s="488"/>
      <c r="AG2399" s="515"/>
      <c r="AH2399" s="515"/>
      <c r="AI2399" s="488"/>
      <c r="AJ2399" s="488"/>
      <c r="AK2399" s="515"/>
      <c r="AL2399" s="515"/>
      <c r="AM2399" s="515"/>
      <c r="AN2399" s="515"/>
      <c r="AO2399" s="515"/>
      <c r="AP2399" s="515"/>
      <c r="AQ2399" s="515"/>
      <c r="AR2399" s="515"/>
      <c r="AS2399" s="515"/>
      <c r="AT2399" s="515"/>
      <c r="AU2399" s="489"/>
    </row>
    <row r="2400" spans="1:47" s="516" customFormat="1" ht="12.75">
      <c r="A2400" s="534"/>
      <c r="B2400" s="401" t="s">
        <v>377</v>
      </c>
      <c r="C2400" s="360"/>
      <c r="D2400" s="360"/>
      <c r="E2400" s="360"/>
      <c r="F2400" s="402"/>
      <c r="G2400" s="402"/>
      <c r="H2400" s="177"/>
      <c r="I2400" s="177"/>
      <c r="J2400" s="177"/>
      <c r="K2400" s="177"/>
      <c r="L2400" s="177"/>
      <c r="M2400" s="177"/>
      <c r="N2400" s="177"/>
      <c r="O2400" s="177"/>
      <c r="P2400" s="177"/>
      <c r="Q2400" s="177"/>
      <c r="R2400" s="177"/>
      <c r="S2400" s="177"/>
      <c r="T2400" s="392">
        <v>0</v>
      </c>
      <c r="U2400" s="392">
        <v>0</v>
      </c>
      <c r="V2400" s="177"/>
      <c r="W2400" s="177"/>
      <c r="X2400" s="177"/>
      <c r="Y2400" s="177"/>
      <c r="Z2400" s="177"/>
      <c r="AA2400" s="545">
        <v>0</v>
      </c>
      <c r="AB2400" s="490"/>
      <c r="AC2400" s="515"/>
      <c r="AD2400" s="515"/>
      <c r="AE2400" s="515"/>
      <c r="AF2400" s="488"/>
      <c r="AG2400" s="515"/>
      <c r="AH2400" s="515"/>
      <c r="AI2400" s="488"/>
      <c r="AJ2400" s="488"/>
      <c r="AK2400" s="515"/>
      <c r="AL2400" s="515"/>
      <c r="AM2400" s="515"/>
      <c r="AN2400" s="515"/>
      <c r="AO2400" s="515"/>
      <c r="AP2400" s="515"/>
      <c r="AQ2400" s="515"/>
      <c r="AR2400" s="515"/>
      <c r="AS2400" s="515"/>
      <c r="AT2400" s="515"/>
      <c r="AU2400" s="489"/>
    </row>
    <row r="2401" spans="1:47" s="516" customFormat="1" ht="12.75">
      <c r="A2401" s="534"/>
      <c r="B2401" s="401" t="s">
        <v>67</v>
      </c>
      <c r="C2401" s="360"/>
      <c r="D2401" s="360"/>
      <c r="E2401" s="360"/>
      <c r="F2401" s="402"/>
      <c r="G2401" s="402"/>
      <c r="H2401" s="177">
        <v>200</v>
      </c>
      <c r="I2401" s="518">
        <v>75</v>
      </c>
      <c r="J2401" s="177"/>
      <c r="K2401" s="177"/>
      <c r="L2401" s="177"/>
      <c r="M2401" s="177"/>
      <c r="N2401" s="177"/>
      <c r="O2401" s="177"/>
      <c r="P2401" s="177"/>
      <c r="Q2401" s="177"/>
      <c r="R2401" s="177"/>
      <c r="S2401" s="177"/>
      <c r="T2401" s="392">
        <v>0</v>
      </c>
      <c r="U2401" s="392">
        <v>0</v>
      </c>
      <c r="V2401" s="177">
        <v>75</v>
      </c>
      <c r="W2401" s="177">
        <v>75</v>
      </c>
      <c r="X2401" s="177"/>
      <c r="Y2401" s="177"/>
      <c r="Z2401" s="177"/>
      <c r="AA2401" s="545">
        <v>150</v>
      </c>
      <c r="AB2401" s="490"/>
      <c r="AC2401" s="515"/>
      <c r="AD2401" s="515"/>
      <c r="AE2401" s="515"/>
      <c r="AF2401" s="488"/>
      <c r="AG2401" s="515"/>
      <c r="AH2401" s="515"/>
      <c r="AI2401" s="488"/>
      <c r="AJ2401" s="488"/>
      <c r="AK2401" s="515"/>
      <c r="AL2401" s="515"/>
      <c r="AM2401" s="515"/>
      <c r="AN2401" s="515"/>
      <c r="AO2401" s="515"/>
      <c r="AP2401" s="515"/>
      <c r="AQ2401" s="515"/>
      <c r="AR2401" s="515"/>
      <c r="AS2401" s="515"/>
      <c r="AT2401" s="515"/>
      <c r="AU2401" s="489"/>
    </row>
    <row r="2402" spans="1:47" s="528" customFormat="1" ht="30" customHeight="1">
      <c r="A2402" s="542">
        <v>101</v>
      </c>
      <c r="B2402" s="544" t="s">
        <v>231</v>
      </c>
      <c r="C2402" s="513"/>
      <c r="D2402" s="513">
        <v>0</v>
      </c>
      <c r="E2402" s="513">
        <v>0</v>
      </c>
      <c r="F2402" s="398">
        <v>2012</v>
      </c>
      <c r="G2402" s="398">
        <v>2014</v>
      </c>
      <c r="H2402" s="513">
        <v>730.33454438000001</v>
      </c>
      <c r="I2402" s="513">
        <v>49.775484170000027</v>
      </c>
      <c r="J2402" s="513"/>
      <c r="K2402" s="513"/>
      <c r="L2402" s="513">
        <v>0</v>
      </c>
      <c r="M2402" s="513">
        <v>0</v>
      </c>
      <c r="N2402" s="513"/>
      <c r="O2402" s="513"/>
      <c r="P2402" s="513"/>
      <c r="Q2402" s="513"/>
      <c r="R2402" s="513">
        <v>0</v>
      </c>
      <c r="S2402" s="513">
        <v>0</v>
      </c>
      <c r="T2402" s="584">
        <v>0</v>
      </c>
      <c r="U2402" s="584">
        <v>0</v>
      </c>
      <c r="V2402" s="590">
        <v>677.35113019999994</v>
      </c>
      <c r="W2402" s="513">
        <v>49.775484170000006</v>
      </c>
      <c r="X2402" s="513"/>
      <c r="Y2402" s="513"/>
      <c r="Z2402" s="513"/>
      <c r="AA2402" s="587">
        <v>727.12661436999997</v>
      </c>
      <c r="AB2402" s="531"/>
      <c r="AC2402" s="515"/>
      <c r="AD2402" s="537"/>
      <c r="AE2402" s="537"/>
      <c r="AF2402" s="515"/>
      <c r="AG2402" s="515"/>
      <c r="AH2402" s="515"/>
      <c r="AI2402" s="515"/>
      <c r="AJ2402" s="515"/>
      <c r="AK2402" s="515"/>
      <c r="AL2402" s="515"/>
      <c r="AM2402" s="515"/>
      <c r="AN2402" s="515"/>
      <c r="AO2402" s="515"/>
      <c r="AP2402" s="515"/>
      <c r="AQ2402" s="537"/>
      <c r="AR2402" s="537"/>
      <c r="AS2402" s="537"/>
      <c r="AT2402" s="537"/>
      <c r="AU2402" s="527"/>
    </row>
    <row r="2403" spans="1:47" s="516" customFormat="1" ht="12.75">
      <c r="A2403" s="534"/>
      <c r="B2403" s="401" t="s">
        <v>361</v>
      </c>
      <c r="C2403" s="360">
        <v>0</v>
      </c>
      <c r="D2403" s="360">
        <v>0</v>
      </c>
      <c r="E2403" s="360">
        <v>0</v>
      </c>
      <c r="F2403" s="402"/>
      <c r="G2403" s="402"/>
      <c r="H2403" s="177">
        <v>730.33454438000001</v>
      </c>
      <c r="I2403" s="177">
        <v>49.775484169999991</v>
      </c>
      <c r="J2403" s="177">
        <v>0</v>
      </c>
      <c r="K2403" s="177">
        <v>0</v>
      </c>
      <c r="L2403" s="177">
        <v>0</v>
      </c>
      <c r="M2403" s="177">
        <v>0</v>
      </c>
      <c r="N2403" s="177">
        <v>0</v>
      </c>
      <c r="O2403" s="177">
        <v>0</v>
      </c>
      <c r="P2403" s="177">
        <v>0</v>
      </c>
      <c r="Q2403" s="177">
        <v>0</v>
      </c>
      <c r="R2403" s="177">
        <v>0</v>
      </c>
      <c r="S2403" s="177">
        <v>0</v>
      </c>
      <c r="T2403" s="392">
        <v>0</v>
      </c>
      <c r="U2403" s="392">
        <v>0</v>
      </c>
      <c r="V2403" s="177">
        <v>677.35113019999994</v>
      </c>
      <c r="W2403" s="177">
        <v>49.775484169999999</v>
      </c>
      <c r="X2403" s="177">
        <v>0</v>
      </c>
      <c r="Y2403" s="177">
        <v>0</v>
      </c>
      <c r="Z2403" s="177">
        <v>0</v>
      </c>
      <c r="AA2403" s="545">
        <v>727.12661436999997</v>
      </c>
      <c r="AB2403" s="533"/>
      <c r="AC2403" s="515"/>
      <c r="AD2403" s="515"/>
      <c r="AE2403" s="515"/>
      <c r="AF2403" s="488"/>
      <c r="AG2403" s="515"/>
      <c r="AH2403" s="515"/>
      <c r="AI2403" s="488"/>
      <c r="AJ2403" s="488"/>
      <c r="AK2403" s="515"/>
      <c r="AL2403" s="515"/>
      <c r="AM2403" s="515"/>
      <c r="AN2403" s="515"/>
      <c r="AO2403" s="515"/>
      <c r="AP2403" s="515"/>
      <c r="AQ2403" s="515"/>
      <c r="AR2403" s="515"/>
      <c r="AS2403" s="515"/>
      <c r="AT2403" s="515"/>
      <c r="AU2403" s="489"/>
    </row>
    <row r="2404" spans="1:47" s="516" customFormat="1" ht="12.75">
      <c r="A2404" s="534"/>
      <c r="B2404" s="401" t="s">
        <v>362</v>
      </c>
      <c r="C2404" s="360">
        <v>0</v>
      </c>
      <c r="D2404" s="360">
        <v>0</v>
      </c>
      <c r="E2404" s="360">
        <v>0</v>
      </c>
      <c r="F2404" s="402"/>
      <c r="G2404" s="402"/>
      <c r="H2404" s="177">
        <v>437.26727594839997</v>
      </c>
      <c r="I2404" s="177">
        <v>5.8730999999999938</v>
      </c>
      <c r="J2404" s="177">
        <v>0</v>
      </c>
      <c r="K2404" s="177">
        <v>0</v>
      </c>
      <c r="L2404" s="177">
        <v>0</v>
      </c>
      <c r="M2404" s="177">
        <v>0</v>
      </c>
      <c r="N2404" s="177">
        <v>0</v>
      </c>
      <c r="O2404" s="177">
        <v>0</v>
      </c>
      <c r="P2404" s="177">
        <v>0</v>
      </c>
      <c r="Q2404" s="177">
        <v>0</v>
      </c>
      <c r="R2404" s="177">
        <v>0</v>
      </c>
      <c r="S2404" s="177">
        <v>0</v>
      </c>
      <c r="T2404" s="392">
        <v>0</v>
      </c>
      <c r="U2404" s="392">
        <v>0</v>
      </c>
      <c r="V2404" s="177">
        <v>430.03515894839995</v>
      </c>
      <c r="W2404" s="177">
        <v>5.8731</v>
      </c>
      <c r="X2404" s="177">
        <v>0</v>
      </c>
      <c r="Y2404" s="177">
        <v>0</v>
      </c>
      <c r="Z2404" s="177">
        <v>0</v>
      </c>
      <c r="AA2404" s="545">
        <v>435.90825894839998</v>
      </c>
      <c r="AB2404" s="533"/>
      <c r="AC2404" s="515"/>
      <c r="AD2404" s="515"/>
      <c r="AE2404" s="515"/>
      <c r="AF2404" s="488"/>
      <c r="AG2404" s="515"/>
      <c r="AH2404" s="515"/>
      <c r="AI2404" s="488"/>
      <c r="AJ2404" s="488"/>
      <c r="AK2404" s="515"/>
      <c r="AL2404" s="515"/>
      <c r="AM2404" s="515"/>
      <c r="AN2404" s="515"/>
      <c r="AO2404" s="515"/>
      <c r="AP2404" s="515"/>
      <c r="AQ2404" s="515"/>
      <c r="AR2404" s="515"/>
      <c r="AS2404" s="515"/>
      <c r="AT2404" s="515"/>
      <c r="AU2404" s="489"/>
    </row>
    <row r="2405" spans="1:47" s="516" customFormat="1" ht="12.75">
      <c r="A2405" s="534"/>
      <c r="B2405" s="401" t="s">
        <v>363</v>
      </c>
      <c r="C2405" s="360">
        <v>0</v>
      </c>
      <c r="D2405" s="360">
        <v>0</v>
      </c>
      <c r="E2405" s="360">
        <v>0</v>
      </c>
      <c r="F2405" s="402"/>
      <c r="G2405" s="402"/>
      <c r="H2405" s="177">
        <v>193.82294869459997</v>
      </c>
      <c r="I2405" s="177">
        <v>5.8730999999999938</v>
      </c>
      <c r="J2405" s="177">
        <v>0</v>
      </c>
      <c r="K2405" s="177">
        <v>0</v>
      </c>
      <c r="L2405" s="177">
        <v>0</v>
      </c>
      <c r="M2405" s="177">
        <v>0</v>
      </c>
      <c r="N2405" s="177">
        <v>0</v>
      </c>
      <c r="O2405" s="177">
        <v>0</v>
      </c>
      <c r="P2405" s="177">
        <v>0</v>
      </c>
      <c r="Q2405" s="177">
        <v>0</v>
      </c>
      <c r="R2405" s="177">
        <v>0</v>
      </c>
      <c r="S2405" s="177">
        <v>0</v>
      </c>
      <c r="T2405" s="392">
        <v>0</v>
      </c>
      <c r="U2405" s="392">
        <v>0</v>
      </c>
      <c r="V2405" s="177">
        <v>186.59083169459998</v>
      </c>
      <c r="W2405" s="177">
        <v>5.8731</v>
      </c>
      <c r="X2405" s="177">
        <v>0</v>
      </c>
      <c r="Y2405" s="177">
        <v>0</v>
      </c>
      <c r="Z2405" s="177">
        <v>0</v>
      </c>
      <c r="AA2405" s="545">
        <v>192.46393169459998</v>
      </c>
      <c r="AB2405" s="533"/>
      <c r="AC2405" s="515"/>
      <c r="AD2405" s="515"/>
      <c r="AE2405" s="515"/>
      <c r="AF2405" s="488"/>
      <c r="AG2405" s="515"/>
      <c r="AH2405" s="515"/>
      <c r="AI2405" s="488"/>
      <c r="AJ2405" s="488"/>
      <c r="AK2405" s="515"/>
      <c r="AL2405" s="515"/>
      <c r="AM2405" s="515"/>
      <c r="AN2405" s="515"/>
      <c r="AO2405" s="515"/>
      <c r="AP2405" s="515"/>
      <c r="AQ2405" s="515"/>
      <c r="AR2405" s="515"/>
      <c r="AS2405" s="515"/>
      <c r="AT2405" s="515"/>
      <c r="AU2405" s="489"/>
    </row>
    <row r="2406" spans="1:47" s="516" customFormat="1" ht="12.75">
      <c r="A2406" s="534"/>
      <c r="B2406" s="401" t="s">
        <v>364</v>
      </c>
      <c r="C2406" s="360"/>
      <c r="D2406" s="360"/>
      <c r="E2406" s="360"/>
      <c r="F2406" s="402"/>
      <c r="G2406" s="402"/>
      <c r="H2406" s="177"/>
      <c r="I2406" s="518">
        <v>0</v>
      </c>
      <c r="J2406" s="177"/>
      <c r="K2406" s="177"/>
      <c r="L2406" s="177"/>
      <c r="M2406" s="177"/>
      <c r="N2406" s="177"/>
      <c r="O2406" s="177"/>
      <c r="P2406" s="177"/>
      <c r="Q2406" s="177"/>
      <c r="R2406" s="177"/>
      <c r="S2406" s="177"/>
      <c r="T2406" s="392">
        <v>0</v>
      </c>
      <c r="U2406" s="392">
        <v>0</v>
      </c>
      <c r="V2406" s="177"/>
      <c r="W2406" s="177"/>
      <c r="X2406" s="177"/>
      <c r="Y2406" s="177"/>
      <c r="Z2406" s="177"/>
      <c r="AA2406" s="545">
        <v>0</v>
      </c>
      <c r="AB2406" s="533"/>
      <c r="AC2406" s="515"/>
      <c r="AD2406" s="515"/>
      <c r="AE2406" s="515"/>
      <c r="AF2406" s="488"/>
      <c r="AG2406" s="515"/>
      <c r="AH2406" s="515"/>
      <c r="AI2406" s="488"/>
      <c r="AJ2406" s="488"/>
      <c r="AK2406" s="515"/>
      <c r="AL2406" s="515"/>
      <c r="AM2406" s="515"/>
      <c r="AN2406" s="515"/>
      <c r="AO2406" s="515"/>
      <c r="AP2406" s="515"/>
      <c r="AQ2406" s="515"/>
      <c r="AR2406" s="515"/>
      <c r="AS2406" s="515"/>
      <c r="AT2406" s="515"/>
      <c r="AU2406" s="489"/>
    </row>
    <row r="2407" spans="1:47" s="516" customFormat="1" ht="12.75">
      <c r="A2407" s="534"/>
      <c r="B2407" s="401" t="s">
        <v>365</v>
      </c>
      <c r="C2407" s="360"/>
      <c r="D2407" s="360"/>
      <c r="E2407" s="360"/>
      <c r="F2407" s="402"/>
      <c r="G2407" s="402"/>
      <c r="H2407" s="177"/>
      <c r="I2407" s="518">
        <v>0</v>
      </c>
      <c r="J2407" s="177"/>
      <c r="K2407" s="177"/>
      <c r="L2407" s="177"/>
      <c r="M2407" s="177"/>
      <c r="N2407" s="177"/>
      <c r="O2407" s="177"/>
      <c r="P2407" s="177"/>
      <c r="Q2407" s="177"/>
      <c r="R2407" s="177"/>
      <c r="S2407" s="177"/>
      <c r="T2407" s="392">
        <v>0</v>
      </c>
      <c r="U2407" s="392">
        <v>0</v>
      </c>
      <c r="V2407" s="177"/>
      <c r="W2407" s="177"/>
      <c r="X2407" s="177"/>
      <c r="Y2407" s="177"/>
      <c r="Z2407" s="177"/>
      <c r="AA2407" s="545">
        <v>0</v>
      </c>
      <c r="AB2407" s="533"/>
      <c r="AC2407" s="515"/>
      <c r="AD2407" s="515"/>
      <c r="AE2407" s="515"/>
      <c r="AF2407" s="488"/>
      <c r="AG2407" s="515"/>
      <c r="AH2407" s="515"/>
      <c r="AI2407" s="488"/>
      <c r="AJ2407" s="488"/>
      <c r="AK2407" s="515"/>
      <c r="AL2407" s="515"/>
      <c r="AM2407" s="515"/>
      <c r="AN2407" s="515"/>
      <c r="AO2407" s="515"/>
      <c r="AP2407" s="515"/>
      <c r="AQ2407" s="515"/>
      <c r="AR2407" s="515"/>
      <c r="AS2407" s="515"/>
      <c r="AT2407" s="515"/>
      <c r="AU2407" s="489"/>
    </row>
    <row r="2408" spans="1:47" s="516" customFormat="1" ht="12.75">
      <c r="A2408" s="534"/>
      <c r="B2408" s="401" t="s">
        <v>366</v>
      </c>
      <c r="C2408" s="360"/>
      <c r="D2408" s="360"/>
      <c r="E2408" s="360"/>
      <c r="F2408" s="402"/>
      <c r="G2408" s="402"/>
      <c r="H2408" s="177">
        <v>176.01194570519996</v>
      </c>
      <c r="I2408" s="518">
        <v>5.8730999999999938</v>
      </c>
      <c r="J2408" s="177"/>
      <c r="K2408" s="177"/>
      <c r="L2408" s="177"/>
      <c r="M2408" s="177"/>
      <c r="N2408" s="177"/>
      <c r="O2408" s="177"/>
      <c r="P2408" s="177"/>
      <c r="Q2408" s="177"/>
      <c r="R2408" s="177"/>
      <c r="S2408" s="177"/>
      <c r="T2408" s="392">
        <v>0</v>
      </c>
      <c r="U2408" s="392">
        <v>0</v>
      </c>
      <c r="V2408" s="177">
        <v>168.77982870519998</v>
      </c>
      <c r="W2408" s="177">
        <v>5.8731</v>
      </c>
      <c r="X2408" s="177"/>
      <c r="Y2408" s="177"/>
      <c r="Z2408" s="177"/>
      <c r="AA2408" s="545">
        <v>174.65292870519997</v>
      </c>
      <c r="AB2408" s="533"/>
      <c r="AC2408" s="515"/>
      <c r="AD2408" s="515"/>
      <c r="AE2408" s="515"/>
      <c r="AF2408" s="488"/>
      <c r="AG2408" s="515"/>
      <c r="AH2408" s="515"/>
      <c r="AI2408" s="488"/>
      <c r="AJ2408" s="488"/>
      <c r="AK2408" s="515"/>
      <c r="AL2408" s="515"/>
      <c r="AM2408" s="515"/>
      <c r="AN2408" s="515"/>
      <c r="AO2408" s="515"/>
      <c r="AP2408" s="515"/>
      <c r="AQ2408" s="515"/>
      <c r="AR2408" s="515"/>
      <c r="AS2408" s="515"/>
      <c r="AT2408" s="515"/>
      <c r="AU2408" s="489"/>
    </row>
    <row r="2409" spans="1:47" s="516" customFormat="1" ht="12.75">
      <c r="A2409" s="534"/>
      <c r="B2409" s="401" t="s">
        <v>367</v>
      </c>
      <c r="C2409" s="360"/>
      <c r="D2409" s="360"/>
      <c r="E2409" s="360"/>
      <c r="F2409" s="402"/>
      <c r="G2409" s="402"/>
      <c r="H2409" s="177">
        <v>17.811002989399999</v>
      </c>
      <c r="I2409" s="177"/>
      <c r="J2409" s="177"/>
      <c r="K2409" s="177"/>
      <c r="L2409" s="177"/>
      <c r="M2409" s="177"/>
      <c r="N2409" s="177"/>
      <c r="O2409" s="177"/>
      <c r="P2409" s="177"/>
      <c r="Q2409" s="177"/>
      <c r="R2409" s="177"/>
      <c r="S2409" s="177"/>
      <c r="T2409" s="392">
        <v>0</v>
      </c>
      <c r="U2409" s="392">
        <v>0</v>
      </c>
      <c r="V2409" s="177">
        <v>17.811002989399999</v>
      </c>
      <c r="W2409" s="177"/>
      <c r="X2409" s="177"/>
      <c r="Y2409" s="177"/>
      <c r="Z2409" s="177"/>
      <c r="AA2409" s="545">
        <v>17.811002989399999</v>
      </c>
      <c r="AB2409" s="533"/>
      <c r="AC2409" s="515"/>
      <c r="AD2409" s="515"/>
      <c r="AE2409" s="515"/>
      <c r="AF2409" s="488"/>
      <c r="AG2409" s="515"/>
      <c r="AH2409" s="515"/>
      <c r="AI2409" s="488"/>
      <c r="AJ2409" s="488"/>
      <c r="AK2409" s="515"/>
      <c r="AL2409" s="515"/>
      <c r="AM2409" s="515"/>
      <c r="AN2409" s="515"/>
      <c r="AO2409" s="515"/>
      <c r="AP2409" s="515"/>
      <c r="AQ2409" s="515"/>
      <c r="AR2409" s="515"/>
      <c r="AS2409" s="515"/>
      <c r="AT2409" s="515"/>
      <c r="AU2409" s="489"/>
    </row>
    <row r="2410" spans="1:47" s="516" customFormat="1" ht="12.75">
      <c r="A2410" s="534"/>
      <c r="B2410" s="401" t="s">
        <v>368</v>
      </c>
      <c r="C2410" s="360">
        <v>0</v>
      </c>
      <c r="D2410" s="360">
        <v>0</v>
      </c>
      <c r="E2410" s="360">
        <v>0</v>
      </c>
      <c r="F2410" s="402"/>
      <c r="G2410" s="402"/>
      <c r="H2410" s="177">
        <v>243.4443272538</v>
      </c>
      <c r="I2410" s="177">
        <v>0</v>
      </c>
      <c r="J2410" s="177">
        <v>0</v>
      </c>
      <c r="K2410" s="177">
        <v>0</v>
      </c>
      <c r="L2410" s="177">
        <v>0</v>
      </c>
      <c r="M2410" s="177">
        <v>0</v>
      </c>
      <c r="N2410" s="177">
        <v>0</v>
      </c>
      <c r="O2410" s="177">
        <v>0</v>
      </c>
      <c r="P2410" s="177">
        <v>0</v>
      </c>
      <c r="Q2410" s="177">
        <v>0</v>
      </c>
      <c r="R2410" s="177">
        <v>0</v>
      </c>
      <c r="S2410" s="177">
        <v>0</v>
      </c>
      <c r="T2410" s="392">
        <v>0</v>
      </c>
      <c r="U2410" s="392">
        <v>0</v>
      </c>
      <c r="V2410" s="177">
        <v>243.4443272538</v>
      </c>
      <c r="W2410" s="177">
        <v>0</v>
      </c>
      <c r="X2410" s="177">
        <v>0</v>
      </c>
      <c r="Y2410" s="177">
        <v>0</v>
      </c>
      <c r="Z2410" s="177">
        <v>0</v>
      </c>
      <c r="AA2410" s="545">
        <v>243.4443272538</v>
      </c>
      <c r="AB2410" s="533"/>
      <c r="AC2410" s="515"/>
      <c r="AD2410" s="515"/>
      <c r="AE2410" s="515"/>
      <c r="AF2410" s="488"/>
      <c r="AG2410" s="515"/>
      <c r="AH2410" s="515"/>
      <c r="AI2410" s="488"/>
      <c r="AJ2410" s="488"/>
      <c r="AK2410" s="515"/>
      <c r="AL2410" s="515"/>
      <c r="AM2410" s="515"/>
      <c r="AN2410" s="515"/>
      <c r="AO2410" s="515"/>
      <c r="AP2410" s="515"/>
      <c r="AQ2410" s="515"/>
      <c r="AR2410" s="515"/>
      <c r="AS2410" s="515"/>
      <c r="AT2410" s="515"/>
      <c r="AU2410" s="489"/>
    </row>
    <row r="2411" spans="1:47" s="516" customFormat="1" ht="12.75">
      <c r="A2411" s="534"/>
      <c r="B2411" s="401" t="s">
        <v>369</v>
      </c>
      <c r="C2411" s="360"/>
      <c r="D2411" s="360"/>
      <c r="E2411" s="360"/>
      <c r="F2411" s="402"/>
      <c r="G2411" s="402"/>
      <c r="H2411" s="177"/>
      <c r="I2411" s="518">
        <v>0</v>
      </c>
      <c r="J2411" s="177"/>
      <c r="K2411" s="177"/>
      <c r="L2411" s="177"/>
      <c r="M2411" s="177"/>
      <c r="N2411" s="177"/>
      <c r="O2411" s="177"/>
      <c r="P2411" s="177"/>
      <c r="Q2411" s="177"/>
      <c r="R2411" s="177"/>
      <c r="S2411" s="177"/>
      <c r="T2411" s="392">
        <v>0</v>
      </c>
      <c r="U2411" s="392">
        <v>0</v>
      </c>
      <c r="V2411" s="177"/>
      <c r="W2411" s="177"/>
      <c r="X2411" s="177"/>
      <c r="Y2411" s="177"/>
      <c r="Z2411" s="177"/>
      <c r="AA2411" s="545">
        <v>0</v>
      </c>
      <c r="AB2411" s="533"/>
      <c r="AC2411" s="515"/>
      <c r="AD2411" s="515"/>
      <c r="AE2411" s="515"/>
      <c r="AF2411" s="488"/>
      <c r="AG2411" s="515"/>
      <c r="AH2411" s="515"/>
      <c r="AI2411" s="488"/>
      <c r="AJ2411" s="488"/>
      <c r="AK2411" s="515"/>
      <c r="AL2411" s="515"/>
      <c r="AM2411" s="515"/>
      <c r="AN2411" s="515"/>
      <c r="AO2411" s="515"/>
      <c r="AP2411" s="515"/>
      <c r="AQ2411" s="515"/>
      <c r="AR2411" s="515"/>
      <c r="AS2411" s="515"/>
      <c r="AT2411" s="515"/>
      <c r="AU2411" s="489"/>
    </row>
    <row r="2412" spans="1:47" s="516" customFormat="1" ht="12.75">
      <c r="A2412" s="534"/>
      <c r="B2412" s="401" t="s">
        <v>370</v>
      </c>
      <c r="C2412" s="360"/>
      <c r="D2412" s="360"/>
      <c r="E2412" s="360"/>
      <c r="F2412" s="402"/>
      <c r="G2412" s="402"/>
      <c r="H2412" s="177"/>
      <c r="I2412" s="177"/>
      <c r="J2412" s="177"/>
      <c r="K2412" s="177"/>
      <c r="L2412" s="177"/>
      <c r="M2412" s="177"/>
      <c r="N2412" s="177"/>
      <c r="O2412" s="177"/>
      <c r="P2412" s="177"/>
      <c r="Q2412" s="177"/>
      <c r="R2412" s="177"/>
      <c r="S2412" s="177"/>
      <c r="T2412" s="392">
        <v>0</v>
      </c>
      <c r="U2412" s="392">
        <v>0</v>
      </c>
      <c r="V2412" s="177"/>
      <c r="W2412" s="177"/>
      <c r="X2412" s="177"/>
      <c r="Y2412" s="177"/>
      <c r="Z2412" s="177"/>
      <c r="AA2412" s="545">
        <v>0</v>
      </c>
      <c r="AB2412" s="533"/>
      <c r="AC2412" s="515"/>
      <c r="AD2412" s="515"/>
      <c r="AE2412" s="515"/>
      <c r="AF2412" s="488"/>
      <c r="AG2412" s="515"/>
      <c r="AH2412" s="515"/>
      <c r="AI2412" s="488"/>
      <c r="AJ2412" s="488"/>
      <c r="AK2412" s="515"/>
      <c r="AL2412" s="515"/>
      <c r="AM2412" s="515"/>
      <c r="AN2412" s="515"/>
      <c r="AO2412" s="515"/>
      <c r="AP2412" s="515"/>
      <c r="AQ2412" s="515"/>
      <c r="AR2412" s="515"/>
      <c r="AS2412" s="515"/>
      <c r="AT2412" s="515"/>
      <c r="AU2412" s="489"/>
    </row>
    <row r="2413" spans="1:47" s="516" customFormat="1" ht="12.75">
      <c r="A2413" s="534"/>
      <c r="B2413" s="401" t="s">
        <v>371</v>
      </c>
      <c r="C2413" s="360"/>
      <c r="D2413" s="360"/>
      <c r="E2413" s="360"/>
      <c r="F2413" s="402"/>
      <c r="G2413" s="402"/>
      <c r="H2413" s="177">
        <v>128.9345685182</v>
      </c>
      <c r="I2413" s="518">
        <v>0</v>
      </c>
      <c r="J2413" s="177"/>
      <c r="K2413" s="177"/>
      <c r="L2413" s="177"/>
      <c r="M2413" s="177"/>
      <c r="N2413" s="177"/>
      <c r="O2413" s="177"/>
      <c r="P2413" s="177"/>
      <c r="Q2413" s="177"/>
      <c r="R2413" s="177"/>
      <c r="S2413" s="177"/>
      <c r="T2413" s="392">
        <v>0</v>
      </c>
      <c r="U2413" s="392">
        <v>0</v>
      </c>
      <c r="V2413" s="177">
        <v>128.9345685182</v>
      </c>
      <c r="W2413" s="177"/>
      <c r="X2413" s="177"/>
      <c r="Y2413" s="177"/>
      <c r="Z2413" s="177"/>
      <c r="AA2413" s="545">
        <v>128.9345685182</v>
      </c>
      <c r="AB2413" s="533"/>
      <c r="AC2413" s="515"/>
      <c r="AD2413" s="515"/>
      <c r="AE2413" s="515"/>
      <c r="AF2413" s="488"/>
      <c r="AG2413" s="515"/>
      <c r="AH2413" s="515"/>
      <c r="AI2413" s="488"/>
      <c r="AJ2413" s="488"/>
      <c r="AK2413" s="515"/>
      <c r="AL2413" s="515"/>
      <c r="AM2413" s="515"/>
      <c r="AN2413" s="515"/>
      <c r="AO2413" s="515"/>
      <c r="AP2413" s="515"/>
      <c r="AQ2413" s="515"/>
      <c r="AR2413" s="515"/>
      <c r="AS2413" s="515"/>
      <c r="AT2413" s="515"/>
      <c r="AU2413" s="489"/>
    </row>
    <row r="2414" spans="1:47" s="516" customFormat="1" ht="12.75">
      <c r="A2414" s="534"/>
      <c r="B2414" s="401" t="s">
        <v>372</v>
      </c>
      <c r="C2414" s="360"/>
      <c r="D2414" s="360"/>
      <c r="E2414" s="360"/>
      <c r="F2414" s="402"/>
      <c r="G2414" s="402"/>
      <c r="H2414" s="177">
        <v>114.50975873559999</v>
      </c>
      <c r="I2414" s="518">
        <v>0</v>
      </c>
      <c r="J2414" s="177"/>
      <c r="K2414" s="177"/>
      <c r="L2414" s="177"/>
      <c r="M2414" s="177"/>
      <c r="N2414" s="177"/>
      <c r="O2414" s="177"/>
      <c r="P2414" s="177"/>
      <c r="Q2414" s="177"/>
      <c r="R2414" s="177"/>
      <c r="S2414" s="177"/>
      <c r="T2414" s="392">
        <v>0</v>
      </c>
      <c r="U2414" s="392">
        <v>0</v>
      </c>
      <c r="V2414" s="177">
        <v>114.50975873559999</v>
      </c>
      <c r="W2414" s="177"/>
      <c r="X2414" s="177"/>
      <c r="Y2414" s="177"/>
      <c r="Z2414" s="177"/>
      <c r="AA2414" s="545">
        <v>114.50975873559999</v>
      </c>
      <c r="AB2414" s="533"/>
      <c r="AC2414" s="515"/>
      <c r="AD2414" s="515"/>
      <c r="AE2414" s="515"/>
      <c r="AF2414" s="488"/>
      <c r="AG2414" s="515"/>
      <c r="AH2414" s="515"/>
      <c r="AI2414" s="488"/>
      <c r="AJ2414" s="488"/>
      <c r="AK2414" s="515"/>
      <c r="AL2414" s="515"/>
      <c r="AM2414" s="515"/>
      <c r="AN2414" s="515"/>
      <c r="AO2414" s="515"/>
      <c r="AP2414" s="515"/>
      <c r="AQ2414" s="515"/>
      <c r="AR2414" s="515"/>
      <c r="AS2414" s="515"/>
      <c r="AT2414" s="515"/>
      <c r="AU2414" s="489"/>
    </row>
    <row r="2415" spans="1:47" s="516" customFormat="1" ht="12.75">
      <c r="A2415" s="534"/>
      <c r="B2415" s="401" t="s">
        <v>373</v>
      </c>
      <c r="C2415" s="360">
        <v>0</v>
      </c>
      <c r="D2415" s="360">
        <v>0</v>
      </c>
      <c r="E2415" s="360">
        <v>0</v>
      </c>
      <c r="F2415" s="402"/>
      <c r="G2415" s="402"/>
      <c r="H2415" s="177">
        <v>241.8306888102</v>
      </c>
      <c r="I2415" s="177">
        <v>5.1999999999999886</v>
      </c>
      <c r="J2415" s="177">
        <v>0</v>
      </c>
      <c r="K2415" s="177">
        <v>0</v>
      </c>
      <c r="L2415" s="177">
        <v>0</v>
      </c>
      <c r="M2415" s="177">
        <v>0</v>
      </c>
      <c r="N2415" s="177">
        <v>0</v>
      </c>
      <c r="O2415" s="177">
        <v>0</v>
      </c>
      <c r="P2415" s="177">
        <v>0</v>
      </c>
      <c r="Q2415" s="177">
        <v>0</v>
      </c>
      <c r="R2415" s="177">
        <v>0</v>
      </c>
      <c r="S2415" s="177">
        <v>0</v>
      </c>
      <c r="T2415" s="392">
        <v>0</v>
      </c>
      <c r="U2415" s="392">
        <v>0</v>
      </c>
      <c r="V2415" s="177">
        <v>236.63068881020001</v>
      </c>
      <c r="W2415" s="177">
        <v>5.2</v>
      </c>
      <c r="X2415" s="177">
        <v>0</v>
      </c>
      <c r="Y2415" s="177">
        <v>0</v>
      </c>
      <c r="Z2415" s="177">
        <v>0</v>
      </c>
      <c r="AA2415" s="545">
        <v>241.8306888102</v>
      </c>
      <c r="AB2415" s="533"/>
      <c r="AC2415" s="515"/>
      <c r="AD2415" s="515"/>
      <c r="AE2415" s="515"/>
      <c r="AF2415" s="488"/>
      <c r="AG2415" s="515"/>
      <c r="AH2415" s="515"/>
      <c r="AI2415" s="488"/>
      <c r="AJ2415" s="488"/>
      <c r="AK2415" s="515"/>
      <c r="AL2415" s="515"/>
      <c r="AM2415" s="515"/>
      <c r="AN2415" s="515"/>
      <c r="AO2415" s="515"/>
      <c r="AP2415" s="515"/>
      <c r="AQ2415" s="515"/>
      <c r="AR2415" s="515"/>
      <c r="AS2415" s="515"/>
      <c r="AT2415" s="515"/>
      <c r="AU2415" s="489"/>
    </row>
    <row r="2416" spans="1:47" s="516" customFormat="1" ht="12.75">
      <c r="A2416" s="534"/>
      <c r="B2416" s="401" t="s">
        <v>374</v>
      </c>
      <c r="C2416" s="360"/>
      <c r="D2416" s="360"/>
      <c r="E2416" s="360"/>
      <c r="F2416" s="402"/>
      <c r="G2416" s="402"/>
      <c r="H2416" s="177"/>
      <c r="I2416" s="177"/>
      <c r="J2416" s="177"/>
      <c r="K2416" s="177"/>
      <c r="L2416" s="177"/>
      <c r="M2416" s="177"/>
      <c r="N2416" s="177"/>
      <c r="O2416" s="177"/>
      <c r="P2416" s="177"/>
      <c r="Q2416" s="177"/>
      <c r="R2416" s="177"/>
      <c r="S2416" s="177"/>
      <c r="T2416" s="392">
        <v>0</v>
      </c>
      <c r="U2416" s="392">
        <v>0</v>
      </c>
      <c r="V2416" s="177"/>
      <c r="W2416" s="177"/>
      <c r="X2416" s="177"/>
      <c r="Y2416" s="177"/>
      <c r="Z2416" s="177"/>
      <c r="AA2416" s="545">
        <v>0</v>
      </c>
      <c r="AB2416" s="533"/>
      <c r="AC2416" s="515"/>
      <c r="AD2416" s="515"/>
      <c r="AE2416" s="515"/>
      <c r="AF2416" s="488"/>
      <c r="AG2416" s="515"/>
      <c r="AH2416" s="515"/>
      <c r="AI2416" s="488"/>
      <c r="AJ2416" s="488"/>
      <c r="AK2416" s="515"/>
      <c r="AL2416" s="515"/>
      <c r="AM2416" s="515"/>
      <c r="AN2416" s="515"/>
      <c r="AO2416" s="515"/>
      <c r="AP2416" s="515"/>
      <c r="AQ2416" s="515"/>
      <c r="AR2416" s="515"/>
      <c r="AS2416" s="515"/>
      <c r="AT2416" s="515"/>
      <c r="AU2416" s="489"/>
    </row>
    <row r="2417" spans="1:47" s="516" customFormat="1" ht="12.75">
      <c r="A2417" s="534"/>
      <c r="B2417" s="401" t="s">
        <v>375</v>
      </c>
      <c r="C2417" s="360"/>
      <c r="D2417" s="360"/>
      <c r="E2417" s="360"/>
      <c r="F2417" s="402"/>
      <c r="G2417" s="402"/>
      <c r="H2417" s="177"/>
      <c r="I2417" s="518">
        <v>0</v>
      </c>
      <c r="J2417" s="177"/>
      <c r="K2417" s="177"/>
      <c r="L2417" s="177"/>
      <c r="M2417" s="177"/>
      <c r="N2417" s="177"/>
      <c r="O2417" s="177"/>
      <c r="P2417" s="177"/>
      <c r="Q2417" s="177"/>
      <c r="R2417" s="177"/>
      <c r="S2417" s="177"/>
      <c r="T2417" s="392">
        <v>0</v>
      </c>
      <c r="U2417" s="392">
        <v>0</v>
      </c>
      <c r="V2417" s="177"/>
      <c r="W2417" s="177"/>
      <c r="X2417" s="177"/>
      <c r="Y2417" s="177"/>
      <c r="Z2417" s="177"/>
      <c r="AA2417" s="545">
        <v>0</v>
      </c>
      <c r="AB2417" s="533"/>
      <c r="AC2417" s="515"/>
      <c r="AD2417" s="515"/>
      <c r="AE2417" s="515"/>
      <c r="AF2417" s="488"/>
      <c r="AG2417" s="515"/>
      <c r="AH2417" s="515"/>
      <c r="AI2417" s="488"/>
      <c r="AJ2417" s="488"/>
      <c r="AK2417" s="515"/>
      <c r="AL2417" s="515"/>
      <c r="AM2417" s="515"/>
      <c r="AN2417" s="515"/>
      <c r="AO2417" s="515"/>
      <c r="AP2417" s="515"/>
      <c r="AQ2417" s="515"/>
      <c r="AR2417" s="515"/>
      <c r="AS2417" s="515"/>
      <c r="AT2417" s="515"/>
      <c r="AU2417" s="489"/>
    </row>
    <row r="2418" spans="1:47" s="516" customFormat="1" ht="12.75">
      <c r="A2418" s="534"/>
      <c r="B2418" s="401" t="s">
        <v>376</v>
      </c>
      <c r="C2418" s="360"/>
      <c r="D2418" s="360"/>
      <c r="E2418" s="360"/>
      <c r="F2418" s="402"/>
      <c r="G2418" s="402"/>
      <c r="H2418" s="177">
        <v>241.8306888102</v>
      </c>
      <c r="I2418" s="518">
        <v>5.1999999999999886</v>
      </c>
      <c r="J2418" s="177"/>
      <c r="K2418" s="177"/>
      <c r="L2418" s="177"/>
      <c r="M2418" s="177"/>
      <c r="N2418" s="177"/>
      <c r="O2418" s="177"/>
      <c r="P2418" s="177"/>
      <c r="Q2418" s="177"/>
      <c r="R2418" s="177"/>
      <c r="S2418" s="177"/>
      <c r="T2418" s="392">
        <v>0</v>
      </c>
      <c r="U2418" s="392">
        <v>0</v>
      </c>
      <c r="V2418" s="177">
        <v>236.63068881020001</v>
      </c>
      <c r="W2418" s="177">
        <v>5.2</v>
      </c>
      <c r="X2418" s="177"/>
      <c r="Y2418" s="177"/>
      <c r="Z2418" s="177"/>
      <c r="AA2418" s="545">
        <v>241.8306888102</v>
      </c>
      <c r="AB2418" s="533"/>
      <c r="AC2418" s="515"/>
      <c r="AD2418" s="515"/>
      <c r="AE2418" s="515"/>
      <c r="AF2418" s="488"/>
      <c r="AG2418" s="515"/>
      <c r="AH2418" s="515"/>
      <c r="AI2418" s="488"/>
      <c r="AJ2418" s="488"/>
      <c r="AK2418" s="515"/>
      <c r="AL2418" s="515"/>
      <c r="AM2418" s="515"/>
      <c r="AN2418" s="515"/>
      <c r="AO2418" s="515"/>
      <c r="AP2418" s="515"/>
      <c r="AQ2418" s="515"/>
      <c r="AR2418" s="515"/>
      <c r="AS2418" s="515"/>
      <c r="AT2418" s="515"/>
      <c r="AU2418" s="489"/>
    </row>
    <row r="2419" spans="1:47" s="516" customFormat="1" ht="12.75">
      <c r="A2419" s="534"/>
      <c r="B2419" s="401" t="s">
        <v>377</v>
      </c>
      <c r="C2419" s="360"/>
      <c r="D2419" s="360"/>
      <c r="E2419" s="360"/>
      <c r="F2419" s="402"/>
      <c r="G2419" s="402"/>
      <c r="H2419" s="177"/>
      <c r="I2419" s="518">
        <v>0</v>
      </c>
      <c r="J2419" s="177"/>
      <c r="K2419" s="177"/>
      <c r="L2419" s="177"/>
      <c r="M2419" s="177"/>
      <c r="N2419" s="177"/>
      <c r="O2419" s="177"/>
      <c r="P2419" s="177"/>
      <c r="Q2419" s="177"/>
      <c r="R2419" s="177"/>
      <c r="S2419" s="177"/>
      <c r="T2419" s="392">
        <v>0</v>
      </c>
      <c r="U2419" s="392">
        <v>0</v>
      </c>
      <c r="V2419" s="177"/>
      <c r="W2419" s="177"/>
      <c r="X2419" s="177"/>
      <c r="Y2419" s="177"/>
      <c r="Z2419" s="177"/>
      <c r="AA2419" s="545">
        <v>0</v>
      </c>
      <c r="AB2419" s="533"/>
      <c r="AC2419" s="515"/>
      <c r="AD2419" s="515"/>
      <c r="AE2419" s="515"/>
      <c r="AF2419" s="488"/>
      <c r="AG2419" s="515"/>
      <c r="AH2419" s="515"/>
      <c r="AI2419" s="488"/>
      <c r="AJ2419" s="488"/>
      <c r="AK2419" s="515"/>
      <c r="AL2419" s="515"/>
      <c r="AM2419" s="515"/>
      <c r="AN2419" s="515"/>
      <c r="AO2419" s="515"/>
      <c r="AP2419" s="515"/>
      <c r="AQ2419" s="515"/>
      <c r="AR2419" s="515"/>
      <c r="AS2419" s="515"/>
      <c r="AT2419" s="515"/>
      <c r="AU2419" s="489"/>
    </row>
    <row r="2420" spans="1:47" s="516" customFormat="1" ht="12.75">
      <c r="A2420" s="534"/>
      <c r="B2420" s="401" t="s">
        <v>67</v>
      </c>
      <c r="C2420" s="360"/>
      <c r="D2420" s="360"/>
      <c r="E2420" s="360"/>
      <c r="F2420" s="402"/>
      <c r="G2420" s="402"/>
      <c r="H2420" s="177">
        <v>51.236579621400004</v>
      </c>
      <c r="I2420" s="518">
        <v>38.702384170000009</v>
      </c>
      <c r="J2420" s="177"/>
      <c r="K2420" s="177"/>
      <c r="L2420" s="177"/>
      <c r="M2420" s="177"/>
      <c r="N2420" s="177"/>
      <c r="O2420" s="177"/>
      <c r="P2420" s="177"/>
      <c r="Q2420" s="177"/>
      <c r="R2420" s="177"/>
      <c r="S2420" s="177"/>
      <c r="T2420" s="392">
        <v>0</v>
      </c>
      <c r="U2420" s="392">
        <v>0</v>
      </c>
      <c r="V2420" s="177">
        <v>10.6852824414</v>
      </c>
      <c r="W2420" s="177">
        <v>38.702384170000002</v>
      </c>
      <c r="X2420" s="177"/>
      <c r="Y2420" s="177"/>
      <c r="Z2420" s="177"/>
      <c r="AA2420" s="545">
        <v>49.3876666114</v>
      </c>
      <c r="AB2420" s="533"/>
      <c r="AC2420" s="515"/>
      <c r="AD2420" s="515"/>
      <c r="AE2420" s="515"/>
      <c r="AF2420" s="488"/>
      <c r="AG2420" s="515"/>
      <c r="AH2420" s="515"/>
      <c r="AI2420" s="488"/>
      <c r="AJ2420" s="488"/>
      <c r="AK2420" s="515"/>
      <c r="AL2420" s="515"/>
      <c r="AM2420" s="515"/>
      <c r="AN2420" s="515"/>
      <c r="AO2420" s="515"/>
      <c r="AP2420" s="515"/>
      <c r="AQ2420" s="515"/>
      <c r="AR2420" s="515"/>
      <c r="AS2420" s="515"/>
      <c r="AT2420" s="515"/>
      <c r="AU2420" s="489"/>
    </row>
    <row r="2421" spans="1:47" s="528" customFormat="1" ht="30" customHeight="1">
      <c r="A2421" s="542">
        <v>102</v>
      </c>
      <c r="B2421" s="544" t="s">
        <v>189</v>
      </c>
      <c r="C2421" s="513"/>
      <c r="D2421" s="513">
        <v>0</v>
      </c>
      <c r="E2421" s="513">
        <v>0</v>
      </c>
      <c r="F2421" s="398">
        <v>2012</v>
      </c>
      <c r="G2421" s="398">
        <v>2017</v>
      </c>
      <c r="H2421" s="513">
        <v>57.735682599999997</v>
      </c>
      <c r="I2421" s="513">
        <v>33.667162730000001</v>
      </c>
      <c r="J2421" s="513"/>
      <c r="K2421" s="513"/>
      <c r="L2421" s="513"/>
      <c r="M2421" s="513"/>
      <c r="N2421" s="513"/>
      <c r="O2421" s="513"/>
      <c r="P2421" s="513"/>
      <c r="Q2421" s="513"/>
      <c r="R2421" s="513">
        <v>0</v>
      </c>
      <c r="S2421" s="513">
        <v>0</v>
      </c>
      <c r="T2421" s="584">
        <v>0</v>
      </c>
      <c r="U2421" s="584">
        <v>0</v>
      </c>
      <c r="V2421" s="590">
        <v>20.042698949999998</v>
      </c>
      <c r="W2421" s="513">
        <v>12.60681273</v>
      </c>
      <c r="X2421" s="513"/>
      <c r="Y2421" s="513"/>
      <c r="Z2421" s="513">
        <v>21.06035</v>
      </c>
      <c r="AA2421" s="587">
        <v>53.709861679999996</v>
      </c>
      <c r="AB2421" s="531"/>
      <c r="AC2421" s="515"/>
      <c r="AD2421" s="537"/>
      <c r="AE2421" s="537"/>
      <c r="AF2421" s="515"/>
      <c r="AG2421" s="515"/>
      <c r="AH2421" s="515"/>
      <c r="AI2421" s="515"/>
      <c r="AJ2421" s="515"/>
      <c r="AK2421" s="515"/>
      <c r="AL2421" s="515"/>
      <c r="AM2421" s="515"/>
      <c r="AN2421" s="515"/>
      <c r="AO2421" s="515"/>
      <c r="AP2421" s="515"/>
      <c r="AQ2421" s="537"/>
      <c r="AR2421" s="537"/>
      <c r="AS2421" s="537"/>
      <c r="AT2421" s="537"/>
      <c r="AU2421" s="527"/>
    </row>
    <row r="2422" spans="1:47" s="516" customFormat="1" ht="12.75">
      <c r="A2422" s="534"/>
      <c r="B2422" s="401" t="s">
        <v>361</v>
      </c>
      <c r="C2422" s="360">
        <v>0</v>
      </c>
      <c r="D2422" s="360">
        <v>0</v>
      </c>
      <c r="E2422" s="360">
        <v>0</v>
      </c>
      <c r="F2422" s="402"/>
      <c r="G2422" s="402"/>
      <c r="H2422" s="177">
        <v>57.735682599999997</v>
      </c>
      <c r="I2422" s="177">
        <v>33.667162730000001</v>
      </c>
      <c r="J2422" s="177">
        <v>0</v>
      </c>
      <c r="K2422" s="177">
        <v>0</v>
      </c>
      <c r="L2422" s="177">
        <v>0</v>
      </c>
      <c r="M2422" s="177">
        <v>0</v>
      </c>
      <c r="N2422" s="177">
        <v>0</v>
      </c>
      <c r="O2422" s="177">
        <v>0</v>
      </c>
      <c r="P2422" s="177">
        <v>0</v>
      </c>
      <c r="Q2422" s="177">
        <v>0</v>
      </c>
      <c r="R2422" s="177">
        <v>0</v>
      </c>
      <c r="S2422" s="177">
        <v>0</v>
      </c>
      <c r="T2422" s="392">
        <v>0</v>
      </c>
      <c r="U2422" s="392">
        <v>0</v>
      </c>
      <c r="V2422" s="177">
        <v>20.042698949999998</v>
      </c>
      <c r="W2422" s="177">
        <v>12.60681273</v>
      </c>
      <c r="X2422" s="177">
        <v>0</v>
      </c>
      <c r="Y2422" s="177">
        <v>0</v>
      </c>
      <c r="Z2422" s="177">
        <v>21.06035</v>
      </c>
      <c r="AA2422" s="545">
        <v>53.709861679999996</v>
      </c>
      <c r="AB2422" s="490"/>
      <c r="AC2422" s="515"/>
      <c r="AD2422" s="515"/>
      <c r="AE2422" s="515"/>
      <c r="AF2422" s="488"/>
      <c r="AG2422" s="515"/>
      <c r="AH2422" s="515"/>
      <c r="AI2422" s="488"/>
      <c r="AJ2422" s="488"/>
      <c r="AK2422" s="515"/>
      <c r="AL2422" s="515"/>
      <c r="AM2422" s="515"/>
      <c r="AN2422" s="515"/>
      <c r="AO2422" s="515"/>
      <c r="AP2422" s="515"/>
      <c r="AQ2422" s="515"/>
      <c r="AR2422" s="515"/>
      <c r="AS2422" s="515"/>
      <c r="AT2422" s="515"/>
      <c r="AU2422" s="489"/>
    </row>
    <row r="2423" spans="1:47" s="516" customFormat="1" ht="12.75">
      <c r="A2423" s="534"/>
      <c r="B2423" s="401" t="s">
        <v>362</v>
      </c>
      <c r="C2423" s="360">
        <v>0</v>
      </c>
      <c r="D2423" s="360">
        <v>0</v>
      </c>
      <c r="E2423" s="360">
        <v>0</v>
      </c>
      <c r="F2423" s="402"/>
      <c r="G2423" s="402"/>
      <c r="H2423" s="177">
        <v>0</v>
      </c>
      <c r="I2423" s="177">
        <v>0</v>
      </c>
      <c r="J2423" s="177">
        <v>0</v>
      </c>
      <c r="K2423" s="177">
        <v>0</v>
      </c>
      <c r="L2423" s="177">
        <v>0</v>
      </c>
      <c r="M2423" s="177">
        <v>0</v>
      </c>
      <c r="N2423" s="177">
        <v>0</v>
      </c>
      <c r="O2423" s="177">
        <v>0</v>
      </c>
      <c r="P2423" s="177">
        <v>0</v>
      </c>
      <c r="Q2423" s="177">
        <v>0</v>
      </c>
      <c r="R2423" s="177">
        <v>0</v>
      </c>
      <c r="S2423" s="177">
        <v>0</v>
      </c>
      <c r="T2423" s="392">
        <v>0</v>
      </c>
      <c r="U2423" s="392">
        <v>0</v>
      </c>
      <c r="V2423" s="177">
        <v>0</v>
      </c>
      <c r="W2423" s="177">
        <v>0</v>
      </c>
      <c r="X2423" s="177">
        <v>0</v>
      </c>
      <c r="Y2423" s="177">
        <v>0</v>
      </c>
      <c r="Z2423" s="177">
        <v>0</v>
      </c>
      <c r="AA2423" s="545">
        <v>0</v>
      </c>
      <c r="AB2423" s="490"/>
      <c r="AC2423" s="515"/>
      <c r="AD2423" s="515"/>
      <c r="AE2423" s="515"/>
      <c r="AF2423" s="488"/>
      <c r="AG2423" s="515"/>
      <c r="AH2423" s="515"/>
      <c r="AI2423" s="488"/>
      <c r="AJ2423" s="488"/>
      <c r="AK2423" s="515"/>
      <c r="AL2423" s="515"/>
      <c r="AM2423" s="515"/>
      <c r="AN2423" s="515"/>
      <c r="AO2423" s="515"/>
      <c r="AP2423" s="515"/>
      <c r="AQ2423" s="515"/>
      <c r="AR2423" s="515"/>
      <c r="AS2423" s="515"/>
      <c r="AT2423" s="515"/>
      <c r="AU2423" s="489"/>
    </row>
    <row r="2424" spans="1:47" s="516" customFormat="1" ht="12.75">
      <c r="A2424" s="534"/>
      <c r="B2424" s="401" t="s">
        <v>363</v>
      </c>
      <c r="C2424" s="360">
        <v>0</v>
      </c>
      <c r="D2424" s="360">
        <v>0</v>
      </c>
      <c r="E2424" s="360">
        <v>0</v>
      </c>
      <c r="F2424" s="402"/>
      <c r="G2424" s="402"/>
      <c r="H2424" s="177">
        <v>0</v>
      </c>
      <c r="I2424" s="177">
        <v>0</v>
      </c>
      <c r="J2424" s="177">
        <v>0</v>
      </c>
      <c r="K2424" s="177">
        <v>0</v>
      </c>
      <c r="L2424" s="177">
        <v>0</v>
      </c>
      <c r="M2424" s="177">
        <v>0</v>
      </c>
      <c r="N2424" s="177">
        <v>0</v>
      </c>
      <c r="O2424" s="177">
        <v>0</v>
      </c>
      <c r="P2424" s="177">
        <v>0</v>
      </c>
      <c r="Q2424" s="177">
        <v>0</v>
      </c>
      <c r="R2424" s="177">
        <v>0</v>
      </c>
      <c r="S2424" s="177">
        <v>0</v>
      </c>
      <c r="T2424" s="392">
        <v>0</v>
      </c>
      <c r="U2424" s="392">
        <v>0</v>
      </c>
      <c r="V2424" s="177">
        <v>0</v>
      </c>
      <c r="W2424" s="177">
        <v>0</v>
      </c>
      <c r="X2424" s="177">
        <v>0</v>
      </c>
      <c r="Y2424" s="177">
        <v>0</v>
      </c>
      <c r="Z2424" s="177">
        <v>0</v>
      </c>
      <c r="AA2424" s="545">
        <v>0</v>
      </c>
      <c r="AB2424" s="490"/>
      <c r="AC2424" s="515"/>
      <c r="AD2424" s="515"/>
      <c r="AE2424" s="515"/>
      <c r="AF2424" s="488"/>
      <c r="AG2424" s="515"/>
      <c r="AH2424" s="515"/>
      <c r="AI2424" s="488"/>
      <c r="AJ2424" s="488"/>
      <c r="AK2424" s="515"/>
      <c r="AL2424" s="515"/>
      <c r="AM2424" s="515"/>
      <c r="AN2424" s="515"/>
      <c r="AO2424" s="515"/>
      <c r="AP2424" s="515"/>
      <c r="AQ2424" s="515"/>
      <c r="AR2424" s="515"/>
      <c r="AS2424" s="515"/>
      <c r="AT2424" s="515"/>
      <c r="AU2424" s="489"/>
    </row>
    <row r="2425" spans="1:47" s="516" customFormat="1" ht="12.75">
      <c r="A2425" s="534"/>
      <c r="B2425" s="401" t="s">
        <v>364</v>
      </c>
      <c r="C2425" s="360"/>
      <c r="D2425" s="360"/>
      <c r="E2425" s="360"/>
      <c r="F2425" s="402"/>
      <c r="G2425" s="402"/>
      <c r="H2425" s="177"/>
      <c r="I2425" s="177"/>
      <c r="J2425" s="177"/>
      <c r="K2425" s="177"/>
      <c r="L2425" s="177"/>
      <c r="M2425" s="177"/>
      <c r="N2425" s="177"/>
      <c r="O2425" s="177"/>
      <c r="P2425" s="177"/>
      <c r="Q2425" s="177"/>
      <c r="R2425" s="177"/>
      <c r="S2425" s="177"/>
      <c r="T2425" s="392">
        <v>0</v>
      </c>
      <c r="U2425" s="392">
        <v>0</v>
      </c>
      <c r="V2425" s="177"/>
      <c r="W2425" s="177"/>
      <c r="X2425" s="177"/>
      <c r="Y2425" s="177"/>
      <c r="Z2425" s="177"/>
      <c r="AA2425" s="545">
        <v>0</v>
      </c>
      <c r="AB2425" s="490"/>
      <c r="AC2425" s="515"/>
      <c r="AD2425" s="515"/>
      <c r="AE2425" s="515"/>
      <c r="AF2425" s="488"/>
      <c r="AG2425" s="515"/>
      <c r="AH2425" s="515"/>
      <c r="AI2425" s="488"/>
      <c r="AJ2425" s="488"/>
      <c r="AK2425" s="515"/>
      <c r="AL2425" s="515"/>
      <c r="AM2425" s="515"/>
      <c r="AN2425" s="515"/>
      <c r="AO2425" s="515"/>
      <c r="AP2425" s="515"/>
      <c r="AQ2425" s="515"/>
      <c r="AR2425" s="515"/>
      <c r="AS2425" s="515"/>
      <c r="AT2425" s="515"/>
      <c r="AU2425" s="489"/>
    </row>
    <row r="2426" spans="1:47" s="516" customFormat="1" ht="12.75">
      <c r="A2426" s="534"/>
      <c r="B2426" s="401" t="s">
        <v>365</v>
      </c>
      <c r="C2426" s="360"/>
      <c r="D2426" s="360"/>
      <c r="E2426" s="360"/>
      <c r="F2426" s="402"/>
      <c r="G2426" s="402"/>
      <c r="H2426" s="177"/>
      <c r="I2426" s="177"/>
      <c r="J2426" s="177"/>
      <c r="K2426" s="177"/>
      <c r="L2426" s="177"/>
      <c r="M2426" s="177"/>
      <c r="N2426" s="177"/>
      <c r="O2426" s="177"/>
      <c r="P2426" s="177"/>
      <c r="Q2426" s="177"/>
      <c r="R2426" s="177"/>
      <c r="S2426" s="177"/>
      <c r="T2426" s="392">
        <v>0</v>
      </c>
      <c r="U2426" s="392">
        <v>0</v>
      </c>
      <c r="V2426" s="177"/>
      <c r="W2426" s="177"/>
      <c r="X2426" s="177"/>
      <c r="Y2426" s="177"/>
      <c r="Z2426" s="177"/>
      <c r="AA2426" s="545">
        <v>0</v>
      </c>
      <c r="AB2426" s="490"/>
      <c r="AC2426" s="515"/>
      <c r="AD2426" s="515"/>
      <c r="AE2426" s="515"/>
      <c r="AF2426" s="488"/>
      <c r="AG2426" s="515"/>
      <c r="AH2426" s="515"/>
      <c r="AI2426" s="488"/>
      <c r="AJ2426" s="488"/>
      <c r="AK2426" s="515"/>
      <c r="AL2426" s="515"/>
      <c r="AM2426" s="515"/>
      <c r="AN2426" s="515"/>
      <c r="AO2426" s="515"/>
      <c r="AP2426" s="515"/>
      <c r="AQ2426" s="515"/>
      <c r="AR2426" s="515"/>
      <c r="AS2426" s="515"/>
      <c r="AT2426" s="515"/>
      <c r="AU2426" s="489"/>
    </row>
    <row r="2427" spans="1:47" s="516" customFormat="1" ht="12.75">
      <c r="A2427" s="534"/>
      <c r="B2427" s="401" t="s">
        <v>366</v>
      </c>
      <c r="C2427" s="360"/>
      <c r="D2427" s="360"/>
      <c r="E2427" s="360"/>
      <c r="F2427" s="402"/>
      <c r="G2427" s="402"/>
      <c r="H2427" s="177"/>
      <c r="I2427" s="177"/>
      <c r="J2427" s="177"/>
      <c r="K2427" s="177"/>
      <c r="L2427" s="177"/>
      <c r="M2427" s="177"/>
      <c r="N2427" s="177"/>
      <c r="O2427" s="177"/>
      <c r="P2427" s="177"/>
      <c r="Q2427" s="177"/>
      <c r="R2427" s="177"/>
      <c r="S2427" s="177"/>
      <c r="T2427" s="392">
        <v>0</v>
      </c>
      <c r="U2427" s="392">
        <v>0</v>
      </c>
      <c r="V2427" s="177"/>
      <c r="W2427" s="177"/>
      <c r="X2427" s="177"/>
      <c r="Y2427" s="177"/>
      <c r="Z2427" s="177"/>
      <c r="AA2427" s="545">
        <v>0</v>
      </c>
      <c r="AB2427" s="490"/>
      <c r="AC2427" s="515"/>
      <c r="AD2427" s="515"/>
      <c r="AE2427" s="515"/>
      <c r="AF2427" s="488"/>
      <c r="AG2427" s="515"/>
      <c r="AH2427" s="515"/>
      <c r="AI2427" s="488"/>
      <c r="AJ2427" s="488"/>
      <c r="AK2427" s="515"/>
      <c r="AL2427" s="515"/>
      <c r="AM2427" s="515"/>
      <c r="AN2427" s="515"/>
      <c r="AO2427" s="515"/>
      <c r="AP2427" s="515"/>
      <c r="AQ2427" s="515"/>
      <c r="AR2427" s="515"/>
      <c r="AS2427" s="515"/>
      <c r="AT2427" s="515"/>
      <c r="AU2427" s="489"/>
    </row>
    <row r="2428" spans="1:47" s="516" customFormat="1" ht="12.75">
      <c r="A2428" s="534"/>
      <c r="B2428" s="401" t="s">
        <v>367</v>
      </c>
      <c r="C2428" s="360"/>
      <c r="D2428" s="360"/>
      <c r="E2428" s="360"/>
      <c r="F2428" s="402"/>
      <c r="G2428" s="402"/>
      <c r="H2428" s="177"/>
      <c r="I2428" s="177"/>
      <c r="J2428" s="177"/>
      <c r="K2428" s="177"/>
      <c r="L2428" s="177"/>
      <c r="M2428" s="177"/>
      <c r="N2428" s="177"/>
      <c r="O2428" s="177"/>
      <c r="P2428" s="177"/>
      <c r="Q2428" s="177"/>
      <c r="R2428" s="177"/>
      <c r="S2428" s="177"/>
      <c r="T2428" s="392">
        <v>0</v>
      </c>
      <c r="U2428" s="392">
        <v>0</v>
      </c>
      <c r="V2428" s="177"/>
      <c r="W2428" s="177"/>
      <c r="X2428" s="177"/>
      <c r="Y2428" s="177"/>
      <c r="Z2428" s="177"/>
      <c r="AA2428" s="545">
        <v>0</v>
      </c>
      <c r="AB2428" s="490"/>
      <c r="AC2428" s="515"/>
      <c r="AD2428" s="515"/>
      <c r="AE2428" s="515"/>
      <c r="AF2428" s="488"/>
      <c r="AG2428" s="515"/>
      <c r="AH2428" s="515"/>
      <c r="AI2428" s="488"/>
      <c r="AJ2428" s="488"/>
      <c r="AK2428" s="515"/>
      <c r="AL2428" s="515"/>
      <c r="AM2428" s="515"/>
      <c r="AN2428" s="515"/>
      <c r="AO2428" s="515"/>
      <c r="AP2428" s="515"/>
      <c r="AQ2428" s="515"/>
      <c r="AR2428" s="515"/>
      <c r="AS2428" s="515"/>
      <c r="AT2428" s="515"/>
      <c r="AU2428" s="489"/>
    </row>
    <row r="2429" spans="1:47" s="516" customFormat="1" ht="12.75">
      <c r="A2429" s="534"/>
      <c r="B2429" s="401" t="s">
        <v>368</v>
      </c>
      <c r="C2429" s="360">
        <v>0</v>
      </c>
      <c r="D2429" s="360">
        <v>0</v>
      </c>
      <c r="E2429" s="360">
        <v>0</v>
      </c>
      <c r="F2429" s="402"/>
      <c r="G2429" s="402"/>
      <c r="H2429" s="177">
        <v>0</v>
      </c>
      <c r="I2429" s="177">
        <v>0</v>
      </c>
      <c r="J2429" s="177">
        <v>0</v>
      </c>
      <c r="K2429" s="177">
        <v>0</v>
      </c>
      <c r="L2429" s="177">
        <v>0</v>
      </c>
      <c r="M2429" s="177">
        <v>0</v>
      </c>
      <c r="N2429" s="177">
        <v>0</v>
      </c>
      <c r="O2429" s="177">
        <v>0</v>
      </c>
      <c r="P2429" s="177">
        <v>0</v>
      </c>
      <c r="Q2429" s="177">
        <v>0</v>
      </c>
      <c r="R2429" s="177">
        <v>0</v>
      </c>
      <c r="S2429" s="177">
        <v>0</v>
      </c>
      <c r="T2429" s="392">
        <v>0</v>
      </c>
      <c r="U2429" s="392">
        <v>0</v>
      </c>
      <c r="V2429" s="177">
        <v>0</v>
      </c>
      <c r="W2429" s="177">
        <v>0</v>
      </c>
      <c r="X2429" s="177">
        <v>0</v>
      </c>
      <c r="Y2429" s="177">
        <v>0</v>
      </c>
      <c r="Z2429" s="177">
        <v>0</v>
      </c>
      <c r="AA2429" s="545">
        <v>0</v>
      </c>
      <c r="AB2429" s="490"/>
      <c r="AC2429" s="515"/>
      <c r="AD2429" s="515"/>
      <c r="AE2429" s="515"/>
      <c r="AF2429" s="488"/>
      <c r="AG2429" s="515"/>
      <c r="AH2429" s="515"/>
      <c r="AI2429" s="488"/>
      <c r="AJ2429" s="488"/>
      <c r="AK2429" s="515"/>
      <c r="AL2429" s="515"/>
      <c r="AM2429" s="515"/>
      <c r="AN2429" s="515"/>
      <c r="AO2429" s="515"/>
      <c r="AP2429" s="515"/>
      <c r="AQ2429" s="515"/>
      <c r="AR2429" s="515"/>
      <c r="AS2429" s="515"/>
      <c r="AT2429" s="515"/>
      <c r="AU2429" s="489"/>
    </row>
    <row r="2430" spans="1:47" s="516" customFormat="1" ht="12.75">
      <c r="A2430" s="534"/>
      <c r="B2430" s="401" t="s">
        <v>369</v>
      </c>
      <c r="C2430" s="360"/>
      <c r="D2430" s="360"/>
      <c r="E2430" s="360"/>
      <c r="F2430" s="402"/>
      <c r="G2430" s="402"/>
      <c r="H2430" s="177"/>
      <c r="I2430" s="177"/>
      <c r="J2430" s="177"/>
      <c r="K2430" s="177"/>
      <c r="L2430" s="177"/>
      <c r="M2430" s="177"/>
      <c r="N2430" s="177"/>
      <c r="O2430" s="177"/>
      <c r="P2430" s="177"/>
      <c r="Q2430" s="177"/>
      <c r="R2430" s="177"/>
      <c r="S2430" s="177"/>
      <c r="T2430" s="392">
        <v>0</v>
      </c>
      <c r="U2430" s="392">
        <v>0</v>
      </c>
      <c r="V2430" s="177"/>
      <c r="W2430" s="177"/>
      <c r="X2430" s="177"/>
      <c r="Y2430" s="177"/>
      <c r="Z2430" s="177"/>
      <c r="AA2430" s="545">
        <v>0</v>
      </c>
      <c r="AB2430" s="490"/>
      <c r="AC2430" s="515"/>
      <c r="AD2430" s="515"/>
      <c r="AE2430" s="515"/>
      <c r="AF2430" s="488"/>
      <c r="AG2430" s="515"/>
      <c r="AH2430" s="515"/>
      <c r="AI2430" s="488"/>
      <c r="AJ2430" s="488"/>
      <c r="AK2430" s="515"/>
      <c r="AL2430" s="515"/>
      <c r="AM2430" s="515"/>
      <c r="AN2430" s="515"/>
      <c r="AO2430" s="515"/>
      <c r="AP2430" s="515"/>
      <c r="AQ2430" s="515"/>
      <c r="AR2430" s="515"/>
      <c r="AS2430" s="515"/>
      <c r="AT2430" s="515"/>
      <c r="AU2430" s="489"/>
    </row>
    <row r="2431" spans="1:47" s="516" customFormat="1" ht="12.75">
      <c r="A2431" s="534"/>
      <c r="B2431" s="401" t="s">
        <v>370</v>
      </c>
      <c r="C2431" s="360"/>
      <c r="D2431" s="360"/>
      <c r="E2431" s="360"/>
      <c r="F2431" s="402"/>
      <c r="G2431" s="402"/>
      <c r="H2431" s="177"/>
      <c r="I2431" s="177"/>
      <c r="J2431" s="177"/>
      <c r="K2431" s="177"/>
      <c r="L2431" s="177"/>
      <c r="M2431" s="177"/>
      <c r="N2431" s="177"/>
      <c r="O2431" s="177"/>
      <c r="P2431" s="177"/>
      <c r="Q2431" s="177"/>
      <c r="R2431" s="177"/>
      <c r="S2431" s="177"/>
      <c r="T2431" s="392">
        <v>0</v>
      </c>
      <c r="U2431" s="392">
        <v>0</v>
      </c>
      <c r="V2431" s="177"/>
      <c r="W2431" s="177"/>
      <c r="X2431" s="177"/>
      <c r="Y2431" s="177"/>
      <c r="Z2431" s="177"/>
      <c r="AA2431" s="545">
        <v>0</v>
      </c>
      <c r="AB2431" s="490"/>
      <c r="AC2431" s="515"/>
      <c r="AD2431" s="515"/>
      <c r="AE2431" s="515"/>
      <c r="AF2431" s="488"/>
      <c r="AG2431" s="515"/>
      <c r="AH2431" s="515"/>
      <c r="AI2431" s="488"/>
      <c r="AJ2431" s="488"/>
      <c r="AK2431" s="515"/>
      <c r="AL2431" s="515"/>
      <c r="AM2431" s="515"/>
      <c r="AN2431" s="515"/>
      <c r="AO2431" s="515"/>
      <c r="AP2431" s="515"/>
      <c r="AQ2431" s="515"/>
      <c r="AR2431" s="515"/>
      <c r="AS2431" s="515"/>
      <c r="AT2431" s="515"/>
      <c r="AU2431" s="489"/>
    </row>
    <row r="2432" spans="1:47" s="516" customFormat="1" ht="12.75">
      <c r="A2432" s="534"/>
      <c r="B2432" s="401" t="s">
        <v>371</v>
      </c>
      <c r="C2432" s="360"/>
      <c r="D2432" s="360"/>
      <c r="E2432" s="360"/>
      <c r="F2432" s="402"/>
      <c r="G2432" s="402"/>
      <c r="H2432" s="177"/>
      <c r="I2432" s="177"/>
      <c r="J2432" s="177"/>
      <c r="K2432" s="177"/>
      <c r="L2432" s="177"/>
      <c r="M2432" s="177"/>
      <c r="N2432" s="177"/>
      <c r="O2432" s="177"/>
      <c r="P2432" s="177"/>
      <c r="Q2432" s="177"/>
      <c r="R2432" s="177"/>
      <c r="S2432" s="177"/>
      <c r="T2432" s="392">
        <v>0</v>
      </c>
      <c r="U2432" s="392">
        <v>0</v>
      </c>
      <c r="V2432" s="177"/>
      <c r="W2432" s="177"/>
      <c r="X2432" s="177"/>
      <c r="Y2432" s="177"/>
      <c r="Z2432" s="177"/>
      <c r="AA2432" s="545">
        <v>0</v>
      </c>
      <c r="AB2432" s="490"/>
      <c r="AC2432" s="515"/>
      <c r="AD2432" s="515"/>
      <c r="AE2432" s="515"/>
      <c r="AF2432" s="488"/>
      <c r="AG2432" s="515"/>
      <c r="AH2432" s="515"/>
      <c r="AI2432" s="488"/>
      <c r="AJ2432" s="488"/>
      <c r="AK2432" s="515"/>
      <c r="AL2432" s="515"/>
      <c r="AM2432" s="515"/>
      <c r="AN2432" s="515"/>
      <c r="AO2432" s="515"/>
      <c r="AP2432" s="515"/>
      <c r="AQ2432" s="515"/>
      <c r="AR2432" s="515"/>
      <c r="AS2432" s="515"/>
      <c r="AT2432" s="515"/>
      <c r="AU2432" s="489"/>
    </row>
    <row r="2433" spans="1:47" s="516" customFormat="1" ht="12.75">
      <c r="A2433" s="534"/>
      <c r="B2433" s="401" t="s">
        <v>372</v>
      </c>
      <c r="C2433" s="360"/>
      <c r="D2433" s="360"/>
      <c r="E2433" s="360"/>
      <c r="F2433" s="402"/>
      <c r="G2433" s="402"/>
      <c r="H2433" s="177"/>
      <c r="I2433" s="177"/>
      <c r="J2433" s="177"/>
      <c r="K2433" s="177"/>
      <c r="L2433" s="177"/>
      <c r="M2433" s="177"/>
      <c r="N2433" s="177"/>
      <c r="O2433" s="177"/>
      <c r="P2433" s="177"/>
      <c r="Q2433" s="177"/>
      <c r="R2433" s="177"/>
      <c r="S2433" s="177"/>
      <c r="T2433" s="392">
        <v>0</v>
      </c>
      <c r="U2433" s="392">
        <v>0</v>
      </c>
      <c r="V2433" s="177"/>
      <c r="W2433" s="177"/>
      <c r="X2433" s="177"/>
      <c r="Y2433" s="177"/>
      <c r="Z2433" s="177"/>
      <c r="AA2433" s="545">
        <v>0</v>
      </c>
      <c r="AB2433" s="490"/>
      <c r="AC2433" s="515"/>
      <c r="AD2433" s="515"/>
      <c r="AE2433" s="515"/>
      <c r="AF2433" s="488"/>
      <c r="AG2433" s="515"/>
      <c r="AH2433" s="515"/>
      <c r="AI2433" s="488"/>
      <c r="AJ2433" s="488"/>
      <c r="AK2433" s="515"/>
      <c r="AL2433" s="515"/>
      <c r="AM2433" s="515"/>
      <c r="AN2433" s="515"/>
      <c r="AO2433" s="515"/>
      <c r="AP2433" s="515"/>
      <c r="AQ2433" s="515"/>
      <c r="AR2433" s="515"/>
      <c r="AS2433" s="515"/>
      <c r="AT2433" s="515"/>
      <c r="AU2433" s="489"/>
    </row>
    <row r="2434" spans="1:47" s="516" customFormat="1" ht="12.75">
      <c r="A2434" s="534"/>
      <c r="B2434" s="401" t="s">
        <v>373</v>
      </c>
      <c r="C2434" s="360">
        <v>0</v>
      </c>
      <c r="D2434" s="360">
        <v>0</v>
      </c>
      <c r="E2434" s="360">
        <v>0</v>
      </c>
      <c r="F2434" s="402"/>
      <c r="G2434" s="402"/>
      <c r="H2434" s="177">
        <v>0</v>
      </c>
      <c r="I2434" s="177">
        <v>0</v>
      </c>
      <c r="J2434" s="177">
        <v>0</v>
      </c>
      <c r="K2434" s="177">
        <v>0</v>
      </c>
      <c r="L2434" s="177">
        <v>0</v>
      </c>
      <c r="M2434" s="177">
        <v>0</v>
      </c>
      <c r="N2434" s="177">
        <v>0</v>
      </c>
      <c r="O2434" s="177">
        <v>0</v>
      </c>
      <c r="P2434" s="177">
        <v>0</v>
      </c>
      <c r="Q2434" s="177">
        <v>0</v>
      </c>
      <c r="R2434" s="177">
        <v>0</v>
      </c>
      <c r="S2434" s="177">
        <v>0</v>
      </c>
      <c r="T2434" s="392">
        <v>0</v>
      </c>
      <c r="U2434" s="392">
        <v>0</v>
      </c>
      <c r="V2434" s="177">
        <v>0</v>
      </c>
      <c r="W2434" s="177">
        <v>0</v>
      </c>
      <c r="X2434" s="177">
        <v>0</v>
      </c>
      <c r="Y2434" s="177">
        <v>0</v>
      </c>
      <c r="Z2434" s="177">
        <v>0</v>
      </c>
      <c r="AA2434" s="545">
        <v>0</v>
      </c>
      <c r="AB2434" s="490"/>
      <c r="AC2434" s="515"/>
      <c r="AD2434" s="515"/>
      <c r="AE2434" s="515"/>
      <c r="AF2434" s="488"/>
      <c r="AG2434" s="515"/>
      <c r="AH2434" s="515"/>
      <c r="AI2434" s="488"/>
      <c r="AJ2434" s="488"/>
      <c r="AK2434" s="515"/>
      <c r="AL2434" s="515"/>
      <c r="AM2434" s="515"/>
      <c r="AN2434" s="515"/>
      <c r="AO2434" s="515"/>
      <c r="AP2434" s="515"/>
      <c r="AQ2434" s="515"/>
      <c r="AR2434" s="515"/>
      <c r="AS2434" s="515"/>
      <c r="AT2434" s="515"/>
      <c r="AU2434" s="489"/>
    </row>
    <row r="2435" spans="1:47" s="516" customFormat="1" ht="12.75">
      <c r="A2435" s="534"/>
      <c r="B2435" s="401" t="s">
        <v>374</v>
      </c>
      <c r="C2435" s="360"/>
      <c r="D2435" s="360"/>
      <c r="E2435" s="360"/>
      <c r="F2435" s="402"/>
      <c r="G2435" s="402"/>
      <c r="H2435" s="177"/>
      <c r="I2435" s="177"/>
      <c r="J2435" s="177"/>
      <c r="K2435" s="177"/>
      <c r="L2435" s="177"/>
      <c r="M2435" s="177"/>
      <c r="N2435" s="177"/>
      <c r="O2435" s="177"/>
      <c r="P2435" s="177"/>
      <c r="Q2435" s="177"/>
      <c r="R2435" s="177"/>
      <c r="S2435" s="177"/>
      <c r="T2435" s="392">
        <v>0</v>
      </c>
      <c r="U2435" s="392">
        <v>0</v>
      </c>
      <c r="V2435" s="177"/>
      <c r="W2435" s="177"/>
      <c r="X2435" s="177"/>
      <c r="Y2435" s="177"/>
      <c r="Z2435" s="177"/>
      <c r="AA2435" s="545">
        <v>0</v>
      </c>
      <c r="AB2435" s="490"/>
      <c r="AC2435" s="515"/>
      <c r="AD2435" s="515"/>
      <c r="AE2435" s="515"/>
      <c r="AF2435" s="488"/>
      <c r="AG2435" s="515"/>
      <c r="AH2435" s="515"/>
      <c r="AI2435" s="488"/>
      <c r="AJ2435" s="488"/>
      <c r="AK2435" s="515"/>
      <c r="AL2435" s="515"/>
      <c r="AM2435" s="515"/>
      <c r="AN2435" s="515"/>
      <c r="AO2435" s="515"/>
      <c r="AP2435" s="515"/>
      <c r="AQ2435" s="515"/>
      <c r="AR2435" s="515"/>
      <c r="AS2435" s="515"/>
      <c r="AT2435" s="515"/>
      <c r="AU2435" s="489"/>
    </row>
    <row r="2436" spans="1:47" s="516" customFormat="1" ht="12.75">
      <c r="A2436" s="534"/>
      <c r="B2436" s="401" t="s">
        <v>375</v>
      </c>
      <c r="C2436" s="360"/>
      <c r="D2436" s="360"/>
      <c r="E2436" s="360"/>
      <c r="F2436" s="402"/>
      <c r="G2436" s="402"/>
      <c r="H2436" s="177"/>
      <c r="I2436" s="177"/>
      <c r="J2436" s="177"/>
      <c r="K2436" s="177"/>
      <c r="L2436" s="177"/>
      <c r="M2436" s="177"/>
      <c r="N2436" s="177"/>
      <c r="O2436" s="177"/>
      <c r="P2436" s="177"/>
      <c r="Q2436" s="177"/>
      <c r="R2436" s="177"/>
      <c r="S2436" s="177"/>
      <c r="T2436" s="392">
        <v>0</v>
      </c>
      <c r="U2436" s="392">
        <v>0</v>
      </c>
      <c r="V2436" s="177"/>
      <c r="W2436" s="177"/>
      <c r="X2436" s="177"/>
      <c r="Y2436" s="177"/>
      <c r="Z2436" s="177"/>
      <c r="AA2436" s="545">
        <v>0</v>
      </c>
      <c r="AB2436" s="490"/>
      <c r="AC2436" s="515"/>
      <c r="AD2436" s="515"/>
      <c r="AE2436" s="515"/>
      <c r="AF2436" s="488"/>
      <c r="AG2436" s="515"/>
      <c r="AH2436" s="515"/>
      <c r="AI2436" s="488"/>
      <c r="AJ2436" s="488"/>
      <c r="AK2436" s="515"/>
      <c r="AL2436" s="515"/>
      <c r="AM2436" s="515"/>
      <c r="AN2436" s="515"/>
      <c r="AO2436" s="515"/>
      <c r="AP2436" s="515"/>
      <c r="AQ2436" s="515"/>
      <c r="AR2436" s="515"/>
      <c r="AS2436" s="515"/>
      <c r="AT2436" s="515"/>
      <c r="AU2436" s="489"/>
    </row>
    <row r="2437" spans="1:47" s="516" customFormat="1" ht="12.75">
      <c r="A2437" s="534"/>
      <c r="B2437" s="401" t="s">
        <v>376</v>
      </c>
      <c r="C2437" s="360"/>
      <c r="D2437" s="360"/>
      <c r="E2437" s="360"/>
      <c r="F2437" s="402"/>
      <c r="G2437" s="402"/>
      <c r="H2437" s="177"/>
      <c r="I2437" s="177"/>
      <c r="J2437" s="177"/>
      <c r="K2437" s="177"/>
      <c r="L2437" s="177"/>
      <c r="M2437" s="177"/>
      <c r="N2437" s="177"/>
      <c r="O2437" s="177"/>
      <c r="P2437" s="177"/>
      <c r="Q2437" s="177"/>
      <c r="R2437" s="177"/>
      <c r="S2437" s="177"/>
      <c r="T2437" s="392">
        <v>0</v>
      </c>
      <c r="U2437" s="392">
        <v>0</v>
      </c>
      <c r="V2437" s="177"/>
      <c r="W2437" s="177"/>
      <c r="X2437" s="177"/>
      <c r="Y2437" s="177"/>
      <c r="Z2437" s="177"/>
      <c r="AA2437" s="545">
        <v>0</v>
      </c>
      <c r="AB2437" s="490"/>
      <c r="AC2437" s="515"/>
      <c r="AD2437" s="515"/>
      <c r="AE2437" s="515"/>
      <c r="AF2437" s="488"/>
      <c r="AG2437" s="515"/>
      <c r="AH2437" s="515"/>
      <c r="AI2437" s="488"/>
      <c r="AJ2437" s="488"/>
      <c r="AK2437" s="515"/>
      <c r="AL2437" s="515"/>
      <c r="AM2437" s="515"/>
      <c r="AN2437" s="515"/>
      <c r="AO2437" s="515"/>
      <c r="AP2437" s="515"/>
      <c r="AQ2437" s="515"/>
      <c r="AR2437" s="515"/>
      <c r="AS2437" s="515"/>
      <c r="AT2437" s="515"/>
      <c r="AU2437" s="489"/>
    </row>
    <row r="2438" spans="1:47" s="516" customFormat="1" ht="12.75">
      <c r="A2438" s="534"/>
      <c r="B2438" s="401" t="s">
        <v>377</v>
      </c>
      <c r="C2438" s="360"/>
      <c r="D2438" s="360"/>
      <c r="E2438" s="360"/>
      <c r="F2438" s="402"/>
      <c r="G2438" s="402"/>
      <c r="H2438" s="177"/>
      <c r="I2438" s="177"/>
      <c r="J2438" s="177"/>
      <c r="K2438" s="177"/>
      <c r="L2438" s="177"/>
      <c r="M2438" s="177"/>
      <c r="N2438" s="177"/>
      <c r="O2438" s="177"/>
      <c r="P2438" s="177"/>
      <c r="Q2438" s="177"/>
      <c r="R2438" s="177"/>
      <c r="S2438" s="177"/>
      <c r="T2438" s="392">
        <v>0</v>
      </c>
      <c r="U2438" s="392">
        <v>0</v>
      </c>
      <c r="V2438" s="177"/>
      <c r="W2438" s="177"/>
      <c r="X2438" s="177"/>
      <c r="Y2438" s="177"/>
      <c r="Z2438" s="177"/>
      <c r="AA2438" s="545">
        <v>0</v>
      </c>
      <c r="AB2438" s="490"/>
      <c r="AC2438" s="515"/>
      <c r="AD2438" s="515"/>
      <c r="AE2438" s="515"/>
      <c r="AF2438" s="488"/>
      <c r="AG2438" s="515"/>
      <c r="AH2438" s="515"/>
      <c r="AI2438" s="488"/>
      <c r="AJ2438" s="488"/>
      <c r="AK2438" s="515"/>
      <c r="AL2438" s="515"/>
      <c r="AM2438" s="515"/>
      <c r="AN2438" s="515"/>
      <c r="AO2438" s="515"/>
      <c r="AP2438" s="515"/>
      <c r="AQ2438" s="515"/>
      <c r="AR2438" s="515"/>
      <c r="AS2438" s="515"/>
      <c r="AT2438" s="515"/>
      <c r="AU2438" s="489"/>
    </row>
    <row r="2439" spans="1:47" s="516" customFormat="1" ht="13.5" thickBot="1">
      <c r="A2439" s="599"/>
      <c r="B2439" s="422" t="s">
        <v>67</v>
      </c>
      <c r="C2439" s="423"/>
      <c r="D2439" s="423"/>
      <c r="E2439" s="423"/>
      <c r="F2439" s="424"/>
      <c r="G2439" s="424"/>
      <c r="H2439" s="372">
        <v>57.735682599999997</v>
      </c>
      <c r="I2439" s="601">
        <v>33.667162730000001</v>
      </c>
      <c r="J2439" s="372"/>
      <c r="K2439" s="372"/>
      <c r="L2439" s="372"/>
      <c r="M2439" s="372"/>
      <c r="N2439" s="372"/>
      <c r="O2439" s="372"/>
      <c r="P2439" s="372"/>
      <c r="Q2439" s="372"/>
      <c r="R2439" s="372"/>
      <c r="S2439" s="372"/>
      <c r="T2439" s="600">
        <v>0</v>
      </c>
      <c r="U2439" s="600">
        <v>0</v>
      </c>
      <c r="V2439" s="372">
        <v>20.042698949999998</v>
      </c>
      <c r="W2439" s="372">
        <v>12.60681273</v>
      </c>
      <c r="X2439" s="372"/>
      <c r="Y2439" s="372"/>
      <c r="Z2439" s="372">
        <v>21.06035</v>
      </c>
      <c r="AA2439" s="602">
        <v>53.709861679999996</v>
      </c>
      <c r="AB2439" s="490"/>
      <c r="AC2439" s="515"/>
      <c r="AD2439" s="515"/>
      <c r="AE2439" s="515"/>
      <c r="AF2439" s="488"/>
      <c r="AG2439" s="515"/>
      <c r="AH2439" s="515"/>
      <c r="AI2439" s="488"/>
      <c r="AJ2439" s="488"/>
      <c r="AK2439" s="515"/>
      <c r="AL2439" s="515"/>
      <c r="AM2439" s="515"/>
      <c r="AN2439" s="515"/>
      <c r="AO2439" s="515"/>
      <c r="AP2439" s="515"/>
      <c r="AQ2439" s="515"/>
      <c r="AR2439" s="515"/>
      <c r="AS2439" s="515"/>
      <c r="AT2439" s="515"/>
      <c r="AU2439" s="489"/>
    </row>
    <row r="2440" spans="1:47" s="470" customFormat="1">
      <c r="A2440" s="565"/>
      <c r="B2440" s="565"/>
      <c r="C2440" s="565"/>
      <c r="D2440" s="565"/>
      <c r="E2440" s="565"/>
      <c r="F2440" s="565"/>
      <c r="G2440" s="565"/>
      <c r="H2440" s="603"/>
      <c r="I2440" s="604"/>
      <c r="J2440" s="565"/>
      <c r="K2440" s="565"/>
      <c r="L2440" s="565"/>
      <c r="M2440" s="565"/>
      <c r="N2440" s="565"/>
      <c r="O2440" s="565"/>
      <c r="P2440" s="565"/>
      <c r="Q2440" s="565"/>
      <c r="R2440" s="565"/>
      <c r="S2440" s="565"/>
      <c r="T2440" s="565"/>
      <c r="U2440" s="565"/>
      <c r="V2440" s="605"/>
      <c r="W2440" s="604"/>
      <c r="X2440" s="605"/>
      <c r="Y2440" s="605"/>
      <c r="Z2440" s="605"/>
      <c r="AA2440" s="605"/>
      <c r="AB2440" s="604"/>
      <c r="AC2440" s="606"/>
      <c r="AD2440" s="606"/>
      <c r="AE2440" s="606"/>
      <c r="AF2440" s="606"/>
      <c r="AG2440" s="606"/>
      <c r="AH2440" s="606"/>
      <c r="AI2440" s="606"/>
      <c r="AJ2440" s="606"/>
      <c r="AK2440" s="537"/>
      <c r="AL2440" s="537"/>
      <c r="AM2440" s="537"/>
      <c r="AN2440" s="606"/>
      <c r="AO2440" s="606"/>
      <c r="AP2440" s="606"/>
      <c r="AQ2440" s="565"/>
      <c r="AR2440" s="565"/>
      <c r="AS2440" s="565"/>
      <c r="AT2440" s="565"/>
    </row>
    <row r="2441" spans="1:47" s="614" customFormat="1">
      <c r="A2441" s="606"/>
      <c r="B2441" s="606"/>
      <c r="C2441" s="606"/>
      <c r="D2441" s="606"/>
      <c r="E2441" s="606"/>
      <c r="F2441" s="606"/>
      <c r="G2441" s="606"/>
      <c r="H2441" s="611"/>
      <c r="I2441" s="612"/>
      <c r="J2441" s="606"/>
      <c r="K2441" s="606"/>
      <c r="L2441" s="606"/>
      <c r="M2441" s="606"/>
      <c r="N2441" s="606"/>
      <c r="O2441" s="606"/>
      <c r="P2441" s="606"/>
      <c r="Q2441" s="606"/>
      <c r="R2441" s="606"/>
      <c r="S2441" s="606"/>
      <c r="T2441" s="606"/>
      <c r="U2441" s="606"/>
      <c r="V2441" s="613"/>
      <c r="W2441" s="612"/>
      <c r="X2441" s="613"/>
      <c r="Y2441" s="613"/>
      <c r="Z2441" s="613"/>
      <c r="AA2441" s="613"/>
      <c r="AB2441" s="612"/>
      <c r="AC2441" s="606"/>
      <c r="AD2441" s="606"/>
      <c r="AE2441" s="606"/>
      <c r="AF2441" s="606"/>
      <c r="AG2441" s="606"/>
      <c r="AH2441" s="606"/>
      <c r="AI2441" s="606"/>
      <c r="AJ2441" s="606"/>
      <c r="AK2441" s="606"/>
      <c r="AL2441" s="606"/>
      <c r="AM2441" s="606"/>
      <c r="AN2441" s="606"/>
      <c r="AO2441" s="606"/>
      <c r="AP2441" s="606"/>
      <c r="AQ2441" s="606"/>
      <c r="AR2441" s="606"/>
      <c r="AS2441" s="606"/>
      <c r="AT2441" s="606"/>
    </row>
    <row r="2442" spans="1:47" s="618" customFormat="1">
      <c r="A2442" s="615"/>
      <c r="B2442" s="546"/>
      <c r="C2442" s="546"/>
      <c r="D2442" s="546"/>
      <c r="E2442" s="546"/>
      <c r="F2442" s="546"/>
      <c r="G2442" s="546"/>
      <c r="H2442" s="616"/>
      <c r="I2442" s="617"/>
      <c r="J2442" s="546"/>
      <c r="K2442" s="546"/>
      <c r="L2442" s="546"/>
      <c r="M2442" s="546"/>
      <c r="N2442" s="546"/>
      <c r="O2442" s="546"/>
      <c r="P2442" s="546"/>
      <c r="Q2442" s="546"/>
      <c r="R2442" s="546"/>
      <c r="S2442" s="546"/>
      <c r="T2442" s="546"/>
      <c r="U2442" s="546"/>
      <c r="V2442" s="613"/>
      <c r="W2442" s="612"/>
      <c r="X2442" s="613"/>
      <c r="Y2442" s="613"/>
      <c r="Z2442" s="613"/>
      <c r="AA2442" s="613"/>
      <c r="AB2442" s="612"/>
      <c r="AC2442" s="606"/>
      <c r="AD2442" s="606"/>
      <c r="AE2442" s="606"/>
      <c r="AF2442" s="606"/>
      <c r="AG2442" s="606"/>
      <c r="AH2442" s="606"/>
      <c r="AI2442" s="606"/>
      <c r="AJ2442" s="606"/>
      <c r="AK2442" s="606"/>
      <c r="AL2442" s="606"/>
      <c r="AM2442" s="606"/>
      <c r="AN2442" s="606"/>
      <c r="AO2442" s="606"/>
      <c r="AP2442" s="606"/>
      <c r="AQ2442" s="546"/>
      <c r="AR2442" s="546"/>
      <c r="AS2442" s="546"/>
      <c r="AT2442" s="546"/>
    </row>
    <row r="2443" spans="1:47" s="618" customFormat="1">
      <c r="A2443" s="615"/>
      <c r="B2443" s="547"/>
      <c r="C2443" s="546"/>
      <c r="D2443" s="546"/>
      <c r="E2443" s="546"/>
      <c r="F2443" s="546"/>
      <c r="G2443" s="546"/>
      <c r="H2443" s="616"/>
      <c r="I2443" s="617"/>
      <c r="J2443" s="546"/>
      <c r="K2443" s="546"/>
      <c r="L2443" s="546"/>
      <c r="M2443" s="546"/>
      <c r="N2443" s="546"/>
      <c r="O2443" s="546"/>
      <c r="P2443" s="546"/>
      <c r="Q2443" s="546"/>
      <c r="R2443" s="546"/>
      <c r="S2443" s="546"/>
      <c r="T2443" s="546"/>
      <c r="U2443" s="546"/>
      <c r="V2443" s="613"/>
      <c r="W2443" s="612"/>
      <c r="X2443" s="613"/>
      <c r="Y2443" s="613"/>
      <c r="Z2443" s="613"/>
      <c r="AA2443" s="613"/>
      <c r="AB2443" s="612"/>
      <c r="AC2443" s="606"/>
      <c r="AD2443" s="488"/>
      <c r="AE2443" s="488"/>
      <c r="AF2443" s="488"/>
      <c r="AG2443" s="488"/>
      <c r="AH2443" s="488"/>
      <c r="AI2443" s="488"/>
      <c r="AJ2443" s="488"/>
      <c r="AK2443" s="606"/>
      <c r="AL2443" s="606"/>
      <c r="AM2443" s="606"/>
      <c r="AN2443" s="606"/>
      <c r="AO2443" s="606"/>
      <c r="AP2443" s="606"/>
      <c r="AQ2443" s="546"/>
      <c r="AR2443" s="546"/>
      <c r="AS2443" s="546"/>
      <c r="AT2443" s="546"/>
    </row>
    <row r="2444" spans="1:47" s="618" customFormat="1">
      <c r="A2444" s="615"/>
      <c r="B2444" s="547"/>
      <c r="C2444" s="546"/>
      <c r="D2444" s="546"/>
      <c r="E2444" s="546"/>
      <c r="F2444" s="546"/>
      <c r="G2444" s="546"/>
      <c r="H2444" s="616"/>
      <c r="I2444" s="548"/>
      <c r="J2444" s="619"/>
      <c r="K2444" s="619"/>
      <c r="L2444" s="619"/>
      <c r="M2444" s="620"/>
      <c r="N2444" s="546"/>
      <c r="O2444" s="546"/>
      <c r="P2444" s="546"/>
      <c r="Q2444" s="546"/>
      <c r="R2444" s="546"/>
      <c r="S2444" s="546"/>
      <c r="T2444" s="546"/>
      <c r="U2444" s="546"/>
      <c r="V2444" s="613"/>
      <c r="W2444" s="612"/>
      <c r="X2444" s="613"/>
      <c r="Y2444" s="613"/>
      <c r="Z2444" s="613"/>
      <c r="AA2444" s="613"/>
      <c r="AB2444" s="612"/>
      <c r="AC2444" s="606"/>
      <c r="AD2444" s="488"/>
      <c r="AE2444" s="488"/>
      <c r="AF2444" s="488"/>
      <c r="AG2444" s="488"/>
      <c r="AH2444" s="488"/>
      <c r="AI2444" s="488"/>
      <c r="AJ2444" s="488"/>
      <c r="AK2444" s="606"/>
      <c r="AL2444" s="606"/>
      <c r="AM2444" s="606"/>
      <c r="AN2444" s="606"/>
      <c r="AO2444" s="606"/>
      <c r="AP2444" s="606"/>
      <c r="AQ2444" s="546"/>
      <c r="AR2444" s="546"/>
      <c r="AS2444" s="546"/>
      <c r="AT2444" s="546"/>
    </row>
    <row r="2445" spans="1:47" s="618" customFormat="1">
      <c r="A2445" s="615"/>
      <c r="B2445" s="547"/>
      <c r="C2445" s="546"/>
      <c r="D2445" s="546"/>
      <c r="E2445" s="546"/>
      <c r="F2445" s="546"/>
      <c r="G2445" s="546"/>
      <c r="H2445" s="616"/>
      <c r="I2445" s="549"/>
      <c r="J2445" s="621"/>
      <c r="K2445" s="621"/>
      <c r="L2445" s="619"/>
      <c r="M2445" s="620"/>
      <c r="N2445" s="546"/>
      <c r="O2445" s="620"/>
      <c r="P2445" s="546"/>
      <c r="Q2445" s="546"/>
      <c r="R2445" s="546"/>
      <c r="S2445" s="546"/>
      <c r="T2445" s="546"/>
      <c r="U2445" s="546"/>
      <c r="V2445" s="613"/>
      <c r="W2445" s="612"/>
      <c r="X2445" s="613"/>
      <c r="Y2445" s="613"/>
      <c r="Z2445" s="613"/>
      <c r="AA2445" s="613"/>
      <c r="AB2445" s="612"/>
      <c r="AC2445" s="606"/>
      <c r="AD2445" s="488"/>
      <c r="AE2445" s="488"/>
      <c r="AF2445" s="488"/>
      <c r="AG2445" s="488"/>
      <c r="AH2445" s="488"/>
      <c r="AI2445" s="488"/>
      <c r="AJ2445" s="488"/>
      <c r="AK2445" s="606"/>
      <c r="AL2445" s="606"/>
      <c r="AM2445" s="606"/>
      <c r="AN2445" s="606"/>
      <c r="AO2445" s="606"/>
      <c r="AP2445" s="606"/>
      <c r="AQ2445" s="546"/>
      <c r="AR2445" s="546"/>
      <c r="AS2445" s="546"/>
      <c r="AT2445" s="546"/>
    </row>
    <row r="2446" spans="1:47" s="618" customFormat="1">
      <c r="A2446" s="615"/>
      <c r="B2446" s="550"/>
      <c r="C2446" s="546"/>
      <c r="D2446" s="546"/>
      <c r="E2446" s="546"/>
      <c r="F2446" s="546"/>
      <c r="G2446" s="546"/>
      <c r="H2446" s="616"/>
      <c r="I2446" s="549"/>
      <c r="J2446" s="621"/>
      <c r="K2446" s="621"/>
      <c r="L2446" s="619"/>
      <c r="M2446" s="620"/>
      <c r="N2446" s="546"/>
      <c r="O2446" s="620"/>
      <c r="P2446" s="546"/>
      <c r="Q2446" s="546"/>
      <c r="R2446" s="546"/>
      <c r="S2446" s="546"/>
      <c r="T2446" s="546"/>
      <c r="U2446" s="546"/>
      <c r="V2446" s="613"/>
      <c r="W2446" s="612"/>
      <c r="X2446" s="613"/>
      <c r="Y2446" s="613"/>
      <c r="Z2446" s="613"/>
      <c r="AA2446" s="613"/>
      <c r="AB2446" s="612"/>
      <c r="AC2446" s="606"/>
      <c r="AD2446" s="515"/>
      <c r="AE2446" s="515"/>
      <c r="AF2446" s="515"/>
      <c r="AG2446" s="515"/>
      <c r="AH2446" s="515"/>
      <c r="AI2446" s="488"/>
      <c r="AJ2446" s="488"/>
      <c r="AK2446" s="606"/>
      <c r="AL2446" s="606"/>
      <c r="AM2446" s="606"/>
      <c r="AN2446" s="606"/>
      <c r="AO2446" s="606"/>
      <c r="AP2446" s="606"/>
      <c r="AQ2446" s="546"/>
      <c r="AR2446" s="546"/>
      <c r="AS2446" s="546"/>
      <c r="AT2446" s="546"/>
    </row>
    <row r="2447" spans="1:47" s="618" customFormat="1">
      <c r="A2447" s="615"/>
      <c r="B2447" s="547"/>
      <c r="C2447" s="546"/>
      <c r="D2447" s="546"/>
      <c r="E2447" s="546"/>
      <c r="F2447" s="546"/>
      <c r="G2447" s="546"/>
      <c r="H2447" s="616"/>
      <c r="I2447" s="549"/>
      <c r="J2447" s="621"/>
      <c r="K2447" s="621"/>
      <c r="L2447" s="619"/>
      <c r="M2447" s="620"/>
      <c r="N2447" s="546"/>
      <c r="O2447" s="620"/>
      <c r="P2447" s="546"/>
      <c r="Q2447" s="546"/>
      <c r="R2447" s="546"/>
      <c r="S2447" s="546"/>
      <c r="T2447" s="546"/>
      <c r="U2447" s="546"/>
      <c r="V2447" s="613"/>
      <c r="W2447" s="612"/>
      <c r="X2447" s="613"/>
      <c r="Y2447" s="613"/>
      <c r="Z2447" s="613"/>
      <c r="AA2447" s="613"/>
      <c r="AB2447" s="612"/>
      <c r="AC2447" s="606"/>
      <c r="AD2447" s="488"/>
      <c r="AE2447" s="488"/>
      <c r="AF2447" s="488"/>
      <c r="AG2447" s="488"/>
      <c r="AH2447" s="488"/>
      <c r="AI2447" s="488"/>
      <c r="AJ2447" s="488"/>
      <c r="AK2447" s="606"/>
      <c r="AL2447" s="606"/>
      <c r="AM2447" s="606"/>
      <c r="AN2447" s="606"/>
      <c r="AO2447" s="606"/>
      <c r="AP2447" s="606"/>
      <c r="AQ2447" s="546"/>
      <c r="AR2447" s="546"/>
      <c r="AS2447" s="546"/>
      <c r="AT2447" s="546"/>
    </row>
    <row r="2448" spans="1:47" s="618" customFormat="1">
      <c r="A2448" s="615"/>
      <c r="B2448" s="546"/>
      <c r="C2448" s="546"/>
      <c r="D2448" s="546"/>
      <c r="E2448" s="546"/>
      <c r="F2448" s="546"/>
      <c r="G2448" s="546"/>
      <c r="H2448" s="616"/>
      <c r="I2448" s="549"/>
      <c r="J2448" s="621"/>
      <c r="K2448" s="621"/>
      <c r="L2448" s="619"/>
      <c r="M2448" s="620"/>
      <c r="N2448" s="546"/>
      <c r="O2448" s="620"/>
      <c r="P2448" s="546"/>
      <c r="Q2448" s="546"/>
      <c r="R2448" s="546"/>
      <c r="S2448" s="546"/>
      <c r="T2448" s="546"/>
      <c r="U2448" s="546"/>
      <c r="V2448" s="613"/>
      <c r="W2448" s="612"/>
      <c r="X2448" s="613"/>
      <c r="Y2448" s="613"/>
      <c r="Z2448" s="613"/>
      <c r="AA2448" s="613"/>
      <c r="AB2448" s="612"/>
      <c r="AC2448" s="606"/>
      <c r="AD2448" s="606"/>
      <c r="AE2448" s="606"/>
      <c r="AF2448" s="606"/>
      <c r="AG2448" s="606"/>
      <c r="AH2448" s="606"/>
      <c r="AI2448" s="606"/>
      <c r="AJ2448" s="606"/>
      <c r="AK2448" s="606"/>
      <c r="AL2448" s="606"/>
      <c r="AM2448" s="606"/>
      <c r="AN2448" s="606"/>
      <c r="AO2448" s="606"/>
      <c r="AP2448" s="606"/>
      <c r="AQ2448" s="546"/>
      <c r="AR2448" s="546"/>
      <c r="AS2448" s="546"/>
      <c r="AT2448" s="546"/>
    </row>
    <row r="2449" spans="1:50" s="618" customFormat="1">
      <c r="A2449" s="546"/>
      <c r="B2449" s="546"/>
      <c r="C2449" s="546"/>
      <c r="D2449" s="546"/>
      <c r="E2449" s="546"/>
      <c r="F2449" s="546"/>
      <c r="G2449" s="546"/>
      <c r="H2449" s="616"/>
      <c r="I2449" s="549"/>
      <c r="J2449" s="621"/>
      <c r="K2449" s="621"/>
      <c r="L2449" s="619"/>
      <c r="M2449" s="620"/>
      <c r="N2449" s="546"/>
      <c r="O2449" s="620"/>
      <c r="P2449" s="546"/>
      <c r="Q2449" s="546"/>
      <c r="R2449" s="546"/>
      <c r="S2449" s="546"/>
      <c r="T2449" s="546"/>
      <c r="U2449" s="546"/>
      <c r="V2449" s="613"/>
      <c r="W2449" s="811"/>
      <c r="X2449" s="811"/>
      <c r="Y2449" s="811"/>
      <c r="Z2449" s="811"/>
      <c r="AA2449" s="811"/>
      <c r="AB2449" s="551"/>
      <c r="AC2449" s="550"/>
      <c r="AD2449" s="488"/>
      <c r="AE2449" s="488"/>
      <c r="AF2449" s="488"/>
      <c r="AG2449" s="488"/>
      <c r="AH2449" s="488"/>
      <c r="AI2449" s="606"/>
      <c r="AJ2449" s="606"/>
      <c r="AK2449" s="606"/>
      <c r="AL2449" s="606"/>
      <c r="AM2449" s="606"/>
      <c r="AN2449" s="606"/>
      <c r="AO2449" s="606"/>
      <c r="AP2449" s="606"/>
      <c r="AQ2449" s="546"/>
      <c r="AR2449" s="546"/>
      <c r="AS2449" s="546"/>
      <c r="AT2449" s="546"/>
    </row>
    <row r="2450" spans="1:50" s="546" customFormat="1">
      <c r="H2450" s="616"/>
      <c r="I2450" s="549"/>
      <c r="J2450" s="621"/>
      <c r="K2450" s="621"/>
      <c r="L2450" s="619"/>
      <c r="M2450" s="620"/>
      <c r="O2450" s="620"/>
      <c r="V2450" s="613"/>
      <c r="W2450" s="552"/>
      <c r="X2450" s="553"/>
      <c r="Y2450" s="553"/>
      <c r="Z2450" s="553"/>
      <c r="AA2450" s="613"/>
      <c r="AB2450" s="612"/>
      <c r="AC2450" s="606"/>
      <c r="AD2450" s="488"/>
      <c r="AE2450" s="488"/>
      <c r="AF2450" s="488"/>
      <c r="AG2450" s="488"/>
      <c r="AH2450" s="488"/>
      <c r="AI2450" s="606"/>
      <c r="AJ2450" s="606"/>
      <c r="AK2450" s="606"/>
      <c r="AL2450" s="606"/>
      <c r="AM2450" s="606"/>
      <c r="AN2450" s="606"/>
      <c r="AO2450" s="606"/>
      <c r="AP2450" s="606"/>
      <c r="AU2450" s="618"/>
      <c r="AV2450" s="618"/>
      <c r="AW2450" s="618"/>
      <c r="AX2450" s="618"/>
    </row>
    <row r="2451" spans="1:50" s="546" customFormat="1">
      <c r="H2451" s="616"/>
      <c r="I2451" s="549"/>
      <c r="J2451" s="621"/>
      <c r="K2451" s="621"/>
      <c r="L2451" s="619"/>
      <c r="M2451" s="620"/>
      <c r="O2451" s="620"/>
      <c r="V2451" s="613"/>
      <c r="W2451" s="551"/>
      <c r="X2451" s="554"/>
      <c r="Y2451" s="554"/>
      <c r="Z2451" s="554"/>
      <c r="AA2451" s="613"/>
      <c r="AB2451" s="612"/>
      <c r="AC2451" s="606"/>
      <c r="AD2451" s="488"/>
      <c r="AE2451" s="488"/>
      <c r="AF2451" s="488"/>
      <c r="AG2451" s="488"/>
      <c r="AH2451" s="488"/>
      <c r="AI2451" s="606"/>
      <c r="AJ2451" s="606"/>
      <c r="AK2451" s="606"/>
      <c r="AL2451" s="606"/>
      <c r="AM2451" s="606"/>
      <c r="AN2451" s="606"/>
      <c r="AO2451" s="606"/>
      <c r="AP2451" s="606"/>
      <c r="AU2451" s="618"/>
      <c r="AV2451" s="618"/>
      <c r="AW2451" s="618"/>
      <c r="AX2451" s="618"/>
    </row>
    <row r="2452" spans="1:50" s="546" customFormat="1">
      <c r="H2452" s="616"/>
      <c r="I2452" s="549"/>
      <c r="J2452" s="621"/>
      <c r="K2452" s="621"/>
      <c r="L2452" s="619"/>
      <c r="M2452" s="620"/>
      <c r="O2452" s="620"/>
      <c r="V2452" s="613"/>
      <c r="W2452" s="555"/>
      <c r="X2452" s="556"/>
      <c r="Y2452" s="556"/>
      <c r="Z2452" s="556"/>
      <c r="AA2452" s="613"/>
      <c r="AB2452" s="612"/>
      <c r="AC2452" s="606"/>
      <c r="AD2452" s="488"/>
      <c r="AE2452" s="488"/>
      <c r="AF2452" s="488"/>
      <c r="AG2452" s="488"/>
      <c r="AH2452" s="488"/>
      <c r="AI2452" s="606"/>
      <c r="AJ2452" s="606"/>
      <c r="AK2452" s="606"/>
      <c r="AL2452" s="606"/>
      <c r="AM2452" s="606"/>
      <c r="AN2452" s="606"/>
      <c r="AO2452" s="606"/>
      <c r="AP2452" s="606"/>
      <c r="AU2452" s="618"/>
      <c r="AV2452" s="618"/>
      <c r="AW2452" s="618"/>
      <c r="AX2452" s="618"/>
    </row>
    <row r="2453" spans="1:50" s="546" customFormat="1">
      <c r="H2453" s="616"/>
      <c r="I2453" s="549"/>
      <c r="J2453" s="621"/>
      <c r="K2453" s="621"/>
      <c r="L2453" s="619"/>
      <c r="M2453" s="620"/>
      <c r="O2453" s="620"/>
      <c r="V2453" s="613"/>
      <c r="W2453" s="551"/>
      <c r="X2453" s="554"/>
      <c r="Y2453" s="554"/>
      <c r="Z2453" s="554"/>
      <c r="AA2453" s="613"/>
      <c r="AB2453" s="612"/>
      <c r="AC2453" s="606"/>
      <c r="AD2453" s="488"/>
      <c r="AE2453" s="488"/>
      <c r="AF2453" s="488"/>
      <c r="AG2453" s="488"/>
      <c r="AH2453" s="488"/>
      <c r="AI2453" s="606"/>
      <c r="AJ2453" s="606"/>
      <c r="AK2453" s="606"/>
      <c r="AL2453" s="606"/>
      <c r="AM2453" s="606"/>
      <c r="AN2453" s="606"/>
      <c r="AO2453" s="606"/>
      <c r="AP2453" s="606"/>
      <c r="AU2453" s="618"/>
      <c r="AV2453" s="618"/>
      <c r="AW2453" s="618"/>
      <c r="AX2453" s="618"/>
    </row>
    <row r="2454" spans="1:50" s="546" customFormat="1">
      <c r="H2454" s="616"/>
      <c r="I2454" s="549"/>
      <c r="J2454" s="621"/>
      <c r="K2454" s="621"/>
      <c r="L2454" s="619"/>
      <c r="M2454" s="620"/>
      <c r="O2454" s="620"/>
      <c r="V2454" s="613"/>
      <c r="W2454" s="551"/>
      <c r="X2454" s="554"/>
      <c r="Y2454" s="554"/>
      <c r="Z2454" s="554"/>
      <c r="AA2454" s="613"/>
      <c r="AB2454" s="612"/>
      <c r="AC2454" s="606"/>
      <c r="AD2454" s="488"/>
      <c r="AE2454" s="488"/>
      <c r="AF2454" s="488"/>
      <c r="AG2454" s="488"/>
      <c r="AH2454" s="488"/>
      <c r="AI2454" s="606"/>
      <c r="AJ2454" s="606"/>
      <c r="AK2454" s="606"/>
      <c r="AL2454" s="606"/>
      <c r="AM2454" s="606"/>
      <c r="AN2454" s="606"/>
      <c r="AO2454" s="606"/>
      <c r="AP2454" s="606"/>
      <c r="AU2454" s="618"/>
      <c r="AV2454" s="618"/>
      <c r="AW2454" s="618"/>
      <c r="AX2454" s="618"/>
    </row>
    <row r="2455" spans="1:50" s="546" customFormat="1">
      <c r="H2455" s="616"/>
      <c r="I2455" s="549"/>
      <c r="J2455" s="621"/>
      <c r="K2455" s="621"/>
      <c r="L2455" s="619"/>
      <c r="M2455" s="620"/>
      <c r="O2455" s="620"/>
      <c r="V2455" s="613"/>
      <c r="W2455" s="551"/>
      <c r="X2455" s="554"/>
      <c r="Y2455" s="554"/>
      <c r="Z2455" s="554"/>
      <c r="AA2455" s="613"/>
      <c r="AB2455" s="612"/>
      <c r="AC2455" s="606"/>
      <c r="AD2455" s="488"/>
      <c r="AE2455" s="488"/>
      <c r="AF2455" s="488"/>
      <c r="AG2455" s="488"/>
      <c r="AH2455" s="488"/>
      <c r="AI2455" s="606"/>
      <c r="AJ2455" s="606"/>
      <c r="AK2455" s="606"/>
      <c r="AL2455" s="606"/>
      <c r="AM2455" s="606"/>
      <c r="AN2455" s="606"/>
      <c r="AO2455" s="606"/>
      <c r="AP2455" s="606"/>
      <c r="AU2455" s="618"/>
      <c r="AV2455" s="618"/>
      <c r="AW2455" s="618"/>
      <c r="AX2455" s="618"/>
    </row>
    <row r="2456" spans="1:50" s="546" customFormat="1">
      <c r="H2456" s="616"/>
      <c r="I2456" s="549"/>
      <c r="J2456" s="621"/>
      <c r="K2456" s="621"/>
      <c r="L2456" s="619"/>
      <c r="M2456" s="620"/>
      <c r="O2456" s="620"/>
      <c r="V2456" s="613"/>
      <c r="W2456" s="551"/>
      <c r="X2456" s="554"/>
      <c r="Y2456" s="554"/>
      <c r="Z2456" s="554"/>
      <c r="AA2456" s="613"/>
      <c r="AB2456" s="612"/>
      <c r="AC2456" s="606"/>
      <c r="AD2456" s="488"/>
      <c r="AE2456" s="488"/>
      <c r="AF2456" s="488"/>
      <c r="AG2456" s="488"/>
      <c r="AH2456" s="488"/>
      <c r="AI2456" s="606"/>
      <c r="AJ2456" s="606"/>
      <c r="AK2456" s="606"/>
      <c r="AL2456" s="606"/>
      <c r="AM2456" s="606"/>
      <c r="AN2456" s="606"/>
      <c r="AO2456" s="606"/>
      <c r="AP2456" s="606"/>
      <c r="AU2456" s="618"/>
      <c r="AV2456" s="618"/>
      <c r="AW2456" s="618"/>
      <c r="AX2456" s="618"/>
    </row>
    <row r="2457" spans="1:50" s="546" customFormat="1">
      <c r="H2457" s="616"/>
      <c r="I2457" s="549"/>
      <c r="J2457" s="621"/>
      <c r="K2457" s="621"/>
      <c r="L2457" s="619"/>
      <c r="M2457" s="620"/>
      <c r="O2457" s="620"/>
      <c r="V2457" s="613"/>
      <c r="W2457" s="551"/>
      <c r="X2457" s="554"/>
      <c r="Y2457" s="554"/>
      <c r="Z2457" s="554"/>
      <c r="AA2457" s="613"/>
      <c r="AB2457" s="612"/>
      <c r="AC2457" s="606"/>
      <c r="AD2457" s="488"/>
      <c r="AE2457" s="488"/>
      <c r="AF2457" s="488"/>
      <c r="AG2457" s="488"/>
      <c r="AH2457" s="488"/>
      <c r="AI2457" s="606"/>
      <c r="AJ2457" s="606"/>
      <c r="AK2457" s="606"/>
      <c r="AL2457" s="606"/>
      <c r="AM2457" s="606"/>
      <c r="AN2457" s="606"/>
      <c r="AO2457" s="606"/>
      <c r="AP2457" s="606"/>
      <c r="AU2457" s="618"/>
      <c r="AV2457" s="618"/>
      <c r="AW2457" s="618"/>
      <c r="AX2457" s="618"/>
    </row>
    <row r="2458" spans="1:50" s="546" customFormat="1">
      <c r="H2458" s="616"/>
      <c r="I2458" s="549"/>
      <c r="J2458" s="621"/>
      <c r="K2458" s="621"/>
      <c r="L2458" s="619"/>
      <c r="M2458" s="620"/>
      <c r="O2458" s="620"/>
      <c r="V2458" s="613"/>
      <c r="W2458" s="612"/>
      <c r="X2458" s="613"/>
      <c r="Y2458" s="613"/>
      <c r="Z2458" s="613"/>
      <c r="AA2458" s="613"/>
      <c r="AB2458" s="612"/>
      <c r="AC2458" s="606"/>
      <c r="AD2458" s="488"/>
      <c r="AE2458" s="488"/>
      <c r="AF2458" s="488"/>
      <c r="AG2458" s="488"/>
      <c r="AH2458" s="488"/>
      <c r="AI2458" s="606"/>
      <c r="AJ2458" s="606"/>
      <c r="AK2458" s="606"/>
      <c r="AL2458" s="606"/>
      <c r="AM2458" s="606"/>
      <c r="AN2458" s="606"/>
      <c r="AO2458" s="606"/>
      <c r="AP2458" s="606"/>
      <c r="AU2458" s="618"/>
      <c r="AV2458" s="618"/>
      <c r="AW2458" s="618"/>
      <c r="AX2458" s="618"/>
    </row>
    <row r="2459" spans="1:50" s="618" customFormat="1">
      <c r="B2459" s="546"/>
      <c r="C2459" s="546"/>
      <c r="D2459" s="546"/>
      <c r="E2459" s="546"/>
      <c r="F2459" s="546"/>
      <c r="G2459" s="546"/>
      <c r="H2459" s="616"/>
      <c r="I2459" s="549"/>
      <c r="J2459" s="621"/>
      <c r="K2459" s="621"/>
      <c r="L2459" s="619"/>
      <c r="M2459" s="620"/>
      <c r="N2459" s="546"/>
      <c r="O2459" s="620"/>
      <c r="P2459" s="546"/>
      <c r="Q2459" s="546"/>
      <c r="R2459" s="546"/>
      <c r="S2459" s="546"/>
      <c r="T2459" s="546"/>
      <c r="U2459" s="546"/>
      <c r="V2459" s="613"/>
      <c r="W2459" s="612"/>
      <c r="X2459" s="613"/>
      <c r="Y2459" s="613"/>
      <c r="Z2459" s="613"/>
      <c r="AA2459" s="613"/>
      <c r="AB2459" s="612"/>
      <c r="AC2459" s="606"/>
      <c r="AD2459" s="606"/>
      <c r="AE2459" s="606"/>
      <c r="AF2459" s="606"/>
      <c r="AG2459" s="606"/>
      <c r="AH2459" s="606"/>
      <c r="AI2459" s="606"/>
      <c r="AJ2459" s="606"/>
      <c r="AK2459" s="606"/>
      <c r="AL2459" s="606"/>
      <c r="AM2459" s="606"/>
      <c r="AN2459" s="606"/>
      <c r="AO2459" s="606"/>
      <c r="AP2459" s="606"/>
      <c r="AQ2459" s="546"/>
      <c r="AR2459" s="546"/>
      <c r="AS2459" s="546"/>
      <c r="AT2459" s="546"/>
    </row>
    <row r="2460" spans="1:50" s="618" customFormat="1">
      <c r="B2460" s="546"/>
      <c r="C2460" s="546"/>
      <c r="D2460" s="546"/>
      <c r="E2460" s="546"/>
      <c r="F2460" s="546"/>
      <c r="G2460" s="546"/>
      <c r="H2460" s="616"/>
      <c r="I2460" s="549"/>
      <c r="J2460" s="621"/>
      <c r="K2460" s="621"/>
      <c r="L2460" s="619"/>
      <c r="M2460" s="620"/>
      <c r="N2460" s="546"/>
      <c r="O2460" s="620"/>
      <c r="P2460" s="546"/>
      <c r="Q2460" s="546"/>
      <c r="R2460" s="546"/>
      <c r="S2460" s="546"/>
      <c r="T2460" s="546"/>
      <c r="U2460" s="546"/>
      <c r="V2460" s="613"/>
      <c r="W2460" s="612"/>
      <c r="X2460" s="613"/>
      <c r="Y2460" s="613"/>
      <c r="Z2460" s="613"/>
      <c r="AA2460" s="613"/>
      <c r="AB2460" s="612"/>
      <c r="AC2460" s="606"/>
      <c r="AD2460" s="606"/>
      <c r="AE2460" s="606"/>
      <c r="AF2460" s="606"/>
      <c r="AG2460" s="606"/>
      <c r="AH2460" s="606"/>
      <c r="AI2460" s="606"/>
      <c r="AJ2460" s="606"/>
      <c r="AK2460" s="606"/>
      <c r="AL2460" s="606"/>
      <c r="AM2460" s="606"/>
      <c r="AN2460" s="606"/>
      <c r="AO2460" s="606"/>
      <c r="AP2460" s="606"/>
      <c r="AQ2460" s="546"/>
      <c r="AR2460" s="546"/>
      <c r="AS2460" s="546"/>
      <c r="AT2460" s="546"/>
    </row>
    <row r="2461" spans="1:50" s="618" customFormat="1">
      <c r="B2461" s="546"/>
      <c r="C2461" s="546"/>
      <c r="D2461" s="546"/>
      <c r="E2461" s="546"/>
      <c r="F2461" s="546"/>
      <c r="G2461" s="546"/>
      <c r="H2461" s="616"/>
      <c r="I2461" s="549"/>
      <c r="J2461" s="621"/>
      <c r="K2461" s="621"/>
      <c r="L2461" s="619"/>
      <c r="M2461" s="620"/>
      <c r="N2461" s="546"/>
      <c r="O2461" s="620"/>
      <c r="P2461" s="546"/>
      <c r="Q2461" s="546"/>
      <c r="R2461" s="546"/>
      <c r="S2461" s="546"/>
      <c r="T2461" s="546"/>
      <c r="U2461" s="546"/>
      <c r="V2461" s="613"/>
      <c r="W2461" s="612"/>
      <c r="X2461" s="613"/>
      <c r="Y2461" s="613"/>
      <c r="Z2461" s="613"/>
      <c r="AA2461" s="613"/>
      <c r="AB2461" s="612"/>
      <c r="AC2461" s="606"/>
      <c r="AD2461" s="606"/>
      <c r="AE2461" s="606"/>
      <c r="AF2461" s="606"/>
      <c r="AG2461" s="606"/>
      <c r="AH2461" s="606"/>
      <c r="AI2461" s="606"/>
      <c r="AJ2461" s="606"/>
      <c r="AK2461" s="606"/>
      <c r="AL2461" s="606"/>
      <c r="AM2461" s="606"/>
      <c r="AN2461" s="606"/>
      <c r="AO2461" s="606"/>
      <c r="AP2461" s="606"/>
      <c r="AQ2461" s="546"/>
      <c r="AR2461" s="546"/>
      <c r="AS2461" s="546"/>
      <c r="AT2461" s="546"/>
    </row>
    <row r="2462" spans="1:50" s="546" customFormat="1">
      <c r="H2462" s="616"/>
      <c r="I2462" s="549"/>
      <c r="J2462" s="621"/>
      <c r="K2462" s="621"/>
      <c r="L2462" s="619"/>
      <c r="M2462" s="620"/>
      <c r="O2462" s="620"/>
      <c r="V2462" s="613"/>
      <c r="W2462" s="612"/>
      <c r="X2462" s="613"/>
      <c r="Y2462" s="613"/>
      <c r="Z2462" s="613"/>
      <c r="AA2462" s="613"/>
      <c r="AB2462" s="612"/>
      <c r="AC2462" s="606"/>
      <c r="AD2462" s="606"/>
      <c r="AE2462" s="606"/>
      <c r="AF2462" s="606"/>
      <c r="AG2462" s="606"/>
      <c r="AH2462" s="606"/>
      <c r="AI2462" s="606"/>
      <c r="AJ2462" s="606"/>
      <c r="AK2462" s="606"/>
      <c r="AL2462" s="606"/>
      <c r="AM2462" s="606"/>
      <c r="AN2462" s="606"/>
      <c r="AO2462" s="606"/>
      <c r="AP2462" s="606"/>
      <c r="AU2462" s="618"/>
      <c r="AV2462" s="618"/>
      <c r="AW2462" s="618"/>
      <c r="AX2462" s="618"/>
    </row>
    <row r="2463" spans="1:50" s="546" customFormat="1">
      <c r="H2463" s="616"/>
      <c r="I2463" s="617"/>
      <c r="V2463" s="613"/>
      <c r="W2463" s="612"/>
      <c r="X2463" s="613"/>
      <c r="Y2463" s="613"/>
      <c r="Z2463" s="613"/>
      <c r="AA2463" s="613"/>
      <c r="AB2463" s="612"/>
      <c r="AC2463" s="606"/>
      <c r="AD2463" s="606"/>
      <c r="AE2463" s="606"/>
      <c r="AF2463" s="606"/>
      <c r="AG2463" s="606"/>
      <c r="AH2463" s="606"/>
      <c r="AI2463" s="606"/>
      <c r="AJ2463" s="606"/>
      <c r="AK2463" s="606"/>
      <c r="AL2463" s="606"/>
      <c r="AM2463" s="606"/>
      <c r="AN2463" s="606"/>
      <c r="AO2463" s="606"/>
      <c r="AP2463" s="606"/>
      <c r="AU2463" s="618"/>
      <c r="AV2463" s="618"/>
      <c r="AW2463" s="618"/>
      <c r="AX2463" s="618"/>
    </row>
    <row r="2464" spans="1:50" s="546" customFormat="1">
      <c r="H2464" s="616"/>
      <c r="I2464" s="617"/>
      <c r="V2464" s="613"/>
      <c r="W2464" s="612"/>
      <c r="X2464" s="613"/>
      <c r="Y2464" s="613"/>
      <c r="Z2464" s="613"/>
      <c r="AA2464" s="613"/>
      <c r="AB2464" s="612"/>
      <c r="AC2464" s="606"/>
      <c r="AD2464" s="606"/>
      <c r="AE2464" s="606"/>
      <c r="AF2464" s="606"/>
      <c r="AG2464" s="606"/>
      <c r="AH2464" s="606"/>
      <c r="AI2464" s="606"/>
      <c r="AJ2464" s="606"/>
      <c r="AK2464" s="606"/>
      <c r="AL2464" s="606"/>
      <c r="AM2464" s="606"/>
      <c r="AN2464" s="606"/>
      <c r="AO2464" s="606"/>
      <c r="AP2464" s="606"/>
      <c r="AU2464" s="618"/>
      <c r="AV2464" s="618"/>
      <c r="AW2464" s="618"/>
      <c r="AX2464" s="618"/>
    </row>
    <row r="2465" spans="1:50" s="618" customFormat="1">
      <c r="A2465" s="546"/>
      <c r="B2465" s="546"/>
      <c r="C2465" s="546"/>
      <c r="D2465" s="546"/>
      <c r="E2465" s="546"/>
      <c r="F2465" s="546"/>
      <c r="G2465" s="546"/>
      <c r="H2465" s="616"/>
      <c r="I2465" s="617"/>
      <c r="J2465" s="546"/>
      <c r="K2465" s="546"/>
      <c r="L2465" s="546"/>
      <c r="M2465" s="546"/>
      <c r="N2465" s="546"/>
      <c r="O2465" s="546"/>
      <c r="P2465" s="546"/>
      <c r="Q2465" s="546"/>
      <c r="R2465" s="546"/>
      <c r="S2465" s="546"/>
      <c r="T2465" s="546"/>
      <c r="U2465" s="546"/>
      <c r="V2465" s="613"/>
      <c r="W2465" s="612"/>
      <c r="X2465" s="613"/>
      <c r="Y2465" s="613"/>
      <c r="Z2465" s="613"/>
      <c r="AA2465" s="613"/>
      <c r="AB2465" s="612"/>
      <c r="AC2465" s="606"/>
      <c r="AD2465" s="606"/>
      <c r="AE2465" s="606"/>
      <c r="AF2465" s="606"/>
      <c r="AG2465" s="606"/>
      <c r="AH2465" s="606"/>
      <c r="AI2465" s="606"/>
      <c r="AJ2465" s="606"/>
      <c r="AK2465" s="606"/>
      <c r="AL2465" s="606"/>
      <c r="AM2465" s="606"/>
      <c r="AN2465" s="606"/>
      <c r="AO2465" s="606"/>
      <c r="AP2465" s="606"/>
      <c r="AQ2465" s="546"/>
      <c r="AR2465" s="546"/>
      <c r="AS2465" s="546"/>
      <c r="AT2465" s="546"/>
    </row>
    <row r="2466" spans="1:50" s="546" customFormat="1">
      <c r="B2466" s="557"/>
      <c r="H2466" s="616"/>
      <c r="I2466" s="617"/>
      <c r="V2466" s="613"/>
      <c r="W2466" s="612"/>
      <c r="X2466" s="613"/>
      <c r="Y2466" s="613"/>
      <c r="Z2466" s="613"/>
      <c r="AA2466" s="613"/>
      <c r="AB2466" s="612"/>
      <c r="AC2466" s="606"/>
      <c r="AD2466" s="606"/>
      <c r="AE2466" s="606"/>
      <c r="AF2466" s="606"/>
      <c r="AG2466" s="606"/>
      <c r="AH2466" s="606"/>
      <c r="AI2466" s="606"/>
      <c r="AJ2466" s="606"/>
      <c r="AK2466" s="606"/>
      <c r="AL2466" s="606"/>
      <c r="AM2466" s="606"/>
      <c r="AN2466" s="606"/>
      <c r="AO2466" s="606"/>
      <c r="AP2466" s="606"/>
      <c r="AU2466" s="618"/>
      <c r="AV2466" s="618"/>
      <c r="AW2466" s="618"/>
      <c r="AX2466" s="618"/>
    </row>
    <row r="2467" spans="1:50" s="546" customFormat="1">
      <c r="B2467" s="557"/>
      <c r="H2467" s="616"/>
      <c r="I2467" s="617"/>
      <c r="V2467" s="622"/>
      <c r="W2467" s="623"/>
      <c r="X2467" s="622"/>
      <c r="Y2467" s="622"/>
      <c r="Z2467" s="622"/>
      <c r="AA2467" s="613"/>
      <c r="AB2467" s="612"/>
      <c r="AC2467" s="606"/>
      <c r="AD2467" s="606"/>
      <c r="AE2467" s="606"/>
      <c r="AF2467" s="606"/>
      <c r="AG2467" s="606"/>
      <c r="AH2467" s="606"/>
      <c r="AI2467" s="606"/>
      <c r="AJ2467" s="606"/>
      <c r="AK2467" s="606"/>
      <c r="AL2467" s="606"/>
      <c r="AM2467" s="606"/>
      <c r="AN2467" s="606"/>
      <c r="AO2467" s="606"/>
      <c r="AP2467" s="606"/>
      <c r="AU2467" s="618"/>
      <c r="AV2467" s="618"/>
      <c r="AW2467" s="618"/>
      <c r="AX2467" s="618"/>
    </row>
    <row r="2468" spans="1:50" s="546" customFormat="1">
      <c r="B2468" s="558"/>
      <c r="H2468" s="616"/>
      <c r="I2468" s="617"/>
      <c r="V2468" s="613"/>
      <c r="W2468" s="612"/>
      <c r="X2468" s="613"/>
      <c r="Y2468" s="613"/>
      <c r="Z2468" s="613"/>
      <c r="AA2468" s="613"/>
      <c r="AB2468" s="612"/>
      <c r="AC2468" s="606"/>
      <c r="AD2468" s="606"/>
      <c r="AE2468" s="606"/>
      <c r="AF2468" s="606"/>
      <c r="AG2468" s="606"/>
      <c r="AH2468" s="606"/>
      <c r="AI2468" s="606"/>
      <c r="AJ2468" s="606"/>
      <c r="AK2468" s="606"/>
      <c r="AL2468" s="606"/>
      <c r="AM2468" s="606"/>
      <c r="AN2468" s="606"/>
      <c r="AO2468" s="606"/>
      <c r="AP2468" s="606"/>
      <c r="AU2468" s="618"/>
      <c r="AV2468" s="618"/>
      <c r="AW2468" s="618"/>
      <c r="AX2468" s="618"/>
    </row>
    <row r="2469" spans="1:50" s="546" customFormat="1">
      <c r="B2469" s="558"/>
      <c r="H2469" s="616"/>
      <c r="I2469" s="617"/>
      <c r="V2469" s="622"/>
      <c r="W2469" s="623"/>
      <c r="X2469" s="622"/>
      <c r="Y2469" s="622"/>
      <c r="Z2469" s="622"/>
      <c r="AA2469" s="613"/>
      <c r="AB2469" s="612"/>
      <c r="AC2469" s="606"/>
      <c r="AD2469" s="606"/>
      <c r="AE2469" s="606"/>
      <c r="AF2469" s="606"/>
      <c r="AG2469" s="606"/>
      <c r="AH2469" s="606"/>
      <c r="AI2469" s="606"/>
      <c r="AJ2469" s="606"/>
      <c r="AK2469" s="606"/>
      <c r="AL2469" s="606"/>
      <c r="AM2469" s="606"/>
      <c r="AN2469" s="606"/>
      <c r="AO2469" s="606"/>
      <c r="AP2469" s="606"/>
      <c r="AU2469" s="618"/>
      <c r="AV2469" s="618"/>
      <c r="AW2469" s="618"/>
      <c r="AX2469" s="618"/>
    </row>
    <row r="2470" spans="1:50" s="546" customFormat="1">
      <c r="B2470" s="183"/>
      <c r="H2470" s="616"/>
      <c r="I2470" s="617"/>
      <c r="V2470" s="613"/>
      <c r="W2470" s="612"/>
      <c r="X2470" s="613"/>
      <c r="Y2470" s="613"/>
      <c r="Z2470" s="613"/>
      <c r="AA2470" s="613"/>
      <c r="AB2470" s="612"/>
      <c r="AC2470" s="606"/>
      <c r="AD2470" s="606"/>
      <c r="AE2470" s="606"/>
      <c r="AF2470" s="606"/>
      <c r="AG2470" s="606"/>
      <c r="AH2470" s="606"/>
      <c r="AI2470" s="606"/>
      <c r="AJ2470" s="606"/>
      <c r="AK2470" s="606"/>
      <c r="AL2470" s="606"/>
      <c r="AM2470" s="606"/>
      <c r="AN2470" s="606"/>
      <c r="AO2470" s="606"/>
      <c r="AP2470" s="606"/>
      <c r="AU2470" s="618"/>
      <c r="AV2470" s="618"/>
      <c r="AW2470" s="618"/>
      <c r="AX2470" s="618"/>
    </row>
    <row r="2471" spans="1:50" s="546" customFormat="1">
      <c r="B2471" s="183"/>
      <c r="H2471" s="616"/>
      <c r="I2471" s="617"/>
      <c r="V2471" s="622"/>
      <c r="W2471" s="623"/>
      <c r="X2471" s="622"/>
      <c r="Y2471" s="622"/>
      <c r="Z2471" s="622"/>
      <c r="AA2471" s="613"/>
      <c r="AB2471" s="612"/>
      <c r="AC2471" s="606"/>
      <c r="AD2471" s="606"/>
      <c r="AE2471" s="606"/>
      <c r="AF2471" s="606"/>
      <c r="AG2471" s="606"/>
      <c r="AH2471" s="606"/>
      <c r="AI2471" s="606"/>
      <c r="AJ2471" s="606"/>
      <c r="AK2471" s="606"/>
      <c r="AL2471" s="606"/>
      <c r="AM2471" s="606"/>
      <c r="AN2471" s="606"/>
      <c r="AO2471" s="606"/>
      <c r="AP2471" s="606"/>
      <c r="AU2471" s="618"/>
      <c r="AV2471" s="618"/>
      <c r="AW2471" s="618"/>
      <c r="AX2471" s="618"/>
    </row>
    <row r="2472" spans="1:50" s="546" customFormat="1">
      <c r="B2472" s="559"/>
      <c r="H2472" s="616"/>
      <c r="I2472" s="617"/>
      <c r="V2472" s="613"/>
      <c r="W2472" s="612"/>
      <c r="X2472" s="613"/>
      <c r="Y2472" s="613"/>
      <c r="Z2472" s="613"/>
      <c r="AA2472" s="613"/>
      <c r="AB2472" s="612"/>
      <c r="AC2472" s="606"/>
      <c r="AD2472" s="606"/>
      <c r="AE2472" s="606"/>
      <c r="AF2472" s="606"/>
      <c r="AG2472" s="606"/>
      <c r="AH2472" s="606"/>
      <c r="AI2472" s="606"/>
      <c r="AJ2472" s="606"/>
      <c r="AK2472" s="606"/>
      <c r="AL2472" s="606"/>
      <c r="AM2472" s="606"/>
      <c r="AN2472" s="606"/>
      <c r="AO2472" s="606"/>
      <c r="AP2472" s="606"/>
      <c r="AU2472" s="618"/>
      <c r="AV2472" s="618"/>
      <c r="AW2472" s="618"/>
      <c r="AX2472" s="618"/>
    </row>
    <row r="2473" spans="1:50" s="546" customFormat="1">
      <c r="B2473" s="559"/>
      <c r="H2473" s="616"/>
      <c r="I2473" s="617"/>
      <c r="V2473" s="622"/>
      <c r="W2473" s="623"/>
      <c r="X2473" s="622"/>
      <c r="Y2473" s="622"/>
      <c r="Z2473" s="622"/>
      <c r="AA2473" s="613"/>
      <c r="AB2473" s="612"/>
      <c r="AC2473" s="606"/>
      <c r="AD2473" s="606"/>
      <c r="AE2473" s="606"/>
      <c r="AF2473" s="606"/>
      <c r="AG2473" s="606"/>
      <c r="AH2473" s="606"/>
      <c r="AI2473" s="606"/>
      <c r="AJ2473" s="606"/>
      <c r="AK2473" s="606"/>
      <c r="AL2473" s="606"/>
      <c r="AM2473" s="606"/>
      <c r="AN2473" s="606"/>
      <c r="AO2473" s="606"/>
      <c r="AP2473" s="606"/>
      <c r="AU2473" s="618"/>
      <c r="AV2473" s="618"/>
      <c r="AW2473" s="618"/>
      <c r="AX2473" s="618"/>
    </row>
    <row r="2474" spans="1:50" s="546" customFormat="1">
      <c r="B2474" s="560"/>
      <c r="H2474" s="616"/>
      <c r="I2474" s="617"/>
      <c r="V2474" s="613"/>
      <c r="W2474" s="612"/>
      <c r="X2474" s="613"/>
      <c r="Y2474" s="613"/>
      <c r="Z2474" s="613"/>
      <c r="AA2474" s="613"/>
      <c r="AB2474" s="612"/>
      <c r="AC2474" s="606"/>
      <c r="AD2474" s="606"/>
      <c r="AE2474" s="606"/>
      <c r="AF2474" s="606"/>
      <c r="AG2474" s="606"/>
      <c r="AH2474" s="606"/>
      <c r="AI2474" s="606"/>
      <c r="AJ2474" s="606"/>
      <c r="AK2474" s="606"/>
      <c r="AL2474" s="606"/>
      <c r="AM2474" s="606"/>
      <c r="AN2474" s="606"/>
      <c r="AO2474" s="606"/>
      <c r="AP2474" s="606"/>
      <c r="AU2474" s="618"/>
      <c r="AV2474" s="618"/>
      <c r="AW2474" s="618"/>
      <c r="AX2474" s="618"/>
    </row>
    <row r="2475" spans="1:50" s="546" customFormat="1">
      <c r="B2475" s="560"/>
      <c r="H2475" s="616"/>
      <c r="I2475" s="617"/>
      <c r="V2475" s="622"/>
      <c r="W2475" s="623"/>
      <c r="X2475" s="622"/>
      <c r="Y2475" s="622"/>
      <c r="Z2475" s="622"/>
      <c r="AA2475" s="613"/>
      <c r="AB2475" s="612"/>
      <c r="AC2475" s="606"/>
      <c r="AD2475" s="606"/>
      <c r="AE2475" s="606"/>
      <c r="AF2475" s="606"/>
      <c r="AG2475" s="606"/>
      <c r="AH2475" s="606"/>
      <c r="AI2475" s="606"/>
      <c r="AJ2475" s="606"/>
      <c r="AK2475" s="606"/>
      <c r="AL2475" s="606"/>
      <c r="AM2475" s="606"/>
      <c r="AN2475" s="606"/>
      <c r="AO2475" s="606"/>
      <c r="AP2475" s="606"/>
      <c r="AU2475" s="618"/>
      <c r="AV2475" s="618"/>
      <c r="AW2475" s="618"/>
      <c r="AX2475" s="618"/>
    </row>
    <row r="2476" spans="1:50" s="546" customFormat="1">
      <c r="B2476" s="561"/>
      <c r="H2476" s="616"/>
      <c r="I2476" s="617"/>
      <c r="V2476" s="613"/>
      <c r="W2476" s="612"/>
      <c r="X2476" s="613"/>
      <c r="Y2476" s="613"/>
      <c r="Z2476" s="613"/>
      <c r="AA2476" s="613"/>
      <c r="AB2476" s="612"/>
      <c r="AC2476" s="606"/>
      <c r="AD2476" s="606"/>
      <c r="AE2476" s="606"/>
      <c r="AF2476" s="606"/>
      <c r="AG2476" s="606"/>
      <c r="AH2476" s="606"/>
      <c r="AI2476" s="606"/>
      <c r="AJ2476" s="606"/>
      <c r="AK2476" s="606"/>
      <c r="AL2476" s="606"/>
      <c r="AM2476" s="606"/>
      <c r="AN2476" s="606"/>
      <c r="AO2476" s="606"/>
      <c r="AP2476" s="606"/>
      <c r="AU2476" s="618"/>
      <c r="AV2476" s="618"/>
      <c r="AW2476" s="618"/>
      <c r="AX2476" s="618"/>
    </row>
    <row r="2477" spans="1:50" s="546" customFormat="1">
      <c r="H2477" s="616"/>
      <c r="I2477" s="617"/>
      <c r="V2477" s="622"/>
      <c r="W2477" s="623"/>
      <c r="X2477" s="613"/>
      <c r="Y2477" s="613"/>
      <c r="Z2477" s="613"/>
      <c r="AA2477" s="613"/>
      <c r="AB2477" s="612"/>
      <c r="AC2477" s="606"/>
      <c r="AD2477" s="606"/>
      <c r="AE2477" s="606"/>
      <c r="AF2477" s="606"/>
      <c r="AG2477" s="606"/>
      <c r="AH2477" s="606"/>
      <c r="AI2477" s="606"/>
      <c r="AJ2477" s="606"/>
      <c r="AK2477" s="606"/>
      <c r="AL2477" s="606"/>
      <c r="AM2477" s="606"/>
      <c r="AN2477" s="606"/>
      <c r="AO2477" s="606"/>
      <c r="AP2477" s="606"/>
      <c r="AU2477" s="618"/>
      <c r="AV2477" s="618"/>
      <c r="AW2477" s="618"/>
      <c r="AX2477" s="618"/>
    </row>
    <row r="2478" spans="1:50" s="546" customFormat="1">
      <c r="H2478" s="616"/>
      <c r="I2478" s="617"/>
      <c r="V2478" s="622"/>
      <c r="W2478" s="623"/>
      <c r="X2478" s="622"/>
      <c r="Y2478" s="622"/>
      <c r="Z2478" s="622"/>
      <c r="AA2478" s="613"/>
      <c r="AB2478" s="612"/>
      <c r="AC2478" s="606"/>
      <c r="AD2478" s="606"/>
      <c r="AE2478" s="606"/>
      <c r="AF2478" s="606"/>
      <c r="AG2478" s="606"/>
      <c r="AH2478" s="606"/>
      <c r="AI2478" s="606"/>
      <c r="AJ2478" s="606"/>
      <c r="AK2478" s="606"/>
      <c r="AL2478" s="606"/>
      <c r="AM2478" s="606"/>
      <c r="AN2478" s="606"/>
      <c r="AO2478" s="606"/>
      <c r="AP2478" s="606"/>
      <c r="AU2478" s="618"/>
      <c r="AV2478" s="618"/>
      <c r="AW2478" s="618"/>
      <c r="AX2478" s="618"/>
    </row>
    <row r="2479" spans="1:50" s="618" customFormat="1">
      <c r="A2479" s="546"/>
      <c r="B2479" s="546"/>
      <c r="C2479" s="546"/>
      <c r="D2479" s="546"/>
      <c r="E2479" s="546"/>
      <c r="F2479" s="546"/>
      <c r="G2479" s="546"/>
      <c r="H2479" s="616"/>
      <c r="I2479" s="617"/>
      <c r="J2479" s="546"/>
      <c r="K2479" s="546"/>
      <c r="L2479" s="546"/>
      <c r="M2479" s="546"/>
      <c r="N2479" s="546"/>
      <c r="O2479" s="546"/>
      <c r="P2479" s="546"/>
      <c r="Q2479" s="546"/>
      <c r="R2479" s="546"/>
      <c r="S2479" s="546"/>
      <c r="T2479" s="546"/>
      <c r="U2479" s="546"/>
      <c r="V2479" s="613"/>
      <c r="W2479" s="612"/>
      <c r="X2479" s="613"/>
      <c r="Y2479" s="613"/>
      <c r="Z2479" s="613"/>
      <c r="AA2479" s="613"/>
      <c r="AB2479" s="612"/>
      <c r="AC2479" s="606"/>
      <c r="AD2479" s="606"/>
      <c r="AE2479" s="606"/>
      <c r="AF2479" s="606"/>
      <c r="AG2479" s="606"/>
      <c r="AH2479" s="606"/>
      <c r="AI2479" s="606"/>
      <c r="AJ2479" s="606"/>
      <c r="AK2479" s="606"/>
      <c r="AL2479" s="606"/>
      <c r="AM2479" s="606"/>
      <c r="AN2479" s="606"/>
      <c r="AO2479" s="606"/>
      <c r="AP2479" s="606"/>
      <c r="AQ2479" s="546"/>
      <c r="AR2479" s="546"/>
      <c r="AS2479" s="546"/>
      <c r="AT2479" s="546"/>
    </row>
    <row r="2480" spans="1:50" s="618" customFormat="1">
      <c r="A2480" s="546"/>
      <c r="B2480" s="546"/>
      <c r="C2480" s="546"/>
      <c r="D2480" s="546"/>
      <c r="E2480" s="546"/>
      <c r="F2480" s="546"/>
      <c r="G2480" s="546"/>
      <c r="H2480" s="616"/>
      <c r="I2480" s="617"/>
      <c r="J2480" s="546"/>
      <c r="K2480" s="546"/>
      <c r="L2480" s="546"/>
      <c r="M2480" s="546"/>
      <c r="N2480" s="546"/>
      <c r="O2480" s="546"/>
      <c r="P2480" s="546"/>
      <c r="Q2480" s="546"/>
      <c r="R2480" s="546"/>
      <c r="S2480" s="546"/>
      <c r="T2480" s="546"/>
      <c r="U2480" s="546"/>
      <c r="V2480" s="613"/>
      <c r="W2480" s="612"/>
      <c r="X2480" s="613"/>
      <c r="Y2480" s="613"/>
      <c r="Z2480" s="613"/>
      <c r="AA2480" s="613"/>
      <c r="AB2480" s="612"/>
      <c r="AC2480" s="606"/>
      <c r="AD2480" s="606"/>
      <c r="AE2480" s="606"/>
      <c r="AF2480" s="606"/>
      <c r="AG2480" s="606"/>
      <c r="AH2480" s="606"/>
      <c r="AI2480" s="606"/>
      <c r="AJ2480" s="606"/>
      <c r="AK2480" s="606"/>
      <c r="AL2480" s="606"/>
      <c r="AM2480" s="606"/>
      <c r="AN2480" s="606"/>
      <c r="AO2480" s="606"/>
      <c r="AP2480" s="606"/>
      <c r="AQ2480" s="546"/>
      <c r="AR2480" s="546"/>
      <c r="AS2480" s="546"/>
      <c r="AT2480" s="546"/>
    </row>
    <row r="2481" spans="1:46" s="618" customFormat="1">
      <c r="A2481" s="546"/>
      <c r="B2481" s="546"/>
      <c r="C2481" s="546"/>
      <c r="D2481" s="546"/>
      <c r="E2481" s="546"/>
      <c r="F2481" s="546"/>
      <c r="G2481" s="546"/>
      <c r="H2481" s="616"/>
      <c r="I2481" s="617"/>
      <c r="J2481" s="546"/>
      <c r="K2481" s="546"/>
      <c r="L2481" s="546"/>
      <c r="M2481" s="546"/>
      <c r="N2481" s="546"/>
      <c r="O2481" s="546"/>
      <c r="P2481" s="546"/>
      <c r="Q2481" s="546"/>
      <c r="R2481" s="546"/>
      <c r="S2481" s="546"/>
      <c r="T2481" s="546"/>
      <c r="U2481" s="546"/>
      <c r="V2481" s="613"/>
      <c r="W2481" s="612"/>
      <c r="X2481" s="613"/>
      <c r="Y2481" s="613"/>
      <c r="Z2481" s="613"/>
      <c r="AA2481" s="613"/>
      <c r="AB2481" s="612"/>
      <c r="AC2481" s="606"/>
      <c r="AD2481" s="606"/>
      <c r="AE2481" s="606"/>
      <c r="AF2481" s="606"/>
      <c r="AG2481" s="606"/>
      <c r="AH2481" s="606"/>
      <c r="AI2481" s="606"/>
      <c r="AJ2481" s="606"/>
      <c r="AK2481" s="606"/>
      <c r="AL2481" s="606"/>
      <c r="AM2481" s="606"/>
      <c r="AN2481" s="606"/>
      <c r="AO2481" s="606"/>
      <c r="AP2481" s="606"/>
      <c r="AQ2481" s="546"/>
      <c r="AR2481" s="546"/>
      <c r="AS2481" s="546"/>
      <c r="AT2481" s="546"/>
    </row>
    <row r="2482" spans="1:46" s="618" customFormat="1">
      <c r="A2482" s="546"/>
      <c r="B2482" s="546"/>
      <c r="C2482" s="546"/>
      <c r="D2482" s="546"/>
      <c r="E2482" s="546"/>
      <c r="F2482" s="546"/>
      <c r="G2482" s="546"/>
      <c r="H2482" s="616"/>
      <c r="I2482" s="617"/>
      <c r="J2482" s="546"/>
      <c r="K2482" s="546"/>
      <c r="L2482" s="546"/>
      <c r="M2482" s="546"/>
      <c r="N2482" s="546"/>
      <c r="O2482" s="546"/>
      <c r="P2482" s="546"/>
      <c r="Q2482" s="546"/>
      <c r="R2482" s="546"/>
      <c r="S2482" s="546"/>
      <c r="T2482" s="546"/>
      <c r="U2482" s="546"/>
      <c r="V2482" s="613"/>
      <c r="W2482" s="612"/>
      <c r="X2482" s="613"/>
      <c r="Y2482" s="613"/>
      <c r="Z2482" s="613"/>
      <c r="AA2482" s="613"/>
      <c r="AB2482" s="612"/>
      <c r="AC2482" s="606"/>
      <c r="AD2482" s="606"/>
      <c r="AE2482" s="606"/>
      <c r="AF2482" s="606"/>
      <c r="AG2482" s="606"/>
      <c r="AH2482" s="606"/>
      <c r="AI2482" s="606"/>
      <c r="AJ2482" s="606"/>
      <c r="AK2482" s="606"/>
      <c r="AL2482" s="606"/>
      <c r="AM2482" s="606"/>
      <c r="AN2482" s="606"/>
      <c r="AO2482" s="606"/>
      <c r="AP2482" s="606"/>
      <c r="AQ2482" s="546"/>
      <c r="AR2482" s="546"/>
      <c r="AS2482" s="546"/>
      <c r="AT2482" s="546"/>
    </row>
    <row r="2483" spans="1:46" s="618" customFormat="1">
      <c r="A2483" s="546"/>
      <c r="B2483" s="546"/>
      <c r="C2483" s="546"/>
      <c r="D2483" s="546"/>
      <c r="E2483" s="546"/>
      <c r="F2483" s="546"/>
      <c r="G2483" s="546"/>
      <c r="H2483" s="616"/>
      <c r="I2483" s="617"/>
      <c r="J2483" s="546"/>
      <c r="K2483" s="546"/>
      <c r="L2483" s="546"/>
      <c r="M2483" s="546"/>
      <c r="N2483" s="546"/>
      <c r="O2483" s="546"/>
      <c r="P2483" s="546"/>
      <c r="Q2483" s="546"/>
      <c r="R2483" s="546"/>
      <c r="S2483" s="546"/>
      <c r="T2483" s="546"/>
      <c r="U2483" s="546"/>
      <c r="V2483" s="613"/>
      <c r="W2483" s="612"/>
      <c r="X2483" s="613"/>
      <c r="Y2483" s="613"/>
      <c r="Z2483" s="613"/>
      <c r="AA2483" s="613"/>
      <c r="AB2483" s="612"/>
      <c r="AC2483" s="606"/>
      <c r="AD2483" s="606"/>
      <c r="AE2483" s="606"/>
      <c r="AF2483" s="606"/>
      <c r="AG2483" s="606"/>
      <c r="AH2483" s="606"/>
      <c r="AI2483" s="606"/>
      <c r="AJ2483" s="606"/>
      <c r="AK2483" s="606"/>
      <c r="AL2483" s="606"/>
      <c r="AM2483" s="606"/>
      <c r="AN2483" s="606"/>
      <c r="AO2483" s="606"/>
      <c r="AP2483" s="606"/>
      <c r="AQ2483" s="546"/>
      <c r="AR2483" s="546"/>
      <c r="AS2483" s="546"/>
      <c r="AT2483" s="546"/>
    </row>
    <row r="2484" spans="1:46" s="618" customFormat="1">
      <c r="A2484" s="546"/>
      <c r="B2484" s="546"/>
      <c r="C2484" s="546"/>
      <c r="D2484" s="546"/>
      <c r="E2484" s="546"/>
      <c r="F2484" s="546"/>
      <c r="G2484" s="546"/>
      <c r="H2484" s="616"/>
      <c r="I2484" s="617"/>
      <c r="J2484" s="546"/>
      <c r="K2484" s="546"/>
      <c r="L2484" s="546"/>
      <c r="M2484" s="546"/>
      <c r="N2484" s="546"/>
      <c r="O2484" s="546"/>
      <c r="P2484" s="546"/>
      <c r="Q2484" s="546"/>
      <c r="R2484" s="546"/>
      <c r="S2484" s="546"/>
      <c r="T2484" s="546"/>
      <c r="U2484" s="546"/>
      <c r="V2484" s="613"/>
      <c r="W2484" s="612"/>
      <c r="X2484" s="613"/>
      <c r="Y2484" s="613"/>
      <c r="Z2484" s="613"/>
      <c r="AA2484" s="613"/>
      <c r="AB2484" s="612"/>
      <c r="AC2484" s="606"/>
      <c r="AD2484" s="606"/>
      <c r="AE2484" s="606"/>
      <c r="AF2484" s="606"/>
      <c r="AG2484" s="606"/>
      <c r="AH2484" s="606"/>
      <c r="AI2484" s="606"/>
      <c r="AJ2484" s="606"/>
      <c r="AK2484" s="606"/>
      <c r="AL2484" s="606"/>
      <c r="AM2484" s="606"/>
      <c r="AN2484" s="606"/>
      <c r="AO2484" s="606"/>
      <c r="AP2484" s="606"/>
      <c r="AQ2484" s="546"/>
      <c r="AR2484" s="546"/>
      <c r="AS2484" s="546"/>
      <c r="AT2484" s="546"/>
    </row>
    <row r="2485" spans="1:46" s="618" customFormat="1">
      <c r="A2485" s="546"/>
      <c r="B2485" s="546"/>
      <c r="C2485" s="546"/>
      <c r="D2485" s="546"/>
      <c r="E2485" s="546"/>
      <c r="F2485" s="546"/>
      <c r="G2485" s="546"/>
      <c r="H2485" s="616"/>
      <c r="I2485" s="617"/>
      <c r="J2485" s="546"/>
      <c r="K2485" s="546"/>
      <c r="L2485" s="546"/>
      <c r="M2485" s="546"/>
      <c r="N2485" s="546"/>
      <c r="O2485" s="546"/>
      <c r="P2485" s="546"/>
      <c r="Q2485" s="546"/>
      <c r="R2485" s="546"/>
      <c r="S2485" s="546"/>
      <c r="T2485" s="546"/>
      <c r="U2485" s="546"/>
      <c r="V2485" s="613"/>
      <c r="W2485" s="612"/>
      <c r="X2485" s="613"/>
      <c r="Y2485" s="613"/>
      <c r="Z2485" s="613"/>
      <c r="AA2485" s="613"/>
      <c r="AB2485" s="612"/>
      <c r="AC2485" s="606"/>
      <c r="AD2485" s="606"/>
      <c r="AE2485" s="606"/>
      <c r="AF2485" s="606"/>
      <c r="AG2485" s="606"/>
      <c r="AH2485" s="606"/>
      <c r="AI2485" s="606"/>
      <c r="AJ2485" s="606"/>
      <c r="AK2485" s="606"/>
      <c r="AL2485" s="606"/>
      <c r="AM2485" s="606"/>
      <c r="AN2485" s="606"/>
      <c r="AO2485" s="606"/>
      <c r="AP2485" s="606"/>
      <c r="AQ2485" s="546"/>
      <c r="AR2485" s="546"/>
      <c r="AS2485" s="546"/>
      <c r="AT2485" s="546"/>
    </row>
    <row r="2486" spans="1:46" s="618" customFormat="1">
      <c r="A2486" s="546"/>
      <c r="B2486" s="546"/>
      <c r="C2486" s="546"/>
      <c r="D2486" s="546"/>
      <c r="E2486" s="546"/>
      <c r="F2486" s="546"/>
      <c r="G2486" s="546"/>
      <c r="H2486" s="616"/>
      <c r="I2486" s="617"/>
      <c r="J2486" s="546"/>
      <c r="K2486" s="546"/>
      <c r="L2486" s="546"/>
      <c r="M2486" s="546"/>
      <c r="N2486" s="546"/>
      <c r="O2486" s="546"/>
      <c r="P2486" s="546"/>
      <c r="Q2486" s="546"/>
      <c r="R2486" s="546"/>
      <c r="S2486" s="546"/>
      <c r="T2486" s="546"/>
      <c r="U2486" s="546"/>
      <c r="V2486" s="613"/>
      <c r="W2486" s="612"/>
      <c r="X2486" s="613"/>
      <c r="Y2486" s="613"/>
      <c r="Z2486" s="613"/>
      <c r="AA2486" s="613"/>
      <c r="AB2486" s="612"/>
      <c r="AC2486" s="606"/>
      <c r="AD2486" s="606"/>
      <c r="AE2486" s="606"/>
      <c r="AF2486" s="606"/>
      <c r="AG2486" s="606"/>
      <c r="AH2486" s="606"/>
      <c r="AI2486" s="606"/>
      <c r="AJ2486" s="606"/>
      <c r="AK2486" s="606"/>
      <c r="AL2486" s="606"/>
      <c r="AM2486" s="606"/>
      <c r="AN2486" s="606"/>
      <c r="AO2486" s="606"/>
      <c r="AP2486" s="606"/>
      <c r="AQ2486" s="546"/>
      <c r="AR2486" s="546"/>
      <c r="AS2486" s="546"/>
      <c r="AT2486" s="546"/>
    </row>
    <row r="2487" spans="1:46" s="618" customFormat="1">
      <c r="A2487" s="546"/>
      <c r="B2487" s="546"/>
      <c r="C2487" s="546"/>
      <c r="D2487" s="546"/>
      <c r="E2487" s="546"/>
      <c r="F2487" s="546"/>
      <c r="G2487" s="546"/>
      <c r="H2487" s="616"/>
      <c r="I2487" s="617"/>
      <c r="J2487" s="546"/>
      <c r="K2487" s="546"/>
      <c r="L2487" s="546"/>
      <c r="M2487" s="546"/>
      <c r="N2487" s="546"/>
      <c r="O2487" s="546"/>
      <c r="P2487" s="546"/>
      <c r="Q2487" s="546"/>
      <c r="R2487" s="546"/>
      <c r="S2487" s="546"/>
      <c r="T2487" s="546"/>
      <c r="U2487" s="546"/>
      <c r="V2487" s="613"/>
      <c r="W2487" s="612"/>
      <c r="X2487" s="613"/>
      <c r="Y2487" s="613"/>
      <c r="Z2487" s="613"/>
      <c r="AA2487" s="613"/>
      <c r="AB2487" s="612"/>
      <c r="AC2487" s="606"/>
      <c r="AD2487" s="606"/>
      <c r="AE2487" s="606"/>
      <c r="AF2487" s="606"/>
      <c r="AG2487" s="606"/>
      <c r="AH2487" s="606"/>
      <c r="AI2487" s="606"/>
      <c r="AJ2487" s="606"/>
      <c r="AK2487" s="606"/>
      <c r="AL2487" s="606"/>
      <c r="AM2487" s="606"/>
      <c r="AN2487" s="606"/>
      <c r="AO2487" s="606"/>
      <c r="AP2487" s="606"/>
      <c r="AQ2487" s="546"/>
      <c r="AR2487" s="546"/>
      <c r="AS2487" s="546"/>
      <c r="AT2487" s="546"/>
    </row>
    <row r="2488" spans="1:46" s="618" customFormat="1">
      <c r="A2488" s="546"/>
      <c r="B2488" s="546"/>
      <c r="C2488" s="546"/>
      <c r="D2488" s="546"/>
      <c r="E2488" s="546"/>
      <c r="F2488" s="546"/>
      <c r="G2488" s="546"/>
      <c r="H2488" s="616"/>
      <c r="I2488" s="617"/>
      <c r="J2488" s="546"/>
      <c r="K2488" s="546"/>
      <c r="L2488" s="546"/>
      <c r="M2488" s="546"/>
      <c r="N2488" s="546"/>
      <c r="O2488" s="546"/>
      <c r="P2488" s="546"/>
      <c r="Q2488" s="546"/>
      <c r="R2488" s="546"/>
      <c r="S2488" s="546"/>
      <c r="T2488" s="546"/>
      <c r="U2488" s="546"/>
      <c r="V2488" s="613"/>
      <c r="W2488" s="612"/>
      <c r="X2488" s="613"/>
      <c r="Y2488" s="613"/>
      <c r="Z2488" s="613"/>
      <c r="AA2488" s="613"/>
      <c r="AB2488" s="612"/>
      <c r="AC2488" s="606"/>
      <c r="AD2488" s="606"/>
      <c r="AE2488" s="606"/>
      <c r="AF2488" s="606"/>
      <c r="AG2488" s="606"/>
      <c r="AH2488" s="606"/>
      <c r="AI2488" s="606"/>
      <c r="AJ2488" s="606"/>
      <c r="AK2488" s="606"/>
      <c r="AL2488" s="606"/>
      <c r="AM2488" s="606"/>
      <c r="AN2488" s="606"/>
      <c r="AO2488" s="606"/>
      <c r="AP2488" s="606"/>
      <c r="AQ2488" s="546"/>
      <c r="AR2488" s="546"/>
      <c r="AS2488" s="546"/>
      <c r="AT2488" s="546"/>
    </row>
    <row r="2489" spans="1:46" s="618" customFormat="1">
      <c r="A2489" s="546"/>
      <c r="B2489" s="546"/>
      <c r="C2489" s="546"/>
      <c r="D2489" s="546"/>
      <c r="E2489" s="546"/>
      <c r="F2489" s="546"/>
      <c r="G2489" s="546"/>
      <c r="H2489" s="616"/>
      <c r="I2489" s="617"/>
      <c r="J2489" s="546"/>
      <c r="K2489" s="546"/>
      <c r="L2489" s="546"/>
      <c r="M2489" s="546"/>
      <c r="N2489" s="546"/>
      <c r="O2489" s="546"/>
      <c r="P2489" s="546"/>
      <c r="Q2489" s="546"/>
      <c r="R2489" s="546"/>
      <c r="S2489" s="546"/>
      <c r="T2489" s="546"/>
      <c r="U2489" s="546"/>
      <c r="V2489" s="613"/>
      <c r="W2489" s="612"/>
      <c r="X2489" s="613"/>
      <c r="Y2489" s="613"/>
      <c r="Z2489" s="613"/>
      <c r="AA2489" s="613"/>
      <c r="AB2489" s="612"/>
      <c r="AC2489" s="606"/>
      <c r="AD2489" s="606"/>
      <c r="AE2489" s="606"/>
      <c r="AF2489" s="606"/>
      <c r="AG2489" s="606"/>
      <c r="AH2489" s="606"/>
      <c r="AI2489" s="606"/>
      <c r="AJ2489" s="606"/>
      <c r="AK2489" s="606"/>
      <c r="AL2489" s="606"/>
      <c r="AM2489" s="606"/>
      <c r="AN2489" s="606"/>
      <c r="AO2489" s="606"/>
      <c r="AP2489" s="606"/>
      <c r="AQ2489" s="546"/>
      <c r="AR2489" s="546"/>
      <c r="AS2489" s="546"/>
      <c r="AT2489" s="546"/>
    </row>
    <row r="2490" spans="1:46" s="618" customFormat="1">
      <c r="A2490" s="546"/>
      <c r="B2490" s="546"/>
      <c r="C2490" s="546"/>
      <c r="D2490" s="546"/>
      <c r="E2490" s="546"/>
      <c r="F2490" s="546"/>
      <c r="G2490" s="546"/>
      <c r="H2490" s="616"/>
      <c r="I2490" s="617"/>
      <c r="J2490" s="546"/>
      <c r="K2490" s="546"/>
      <c r="L2490" s="546"/>
      <c r="M2490" s="546"/>
      <c r="N2490" s="546"/>
      <c r="O2490" s="546"/>
      <c r="P2490" s="546"/>
      <c r="Q2490" s="546"/>
      <c r="R2490" s="546"/>
      <c r="S2490" s="546"/>
      <c r="T2490" s="546"/>
      <c r="U2490" s="546"/>
      <c r="V2490" s="613"/>
      <c r="W2490" s="612"/>
      <c r="X2490" s="613"/>
      <c r="Y2490" s="613"/>
      <c r="Z2490" s="613"/>
      <c r="AA2490" s="613"/>
      <c r="AB2490" s="612"/>
      <c r="AC2490" s="606"/>
      <c r="AD2490" s="606"/>
      <c r="AE2490" s="606"/>
      <c r="AF2490" s="606"/>
      <c r="AG2490" s="606"/>
      <c r="AH2490" s="606"/>
      <c r="AI2490" s="606"/>
      <c r="AJ2490" s="606"/>
      <c r="AK2490" s="606"/>
      <c r="AL2490" s="606"/>
      <c r="AM2490" s="606"/>
      <c r="AN2490" s="606"/>
      <c r="AO2490" s="606"/>
      <c r="AP2490" s="606"/>
      <c r="AQ2490" s="546"/>
      <c r="AR2490" s="546"/>
      <c r="AS2490" s="546"/>
      <c r="AT2490" s="546"/>
    </row>
    <row r="2491" spans="1:46" s="618" customFormat="1">
      <c r="A2491" s="546"/>
      <c r="B2491" s="546"/>
      <c r="C2491" s="546"/>
      <c r="D2491" s="546"/>
      <c r="E2491" s="546"/>
      <c r="F2491" s="546"/>
      <c r="G2491" s="546"/>
      <c r="H2491" s="616"/>
      <c r="I2491" s="617"/>
      <c r="J2491" s="546"/>
      <c r="K2491" s="546"/>
      <c r="L2491" s="546"/>
      <c r="M2491" s="546"/>
      <c r="N2491" s="546"/>
      <c r="O2491" s="546"/>
      <c r="P2491" s="546"/>
      <c r="Q2491" s="546"/>
      <c r="R2491" s="546"/>
      <c r="S2491" s="546"/>
      <c r="T2491" s="546"/>
      <c r="U2491" s="546"/>
      <c r="V2491" s="613"/>
      <c r="W2491" s="612"/>
      <c r="X2491" s="613"/>
      <c r="Y2491" s="613"/>
      <c r="Z2491" s="613"/>
      <c r="AA2491" s="613"/>
      <c r="AB2491" s="612"/>
      <c r="AC2491" s="606"/>
      <c r="AD2491" s="606"/>
      <c r="AE2491" s="606"/>
      <c r="AF2491" s="606"/>
      <c r="AG2491" s="606"/>
      <c r="AH2491" s="606"/>
      <c r="AI2491" s="606"/>
      <c r="AJ2491" s="606"/>
      <c r="AK2491" s="606"/>
      <c r="AL2491" s="606"/>
      <c r="AM2491" s="606"/>
      <c r="AN2491" s="606"/>
      <c r="AO2491" s="606"/>
      <c r="AP2491" s="606"/>
      <c r="AQ2491" s="546"/>
      <c r="AR2491" s="546"/>
      <c r="AS2491" s="546"/>
      <c r="AT2491" s="546"/>
    </row>
    <row r="2492" spans="1:46" s="618" customFormat="1">
      <c r="A2492" s="546"/>
      <c r="B2492" s="546"/>
      <c r="C2492" s="546"/>
      <c r="D2492" s="546"/>
      <c r="E2492" s="546"/>
      <c r="F2492" s="546"/>
      <c r="G2492" s="546"/>
      <c r="H2492" s="616"/>
      <c r="I2492" s="617"/>
      <c r="J2492" s="546"/>
      <c r="K2492" s="546"/>
      <c r="L2492" s="546"/>
      <c r="M2492" s="546"/>
      <c r="N2492" s="546"/>
      <c r="O2492" s="546"/>
      <c r="P2492" s="546"/>
      <c r="Q2492" s="546"/>
      <c r="R2492" s="546"/>
      <c r="S2492" s="546"/>
      <c r="T2492" s="546"/>
      <c r="U2492" s="546"/>
      <c r="V2492" s="613"/>
      <c r="W2492" s="612"/>
      <c r="X2492" s="613"/>
      <c r="Y2492" s="613"/>
      <c r="Z2492" s="613"/>
      <c r="AA2492" s="613"/>
      <c r="AB2492" s="612"/>
      <c r="AC2492" s="606"/>
      <c r="AD2492" s="606"/>
      <c r="AE2492" s="606"/>
      <c r="AF2492" s="606"/>
      <c r="AG2492" s="606"/>
      <c r="AH2492" s="606"/>
      <c r="AI2492" s="606"/>
      <c r="AJ2492" s="606"/>
      <c r="AK2492" s="606"/>
      <c r="AL2492" s="606"/>
      <c r="AM2492" s="606"/>
      <c r="AN2492" s="606"/>
      <c r="AO2492" s="606"/>
      <c r="AP2492" s="606"/>
      <c r="AQ2492" s="546"/>
      <c r="AR2492" s="546"/>
      <c r="AS2492" s="546"/>
      <c r="AT2492" s="546"/>
    </row>
    <row r="2493" spans="1:46" s="618" customFormat="1">
      <c r="A2493" s="546"/>
      <c r="B2493" s="546"/>
      <c r="C2493" s="546"/>
      <c r="D2493" s="546"/>
      <c r="E2493" s="546"/>
      <c r="F2493" s="546"/>
      <c r="G2493" s="546"/>
      <c r="H2493" s="616"/>
      <c r="I2493" s="617"/>
      <c r="J2493" s="546"/>
      <c r="K2493" s="546"/>
      <c r="L2493" s="546"/>
      <c r="M2493" s="546"/>
      <c r="N2493" s="546"/>
      <c r="O2493" s="546"/>
      <c r="P2493" s="546"/>
      <c r="Q2493" s="546"/>
      <c r="R2493" s="546"/>
      <c r="S2493" s="546"/>
      <c r="T2493" s="546"/>
      <c r="U2493" s="546"/>
      <c r="V2493" s="613"/>
      <c r="W2493" s="612"/>
      <c r="X2493" s="613"/>
      <c r="Y2493" s="613"/>
      <c r="Z2493" s="613"/>
      <c r="AA2493" s="613"/>
      <c r="AB2493" s="612"/>
      <c r="AC2493" s="606"/>
      <c r="AD2493" s="606"/>
      <c r="AE2493" s="606"/>
      <c r="AF2493" s="606"/>
      <c r="AG2493" s="606"/>
      <c r="AH2493" s="606"/>
      <c r="AI2493" s="606"/>
      <c r="AJ2493" s="606"/>
      <c r="AK2493" s="606"/>
      <c r="AL2493" s="606"/>
      <c r="AM2493" s="606"/>
      <c r="AN2493" s="606"/>
      <c r="AO2493" s="606"/>
      <c r="AP2493" s="606"/>
      <c r="AQ2493" s="546"/>
      <c r="AR2493" s="546"/>
      <c r="AS2493" s="546"/>
      <c r="AT2493" s="546"/>
    </row>
    <row r="2494" spans="1:46" s="618" customFormat="1">
      <c r="A2494" s="546"/>
      <c r="B2494" s="546"/>
      <c r="C2494" s="546"/>
      <c r="D2494" s="546"/>
      <c r="E2494" s="546"/>
      <c r="F2494" s="546"/>
      <c r="G2494" s="546"/>
      <c r="H2494" s="616"/>
      <c r="I2494" s="617"/>
      <c r="J2494" s="546"/>
      <c r="K2494" s="546"/>
      <c r="L2494" s="546"/>
      <c r="M2494" s="546"/>
      <c r="N2494" s="546"/>
      <c r="O2494" s="546"/>
      <c r="P2494" s="546"/>
      <c r="Q2494" s="546"/>
      <c r="R2494" s="546"/>
      <c r="S2494" s="546"/>
      <c r="T2494" s="546"/>
      <c r="U2494" s="546"/>
      <c r="V2494" s="613"/>
      <c r="W2494" s="612"/>
      <c r="X2494" s="613"/>
      <c r="Y2494" s="613"/>
      <c r="Z2494" s="613"/>
      <c r="AA2494" s="613"/>
      <c r="AB2494" s="612"/>
      <c r="AC2494" s="606"/>
      <c r="AD2494" s="606"/>
      <c r="AE2494" s="606"/>
      <c r="AF2494" s="606"/>
      <c r="AG2494" s="606"/>
      <c r="AH2494" s="606"/>
      <c r="AI2494" s="606"/>
      <c r="AJ2494" s="606"/>
      <c r="AK2494" s="606"/>
      <c r="AL2494" s="606"/>
      <c r="AM2494" s="606"/>
      <c r="AN2494" s="606"/>
      <c r="AO2494" s="606"/>
      <c r="AP2494" s="606"/>
      <c r="AQ2494" s="546"/>
      <c r="AR2494" s="546"/>
      <c r="AS2494" s="546"/>
      <c r="AT2494" s="546"/>
    </row>
    <row r="2495" spans="1:46" s="618" customFormat="1">
      <c r="A2495" s="546"/>
      <c r="B2495" s="546"/>
      <c r="C2495" s="546"/>
      <c r="D2495" s="546"/>
      <c r="E2495" s="546"/>
      <c r="F2495" s="546"/>
      <c r="G2495" s="546"/>
      <c r="H2495" s="616"/>
      <c r="I2495" s="617"/>
      <c r="J2495" s="546"/>
      <c r="K2495" s="546"/>
      <c r="L2495" s="546"/>
      <c r="M2495" s="546"/>
      <c r="N2495" s="546"/>
      <c r="O2495" s="546"/>
      <c r="P2495" s="546"/>
      <c r="Q2495" s="546"/>
      <c r="R2495" s="546"/>
      <c r="S2495" s="546"/>
      <c r="T2495" s="546"/>
      <c r="U2495" s="546"/>
      <c r="V2495" s="613"/>
      <c r="W2495" s="612"/>
      <c r="X2495" s="613"/>
      <c r="Y2495" s="613"/>
      <c r="Z2495" s="613"/>
      <c r="AA2495" s="613"/>
      <c r="AB2495" s="612"/>
      <c r="AC2495" s="606"/>
      <c r="AD2495" s="606"/>
      <c r="AE2495" s="606"/>
      <c r="AF2495" s="606"/>
      <c r="AG2495" s="606"/>
      <c r="AH2495" s="606"/>
      <c r="AI2495" s="606"/>
      <c r="AJ2495" s="606"/>
      <c r="AK2495" s="606"/>
      <c r="AL2495" s="606"/>
      <c r="AM2495" s="606"/>
      <c r="AN2495" s="606"/>
      <c r="AO2495" s="606"/>
      <c r="AP2495" s="606"/>
      <c r="AQ2495" s="546"/>
      <c r="AR2495" s="546"/>
      <c r="AS2495" s="546"/>
      <c r="AT2495" s="546"/>
    </row>
    <row r="2496" spans="1:46" s="618" customFormat="1">
      <c r="A2496" s="546"/>
      <c r="B2496" s="546"/>
      <c r="C2496" s="546"/>
      <c r="D2496" s="546"/>
      <c r="E2496" s="546"/>
      <c r="F2496" s="546"/>
      <c r="G2496" s="546"/>
      <c r="H2496" s="616"/>
      <c r="I2496" s="617"/>
      <c r="J2496" s="546"/>
      <c r="K2496" s="546"/>
      <c r="L2496" s="546"/>
      <c r="M2496" s="546"/>
      <c r="N2496" s="546"/>
      <c r="O2496" s="546"/>
      <c r="P2496" s="546"/>
      <c r="Q2496" s="546"/>
      <c r="R2496" s="546"/>
      <c r="S2496" s="546"/>
      <c r="T2496" s="546"/>
      <c r="U2496" s="546"/>
      <c r="V2496" s="613"/>
      <c r="W2496" s="612"/>
      <c r="X2496" s="613"/>
      <c r="Y2496" s="613"/>
      <c r="Z2496" s="613"/>
      <c r="AA2496" s="613"/>
      <c r="AB2496" s="612"/>
      <c r="AC2496" s="606"/>
      <c r="AD2496" s="606"/>
      <c r="AE2496" s="606"/>
      <c r="AF2496" s="606"/>
      <c r="AG2496" s="606"/>
      <c r="AH2496" s="606"/>
      <c r="AI2496" s="606"/>
      <c r="AJ2496" s="606"/>
      <c r="AK2496" s="606"/>
      <c r="AL2496" s="606"/>
      <c r="AM2496" s="606"/>
      <c r="AN2496" s="606"/>
      <c r="AO2496" s="606"/>
      <c r="AP2496" s="606"/>
      <c r="AQ2496" s="546"/>
      <c r="AR2496" s="546"/>
      <c r="AS2496" s="546"/>
      <c r="AT2496" s="546"/>
    </row>
    <row r="2497" spans="1:46" s="618" customFormat="1">
      <c r="A2497" s="546"/>
      <c r="B2497" s="546"/>
      <c r="C2497" s="546"/>
      <c r="D2497" s="546"/>
      <c r="E2497" s="546"/>
      <c r="F2497" s="546"/>
      <c r="G2497" s="546"/>
      <c r="H2497" s="616"/>
      <c r="I2497" s="617"/>
      <c r="J2497" s="546"/>
      <c r="K2497" s="546"/>
      <c r="L2497" s="546"/>
      <c r="M2497" s="546"/>
      <c r="N2497" s="546"/>
      <c r="O2497" s="546"/>
      <c r="P2497" s="546"/>
      <c r="Q2497" s="546"/>
      <c r="R2497" s="546"/>
      <c r="S2497" s="546"/>
      <c r="T2497" s="546"/>
      <c r="U2497" s="546"/>
      <c r="V2497" s="613"/>
      <c r="W2497" s="612"/>
      <c r="X2497" s="613"/>
      <c r="Y2497" s="613"/>
      <c r="Z2497" s="613"/>
      <c r="AA2497" s="613"/>
      <c r="AB2497" s="612"/>
      <c r="AC2497" s="606"/>
      <c r="AD2497" s="606"/>
      <c r="AE2497" s="606"/>
      <c r="AF2497" s="606"/>
      <c r="AG2497" s="606"/>
      <c r="AH2497" s="606"/>
      <c r="AI2497" s="606"/>
      <c r="AJ2497" s="606"/>
      <c r="AK2497" s="606"/>
      <c r="AL2497" s="606"/>
      <c r="AM2497" s="606"/>
      <c r="AN2497" s="606"/>
      <c r="AO2497" s="606"/>
      <c r="AP2497" s="606"/>
      <c r="AQ2497" s="546"/>
      <c r="AR2497" s="546"/>
      <c r="AS2497" s="546"/>
      <c r="AT2497" s="546"/>
    </row>
    <row r="2498" spans="1:46" s="618" customFormat="1">
      <c r="A2498" s="546"/>
      <c r="B2498" s="546"/>
      <c r="C2498" s="546"/>
      <c r="D2498" s="546"/>
      <c r="E2498" s="546"/>
      <c r="F2498" s="546"/>
      <c r="G2498" s="546"/>
      <c r="H2498" s="616"/>
      <c r="I2498" s="617"/>
      <c r="J2498" s="546"/>
      <c r="K2498" s="546"/>
      <c r="L2498" s="546"/>
      <c r="M2498" s="546"/>
      <c r="N2498" s="546"/>
      <c r="O2498" s="546"/>
      <c r="P2498" s="546"/>
      <c r="Q2498" s="546"/>
      <c r="R2498" s="546"/>
      <c r="S2498" s="546"/>
      <c r="T2498" s="546"/>
      <c r="U2498" s="546"/>
      <c r="V2498" s="613"/>
      <c r="W2498" s="612"/>
      <c r="X2498" s="613"/>
      <c r="Y2498" s="613"/>
      <c r="Z2498" s="613"/>
      <c r="AA2498" s="613"/>
      <c r="AB2498" s="612"/>
      <c r="AC2498" s="606"/>
      <c r="AD2498" s="606"/>
      <c r="AE2498" s="606"/>
      <c r="AF2498" s="606"/>
      <c r="AG2498" s="606"/>
      <c r="AH2498" s="606"/>
      <c r="AI2498" s="606"/>
      <c r="AJ2498" s="606"/>
      <c r="AK2498" s="606"/>
      <c r="AL2498" s="606"/>
      <c r="AM2498" s="606"/>
      <c r="AN2498" s="606"/>
      <c r="AO2498" s="606"/>
      <c r="AP2498" s="606"/>
      <c r="AQ2498" s="546"/>
      <c r="AR2498" s="546"/>
      <c r="AS2498" s="546"/>
      <c r="AT2498" s="546"/>
    </row>
    <row r="2499" spans="1:46" s="618" customFormat="1">
      <c r="A2499" s="546"/>
      <c r="B2499" s="546"/>
      <c r="C2499" s="546"/>
      <c r="D2499" s="546"/>
      <c r="E2499" s="546"/>
      <c r="F2499" s="546"/>
      <c r="G2499" s="546"/>
      <c r="H2499" s="616"/>
      <c r="I2499" s="617"/>
      <c r="J2499" s="546"/>
      <c r="K2499" s="546"/>
      <c r="L2499" s="546"/>
      <c r="M2499" s="546"/>
      <c r="N2499" s="546"/>
      <c r="O2499" s="546"/>
      <c r="P2499" s="546"/>
      <c r="Q2499" s="546"/>
      <c r="R2499" s="546"/>
      <c r="S2499" s="546"/>
      <c r="T2499" s="546"/>
      <c r="U2499" s="546"/>
      <c r="V2499" s="613"/>
      <c r="W2499" s="612"/>
      <c r="X2499" s="613"/>
      <c r="Y2499" s="613"/>
      <c r="Z2499" s="613"/>
      <c r="AA2499" s="613"/>
      <c r="AB2499" s="612"/>
      <c r="AC2499" s="606"/>
      <c r="AD2499" s="606"/>
      <c r="AE2499" s="606"/>
      <c r="AF2499" s="606"/>
      <c r="AG2499" s="606"/>
      <c r="AH2499" s="606"/>
      <c r="AI2499" s="606"/>
      <c r="AJ2499" s="606"/>
      <c r="AK2499" s="606"/>
      <c r="AL2499" s="606"/>
      <c r="AM2499" s="606"/>
      <c r="AN2499" s="606"/>
      <c r="AO2499" s="606"/>
      <c r="AP2499" s="606"/>
      <c r="AQ2499" s="546"/>
      <c r="AR2499" s="546"/>
      <c r="AS2499" s="546"/>
      <c r="AT2499" s="546"/>
    </row>
    <row r="2500" spans="1:46" s="618" customFormat="1">
      <c r="A2500" s="546"/>
      <c r="B2500" s="546"/>
      <c r="C2500" s="546"/>
      <c r="D2500" s="546"/>
      <c r="E2500" s="546"/>
      <c r="F2500" s="546"/>
      <c r="G2500" s="546"/>
      <c r="H2500" s="616"/>
      <c r="I2500" s="617"/>
      <c r="J2500" s="546"/>
      <c r="K2500" s="546"/>
      <c r="L2500" s="546"/>
      <c r="M2500" s="546"/>
      <c r="N2500" s="546"/>
      <c r="O2500" s="546"/>
      <c r="P2500" s="546"/>
      <c r="Q2500" s="546"/>
      <c r="R2500" s="546"/>
      <c r="S2500" s="546"/>
      <c r="T2500" s="546"/>
      <c r="U2500" s="546"/>
      <c r="V2500" s="613"/>
      <c r="W2500" s="612"/>
      <c r="X2500" s="613"/>
      <c r="Y2500" s="613"/>
      <c r="Z2500" s="613"/>
      <c r="AA2500" s="613"/>
      <c r="AB2500" s="612"/>
      <c r="AC2500" s="606"/>
      <c r="AD2500" s="606"/>
      <c r="AE2500" s="606"/>
      <c r="AF2500" s="606"/>
      <c r="AG2500" s="606"/>
      <c r="AH2500" s="606"/>
      <c r="AI2500" s="606"/>
      <c r="AJ2500" s="606"/>
      <c r="AK2500" s="606"/>
      <c r="AL2500" s="606"/>
      <c r="AM2500" s="606"/>
      <c r="AN2500" s="606"/>
      <c r="AO2500" s="606"/>
      <c r="AP2500" s="606"/>
      <c r="AQ2500" s="546"/>
      <c r="AR2500" s="546"/>
      <c r="AS2500" s="546"/>
      <c r="AT2500" s="546"/>
    </row>
    <row r="2501" spans="1:46" s="618" customFormat="1">
      <c r="A2501" s="546"/>
      <c r="B2501" s="546"/>
      <c r="C2501" s="546"/>
      <c r="D2501" s="546"/>
      <c r="E2501" s="546"/>
      <c r="F2501" s="546"/>
      <c r="G2501" s="546"/>
      <c r="H2501" s="616"/>
      <c r="I2501" s="617"/>
      <c r="J2501" s="546"/>
      <c r="K2501" s="546"/>
      <c r="L2501" s="546"/>
      <c r="M2501" s="546"/>
      <c r="N2501" s="546"/>
      <c r="O2501" s="546"/>
      <c r="P2501" s="546"/>
      <c r="Q2501" s="546"/>
      <c r="R2501" s="546"/>
      <c r="S2501" s="546"/>
      <c r="T2501" s="546"/>
      <c r="U2501" s="546"/>
      <c r="V2501" s="613"/>
      <c r="W2501" s="612"/>
      <c r="X2501" s="613"/>
      <c r="Y2501" s="613"/>
      <c r="Z2501" s="613"/>
      <c r="AA2501" s="613"/>
      <c r="AB2501" s="612"/>
      <c r="AC2501" s="606"/>
      <c r="AD2501" s="606"/>
      <c r="AE2501" s="606"/>
      <c r="AF2501" s="606"/>
      <c r="AG2501" s="606"/>
      <c r="AH2501" s="606"/>
      <c r="AI2501" s="606"/>
      <c r="AJ2501" s="606"/>
      <c r="AK2501" s="606"/>
      <c r="AL2501" s="606"/>
      <c r="AM2501" s="606"/>
      <c r="AN2501" s="606"/>
      <c r="AO2501" s="606"/>
      <c r="AP2501" s="606"/>
      <c r="AQ2501" s="546"/>
      <c r="AR2501" s="546"/>
      <c r="AS2501" s="546"/>
      <c r="AT2501" s="546"/>
    </row>
    <row r="2502" spans="1:46" s="618" customFormat="1">
      <c r="A2502" s="546"/>
      <c r="B2502" s="546"/>
      <c r="C2502" s="546"/>
      <c r="D2502" s="546"/>
      <c r="E2502" s="546"/>
      <c r="F2502" s="546"/>
      <c r="G2502" s="546"/>
      <c r="H2502" s="616"/>
      <c r="I2502" s="617"/>
      <c r="J2502" s="546"/>
      <c r="K2502" s="546"/>
      <c r="L2502" s="546"/>
      <c r="M2502" s="546"/>
      <c r="N2502" s="546"/>
      <c r="O2502" s="546"/>
      <c r="P2502" s="546"/>
      <c r="Q2502" s="546"/>
      <c r="R2502" s="546"/>
      <c r="S2502" s="546"/>
      <c r="T2502" s="546"/>
      <c r="U2502" s="546"/>
      <c r="V2502" s="613"/>
      <c r="W2502" s="612"/>
      <c r="X2502" s="613"/>
      <c r="Y2502" s="613"/>
      <c r="Z2502" s="613"/>
      <c r="AA2502" s="613"/>
      <c r="AB2502" s="612"/>
      <c r="AC2502" s="606"/>
      <c r="AD2502" s="606"/>
      <c r="AE2502" s="606"/>
      <c r="AF2502" s="606"/>
      <c r="AG2502" s="606"/>
      <c r="AH2502" s="606"/>
      <c r="AI2502" s="606"/>
      <c r="AJ2502" s="606"/>
      <c r="AK2502" s="606"/>
      <c r="AL2502" s="606"/>
      <c r="AM2502" s="606"/>
      <c r="AN2502" s="606"/>
      <c r="AO2502" s="606"/>
      <c r="AP2502" s="606"/>
      <c r="AQ2502" s="546"/>
      <c r="AR2502" s="546"/>
      <c r="AS2502" s="546"/>
      <c r="AT2502" s="546"/>
    </row>
    <row r="2503" spans="1:46" s="618" customFormat="1">
      <c r="A2503" s="546"/>
      <c r="B2503" s="546"/>
      <c r="C2503" s="546"/>
      <c r="D2503" s="546"/>
      <c r="E2503" s="546"/>
      <c r="F2503" s="546"/>
      <c r="G2503" s="546"/>
      <c r="H2503" s="616"/>
      <c r="I2503" s="617"/>
      <c r="J2503" s="546"/>
      <c r="K2503" s="546"/>
      <c r="L2503" s="546"/>
      <c r="M2503" s="546"/>
      <c r="N2503" s="546"/>
      <c r="O2503" s="546"/>
      <c r="P2503" s="546"/>
      <c r="Q2503" s="546"/>
      <c r="R2503" s="546"/>
      <c r="S2503" s="546"/>
      <c r="T2503" s="546"/>
      <c r="U2503" s="546"/>
      <c r="V2503" s="613"/>
      <c r="W2503" s="612"/>
      <c r="X2503" s="613"/>
      <c r="Y2503" s="613"/>
      <c r="Z2503" s="613"/>
      <c r="AA2503" s="613"/>
      <c r="AB2503" s="612"/>
      <c r="AC2503" s="606"/>
      <c r="AD2503" s="606"/>
      <c r="AE2503" s="606"/>
      <c r="AF2503" s="606"/>
      <c r="AG2503" s="606"/>
      <c r="AH2503" s="606"/>
      <c r="AI2503" s="606"/>
      <c r="AJ2503" s="606"/>
      <c r="AK2503" s="606"/>
      <c r="AL2503" s="606"/>
      <c r="AM2503" s="606"/>
      <c r="AN2503" s="606"/>
      <c r="AO2503" s="606"/>
      <c r="AP2503" s="606"/>
      <c r="AQ2503" s="546"/>
      <c r="AR2503" s="546"/>
      <c r="AS2503" s="546"/>
      <c r="AT2503" s="546"/>
    </row>
    <row r="2504" spans="1:46" s="618" customFormat="1">
      <c r="A2504" s="546"/>
      <c r="B2504" s="546"/>
      <c r="C2504" s="546"/>
      <c r="D2504" s="546"/>
      <c r="E2504" s="546"/>
      <c r="F2504" s="546"/>
      <c r="G2504" s="546"/>
      <c r="H2504" s="616"/>
      <c r="I2504" s="617"/>
      <c r="J2504" s="546"/>
      <c r="K2504" s="546"/>
      <c r="L2504" s="546"/>
      <c r="M2504" s="546"/>
      <c r="N2504" s="546"/>
      <c r="O2504" s="546"/>
      <c r="P2504" s="546"/>
      <c r="Q2504" s="546"/>
      <c r="R2504" s="546"/>
      <c r="S2504" s="546"/>
      <c r="T2504" s="546"/>
      <c r="U2504" s="546"/>
      <c r="V2504" s="613"/>
      <c r="W2504" s="612"/>
      <c r="X2504" s="613"/>
      <c r="Y2504" s="613"/>
      <c r="Z2504" s="613"/>
      <c r="AA2504" s="613"/>
      <c r="AB2504" s="612"/>
      <c r="AC2504" s="606"/>
      <c r="AD2504" s="606"/>
      <c r="AE2504" s="606"/>
      <c r="AF2504" s="606"/>
      <c r="AG2504" s="606"/>
      <c r="AH2504" s="606"/>
      <c r="AI2504" s="606"/>
      <c r="AJ2504" s="606"/>
      <c r="AK2504" s="606"/>
      <c r="AL2504" s="606"/>
      <c r="AM2504" s="606"/>
      <c r="AN2504" s="606"/>
      <c r="AO2504" s="606"/>
      <c r="AP2504" s="606"/>
      <c r="AQ2504" s="546"/>
      <c r="AR2504" s="546"/>
      <c r="AS2504" s="546"/>
      <c r="AT2504" s="546"/>
    </row>
    <row r="2505" spans="1:46" s="618" customFormat="1">
      <c r="A2505" s="546"/>
      <c r="B2505" s="546"/>
      <c r="C2505" s="546"/>
      <c r="D2505" s="546"/>
      <c r="E2505" s="546"/>
      <c r="F2505" s="546"/>
      <c r="G2505" s="546"/>
      <c r="H2505" s="616"/>
      <c r="I2505" s="617"/>
      <c r="J2505" s="546"/>
      <c r="K2505" s="546"/>
      <c r="L2505" s="546"/>
      <c r="M2505" s="546"/>
      <c r="N2505" s="546"/>
      <c r="O2505" s="546"/>
      <c r="P2505" s="546"/>
      <c r="Q2505" s="546"/>
      <c r="R2505" s="546"/>
      <c r="S2505" s="546"/>
      <c r="T2505" s="546"/>
      <c r="U2505" s="546"/>
      <c r="V2505" s="613"/>
      <c r="W2505" s="612"/>
      <c r="X2505" s="613"/>
      <c r="Y2505" s="613"/>
      <c r="Z2505" s="613"/>
      <c r="AA2505" s="613"/>
      <c r="AB2505" s="612"/>
      <c r="AC2505" s="606"/>
      <c r="AD2505" s="606"/>
      <c r="AE2505" s="606"/>
      <c r="AF2505" s="606"/>
      <c r="AG2505" s="606"/>
      <c r="AH2505" s="606"/>
      <c r="AI2505" s="606"/>
      <c r="AJ2505" s="606"/>
      <c r="AK2505" s="606"/>
      <c r="AL2505" s="606"/>
      <c r="AM2505" s="606"/>
      <c r="AN2505" s="606"/>
      <c r="AO2505" s="606"/>
      <c r="AP2505" s="606"/>
      <c r="AQ2505" s="546"/>
      <c r="AR2505" s="546"/>
      <c r="AS2505" s="546"/>
      <c r="AT2505" s="546"/>
    </row>
    <row r="2506" spans="1:46" s="618" customFormat="1">
      <c r="A2506" s="546"/>
      <c r="B2506" s="546"/>
      <c r="C2506" s="546"/>
      <c r="D2506" s="546"/>
      <c r="E2506" s="546"/>
      <c r="F2506" s="546"/>
      <c r="G2506" s="546"/>
      <c r="H2506" s="616"/>
      <c r="I2506" s="617"/>
      <c r="J2506" s="546"/>
      <c r="K2506" s="546"/>
      <c r="L2506" s="546"/>
      <c r="M2506" s="546"/>
      <c r="N2506" s="546"/>
      <c r="O2506" s="546"/>
      <c r="P2506" s="546"/>
      <c r="Q2506" s="546"/>
      <c r="R2506" s="546"/>
      <c r="S2506" s="546"/>
      <c r="T2506" s="546"/>
      <c r="U2506" s="546"/>
      <c r="V2506" s="613"/>
      <c r="W2506" s="612"/>
      <c r="X2506" s="613"/>
      <c r="Y2506" s="613"/>
      <c r="Z2506" s="613"/>
      <c r="AA2506" s="613"/>
      <c r="AB2506" s="612"/>
      <c r="AC2506" s="606"/>
      <c r="AD2506" s="606"/>
      <c r="AE2506" s="606"/>
      <c r="AF2506" s="606"/>
      <c r="AG2506" s="606"/>
      <c r="AH2506" s="606"/>
      <c r="AI2506" s="606"/>
      <c r="AJ2506" s="606"/>
      <c r="AK2506" s="606"/>
      <c r="AL2506" s="606"/>
      <c r="AM2506" s="606"/>
      <c r="AN2506" s="606"/>
      <c r="AO2506" s="606"/>
      <c r="AP2506" s="606"/>
      <c r="AQ2506" s="546"/>
      <c r="AR2506" s="546"/>
      <c r="AS2506" s="546"/>
      <c r="AT2506" s="546"/>
    </row>
    <row r="2507" spans="1:46" s="618" customFormat="1">
      <c r="A2507" s="546"/>
      <c r="B2507" s="546"/>
      <c r="C2507" s="546"/>
      <c r="D2507" s="546"/>
      <c r="E2507" s="546"/>
      <c r="F2507" s="546"/>
      <c r="G2507" s="546"/>
      <c r="H2507" s="616"/>
      <c r="I2507" s="617"/>
      <c r="J2507" s="546"/>
      <c r="K2507" s="546"/>
      <c r="L2507" s="546"/>
      <c r="M2507" s="546"/>
      <c r="N2507" s="546"/>
      <c r="O2507" s="546"/>
      <c r="P2507" s="546"/>
      <c r="Q2507" s="546"/>
      <c r="R2507" s="546"/>
      <c r="S2507" s="546"/>
      <c r="T2507" s="546"/>
      <c r="U2507" s="546"/>
      <c r="V2507" s="613"/>
      <c r="W2507" s="612"/>
      <c r="X2507" s="613"/>
      <c r="Y2507" s="613"/>
      <c r="Z2507" s="613"/>
      <c r="AA2507" s="613"/>
      <c r="AB2507" s="612"/>
      <c r="AC2507" s="606"/>
      <c r="AD2507" s="606"/>
      <c r="AE2507" s="606"/>
      <c r="AF2507" s="606"/>
      <c r="AG2507" s="606"/>
      <c r="AH2507" s="606"/>
      <c r="AI2507" s="606"/>
      <c r="AJ2507" s="606"/>
      <c r="AK2507" s="606"/>
      <c r="AL2507" s="606"/>
      <c r="AM2507" s="606"/>
      <c r="AN2507" s="606"/>
      <c r="AO2507" s="606"/>
      <c r="AP2507" s="606"/>
      <c r="AQ2507" s="546"/>
      <c r="AR2507" s="546"/>
      <c r="AS2507" s="546"/>
      <c r="AT2507" s="546"/>
    </row>
    <row r="2508" spans="1:46" s="618" customFormat="1">
      <c r="A2508" s="546"/>
      <c r="B2508" s="546"/>
      <c r="C2508" s="546"/>
      <c r="D2508" s="546"/>
      <c r="E2508" s="546"/>
      <c r="F2508" s="546"/>
      <c r="G2508" s="546"/>
      <c r="H2508" s="616"/>
      <c r="I2508" s="617"/>
      <c r="J2508" s="546"/>
      <c r="K2508" s="546"/>
      <c r="L2508" s="546"/>
      <c r="M2508" s="546"/>
      <c r="N2508" s="546"/>
      <c r="O2508" s="546"/>
      <c r="P2508" s="546"/>
      <c r="Q2508" s="546"/>
      <c r="R2508" s="546"/>
      <c r="S2508" s="546"/>
      <c r="T2508" s="546"/>
      <c r="U2508" s="546"/>
      <c r="V2508" s="613"/>
      <c r="W2508" s="612"/>
      <c r="X2508" s="613"/>
      <c r="Y2508" s="613"/>
      <c r="Z2508" s="613"/>
      <c r="AA2508" s="613"/>
      <c r="AB2508" s="612"/>
      <c r="AC2508" s="606"/>
      <c r="AD2508" s="606"/>
      <c r="AE2508" s="606"/>
      <c r="AF2508" s="606"/>
      <c r="AG2508" s="606"/>
      <c r="AH2508" s="606"/>
      <c r="AI2508" s="606"/>
      <c r="AJ2508" s="606"/>
      <c r="AK2508" s="606"/>
      <c r="AL2508" s="606"/>
      <c r="AM2508" s="606"/>
      <c r="AN2508" s="606"/>
      <c r="AO2508" s="606"/>
      <c r="AP2508" s="606"/>
      <c r="AQ2508" s="546"/>
      <c r="AR2508" s="546"/>
      <c r="AS2508" s="546"/>
      <c r="AT2508" s="546"/>
    </row>
    <row r="2509" spans="1:46" s="618" customFormat="1">
      <c r="A2509" s="546"/>
      <c r="B2509" s="546"/>
      <c r="C2509" s="546"/>
      <c r="D2509" s="546"/>
      <c r="E2509" s="546"/>
      <c r="F2509" s="546"/>
      <c r="G2509" s="546"/>
      <c r="H2509" s="616"/>
      <c r="I2509" s="617"/>
      <c r="J2509" s="546"/>
      <c r="K2509" s="546"/>
      <c r="L2509" s="546"/>
      <c r="M2509" s="546"/>
      <c r="N2509" s="546"/>
      <c r="O2509" s="546"/>
      <c r="P2509" s="546"/>
      <c r="Q2509" s="546"/>
      <c r="R2509" s="546"/>
      <c r="S2509" s="546"/>
      <c r="T2509" s="546"/>
      <c r="U2509" s="546"/>
      <c r="V2509" s="613"/>
      <c r="W2509" s="612"/>
      <c r="X2509" s="613"/>
      <c r="Y2509" s="613"/>
      <c r="Z2509" s="613"/>
      <c r="AA2509" s="613"/>
      <c r="AB2509" s="612"/>
      <c r="AC2509" s="606"/>
      <c r="AD2509" s="606"/>
      <c r="AE2509" s="606"/>
      <c r="AF2509" s="606"/>
      <c r="AG2509" s="606"/>
      <c r="AH2509" s="606"/>
      <c r="AI2509" s="606"/>
      <c r="AJ2509" s="606"/>
      <c r="AK2509" s="606"/>
      <c r="AL2509" s="606"/>
      <c r="AM2509" s="606"/>
      <c r="AN2509" s="606"/>
      <c r="AO2509" s="606"/>
      <c r="AP2509" s="606"/>
      <c r="AQ2509" s="546"/>
      <c r="AR2509" s="546"/>
      <c r="AS2509" s="546"/>
      <c r="AT2509" s="546"/>
    </row>
    <row r="2510" spans="1:46" s="618" customFormat="1">
      <c r="A2510" s="546"/>
      <c r="B2510" s="546"/>
      <c r="C2510" s="546"/>
      <c r="D2510" s="546"/>
      <c r="E2510" s="546"/>
      <c r="F2510" s="546"/>
      <c r="G2510" s="546"/>
      <c r="H2510" s="616"/>
      <c r="I2510" s="617"/>
      <c r="J2510" s="546"/>
      <c r="K2510" s="546"/>
      <c r="L2510" s="546"/>
      <c r="M2510" s="546"/>
      <c r="N2510" s="546"/>
      <c r="O2510" s="546"/>
      <c r="P2510" s="546"/>
      <c r="Q2510" s="546"/>
      <c r="R2510" s="546"/>
      <c r="S2510" s="546"/>
      <c r="T2510" s="546"/>
      <c r="U2510" s="546"/>
      <c r="V2510" s="613"/>
      <c r="W2510" s="612"/>
      <c r="X2510" s="613"/>
      <c r="Y2510" s="613"/>
      <c r="Z2510" s="613"/>
      <c r="AA2510" s="613"/>
      <c r="AB2510" s="612"/>
      <c r="AC2510" s="606"/>
      <c r="AD2510" s="606"/>
      <c r="AE2510" s="606"/>
      <c r="AF2510" s="606"/>
      <c r="AG2510" s="606"/>
      <c r="AH2510" s="606"/>
      <c r="AI2510" s="606"/>
      <c r="AJ2510" s="606"/>
      <c r="AK2510" s="606"/>
      <c r="AL2510" s="606"/>
      <c r="AM2510" s="606"/>
      <c r="AN2510" s="606"/>
      <c r="AO2510" s="606"/>
      <c r="AP2510" s="606"/>
      <c r="AQ2510" s="546"/>
      <c r="AR2510" s="546"/>
      <c r="AS2510" s="546"/>
      <c r="AT2510" s="546"/>
    </row>
    <row r="2511" spans="1:46" s="618" customFormat="1">
      <c r="A2511" s="546"/>
      <c r="B2511" s="546"/>
      <c r="C2511" s="546"/>
      <c r="D2511" s="546"/>
      <c r="E2511" s="546"/>
      <c r="F2511" s="546"/>
      <c r="G2511" s="546"/>
      <c r="H2511" s="616"/>
      <c r="I2511" s="617"/>
      <c r="J2511" s="546"/>
      <c r="K2511" s="546"/>
      <c r="L2511" s="546"/>
      <c r="M2511" s="546"/>
      <c r="N2511" s="546"/>
      <c r="O2511" s="546"/>
      <c r="P2511" s="546"/>
      <c r="Q2511" s="546"/>
      <c r="R2511" s="546"/>
      <c r="S2511" s="546"/>
      <c r="T2511" s="546"/>
      <c r="U2511" s="546"/>
      <c r="V2511" s="613"/>
      <c r="W2511" s="612"/>
      <c r="X2511" s="613"/>
      <c r="Y2511" s="613"/>
      <c r="Z2511" s="613"/>
      <c r="AA2511" s="613"/>
      <c r="AB2511" s="612"/>
      <c r="AC2511" s="606"/>
      <c r="AD2511" s="606"/>
      <c r="AE2511" s="606"/>
      <c r="AF2511" s="606"/>
      <c r="AG2511" s="606"/>
      <c r="AH2511" s="606"/>
      <c r="AI2511" s="606"/>
      <c r="AJ2511" s="606"/>
      <c r="AK2511" s="606"/>
      <c r="AL2511" s="606"/>
      <c r="AM2511" s="606"/>
      <c r="AN2511" s="606"/>
      <c r="AO2511" s="606"/>
      <c r="AP2511" s="606"/>
      <c r="AQ2511" s="546"/>
      <c r="AR2511" s="546"/>
      <c r="AS2511" s="546"/>
      <c r="AT2511" s="546"/>
    </row>
    <row r="2512" spans="1:46" s="618" customFormat="1">
      <c r="A2512" s="546"/>
      <c r="B2512" s="546"/>
      <c r="C2512" s="546"/>
      <c r="D2512" s="546"/>
      <c r="E2512" s="546"/>
      <c r="F2512" s="546"/>
      <c r="G2512" s="546"/>
      <c r="H2512" s="616"/>
      <c r="I2512" s="617"/>
      <c r="J2512" s="546"/>
      <c r="K2512" s="546"/>
      <c r="L2512" s="546"/>
      <c r="M2512" s="546"/>
      <c r="N2512" s="546"/>
      <c r="O2512" s="546"/>
      <c r="P2512" s="546"/>
      <c r="Q2512" s="546"/>
      <c r="R2512" s="546"/>
      <c r="S2512" s="546"/>
      <c r="T2512" s="546"/>
      <c r="U2512" s="546"/>
      <c r="V2512" s="613"/>
      <c r="W2512" s="612"/>
      <c r="X2512" s="613"/>
      <c r="Y2512" s="613"/>
      <c r="Z2512" s="613"/>
      <c r="AA2512" s="613"/>
      <c r="AB2512" s="612"/>
      <c r="AC2512" s="606"/>
      <c r="AD2512" s="606"/>
      <c r="AE2512" s="606"/>
      <c r="AF2512" s="606"/>
      <c r="AG2512" s="606"/>
      <c r="AH2512" s="606"/>
      <c r="AI2512" s="606"/>
      <c r="AJ2512" s="606"/>
      <c r="AK2512" s="606"/>
      <c r="AL2512" s="606"/>
      <c r="AM2512" s="606"/>
      <c r="AN2512" s="606"/>
      <c r="AO2512" s="606"/>
      <c r="AP2512" s="606"/>
      <c r="AQ2512" s="546"/>
      <c r="AR2512" s="546"/>
      <c r="AS2512" s="546"/>
      <c r="AT2512" s="546"/>
    </row>
    <row r="2513" spans="1:46" s="618" customFormat="1">
      <c r="A2513" s="546"/>
      <c r="B2513" s="546"/>
      <c r="C2513" s="546"/>
      <c r="D2513" s="546"/>
      <c r="E2513" s="546"/>
      <c r="F2513" s="546"/>
      <c r="G2513" s="546"/>
      <c r="H2513" s="616"/>
      <c r="I2513" s="617"/>
      <c r="J2513" s="546"/>
      <c r="K2513" s="546"/>
      <c r="L2513" s="546"/>
      <c r="M2513" s="546"/>
      <c r="N2513" s="546"/>
      <c r="O2513" s="546"/>
      <c r="P2513" s="546"/>
      <c r="Q2513" s="546"/>
      <c r="R2513" s="546"/>
      <c r="S2513" s="546"/>
      <c r="T2513" s="546"/>
      <c r="U2513" s="546"/>
      <c r="V2513" s="613"/>
      <c r="W2513" s="612"/>
      <c r="X2513" s="613"/>
      <c r="Y2513" s="613"/>
      <c r="Z2513" s="613"/>
      <c r="AA2513" s="613"/>
      <c r="AB2513" s="612"/>
      <c r="AC2513" s="606"/>
      <c r="AD2513" s="606"/>
      <c r="AE2513" s="606"/>
      <c r="AF2513" s="606"/>
      <c r="AG2513" s="606"/>
      <c r="AH2513" s="606"/>
      <c r="AI2513" s="606"/>
      <c r="AJ2513" s="606"/>
      <c r="AK2513" s="606"/>
      <c r="AL2513" s="606"/>
      <c r="AM2513" s="606"/>
      <c r="AN2513" s="606"/>
      <c r="AO2513" s="606"/>
      <c r="AP2513" s="606"/>
      <c r="AQ2513" s="546"/>
      <c r="AR2513" s="546"/>
      <c r="AS2513" s="546"/>
      <c r="AT2513" s="546"/>
    </row>
    <row r="2514" spans="1:46" s="618" customFormat="1">
      <c r="A2514" s="546"/>
      <c r="B2514" s="546"/>
      <c r="C2514" s="546"/>
      <c r="D2514" s="546"/>
      <c r="E2514" s="546"/>
      <c r="F2514" s="546"/>
      <c r="G2514" s="546"/>
      <c r="H2514" s="616"/>
      <c r="I2514" s="617"/>
      <c r="J2514" s="546"/>
      <c r="K2514" s="546"/>
      <c r="L2514" s="546"/>
      <c r="M2514" s="546"/>
      <c r="N2514" s="546"/>
      <c r="O2514" s="546"/>
      <c r="P2514" s="546"/>
      <c r="Q2514" s="546"/>
      <c r="R2514" s="546"/>
      <c r="S2514" s="546"/>
      <c r="T2514" s="546"/>
      <c r="U2514" s="546"/>
      <c r="V2514" s="613"/>
      <c r="W2514" s="612"/>
      <c r="X2514" s="613"/>
      <c r="Y2514" s="613"/>
      <c r="Z2514" s="613"/>
      <c r="AA2514" s="613"/>
      <c r="AB2514" s="612"/>
      <c r="AC2514" s="606"/>
      <c r="AD2514" s="606"/>
      <c r="AE2514" s="606"/>
      <c r="AF2514" s="606"/>
      <c r="AG2514" s="606"/>
      <c r="AH2514" s="606"/>
      <c r="AI2514" s="606"/>
      <c r="AJ2514" s="606"/>
      <c r="AK2514" s="606"/>
      <c r="AL2514" s="606"/>
      <c r="AM2514" s="606"/>
      <c r="AN2514" s="606"/>
      <c r="AO2514" s="606"/>
      <c r="AP2514" s="606"/>
      <c r="AQ2514" s="546"/>
      <c r="AR2514" s="546"/>
      <c r="AS2514" s="546"/>
      <c r="AT2514" s="546"/>
    </row>
    <row r="2515" spans="1:46" s="618" customFormat="1">
      <c r="A2515" s="546"/>
      <c r="B2515" s="546"/>
      <c r="C2515" s="546"/>
      <c r="D2515" s="546"/>
      <c r="E2515" s="546"/>
      <c r="F2515" s="546"/>
      <c r="G2515" s="546"/>
      <c r="H2515" s="616"/>
      <c r="I2515" s="617"/>
      <c r="J2515" s="546"/>
      <c r="K2515" s="546"/>
      <c r="L2515" s="546"/>
      <c r="M2515" s="546"/>
      <c r="N2515" s="546"/>
      <c r="O2515" s="546"/>
      <c r="P2515" s="546"/>
      <c r="Q2515" s="546"/>
      <c r="R2515" s="546"/>
      <c r="S2515" s="546"/>
      <c r="T2515" s="546"/>
      <c r="U2515" s="546"/>
      <c r="V2515" s="613"/>
      <c r="W2515" s="612"/>
      <c r="X2515" s="613"/>
      <c r="Y2515" s="613"/>
      <c r="Z2515" s="613"/>
      <c r="AA2515" s="613"/>
      <c r="AB2515" s="612"/>
      <c r="AC2515" s="606"/>
      <c r="AD2515" s="606"/>
      <c r="AE2515" s="606"/>
      <c r="AF2515" s="606"/>
      <c r="AG2515" s="606"/>
      <c r="AH2515" s="606"/>
      <c r="AI2515" s="606"/>
      <c r="AJ2515" s="606"/>
      <c r="AK2515" s="606"/>
      <c r="AL2515" s="606"/>
      <c r="AM2515" s="606"/>
      <c r="AN2515" s="606"/>
      <c r="AO2515" s="606"/>
      <c r="AP2515" s="606"/>
      <c r="AQ2515" s="546"/>
      <c r="AR2515" s="546"/>
      <c r="AS2515" s="546"/>
      <c r="AT2515" s="546"/>
    </row>
    <row r="2516" spans="1:46" s="618" customFormat="1">
      <c r="A2516" s="546"/>
      <c r="B2516" s="546"/>
      <c r="C2516" s="546"/>
      <c r="D2516" s="546"/>
      <c r="E2516" s="546"/>
      <c r="F2516" s="546"/>
      <c r="G2516" s="546"/>
      <c r="H2516" s="616"/>
      <c r="I2516" s="617"/>
      <c r="J2516" s="546"/>
      <c r="K2516" s="546"/>
      <c r="L2516" s="546"/>
      <c r="M2516" s="546"/>
      <c r="N2516" s="546"/>
      <c r="O2516" s="546"/>
      <c r="P2516" s="546"/>
      <c r="Q2516" s="546"/>
      <c r="R2516" s="546"/>
      <c r="S2516" s="546"/>
      <c r="T2516" s="546"/>
      <c r="U2516" s="546"/>
      <c r="V2516" s="613"/>
      <c r="W2516" s="612"/>
      <c r="X2516" s="613"/>
      <c r="Y2516" s="613"/>
      <c r="Z2516" s="613"/>
      <c r="AA2516" s="613"/>
      <c r="AB2516" s="612"/>
      <c r="AC2516" s="606"/>
      <c r="AD2516" s="606"/>
      <c r="AE2516" s="606"/>
      <c r="AF2516" s="606"/>
      <c r="AG2516" s="606"/>
      <c r="AH2516" s="606"/>
      <c r="AI2516" s="606"/>
      <c r="AJ2516" s="606"/>
      <c r="AK2516" s="606"/>
      <c r="AL2516" s="606"/>
      <c r="AM2516" s="606"/>
      <c r="AN2516" s="606"/>
      <c r="AO2516" s="606"/>
      <c r="AP2516" s="606"/>
      <c r="AQ2516" s="546"/>
      <c r="AR2516" s="546"/>
      <c r="AS2516" s="546"/>
      <c r="AT2516" s="546"/>
    </row>
    <row r="2517" spans="1:46" s="618" customFormat="1">
      <c r="A2517" s="546"/>
      <c r="B2517" s="546"/>
      <c r="C2517" s="546"/>
      <c r="D2517" s="546"/>
      <c r="E2517" s="546"/>
      <c r="F2517" s="546"/>
      <c r="G2517" s="546"/>
      <c r="H2517" s="616"/>
      <c r="I2517" s="617"/>
      <c r="J2517" s="546"/>
      <c r="K2517" s="546"/>
      <c r="L2517" s="546"/>
      <c r="M2517" s="546"/>
      <c r="N2517" s="546"/>
      <c r="O2517" s="546"/>
      <c r="P2517" s="546"/>
      <c r="Q2517" s="546"/>
      <c r="R2517" s="546"/>
      <c r="S2517" s="546"/>
      <c r="T2517" s="546"/>
      <c r="U2517" s="546"/>
      <c r="V2517" s="613"/>
      <c r="W2517" s="612"/>
      <c r="X2517" s="613"/>
      <c r="Y2517" s="613"/>
      <c r="Z2517" s="613"/>
      <c r="AA2517" s="613"/>
      <c r="AB2517" s="612"/>
      <c r="AC2517" s="606"/>
      <c r="AD2517" s="606"/>
      <c r="AE2517" s="606"/>
      <c r="AF2517" s="606"/>
      <c r="AG2517" s="606"/>
      <c r="AH2517" s="606"/>
      <c r="AI2517" s="606"/>
      <c r="AJ2517" s="606"/>
      <c r="AK2517" s="606"/>
      <c r="AL2517" s="606"/>
      <c r="AM2517" s="606"/>
      <c r="AN2517" s="606"/>
      <c r="AO2517" s="606"/>
      <c r="AP2517" s="606"/>
      <c r="AQ2517" s="546"/>
      <c r="AR2517" s="546"/>
      <c r="AS2517" s="546"/>
      <c r="AT2517" s="546"/>
    </row>
    <row r="2518" spans="1:46" s="618" customFormat="1">
      <c r="A2518" s="546"/>
      <c r="B2518" s="546"/>
      <c r="C2518" s="546"/>
      <c r="D2518" s="546"/>
      <c r="E2518" s="546"/>
      <c r="F2518" s="546"/>
      <c r="G2518" s="546"/>
      <c r="H2518" s="616"/>
      <c r="I2518" s="617"/>
      <c r="J2518" s="546"/>
      <c r="K2518" s="546"/>
      <c r="L2518" s="546"/>
      <c r="M2518" s="546"/>
      <c r="N2518" s="546"/>
      <c r="O2518" s="546"/>
      <c r="P2518" s="546"/>
      <c r="Q2518" s="546"/>
      <c r="R2518" s="546"/>
      <c r="S2518" s="546"/>
      <c r="T2518" s="546"/>
      <c r="U2518" s="546"/>
      <c r="V2518" s="613"/>
      <c r="W2518" s="612"/>
      <c r="X2518" s="613"/>
      <c r="Y2518" s="613"/>
      <c r="Z2518" s="613"/>
      <c r="AA2518" s="613"/>
      <c r="AB2518" s="612"/>
      <c r="AC2518" s="606"/>
      <c r="AD2518" s="606"/>
      <c r="AE2518" s="606"/>
      <c r="AF2518" s="606"/>
      <c r="AG2518" s="606"/>
      <c r="AH2518" s="606"/>
      <c r="AI2518" s="606"/>
      <c r="AJ2518" s="606"/>
      <c r="AK2518" s="606"/>
      <c r="AL2518" s="606"/>
      <c r="AM2518" s="606"/>
      <c r="AN2518" s="606"/>
      <c r="AO2518" s="606"/>
      <c r="AP2518" s="606"/>
      <c r="AQ2518" s="546"/>
      <c r="AR2518" s="546"/>
      <c r="AS2518" s="546"/>
      <c r="AT2518" s="546"/>
    </row>
    <row r="2519" spans="1:46" s="618" customFormat="1">
      <c r="A2519" s="546"/>
      <c r="B2519" s="546"/>
      <c r="C2519" s="546"/>
      <c r="D2519" s="546"/>
      <c r="E2519" s="546"/>
      <c r="F2519" s="546"/>
      <c r="G2519" s="546"/>
      <c r="H2519" s="616"/>
      <c r="I2519" s="617"/>
      <c r="J2519" s="546"/>
      <c r="K2519" s="546"/>
      <c r="L2519" s="546"/>
      <c r="M2519" s="546"/>
      <c r="N2519" s="546"/>
      <c r="O2519" s="546"/>
      <c r="P2519" s="546"/>
      <c r="Q2519" s="546"/>
      <c r="R2519" s="546"/>
      <c r="S2519" s="546"/>
      <c r="T2519" s="546"/>
      <c r="U2519" s="546"/>
      <c r="V2519" s="613"/>
      <c r="W2519" s="612"/>
      <c r="X2519" s="613"/>
      <c r="Y2519" s="613"/>
      <c r="Z2519" s="613"/>
      <c r="AA2519" s="613"/>
      <c r="AB2519" s="612"/>
      <c r="AC2519" s="606"/>
      <c r="AD2519" s="606"/>
      <c r="AE2519" s="606"/>
      <c r="AF2519" s="606"/>
      <c r="AG2519" s="606"/>
      <c r="AH2519" s="606"/>
      <c r="AI2519" s="606"/>
      <c r="AJ2519" s="606"/>
      <c r="AK2519" s="606"/>
      <c r="AL2519" s="606"/>
      <c r="AM2519" s="606"/>
      <c r="AN2519" s="606"/>
      <c r="AO2519" s="606"/>
      <c r="AP2519" s="606"/>
      <c r="AQ2519" s="546"/>
      <c r="AR2519" s="546"/>
      <c r="AS2519" s="546"/>
      <c r="AT2519" s="546"/>
    </row>
    <row r="2520" spans="1:46" s="618" customFormat="1">
      <c r="A2520" s="546"/>
      <c r="B2520" s="546"/>
      <c r="C2520" s="546"/>
      <c r="D2520" s="546"/>
      <c r="E2520" s="546"/>
      <c r="F2520" s="546"/>
      <c r="G2520" s="546"/>
      <c r="H2520" s="616"/>
      <c r="I2520" s="617"/>
      <c r="J2520" s="546"/>
      <c r="K2520" s="546"/>
      <c r="L2520" s="546"/>
      <c r="M2520" s="546"/>
      <c r="N2520" s="546"/>
      <c r="O2520" s="546"/>
      <c r="P2520" s="546"/>
      <c r="Q2520" s="546"/>
      <c r="R2520" s="546"/>
      <c r="S2520" s="546"/>
      <c r="T2520" s="546"/>
      <c r="U2520" s="546"/>
      <c r="V2520" s="613"/>
      <c r="W2520" s="612"/>
      <c r="X2520" s="613"/>
      <c r="Y2520" s="613"/>
      <c r="Z2520" s="613"/>
      <c r="AA2520" s="613"/>
      <c r="AB2520" s="612"/>
      <c r="AC2520" s="606"/>
      <c r="AD2520" s="606"/>
      <c r="AE2520" s="606"/>
      <c r="AF2520" s="606"/>
      <c r="AG2520" s="606"/>
      <c r="AH2520" s="606"/>
      <c r="AI2520" s="606"/>
      <c r="AJ2520" s="606"/>
      <c r="AK2520" s="606"/>
      <c r="AL2520" s="606"/>
      <c r="AM2520" s="606"/>
      <c r="AN2520" s="606"/>
      <c r="AO2520" s="606"/>
      <c r="AP2520" s="606"/>
      <c r="AQ2520" s="546"/>
      <c r="AR2520" s="546"/>
      <c r="AS2520" s="546"/>
      <c r="AT2520" s="546"/>
    </row>
    <row r="2521" spans="1:46" s="618" customFormat="1">
      <c r="A2521" s="546"/>
      <c r="B2521" s="546"/>
      <c r="C2521" s="546"/>
      <c r="D2521" s="546"/>
      <c r="E2521" s="546"/>
      <c r="F2521" s="546"/>
      <c r="G2521" s="546"/>
      <c r="H2521" s="616"/>
      <c r="I2521" s="617"/>
      <c r="J2521" s="546"/>
      <c r="K2521" s="546"/>
      <c r="L2521" s="546"/>
      <c r="M2521" s="546"/>
      <c r="N2521" s="546"/>
      <c r="O2521" s="546"/>
      <c r="P2521" s="546"/>
      <c r="Q2521" s="546"/>
      <c r="R2521" s="546"/>
      <c r="S2521" s="546"/>
      <c r="T2521" s="546"/>
      <c r="U2521" s="546"/>
      <c r="V2521" s="613"/>
      <c r="W2521" s="612"/>
      <c r="X2521" s="613"/>
      <c r="Y2521" s="613"/>
      <c r="Z2521" s="613"/>
      <c r="AA2521" s="613"/>
      <c r="AB2521" s="612"/>
      <c r="AC2521" s="606"/>
      <c r="AD2521" s="606"/>
      <c r="AE2521" s="606"/>
      <c r="AF2521" s="606"/>
      <c r="AG2521" s="606"/>
      <c r="AH2521" s="606"/>
      <c r="AI2521" s="606"/>
      <c r="AJ2521" s="606"/>
      <c r="AK2521" s="606"/>
      <c r="AL2521" s="606"/>
      <c r="AM2521" s="606"/>
      <c r="AN2521" s="606"/>
      <c r="AO2521" s="606"/>
      <c r="AP2521" s="606"/>
      <c r="AQ2521" s="546"/>
      <c r="AR2521" s="546"/>
      <c r="AS2521" s="546"/>
      <c r="AT2521" s="546"/>
    </row>
    <row r="2522" spans="1:46" s="618" customFormat="1">
      <c r="A2522" s="546"/>
      <c r="B2522" s="546"/>
      <c r="C2522" s="546"/>
      <c r="D2522" s="546"/>
      <c r="E2522" s="546"/>
      <c r="F2522" s="546"/>
      <c r="G2522" s="546"/>
      <c r="H2522" s="616"/>
      <c r="I2522" s="617"/>
      <c r="J2522" s="546"/>
      <c r="K2522" s="546"/>
      <c r="L2522" s="546"/>
      <c r="M2522" s="546"/>
      <c r="N2522" s="546"/>
      <c r="O2522" s="546"/>
      <c r="P2522" s="546"/>
      <c r="Q2522" s="546"/>
      <c r="R2522" s="546"/>
      <c r="S2522" s="546"/>
      <c r="T2522" s="546"/>
      <c r="U2522" s="546"/>
      <c r="V2522" s="613"/>
      <c r="W2522" s="612"/>
      <c r="X2522" s="613"/>
      <c r="Y2522" s="613"/>
      <c r="Z2522" s="613"/>
      <c r="AA2522" s="613"/>
      <c r="AB2522" s="612"/>
      <c r="AC2522" s="606"/>
      <c r="AD2522" s="606"/>
      <c r="AE2522" s="606"/>
      <c r="AF2522" s="606"/>
      <c r="AG2522" s="606"/>
      <c r="AH2522" s="606"/>
      <c r="AI2522" s="606"/>
      <c r="AJ2522" s="606"/>
      <c r="AK2522" s="606"/>
      <c r="AL2522" s="606"/>
      <c r="AM2522" s="606"/>
      <c r="AN2522" s="606"/>
      <c r="AO2522" s="606"/>
      <c r="AP2522" s="606"/>
      <c r="AQ2522" s="546"/>
      <c r="AR2522" s="546"/>
      <c r="AS2522" s="546"/>
      <c r="AT2522" s="546"/>
    </row>
    <row r="2523" spans="1:46" s="618" customFormat="1">
      <c r="A2523" s="546"/>
      <c r="B2523" s="546"/>
      <c r="C2523" s="546"/>
      <c r="D2523" s="546"/>
      <c r="E2523" s="546"/>
      <c r="F2523" s="546"/>
      <c r="G2523" s="546"/>
      <c r="H2523" s="616"/>
      <c r="I2523" s="617"/>
      <c r="J2523" s="546"/>
      <c r="K2523" s="546"/>
      <c r="L2523" s="546"/>
      <c r="M2523" s="546"/>
      <c r="N2523" s="546"/>
      <c r="O2523" s="546"/>
      <c r="P2523" s="546"/>
      <c r="Q2523" s="546"/>
      <c r="R2523" s="546"/>
      <c r="S2523" s="546"/>
      <c r="T2523" s="546"/>
      <c r="U2523" s="546"/>
      <c r="V2523" s="613"/>
      <c r="W2523" s="612"/>
      <c r="X2523" s="613"/>
      <c r="Y2523" s="613"/>
      <c r="Z2523" s="613"/>
      <c r="AA2523" s="613"/>
      <c r="AB2523" s="612"/>
      <c r="AC2523" s="606"/>
      <c r="AD2523" s="606"/>
      <c r="AE2523" s="606"/>
      <c r="AF2523" s="606"/>
      <c r="AG2523" s="606"/>
      <c r="AH2523" s="606"/>
      <c r="AI2523" s="606"/>
      <c r="AJ2523" s="606"/>
      <c r="AK2523" s="606"/>
      <c r="AL2523" s="606"/>
      <c r="AM2523" s="606"/>
      <c r="AN2523" s="606"/>
      <c r="AO2523" s="606"/>
      <c r="AP2523" s="606"/>
      <c r="AQ2523" s="546"/>
      <c r="AR2523" s="546"/>
      <c r="AS2523" s="546"/>
      <c r="AT2523" s="546"/>
    </row>
    <row r="2524" spans="1:46" s="618" customFormat="1">
      <c r="A2524" s="546"/>
      <c r="B2524" s="546"/>
      <c r="C2524" s="546"/>
      <c r="D2524" s="546"/>
      <c r="E2524" s="546"/>
      <c r="F2524" s="546"/>
      <c r="G2524" s="546"/>
      <c r="H2524" s="616"/>
      <c r="I2524" s="617"/>
      <c r="J2524" s="546"/>
      <c r="K2524" s="546"/>
      <c r="L2524" s="546"/>
      <c r="M2524" s="546"/>
      <c r="N2524" s="546"/>
      <c r="O2524" s="546"/>
      <c r="P2524" s="546"/>
      <c r="Q2524" s="546"/>
      <c r="R2524" s="546"/>
      <c r="S2524" s="546"/>
      <c r="T2524" s="546"/>
      <c r="U2524" s="546"/>
      <c r="V2524" s="613"/>
      <c r="W2524" s="612"/>
      <c r="X2524" s="613"/>
      <c r="Y2524" s="613"/>
      <c r="Z2524" s="613"/>
      <c r="AA2524" s="613"/>
      <c r="AB2524" s="612"/>
      <c r="AC2524" s="606"/>
      <c r="AD2524" s="606"/>
      <c r="AE2524" s="606"/>
      <c r="AF2524" s="606"/>
      <c r="AG2524" s="606"/>
      <c r="AH2524" s="606"/>
      <c r="AI2524" s="606"/>
      <c r="AJ2524" s="606"/>
      <c r="AK2524" s="606"/>
      <c r="AL2524" s="606"/>
      <c r="AM2524" s="606"/>
      <c r="AN2524" s="606"/>
      <c r="AO2524" s="606"/>
      <c r="AP2524" s="606"/>
      <c r="AQ2524" s="546"/>
      <c r="AR2524" s="546"/>
      <c r="AS2524" s="546"/>
      <c r="AT2524" s="546"/>
    </row>
    <row r="2525" spans="1:46" s="618" customFormat="1">
      <c r="A2525" s="546"/>
      <c r="B2525" s="546"/>
      <c r="C2525" s="546"/>
      <c r="D2525" s="546"/>
      <c r="E2525" s="546"/>
      <c r="F2525" s="546"/>
      <c r="G2525" s="546"/>
      <c r="H2525" s="616"/>
      <c r="I2525" s="617"/>
      <c r="J2525" s="546"/>
      <c r="K2525" s="546"/>
      <c r="L2525" s="546"/>
      <c r="M2525" s="546"/>
      <c r="N2525" s="546"/>
      <c r="O2525" s="546"/>
      <c r="P2525" s="546"/>
      <c r="Q2525" s="546"/>
      <c r="R2525" s="546"/>
      <c r="S2525" s="546"/>
      <c r="T2525" s="546"/>
      <c r="U2525" s="546"/>
      <c r="V2525" s="613"/>
      <c r="W2525" s="612"/>
      <c r="X2525" s="613"/>
      <c r="Y2525" s="613"/>
      <c r="Z2525" s="613"/>
      <c r="AA2525" s="613"/>
      <c r="AB2525" s="612"/>
      <c r="AC2525" s="606"/>
      <c r="AD2525" s="606"/>
      <c r="AE2525" s="606"/>
      <c r="AF2525" s="606"/>
      <c r="AG2525" s="606"/>
      <c r="AH2525" s="606"/>
      <c r="AI2525" s="606"/>
      <c r="AJ2525" s="606"/>
      <c r="AK2525" s="606"/>
      <c r="AL2525" s="606"/>
      <c r="AM2525" s="606"/>
      <c r="AN2525" s="606"/>
      <c r="AO2525" s="606"/>
      <c r="AP2525" s="606"/>
      <c r="AQ2525" s="546"/>
      <c r="AR2525" s="546"/>
      <c r="AS2525" s="546"/>
      <c r="AT2525" s="546"/>
    </row>
    <row r="2526" spans="1:46" s="618" customFormat="1">
      <c r="A2526" s="546"/>
      <c r="B2526" s="546"/>
      <c r="C2526" s="546"/>
      <c r="D2526" s="546"/>
      <c r="E2526" s="546"/>
      <c r="F2526" s="546"/>
      <c r="G2526" s="546"/>
      <c r="H2526" s="616"/>
      <c r="I2526" s="617"/>
      <c r="J2526" s="546"/>
      <c r="K2526" s="546"/>
      <c r="L2526" s="546"/>
      <c r="M2526" s="546"/>
      <c r="N2526" s="546"/>
      <c r="O2526" s="546"/>
      <c r="P2526" s="546"/>
      <c r="Q2526" s="546"/>
      <c r="R2526" s="546"/>
      <c r="S2526" s="546"/>
      <c r="T2526" s="546"/>
      <c r="U2526" s="546"/>
      <c r="V2526" s="613"/>
      <c r="W2526" s="612"/>
      <c r="X2526" s="613"/>
      <c r="Y2526" s="613"/>
      <c r="Z2526" s="613"/>
      <c r="AA2526" s="613"/>
      <c r="AB2526" s="612"/>
      <c r="AC2526" s="606"/>
      <c r="AD2526" s="606"/>
      <c r="AE2526" s="606"/>
      <c r="AF2526" s="606"/>
      <c r="AG2526" s="606"/>
      <c r="AH2526" s="606"/>
      <c r="AI2526" s="606"/>
      <c r="AJ2526" s="606"/>
      <c r="AK2526" s="606"/>
      <c r="AL2526" s="606"/>
      <c r="AM2526" s="606"/>
      <c r="AN2526" s="606"/>
      <c r="AO2526" s="606"/>
      <c r="AP2526" s="606"/>
      <c r="AQ2526" s="546"/>
      <c r="AR2526" s="546"/>
      <c r="AS2526" s="546"/>
      <c r="AT2526" s="546"/>
    </row>
    <row r="2527" spans="1:46" s="618" customFormat="1">
      <c r="A2527" s="546"/>
      <c r="B2527" s="546"/>
      <c r="C2527" s="546"/>
      <c r="D2527" s="546"/>
      <c r="E2527" s="546"/>
      <c r="F2527" s="546"/>
      <c r="G2527" s="546"/>
      <c r="H2527" s="616"/>
      <c r="I2527" s="617"/>
      <c r="J2527" s="546"/>
      <c r="K2527" s="546"/>
      <c r="L2527" s="546"/>
      <c r="M2527" s="546"/>
      <c r="N2527" s="546"/>
      <c r="O2527" s="546"/>
      <c r="P2527" s="546"/>
      <c r="Q2527" s="546"/>
      <c r="R2527" s="546"/>
      <c r="S2527" s="546"/>
      <c r="T2527" s="546"/>
      <c r="U2527" s="546"/>
      <c r="V2527" s="613"/>
      <c r="W2527" s="612"/>
      <c r="X2527" s="613"/>
      <c r="Y2527" s="613"/>
      <c r="Z2527" s="613"/>
      <c r="AA2527" s="613"/>
      <c r="AB2527" s="612"/>
      <c r="AC2527" s="606"/>
      <c r="AD2527" s="606"/>
      <c r="AE2527" s="606"/>
      <c r="AF2527" s="606"/>
      <c r="AG2527" s="606"/>
      <c r="AH2527" s="606"/>
      <c r="AI2527" s="606"/>
      <c r="AJ2527" s="606"/>
      <c r="AK2527" s="606"/>
      <c r="AL2527" s="606"/>
      <c r="AM2527" s="606"/>
      <c r="AN2527" s="606"/>
      <c r="AO2527" s="606"/>
      <c r="AP2527" s="606"/>
      <c r="AQ2527" s="546"/>
      <c r="AR2527" s="546"/>
      <c r="AS2527" s="546"/>
      <c r="AT2527" s="546"/>
    </row>
    <row r="2528" spans="1:46" s="618" customFormat="1">
      <c r="A2528" s="546"/>
      <c r="B2528" s="546"/>
      <c r="C2528" s="546"/>
      <c r="D2528" s="546"/>
      <c r="E2528" s="546"/>
      <c r="F2528" s="546"/>
      <c r="G2528" s="546"/>
      <c r="H2528" s="616"/>
      <c r="I2528" s="617"/>
      <c r="J2528" s="546"/>
      <c r="K2528" s="546"/>
      <c r="L2528" s="546"/>
      <c r="M2528" s="546"/>
      <c r="N2528" s="546"/>
      <c r="O2528" s="546"/>
      <c r="P2528" s="546"/>
      <c r="Q2528" s="546"/>
      <c r="R2528" s="546"/>
      <c r="S2528" s="546"/>
      <c r="T2528" s="546"/>
      <c r="U2528" s="546"/>
      <c r="V2528" s="613"/>
      <c r="W2528" s="612"/>
      <c r="X2528" s="613"/>
      <c r="Y2528" s="613"/>
      <c r="Z2528" s="613"/>
      <c r="AA2528" s="613"/>
      <c r="AB2528" s="612"/>
      <c r="AC2528" s="606"/>
      <c r="AD2528" s="606"/>
      <c r="AE2528" s="606"/>
      <c r="AF2528" s="606"/>
      <c r="AG2528" s="606"/>
      <c r="AH2528" s="606"/>
      <c r="AI2528" s="606"/>
      <c r="AJ2528" s="606"/>
      <c r="AK2528" s="606"/>
      <c r="AL2528" s="606"/>
      <c r="AM2528" s="606"/>
      <c r="AN2528" s="606"/>
      <c r="AO2528" s="606"/>
      <c r="AP2528" s="606"/>
      <c r="AQ2528" s="546"/>
      <c r="AR2528" s="546"/>
      <c r="AS2528" s="546"/>
      <c r="AT2528" s="546"/>
    </row>
    <row r="2529" spans="1:46" s="618" customFormat="1">
      <c r="A2529" s="546"/>
      <c r="B2529" s="546"/>
      <c r="C2529" s="546"/>
      <c r="D2529" s="546"/>
      <c r="E2529" s="546"/>
      <c r="F2529" s="546"/>
      <c r="G2529" s="546"/>
      <c r="H2529" s="616"/>
      <c r="I2529" s="617"/>
      <c r="J2529" s="546"/>
      <c r="K2529" s="546"/>
      <c r="L2529" s="546"/>
      <c r="M2529" s="546"/>
      <c r="N2529" s="546"/>
      <c r="O2529" s="546"/>
      <c r="P2529" s="546"/>
      <c r="Q2529" s="546"/>
      <c r="R2529" s="546"/>
      <c r="S2529" s="546"/>
      <c r="T2529" s="546"/>
      <c r="U2529" s="546"/>
      <c r="V2529" s="613"/>
      <c r="W2529" s="612"/>
      <c r="X2529" s="613"/>
      <c r="Y2529" s="613"/>
      <c r="Z2529" s="613"/>
      <c r="AA2529" s="613"/>
      <c r="AB2529" s="612"/>
      <c r="AC2529" s="606"/>
      <c r="AD2529" s="606"/>
      <c r="AE2529" s="606"/>
      <c r="AF2529" s="606"/>
      <c r="AG2529" s="606"/>
      <c r="AH2529" s="606"/>
      <c r="AI2529" s="606"/>
      <c r="AJ2529" s="606"/>
      <c r="AK2529" s="606"/>
      <c r="AL2529" s="606"/>
      <c r="AM2529" s="606"/>
      <c r="AN2529" s="606"/>
      <c r="AO2529" s="606"/>
      <c r="AP2529" s="606"/>
      <c r="AQ2529" s="546"/>
      <c r="AR2529" s="546"/>
      <c r="AS2529" s="546"/>
      <c r="AT2529" s="546"/>
    </row>
    <row r="2530" spans="1:46" s="618" customFormat="1">
      <c r="A2530" s="546"/>
      <c r="B2530" s="546"/>
      <c r="C2530" s="546"/>
      <c r="D2530" s="546"/>
      <c r="E2530" s="546"/>
      <c r="F2530" s="546"/>
      <c r="G2530" s="546"/>
      <c r="H2530" s="616"/>
      <c r="I2530" s="617"/>
      <c r="J2530" s="546"/>
      <c r="K2530" s="546"/>
      <c r="L2530" s="546"/>
      <c r="M2530" s="546"/>
      <c r="N2530" s="546"/>
      <c r="O2530" s="546"/>
      <c r="P2530" s="546"/>
      <c r="Q2530" s="546"/>
      <c r="R2530" s="546"/>
      <c r="S2530" s="546"/>
      <c r="T2530" s="546"/>
      <c r="U2530" s="546"/>
      <c r="V2530" s="613"/>
      <c r="W2530" s="612"/>
      <c r="X2530" s="613"/>
      <c r="Y2530" s="613"/>
      <c r="Z2530" s="613"/>
      <c r="AA2530" s="613"/>
      <c r="AB2530" s="612"/>
      <c r="AC2530" s="606"/>
      <c r="AD2530" s="606"/>
      <c r="AE2530" s="606"/>
      <c r="AF2530" s="606"/>
      <c r="AG2530" s="606"/>
      <c r="AH2530" s="606"/>
      <c r="AI2530" s="606"/>
      <c r="AJ2530" s="606"/>
      <c r="AK2530" s="606"/>
      <c r="AL2530" s="606"/>
      <c r="AM2530" s="606"/>
      <c r="AN2530" s="606"/>
      <c r="AO2530" s="606"/>
      <c r="AP2530" s="606"/>
      <c r="AQ2530" s="546"/>
      <c r="AR2530" s="546"/>
      <c r="AS2530" s="546"/>
      <c r="AT2530" s="546"/>
    </row>
    <row r="2531" spans="1:46" s="618" customFormat="1">
      <c r="A2531" s="546"/>
      <c r="B2531" s="546"/>
      <c r="C2531" s="546"/>
      <c r="D2531" s="546"/>
      <c r="E2531" s="546"/>
      <c r="F2531" s="546"/>
      <c r="G2531" s="546"/>
      <c r="H2531" s="616"/>
      <c r="I2531" s="617"/>
      <c r="J2531" s="546"/>
      <c r="K2531" s="546"/>
      <c r="L2531" s="546"/>
      <c r="M2531" s="546"/>
      <c r="N2531" s="546"/>
      <c r="O2531" s="546"/>
      <c r="P2531" s="546"/>
      <c r="Q2531" s="546"/>
      <c r="R2531" s="546"/>
      <c r="S2531" s="546"/>
      <c r="T2531" s="546"/>
      <c r="U2531" s="546"/>
      <c r="V2531" s="613"/>
      <c r="W2531" s="612"/>
      <c r="X2531" s="613"/>
      <c r="Y2531" s="613"/>
      <c r="Z2531" s="613"/>
      <c r="AA2531" s="613"/>
      <c r="AB2531" s="612"/>
      <c r="AC2531" s="606"/>
      <c r="AD2531" s="606"/>
      <c r="AE2531" s="606"/>
      <c r="AF2531" s="606"/>
      <c r="AG2531" s="606"/>
      <c r="AH2531" s="606"/>
      <c r="AI2531" s="606"/>
      <c r="AJ2531" s="606"/>
      <c r="AK2531" s="606"/>
      <c r="AL2531" s="606"/>
      <c r="AM2531" s="606"/>
      <c r="AN2531" s="606"/>
      <c r="AO2531" s="606"/>
      <c r="AP2531" s="606"/>
      <c r="AQ2531" s="546"/>
      <c r="AR2531" s="546"/>
      <c r="AS2531" s="546"/>
      <c r="AT2531" s="546"/>
    </row>
    <row r="2532" spans="1:46" s="618" customFormat="1">
      <c r="A2532" s="546"/>
      <c r="B2532" s="546"/>
      <c r="C2532" s="546"/>
      <c r="D2532" s="546"/>
      <c r="E2532" s="546"/>
      <c r="F2532" s="546"/>
      <c r="G2532" s="546"/>
      <c r="H2532" s="616"/>
      <c r="I2532" s="617"/>
      <c r="J2532" s="546"/>
      <c r="K2532" s="546"/>
      <c r="L2532" s="546"/>
      <c r="M2532" s="546"/>
      <c r="N2532" s="546"/>
      <c r="O2532" s="546"/>
      <c r="P2532" s="546"/>
      <c r="Q2532" s="546"/>
      <c r="R2532" s="546"/>
      <c r="S2532" s="546"/>
      <c r="T2532" s="546"/>
      <c r="U2532" s="546"/>
      <c r="V2532" s="613"/>
      <c r="W2532" s="612"/>
      <c r="X2532" s="613"/>
      <c r="Y2532" s="613"/>
      <c r="Z2532" s="613"/>
      <c r="AA2532" s="613"/>
      <c r="AB2532" s="612"/>
      <c r="AC2532" s="606"/>
      <c r="AD2532" s="606"/>
      <c r="AE2532" s="606"/>
      <c r="AF2532" s="606"/>
      <c r="AG2532" s="606"/>
      <c r="AH2532" s="606"/>
      <c r="AI2532" s="606"/>
      <c r="AJ2532" s="606"/>
      <c r="AK2532" s="606"/>
      <c r="AL2532" s="606"/>
      <c r="AM2532" s="606"/>
      <c r="AN2532" s="606"/>
      <c r="AO2532" s="606"/>
      <c r="AP2532" s="606"/>
      <c r="AQ2532" s="546"/>
      <c r="AR2532" s="546"/>
      <c r="AS2532" s="546"/>
      <c r="AT2532" s="546"/>
    </row>
    <row r="2533" spans="1:46" s="618" customFormat="1">
      <c r="A2533" s="546"/>
      <c r="B2533" s="546"/>
      <c r="C2533" s="546"/>
      <c r="D2533" s="546"/>
      <c r="E2533" s="546"/>
      <c r="F2533" s="546"/>
      <c r="G2533" s="546"/>
      <c r="H2533" s="616"/>
      <c r="I2533" s="617"/>
      <c r="J2533" s="546"/>
      <c r="K2533" s="546"/>
      <c r="L2533" s="546"/>
      <c r="M2533" s="546"/>
      <c r="N2533" s="546"/>
      <c r="O2533" s="546"/>
      <c r="P2533" s="546"/>
      <c r="Q2533" s="546"/>
      <c r="R2533" s="546"/>
      <c r="S2533" s="546"/>
      <c r="T2533" s="546"/>
      <c r="U2533" s="546"/>
      <c r="V2533" s="613"/>
      <c r="W2533" s="612"/>
      <c r="X2533" s="613"/>
      <c r="Y2533" s="613"/>
      <c r="Z2533" s="613"/>
      <c r="AA2533" s="613"/>
      <c r="AB2533" s="612"/>
      <c r="AC2533" s="606"/>
      <c r="AD2533" s="606"/>
      <c r="AE2533" s="606"/>
      <c r="AF2533" s="606"/>
      <c r="AG2533" s="606"/>
      <c r="AH2533" s="606"/>
      <c r="AI2533" s="606"/>
      <c r="AJ2533" s="606"/>
      <c r="AK2533" s="606"/>
      <c r="AL2533" s="606"/>
      <c r="AM2533" s="606"/>
      <c r="AN2533" s="606"/>
      <c r="AO2533" s="606"/>
      <c r="AP2533" s="606"/>
      <c r="AQ2533" s="546"/>
      <c r="AR2533" s="546"/>
      <c r="AS2533" s="546"/>
      <c r="AT2533" s="546"/>
    </row>
    <row r="2534" spans="1:46" s="618" customFormat="1">
      <c r="A2534" s="546"/>
      <c r="B2534" s="546"/>
      <c r="C2534" s="546"/>
      <c r="D2534" s="546"/>
      <c r="E2534" s="546"/>
      <c r="F2534" s="546"/>
      <c r="G2534" s="546"/>
      <c r="H2534" s="616"/>
      <c r="I2534" s="617"/>
      <c r="J2534" s="546"/>
      <c r="K2534" s="546"/>
      <c r="L2534" s="546"/>
      <c r="M2534" s="546"/>
      <c r="N2534" s="546"/>
      <c r="O2534" s="546"/>
      <c r="P2534" s="546"/>
      <c r="Q2534" s="546"/>
      <c r="R2534" s="546"/>
      <c r="S2534" s="546"/>
      <c r="T2534" s="546"/>
      <c r="U2534" s="546"/>
      <c r="V2534" s="613"/>
      <c r="W2534" s="612"/>
      <c r="X2534" s="613"/>
      <c r="Y2534" s="613"/>
      <c r="Z2534" s="613"/>
      <c r="AA2534" s="613"/>
      <c r="AB2534" s="612"/>
      <c r="AC2534" s="606"/>
      <c r="AD2534" s="606"/>
      <c r="AE2534" s="606"/>
      <c r="AF2534" s="606"/>
      <c r="AG2534" s="606"/>
      <c r="AH2534" s="606"/>
      <c r="AI2534" s="606"/>
      <c r="AJ2534" s="606"/>
      <c r="AK2534" s="606"/>
      <c r="AL2534" s="606"/>
      <c r="AM2534" s="606"/>
      <c r="AN2534" s="606"/>
      <c r="AO2534" s="606"/>
      <c r="AP2534" s="606"/>
      <c r="AQ2534" s="546"/>
      <c r="AR2534" s="546"/>
      <c r="AS2534" s="546"/>
      <c r="AT2534" s="546"/>
    </row>
    <row r="2535" spans="1:46" s="618" customFormat="1">
      <c r="A2535" s="546"/>
      <c r="B2535" s="546"/>
      <c r="C2535" s="546"/>
      <c r="D2535" s="546"/>
      <c r="E2535" s="546"/>
      <c r="F2535" s="546"/>
      <c r="G2535" s="546"/>
      <c r="H2535" s="616"/>
      <c r="I2535" s="617"/>
      <c r="J2535" s="546"/>
      <c r="K2535" s="546"/>
      <c r="L2535" s="546"/>
      <c r="M2535" s="546"/>
      <c r="N2535" s="546"/>
      <c r="O2535" s="546"/>
      <c r="P2535" s="546"/>
      <c r="Q2535" s="546"/>
      <c r="R2535" s="546"/>
      <c r="S2535" s="546"/>
      <c r="T2535" s="546"/>
      <c r="U2535" s="546"/>
      <c r="V2535" s="613"/>
      <c r="W2535" s="612"/>
      <c r="X2535" s="613"/>
      <c r="Y2535" s="613"/>
      <c r="Z2535" s="613"/>
      <c r="AA2535" s="613"/>
      <c r="AB2535" s="612"/>
      <c r="AC2535" s="606"/>
      <c r="AD2535" s="606"/>
      <c r="AE2535" s="606"/>
      <c r="AF2535" s="606"/>
      <c r="AG2535" s="606"/>
      <c r="AH2535" s="606"/>
      <c r="AI2535" s="606"/>
      <c r="AJ2535" s="606"/>
      <c r="AK2535" s="606"/>
      <c r="AL2535" s="606"/>
      <c r="AM2535" s="606"/>
      <c r="AN2535" s="606"/>
      <c r="AO2535" s="606"/>
      <c r="AP2535" s="606"/>
      <c r="AQ2535" s="546"/>
      <c r="AR2535" s="546"/>
      <c r="AS2535" s="546"/>
      <c r="AT2535" s="546"/>
    </row>
    <row r="2536" spans="1:46" s="618" customFormat="1">
      <c r="A2536" s="546"/>
      <c r="B2536" s="546"/>
      <c r="C2536" s="546"/>
      <c r="D2536" s="546"/>
      <c r="E2536" s="546"/>
      <c r="F2536" s="546"/>
      <c r="G2536" s="546"/>
      <c r="H2536" s="616"/>
      <c r="I2536" s="617"/>
      <c r="J2536" s="546"/>
      <c r="K2536" s="546"/>
      <c r="L2536" s="546"/>
      <c r="M2536" s="546"/>
      <c r="N2536" s="546"/>
      <c r="O2536" s="546"/>
      <c r="P2536" s="546"/>
      <c r="Q2536" s="546"/>
      <c r="R2536" s="546"/>
      <c r="S2536" s="546"/>
      <c r="T2536" s="546"/>
      <c r="U2536" s="546"/>
      <c r="V2536" s="613"/>
      <c r="W2536" s="612"/>
      <c r="X2536" s="613"/>
      <c r="Y2536" s="613"/>
      <c r="Z2536" s="613"/>
      <c r="AA2536" s="613"/>
      <c r="AB2536" s="612"/>
      <c r="AC2536" s="606"/>
      <c r="AD2536" s="606"/>
      <c r="AE2536" s="606"/>
      <c r="AF2536" s="606"/>
      <c r="AG2536" s="606"/>
      <c r="AH2536" s="606"/>
      <c r="AI2536" s="606"/>
      <c r="AJ2536" s="606"/>
      <c r="AK2536" s="606"/>
      <c r="AL2536" s="606"/>
      <c r="AM2536" s="606"/>
      <c r="AN2536" s="606"/>
      <c r="AO2536" s="606"/>
      <c r="AP2536" s="606"/>
      <c r="AQ2536" s="546"/>
      <c r="AR2536" s="546"/>
      <c r="AS2536" s="546"/>
      <c r="AT2536" s="546"/>
    </row>
    <row r="2537" spans="1:46" s="618" customFormat="1">
      <c r="A2537" s="546"/>
      <c r="B2537" s="546"/>
      <c r="C2537" s="546"/>
      <c r="D2537" s="546"/>
      <c r="E2537" s="546"/>
      <c r="F2537" s="546"/>
      <c r="G2537" s="546"/>
      <c r="H2537" s="616"/>
      <c r="I2537" s="617"/>
      <c r="J2537" s="546"/>
      <c r="K2537" s="546"/>
      <c r="L2537" s="546"/>
      <c r="M2537" s="546"/>
      <c r="N2537" s="546"/>
      <c r="O2537" s="546"/>
      <c r="P2537" s="546"/>
      <c r="Q2537" s="546"/>
      <c r="R2537" s="546"/>
      <c r="S2537" s="546"/>
      <c r="T2537" s="546"/>
      <c r="U2537" s="546"/>
      <c r="V2537" s="613"/>
      <c r="W2537" s="612"/>
      <c r="X2537" s="613"/>
      <c r="Y2537" s="613"/>
      <c r="Z2537" s="613"/>
      <c r="AA2537" s="613"/>
      <c r="AB2537" s="612"/>
      <c r="AC2537" s="606"/>
      <c r="AD2537" s="606"/>
      <c r="AE2537" s="606"/>
      <c r="AF2537" s="606"/>
      <c r="AG2537" s="606"/>
      <c r="AH2537" s="606"/>
      <c r="AI2537" s="606"/>
      <c r="AJ2537" s="606"/>
      <c r="AK2537" s="606"/>
      <c r="AL2537" s="606"/>
      <c r="AM2537" s="606"/>
      <c r="AN2537" s="606"/>
      <c r="AO2537" s="606"/>
      <c r="AP2537" s="606"/>
      <c r="AQ2537" s="546"/>
      <c r="AR2537" s="546"/>
      <c r="AS2537" s="546"/>
      <c r="AT2537" s="546"/>
    </row>
    <row r="2538" spans="1:46" s="618" customFormat="1">
      <c r="A2538" s="546"/>
      <c r="B2538" s="546"/>
      <c r="C2538" s="546"/>
      <c r="D2538" s="546"/>
      <c r="E2538" s="546"/>
      <c r="F2538" s="546"/>
      <c r="G2538" s="546"/>
      <c r="H2538" s="616"/>
      <c r="I2538" s="617"/>
      <c r="J2538" s="546"/>
      <c r="K2538" s="546"/>
      <c r="L2538" s="546"/>
      <c r="M2538" s="546"/>
      <c r="N2538" s="546"/>
      <c r="O2538" s="546"/>
      <c r="P2538" s="546"/>
      <c r="Q2538" s="546"/>
      <c r="R2538" s="546"/>
      <c r="S2538" s="546"/>
      <c r="T2538" s="546"/>
      <c r="U2538" s="546"/>
      <c r="V2538" s="613"/>
      <c r="W2538" s="612"/>
      <c r="X2538" s="613"/>
      <c r="Y2538" s="613"/>
      <c r="Z2538" s="613"/>
      <c r="AA2538" s="613"/>
      <c r="AB2538" s="612"/>
      <c r="AC2538" s="606"/>
      <c r="AD2538" s="606"/>
      <c r="AE2538" s="606"/>
      <c r="AF2538" s="606"/>
      <c r="AG2538" s="606"/>
      <c r="AH2538" s="606"/>
      <c r="AI2538" s="606"/>
      <c r="AJ2538" s="606"/>
      <c r="AK2538" s="606"/>
      <c r="AL2538" s="606"/>
      <c r="AM2538" s="606"/>
      <c r="AN2538" s="606"/>
      <c r="AO2538" s="606"/>
      <c r="AP2538" s="606"/>
      <c r="AQ2538" s="546"/>
      <c r="AR2538" s="546"/>
      <c r="AS2538" s="546"/>
      <c r="AT2538" s="546"/>
    </row>
    <row r="2539" spans="1:46" s="618" customFormat="1">
      <c r="A2539" s="546"/>
      <c r="B2539" s="546"/>
      <c r="C2539" s="546"/>
      <c r="D2539" s="546"/>
      <c r="E2539" s="546"/>
      <c r="F2539" s="546"/>
      <c r="G2539" s="546"/>
      <c r="H2539" s="616"/>
      <c r="I2539" s="617"/>
      <c r="J2539" s="546"/>
      <c r="K2539" s="546"/>
      <c r="L2539" s="546"/>
      <c r="M2539" s="546"/>
      <c r="N2539" s="546"/>
      <c r="O2539" s="546"/>
      <c r="P2539" s="546"/>
      <c r="Q2539" s="546"/>
      <c r="R2539" s="546"/>
      <c r="S2539" s="546"/>
      <c r="T2539" s="546"/>
      <c r="U2539" s="546"/>
      <c r="V2539" s="613"/>
      <c r="W2539" s="612"/>
      <c r="X2539" s="613"/>
      <c r="Y2539" s="613"/>
      <c r="Z2539" s="613"/>
      <c r="AA2539" s="613"/>
      <c r="AB2539" s="612"/>
      <c r="AC2539" s="606"/>
      <c r="AD2539" s="606"/>
      <c r="AE2539" s="606"/>
      <c r="AF2539" s="606"/>
      <c r="AG2539" s="606"/>
      <c r="AH2539" s="606"/>
      <c r="AI2539" s="606"/>
      <c r="AJ2539" s="606"/>
      <c r="AK2539" s="606"/>
      <c r="AL2539" s="606"/>
      <c r="AM2539" s="606"/>
      <c r="AN2539" s="606"/>
      <c r="AO2539" s="606"/>
      <c r="AP2539" s="606"/>
      <c r="AQ2539" s="546"/>
      <c r="AR2539" s="546"/>
      <c r="AS2539" s="546"/>
      <c r="AT2539" s="546"/>
    </row>
    <row r="2540" spans="1:46" s="618" customFormat="1">
      <c r="A2540" s="546"/>
      <c r="B2540" s="546"/>
      <c r="C2540" s="546"/>
      <c r="D2540" s="546"/>
      <c r="E2540" s="546"/>
      <c r="F2540" s="546"/>
      <c r="G2540" s="546"/>
      <c r="H2540" s="616"/>
      <c r="I2540" s="617"/>
      <c r="J2540" s="546"/>
      <c r="K2540" s="546"/>
      <c r="L2540" s="546"/>
      <c r="M2540" s="546"/>
      <c r="N2540" s="546"/>
      <c r="O2540" s="546"/>
      <c r="P2540" s="546"/>
      <c r="Q2540" s="546"/>
      <c r="R2540" s="546"/>
      <c r="S2540" s="546"/>
      <c r="T2540" s="546"/>
      <c r="U2540" s="546"/>
      <c r="V2540" s="613"/>
      <c r="W2540" s="612"/>
      <c r="X2540" s="613"/>
      <c r="Y2540" s="613"/>
      <c r="Z2540" s="613"/>
      <c r="AA2540" s="613"/>
      <c r="AB2540" s="612"/>
      <c r="AC2540" s="606"/>
      <c r="AD2540" s="606"/>
      <c r="AE2540" s="606"/>
      <c r="AF2540" s="606"/>
      <c r="AG2540" s="606"/>
      <c r="AH2540" s="606"/>
      <c r="AI2540" s="606"/>
      <c r="AJ2540" s="606"/>
      <c r="AK2540" s="606"/>
      <c r="AL2540" s="606"/>
      <c r="AM2540" s="606"/>
      <c r="AN2540" s="606"/>
      <c r="AO2540" s="606"/>
      <c r="AP2540" s="606"/>
      <c r="AQ2540" s="546"/>
      <c r="AR2540" s="546"/>
      <c r="AS2540" s="546"/>
      <c r="AT2540" s="546"/>
    </row>
    <row r="2541" spans="1:46" s="618" customFormat="1">
      <c r="A2541" s="546"/>
      <c r="B2541" s="546"/>
      <c r="C2541" s="546"/>
      <c r="D2541" s="546"/>
      <c r="E2541" s="546"/>
      <c r="F2541" s="546"/>
      <c r="G2541" s="546"/>
      <c r="H2541" s="616"/>
      <c r="I2541" s="617"/>
      <c r="J2541" s="546"/>
      <c r="K2541" s="546"/>
      <c r="L2541" s="546"/>
      <c r="M2541" s="546"/>
      <c r="N2541" s="546"/>
      <c r="O2541" s="546"/>
      <c r="P2541" s="546"/>
      <c r="Q2541" s="546"/>
      <c r="R2541" s="546"/>
      <c r="S2541" s="546"/>
      <c r="T2541" s="546"/>
      <c r="U2541" s="546"/>
      <c r="V2541" s="613"/>
      <c r="W2541" s="612"/>
      <c r="X2541" s="613"/>
      <c r="Y2541" s="613"/>
      <c r="Z2541" s="613"/>
      <c r="AA2541" s="613"/>
      <c r="AB2541" s="612"/>
      <c r="AC2541" s="606"/>
      <c r="AD2541" s="606"/>
      <c r="AE2541" s="606"/>
      <c r="AF2541" s="606"/>
      <c r="AG2541" s="606"/>
      <c r="AH2541" s="606"/>
      <c r="AI2541" s="606"/>
      <c r="AJ2541" s="606"/>
      <c r="AK2541" s="606"/>
      <c r="AL2541" s="606"/>
      <c r="AM2541" s="606"/>
      <c r="AN2541" s="606"/>
      <c r="AO2541" s="606"/>
      <c r="AP2541" s="606"/>
      <c r="AQ2541" s="546"/>
      <c r="AR2541" s="546"/>
      <c r="AS2541" s="546"/>
      <c r="AT2541" s="546"/>
    </row>
    <row r="2542" spans="1:46" s="618" customFormat="1">
      <c r="A2542" s="546"/>
      <c r="B2542" s="546"/>
      <c r="C2542" s="546"/>
      <c r="D2542" s="546"/>
      <c r="E2542" s="546"/>
      <c r="F2542" s="546"/>
      <c r="G2542" s="546"/>
      <c r="H2542" s="616"/>
      <c r="I2542" s="617"/>
      <c r="J2542" s="546"/>
      <c r="K2542" s="546"/>
      <c r="L2542" s="546"/>
      <c r="M2542" s="546"/>
      <c r="N2542" s="546"/>
      <c r="O2542" s="546"/>
      <c r="P2542" s="546"/>
      <c r="Q2542" s="546"/>
      <c r="R2542" s="546"/>
      <c r="S2542" s="546"/>
      <c r="T2542" s="546"/>
      <c r="U2542" s="546"/>
      <c r="V2542" s="613"/>
      <c r="W2542" s="612"/>
      <c r="X2542" s="613"/>
      <c r="Y2542" s="613"/>
      <c r="Z2542" s="613"/>
      <c r="AA2542" s="613"/>
      <c r="AB2542" s="612"/>
      <c r="AC2542" s="606"/>
      <c r="AD2542" s="606"/>
      <c r="AE2542" s="606"/>
      <c r="AF2542" s="606"/>
      <c r="AG2542" s="606"/>
      <c r="AH2542" s="606"/>
      <c r="AI2542" s="606"/>
      <c r="AJ2542" s="606"/>
      <c r="AK2542" s="606"/>
      <c r="AL2542" s="606"/>
      <c r="AM2542" s="606"/>
      <c r="AN2542" s="606"/>
      <c r="AO2542" s="606"/>
      <c r="AP2542" s="606"/>
      <c r="AQ2542" s="546"/>
      <c r="AR2542" s="546"/>
      <c r="AS2542" s="546"/>
      <c r="AT2542" s="546"/>
    </row>
    <row r="2543" spans="1:46" s="618" customFormat="1">
      <c r="A2543" s="546"/>
      <c r="B2543" s="546"/>
      <c r="C2543" s="546"/>
      <c r="D2543" s="546"/>
      <c r="E2543" s="546"/>
      <c r="F2543" s="546"/>
      <c r="G2543" s="546"/>
      <c r="H2543" s="616"/>
      <c r="I2543" s="617"/>
      <c r="J2543" s="546"/>
      <c r="K2543" s="546"/>
      <c r="L2543" s="546"/>
      <c r="M2543" s="546"/>
      <c r="N2543" s="546"/>
      <c r="O2543" s="546"/>
      <c r="P2543" s="546"/>
      <c r="Q2543" s="546"/>
      <c r="R2543" s="546"/>
      <c r="S2543" s="546"/>
      <c r="T2543" s="546"/>
      <c r="U2543" s="546"/>
      <c r="V2543" s="613"/>
      <c r="W2543" s="612"/>
      <c r="X2543" s="613"/>
      <c r="Y2543" s="613"/>
      <c r="Z2543" s="613"/>
      <c r="AA2543" s="613"/>
      <c r="AB2543" s="612"/>
      <c r="AC2543" s="606"/>
      <c r="AD2543" s="606"/>
      <c r="AE2543" s="606"/>
      <c r="AF2543" s="606"/>
      <c r="AG2543" s="606"/>
      <c r="AH2543" s="606"/>
      <c r="AI2543" s="606"/>
      <c r="AJ2543" s="606"/>
      <c r="AK2543" s="606"/>
      <c r="AL2543" s="606"/>
      <c r="AM2543" s="606"/>
      <c r="AN2543" s="606"/>
      <c r="AO2543" s="606"/>
      <c r="AP2543" s="606"/>
      <c r="AQ2543" s="546"/>
      <c r="AR2543" s="546"/>
      <c r="AS2543" s="546"/>
      <c r="AT2543" s="546"/>
    </row>
    <row r="2544" spans="1:46" s="618" customFormat="1">
      <c r="A2544" s="546"/>
      <c r="B2544" s="546"/>
      <c r="C2544" s="546"/>
      <c r="D2544" s="546"/>
      <c r="E2544" s="546"/>
      <c r="F2544" s="546"/>
      <c r="G2544" s="546"/>
      <c r="H2544" s="616"/>
      <c r="I2544" s="617"/>
      <c r="J2544" s="546"/>
      <c r="K2544" s="546"/>
      <c r="L2544" s="546"/>
      <c r="M2544" s="546"/>
      <c r="N2544" s="546"/>
      <c r="O2544" s="546"/>
      <c r="P2544" s="546"/>
      <c r="Q2544" s="546"/>
      <c r="R2544" s="546"/>
      <c r="S2544" s="546"/>
      <c r="T2544" s="546"/>
      <c r="U2544" s="546"/>
      <c r="V2544" s="613"/>
      <c r="W2544" s="612"/>
      <c r="X2544" s="613"/>
      <c r="Y2544" s="613"/>
      <c r="Z2544" s="613"/>
      <c r="AA2544" s="613"/>
      <c r="AB2544" s="612"/>
      <c r="AC2544" s="606"/>
      <c r="AD2544" s="606"/>
      <c r="AE2544" s="606"/>
      <c r="AF2544" s="606"/>
      <c r="AG2544" s="606"/>
      <c r="AH2544" s="606"/>
      <c r="AI2544" s="606"/>
      <c r="AJ2544" s="606"/>
      <c r="AK2544" s="606"/>
      <c r="AL2544" s="606"/>
      <c r="AM2544" s="606"/>
      <c r="AN2544" s="606"/>
      <c r="AO2544" s="606"/>
      <c r="AP2544" s="606"/>
      <c r="AQ2544" s="546"/>
      <c r="AR2544" s="546"/>
      <c r="AS2544" s="546"/>
      <c r="AT2544" s="546"/>
    </row>
    <row r="2545" spans="1:46" s="618" customFormat="1">
      <c r="A2545" s="546"/>
      <c r="B2545" s="546"/>
      <c r="C2545" s="546"/>
      <c r="D2545" s="546"/>
      <c r="E2545" s="546"/>
      <c r="F2545" s="546"/>
      <c r="G2545" s="546"/>
      <c r="H2545" s="616"/>
      <c r="I2545" s="617"/>
      <c r="J2545" s="546"/>
      <c r="K2545" s="546"/>
      <c r="L2545" s="546"/>
      <c r="M2545" s="546"/>
      <c r="N2545" s="546"/>
      <c r="O2545" s="546"/>
      <c r="P2545" s="546"/>
      <c r="Q2545" s="546"/>
      <c r="R2545" s="546"/>
      <c r="S2545" s="546"/>
      <c r="T2545" s="546"/>
      <c r="U2545" s="546"/>
      <c r="V2545" s="613"/>
      <c r="W2545" s="612"/>
      <c r="X2545" s="613"/>
      <c r="Y2545" s="613"/>
      <c r="Z2545" s="613"/>
      <c r="AA2545" s="613"/>
      <c r="AB2545" s="612"/>
      <c r="AC2545" s="606"/>
      <c r="AD2545" s="606"/>
      <c r="AE2545" s="606"/>
      <c r="AF2545" s="606"/>
      <c r="AG2545" s="606"/>
      <c r="AH2545" s="606"/>
      <c r="AI2545" s="606"/>
      <c r="AJ2545" s="606"/>
      <c r="AK2545" s="606"/>
      <c r="AL2545" s="606"/>
      <c r="AM2545" s="606"/>
      <c r="AN2545" s="606"/>
      <c r="AO2545" s="606"/>
      <c r="AP2545" s="606"/>
      <c r="AQ2545" s="546"/>
      <c r="AR2545" s="546"/>
      <c r="AS2545" s="546"/>
      <c r="AT2545" s="546"/>
    </row>
    <row r="2546" spans="1:46" s="618" customFormat="1">
      <c r="A2546" s="546"/>
      <c r="B2546" s="546"/>
      <c r="C2546" s="546"/>
      <c r="D2546" s="546"/>
      <c r="E2546" s="546"/>
      <c r="F2546" s="546"/>
      <c r="G2546" s="546"/>
      <c r="H2546" s="616"/>
      <c r="I2546" s="617"/>
      <c r="J2546" s="546"/>
      <c r="K2546" s="546"/>
      <c r="L2546" s="546"/>
      <c r="M2546" s="546"/>
      <c r="N2546" s="546"/>
      <c r="O2546" s="546"/>
      <c r="P2546" s="546"/>
      <c r="Q2546" s="546"/>
      <c r="R2546" s="546"/>
      <c r="S2546" s="546"/>
      <c r="T2546" s="546"/>
      <c r="U2546" s="546"/>
      <c r="V2546" s="613"/>
      <c r="W2546" s="612"/>
      <c r="X2546" s="613"/>
      <c r="Y2546" s="613"/>
      <c r="Z2546" s="613"/>
      <c r="AA2546" s="613"/>
      <c r="AB2546" s="612"/>
      <c r="AC2546" s="606"/>
      <c r="AD2546" s="606"/>
      <c r="AE2546" s="606"/>
      <c r="AF2546" s="606"/>
      <c r="AG2546" s="606"/>
      <c r="AH2546" s="606"/>
      <c r="AI2546" s="606"/>
      <c r="AJ2546" s="606"/>
      <c r="AK2546" s="606"/>
      <c r="AL2546" s="606"/>
      <c r="AM2546" s="606"/>
      <c r="AN2546" s="606"/>
      <c r="AO2546" s="606"/>
      <c r="AP2546" s="606"/>
      <c r="AQ2546" s="546"/>
      <c r="AR2546" s="546"/>
      <c r="AS2546" s="546"/>
      <c r="AT2546" s="546"/>
    </row>
    <row r="2547" spans="1:46" s="618" customFormat="1">
      <c r="A2547" s="546"/>
      <c r="B2547" s="546"/>
      <c r="C2547" s="546"/>
      <c r="D2547" s="546"/>
      <c r="E2547" s="546"/>
      <c r="F2547" s="546"/>
      <c r="G2547" s="546"/>
      <c r="H2547" s="616"/>
      <c r="I2547" s="617"/>
      <c r="J2547" s="546"/>
      <c r="K2547" s="546"/>
      <c r="L2547" s="546"/>
      <c r="M2547" s="546"/>
      <c r="N2547" s="546"/>
      <c r="O2547" s="546"/>
      <c r="P2547" s="546"/>
      <c r="Q2547" s="546"/>
      <c r="R2547" s="546"/>
      <c r="S2547" s="546"/>
      <c r="T2547" s="546"/>
      <c r="U2547" s="546"/>
      <c r="V2547" s="613"/>
      <c r="W2547" s="612"/>
      <c r="X2547" s="613"/>
      <c r="Y2547" s="613"/>
      <c r="Z2547" s="613"/>
      <c r="AA2547" s="613"/>
      <c r="AB2547" s="612"/>
      <c r="AC2547" s="606"/>
      <c r="AD2547" s="606"/>
      <c r="AE2547" s="606"/>
      <c r="AF2547" s="606"/>
      <c r="AG2547" s="606"/>
      <c r="AH2547" s="606"/>
      <c r="AI2547" s="606"/>
      <c r="AJ2547" s="606"/>
      <c r="AK2547" s="606"/>
      <c r="AL2547" s="606"/>
      <c r="AM2547" s="606"/>
      <c r="AN2547" s="606"/>
      <c r="AO2547" s="606"/>
      <c r="AP2547" s="606"/>
      <c r="AQ2547" s="546"/>
      <c r="AR2547" s="546"/>
      <c r="AS2547" s="546"/>
      <c r="AT2547" s="546"/>
    </row>
    <row r="2548" spans="1:46" s="618" customFormat="1">
      <c r="A2548" s="546"/>
      <c r="B2548" s="546"/>
      <c r="C2548" s="546"/>
      <c r="D2548" s="546"/>
      <c r="E2548" s="546"/>
      <c r="F2548" s="546"/>
      <c r="G2548" s="546"/>
      <c r="H2548" s="616"/>
      <c r="I2548" s="617"/>
      <c r="J2548" s="546"/>
      <c r="K2548" s="546"/>
      <c r="L2548" s="546"/>
      <c r="M2548" s="546"/>
      <c r="N2548" s="546"/>
      <c r="O2548" s="546"/>
      <c r="P2548" s="546"/>
      <c r="Q2548" s="546"/>
      <c r="R2548" s="546"/>
      <c r="S2548" s="546"/>
      <c r="T2548" s="546"/>
      <c r="U2548" s="546"/>
      <c r="V2548" s="613"/>
      <c r="W2548" s="612"/>
      <c r="X2548" s="613"/>
      <c r="Y2548" s="613"/>
      <c r="Z2548" s="613"/>
      <c r="AA2548" s="613"/>
      <c r="AB2548" s="612"/>
      <c r="AC2548" s="606"/>
      <c r="AD2548" s="606"/>
      <c r="AE2548" s="606"/>
      <c r="AF2548" s="606"/>
      <c r="AG2548" s="606"/>
      <c r="AH2548" s="606"/>
      <c r="AI2548" s="606"/>
      <c r="AJ2548" s="606"/>
      <c r="AK2548" s="606"/>
      <c r="AL2548" s="606"/>
      <c r="AM2548" s="606"/>
      <c r="AN2548" s="606"/>
      <c r="AO2548" s="606"/>
      <c r="AP2548" s="606"/>
      <c r="AQ2548" s="546"/>
      <c r="AR2548" s="546"/>
      <c r="AS2548" s="546"/>
      <c r="AT2548" s="546"/>
    </row>
    <row r="2549" spans="1:46" s="618" customFormat="1">
      <c r="A2549" s="546"/>
      <c r="B2549" s="546"/>
      <c r="C2549" s="546"/>
      <c r="D2549" s="546"/>
      <c r="E2549" s="546"/>
      <c r="F2549" s="546"/>
      <c r="G2549" s="546"/>
      <c r="H2549" s="616"/>
      <c r="I2549" s="617"/>
      <c r="J2549" s="546"/>
      <c r="K2549" s="546"/>
      <c r="L2549" s="546"/>
      <c r="M2549" s="546"/>
      <c r="N2549" s="546"/>
      <c r="O2549" s="546"/>
      <c r="P2549" s="546"/>
      <c r="Q2549" s="546"/>
      <c r="R2549" s="546"/>
      <c r="S2549" s="546"/>
      <c r="T2549" s="546"/>
      <c r="U2549" s="546"/>
      <c r="V2549" s="613"/>
      <c r="W2549" s="612"/>
      <c r="X2549" s="613"/>
      <c r="Y2549" s="613"/>
      <c r="Z2549" s="613"/>
      <c r="AA2549" s="613"/>
      <c r="AB2549" s="612"/>
      <c r="AC2549" s="606"/>
      <c r="AD2549" s="606"/>
      <c r="AE2549" s="606"/>
      <c r="AF2549" s="606"/>
      <c r="AG2549" s="606"/>
      <c r="AH2549" s="606"/>
      <c r="AI2549" s="606"/>
      <c r="AJ2549" s="606"/>
      <c r="AK2549" s="606"/>
      <c r="AL2549" s="606"/>
      <c r="AM2549" s="606"/>
      <c r="AN2549" s="606"/>
      <c r="AO2549" s="606"/>
      <c r="AP2549" s="606"/>
      <c r="AQ2549" s="546"/>
      <c r="AR2549" s="546"/>
      <c r="AS2549" s="546"/>
      <c r="AT2549" s="546"/>
    </row>
    <row r="2550" spans="1:46" s="618" customFormat="1">
      <c r="A2550" s="546"/>
      <c r="B2550" s="546"/>
      <c r="C2550" s="546"/>
      <c r="D2550" s="546"/>
      <c r="E2550" s="546"/>
      <c r="F2550" s="546"/>
      <c r="G2550" s="546"/>
      <c r="H2550" s="616"/>
      <c r="I2550" s="617"/>
      <c r="J2550" s="546"/>
      <c r="K2550" s="546"/>
      <c r="L2550" s="546"/>
      <c r="M2550" s="546"/>
      <c r="N2550" s="546"/>
      <c r="O2550" s="546"/>
      <c r="P2550" s="546"/>
      <c r="Q2550" s="546"/>
      <c r="R2550" s="546"/>
      <c r="S2550" s="546"/>
      <c r="T2550" s="546"/>
      <c r="U2550" s="546"/>
      <c r="V2550" s="613"/>
      <c r="W2550" s="612"/>
      <c r="X2550" s="613"/>
      <c r="Y2550" s="613"/>
      <c r="Z2550" s="613"/>
      <c r="AA2550" s="613"/>
      <c r="AB2550" s="612"/>
      <c r="AC2550" s="606"/>
      <c r="AD2550" s="606"/>
      <c r="AE2550" s="606"/>
      <c r="AF2550" s="606"/>
      <c r="AG2550" s="606"/>
      <c r="AH2550" s="606"/>
      <c r="AI2550" s="606"/>
      <c r="AJ2550" s="606"/>
      <c r="AK2550" s="606"/>
      <c r="AL2550" s="606"/>
      <c r="AM2550" s="606"/>
      <c r="AN2550" s="606"/>
      <c r="AO2550" s="606"/>
      <c r="AP2550" s="606"/>
      <c r="AQ2550" s="546"/>
      <c r="AR2550" s="546"/>
      <c r="AS2550" s="546"/>
      <c r="AT2550" s="546"/>
    </row>
    <row r="2551" spans="1:46" s="618" customFormat="1">
      <c r="A2551" s="546"/>
      <c r="B2551" s="546"/>
      <c r="C2551" s="546"/>
      <c r="D2551" s="546"/>
      <c r="E2551" s="546"/>
      <c r="F2551" s="546"/>
      <c r="G2551" s="546"/>
      <c r="H2551" s="616"/>
      <c r="I2551" s="617"/>
      <c r="J2551" s="546"/>
      <c r="K2551" s="546"/>
      <c r="L2551" s="546"/>
      <c r="M2551" s="546"/>
      <c r="N2551" s="546"/>
      <c r="O2551" s="546"/>
      <c r="P2551" s="546"/>
      <c r="Q2551" s="546"/>
      <c r="R2551" s="546"/>
      <c r="S2551" s="546"/>
      <c r="T2551" s="546"/>
      <c r="U2551" s="546"/>
      <c r="V2551" s="613"/>
      <c r="W2551" s="612"/>
      <c r="X2551" s="613"/>
      <c r="Y2551" s="613"/>
      <c r="Z2551" s="613"/>
      <c r="AA2551" s="613"/>
      <c r="AB2551" s="612"/>
      <c r="AC2551" s="606"/>
      <c r="AD2551" s="606"/>
      <c r="AE2551" s="606"/>
      <c r="AF2551" s="606"/>
      <c r="AG2551" s="606"/>
      <c r="AH2551" s="606"/>
      <c r="AI2551" s="606"/>
      <c r="AJ2551" s="606"/>
      <c r="AK2551" s="606"/>
      <c r="AL2551" s="606"/>
      <c r="AM2551" s="606"/>
      <c r="AN2551" s="606"/>
      <c r="AO2551" s="606"/>
      <c r="AP2551" s="606"/>
      <c r="AQ2551" s="546"/>
      <c r="AR2551" s="546"/>
      <c r="AS2551" s="546"/>
      <c r="AT2551" s="546"/>
    </row>
    <row r="2552" spans="1:46" s="618" customFormat="1">
      <c r="A2552" s="546"/>
      <c r="B2552" s="546"/>
      <c r="C2552" s="546"/>
      <c r="D2552" s="546"/>
      <c r="E2552" s="546"/>
      <c r="F2552" s="546"/>
      <c r="G2552" s="546"/>
      <c r="H2552" s="616"/>
      <c r="I2552" s="617"/>
      <c r="J2552" s="546"/>
      <c r="K2552" s="546"/>
      <c r="L2552" s="546"/>
      <c r="M2552" s="546"/>
      <c r="N2552" s="546"/>
      <c r="O2552" s="546"/>
      <c r="P2552" s="546"/>
      <c r="Q2552" s="546"/>
      <c r="R2552" s="546"/>
      <c r="S2552" s="546"/>
      <c r="T2552" s="546"/>
      <c r="U2552" s="546"/>
      <c r="V2552" s="613"/>
      <c r="W2552" s="612"/>
      <c r="X2552" s="613"/>
      <c r="Y2552" s="613"/>
      <c r="Z2552" s="613"/>
      <c r="AA2552" s="613"/>
      <c r="AB2552" s="612"/>
      <c r="AC2552" s="606"/>
      <c r="AD2552" s="606"/>
      <c r="AE2552" s="606"/>
      <c r="AF2552" s="606"/>
      <c r="AG2552" s="606"/>
      <c r="AH2552" s="606"/>
      <c r="AI2552" s="606"/>
      <c r="AJ2552" s="606"/>
      <c r="AK2552" s="606"/>
      <c r="AL2552" s="606"/>
      <c r="AM2552" s="606"/>
      <c r="AN2552" s="606"/>
      <c r="AO2552" s="606"/>
      <c r="AP2552" s="606"/>
      <c r="AQ2552" s="546"/>
      <c r="AR2552" s="546"/>
      <c r="AS2552" s="546"/>
      <c r="AT2552" s="546"/>
    </row>
    <row r="2553" spans="1:46" s="618" customFormat="1">
      <c r="A2553" s="546"/>
      <c r="B2553" s="546"/>
      <c r="C2553" s="546"/>
      <c r="D2553" s="546"/>
      <c r="E2553" s="546"/>
      <c r="F2553" s="546"/>
      <c r="G2553" s="546"/>
      <c r="H2553" s="616"/>
      <c r="I2553" s="617"/>
      <c r="J2553" s="546"/>
      <c r="K2553" s="546"/>
      <c r="L2553" s="546"/>
      <c r="M2553" s="546"/>
      <c r="N2553" s="546"/>
      <c r="O2553" s="546"/>
      <c r="P2553" s="546"/>
      <c r="Q2553" s="546"/>
      <c r="R2553" s="546"/>
      <c r="S2553" s="546"/>
      <c r="T2553" s="546"/>
      <c r="U2553" s="546"/>
      <c r="V2553" s="613"/>
      <c r="W2553" s="612"/>
      <c r="X2553" s="613"/>
      <c r="Y2553" s="613"/>
      <c r="Z2553" s="613"/>
      <c r="AA2553" s="613"/>
      <c r="AB2553" s="612"/>
      <c r="AC2553" s="606"/>
      <c r="AD2553" s="606"/>
      <c r="AE2553" s="606"/>
      <c r="AF2553" s="606"/>
      <c r="AG2553" s="606"/>
      <c r="AH2553" s="606"/>
      <c r="AI2553" s="606"/>
      <c r="AJ2553" s="606"/>
      <c r="AK2553" s="606"/>
      <c r="AL2553" s="606"/>
      <c r="AM2553" s="606"/>
      <c r="AN2553" s="606"/>
      <c r="AO2553" s="606"/>
      <c r="AP2553" s="606"/>
      <c r="AQ2553" s="546"/>
      <c r="AR2553" s="546"/>
      <c r="AS2553" s="546"/>
      <c r="AT2553" s="546"/>
    </row>
    <row r="2554" spans="1:46" s="618" customFormat="1">
      <c r="A2554" s="546"/>
      <c r="B2554" s="546"/>
      <c r="C2554" s="546"/>
      <c r="D2554" s="546"/>
      <c r="E2554" s="546"/>
      <c r="F2554" s="546"/>
      <c r="G2554" s="546"/>
      <c r="H2554" s="616"/>
      <c r="I2554" s="617"/>
      <c r="J2554" s="546"/>
      <c r="K2554" s="546"/>
      <c r="L2554" s="546"/>
      <c r="M2554" s="546"/>
      <c r="N2554" s="546"/>
      <c r="O2554" s="546"/>
      <c r="P2554" s="546"/>
      <c r="Q2554" s="546"/>
      <c r="R2554" s="546"/>
      <c r="S2554" s="546"/>
      <c r="T2554" s="546"/>
      <c r="U2554" s="546"/>
      <c r="V2554" s="613"/>
      <c r="W2554" s="612"/>
      <c r="X2554" s="613"/>
      <c r="Y2554" s="613"/>
      <c r="Z2554" s="613"/>
      <c r="AA2554" s="613"/>
      <c r="AB2554" s="612"/>
      <c r="AC2554" s="606"/>
      <c r="AD2554" s="606"/>
      <c r="AE2554" s="606"/>
      <c r="AF2554" s="606"/>
      <c r="AG2554" s="606"/>
      <c r="AH2554" s="606"/>
      <c r="AI2554" s="606"/>
      <c r="AJ2554" s="606"/>
      <c r="AK2554" s="606"/>
      <c r="AL2554" s="606"/>
      <c r="AM2554" s="606"/>
      <c r="AN2554" s="606"/>
      <c r="AO2554" s="606"/>
      <c r="AP2554" s="606"/>
      <c r="AQ2554" s="546"/>
      <c r="AR2554" s="546"/>
      <c r="AS2554" s="546"/>
      <c r="AT2554" s="546"/>
    </row>
    <row r="2555" spans="1:46" s="618" customFormat="1">
      <c r="A2555" s="546"/>
      <c r="B2555" s="546"/>
      <c r="C2555" s="546"/>
      <c r="D2555" s="546"/>
      <c r="E2555" s="546"/>
      <c r="F2555" s="546"/>
      <c r="G2555" s="546"/>
      <c r="H2555" s="616"/>
      <c r="I2555" s="617"/>
      <c r="J2555" s="546"/>
      <c r="K2555" s="546"/>
      <c r="L2555" s="546"/>
      <c r="M2555" s="546"/>
      <c r="N2555" s="546"/>
      <c r="O2555" s="546"/>
      <c r="P2555" s="546"/>
      <c r="Q2555" s="546"/>
      <c r="R2555" s="546"/>
      <c r="S2555" s="546"/>
      <c r="T2555" s="546"/>
      <c r="U2555" s="546"/>
      <c r="V2555" s="613"/>
      <c r="W2555" s="612"/>
      <c r="X2555" s="613"/>
      <c r="Y2555" s="613"/>
      <c r="Z2555" s="613"/>
      <c r="AA2555" s="613"/>
      <c r="AB2555" s="612"/>
      <c r="AC2555" s="606"/>
      <c r="AD2555" s="606"/>
      <c r="AE2555" s="606"/>
      <c r="AF2555" s="606"/>
      <c r="AG2555" s="606"/>
      <c r="AH2555" s="606"/>
      <c r="AI2555" s="606"/>
      <c r="AJ2555" s="606"/>
      <c r="AK2555" s="606"/>
      <c r="AL2555" s="606"/>
      <c r="AM2555" s="606"/>
      <c r="AN2555" s="606"/>
      <c r="AO2555" s="606"/>
      <c r="AP2555" s="606"/>
      <c r="AQ2555" s="546"/>
      <c r="AR2555" s="546"/>
      <c r="AS2555" s="546"/>
      <c r="AT2555" s="546"/>
    </row>
    <row r="2556" spans="1:46" s="618" customFormat="1">
      <c r="A2556" s="546"/>
      <c r="B2556" s="546"/>
      <c r="C2556" s="546"/>
      <c r="D2556" s="546"/>
      <c r="E2556" s="546"/>
      <c r="F2556" s="546"/>
      <c r="G2556" s="546"/>
      <c r="H2556" s="616"/>
      <c r="I2556" s="617"/>
      <c r="J2556" s="546"/>
      <c r="K2556" s="546"/>
      <c r="L2556" s="546"/>
      <c r="M2556" s="546"/>
      <c r="N2556" s="546"/>
      <c r="O2556" s="546"/>
      <c r="P2556" s="546"/>
      <c r="Q2556" s="546"/>
      <c r="R2556" s="546"/>
      <c r="S2556" s="546"/>
      <c r="T2556" s="546"/>
      <c r="U2556" s="546"/>
      <c r="V2556" s="613"/>
      <c r="W2556" s="612"/>
      <c r="X2556" s="613"/>
      <c r="Y2556" s="613"/>
      <c r="Z2556" s="613"/>
      <c r="AA2556" s="613"/>
      <c r="AB2556" s="612"/>
      <c r="AC2556" s="606"/>
      <c r="AD2556" s="606"/>
      <c r="AE2556" s="606"/>
      <c r="AF2556" s="606"/>
      <c r="AG2556" s="606"/>
      <c r="AH2556" s="606"/>
      <c r="AI2556" s="606"/>
      <c r="AJ2556" s="606"/>
      <c r="AK2556" s="606"/>
      <c r="AL2556" s="606"/>
      <c r="AM2556" s="606"/>
      <c r="AN2556" s="606"/>
      <c r="AO2556" s="606"/>
      <c r="AP2556" s="606"/>
      <c r="AQ2556" s="546"/>
      <c r="AR2556" s="546"/>
      <c r="AS2556" s="546"/>
      <c r="AT2556" s="546"/>
    </row>
    <row r="2557" spans="1:46" s="618" customFormat="1">
      <c r="A2557" s="546"/>
      <c r="B2557" s="546"/>
      <c r="C2557" s="546"/>
      <c r="D2557" s="546"/>
      <c r="E2557" s="546"/>
      <c r="F2557" s="546"/>
      <c r="G2557" s="546"/>
      <c r="H2557" s="616"/>
      <c r="I2557" s="617"/>
      <c r="J2557" s="546"/>
      <c r="K2557" s="546"/>
      <c r="L2557" s="546"/>
      <c r="M2557" s="546"/>
      <c r="N2557" s="546"/>
      <c r="O2557" s="546"/>
      <c r="P2557" s="546"/>
      <c r="Q2557" s="546"/>
      <c r="R2557" s="546"/>
      <c r="S2557" s="546"/>
      <c r="T2557" s="546"/>
      <c r="U2557" s="546"/>
      <c r="V2557" s="613"/>
      <c r="W2557" s="612"/>
      <c r="X2557" s="613"/>
      <c r="Y2557" s="613"/>
      <c r="Z2557" s="613"/>
      <c r="AA2557" s="613"/>
      <c r="AB2557" s="612"/>
      <c r="AC2557" s="606"/>
      <c r="AD2557" s="606"/>
      <c r="AE2557" s="606"/>
      <c r="AF2557" s="606"/>
      <c r="AG2557" s="606"/>
      <c r="AH2557" s="606"/>
      <c r="AI2557" s="606"/>
      <c r="AJ2557" s="606"/>
      <c r="AK2557" s="606"/>
      <c r="AL2557" s="606"/>
      <c r="AM2557" s="606"/>
      <c r="AN2557" s="606"/>
      <c r="AO2557" s="606"/>
      <c r="AP2557" s="606"/>
      <c r="AQ2557" s="546"/>
      <c r="AR2557" s="546"/>
      <c r="AS2557" s="546"/>
      <c r="AT2557" s="546"/>
    </row>
    <row r="2558" spans="1:46" s="618" customFormat="1">
      <c r="A2558" s="546"/>
      <c r="B2558" s="546"/>
      <c r="C2558" s="546"/>
      <c r="D2558" s="546"/>
      <c r="E2558" s="546"/>
      <c r="F2558" s="546"/>
      <c r="G2558" s="546"/>
      <c r="H2558" s="616"/>
      <c r="I2558" s="617"/>
      <c r="J2558" s="546"/>
      <c r="K2558" s="546"/>
      <c r="L2558" s="546"/>
      <c r="M2558" s="546"/>
      <c r="N2558" s="546"/>
      <c r="O2558" s="546"/>
      <c r="P2558" s="546"/>
      <c r="Q2558" s="546"/>
      <c r="R2558" s="546"/>
      <c r="S2558" s="546"/>
      <c r="T2558" s="546"/>
      <c r="U2558" s="546"/>
      <c r="V2558" s="613"/>
      <c r="W2558" s="612"/>
      <c r="X2558" s="613"/>
      <c r="Y2558" s="613"/>
      <c r="Z2558" s="613"/>
      <c r="AA2558" s="613"/>
      <c r="AB2558" s="612"/>
      <c r="AC2558" s="606"/>
      <c r="AD2558" s="606"/>
      <c r="AE2558" s="606"/>
      <c r="AF2558" s="606"/>
      <c r="AG2558" s="606"/>
      <c r="AH2558" s="606"/>
      <c r="AI2558" s="606"/>
      <c r="AJ2558" s="606"/>
      <c r="AK2558" s="606"/>
      <c r="AL2558" s="606"/>
      <c r="AM2558" s="606"/>
      <c r="AN2558" s="606"/>
      <c r="AO2558" s="606"/>
      <c r="AP2558" s="606"/>
      <c r="AQ2558" s="546"/>
      <c r="AR2558" s="546"/>
      <c r="AS2558" s="546"/>
      <c r="AT2558" s="546"/>
    </row>
    <row r="2559" spans="1:46" s="618" customFormat="1">
      <c r="A2559" s="546"/>
      <c r="B2559" s="546"/>
      <c r="C2559" s="546"/>
      <c r="D2559" s="546"/>
      <c r="E2559" s="546"/>
      <c r="F2559" s="546"/>
      <c r="G2559" s="546"/>
      <c r="H2559" s="616"/>
      <c r="I2559" s="617"/>
      <c r="J2559" s="546"/>
      <c r="K2559" s="546"/>
      <c r="L2559" s="546"/>
      <c r="M2559" s="546"/>
      <c r="N2559" s="546"/>
      <c r="O2559" s="546"/>
      <c r="P2559" s="546"/>
      <c r="Q2559" s="546"/>
      <c r="R2559" s="546"/>
      <c r="S2559" s="546"/>
      <c r="T2559" s="546"/>
      <c r="U2559" s="546"/>
      <c r="V2559" s="613"/>
      <c r="W2559" s="612"/>
      <c r="X2559" s="613"/>
      <c r="Y2559" s="613"/>
      <c r="Z2559" s="613"/>
      <c r="AA2559" s="613"/>
      <c r="AB2559" s="612"/>
      <c r="AC2559" s="606"/>
      <c r="AD2559" s="606"/>
      <c r="AE2559" s="606"/>
      <c r="AF2559" s="606"/>
      <c r="AG2559" s="606"/>
      <c r="AH2559" s="606"/>
      <c r="AI2559" s="606"/>
      <c r="AJ2559" s="606"/>
      <c r="AK2559" s="606"/>
      <c r="AL2559" s="606"/>
      <c r="AM2559" s="606"/>
      <c r="AN2559" s="606"/>
      <c r="AO2559" s="606"/>
      <c r="AP2559" s="606"/>
      <c r="AQ2559" s="546"/>
      <c r="AR2559" s="546"/>
      <c r="AS2559" s="546"/>
      <c r="AT2559" s="546"/>
    </row>
    <row r="2560" spans="1:46" s="618" customFormat="1">
      <c r="A2560" s="546"/>
      <c r="B2560" s="546"/>
      <c r="C2560" s="546"/>
      <c r="D2560" s="546"/>
      <c r="E2560" s="546"/>
      <c r="F2560" s="546"/>
      <c r="G2560" s="546"/>
      <c r="H2560" s="616"/>
      <c r="I2560" s="617"/>
      <c r="J2560" s="546"/>
      <c r="K2560" s="546"/>
      <c r="L2560" s="546"/>
      <c r="M2560" s="546"/>
      <c r="N2560" s="546"/>
      <c r="O2560" s="546"/>
      <c r="P2560" s="546"/>
      <c r="Q2560" s="546"/>
      <c r="R2560" s="546"/>
      <c r="S2560" s="546"/>
      <c r="T2560" s="546"/>
      <c r="U2560" s="546"/>
      <c r="V2560" s="613"/>
      <c r="W2560" s="612"/>
      <c r="X2560" s="613"/>
      <c r="Y2560" s="613"/>
      <c r="Z2560" s="613"/>
      <c r="AA2560" s="613"/>
      <c r="AB2560" s="612"/>
      <c r="AC2560" s="606"/>
      <c r="AD2560" s="606"/>
      <c r="AE2560" s="606"/>
      <c r="AF2560" s="606"/>
      <c r="AG2560" s="606"/>
      <c r="AH2560" s="606"/>
      <c r="AI2560" s="606"/>
      <c r="AJ2560" s="606"/>
      <c r="AK2560" s="606"/>
      <c r="AL2560" s="606"/>
      <c r="AM2560" s="606"/>
      <c r="AN2560" s="606"/>
      <c r="AO2560" s="606"/>
      <c r="AP2560" s="606"/>
      <c r="AQ2560" s="546"/>
      <c r="AR2560" s="546"/>
      <c r="AS2560" s="546"/>
      <c r="AT2560" s="546"/>
    </row>
    <row r="2561" spans="1:46" s="618" customFormat="1">
      <c r="A2561" s="546"/>
      <c r="B2561" s="546"/>
      <c r="C2561" s="546"/>
      <c r="D2561" s="546"/>
      <c r="E2561" s="546"/>
      <c r="F2561" s="546"/>
      <c r="G2561" s="546"/>
      <c r="H2561" s="616"/>
      <c r="I2561" s="617"/>
      <c r="J2561" s="546"/>
      <c r="K2561" s="546"/>
      <c r="L2561" s="546"/>
      <c r="M2561" s="546"/>
      <c r="N2561" s="546"/>
      <c r="O2561" s="546"/>
      <c r="P2561" s="546"/>
      <c r="Q2561" s="546"/>
      <c r="R2561" s="546"/>
      <c r="S2561" s="546"/>
      <c r="T2561" s="546"/>
      <c r="U2561" s="546"/>
      <c r="V2561" s="613"/>
      <c r="W2561" s="612"/>
      <c r="X2561" s="613"/>
      <c r="Y2561" s="613"/>
      <c r="Z2561" s="613"/>
      <c r="AA2561" s="613"/>
      <c r="AB2561" s="612"/>
      <c r="AC2561" s="606"/>
      <c r="AD2561" s="606"/>
      <c r="AE2561" s="606"/>
      <c r="AF2561" s="606"/>
      <c r="AG2561" s="606"/>
      <c r="AH2561" s="606"/>
      <c r="AI2561" s="606"/>
      <c r="AJ2561" s="606"/>
      <c r="AK2561" s="606"/>
      <c r="AL2561" s="606"/>
      <c r="AM2561" s="606"/>
      <c r="AN2561" s="606"/>
      <c r="AO2561" s="606"/>
      <c r="AP2561" s="606"/>
      <c r="AQ2561" s="546"/>
      <c r="AR2561" s="546"/>
      <c r="AS2561" s="546"/>
      <c r="AT2561" s="546"/>
    </row>
    <row r="2562" spans="1:46" s="618" customFormat="1">
      <c r="A2562" s="546"/>
      <c r="B2562" s="546"/>
      <c r="C2562" s="546"/>
      <c r="D2562" s="546"/>
      <c r="E2562" s="546"/>
      <c r="F2562" s="546"/>
      <c r="G2562" s="546"/>
      <c r="H2562" s="616"/>
      <c r="I2562" s="617"/>
      <c r="J2562" s="546"/>
      <c r="K2562" s="546"/>
      <c r="L2562" s="546"/>
      <c r="M2562" s="546"/>
      <c r="N2562" s="546"/>
      <c r="O2562" s="546"/>
      <c r="P2562" s="546"/>
      <c r="Q2562" s="546"/>
      <c r="R2562" s="546"/>
      <c r="S2562" s="546"/>
      <c r="T2562" s="546"/>
      <c r="U2562" s="546"/>
      <c r="V2562" s="613"/>
      <c r="W2562" s="612"/>
      <c r="X2562" s="613"/>
      <c r="Y2562" s="613"/>
      <c r="Z2562" s="613"/>
      <c r="AA2562" s="613"/>
      <c r="AB2562" s="612"/>
      <c r="AC2562" s="606"/>
      <c r="AD2562" s="606"/>
      <c r="AE2562" s="606"/>
      <c r="AF2562" s="606"/>
      <c r="AG2562" s="606"/>
      <c r="AH2562" s="606"/>
      <c r="AI2562" s="606"/>
      <c r="AJ2562" s="606"/>
      <c r="AK2562" s="606"/>
      <c r="AL2562" s="606"/>
      <c r="AM2562" s="606"/>
      <c r="AN2562" s="606"/>
      <c r="AO2562" s="606"/>
      <c r="AP2562" s="606"/>
      <c r="AQ2562" s="546"/>
      <c r="AR2562" s="546"/>
      <c r="AS2562" s="546"/>
      <c r="AT2562" s="546"/>
    </row>
    <row r="2563" spans="1:46" s="618" customFormat="1">
      <c r="A2563" s="546"/>
      <c r="B2563" s="546"/>
      <c r="C2563" s="546"/>
      <c r="D2563" s="546"/>
      <c r="E2563" s="546"/>
      <c r="F2563" s="546"/>
      <c r="G2563" s="546"/>
      <c r="H2563" s="616"/>
      <c r="I2563" s="617"/>
      <c r="J2563" s="546"/>
      <c r="K2563" s="546"/>
      <c r="L2563" s="546"/>
      <c r="M2563" s="546"/>
      <c r="N2563" s="546"/>
      <c r="O2563" s="546"/>
      <c r="P2563" s="546"/>
      <c r="Q2563" s="546"/>
      <c r="R2563" s="546"/>
      <c r="S2563" s="546"/>
      <c r="T2563" s="546"/>
      <c r="U2563" s="546"/>
      <c r="V2563" s="613"/>
      <c r="W2563" s="612"/>
      <c r="X2563" s="613"/>
      <c r="Y2563" s="613"/>
      <c r="Z2563" s="613"/>
      <c r="AA2563" s="613"/>
      <c r="AB2563" s="612"/>
      <c r="AC2563" s="606"/>
      <c r="AD2563" s="606"/>
      <c r="AE2563" s="606"/>
      <c r="AF2563" s="606"/>
      <c r="AG2563" s="606"/>
      <c r="AH2563" s="606"/>
      <c r="AI2563" s="606"/>
      <c r="AJ2563" s="606"/>
      <c r="AK2563" s="606"/>
      <c r="AL2563" s="606"/>
      <c r="AM2563" s="606"/>
      <c r="AN2563" s="606"/>
      <c r="AO2563" s="606"/>
      <c r="AP2563" s="606"/>
      <c r="AQ2563" s="546"/>
      <c r="AR2563" s="546"/>
      <c r="AS2563" s="546"/>
      <c r="AT2563" s="546"/>
    </row>
    <row r="2564" spans="1:46" s="618" customFormat="1">
      <c r="A2564" s="546"/>
      <c r="B2564" s="546"/>
      <c r="C2564" s="546"/>
      <c r="D2564" s="546"/>
      <c r="E2564" s="546"/>
      <c r="F2564" s="546"/>
      <c r="G2564" s="546"/>
      <c r="H2564" s="616"/>
      <c r="I2564" s="617"/>
      <c r="J2564" s="546"/>
      <c r="K2564" s="546"/>
      <c r="L2564" s="546"/>
      <c r="M2564" s="546"/>
      <c r="N2564" s="546"/>
      <c r="O2564" s="546"/>
      <c r="P2564" s="546"/>
      <c r="Q2564" s="546"/>
      <c r="R2564" s="546"/>
      <c r="S2564" s="546"/>
      <c r="T2564" s="546"/>
      <c r="U2564" s="546"/>
      <c r="V2564" s="613"/>
      <c r="W2564" s="612"/>
      <c r="X2564" s="613"/>
      <c r="Y2564" s="613"/>
      <c r="Z2564" s="613"/>
      <c r="AA2564" s="613"/>
      <c r="AB2564" s="612"/>
      <c r="AC2564" s="606"/>
      <c r="AD2564" s="606"/>
      <c r="AE2564" s="606"/>
      <c r="AF2564" s="606"/>
      <c r="AG2564" s="606"/>
      <c r="AH2564" s="606"/>
      <c r="AI2564" s="606"/>
      <c r="AJ2564" s="606"/>
      <c r="AK2564" s="606"/>
      <c r="AL2564" s="606"/>
      <c r="AM2564" s="606"/>
      <c r="AN2564" s="606"/>
      <c r="AO2564" s="606"/>
      <c r="AP2564" s="606"/>
      <c r="AQ2564" s="546"/>
      <c r="AR2564" s="546"/>
      <c r="AS2564" s="546"/>
      <c r="AT2564" s="546"/>
    </row>
    <row r="2565" spans="1:46" s="618" customFormat="1">
      <c r="A2565" s="546"/>
      <c r="B2565" s="546"/>
      <c r="C2565" s="546"/>
      <c r="D2565" s="546"/>
      <c r="E2565" s="546"/>
      <c r="F2565" s="546"/>
      <c r="G2565" s="546"/>
      <c r="H2565" s="616"/>
      <c r="I2565" s="617"/>
      <c r="J2565" s="546"/>
      <c r="K2565" s="546"/>
      <c r="L2565" s="546"/>
      <c r="M2565" s="546"/>
      <c r="N2565" s="546"/>
      <c r="O2565" s="546"/>
      <c r="P2565" s="546"/>
      <c r="Q2565" s="546"/>
      <c r="R2565" s="546"/>
      <c r="S2565" s="546"/>
      <c r="T2565" s="546"/>
      <c r="U2565" s="546"/>
      <c r="V2565" s="613"/>
      <c r="W2565" s="612"/>
      <c r="X2565" s="613"/>
      <c r="Y2565" s="613"/>
      <c r="Z2565" s="613"/>
      <c r="AA2565" s="613"/>
      <c r="AB2565" s="612"/>
      <c r="AC2565" s="606"/>
      <c r="AD2565" s="606"/>
      <c r="AE2565" s="606"/>
      <c r="AF2565" s="606"/>
      <c r="AG2565" s="606"/>
      <c r="AH2565" s="606"/>
      <c r="AI2565" s="606"/>
      <c r="AJ2565" s="606"/>
      <c r="AK2565" s="606"/>
      <c r="AL2565" s="606"/>
      <c r="AM2565" s="606"/>
      <c r="AN2565" s="606"/>
      <c r="AO2565" s="606"/>
      <c r="AP2565" s="606"/>
      <c r="AQ2565" s="546"/>
      <c r="AR2565" s="546"/>
      <c r="AS2565" s="546"/>
      <c r="AT2565" s="546"/>
    </row>
    <row r="2566" spans="1:46" s="618" customFormat="1">
      <c r="A2566" s="546"/>
      <c r="B2566" s="546"/>
      <c r="C2566" s="546"/>
      <c r="D2566" s="546"/>
      <c r="E2566" s="546"/>
      <c r="F2566" s="546"/>
      <c r="G2566" s="546"/>
      <c r="H2566" s="616"/>
      <c r="I2566" s="617"/>
      <c r="J2566" s="546"/>
      <c r="K2566" s="546"/>
      <c r="L2566" s="546"/>
      <c r="M2566" s="546"/>
      <c r="N2566" s="546"/>
      <c r="O2566" s="546"/>
      <c r="P2566" s="546"/>
      <c r="Q2566" s="546"/>
      <c r="R2566" s="546"/>
      <c r="S2566" s="546"/>
      <c r="T2566" s="546"/>
      <c r="U2566" s="546"/>
      <c r="V2566" s="613"/>
      <c r="W2566" s="612"/>
      <c r="X2566" s="613"/>
      <c r="Y2566" s="613"/>
      <c r="Z2566" s="613"/>
      <c r="AA2566" s="613"/>
      <c r="AB2566" s="612"/>
      <c r="AC2566" s="606"/>
      <c r="AD2566" s="606"/>
      <c r="AE2566" s="606"/>
      <c r="AF2566" s="606"/>
      <c r="AG2566" s="606"/>
      <c r="AH2566" s="606"/>
      <c r="AI2566" s="606"/>
      <c r="AJ2566" s="606"/>
      <c r="AK2566" s="606"/>
      <c r="AL2566" s="606"/>
      <c r="AM2566" s="606"/>
      <c r="AN2566" s="606"/>
      <c r="AO2566" s="606"/>
      <c r="AP2566" s="606"/>
      <c r="AQ2566" s="546"/>
      <c r="AR2566" s="546"/>
      <c r="AS2566" s="546"/>
      <c r="AT2566" s="546"/>
    </row>
    <row r="2567" spans="1:46" s="618" customFormat="1">
      <c r="A2567" s="546"/>
      <c r="B2567" s="546"/>
      <c r="C2567" s="546"/>
      <c r="D2567" s="546"/>
      <c r="E2567" s="546"/>
      <c r="F2567" s="546"/>
      <c r="G2567" s="546"/>
      <c r="H2567" s="616"/>
      <c r="I2567" s="617"/>
      <c r="J2567" s="546"/>
      <c r="K2567" s="546"/>
      <c r="L2567" s="546"/>
      <c r="M2567" s="546"/>
      <c r="N2567" s="546"/>
      <c r="O2567" s="546"/>
      <c r="P2567" s="546"/>
      <c r="Q2567" s="546"/>
      <c r="R2567" s="546"/>
      <c r="S2567" s="546"/>
      <c r="T2567" s="546"/>
      <c r="U2567" s="546"/>
      <c r="V2567" s="613"/>
      <c r="W2567" s="612"/>
      <c r="X2567" s="613"/>
      <c r="Y2567" s="613"/>
      <c r="Z2567" s="613"/>
      <c r="AA2567" s="613"/>
      <c r="AB2567" s="612"/>
      <c r="AC2567" s="606"/>
      <c r="AD2567" s="606"/>
      <c r="AE2567" s="606"/>
      <c r="AF2567" s="606"/>
      <c r="AG2567" s="606"/>
      <c r="AH2567" s="606"/>
      <c r="AI2567" s="606"/>
      <c r="AJ2567" s="606"/>
      <c r="AK2567" s="606"/>
      <c r="AL2567" s="606"/>
      <c r="AM2567" s="606"/>
      <c r="AN2567" s="606"/>
      <c r="AO2567" s="606"/>
      <c r="AP2567" s="606"/>
      <c r="AQ2567" s="546"/>
      <c r="AR2567" s="546"/>
      <c r="AS2567" s="546"/>
      <c r="AT2567" s="546"/>
    </row>
    <row r="2568" spans="1:46" s="618" customFormat="1">
      <c r="A2568" s="546"/>
      <c r="B2568" s="546"/>
      <c r="C2568" s="546"/>
      <c r="D2568" s="546"/>
      <c r="E2568" s="546"/>
      <c r="F2568" s="546"/>
      <c r="G2568" s="546"/>
      <c r="H2568" s="616"/>
      <c r="I2568" s="617"/>
      <c r="J2568" s="546"/>
      <c r="K2568" s="546"/>
      <c r="L2568" s="546"/>
      <c r="M2568" s="546"/>
      <c r="N2568" s="546"/>
      <c r="O2568" s="546"/>
      <c r="P2568" s="546"/>
      <c r="Q2568" s="546"/>
      <c r="R2568" s="546"/>
      <c r="S2568" s="546"/>
      <c r="T2568" s="546"/>
      <c r="U2568" s="546"/>
      <c r="V2568" s="613"/>
      <c r="W2568" s="612"/>
      <c r="X2568" s="613"/>
      <c r="Y2568" s="613"/>
      <c r="Z2568" s="613"/>
      <c r="AA2568" s="613"/>
      <c r="AB2568" s="612"/>
      <c r="AC2568" s="606"/>
      <c r="AD2568" s="606"/>
      <c r="AE2568" s="606"/>
      <c r="AF2568" s="606"/>
      <c r="AG2568" s="606"/>
      <c r="AH2568" s="606"/>
      <c r="AI2568" s="606"/>
      <c r="AJ2568" s="606"/>
      <c r="AK2568" s="606"/>
      <c r="AL2568" s="606"/>
      <c r="AM2568" s="606"/>
      <c r="AN2568" s="606"/>
      <c r="AO2568" s="606"/>
      <c r="AP2568" s="606"/>
      <c r="AQ2568" s="546"/>
      <c r="AR2568" s="546"/>
      <c r="AS2568" s="546"/>
      <c r="AT2568" s="546"/>
    </row>
    <row r="2569" spans="1:46" s="618" customFormat="1">
      <c r="A2569" s="546"/>
      <c r="B2569" s="546"/>
      <c r="C2569" s="546"/>
      <c r="D2569" s="546"/>
      <c r="E2569" s="546"/>
      <c r="F2569" s="546"/>
      <c r="G2569" s="546"/>
      <c r="H2569" s="616"/>
      <c r="I2569" s="617"/>
      <c r="J2569" s="546"/>
      <c r="K2569" s="546"/>
      <c r="L2569" s="546"/>
      <c r="M2569" s="546"/>
      <c r="N2569" s="546"/>
      <c r="O2569" s="546"/>
      <c r="P2569" s="546"/>
      <c r="Q2569" s="546"/>
      <c r="R2569" s="546"/>
      <c r="S2569" s="546"/>
      <c r="T2569" s="546"/>
      <c r="U2569" s="546"/>
      <c r="V2569" s="613"/>
      <c r="W2569" s="612"/>
      <c r="X2569" s="613"/>
      <c r="Y2569" s="613"/>
      <c r="Z2569" s="613"/>
      <c r="AA2569" s="613"/>
      <c r="AB2569" s="612"/>
      <c r="AC2569" s="606"/>
      <c r="AD2569" s="606"/>
      <c r="AE2569" s="606"/>
      <c r="AF2569" s="606"/>
      <c r="AG2569" s="606"/>
      <c r="AH2569" s="606"/>
      <c r="AI2569" s="606"/>
      <c r="AJ2569" s="606"/>
      <c r="AK2569" s="606"/>
      <c r="AL2569" s="606"/>
      <c r="AM2569" s="606"/>
      <c r="AN2569" s="606"/>
      <c r="AO2569" s="606"/>
      <c r="AP2569" s="606"/>
      <c r="AQ2569" s="546"/>
      <c r="AR2569" s="546"/>
      <c r="AS2569" s="546"/>
      <c r="AT2569" s="546"/>
    </row>
    <row r="2570" spans="1:46" s="618" customFormat="1">
      <c r="A2570" s="546"/>
      <c r="B2570" s="546"/>
      <c r="C2570" s="546"/>
      <c r="D2570" s="546"/>
      <c r="E2570" s="546"/>
      <c r="F2570" s="546"/>
      <c r="G2570" s="546"/>
      <c r="H2570" s="616"/>
      <c r="I2570" s="617"/>
      <c r="J2570" s="546"/>
      <c r="K2570" s="546"/>
      <c r="L2570" s="546"/>
      <c r="M2570" s="546"/>
      <c r="N2570" s="546"/>
      <c r="O2570" s="546"/>
      <c r="P2570" s="546"/>
      <c r="Q2570" s="546"/>
      <c r="R2570" s="546"/>
      <c r="S2570" s="546"/>
      <c r="T2570" s="546"/>
      <c r="U2570" s="546"/>
      <c r="V2570" s="613"/>
      <c r="W2570" s="612"/>
      <c r="X2570" s="613"/>
      <c r="Y2570" s="613"/>
      <c r="Z2570" s="613"/>
      <c r="AA2570" s="613"/>
      <c r="AB2570" s="612"/>
      <c r="AC2570" s="606"/>
      <c r="AD2570" s="606"/>
      <c r="AE2570" s="606"/>
      <c r="AF2570" s="606"/>
      <c r="AG2570" s="606"/>
      <c r="AH2570" s="606"/>
      <c r="AI2570" s="606"/>
      <c r="AJ2570" s="606"/>
      <c r="AK2570" s="606"/>
      <c r="AL2570" s="606"/>
      <c r="AM2570" s="606"/>
      <c r="AN2570" s="606"/>
      <c r="AO2570" s="606"/>
      <c r="AP2570" s="606"/>
      <c r="AQ2570" s="546"/>
      <c r="AR2570" s="546"/>
      <c r="AS2570" s="546"/>
      <c r="AT2570" s="546"/>
    </row>
    <row r="2571" spans="1:46" s="618" customFormat="1">
      <c r="A2571" s="546"/>
      <c r="B2571" s="546"/>
      <c r="C2571" s="546"/>
      <c r="D2571" s="546"/>
      <c r="E2571" s="546"/>
      <c r="F2571" s="546"/>
      <c r="G2571" s="546"/>
      <c r="H2571" s="616"/>
      <c r="I2571" s="617"/>
      <c r="J2571" s="546"/>
      <c r="K2571" s="546"/>
      <c r="L2571" s="546"/>
      <c r="M2571" s="546"/>
      <c r="N2571" s="546"/>
      <c r="O2571" s="546"/>
      <c r="P2571" s="546"/>
      <c r="Q2571" s="546"/>
      <c r="R2571" s="546"/>
      <c r="S2571" s="546"/>
      <c r="T2571" s="546"/>
      <c r="U2571" s="546"/>
      <c r="V2571" s="613"/>
      <c r="W2571" s="612"/>
      <c r="X2571" s="613"/>
      <c r="Y2571" s="613"/>
      <c r="Z2571" s="613"/>
      <c r="AA2571" s="613"/>
      <c r="AB2571" s="612"/>
      <c r="AC2571" s="606"/>
      <c r="AD2571" s="606"/>
      <c r="AE2571" s="606"/>
      <c r="AF2571" s="606"/>
      <c r="AG2571" s="606"/>
      <c r="AH2571" s="606"/>
      <c r="AI2571" s="606"/>
      <c r="AJ2571" s="606"/>
      <c r="AK2571" s="606"/>
      <c r="AL2571" s="606"/>
      <c r="AM2571" s="606"/>
      <c r="AN2571" s="606"/>
      <c r="AO2571" s="606"/>
      <c r="AP2571" s="606"/>
      <c r="AQ2571" s="546"/>
      <c r="AR2571" s="546"/>
      <c r="AS2571" s="546"/>
      <c r="AT2571" s="546"/>
    </row>
    <row r="2572" spans="1:46" s="618" customFormat="1">
      <c r="A2572" s="546"/>
      <c r="B2572" s="546"/>
      <c r="C2572" s="546"/>
      <c r="D2572" s="546"/>
      <c r="E2572" s="546"/>
      <c r="F2572" s="546"/>
      <c r="G2572" s="546"/>
      <c r="H2572" s="616"/>
      <c r="I2572" s="617"/>
      <c r="J2572" s="546"/>
      <c r="K2572" s="546"/>
      <c r="L2572" s="546"/>
      <c r="M2572" s="546"/>
      <c r="N2572" s="546"/>
      <c r="O2572" s="546"/>
      <c r="P2572" s="546"/>
      <c r="Q2572" s="546"/>
      <c r="R2572" s="546"/>
      <c r="S2572" s="546"/>
      <c r="T2572" s="546"/>
      <c r="U2572" s="546"/>
      <c r="V2572" s="613"/>
      <c r="W2572" s="612"/>
      <c r="X2572" s="613"/>
      <c r="Y2572" s="613"/>
      <c r="Z2572" s="613"/>
      <c r="AA2572" s="613"/>
      <c r="AB2572" s="612"/>
      <c r="AC2572" s="606"/>
      <c r="AD2572" s="606"/>
      <c r="AE2572" s="606"/>
      <c r="AF2572" s="606"/>
      <c r="AG2572" s="606"/>
      <c r="AH2572" s="606"/>
      <c r="AI2572" s="606"/>
      <c r="AJ2572" s="606"/>
      <c r="AK2572" s="606"/>
      <c r="AL2572" s="606"/>
      <c r="AM2572" s="606"/>
      <c r="AN2572" s="606"/>
      <c r="AO2572" s="606"/>
      <c r="AP2572" s="606"/>
      <c r="AQ2572" s="546"/>
      <c r="AR2572" s="546"/>
      <c r="AS2572" s="546"/>
      <c r="AT2572" s="546"/>
    </row>
    <row r="2573" spans="1:46" s="618" customFormat="1">
      <c r="A2573" s="546"/>
      <c r="B2573" s="546"/>
      <c r="C2573" s="546"/>
      <c r="D2573" s="546"/>
      <c r="E2573" s="546"/>
      <c r="F2573" s="546"/>
      <c r="G2573" s="546"/>
      <c r="H2573" s="616"/>
      <c r="I2573" s="617"/>
      <c r="J2573" s="546"/>
      <c r="K2573" s="546"/>
      <c r="L2573" s="546"/>
      <c r="M2573" s="546"/>
      <c r="N2573" s="546"/>
      <c r="O2573" s="546"/>
      <c r="P2573" s="546"/>
      <c r="Q2573" s="546"/>
      <c r="R2573" s="546"/>
      <c r="S2573" s="546"/>
      <c r="T2573" s="546"/>
      <c r="U2573" s="546"/>
      <c r="V2573" s="613"/>
      <c r="W2573" s="612"/>
      <c r="X2573" s="613"/>
      <c r="Y2573" s="613"/>
      <c r="Z2573" s="613"/>
      <c r="AA2573" s="613"/>
      <c r="AB2573" s="612"/>
      <c r="AC2573" s="606"/>
      <c r="AD2573" s="606"/>
      <c r="AE2573" s="606"/>
      <c r="AF2573" s="606"/>
      <c r="AG2573" s="606"/>
      <c r="AH2573" s="606"/>
      <c r="AI2573" s="606"/>
      <c r="AJ2573" s="606"/>
      <c r="AK2573" s="606"/>
      <c r="AL2573" s="606"/>
      <c r="AM2573" s="606"/>
      <c r="AN2573" s="606"/>
      <c r="AO2573" s="606"/>
      <c r="AP2573" s="606"/>
      <c r="AQ2573" s="546"/>
      <c r="AR2573" s="546"/>
      <c r="AS2573" s="546"/>
      <c r="AT2573" s="546"/>
    </row>
    <row r="2574" spans="1:46" s="618" customFormat="1">
      <c r="A2574" s="546"/>
      <c r="B2574" s="546"/>
      <c r="C2574" s="546"/>
      <c r="D2574" s="546"/>
      <c r="E2574" s="546"/>
      <c r="F2574" s="546"/>
      <c r="G2574" s="546"/>
      <c r="H2574" s="616"/>
      <c r="I2574" s="617"/>
      <c r="J2574" s="546"/>
      <c r="K2574" s="546"/>
      <c r="L2574" s="546"/>
      <c r="M2574" s="546"/>
      <c r="N2574" s="546"/>
      <c r="O2574" s="546"/>
      <c r="P2574" s="546"/>
      <c r="Q2574" s="546"/>
      <c r="R2574" s="546"/>
      <c r="S2574" s="546"/>
      <c r="T2574" s="546"/>
      <c r="U2574" s="546"/>
      <c r="V2574" s="613"/>
      <c r="W2574" s="612"/>
      <c r="X2574" s="613"/>
      <c r="Y2574" s="613"/>
      <c r="Z2574" s="613"/>
      <c r="AA2574" s="613"/>
      <c r="AB2574" s="612"/>
      <c r="AC2574" s="606"/>
      <c r="AD2574" s="606"/>
      <c r="AE2574" s="606"/>
      <c r="AF2574" s="606"/>
      <c r="AG2574" s="606"/>
      <c r="AH2574" s="606"/>
      <c r="AI2574" s="606"/>
      <c r="AJ2574" s="606"/>
      <c r="AK2574" s="606"/>
      <c r="AL2574" s="606"/>
      <c r="AM2574" s="606"/>
      <c r="AN2574" s="606"/>
      <c r="AO2574" s="606"/>
      <c r="AP2574" s="606"/>
      <c r="AQ2574" s="546"/>
      <c r="AR2574" s="546"/>
      <c r="AS2574" s="546"/>
      <c r="AT2574" s="546"/>
    </row>
    <row r="2575" spans="1:46" s="618" customFormat="1">
      <c r="A2575" s="546"/>
      <c r="B2575" s="546"/>
      <c r="C2575" s="546"/>
      <c r="D2575" s="546"/>
      <c r="E2575" s="546"/>
      <c r="F2575" s="546"/>
      <c r="G2575" s="546"/>
      <c r="H2575" s="616"/>
      <c r="I2575" s="617"/>
      <c r="J2575" s="546"/>
      <c r="K2575" s="546"/>
      <c r="L2575" s="546"/>
      <c r="M2575" s="546"/>
      <c r="N2575" s="546"/>
      <c r="O2575" s="546"/>
      <c r="P2575" s="546"/>
      <c r="Q2575" s="546"/>
      <c r="R2575" s="546"/>
      <c r="S2575" s="546"/>
      <c r="T2575" s="546"/>
      <c r="U2575" s="546"/>
      <c r="V2575" s="613"/>
      <c r="W2575" s="612"/>
      <c r="X2575" s="613"/>
      <c r="Y2575" s="613"/>
      <c r="Z2575" s="613"/>
      <c r="AA2575" s="613"/>
      <c r="AB2575" s="612"/>
      <c r="AC2575" s="606"/>
      <c r="AD2575" s="606"/>
      <c r="AE2575" s="606"/>
      <c r="AF2575" s="606"/>
      <c r="AG2575" s="606"/>
      <c r="AH2575" s="606"/>
      <c r="AI2575" s="606"/>
      <c r="AJ2575" s="606"/>
      <c r="AK2575" s="606"/>
      <c r="AL2575" s="606"/>
      <c r="AM2575" s="606"/>
      <c r="AN2575" s="606"/>
      <c r="AO2575" s="606"/>
      <c r="AP2575" s="606"/>
      <c r="AQ2575" s="546"/>
      <c r="AR2575" s="546"/>
      <c r="AS2575" s="546"/>
      <c r="AT2575" s="546"/>
    </row>
    <row r="2576" spans="1:46" s="618" customFormat="1">
      <c r="A2576" s="546"/>
      <c r="B2576" s="546"/>
      <c r="C2576" s="546"/>
      <c r="D2576" s="546"/>
      <c r="E2576" s="546"/>
      <c r="F2576" s="546"/>
      <c r="G2576" s="546"/>
      <c r="H2576" s="616"/>
      <c r="I2576" s="617"/>
      <c r="J2576" s="546"/>
      <c r="K2576" s="546"/>
      <c r="L2576" s="546"/>
      <c r="M2576" s="546"/>
      <c r="N2576" s="546"/>
      <c r="O2576" s="546"/>
      <c r="P2576" s="546"/>
      <c r="Q2576" s="546"/>
      <c r="R2576" s="546"/>
      <c r="S2576" s="546"/>
      <c r="T2576" s="546"/>
      <c r="U2576" s="546"/>
      <c r="V2576" s="613"/>
      <c r="W2576" s="612"/>
      <c r="X2576" s="613"/>
      <c r="Y2576" s="613"/>
      <c r="Z2576" s="613"/>
      <c r="AA2576" s="613"/>
      <c r="AB2576" s="612"/>
      <c r="AC2576" s="606"/>
      <c r="AD2576" s="606"/>
      <c r="AE2576" s="606"/>
      <c r="AF2576" s="606"/>
      <c r="AG2576" s="606"/>
      <c r="AH2576" s="606"/>
      <c r="AI2576" s="606"/>
      <c r="AJ2576" s="606"/>
      <c r="AK2576" s="606"/>
      <c r="AL2576" s="606"/>
      <c r="AM2576" s="606"/>
      <c r="AN2576" s="606"/>
      <c r="AO2576" s="606"/>
      <c r="AP2576" s="606"/>
      <c r="AQ2576" s="546"/>
      <c r="AR2576" s="546"/>
      <c r="AS2576" s="546"/>
      <c r="AT2576" s="546"/>
    </row>
    <row r="2577" spans="1:46" s="618" customFormat="1">
      <c r="A2577" s="546"/>
      <c r="B2577" s="546"/>
      <c r="C2577" s="546"/>
      <c r="D2577" s="546"/>
      <c r="E2577" s="546"/>
      <c r="F2577" s="546"/>
      <c r="G2577" s="546"/>
      <c r="H2577" s="616"/>
      <c r="I2577" s="617"/>
      <c r="J2577" s="546"/>
      <c r="K2577" s="546"/>
      <c r="L2577" s="546"/>
      <c r="M2577" s="546"/>
      <c r="N2577" s="546"/>
      <c r="O2577" s="546"/>
      <c r="P2577" s="546"/>
      <c r="Q2577" s="546"/>
      <c r="R2577" s="546"/>
      <c r="S2577" s="546"/>
      <c r="T2577" s="546"/>
      <c r="U2577" s="546"/>
      <c r="V2577" s="613"/>
      <c r="W2577" s="612"/>
      <c r="X2577" s="613"/>
      <c r="Y2577" s="613"/>
      <c r="Z2577" s="613"/>
      <c r="AA2577" s="613"/>
      <c r="AB2577" s="612"/>
      <c r="AC2577" s="606"/>
      <c r="AD2577" s="606"/>
      <c r="AE2577" s="606"/>
      <c r="AF2577" s="606"/>
      <c r="AG2577" s="606"/>
      <c r="AH2577" s="606"/>
      <c r="AI2577" s="606"/>
      <c r="AJ2577" s="606"/>
      <c r="AK2577" s="606"/>
      <c r="AL2577" s="606"/>
      <c r="AM2577" s="606"/>
      <c r="AN2577" s="606"/>
      <c r="AO2577" s="606"/>
      <c r="AP2577" s="606"/>
      <c r="AQ2577" s="546"/>
      <c r="AR2577" s="546"/>
      <c r="AS2577" s="546"/>
      <c r="AT2577" s="546"/>
    </row>
    <row r="2578" spans="1:46" s="618" customFormat="1">
      <c r="A2578" s="546"/>
      <c r="B2578" s="546"/>
      <c r="C2578" s="546"/>
      <c r="D2578" s="546"/>
      <c r="E2578" s="546"/>
      <c r="F2578" s="546"/>
      <c r="G2578" s="546"/>
      <c r="H2578" s="616"/>
      <c r="I2578" s="617"/>
      <c r="J2578" s="546"/>
      <c r="K2578" s="546"/>
      <c r="L2578" s="546"/>
      <c r="M2578" s="546"/>
      <c r="N2578" s="546"/>
      <c r="O2578" s="546"/>
      <c r="P2578" s="546"/>
      <c r="Q2578" s="546"/>
      <c r="R2578" s="546"/>
      <c r="S2578" s="546"/>
      <c r="T2578" s="546"/>
      <c r="U2578" s="546"/>
      <c r="V2578" s="613"/>
      <c r="W2578" s="612"/>
      <c r="X2578" s="613"/>
      <c r="Y2578" s="613"/>
      <c r="Z2578" s="613"/>
      <c r="AA2578" s="613"/>
      <c r="AB2578" s="612"/>
      <c r="AC2578" s="606"/>
      <c r="AD2578" s="606"/>
      <c r="AE2578" s="606"/>
      <c r="AF2578" s="606"/>
      <c r="AG2578" s="606"/>
      <c r="AH2578" s="606"/>
      <c r="AI2578" s="606"/>
      <c r="AJ2578" s="606"/>
      <c r="AK2578" s="606"/>
      <c r="AL2578" s="606"/>
      <c r="AM2578" s="606"/>
      <c r="AN2578" s="606"/>
      <c r="AO2578" s="606"/>
      <c r="AP2578" s="606"/>
      <c r="AQ2578" s="546"/>
      <c r="AR2578" s="546"/>
      <c r="AS2578" s="546"/>
      <c r="AT2578" s="546"/>
    </row>
    <row r="2579" spans="1:46" s="618" customFormat="1">
      <c r="A2579" s="546"/>
      <c r="B2579" s="546"/>
      <c r="C2579" s="546"/>
      <c r="D2579" s="546"/>
      <c r="E2579" s="546"/>
      <c r="F2579" s="546"/>
      <c r="G2579" s="546"/>
      <c r="H2579" s="616"/>
      <c r="I2579" s="617"/>
      <c r="J2579" s="546"/>
      <c r="K2579" s="546"/>
      <c r="L2579" s="546"/>
      <c r="M2579" s="546"/>
      <c r="N2579" s="546"/>
      <c r="O2579" s="546"/>
      <c r="P2579" s="546"/>
      <c r="Q2579" s="546"/>
      <c r="R2579" s="546"/>
      <c r="S2579" s="546"/>
      <c r="T2579" s="546"/>
      <c r="U2579" s="546"/>
      <c r="V2579" s="613"/>
      <c r="W2579" s="612"/>
      <c r="X2579" s="613"/>
      <c r="Y2579" s="613"/>
      <c r="Z2579" s="613"/>
      <c r="AA2579" s="613"/>
      <c r="AB2579" s="612"/>
      <c r="AC2579" s="606"/>
      <c r="AD2579" s="606"/>
      <c r="AE2579" s="606"/>
      <c r="AF2579" s="606"/>
      <c r="AG2579" s="606"/>
      <c r="AH2579" s="606"/>
      <c r="AI2579" s="606"/>
      <c r="AJ2579" s="606"/>
      <c r="AK2579" s="606"/>
      <c r="AL2579" s="606"/>
      <c r="AM2579" s="606"/>
      <c r="AN2579" s="606"/>
      <c r="AO2579" s="606"/>
      <c r="AP2579" s="606"/>
      <c r="AQ2579" s="546"/>
      <c r="AR2579" s="546"/>
      <c r="AS2579" s="546"/>
      <c r="AT2579" s="546"/>
    </row>
    <row r="2580" spans="1:46" s="618" customFormat="1">
      <c r="A2580" s="546"/>
      <c r="B2580" s="546"/>
      <c r="C2580" s="546"/>
      <c r="D2580" s="546"/>
      <c r="E2580" s="546"/>
      <c r="F2580" s="546"/>
      <c r="G2580" s="546"/>
      <c r="H2580" s="616"/>
      <c r="I2580" s="617"/>
      <c r="J2580" s="546"/>
      <c r="K2580" s="546"/>
      <c r="L2580" s="546"/>
      <c r="M2580" s="546"/>
      <c r="N2580" s="546"/>
      <c r="O2580" s="546"/>
      <c r="P2580" s="546"/>
      <c r="Q2580" s="546"/>
      <c r="R2580" s="546"/>
      <c r="S2580" s="546"/>
      <c r="T2580" s="546"/>
      <c r="U2580" s="546"/>
      <c r="V2580" s="613"/>
      <c r="W2580" s="612"/>
      <c r="X2580" s="613"/>
      <c r="Y2580" s="613"/>
      <c r="Z2580" s="613"/>
      <c r="AA2580" s="613"/>
      <c r="AB2580" s="612"/>
      <c r="AC2580" s="606"/>
      <c r="AD2580" s="606"/>
      <c r="AE2580" s="606"/>
      <c r="AF2580" s="606"/>
      <c r="AG2580" s="606"/>
      <c r="AH2580" s="606"/>
      <c r="AI2580" s="606"/>
      <c r="AJ2580" s="606"/>
      <c r="AK2580" s="606"/>
      <c r="AL2580" s="606"/>
      <c r="AM2580" s="606"/>
      <c r="AN2580" s="606"/>
      <c r="AO2580" s="606"/>
      <c r="AP2580" s="606"/>
      <c r="AQ2580" s="546"/>
      <c r="AR2580" s="546"/>
      <c r="AS2580" s="546"/>
      <c r="AT2580" s="546"/>
    </row>
    <row r="2581" spans="1:46" s="618" customFormat="1">
      <c r="A2581" s="546"/>
      <c r="B2581" s="546"/>
      <c r="C2581" s="546"/>
      <c r="D2581" s="546"/>
      <c r="E2581" s="546"/>
      <c r="F2581" s="546"/>
      <c r="G2581" s="546"/>
      <c r="H2581" s="616"/>
      <c r="I2581" s="617"/>
      <c r="J2581" s="546"/>
      <c r="K2581" s="546"/>
      <c r="L2581" s="546"/>
      <c r="M2581" s="546"/>
      <c r="N2581" s="546"/>
      <c r="O2581" s="546"/>
      <c r="P2581" s="546"/>
      <c r="Q2581" s="546"/>
      <c r="R2581" s="546"/>
      <c r="S2581" s="546"/>
      <c r="T2581" s="546"/>
      <c r="U2581" s="546"/>
      <c r="V2581" s="613"/>
      <c r="W2581" s="612"/>
      <c r="X2581" s="613"/>
      <c r="Y2581" s="613"/>
      <c r="Z2581" s="613"/>
      <c r="AA2581" s="613"/>
      <c r="AB2581" s="612"/>
      <c r="AC2581" s="606"/>
      <c r="AD2581" s="606"/>
      <c r="AE2581" s="606"/>
      <c r="AF2581" s="606"/>
      <c r="AG2581" s="606"/>
      <c r="AH2581" s="606"/>
      <c r="AI2581" s="606"/>
      <c r="AJ2581" s="606"/>
      <c r="AK2581" s="606"/>
      <c r="AL2581" s="606"/>
      <c r="AM2581" s="606"/>
      <c r="AN2581" s="606"/>
      <c r="AO2581" s="606"/>
      <c r="AP2581" s="606"/>
      <c r="AQ2581" s="546"/>
      <c r="AR2581" s="546"/>
      <c r="AS2581" s="546"/>
      <c r="AT2581" s="546"/>
    </row>
    <row r="2582" spans="1:46" s="618" customFormat="1">
      <c r="A2582" s="546"/>
      <c r="B2582" s="546"/>
      <c r="C2582" s="546"/>
      <c r="D2582" s="546"/>
      <c r="E2582" s="546"/>
      <c r="F2582" s="546"/>
      <c r="G2582" s="546"/>
      <c r="H2582" s="616"/>
      <c r="I2582" s="617"/>
      <c r="J2582" s="546"/>
      <c r="K2582" s="546"/>
      <c r="L2582" s="546"/>
      <c r="M2582" s="546"/>
      <c r="N2582" s="546"/>
      <c r="O2582" s="546"/>
      <c r="P2582" s="546"/>
      <c r="Q2582" s="546"/>
      <c r="R2582" s="546"/>
      <c r="S2582" s="546"/>
      <c r="T2582" s="546"/>
      <c r="U2582" s="546"/>
      <c r="V2582" s="613"/>
      <c r="W2582" s="612"/>
      <c r="X2582" s="613"/>
      <c r="Y2582" s="613"/>
      <c r="Z2582" s="613"/>
      <c r="AA2582" s="613"/>
      <c r="AB2582" s="612"/>
      <c r="AC2582" s="606"/>
      <c r="AD2582" s="606"/>
      <c r="AE2582" s="606"/>
      <c r="AF2582" s="606"/>
      <c r="AG2582" s="606"/>
      <c r="AH2582" s="606"/>
      <c r="AI2582" s="606"/>
      <c r="AJ2582" s="606"/>
      <c r="AK2582" s="606"/>
      <c r="AL2582" s="606"/>
      <c r="AM2582" s="606"/>
      <c r="AN2582" s="606"/>
      <c r="AO2582" s="606"/>
      <c r="AP2582" s="606"/>
      <c r="AQ2582" s="546"/>
      <c r="AR2582" s="546"/>
      <c r="AS2582" s="546"/>
      <c r="AT2582" s="546"/>
    </row>
    <row r="2583" spans="1:46" s="618" customFormat="1">
      <c r="A2583" s="546"/>
      <c r="B2583" s="546"/>
      <c r="C2583" s="546"/>
      <c r="D2583" s="546"/>
      <c r="E2583" s="546"/>
      <c r="F2583" s="546"/>
      <c r="G2583" s="546"/>
      <c r="H2583" s="616"/>
      <c r="I2583" s="617"/>
      <c r="J2583" s="546"/>
      <c r="K2583" s="546"/>
      <c r="L2583" s="546"/>
      <c r="M2583" s="546"/>
      <c r="N2583" s="546"/>
      <c r="O2583" s="546"/>
      <c r="P2583" s="546"/>
      <c r="Q2583" s="546"/>
      <c r="R2583" s="546"/>
      <c r="S2583" s="546"/>
      <c r="T2583" s="546"/>
      <c r="U2583" s="546"/>
      <c r="V2583" s="613"/>
      <c r="W2583" s="612"/>
      <c r="X2583" s="613"/>
      <c r="Y2583" s="613"/>
      <c r="Z2583" s="613"/>
      <c r="AA2583" s="613"/>
      <c r="AB2583" s="612"/>
      <c r="AC2583" s="606"/>
      <c r="AD2583" s="606"/>
      <c r="AE2583" s="606"/>
      <c r="AF2583" s="606"/>
      <c r="AG2583" s="606"/>
      <c r="AH2583" s="606"/>
      <c r="AI2583" s="606"/>
      <c r="AJ2583" s="606"/>
      <c r="AK2583" s="606"/>
      <c r="AL2583" s="606"/>
      <c r="AM2583" s="606"/>
      <c r="AN2583" s="606"/>
      <c r="AO2583" s="606"/>
      <c r="AP2583" s="606"/>
      <c r="AQ2583" s="546"/>
      <c r="AR2583" s="546"/>
      <c r="AS2583" s="546"/>
      <c r="AT2583" s="546"/>
    </row>
    <row r="2584" spans="1:46" s="618" customFormat="1">
      <c r="A2584" s="546"/>
      <c r="B2584" s="546"/>
      <c r="C2584" s="546"/>
      <c r="D2584" s="546"/>
      <c r="E2584" s="546"/>
      <c r="F2584" s="546"/>
      <c r="G2584" s="546"/>
      <c r="H2584" s="616"/>
      <c r="I2584" s="617"/>
      <c r="J2584" s="546"/>
      <c r="K2584" s="546"/>
      <c r="L2584" s="546"/>
      <c r="M2584" s="546"/>
      <c r="N2584" s="546"/>
      <c r="O2584" s="546"/>
      <c r="P2584" s="546"/>
      <c r="Q2584" s="546"/>
      <c r="R2584" s="546"/>
      <c r="S2584" s="546"/>
      <c r="T2584" s="546"/>
      <c r="U2584" s="546"/>
      <c r="V2584" s="613"/>
      <c r="W2584" s="612"/>
      <c r="X2584" s="613"/>
      <c r="Y2584" s="613"/>
      <c r="Z2584" s="613"/>
      <c r="AA2584" s="613"/>
      <c r="AB2584" s="612"/>
      <c r="AC2584" s="606"/>
      <c r="AD2584" s="606"/>
      <c r="AE2584" s="606"/>
      <c r="AF2584" s="606"/>
      <c r="AG2584" s="606"/>
      <c r="AH2584" s="606"/>
      <c r="AI2584" s="606"/>
      <c r="AJ2584" s="606"/>
      <c r="AK2584" s="606"/>
      <c r="AL2584" s="606"/>
      <c r="AM2584" s="606"/>
      <c r="AN2584" s="606"/>
      <c r="AO2584" s="606"/>
      <c r="AP2584" s="606"/>
      <c r="AQ2584" s="546"/>
      <c r="AR2584" s="546"/>
      <c r="AS2584" s="546"/>
      <c r="AT2584" s="546"/>
    </row>
    <row r="2585" spans="1:46" s="618" customFormat="1">
      <c r="A2585" s="546"/>
      <c r="B2585" s="546"/>
      <c r="C2585" s="546"/>
      <c r="D2585" s="546"/>
      <c r="E2585" s="546"/>
      <c r="F2585" s="546"/>
      <c r="G2585" s="546"/>
      <c r="H2585" s="616"/>
      <c r="I2585" s="617"/>
      <c r="J2585" s="546"/>
      <c r="K2585" s="546"/>
      <c r="L2585" s="546"/>
      <c r="M2585" s="546"/>
      <c r="N2585" s="546"/>
      <c r="O2585" s="546"/>
      <c r="P2585" s="546"/>
      <c r="Q2585" s="546"/>
      <c r="R2585" s="546"/>
      <c r="S2585" s="546"/>
      <c r="T2585" s="546"/>
      <c r="U2585" s="546"/>
      <c r="V2585" s="613"/>
      <c r="W2585" s="612"/>
      <c r="X2585" s="613"/>
      <c r="Y2585" s="613"/>
      <c r="Z2585" s="613"/>
      <c r="AA2585" s="613"/>
      <c r="AB2585" s="612"/>
      <c r="AC2585" s="606"/>
      <c r="AD2585" s="606"/>
      <c r="AE2585" s="606"/>
      <c r="AF2585" s="606"/>
      <c r="AG2585" s="606"/>
      <c r="AH2585" s="606"/>
      <c r="AI2585" s="606"/>
      <c r="AJ2585" s="606"/>
      <c r="AK2585" s="606"/>
      <c r="AL2585" s="606"/>
      <c r="AM2585" s="606"/>
      <c r="AN2585" s="606"/>
      <c r="AO2585" s="606"/>
      <c r="AP2585" s="606"/>
      <c r="AQ2585" s="546"/>
      <c r="AR2585" s="546"/>
      <c r="AS2585" s="546"/>
      <c r="AT2585" s="546"/>
    </row>
    <row r="2586" spans="1:46" s="618" customFormat="1">
      <c r="A2586" s="546"/>
      <c r="B2586" s="546"/>
      <c r="C2586" s="546"/>
      <c r="D2586" s="546"/>
      <c r="E2586" s="546"/>
      <c r="F2586" s="546"/>
      <c r="G2586" s="546"/>
      <c r="H2586" s="616"/>
      <c r="I2586" s="617"/>
      <c r="J2586" s="546"/>
      <c r="K2586" s="546"/>
      <c r="L2586" s="546"/>
      <c r="M2586" s="546"/>
      <c r="N2586" s="546"/>
      <c r="O2586" s="546"/>
      <c r="P2586" s="546"/>
      <c r="Q2586" s="546"/>
      <c r="R2586" s="546"/>
      <c r="S2586" s="546"/>
      <c r="T2586" s="546"/>
      <c r="U2586" s="546"/>
      <c r="V2586" s="613"/>
      <c r="W2586" s="612"/>
      <c r="X2586" s="613"/>
      <c r="Y2586" s="613"/>
      <c r="Z2586" s="613"/>
      <c r="AA2586" s="613"/>
      <c r="AB2586" s="612"/>
      <c r="AC2586" s="606"/>
      <c r="AD2586" s="606"/>
      <c r="AE2586" s="606"/>
      <c r="AF2586" s="606"/>
      <c r="AG2586" s="606"/>
      <c r="AH2586" s="606"/>
      <c r="AI2586" s="606"/>
      <c r="AJ2586" s="606"/>
      <c r="AK2586" s="606"/>
      <c r="AL2586" s="606"/>
      <c r="AM2586" s="606"/>
      <c r="AN2586" s="606"/>
      <c r="AO2586" s="606"/>
      <c r="AP2586" s="606"/>
      <c r="AQ2586" s="546"/>
      <c r="AR2586" s="546"/>
      <c r="AS2586" s="546"/>
      <c r="AT2586" s="546"/>
    </row>
    <row r="2587" spans="1:46" s="618" customFormat="1">
      <c r="A2587" s="546"/>
      <c r="B2587" s="546"/>
      <c r="C2587" s="546"/>
      <c r="D2587" s="546"/>
      <c r="E2587" s="546"/>
      <c r="F2587" s="546"/>
      <c r="G2587" s="546"/>
      <c r="H2587" s="616"/>
      <c r="I2587" s="617"/>
      <c r="J2587" s="546"/>
      <c r="K2587" s="546"/>
      <c r="L2587" s="546"/>
      <c r="M2587" s="546"/>
      <c r="N2587" s="546"/>
      <c r="O2587" s="546"/>
      <c r="P2587" s="546"/>
      <c r="Q2587" s="546"/>
      <c r="R2587" s="546"/>
      <c r="S2587" s="546"/>
      <c r="T2587" s="546"/>
      <c r="U2587" s="546"/>
      <c r="V2587" s="613"/>
      <c r="W2587" s="612"/>
      <c r="X2587" s="613"/>
      <c r="Y2587" s="613"/>
      <c r="Z2587" s="613"/>
      <c r="AA2587" s="613"/>
      <c r="AB2587" s="612"/>
      <c r="AC2587" s="606"/>
      <c r="AD2587" s="606"/>
      <c r="AE2587" s="606"/>
      <c r="AF2587" s="606"/>
      <c r="AG2587" s="606"/>
      <c r="AH2587" s="606"/>
      <c r="AI2587" s="606"/>
      <c r="AJ2587" s="606"/>
      <c r="AK2587" s="606"/>
      <c r="AL2587" s="606"/>
      <c r="AM2587" s="606"/>
      <c r="AN2587" s="606"/>
      <c r="AO2587" s="606"/>
      <c r="AP2587" s="606"/>
      <c r="AQ2587" s="546"/>
      <c r="AR2587" s="546"/>
      <c r="AS2587" s="546"/>
      <c r="AT2587" s="546"/>
    </row>
    <row r="2588" spans="1:46" s="618" customFormat="1">
      <c r="A2588" s="546"/>
      <c r="B2588" s="546"/>
      <c r="C2588" s="546"/>
      <c r="D2588" s="546"/>
      <c r="E2588" s="546"/>
      <c r="F2588" s="546"/>
      <c r="G2588" s="546"/>
      <c r="H2588" s="616"/>
      <c r="I2588" s="617"/>
      <c r="J2588" s="546"/>
      <c r="K2588" s="546"/>
      <c r="L2588" s="546"/>
      <c r="M2588" s="546"/>
      <c r="N2588" s="546"/>
      <c r="O2588" s="546"/>
      <c r="P2588" s="546"/>
      <c r="Q2588" s="546"/>
      <c r="R2588" s="546"/>
      <c r="S2588" s="546"/>
      <c r="T2588" s="546"/>
      <c r="U2588" s="546"/>
      <c r="V2588" s="613"/>
      <c r="W2588" s="612"/>
      <c r="X2588" s="613"/>
      <c r="Y2588" s="613"/>
      <c r="Z2588" s="613"/>
      <c r="AA2588" s="613"/>
      <c r="AB2588" s="612"/>
      <c r="AC2588" s="606"/>
      <c r="AD2588" s="606"/>
      <c r="AE2588" s="606"/>
      <c r="AF2588" s="606"/>
      <c r="AG2588" s="606"/>
      <c r="AH2588" s="606"/>
      <c r="AI2588" s="606"/>
      <c r="AJ2588" s="606"/>
      <c r="AK2588" s="606"/>
      <c r="AL2588" s="606"/>
      <c r="AM2588" s="606"/>
      <c r="AN2588" s="606"/>
      <c r="AO2588" s="606"/>
      <c r="AP2588" s="606"/>
      <c r="AQ2588" s="546"/>
      <c r="AR2588" s="546"/>
      <c r="AS2588" s="546"/>
      <c r="AT2588" s="546"/>
    </row>
    <row r="2589" spans="1:46" s="618" customFormat="1">
      <c r="A2589" s="546"/>
      <c r="B2589" s="546"/>
      <c r="C2589" s="546"/>
      <c r="D2589" s="546"/>
      <c r="E2589" s="546"/>
      <c r="F2589" s="546"/>
      <c r="G2589" s="546"/>
      <c r="H2589" s="616"/>
      <c r="I2589" s="617"/>
      <c r="J2589" s="546"/>
      <c r="K2589" s="546"/>
      <c r="L2589" s="546"/>
      <c r="M2589" s="546"/>
      <c r="N2589" s="546"/>
      <c r="O2589" s="546"/>
      <c r="P2589" s="546"/>
      <c r="Q2589" s="546"/>
      <c r="R2589" s="546"/>
      <c r="S2589" s="546"/>
      <c r="T2589" s="546"/>
      <c r="U2589" s="546"/>
      <c r="V2589" s="613"/>
      <c r="W2589" s="612"/>
      <c r="X2589" s="613"/>
      <c r="Y2589" s="613"/>
      <c r="Z2589" s="613"/>
      <c r="AA2589" s="613"/>
      <c r="AB2589" s="612"/>
      <c r="AC2589" s="606"/>
      <c r="AD2589" s="606"/>
      <c r="AE2589" s="606"/>
      <c r="AF2589" s="606"/>
      <c r="AG2589" s="606"/>
      <c r="AH2589" s="606"/>
      <c r="AI2589" s="606"/>
      <c r="AJ2589" s="606"/>
      <c r="AK2589" s="606"/>
      <c r="AL2589" s="606"/>
      <c r="AM2589" s="606"/>
      <c r="AN2589" s="606"/>
      <c r="AO2589" s="606"/>
      <c r="AP2589" s="606"/>
      <c r="AQ2589" s="546"/>
      <c r="AR2589" s="546"/>
      <c r="AS2589" s="546"/>
      <c r="AT2589" s="546"/>
    </row>
    <row r="2590" spans="1:46" s="618" customFormat="1">
      <c r="A2590" s="546"/>
      <c r="B2590" s="546"/>
      <c r="C2590" s="546"/>
      <c r="D2590" s="546"/>
      <c r="E2590" s="546"/>
      <c r="F2590" s="546"/>
      <c r="G2590" s="546"/>
      <c r="H2590" s="616"/>
      <c r="I2590" s="617"/>
      <c r="J2590" s="546"/>
      <c r="K2590" s="546"/>
      <c r="L2590" s="546"/>
      <c r="M2590" s="546"/>
      <c r="N2590" s="546"/>
      <c r="O2590" s="546"/>
      <c r="P2590" s="546"/>
      <c r="Q2590" s="546"/>
      <c r="R2590" s="546"/>
      <c r="S2590" s="546"/>
      <c r="T2590" s="546"/>
      <c r="U2590" s="546"/>
      <c r="V2590" s="613"/>
      <c r="W2590" s="612"/>
      <c r="X2590" s="613"/>
      <c r="Y2590" s="613"/>
      <c r="Z2590" s="613"/>
      <c r="AA2590" s="613"/>
      <c r="AB2590" s="612"/>
      <c r="AC2590" s="606"/>
      <c r="AD2590" s="606"/>
      <c r="AE2590" s="606"/>
      <c r="AF2590" s="606"/>
      <c r="AG2590" s="606"/>
      <c r="AH2590" s="606"/>
      <c r="AI2590" s="606"/>
      <c r="AJ2590" s="606"/>
      <c r="AK2590" s="606"/>
      <c r="AL2590" s="606"/>
      <c r="AM2590" s="606"/>
      <c r="AN2590" s="606"/>
      <c r="AO2590" s="606"/>
      <c r="AP2590" s="606"/>
      <c r="AQ2590" s="546"/>
      <c r="AR2590" s="546"/>
      <c r="AS2590" s="546"/>
      <c r="AT2590" s="546"/>
    </row>
    <row r="2591" spans="1:46" s="618" customFormat="1">
      <c r="A2591" s="546"/>
      <c r="B2591" s="546"/>
      <c r="C2591" s="546"/>
      <c r="D2591" s="546"/>
      <c r="E2591" s="546"/>
      <c r="F2591" s="546"/>
      <c r="G2591" s="546"/>
      <c r="H2591" s="616"/>
      <c r="I2591" s="617"/>
      <c r="J2591" s="546"/>
      <c r="K2591" s="546"/>
      <c r="L2591" s="546"/>
      <c r="M2591" s="546"/>
      <c r="N2591" s="546"/>
      <c r="O2591" s="546"/>
      <c r="P2591" s="546"/>
      <c r="Q2591" s="546"/>
      <c r="R2591" s="546"/>
      <c r="S2591" s="546"/>
      <c r="T2591" s="546"/>
      <c r="U2591" s="546"/>
      <c r="V2591" s="613"/>
      <c r="W2591" s="612"/>
      <c r="X2591" s="613"/>
      <c r="Y2591" s="613"/>
      <c r="Z2591" s="613"/>
      <c r="AA2591" s="613"/>
      <c r="AB2591" s="612"/>
      <c r="AC2591" s="606"/>
      <c r="AD2591" s="606"/>
      <c r="AE2591" s="606"/>
      <c r="AF2591" s="606"/>
      <c r="AG2591" s="606"/>
      <c r="AH2591" s="606"/>
      <c r="AI2591" s="606"/>
      <c r="AJ2591" s="606"/>
      <c r="AK2591" s="606"/>
      <c r="AL2591" s="606"/>
      <c r="AM2591" s="606"/>
      <c r="AN2591" s="606"/>
      <c r="AO2591" s="606"/>
      <c r="AP2591" s="606"/>
      <c r="AQ2591" s="546"/>
      <c r="AR2591" s="546"/>
      <c r="AS2591" s="546"/>
      <c r="AT2591" s="546"/>
    </row>
    <row r="2592" spans="1:46" s="618" customFormat="1">
      <c r="A2592" s="546"/>
      <c r="B2592" s="546"/>
      <c r="C2592" s="546"/>
      <c r="D2592" s="546"/>
      <c r="E2592" s="546"/>
      <c r="F2592" s="546"/>
      <c r="G2592" s="546"/>
      <c r="H2592" s="616"/>
      <c r="I2592" s="617"/>
      <c r="J2592" s="546"/>
      <c r="K2592" s="546"/>
      <c r="L2592" s="546"/>
      <c r="M2592" s="546"/>
      <c r="N2592" s="546"/>
      <c r="O2592" s="546"/>
      <c r="P2592" s="546"/>
      <c r="Q2592" s="546"/>
      <c r="R2592" s="546"/>
      <c r="S2592" s="546"/>
      <c r="T2592" s="546"/>
      <c r="U2592" s="546"/>
      <c r="V2592" s="613"/>
      <c r="W2592" s="612"/>
      <c r="X2592" s="613"/>
      <c r="Y2592" s="613"/>
      <c r="Z2592" s="613"/>
      <c r="AA2592" s="613"/>
      <c r="AB2592" s="612"/>
      <c r="AC2592" s="606"/>
      <c r="AD2592" s="606"/>
      <c r="AE2592" s="606"/>
      <c r="AF2592" s="606"/>
      <c r="AG2592" s="606"/>
      <c r="AH2592" s="606"/>
      <c r="AI2592" s="606"/>
      <c r="AJ2592" s="606"/>
      <c r="AK2592" s="606"/>
      <c r="AL2592" s="606"/>
      <c r="AM2592" s="606"/>
      <c r="AN2592" s="606"/>
      <c r="AO2592" s="606"/>
      <c r="AP2592" s="606"/>
      <c r="AQ2592" s="546"/>
      <c r="AR2592" s="546"/>
      <c r="AS2592" s="546"/>
      <c r="AT2592" s="546"/>
    </row>
    <row r="2593" spans="1:46" s="618" customFormat="1">
      <c r="A2593" s="546"/>
      <c r="B2593" s="546"/>
      <c r="C2593" s="546"/>
      <c r="D2593" s="546"/>
      <c r="E2593" s="546"/>
      <c r="F2593" s="546"/>
      <c r="G2593" s="546"/>
      <c r="H2593" s="616"/>
      <c r="I2593" s="617"/>
      <c r="J2593" s="546"/>
      <c r="K2593" s="546"/>
      <c r="L2593" s="546"/>
      <c r="M2593" s="546"/>
      <c r="N2593" s="546"/>
      <c r="O2593" s="546"/>
      <c r="P2593" s="546"/>
      <c r="Q2593" s="546"/>
      <c r="R2593" s="546"/>
      <c r="S2593" s="546"/>
      <c r="T2593" s="546"/>
      <c r="U2593" s="546"/>
      <c r="V2593" s="613"/>
      <c r="W2593" s="612"/>
      <c r="X2593" s="613"/>
      <c r="Y2593" s="613"/>
      <c r="Z2593" s="613"/>
      <c r="AA2593" s="613"/>
      <c r="AB2593" s="612"/>
      <c r="AC2593" s="606"/>
      <c r="AD2593" s="606"/>
      <c r="AE2593" s="606"/>
      <c r="AF2593" s="606"/>
      <c r="AG2593" s="606"/>
      <c r="AH2593" s="606"/>
      <c r="AI2593" s="606"/>
      <c r="AJ2593" s="606"/>
      <c r="AK2593" s="606"/>
      <c r="AL2593" s="606"/>
      <c r="AM2593" s="606"/>
      <c r="AN2593" s="606"/>
      <c r="AO2593" s="606"/>
      <c r="AP2593" s="606"/>
      <c r="AQ2593" s="546"/>
      <c r="AR2593" s="546"/>
      <c r="AS2593" s="546"/>
      <c r="AT2593" s="546"/>
    </row>
    <row r="2594" spans="1:46" s="618" customFormat="1">
      <c r="A2594" s="546"/>
      <c r="B2594" s="546"/>
      <c r="C2594" s="546"/>
      <c r="D2594" s="546"/>
      <c r="E2594" s="546"/>
      <c r="F2594" s="546"/>
      <c r="G2594" s="546"/>
      <c r="H2594" s="616"/>
      <c r="I2594" s="617"/>
      <c r="J2594" s="546"/>
      <c r="K2594" s="546"/>
      <c r="L2594" s="546"/>
      <c r="M2594" s="546"/>
      <c r="N2594" s="546"/>
      <c r="O2594" s="546"/>
      <c r="P2594" s="546"/>
      <c r="Q2594" s="546"/>
      <c r="R2594" s="546"/>
      <c r="S2594" s="546"/>
      <c r="T2594" s="546"/>
      <c r="U2594" s="546"/>
      <c r="V2594" s="613"/>
      <c r="W2594" s="612"/>
      <c r="X2594" s="613"/>
      <c r="Y2594" s="613"/>
      <c r="Z2594" s="613"/>
      <c r="AA2594" s="613"/>
      <c r="AB2594" s="612"/>
      <c r="AC2594" s="606"/>
      <c r="AD2594" s="606"/>
      <c r="AE2594" s="606"/>
      <c r="AF2594" s="606"/>
      <c r="AG2594" s="606"/>
      <c r="AH2594" s="606"/>
      <c r="AI2594" s="606"/>
      <c r="AJ2594" s="606"/>
      <c r="AK2594" s="606"/>
      <c r="AL2594" s="606"/>
      <c r="AM2594" s="606"/>
      <c r="AN2594" s="606"/>
      <c r="AO2594" s="606"/>
      <c r="AP2594" s="606"/>
      <c r="AQ2594" s="546"/>
      <c r="AR2594" s="546"/>
      <c r="AS2594" s="546"/>
      <c r="AT2594" s="546"/>
    </row>
    <row r="2595" spans="1:46" s="618" customFormat="1">
      <c r="A2595" s="546"/>
      <c r="B2595" s="546"/>
      <c r="C2595" s="546"/>
      <c r="D2595" s="546"/>
      <c r="E2595" s="546"/>
      <c r="F2595" s="546"/>
      <c r="G2595" s="546"/>
      <c r="H2595" s="616"/>
      <c r="I2595" s="617"/>
      <c r="J2595" s="546"/>
      <c r="K2595" s="546"/>
      <c r="L2595" s="546"/>
      <c r="M2595" s="546"/>
      <c r="N2595" s="546"/>
      <c r="O2595" s="546"/>
      <c r="P2595" s="546"/>
      <c r="Q2595" s="546"/>
      <c r="R2595" s="546"/>
      <c r="S2595" s="546"/>
      <c r="T2595" s="546"/>
      <c r="U2595" s="546"/>
      <c r="V2595" s="613"/>
      <c r="W2595" s="612"/>
      <c r="X2595" s="613"/>
      <c r="Y2595" s="613"/>
      <c r="Z2595" s="613"/>
      <c r="AA2595" s="613"/>
      <c r="AB2595" s="612"/>
      <c r="AC2595" s="606"/>
      <c r="AD2595" s="606"/>
      <c r="AE2595" s="606"/>
      <c r="AF2595" s="606"/>
      <c r="AG2595" s="606"/>
      <c r="AH2595" s="606"/>
      <c r="AI2595" s="606"/>
      <c r="AJ2595" s="606"/>
      <c r="AK2595" s="606"/>
      <c r="AL2595" s="606"/>
      <c r="AM2595" s="606"/>
      <c r="AN2595" s="606"/>
      <c r="AO2595" s="606"/>
      <c r="AP2595" s="606"/>
      <c r="AQ2595" s="546"/>
      <c r="AR2595" s="546"/>
      <c r="AS2595" s="546"/>
      <c r="AT2595" s="546"/>
    </row>
    <row r="2596" spans="1:46" s="618" customFormat="1">
      <c r="A2596" s="546"/>
      <c r="B2596" s="546"/>
      <c r="C2596" s="546"/>
      <c r="D2596" s="546"/>
      <c r="E2596" s="546"/>
      <c r="F2596" s="546"/>
      <c r="G2596" s="546"/>
      <c r="H2596" s="616"/>
      <c r="I2596" s="617"/>
      <c r="J2596" s="546"/>
      <c r="K2596" s="546"/>
      <c r="L2596" s="546"/>
      <c r="M2596" s="546"/>
      <c r="N2596" s="546"/>
      <c r="O2596" s="546"/>
      <c r="P2596" s="546"/>
      <c r="Q2596" s="546"/>
      <c r="R2596" s="546"/>
      <c r="S2596" s="546"/>
      <c r="T2596" s="546"/>
      <c r="U2596" s="546"/>
      <c r="V2596" s="613"/>
      <c r="W2596" s="612"/>
      <c r="X2596" s="613"/>
      <c r="Y2596" s="613"/>
      <c r="Z2596" s="613"/>
      <c r="AA2596" s="613"/>
      <c r="AB2596" s="612"/>
      <c r="AC2596" s="606"/>
      <c r="AD2596" s="606"/>
      <c r="AE2596" s="606"/>
      <c r="AF2596" s="606"/>
      <c r="AG2596" s="606"/>
      <c r="AH2596" s="606"/>
      <c r="AI2596" s="606"/>
      <c r="AJ2596" s="606"/>
      <c r="AK2596" s="606"/>
      <c r="AL2596" s="606"/>
      <c r="AM2596" s="606"/>
      <c r="AN2596" s="606"/>
      <c r="AO2596" s="606"/>
      <c r="AP2596" s="606"/>
      <c r="AQ2596" s="546"/>
      <c r="AR2596" s="546"/>
      <c r="AS2596" s="546"/>
      <c r="AT2596" s="546"/>
    </row>
    <row r="2597" spans="1:46" s="618" customFormat="1">
      <c r="A2597" s="546"/>
      <c r="B2597" s="546"/>
      <c r="C2597" s="546"/>
      <c r="D2597" s="546"/>
      <c r="E2597" s="546"/>
      <c r="F2597" s="546"/>
      <c r="G2597" s="546"/>
      <c r="H2597" s="616"/>
      <c r="I2597" s="617"/>
      <c r="J2597" s="546"/>
      <c r="K2597" s="546"/>
      <c r="L2597" s="546"/>
      <c r="M2597" s="546"/>
      <c r="N2597" s="546"/>
      <c r="O2597" s="546"/>
      <c r="P2597" s="546"/>
      <c r="Q2597" s="546"/>
      <c r="R2597" s="546"/>
      <c r="S2597" s="546"/>
      <c r="T2597" s="546"/>
      <c r="U2597" s="546"/>
      <c r="V2597" s="613"/>
      <c r="W2597" s="612"/>
      <c r="X2597" s="613"/>
      <c r="Y2597" s="613"/>
      <c r="Z2597" s="613"/>
      <c r="AA2597" s="613"/>
      <c r="AB2597" s="612"/>
      <c r="AC2597" s="606"/>
      <c r="AD2597" s="606"/>
      <c r="AE2597" s="606"/>
      <c r="AF2597" s="606"/>
      <c r="AG2597" s="606"/>
      <c r="AH2597" s="606"/>
      <c r="AI2597" s="606"/>
      <c r="AJ2597" s="606"/>
      <c r="AK2597" s="606"/>
      <c r="AL2597" s="606"/>
      <c r="AM2597" s="606"/>
      <c r="AN2597" s="606"/>
      <c r="AO2597" s="606"/>
      <c r="AP2597" s="606"/>
      <c r="AQ2597" s="546"/>
      <c r="AR2597" s="546"/>
      <c r="AS2597" s="546"/>
      <c r="AT2597" s="546"/>
    </row>
    <row r="2598" spans="1:46" s="618" customFormat="1">
      <c r="A2598" s="546"/>
      <c r="B2598" s="546"/>
      <c r="C2598" s="546"/>
      <c r="D2598" s="546"/>
      <c r="E2598" s="546"/>
      <c r="F2598" s="546"/>
      <c r="G2598" s="546"/>
      <c r="H2598" s="616"/>
      <c r="I2598" s="617"/>
      <c r="J2598" s="546"/>
      <c r="K2598" s="546"/>
      <c r="L2598" s="546"/>
      <c r="M2598" s="546"/>
      <c r="N2598" s="546"/>
      <c r="O2598" s="546"/>
      <c r="P2598" s="546"/>
      <c r="Q2598" s="546"/>
      <c r="R2598" s="546"/>
      <c r="S2598" s="546"/>
      <c r="T2598" s="546"/>
      <c r="U2598" s="546"/>
      <c r="V2598" s="613"/>
      <c r="W2598" s="612"/>
      <c r="X2598" s="613"/>
      <c r="Y2598" s="613"/>
      <c r="Z2598" s="613"/>
      <c r="AA2598" s="613"/>
      <c r="AB2598" s="612"/>
      <c r="AC2598" s="606"/>
      <c r="AD2598" s="606"/>
      <c r="AE2598" s="606"/>
      <c r="AF2598" s="606"/>
      <c r="AG2598" s="606"/>
      <c r="AH2598" s="606"/>
      <c r="AI2598" s="606"/>
      <c r="AJ2598" s="606"/>
      <c r="AK2598" s="606"/>
      <c r="AL2598" s="606"/>
      <c r="AM2598" s="606"/>
      <c r="AN2598" s="606"/>
      <c r="AO2598" s="606"/>
      <c r="AP2598" s="606"/>
      <c r="AQ2598" s="546"/>
      <c r="AR2598" s="546"/>
      <c r="AS2598" s="546"/>
      <c r="AT2598" s="546"/>
    </row>
    <row r="2599" spans="1:46" s="618" customFormat="1">
      <c r="A2599" s="546"/>
      <c r="B2599" s="546"/>
      <c r="C2599" s="546"/>
      <c r="D2599" s="546"/>
      <c r="E2599" s="546"/>
      <c r="F2599" s="546"/>
      <c r="G2599" s="546"/>
      <c r="H2599" s="616"/>
      <c r="I2599" s="617"/>
      <c r="J2599" s="546"/>
      <c r="K2599" s="546"/>
      <c r="L2599" s="546"/>
      <c r="M2599" s="546"/>
      <c r="N2599" s="546"/>
      <c r="O2599" s="546"/>
      <c r="P2599" s="546"/>
      <c r="Q2599" s="546"/>
      <c r="R2599" s="546"/>
      <c r="S2599" s="546"/>
      <c r="T2599" s="546"/>
      <c r="U2599" s="546"/>
      <c r="V2599" s="613"/>
      <c r="W2599" s="612"/>
      <c r="X2599" s="613"/>
      <c r="Y2599" s="613"/>
      <c r="Z2599" s="613"/>
      <c r="AA2599" s="613"/>
      <c r="AB2599" s="612"/>
      <c r="AC2599" s="606"/>
      <c r="AD2599" s="606"/>
      <c r="AE2599" s="606"/>
      <c r="AF2599" s="606"/>
      <c r="AG2599" s="606"/>
      <c r="AH2599" s="606"/>
      <c r="AI2599" s="606"/>
      <c r="AJ2599" s="606"/>
      <c r="AK2599" s="606"/>
      <c r="AL2599" s="606"/>
      <c r="AM2599" s="606"/>
      <c r="AN2599" s="606"/>
      <c r="AO2599" s="606"/>
      <c r="AP2599" s="606"/>
      <c r="AQ2599" s="546"/>
      <c r="AR2599" s="546"/>
      <c r="AS2599" s="546"/>
      <c r="AT2599" s="546"/>
    </row>
    <row r="2600" spans="1:46" s="618" customFormat="1">
      <c r="A2600" s="546"/>
      <c r="B2600" s="546"/>
      <c r="C2600" s="546"/>
      <c r="D2600" s="546"/>
      <c r="E2600" s="546"/>
      <c r="F2600" s="546"/>
      <c r="G2600" s="546"/>
      <c r="H2600" s="616"/>
      <c r="I2600" s="617"/>
      <c r="J2600" s="546"/>
      <c r="K2600" s="546"/>
      <c r="L2600" s="546"/>
      <c r="M2600" s="546"/>
      <c r="N2600" s="546"/>
      <c r="O2600" s="546"/>
      <c r="P2600" s="546"/>
      <c r="Q2600" s="546"/>
      <c r="R2600" s="546"/>
      <c r="S2600" s="546"/>
      <c r="T2600" s="546"/>
      <c r="U2600" s="546"/>
      <c r="V2600" s="613"/>
      <c r="W2600" s="612"/>
      <c r="X2600" s="613"/>
      <c r="Y2600" s="613"/>
      <c r="Z2600" s="613"/>
      <c r="AA2600" s="613"/>
      <c r="AB2600" s="612"/>
      <c r="AC2600" s="606"/>
      <c r="AD2600" s="606"/>
      <c r="AE2600" s="606"/>
      <c r="AF2600" s="606"/>
      <c r="AG2600" s="606"/>
      <c r="AH2600" s="606"/>
      <c r="AI2600" s="606"/>
      <c r="AJ2600" s="606"/>
      <c r="AK2600" s="606"/>
      <c r="AL2600" s="606"/>
      <c r="AM2600" s="606"/>
      <c r="AN2600" s="606"/>
      <c r="AO2600" s="606"/>
      <c r="AP2600" s="606"/>
      <c r="AQ2600" s="546"/>
      <c r="AR2600" s="546"/>
      <c r="AS2600" s="546"/>
      <c r="AT2600" s="546"/>
    </row>
    <row r="2601" spans="1:46" s="618" customFormat="1">
      <c r="A2601" s="546"/>
      <c r="B2601" s="546"/>
      <c r="C2601" s="546"/>
      <c r="D2601" s="546"/>
      <c r="E2601" s="546"/>
      <c r="F2601" s="546"/>
      <c r="G2601" s="546"/>
      <c r="H2601" s="616"/>
      <c r="I2601" s="617"/>
      <c r="J2601" s="546"/>
      <c r="K2601" s="546"/>
      <c r="L2601" s="546"/>
      <c r="M2601" s="546"/>
      <c r="N2601" s="546"/>
      <c r="O2601" s="546"/>
      <c r="P2601" s="546"/>
      <c r="Q2601" s="546"/>
      <c r="R2601" s="546"/>
      <c r="S2601" s="546"/>
      <c r="T2601" s="546"/>
      <c r="U2601" s="546"/>
      <c r="V2601" s="613"/>
      <c r="W2601" s="612"/>
      <c r="X2601" s="613"/>
      <c r="Y2601" s="613"/>
      <c r="Z2601" s="613"/>
      <c r="AA2601" s="613"/>
      <c r="AB2601" s="612"/>
      <c r="AC2601" s="606"/>
      <c r="AD2601" s="606"/>
      <c r="AE2601" s="606"/>
      <c r="AF2601" s="606"/>
      <c r="AG2601" s="606"/>
      <c r="AH2601" s="606"/>
      <c r="AI2601" s="606"/>
      <c r="AJ2601" s="606"/>
      <c r="AK2601" s="606"/>
      <c r="AL2601" s="606"/>
      <c r="AM2601" s="606"/>
      <c r="AN2601" s="606"/>
      <c r="AO2601" s="606"/>
      <c r="AP2601" s="606"/>
      <c r="AQ2601" s="546"/>
      <c r="AR2601" s="546"/>
      <c r="AS2601" s="546"/>
      <c r="AT2601" s="546"/>
    </row>
    <row r="2602" spans="1:46" s="618" customFormat="1">
      <c r="A2602" s="546"/>
      <c r="B2602" s="546"/>
      <c r="C2602" s="546"/>
      <c r="D2602" s="546"/>
      <c r="E2602" s="546"/>
      <c r="F2602" s="546"/>
      <c r="G2602" s="546"/>
      <c r="H2602" s="616"/>
      <c r="I2602" s="617"/>
      <c r="J2602" s="546"/>
      <c r="K2602" s="546"/>
      <c r="L2602" s="546"/>
      <c r="M2602" s="546"/>
      <c r="N2602" s="546"/>
      <c r="O2602" s="546"/>
      <c r="P2602" s="546"/>
      <c r="Q2602" s="546"/>
      <c r="R2602" s="546"/>
      <c r="S2602" s="546"/>
      <c r="T2602" s="546"/>
      <c r="U2602" s="546"/>
      <c r="V2602" s="613"/>
      <c r="W2602" s="612"/>
      <c r="X2602" s="613"/>
      <c r="Y2602" s="613"/>
      <c r="Z2602" s="613"/>
      <c r="AA2602" s="613"/>
      <c r="AB2602" s="612"/>
      <c r="AC2602" s="606"/>
      <c r="AD2602" s="606"/>
      <c r="AE2602" s="606"/>
      <c r="AF2602" s="606"/>
      <c r="AG2602" s="606"/>
      <c r="AH2602" s="606"/>
      <c r="AI2602" s="606"/>
      <c r="AJ2602" s="606"/>
      <c r="AK2602" s="606"/>
      <c r="AL2602" s="606"/>
      <c r="AM2602" s="606"/>
      <c r="AN2602" s="606"/>
      <c r="AO2602" s="606"/>
      <c r="AP2602" s="606"/>
      <c r="AQ2602" s="546"/>
      <c r="AR2602" s="546"/>
      <c r="AS2602" s="546"/>
      <c r="AT2602" s="546"/>
    </row>
    <row r="2603" spans="1:46" s="618" customFormat="1">
      <c r="A2603" s="546"/>
      <c r="B2603" s="546"/>
      <c r="C2603" s="546"/>
      <c r="D2603" s="546"/>
      <c r="E2603" s="546"/>
      <c r="F2603" s="546"/>
      <c r="G2603" s="546"/>
      <c r="H2603" s="616"/>
      <c r="I2603" s="617"/>
      <c r="J2603" s="546"/>
      <c r="K2603" s="546"/>
      <c r="L2603" s="546"/>
      <c r="M2603" s="546"/>
      <c r="N2603" s="546"/>
      <c r="O2603" s="546"/>
      <c r="P2603" s="546"/>
      <c r="Q2603" s="546"/>
      <c r="R2603" s="546"/>
      <c r="S2603" s="546"/>
      <c r="T2603" s="546"/>
      <c r="U2603" s="546"/>
      <c r="V2603" s="613"/>
      <c r="W2603" s="612"/>
      <c r="X2603" s="613"/>
      <c r="Y2603" s="613"/>
      <c r="Z2603" s="613"/>
      <c r="AA2603" s="613"/>
      <c r="AB2603" s="612"/>
      <c r="AC2603" s="606"/>
      <c r="AD2603" s="606"/>
      <c r="AE2603" s="606"/>
      <c r="AF2603" s="606"/>
      <c r="AG2603" s="606"/>
      <c r="AH2603" s="606"/>
      <c r="AI2603" s="606"/>
      <c r="AJ2603" s="606"/>
      <c r="AK2603" s="606"/>
      <c r="AL2603" s="606"/>
      <c r="AM2603" s="606"/>
      <c r="AN2603" s="606"/>
      <c r="AO2603" s="606"/>
      <c r="AP2603" s="606"/>
      <c r="AQ2603" s="546"/>
      <c r="AR2603" s="546"/>
      <c r="AS2603" s="546"/>
      <c r="AT2603" s="546"/>
    </row>
    <row r="2604" spans="1:46" s="618" customFormat="1">
      <c r="A2604" s="546"/>
      <c r="B2604" s="546"/>
      <c r="C2604" s="546"/>
      <c r="D2604" s="546"/>
      <c r="E2604" s="546"/>
      <c r="F2604" s="546"/>
      <c r="G2604" s="546"/>
      <c r="H2604" s="616"/>
      <c r="I2604" s="617"/>
      <c r="J2604" s="546"/>
      <c r="K2604" s="546"/>
      <c r="L2604" s="546"/>
      <c r="M2604" s="546"/>
      <c r="N2604" s="546"/>
      <c r="O2604" s="546"/>
      <c r="P2604" s="546"/>
      <c r="Q2604" s="546"/>
      <c r="R2604" s="546"/>
      <c r="S2604" s="546"/>
      <c r="T2604" s="546"/>
      <c r="U2604" s="546"/>
      <c r="V2604" s="613"/>
      <c r="W2604" s="612"/>
      <c r="X2604" s="613"/>
      <c r="Y2604" s="613"/>
      <c r="Z2604" s="613"/>
      <c r="AA2604" s="613"/>
      <c r="AB2604" s="612"/>
      <c r="AC2604" s="606"/>
      <c r="AD2604" s="606"/>
      <c r="AE2604" s="606"/>
      <c r="AF2604" s="606"/>
      <c r="AG2604" s="606"/>
      <c r="AH2604" s="606"/>
      <c r="AI2604" s="606"/>
      <c r="AJ2604" s="606"/>
      <c r="AK2604" s="606"/>
      <c r="AL2604" s="606"/>
      <c r="AM2604" s="606"/>
      <c r="AN2604" s="606"/>
      <c r="AO2604" s="606"/>
      <c r="AP2604" s="606"/>
      <c r="AQ2604" s="546"/>
      <c r="AR2604" s="546"/>
      <c r="AS2604" s="546"/>
      <c r="AT2604" s="546"/>
    </row>
    <row r="2605" spans="1:46" s="618" customFormat="1">
      <c r="A2605" s="546"/>
      <c r="B2605" s="546"/>
      <c r="C2605" s="546"/>
      <c r="D2605" s="546"/>
      <c r="E2605" s="546"/>
      <c r="F2605" s="546"/>
      <c r="G2605" s="546"/>
      <c r="H2605" s="616"/>
      <c r="I2605" s="617"/>
      <c r="J2605" s="546"/>
      <c r="K2605" s="546"/>
      <c r="L2605" s="546"/>
      <c r="M2605" s="546"/>
      <c r="N2605" s="546"/>
      <c r="O2605" s="546"/>
      <c r="P2605" s="546"/>
      <c r="Q2605" s="546"/>
      <c r="R2605" s="546"/>
      <c r="S2605" s="546"/>
      <c r="T2605" s="546"/>
      <c r="U2605" s="546"/>
      <c r="V2605" s="613"/>
      <c r="W2605" s="612"/>
      <c r="X2605" s="613"/>
      <c r="Y2605" s="613"/>
      <c r="Z2605" s="613"/>
      <c r="AA2605" s="613"/>
      <c r="AB2605" s="612"/>
      <c r="AC2605" s="606"/>
      <c r="AD2605" s="606"/>
      <c r="AE2605" s="606"/>
      <c r="AF2605" s="606"/>
      <c r="AG2605" s="606"/>
      <c r="AH2605" s="606"/>
      <c r="AI2605" s="606"/>
      <c r="AJ2605" s="606"/>
      <c r="AK2605" s="606"/>
      <c r="AL2605" s="606"/>
      <c r="AM2605" s="606"/>
      <c r="AN2605" s="606"/>
      <c r="AO2605" s="606"/>
      <c r="AP2605" s="606"/>
      <c r="AQ2605" s="546"/>
      <c r="AR2605" s="546"/>
      <c r="AS2605" s="546"/>
      <c r="AT2605" s="546"/>
    </row>
    <row r="2606" spans="1:46" s="618" customFormat="1">
      <c r="A2606" s="546"/>
      <c r="B2606" s="546"/>
      <c r="C2606" s="546"/>
      <c r="D2606" s="546"/>
      <c r="E2606" s="546"/>
      <c r="F2606" s="546"/>
      <c r="G2606" s="546"/>
      <c r="H2606" s="616"/>
      <c r="I2606" s="617"/>
      <c r="J2606" s="546"/>
      <c r="K2606" s="546"/>
      <c r="L2606" s="546"/>
      <c r="M2606" s="546"/>
      <c r="N2606" s="546"/>
      <c r="O2606" s="546"/>
      <c r="P2606" s="546"/>
      <c r="Q2606" s="546"/>
      <c r="R2606" s="546"/>
      <c r="S2606" s="546"/>
      <c r="T2606" s="546"/>
      <c r="U2606" s="546"/>
      <c r="V2606" s="613"/>
      <c r="W2606" s="612"/>
      <c r="X2606" s="613"/>
      <c r="Y2606" s="613"/>
      <c r="Z2606" s="613"/>
      <c r="AA2606" s="613"/>
      <c r="AB2606" s="612"/>
      <c r="AC2606" s="606"/>
      <c r="AD2606" s="606"/>
      <c r="AE2606" s="606"/>
      <c r="AF2606" s="606"/>
      <c r="AG2606" s="606"/>
      <c r="AH2606" s="606"/>
      <c r="AI2606" s="606"/>
      <c r="AJ2606" s="606"/>
      <c r="AK2606" s="606"/>
      <c r="AL2606" s="606"/>
      <c r="AM2606" s="606"/>
      <c r="AN2606" s="606"/>
      <c r="AO2606" s="606"/>
      <c r="AP2606" s="606"/>
      <c r="AQ2606" s="546"/>
      <c r="AR2606" s="546"/>
      <c r="AS2606" s="546"/>
      <c r="AT2606" s="546"/>
    </row>
    <row r="2607" spans="1:46" s="618" customFormat="1">
      <c r="A2607" s="546"/>
      <c r="B2607" s="546"/>
      <c r="C2607" s="546"/>
      <c r="D2607" s="546"/>
      <c r="E2607" s="546"/>
      <c r="F2607" s="546"/>
      <c r="G2607" s="546"/>
      <c r="H2607" s="616"/>
      <c r="I2607" s="617"/>
      <c r="J2607" s="546"/>
      <c r="K2607" s="546"/>
      <c r="L2607" s="546"/>
      <c r="M2607" s="546"/>
      <c r="N2607" s="546"/>
      <c r="O2607" s="546"/>
      <c r="P2607" s="546"/>
      <c r="Q2607" s="546"/>
      <c r="R2607" s="546"/>
      <c r="S2607" s="546"/>
      <c r="T2607" s="546"/>
      <c r="U2607" s="546"/>
      <c r="V2607" s="613"/>
      <c r="W2607" s="612"/>
      <c r="X2607" s="613"/>
      <c r="Y2607" s="613"/>
      <c r="Z2607" s="613"/>
      <c r="AA2607" s="613"/>
      <c r="AB2607" s="612"/>
      <c r="AC2607" s="606"/>
      <c r="AD2607" s="606"/>
      <c r="AE2607" s="606"/>
      <c r="AF2607" s="606"/>
      <c r="AG2607" s="606"/>
      <c r="AH2607" s="606"/>
      <c r="AI2607" s="606"/>
      <c r="AJ2607" s="606"/>
      <c r="AK2607" s="606"/>
      <c r="AL2607" s="606"/>
      <c r="AM2607" s="606"/>
      <c r="AN2607" s="606"/>
      <c r="AO2607" s="606"/>
      <c r="AP2607" s="606"/>
      <c r="AQ2607" s="546"/>
      <c r="AR2607" s="546"/>
      <c r="AS2607" s="546"/>
      <c r="AT2607" s="546"/>
    </row>
    <row r="2608" spans="1:46" s="618" customFormat="1">
      <c r="A2608" s="546"/>
      <c r="B2608" s="546"/>
      <c r="C2608" s="546"/>
      <c r="D2608" s="546"/>
      <c r="E2608" s="546"/>
      <c r="F2608" s="546"/>
      <c r="G2608" s="546"/>
      <c r="H2608" s="616"/>
      <c r="I2608" s="617"/>
      <c r="J2608" s="546"/>
      <c r="K2608" s="546"/>
      <c r="L2608" s="546"/>
      <c r="M2608" s="546"/>
      <c r="N2608" s="546"/>
      <c r="O2608" s="546"/>
      <c r="P2608" s="546"/>
      <c r="Q2608" s="546"/>
      <c r="R2608" s="546"/>
      <c r="S2608" s="546"/>
      <c r="T2608" s="546"/>
      <c r="U2608" s="546"/>
      <c r="V2608" s="613"/>
      <c r="W2608" s="612"/>
      <c r="X2608" s="613"/>
      <c r="Y2608" s="613"/>
      <c r="Z2608" s="613"/>
      <c r="AA2608" s="613"/>
      <c r="AB2608" s="612"/>
      <c r="AC2608" s="606"/>
      <c r="AD2608" s="606"/>
      <c r="AE2608" s="606"/>
      <c r="AF2608" s="606"/>
      <c r="AG2608" s="606"/>
      <c r="AH2608" s="606"/>
      <c r="AI2608" s="606"/>
      <c r="AJ2608" s="606"/>
      <c r="AK2608" s="606"/>
      <c r="AL2608" s="606"/>
      <c r="AM2608" s="606"/>
      <c r="AN2608" s="606"/>
      <c r="AO2608" s="606"/>
      <c r="AP2608" s="606"/>
      <c r="AQ2608" s="546"/>
      <c r="AR2608" s="546"/>
      <c r="AS2608" s="546"/>
      <c r="AT2608" s="546"/>
    </row>
    <row r="2609" spans="1:46" s="618" customFormat="1">
      <c r="A2609" s="546"/>
      <c r="B2609" s="546"/>
      <c r="C2609" s="546"/>
      <c r="D2609" s="546"/>
      <c r="E2609" s="546"/>
      <c r="F2609" s="546"/>
      <c r="G2609" s="546"/>
      <c r="H2609" s="616"/>
      <c r="I2609" s="617"/>
      <c r="J2609" s="546"/>
      <c r="K2609" s="546"/>
      <c r="L2609" s="546"/>
      <c r="M2609" s="546"/>
      <c r="N2609" s="546"/>
      <c r="O2609" s="546"/>
      <c r="P2609" s="546"/>
      <c r="Q2609" s="546"/>
      <c r="R2609" s="546"/>
      <c r="S2609" s="546"/>
      <c r="T2609" s="546"/>
      <c r="U2609" s="546"/>
      <c r="V2609" s="613"/>
      <c r="W2609" s="612"/>
      <c r="X2609" s="613"/>
      <c r="Y2609" s="613"/>
      <c r="Z2609" s="613"/>
      <c r="AA2609" s="613"/>
      <c r="AB2609" s="612"/>
      <c r="AC2609" s="606"/>
      <c r="AD2609" s="606"/>
      <c r="AE2609" s="606"/>
      <c r="AF2609" s="606"/>
      <c r="AG2609" s="606"/>
      <c r="AH2609" s="606"/>
      <c r="AI2609" s="606"/>
      <c r="AJ2609" s="606"/>
      <c r="AK2609" s="606"/>
      <c r="AL2609" s="606"/>
      <c r="AM2609" s="606"/>
      <c r="AN2609" s="606"/>
      <c r="AO2609" s="606"/>
      <c r="AP2609" s="606"/>
      <c r="AQ2609" s="546"/>
      <c r="AR2609" s="546"/>
      <c r="AS2609" s="546"/>
      <c r="AT2609" s="546"/>
    </row>
    <row r="2610" spans="1:46" s="618" customFormat="1">
      <c r="A2610" s="546"/>
      <c r="B2610" s="546"/>
      <c r="C2610" s="546"/>
      <c r="D2610" s="546"/>
      <c r="E2610" s="546"/>
      <c r="F2610" s="546"/>
      <c r="G2610" s="546"/>
      <c r="H2610" s="616"/>
      <c r="I2610" s="617"/>
      <c r="J2610" s="546"/>
      <c r="K2610" s="546"/>
      <c r="L2610" s="546"/>
      <c r="M2610" s="546"/>
      <c r="N2610" s="546"/>
      <c r="O2610" s="546"/>
      <c r="P2610" s="546"/>
      <c r="Q2610" s="546"/>
      <c r="R2610" s="546"/>
      <c r="S2610" s="546"/>
      <c r="T2610" s="546"/>
      <c r="U2610" s="546"/>
      <c r="V2610" s="613"/>
      <c r="W2610" s="612"/>
      <c r="X2610" s="613"/>
      <c r="Y2610" s="613"/>
      <c r="Z2610" s="613"/>
      <c r="AA2610" s="613"/>
      <c r="AB2610" s="612"/>
      <c r="AC2610" s="606"/>
      <c r="AD2610" s="606"/>
      <c r="AE2610" s="606"/>
      <c r="AF2610" s="606"/>
      <c r="AG2610" s="606"/>
      <c r="AH2610" s="606"/>
      <c r="AI2610" s="606"/>
      <c r="AJ2610" s="606"/>
      <c r="AK2610" s="606"/>
      <c r="AL2610" s="606"/>
      <c r="AM2610" s="606"/>
      <c r="AN2610" s="606"/>
      <c r="AO2610" s="606"/>
      <c r="AP2610" s="606"/>
      <c r="AQ2610" s="546"/>
      <c r="AR2610" s="546"/>
      <c r="AS2610" s="546"/>
      <c r="AT2610" s="546"/>
    </row>
    <row r="2611" spans="1:46" s="618" customFormat="1">
      <c r="A2611" s="546"/>
      <c r="B2611" s="546"/>
      <c r="C2611" s="546"/>
      <c r="D2611" s="546"/>
      <c r="E2611" s="546"/>
      <c r="F2611" s="546"/>
      <c r="G2611" s="546"/>
      <c r="H2611" s="616"/>
      <c r="I2611" s="617"/>
      <c r="J2611" s="546"/>
      <c r="K2611" s="546"/>
      <c r="L2611" s="546"/>
      <c r="M2611" s="546"/>
      <c r="N2611" s="546"/>
      <c r="O2611" s="546"/>
      <c r="P2611" s="546"/>
      <c r="Q2611" s="546"/>
      <c r="R2611" s="546"/>
      <c r="S2611" s="546"/>
      <c r="T2611" s="546"/>
      <c r="U2611" s="546"/>
      <c r="V2611" s="613"/>
      <c r="W2611" s="612"/>
      <c r="X2611" s="613"/>
      <c r="Y2611" s="613"/>
      <c r="Z2611" s="613"/>
      <c r="AA2611" s="613"/>
      <c r="AB2611" s="612"/>
      <c r="AC2611" s="606"/>
      <c r="AD2611" s="606"/>
      <c r="AE2611" s="606"/>
      <c r="AF2611" s="606"/>
      <c r="AG2611" s="606"/>
      <c r="AH2611" s="606"/>
      <c r="AI2611" s="606"/>
      <c r="AJ2611" s="606"/>
      <c r="AK2611" s="606"/>
      <c r="AL2611" s="606"/>
      <c r="AM2611" s="606"/>
      <c r="AN2611" s="606"/>
      <c r="AO2611" s="606"/>
      <c r="AP2611" s="606"/>
      <c r="AQ2611" s="546"/>
      <c r="AR2611" s="546"/>
      <c r="AS2611" s="546"/>
      <c r="AT2611" s="546"/>
    </row>
    <row r="2612" spans="1:46" s="618" customFormat="1">
      <c r="A2612" s="546"/>
      <c r="B2612" s="546"/>
      <c r="C2612" s="546"/>
      <c r="D2612" s="546"/>
      <c r="E2612" s="546"/>
      <c r="F2612" s="546"/>
      <c r="G2612" s="546"/>
      <c r="H2612" s="616"/>
      <c r="I2612" s="617"/>
      <c r="J2612" s="546"/>
      <c r="K2612" s="546"/>
      <c r="L2612" s="546"/>
      <c r="M2612" s="546"/>
      <c r="N2612" s="546"/>
      <c r="O2612" s="546"/>
      <c r="P2612" s="546"/>
      <c r="Q2612" s="546"/>
      <c r="R2612" s="546"/>
      <c r="S2612" s="546"/>
      <c r="T2612" s="546"/>
      <c r="U2612" s="546"/>
      <c r="V2612" s="613"/>
      <c r="W2612" s="612"/>
      <c r="X2612" s="613"/>
      <c r="Y2612" s="613"/>
      <c r="Z2612" s="613"/>
      <c r="AA2612" s="613"/>
      <c r="AB2612" s="612"/>
      <c r="AC2612" s="606"/>
      <c r="AD2612" s="606"/>
      <c r="AE2612" s="606"/>
      <c r="AF2612" s="606"/>
      <c r="AG2612" s="606"/>
      <c r="AH2612" s="606"/>
      <c r="AI2612" s="606"/>
      <c r="AJ2612" s="606"/>
      <c r="AK2612" s="606"/>
      <c r="AL2612" s="606"/>
      <c r="AM2612" s="606"/>
      <c r="AN2612" s="606"/>
      <c r="AO2612" s="606"/>
      <c r="AP2612" s="606"/>
      <c r="AQ2612" s="546"/>
      <c r="AR2612" s="546"/>
      <c r="AS2612" s="546"/>
      <c r="AT2612" s="546"/>
    </row>
    <row r="2613" spans="1:46" s="618" customFormat="1">
      <c r="A2613" s="546"/>
      <c r="B2613" s="546"/>
      <c r="C2613" s="546"/>
      <c r="D2613" s="546"/>
      <c r="E2613" s="546"/>
      <c r="F2613" s="546"/>
      <c r="G2613" s="546"/>
      <c r="H2613" s="616"/>
      <c r="I2613" s="617"/>
      <c r="J2613" s="546"/>
      <c r="K2613" s="546"/>
      <c r="L2613" s="546"/>
      <c r="M2613" s="546"/>
      <c r="N2613" s="546"/>
      <c r="O2613" s="546"/>
      <c r="P2613" s="546"/>
      <c r="Q2613" s="546"/>
      <c r="R2613" s="546"/>
      <c r="S2613" s="546"/>
      <c r="T2613" s="546"/>
      <c r="U2613" s="546"/>
      <c r="V2613" s="613"/>
      <c r="W2613" s="612"/>
      <c r="X2613" s="613"/>
      <c r="Y2613" s="613"/>
      <c r="Z2613" s="613"/>
      <c r="AA2613" s="613"/>
      <c r="AB2613" s="612"/>
      <c r="AC2613" s="606"/>
      <c r="AD2613" s="606"/>
      <c r="AE2613" s="606"/>
      <c r="AF2613" s="606"/>
      <c r="AG2613" s="606"/>
      <c r="AH2613" s="606"/>
      <c r="AI2613" s="606"/>
      <c r="AJ2613" s="606"/>
      <c r="AK2613" s="606"/>
      <c r="AL2613" s="606"/>
      <c r="AM2613" s="606"/>
      <c r="AN2613" s="606"/>
      <c r="AO2613" s="606"/>
      <c r="AP2613" s="606"/>
      <c r="AQ2613" s="546"/>
      <c r="AR2613" s="546"/>
      <c r="AS2613" s="546"/>
      <c r="AT2613" s="546"/>
    </row>
    <row r="2614" spans="1:46" s="618" customFormat="1">
      <c r="A2614" s="546"/>
      <c r="B2614" s="546"/>
      <c r="C2614" s="546"/>
      <c r="D2614" s="546"/>
      <c r="E2614" s="546"/>
      <c r="F2614" s="546"/>
      <c r="G2614" s="546"/>
      <c r="H2614" s="616"/>
      <c r="I2614" s="617"/>
      <c r="J2614" s="546"/>
      <c r="K2614" s="546"/>
      <c r="L2614" s="546"/>
      <c r="M2614" s="546"/>
      <c r="N2614" s="546"/>
      <c r="O2614" s="546"/>
      <c r="P2614" s="546"/>
      <c r="Q2614" s="546"/>
      <c r="R2614" s="546"/>
      <c r="S2614" s="546"/>
      <c r="T2614" s="546"/>
      <c r="U2614" s="546"/>
      <c r="V2614" s="613"/>
      <c r="W2614" s="612"/>
      <c r="X2614" s="613"/>
      <c r="Y2614" s="613"/>
      <c r="Z2614" s="613"/>
      <c r="AA2614" s="613"/>
      <c r="AB2614" s="612"/>
      <c r="AC2614" s="606"/>
      <c r="AD2614" s="606"/>
      <c r="AE2614" s="606"/>
      <c r="AF2614" s="606"/>
      <c r="AG2614" s="606"/>
      <c r="AH2614" s="606"/>
      <c r="AI2614" s="606"/>
      <c r="AJ2614" s="606"/>
      <c r="AK2614" s="606"/>
      <c r="AL2614" s="606"/>
      <c r="AM2614" s="606"/>
      <c r="AN2614" s="606"/>
      <c r="AO2614" s="606"/>
      <c r="AP2614" s="606"/>
      <c r="AQ2614" s="546"/>
      <c r="AR2614" s="546"/>
      <c r="AS2614" s="546"/>
      <c r="AT2614" s="546"/>
    </row>
    <row r="2615" spans="1:46" s="618" customFormat="1">
      <c r="A2615" s="546"/>
      <c r="B2615" s="546"/>
      <c r="C2615" s="546"/>
      <c r="D2615" s="546"/>
      <c r="E2615" s="546"/>
      <c r="F2615" s="546"/>
      <c r="G2615" s="546"/>
      <c r="H2615" s="616"/>
      <c r="I2615" s="617"/>
      <c r="J2615" s="546"/>
      <c r="K2615" s="546"/>
      <c r="L2615" s="546"/>
      <c r="M2615" s="546"/>
      <c r="N2615" s="546"/>
      <c r="O2615" s="546"/>
      <c r="P2615" s="546"/>
      <c r="Q2615" s="546"/>
      <c r="R2615" s="546"/>
      <c r="S2615" s="546"/>
      <c r="T2615" s="546"/>
      <c r="U2615" s="546"/>
      <c r="V2615" s="613"/>
      <c r="W2615" s="612"/>
      <c r="X2615" s="613"/>
      <c r="Y2615" s="613"/>
      <c r="Z2615" s="613"/>
      <c r="AA2615" s="613"/>
      <c r="AB2615" s="612"/>
      <c r="AC2615" s="606"/>
      <c r="AD2615" s="606"/>
      <c r="AE2615" s="606"/>
      <c r="AF2615" s="606"/>
      <c r="AG2615" s="606"/>
      <c r="AH2615" s="606"/>
      <c r="AI2615" s="606"/>
      <c r="AJ2615" s="606"/>
      <c r="AK2615" s="606"/>
      <c r="AL2615" s="606"/>
      <c r="AM2615" s="606"/>
      <c r="AN2615" s="606"/>
      <c r="AO2615" s="606"/>
      <c r="AP2615" s="606"/>
      <c r="AQ2615" s="546"/>
      <c r="AR2615" s="546"/>
      <c r="AS2615" s="546"/>
      <c r="AT2615" s="546"/>
    </row>
    <row r="2616" spans="1:46" s="618" customFormat="1">
      <c r="A2616" s="546"/>
      <c r="B2616" s="546"/>
      <c r="C2616" s="546"/>
      <c r="D2616" s="546"/>
      <c r="E2616" s="546"/>
      <c r="F2616" s="546"/>
      <c r="G2616" s="546"/>
      <c r="H2616" s="616"/>
      <c r="I2616" s="617"/>
      <c r="J2616" s="546"/>
      <c r="K2616" s="546"/>
      <c r="L2616" s="546"/>
      <c r="M2616" s="546"/>
      <c r="N2616" s="546"/>
      <c r="O2616" s="546"/>
      <c r="P2616" s="546"/>
      <c r="Q2616" s="546"/>
      <c r="R2616" s="546"/>
      <c r="S2616" s="546"/>
      <c r="T2616" s="546"/>
      <c r="U2616" s="546"/>
      <c r="V2616" s="613"/>
      <c r="W2616" s="612"/>
      <c r="X2616" s="613"/>
      <c r="Y2616" s="613"/>
      <c r="Z2616" s="613"/>
      <c r="AA2616" s="613"/>
      <c r="AB2616" s="612"/>
      <c r="AC2616" s="606"/>
      <c r="AD2616" s="606"/>
      <c r="AE2616" s="606"/>
      <c r="AF2616" s="606"/>
      <c r="AG2616" s="606"/>
      <c r="AH2616" s="606"/>
      <c r="AI2616" s="606"/>
      <c r="AJ2616" s="606"/>
      <c r="AK2616" s="606"/>
      <c r="AL2616" s="606"/>
      <c r="AM2616" s="606"/>
      <c r="AN2616" s="606"/>
      <c r="AO2616" s="606"/>
      <c r="AP2616" s="606"/>
      <c r="AQ2616" s="546"/>
      <c r="AR2616" s="546"/>
      <c r="AS2616" s="546"/>
      <c r="AT2616" s="546"/>
    </row>
    <row r="2617" spans="1:46" s="618" customFormat="1">
      <c r="A2617" s="546"/>
      <c r="B2617" s="546"/>
      <c r="C2617" s="546"/>
      <c r="D2617" s="546"/>
      <c r="E2617" s="546"/>
      <c r="F2617" s="546"/>
      <c r="G2617" s="546"/>
      <c r="H2617" s="616"/>
      <c r="I2617" s="617"/>
      <c r="J2617" s="546"/>
      <c r="K2617" s="546"/>
      <c r="L2617" s="546"/>
      <c r="M2617" s="546"/>
      <c r="N2617" s="546"/>
      <c r="O2617" s="546"/>
      <c r="P2617" s="546"/>
      <c r="Q2617" s="546"/>
      <c r="R2617" s="546"/>
      <c r="S2617" s="546"/>
      <c r="T2617" s="546"/>
      <c r="U2617" s="546"/>
      <c r="V2617" s="613"/>
      <c r="W2617" s="612"/>
      <c r="X2617" s="613"/>
      <c r="Y2617" s="613"/>
      <c r="Z2617" s="613"/>
      <c r="AA2617" s="613"/>
      <c r="AB2617" s="612"/>
      <c r="AC2617" s="606"/>
      <c r="AD2617" s="606"/>
      <c r="AE2617" s="606"/>
      <c r="AF2617" s="606"/>
      <c r="AG2617" s="606"/>
      <c r="AH2617" s="606"/>
      <c r="AI2617" s="606"/>
      <c r="AJ2617" s="606"/>
      <c r="AK2617" s="606"/>
      <c r="AL2617" s="606"/>
      <c r="AM2617" s="606"/>
      <c r="AN2617" s="606"/>
      <c r="AO2617" s="606"/>
      <c r="AP2617" s="606"/>
      <c r="AQ2617" s="546"/>
      <c r="AR2617" s="546"/>
      <c r="AS2617" s="546"/>
      <c r="AT2617" s="546"/>
    </row>
    <row r="2618" spans="1:46" s="618" customFormat="1">
      <c r="A2618" s="546"/>
      <c r="B2618" s="546"/>
      <c r="C2618" s="546"/>
      <c r="D2618" s="546"/>
      <c r="E2618" s="546"/>
      <c r="F2618" s="546"/>
      <c r="G2618" s="546"/>
      <c r="H2618" s="616"/>
      <c r="I2618" s="617"/>
      <c r="J2618" s="546"/>
      <c r="K2618" s="546"/>
      <c r="L2618" s="546"/>
      <c r="M2618" s="546"/>
      <c r="N2618" s="546"/>
      <c r="O2618" s="546"/>
      <c r="P2618" s="546"/>
      <c r="Q2618" s="546"/>
      <c r="R2618" s="546"/>
      <c r="S2618" s="546"/>
      <c r="T2618" s="546"/>
      <c r="U2618" s="546"/>
      <c r="V2618" s="613"/>
      <c r="W2618" s="612"/>
      <c r="X2618" s="613"/>
      <c r="Y2618" s="613"/>
      <c r="Z2618" s="613"/>
      <c r="AA2618" s="613"/>
      <c r="AB2618" s="612"/>
      <c r="AC2618" s="606"/>
      <c r="AD2618" s="606"/>
      <c r="AE2618" s="606"/>
      <c r="AF2618" s="606"/>
      <c r="AG2618" s="606"/>
      <c r="AH2618" s="606"/>
      <c r="AI2618" s="606"/>
      <c r="AJ2618" s="606"/>
      <c r="AK2618" s="606"/>
      <c r="AL2618" s="606"/>
      <c r="AM2618" s="606"/>
      <c r="AN2618" s="606"/>
      <c r="AO2618" s="606"/>
      <c r="AP2618" s="606"/>
      <c r="AQ2618" s="546"/>
      <c r="AR2618" s="546"/>
      <c r="AS2618" s="546"/>
      <c r="AT2618" s="546"/>
    </row>
    <row r="2619" spans="1:46" s="618" customFormat="1">
      <c r="A2619" s="546"/>
      <c r="B2619" s="546"/>
      <c r="C2619" s="546"/>
      <c r="D2619" s="546"/>
      <c r="E2619" s="546"/>
      <c r="F2619" s="546"/>
      <c r="G2619" s="546"/>
      <c r="H2619" s="616"/>
      <c r="I2619" s="617"/>
      <c r="J2619" s="546"/>
      <c r="K2619" s="546"/>
      <c r="L2619" s="546"/>
      <c r="M2619" s="546"/>
      <c r="N2619" s="546"/>
      <c r="O2619" s="546"/>
      <c r="P2619" s="546"/>
      <c r="Q2619" s="546"/>
      <c r="R2619" s="546"/>
      <c r="S2619" s="546"/>
      <c r="T2619" s="546"/>
      <c r="U2619" s="546"/>
      <c r="V2619" s="613"/>
      <c r="W2619" s="612"/>
      <c r="X2619" s="613"/>
      <c r="Y2619" s="613"/>
      <c r="Z2619" s="613"/>
      <c r="AA2619" s="613"/>
      <c r="AB2619" s="612"/>
      <c r="AC2619" s="606"/>
      <c r="AD2619" s="606"/>
      <c r="AE2619" s="606"/>
      <c r="AF2619" s="606"/>
      <c r="AG2619" s="606"/>
      <c r="AH2619" s="606"/>
      <c r="AI2619" s="606"/>
      <c r="AJ2619" s="606"/>
      <c r="AK2619" s="606"/>
      <c r="AL2619" s="606"/>
      <c r="AM2619" s="606"/>
      <c r="AN2619" s="606"/>
      <c r="AO2619" s="606"/>
      <c r="AP2619" s="606"/>
      <c r="AQ2619" s="546"/>
      <c r="AR2619" s="546"/>
      <c r="AS2619" s="546"/>
      <c r="AT2619" s="546"/>
    </row>
    <row r="2620" spans="1:46" s="618" customFormat="1">
      <c r="A2620" s="546"/>
      <c r="B2620" s="546"/>
      <c r="C2620" s="546"/>
      <c r="D2620" s="546"/>
      <c r="E2620" s="546"/>
      <c r="F2620" s="546"/>
      <c r="G2620" s="546"/>
      <c r="H2620" s="616"/>
      <c r="I2620" s="617"/>
      <c r="J2620" s="546"/>
      <c r="K2620" s="546"/>
      <c r="L2620" s="546"/>
      <c r="M2620" s="546"/>
      <c r="N2620" s="546"/>
      <c r="O2620" s="546"/>
      <c r="P2620" s="546"/>
      <c r="Q2620" s="546"/>
      <c r="R2620" s="546"/>
      <c r="S2620" s="546"/>
      <c r="T2620" s="546"/>
      <c r="U2620" s="546"/>
      <c r="V2620" s="613"/>
      <c r="W2620" s="612"/>
      <c r="X2620" s="613"/>
      <c r="Y2620" s="613"/>
      <c r="Z2620" s="613"/>
      <c r="AA2620" s="613"/>
      <c r="AB2620" s="612"/>
      <c r="AC2620" s="606"/>
      <c r="AD2620" s="606"/>
      <c r="AE2620" s="606"/>
      <c r="AF2620" s="606"/>
      <c r="AG2620" s="606"/>
      <c r="AH2620" s="606"/>
      <c r="AI2620" s="606"/>
      <c r="AJ2620" s="606"/>
      <c r="AK2620" s="606"/>
      <c r="AL2620" s="606"/>
      <c r="AM2620" s="606"/>
      <c r="AN2620" s="606"/>
      <c r="AO2620" s="606"/>
      <c r="AP2620" s="606"/>
      <c r="AQ2620" s="546"/>
      <c r="AR2620" s="546"/>
      <c r="AS2620" s="546"/>
      <c r="AT2620" s="546"/>
    </row>
    <row r="2621" spans="1:46" s="618" customFormat="1">
      <c r="A2621" s="546"/>
      <c r="B2621" s="546"/>
      <c r="C2621" s="546"/>
      <c r="D2621" s="546"/>
      <c r="E2621" s="546"/>
      <c r="F2621" s="546"/>
      <c r="G2621" s="546"/>
      <c r="H2621" s="616"/>
      <c r="I2621" s="617"/>
      <c r="J2621" s="546"/>
      <c r="K2621" s="546"/>
      <c r="L2621" s="546"/>
      <c r="M2621" s="546"/>
      <c r="N2621" s="546"/>
      <c r="O2621" s="546"/>
      <c r="P2621" s="546"/>
      <c r="Q2621" s="546"/>
      <c r="R2621" s="546"/>
      <c r="S2621" s="546"/>
      <c r="T2621" s="546"/>
      <c r="U2621" s="546"/>
      <c r="V2621" s="613"/>
      <c r="W2621" s="612"/>
      <c r="X2621" s="613"/>
      <c r="Y2621" s="613"/>
      <c r="Z2621" s="613"/>
      <c r="AA2621" s="613"/>
      <c r="AB2621" s="612"/>
      <c r="AC2621" s="606"/>
      <c r="AD2621" s="606"/>
      <c r="AE2621" s="606"/>
      <c r="AF2621" s="606"/>
      <c r="AG2621" s="606"/>
      <c r="AH2621" s="606"/>
      <c r="AI2621" s="606"/>
      <c r="AJ2621" s="606"/>
      <c r="AK2621" s="606"/>
      <c r="AL2621" s="606"/>
      <c r="AM2621" s="606"/>
      <c r="AN2621" s="606"/>
      <c r="AO2621" s="606"/>
      <c r="AP2621" s="606"/>
      <c r="AQ2621" s="546"/>
      <c r="AR2621" s="546"/>
      <c r="AS2621" s="546"/>
      <c r="AT2621" s="546"/>
    </row>
    <row r="2622" spans="1:46" s="618" customFormat="1">
      <c r="A2622" s="546"/>
      <c r="B2622" s="546"/>
      <c r="C2622" s="546"/>
      <c r="D2622" s="546"/>
      <c r="E2622" s="546"/>
      <c r="F2622" s="546"/>
      <c r="G2622" s="546"/>
      <c r="H2622" s="616"/>
      <c r="I2622" s="617"/>
      <c r="J2622" s="546"/>
      <c r="K2622" s="546"/>
      <c r="L2622" s="546"/>
      <c r="M2622" s="546"/>
      <c r="N2622" s="546"/>
      <c r="O2622" s="546"/>
      <c r="P2622" s="546"/>
      <c r="Q2622" s="546"/>
      <c r="R2622" s="546"/>
      <c r="S2622" s="546"/>
      <c r="T2622" s="546"/>
      <c r="U2622" s="546"/>
      <c r="V2622" s="613"/>
      <c r="W2622" s="612"/>
      <c r="X2622" s="613"/>
      <c r="Y2622" s="613"/>
      <c r="Z2622" s="613"/>
      <c r="AA2622" s="613"/>
      <c r="AB2622" s="612"/>
      <c r="AC2622" s="606"/>
      <c r="AD2622" s="606"/>
      <c r="AE2622" s="606"/>
      <c r="AF2622" s="606"/>
      <c r="AG2622" s="606"/>
      <c r="AH2622" s="606"/>
      <c r="AI2622" s="606"/>
      <c r="AJ2622" s="606"/>
      <c r="AK2622" s="606"/>
      <c r="AL2622" s="606"/>
      <c r="AM2622" s="606"/>
      <c r="AN2622" s="606"/>
      <c r="AO2622" s="606"/>
      <c r="AP2622" s="606"/>
      <c r="AQ2622" s="546"/>
      <c r="AR2622" s="546"/>
      <c r="AS2622" s="546"/>
      <c r="AT2622" s="546"/>
    </row>
    <row r="2623" spans="1:46" s="618" customFormat="1">
      <c r="A2623" s="546"/>
      <c r="B2623" s="546"/>
      <c r="C2623" s="546"/>
      <c r="D2623" s="546"/>
      <c r="E2623" s="546"/>
      <c r="F2623" s="546"/>
      <c r="G2623" s="546"/>
      <c r="H2623" s="616"/>
      <c r="I2623" s="617"/>
      <c r="J2623" s="546"/>
      <c r="K2623" s="546"/>
      <c r="L2623" s="546"/>
      <c r="M2623" s="546"/>
      <c r="N2623" s="546"/>
      <c r="O2623" s="546"/>
      <c r="P2623" s="546"/>
      <c r="Q2623" s="546"/>
      <c r="R2623" s="546"/>
      <c r="S2623" s="546"/>
      <c r="T2623" s="546"/>
      <c r="U2623" s="546"/>
      <c r="V2623" s="613"/>
      <c r="W2623" s="612"/>
      <c r="X2623" s="613"/>
      <c r="Y2623" s="613"/>
      <c r="Z2623" s="613"/>
      <c r="AA2623" s="613"/>
      <c r="AB2623" s="612"/>
      <c r="AC2623" s="606"/>
      <c r="AD2623" s="606"/>
      <c r="AE2623" s="606"/>
      <c r="AF2623" s="606"/>
      <c r="AG2623" s="606"/>
      <c r="AH2623" s="606"/>
      <c r="AI2623" s="606"/>
      <c r="AJ2623" s="606"/>
      <c r="AK2623" s="606"/>
      <c r="AL2623" s="606"/>
      <c r="AM2623" s="606"/>
      <c r="AN2623" s="606"/>
      <c r="AO2623" s="606"/>
      <c r="AP2623" s="606"/>
      <c r="AQ2623" s="546"/>
      <c r="AR2623" s="546"/>
      <c r="AS2623" s="546"/>
      <c r="AT2623" s="546"/>
    </row>
    <row r="2624" spans="1:46" s="618" customFormat="1">
      <c r="A2624" s="546"/>
      <c r="B2624" s="546"/>
      <c r="C2624" s="546"/>
      <c r="D2624" s="546"/>
      <c r="E2624" s="546"/>
      <c r="F2624" s="546"/>
      <c r="G2624" s="546"/>
      <c r="H2624" s="616"/>
      <c r="I2624" s="617"/>
      <c r="J2624" s="546"/>
      <c r="K2624" s="546"/>
      <c r="L2624" s="546"/>
      <c r="M2624" s="546"/>
      <c r="N2624" s="546"/>
      <c r="O2624" s="546"/>
      <c r="P2624" s="546"/>
      <c r="Q2624" s="546"/>
      <c r="R2624" s="546"/>
      <c r="S2624" s="546"/>
      <c r="T2624" s="546"/>
      <c r="U2624" s="546"/>
      <c r="V2624" s="613"/>
      <c r="W2624" s="612"/>
      <c r="X2624" s="613"/>
      <c r="Y2624" s="613"/>
      <c r="Z2624" s="613"/>
      <c r="AA2624" s="613"/>
      <c r="AB2624" s="612"/>
      <c r="AC2624" s="606"/>
      <c r="AD2624" s="606"/>
      <c r="AE2624" s="606"/>
      <c r="AF2624" s="606"/>
      <c r="AG2624" s="606"/>
      <c r="AH2624" s="606"/>
      <c r="AI2624" s="606"/>
      <c r="AJ2624" s="606"/>
      <c r="AK2624" s="606"/>
      <c r="AL2624" s="606"/>
      <c r="AM2624" s="606"/>
      <c r="AN2624" s="606"/>
      <c r="AO2624" s="606"/>
      <c r="AP2624" s="606"/>
      <c r="AQ2624" s="546"/>
      <c r="AR2624" s="546"/>
      <c r="AS2624" s="546"/>
      <c r="AT2624" s="546"/>
    </row>
    <row r="2625" spans="1:46" s="618" customFormat="1">
      <c r="A2625" s="546"/>
      <c r="B2625" s="546"/>
      <c r="C2625" s="546"/>
      <c r="D2625" s="546"/>
      <c r="E2625" s="546"/>
      <c r="F2625" s="546"/>
      <c r="G2625" s="546"/>
      <c r="H2625" s="616"/>
      <c r="I2625" s="617"/>
      <c r="J2625" s="546"/>
      <c r="K2625" s="546"/>
      <c r="L2625" s="546"/>
      <c r="M2625" s="546"/>
      <c r="N2625" s="546"/>
      <c r="O2625" s="546"/>
      <c r="P2625" s="546"/>
      <c r="Q2625" s="546"/>
      <c r="R2625" s="546"/>
      <c r="S2625" s="546"/>
      <c r="T2625" s="546"/>
      <c r="U2625" s="546"/>
      <c r="V2625" s="613"/>
      <c r="W2625" s="612"/>
      <c r="X2625" s="613"/>
      <c r="Y2625" s="613"/>
      <c r="Z2625" s="613"/>
      <c r="AA2625" s="613"/>
      <c r="AB2625" s="612"/>
      <c r="AC2625" s="606"/>
      <c r="AD2625" s="606"/>
      <c r="AE2625" s="606"/>
      <c r="AF2625" s="606"/>
      <c r="AG2625" s="606"/>
      <c r="AH2625" s="606"/>
      <c r="AI2625" s="606"/>
      <c r="AJ2625" s="606"/>
      <c r="AK2625" s="606"/>
      <c r="AL2625" s="606"/>
      <c r="AM2625" s="606"/>
      <c r="AN2625" s="606"/>
      <c r="AO2625" s="606"/>
      <c r="AP2625" s="606"/>
      <c r="AQ2625" s="546"/>
      <c r="AR2625" s="546"/>
      <c r="AS2625" s="546"/>
      <c r="AT2625" s="546"/>
    </row>
    <row r="2626" spans="1:46" s="618" customFormat="1">
      <c r="A2626" s="546"/>
      <c r="B2626" s="546"/>
      <c r="C2626" s="546"/>
      <c r="D2626" s="546"/>
      <c r="E2626" s="546"/>
      <c r="F2626" s="546"/>
      <c r="G2626" s="546"/>
      <c r="H2626" s="616"/>
      <c r="I2626" s="617"/>
      <c r="J2626" s="546"/>
      <c r="K2626" s="546"/>
      <c r="L2626" s="546"/>
      <c r="M2626" s="546"/>
      <c r="N2626" s="546"/>
      <c r="O2626" s="546"/>
      <c r="P2626" s="546"/>
      <c r="Q2626" s="546"/>
      <c r="R2626" s="546"/>
      <c r="S2626" s="546"/>
      <c r="T2626" s="546"/>
      <c r="U2626" s="546"/>
      <c r="V2626" s="613"/>
      <c r="W2626" s="612"/>
      <c r="X2626" s="613"/>
      <c r="Y2626" s="613"/>
      <c r="Z2626" s="613"/>
      <c r="AA2626" s="613"/>
      <c r="AB2626" s="612"/>
      <c r="AC2626" s="606"/>
      <c r="AD2626" s="606"/>
      <c r="AE2626" s="606"/>
      <c r="AF2626" s="606"/>
      <c r="AG2626" s="606"/>
      <c r="AH2626" s="606"/>
      <c r="AI2626" s="606"/>
      <c r="AJ2626" s="606"/>
      <c r="AK2626" s="606"/>
      <c r="AL2626" s="606"/>
      <c r="AM2626" s="606"/>
      <c r="AN2626" s="606"/>
      <c r="AO2626" s="606"/>
      <c r="AP2626" s="606"/>
      <c r="AQ2626" s="546"/>
      <c r="AR2626" s="546"/>
      <c r="AS2626" s="546"/>
      <c r="AT2626" s="546"/>
    </row>
    <row r="2627" spans="1:46" s="618" customFormat="1">
      <c r="A2627" s="546"/>
      <c r="B2627" s="546"/>
      <c r="C2627" s="546"/>
      <c r="D2627" s="546"/>
      <c r="E2627" s="546"/>
      <c r="F2627" s="546"/>
      <c r="G2627" s="546"/>
      <c r="H2627" s="616"/>
      <c r="I2627" s="617"/>
      <c r="J2627" s="546"/>
      <c r="K2627" s="546"/>
      <c r="L2627" s="546"/>
      <c r="M2627" s="546"/>
      <c r="N2627" s="546"/>
      <c r="O2627" s="546"/>
      <c r="P2627" s="546"/>
      <c r="Q2627" s="546"/>
      <c r="R2627" s="546"/>
      <c r="S2627" s="546"/>
      <c r="T2627" s="546"/>
      <c r="U2627" s="546"/>
      <c r="V2627" s="613"/>
      <c r="W2627" s="612"/>
      <c r="X2627" s="613"/>
      <c r="Y2627" s="613"/>
      <c r="Z2627" s="613"/>
      <c r="AA2627" s="613"/>
      <c r="AB2627" s="612"/>
      <c r="AC2627" s="606"/>
      <c r="AD2627" s="606"/>
      <c r="AE2627" s="606"/>
      <c r="AF2627" s="606"/>
      <c r="AG2627" s="606"/>
      <c r="AH2627" s="606"/>
      <c r="AI2627" s="606"/>
      <c r="AJ2627" s="606"/>
      <c r="AK2627" s="606"/>
      <c r="AL2627" s="606"/>
      <c r="AM2627" s="606"/>
      <c r="AN2627" s="606"/>
      <c r="AO2627" s="606"/>
      <c r="AP2627" s="606"/>
      <c r="AQ2627" s="546"/>
      <c r="AR2627" s="546"/>
      <c r="AS2627" s="546"/>
      <c r="AT2627" s="546"/>
    </row>
    <row r="2628" spans="1:46" s="618" customFormat="1">
      <c r="A2628" s="546"/>
      <c r="B2628" s="546"/>
      <c r="C2628" s="546"/>
      <c r="D2628" s="546"/>
      <c r="E2628" s="546"/>
      <c r="F2628" s="546"/>
      <c r="G2628" s="546"/>
      <c r="H2628" s="616"/>
      <c r="I2628" s="617"/>
      <c r="J2628" s="546"/>
      <c r="K2628" s="546"/>
      <c r="L2628" s="546"/>
      <c r="M2628" s="546"/>
      <c r="N2628" s="546"/>
      <c r="O2628" s="546"/>
      <c r="P2628" s="546"/>
      <c r="Q2628" s="546"/>
      <c r="R2628" s="546"/>
      <c r="S2628" s="546"/>
      <c r="T2628" s="546"/>
      <c r="U2628" s="546"/>
      <c r="V2628" s="613"/>
      <c r="W2628" s="612"/>
      <c r="X2628" s="613"/>
      <c r="Y2628" s="613"/>
      <c r="Z2628" s="613"/>
      <c r="AA2628" s="613"/>
      <c r="AB2628" s="612"/>
      <c r="AC2628" s="606"/>
      <c r="AD2628" s="606"/>
      <c r="AE2628" s="606"/>
      <c r="AF2628" s="606"/>
      <c r="AG2628" s="606"/>
      <c r="AH2628" s="606"/>
      <c r="AI2628" s="606"/>
      <c r="AJ2628" s="606"/>
      <c r="AK2628" s="606"/>
      <c r="AL2628" s="606"/>
      <c r="AM2628" s="606"/>
      <c r="AN2628" s="606"/>
      <c r="AO2628" s="606"/>
      <c r="AP2628" s="606"/>
      <c r="AQ2628" s="546"/>
      <c r="AR2628" s="546"/>
      <c r="AS2628" s="546"/>
      <c r="AT2628" s="546"/>
    </row>
    <row r="2629" spans="1:46" s="618" customFormat="1">
      <c r="A2629" s="546"/>
      <c r="B2629" s="546"/>
      <c r="C2629" s="546"/>
      <c r="D2629" s="546"/>
      <c r="E2629" s="546"/>
      <c r="F2629" s="546"/>
      <c r="G2629" s="546"/>
      <c r="H2629" s="616"/>
      <c r="I2629" s="617"/>
      <c r="J2629" s="546"/>
      <c r="K2629" s="546"/>
      <c r="L2629" s="546"/>
      <c r="M2629" s="546"/>
      <c r="N2629" s="546"/>
      <c r="O2629" s="546"/>
      <c r="P2629" s="546"/>
      <c r="Q2629" s="546"/>
      <c r="R2629" s="546"/>
      <c r="S2629" s="546"/>
      <c r="T2629" s="546"/>
      <c r="U2629" s="546"/>
      <c r="V2629" s="613"/>
      <c r="W2629" s="612"/>
      <c r="X2629" s="613"/>
      <c r="Y2629" s="613"/>
      <c r="Z2629" s="613"/>
      <c r="AA2629" s="613"/>
      <c r="AB2629" s="612"/>
      <c r="AC2629" s="606"/>
      <c r="AD2629" s="606"/>
      <c r="AE2629" s="606"/>
      <c r="AF2629" s="606"/>
      <c r="AG2629" s="606"/>
      <c r="AH2629" s="606"/>
      <c r="AI2629" s="606"/>
      <c r="AJ2629" s="606"/>
      <c r="AK2629" s="606"/>
      <c r="AL2629" s="606"/>
      <c r="AM2629" s="606"/>
      <c r="AN2629" s="606"/>
      <c r="AO2629" s="606"/>
      <c r="AP2629" s="606"/>
      <c r="AQ2629" s="546"/>
      <c r="AR2629" s="546"/>
      <c r="AS2629" s="546"/>
      <c r="AT2629" s="546"/>
    </row>
    <row r="2630" spans="1:46" s="618" customFormat="1">
      <c r="A2630" s="546"/>
      <c r="B2630" s="546"/>
      <c r="C2630" s="546"/>
      <c r="D2630" s="546"/>
      <c r="E2630" s="546"/>
      <c r="F2630" s="546"/>
      <c r="G2630" s="546"/>
      <c r="H2630" s="616"/>
      <c r="I2630" s="617"/>
      <c r="J2630" s="546"/>
      <c r="K2630" s="546"/>
      <c r="L2630" s="546"/>
      <c r="M2630" s="546"/>
      <c r="N2630" s="546"/>
      <c r="O2630" s="546"/>
      <c r="P2630" s="546"/>
      <c r="Q2630" s="546"/>
      <c r="R2630" s="546"/>
      <c r="S2630" s="546"/>
      <c r="T2630" s="546"/>
      <c r="U2630" s="546"/>
      <c r="V2630" s="613"/>
      <c r="W2630" s="612"/>
      <c r="X2630" s="613"/>
      <c r="Y2630" s="613"/>
      <c r="Z2630" s="613"/>
      <c r="AA2630" s="613"/>
      <c r="AB2630" s="612"/>
      <c r="AC2630" s="606"/>
      <c r="AD2630" s="606"/>
      <c r="AE2630" s="606"/>
      <c r="AF2630" s="606"/>
      <c r="AG2630" s="606"/>
      <c r="AH2630" s="606"/>
      <c r="AI2630" s="606"/>
      <c r="AJ2630" s="606"/>
      <c r="AK2630" s="606"/>
      <c r="AL2630" s="606"/>
      <c r="AM2630" s="606"/>
      <c r="AN2630" s="606"/>
      <c r="AO2630" s="606"/>
      <c r="AP2630" s="606"/>
      <c r="AQ2630" s="546"/>
      <c r="AR2630" s="546"/>
      <c r="AS2630" s="546"/>
      <c r="AT2630" s="546"/>
    </row>
    <row r="2631" spans="1:46" s="618" customFormat="1">
      <c r="A2631" s="546"/>
      <c r="B2631" s="546"/>
      <c r="C2631" s="546"/>
      <c r="D2631" s="546"/>
      <c r="E2631" s="546"/>
      <c r="F2631" s="546"/>
      <c r="G2631" s="546"/>
      <c r="H2631" s="616"/>
      <c r="I2631" s="617"/>
      <c r="J2631" s="546"/>
      <c r="K2631" s="546"/>
      <c r="L2631" s="546"/>
      <c r="M2631" s="546"/>
      <c r="N2631" s="546"/>
      <c r="O2631" s="546"/>
      <c r="P2631" s="546"/>
      <c r="Q2631" s="546"/>
      <c r="R2631" s="546"/>
      <c r="S2631" s="546"/>
      <c r="T2631" s="546"/>
      <c r="U2631" s="546"/>
      <c r="V2631" s="613"/>
      <c r="W2631" s="612"/>
      <c r="X2631" s="613"/>
      <c r="Y2631" s="613"/>
      <c r="Z2631" s="613"/>
      <c r="AA2631" s="613"/>
      <c r="AB2631" s="612"/>
      <c r="AC2631" s="606"/>
      <c r="AD2631" s="606"/>
      <c r="AE2631" s="606"/>
      <c r="AF2631" s="606"/>
      <c r="AG2631" s="606"/>
      <c r="AH2631" s="606"/>
      <c r="AI2631" s="606"/>
      <c r="AJ2631" s="606"/>
      <c r="AK2631" s="606"/>
      <c r="AL2631" s="606"/>
      <c r="AM2631" s="606"/>
      <c r="AN2631" s="606"/>
      <c r="AO2631" s="606"/>
      <c r="AP2631" s="606"/>
      <c r="AQ2631" s="546"/>
      <c r="AR2631" s="546"/>
      <c r="AS2631" s="546"/>
      <c r="AT2631" s="546"/>
    </row>
    <row r="2632" spans="1:46" s="618" customFormat="1">
      <c r="A2632" s="546"/>
      <c r="B2632" s="546"/>
      <c r="C2632" s="546"/>
      <c r="D2632" s="546"/>
      <c r="E2632" s="546"/>
      <c r="F2632" s="546"/>
      <c r="G2632" s="546"/>
      <c r="H2632" s="616"/>
      <c r="I2632" s="617"/>
      <c r="J2632" s="546"/>
      <c r="K2632" s="546"/>
      <c r="L2632" s="546"/>
      <c r="M2632" s="546"/>
      <c r="N2632" s="546"/>
      <c r="O2632" s="546"/>
      <c r="P2632" s="546"/>
      <c r="Q2632" s="546"/>
      <c r="R2632" s="546"/>
      <c r="S2632" s="546"/>
      <c r="T2632" s="546"/>
      <c r="U2632" s="546"/>
      <c r="V2632" s="613"/>
      <c r="W2632" s="612"/>
      <c r="X2632" s="613"/>
      <c r="Y2632" s="613"/>
      <c r="Z2632" s="613"/>
      <c r="AA2632" s="613"/>
      <c r="AB2632" s="612"/>
      <c r="AC2632" s="606"/>
      <c r="AD2632" s="606"/>
      <c r="AE2632" s="606"/>
      <c r="AF2632" s="606"/>
      <c r="AG2632" s="606"/>
      <c r="AH2632" s="606"/>
      <c r="AI2632" s="606"/>
      <c r="AJ2632" s="606"/>
      <c r="AK2632" s="606"/>
      <c r="AL2632" s="606"/>
      <c r="AM2632" s="606"/>
      <c r="AN2632" s="606"/>
      <c r="AO2632" s="606"/>
      <c r="AP2632" s="606"/>
      <c r="AQ2632" s="546"/>
      <c r="AR2632" s="546"/>
      <c r="AS2632" s="546"/>
      <c r="AT2632" s="546"/>
    </row>
    <row r="2633" spans="1:46" s="618" customFormat="1">
      <c r="A2633" s="546"/>
      <c r="B2633" s="546"/>
      <c r="C2633" s="546"/>
      <c r="D2633" s="546"/>
      <c r="E2633" s="546"/>
      <c r="F2633" s="546"/>
      <c r="G2633" s="546"/>
      <c r="H2633" s="616"/>
      <c r="I2633" s="617"/>
      <c r="J2633" s="546"/>
      <c r="K2633" s="546"/>
      <c r="L2633" s="546"/>
      <c r="M2633" s="546"/>
      <c r="N2633" s="546"/>
      <c r="O2633" s="546"/>
      <c r="P2633" s="546"/>
      <c r="Q2633" s="546"/>
      <c r="R2633" s="546"/>
      <c r="S2633" s="546"/>
      <c r="T2633" s="546"/>
      <c r="U2633" s="546"/>
      <c r="V2633" s="613"/>
      <c r="W2633" s="612"/>
      <c r="X2633" s="613"/>
      <c r="Y2633" s="613"/>
      <c r="Z2633" s="613"/>
      <c r="AA2633" s="613"/>
      <c r="AB2633" s="612"/>
      <c r="AC2633" s="606"/>
      <c r="AD2633" s="606"/>
      <c r="AE2633" s="606"/>
      <c r="AF2633" s="606"/>
      <c r="AG2633" s="606"/>
      <c r="AH2633" s="606"/>
      <c r="AI2633" s="606"/>
      <c r="AJ2633" s="606"/>
      <c r="AK2633" s="606"/>
      <c r="AL2633" s="606"/>
      <c r="AM2633" s="606"/>
      <c r="AN2633" s="606"/>
      <c r="AO2633" s="606"/>
      <c r="AP2633" s="606"/>
      <c r="AQ2633" s="546"/>
      <c r="AR2633" s="546"/>
      <c r="AS2633" s="546"/>
      <c r="AT2633" s="546"/>
    </row>
    <row r="2634" spans="1:46" s="618" customFormat="1">
      <c r="A2634" s="546"/>
      <c r="B2634" s="546"/>
      <c r="C2634" s="546"/>
      <c r="D2634" s="546"/>
      <c r="E2634" s="546"/>
      <c r="F2634" s="546"/>
      <c r="G2634" s="546"/>
      <c r="H2634" s="616"/>
      <c r="I2634" s="617"/>
      <c r="J2634" s="546"/>
      <c r="K2634" s="546"/>
      <c r="L2634" s="546"/>
      <c r="M2634" s="546"/>
      <c r="N2634" s="546"/>
      <c r="O2634" s="546"/>
      <c r="P2634" s="546"/>
      <c r="Q2634" s="546"/>
      <c r="R2634" s="546"/>
      <c r="S2634" s="546"/>
      <c r="T2634" s="546"/>
      <c r="U2634" s="546"/>
      <c r="V2634" s="613"/>
      <c r="W2634" s="612"/>
      <c r="X2634" s="613"/>
      <c r="Y2634" s="613"/>
      <c r="Z2634" s="613"/>
      <c r="AA2634" s="613"/>
      <c r="AB2634" s="612"/>
      <c r="AC2634" s="606"/>
      <c r="AD2634" s="606"/>
      <c r="AE2634" s="606"/>
      <c r="AF2634" s="606"/>
      <c r="AG2634" s="606"/>
      <c r="AH2634" s="606"/>
      <c r="AI2634" s="606"/>
      <c r="AJ2634" s="606"/>
      <c r="AK2634" s="606"/>
      <c r="AL2634" s="606"/>
      <c r="AM2634" s="606"/>
      <c r="AN2634" s="606"/>
      <c r="AO2634" s="606"/>
      <c r="AP2634" s="606"/>
      <c r="AQ2634" s="546"/>
      <c r="AR2634" s="546"/>
      <c r="AS2634" s="546"/>
      <c r="AT2634" s="546"/>
    </row>
    <row r="2635" spans="1:46" s="618" customFormat="1">
      <c r="A2635" s="546"/>
      <c r="B2635" s="546"/>
      <c r="C2635" s="546"/>
      <c r="D2635" s="546"/>
      <c r="E2635" s="546"/>
      <c r="F2635" s="546"/>
      <c r="G2635" s="546"/>
      <c r="H2635" s="616"/>
      <c r="I2635" s="617"/>
      <c r="J2635" s="546"/>
      <c r="K2635" s="546"/>
      <c r="L2635" s="546"/>
      <c r="M2635" s="546"/>
      <c r="N2635" s="546"/>
      <c r="O2635" s="546"/>
      <c r="P2635" s="546"/>
      <c r="Q2635" s="546"/>
      <c r="R2635" s="546"/>
      <c r="S2635" s="546"/>
      <c r="T2635" s="546"/>
      <c r="U2635" s="546"/>
      <c r="V2635" s="613"/>
      <c r="W2635" s="612"/>
      <c r="X2635" s="613"/>
      <c r="Y2635" s="613"/>
      <c r="Z2635" s="613"/>
      <c r="AA2635" s="613"/>
      <c r="AB2635" s="612"/>
      <c r="AC2635" s="606"/>
      <c r="AD2635" s="606"/>
      <c r="AE2635" s="606"/>
      <c r="AF2635" s="606"/>
      <c r="AG2635" s="606"/>
      <c r="AH2635" s="606"/>
      <c r="AI2635" s="606"/>
      <c r="AJ2635" s="606"/>
      <c r="AK2635" s="606"/>
      <c r="AL2635" s="606"/>
      <c r="AM2635" s="606"/>
      <c r="AN2635" s="606"/>
      <c r="AO2635" s="606"/>
      <c r="AP2635" s="606"/>
      <c r="AQ2635" s="546"/>
      <c r="AR2635" s="546"/>
      <c r="AS2635" s="546"/>
      <c r="AT2635" s="546"/>
    </row>
  </sheetData>
  <autoFilter ref="A12:BA2439"/>
  <mergeCells count="18">
    <mergeCell ref="W2449:AA2449"/>
    <mergeCell ref="R10:S10"/>
    <mergeCell ref="T10:U10"/>
    <mergeCell ref="H9:H10"/>
    <mergeCell ref="I9:I10"/>
    <mergeCell ref="J9:U9"/>
    <mergeCell ref="V9:AA9"/>
    <mergeCell ref="J10:K10"/>
    <mergeCell ref="L10:M10"/>
    <mergeCell ref="N10:O10"/>
    <mergeCell ref="P10:Q10"/>
    <mergeCell ref="A7:AA7"/>
    <mergeCell ref="A9:A11"/>
    <mergeCell ref="B9:B11"/>
    <mergeCell ref="C9:C10"/>
    <mergeCell ref="D9:E10"/>
    <mergeCell ref="F9:F11"/>
    <mergeCell ref="G9:G11"/>
  </mergeCells>
  <printOptions horizontalCentered="1"/>
  <pageMargins left="0" right="0" top="0" bottom="0" header="0.31496062992125984" footer="0.31496062992125984"/>
  <pageSetup paperSize="9" scale="41" fitToHeight="31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K2490"/>
  <sheetViews>
    <sheetView view="pageBreakPreview" zoomScale="70" zoomScaleNormal="70" zoomScaleSheetLayoutView="7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F46" sqref="F46"/>
    </sheetView>
  </sheetViews>
  <sheetFormatPr defaultRowHeight="15"/>
  <cols>
    <col min="1" max="1" width="6.28515625" style="722" customWidth="1"/>
    <col min="2" max="2" width="45.28515625" style="723" customWidth="1"/>
    <col min="3" max="12" width="9.28515625" style="639" customWidth="1"/>
    <col min="13" max="14" width="10.7109375" style="639" customWidth="1"/>
    <col min="15" max="24" width="9.28515625" style="639" customWidth="1"/>
    <col min="25" max="27" width="10.7109375" style="639" customWidth="1"/>
    <col min="28" max="45" width="9.28515625" style="639" customWidth="1"/>
    <col min="46" max="57" width="10.7109375" style="639" customWidth="1"/>
    <col min="58" max="58" width="13.5703125" style="386" bestFit="1" customWidth="1"/>
    <col min="59" max="63" width="9.140625" style="386"/>
    <col min="64" max="16384" width="9.140625" style="385"/>
  </cols>
  <sheetData>
    <row r="1" spans="1:63">
      <c r="A1" s="638"/>
      <c r="B1" s="639"/>
      <c r="BA1" s="640"/>
      <c r="BB1" s="640"/>
      <c r="BC1" s="640"/>
      <c r="BD1" s="640"/>
      <c r="BE1" s="387" t="s">
        <v>378</v>
      </c>
    </row>
    <row r="2" spans="1:63">
      <c r="A2" s="638"/>
      <c r="B2" s="639"/>
      <c r="BA2" s="640"/>
      <c r="BB2" s="640"/>
      <c r="BC2" s="640"/>
      <c r="BD2" s="640"/>
      <c r="BE2" s="388" t="s">
        <v>354</v>
      </c>
    </row>
    <row r="3" spans="1:63">
      <c r="A3" s="641"/>
      <c r="B3" s="642"/>
      <c r="BA3" s="640"/>
      <c r="BB3" s="640"/>
      <c r="BC3" s="640"/>
      <c r="BD3" s="640"/>
      <c r="BE3" s="387" t="s">
        <v>355</v>
      </c>
    </row>
    <row r="4" spans="1:63" ht="15.75" customHeight="1">
      <c r="A4" s="853"/>
      <c r="B4" s="853"/>
      <c r="BA4" s="640"/>
      <c r="BB4" s="640"/>
      <c r="BC4" s="640"/>
      <c r="BD4" s="640"/>
      <c r="BE4" s="388" t="s">
        <v>439</v>
      </c>
    </row>
    <row r="5" spans="1:63">
      <c r="A5" s="854"/>
      <c r="B5" s="854"/>
    </row>
    <row r="6" spans="1:63" s="426" customFormat="1" ht="27.75" customHeight="1">
      <c r="A6" s="855" t="s">
        <v>379</v>
      </c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  <c r="Y6" s="855"/>
      <c r="Z6" s="855"/>
      <c r="AA6" s="855"/>
      <c r="AB6" s="855"/>
      <c r="AC6" s="855"/>
      <c r="AD6" s="855"/>
      <c r="AE6" s="855"/>
      <c r="AF6" s="855"/>
      <c r="AG6" s="855"/>
      <c r="AH6" s="855"/>
      <c r="AI6" s="855"/>
      <c r="AJ6" s="855"/>
      <c r="AK6" s="855"/>
      <c r="AL6" s="855"/>
      <c r="AM6" s="855"/>
      <c r="AN6" s="855"/>
      <c r="AO6" s="855"/>
      <c r="AP6" s="855"/>
      <c r="AQ6" s="855"/>
      <c r="AR6" s="855"/>
      <c r="AS6" s="855"/>
      <c r="AT6" s="855"/>
      <c r="AU6" s="855"/>
      <c r="AV6" s="855"/>
      <c r="AW6" s="855"/>
      <c r="AX6" s="855"/>
      <c r="AY6" s="855"/>
      <c r="AZ6" s="855"/>
      <c r="BA6" s="855"/>
      <c r="BB6" s="855"/>
      <c r="BC6" s="855"/>
      <c r="BD6" s="855"/>
      <c r="BE6" s="855"/>
      <c r="BF6" s="634"/>
      <c r="BG6" s="634"/>
      <c r="BH6" s="634"/>
      <c r="BI6" s="634"/>
      <c r="BJ6" s="634"/>
      <c r="BK6" s="634"/>
    </row>
    <row r="7" spans="1:63" s="426" customFormat="1" ht="15.75" thickBot="1">
      <c r="A7" s="643"/>
      <c r="B7" s="644"/>
      <c r="C7" s="645"/>
      <c r="D7" s="645"/>
      <c r="E7" s="645"/>
      <c r="F7" s="645"/>
      <c r="G7" s="645"/>
      <c r="H7" s="645"/>
      <c r="I7" s="645"/>
      <c r="J7" s="645"/>
      <c r="K7" s="645"/>
      <c r="L7" s="645"/>
      <c r="M7" s="645"/>
      <c r="N7" s="645"/>
      <c r="O7" s="645"/>
      <c r="P7" s="645"/>
      <c r="Q7" s="645"/>
      <c r="R7" s="645"/>
      <c r="S7" s="645"/>
      <c r="T7" s="645"/>
      <c r="U7" s="645"/>
      <c r="V7" s="645"/>
      <c r="W7" s="645"/>
      <c r="X7" s="645"/>
      <c r="Y7" s="645"/>
      <c r="Z7" s="645"/>
      <c r="AA7" s="645"/>
      <c r="AB7" s="645"/>
      <c r="AC7" s="645"/>
      <c r="AD7" s="645"/>
      <c r="AE7" s="645"/>
      <c r="AF7" s="645"/>
      <c r="AG7" s="645"/>
      <c r="AH7" s="645"/>
      <c r="AI7" s="645"/>
      <c r="AJ7" s="645"/>
      <c r="AK7" s="645"/>
      <c r="AL7" s="645"/>
      <c r="AM7" s="645"/>
      <c r="AN7" s="645"/>
      <c r="AO7" s="645"/>
      <c r="AP7" s="645"/>
      <c r="AQ7" s="645"/>
      <c r="AR7" s="645"/>
      <c r="AS7" s="645"/>
      <c r="AT7" s="645"/>
      <c r="AU7" s="645"/>
      <c r="AV7" s="646">
        <v>831.70242330000019</v>
      </c>
      <c r="AW7" s="646">
        <v>1859.1069485700002</v>
      </c>
      <c r="AX7" s="646"/>
      <c r="AY7" s="646"/>
      <c r="AZ7" s="646"/>
      <c r="BA7" s="646"/>
      <c r="BB7" s="646">
        <v>2244.2520081157627</v>
      </c>
      <c r="BC7" s="646">
        <v>1019.83649357</v>
      </c>
      <c r="BD7" s="646">
        <v>2298.1466279899996</v>
      </c>
      <c r="BE7" s="646">
        <v>8253.0445015457644</v>
      </c>
      <c r="BF7" s="634"/>
      <c r="BG7" s="634"/>
      <c r="BH7" s="634"/>
      <c r="BI7" s="634"/>
      <c r="BJ7" s="634"/>
      <c r="BK7" s="634"/>
    </row>
    <row r="8" spans="1:63" s="408" customFormat="1" ht="25.5" customHeight="1" thickBot="1">
      <c r="A8" s="856" t="s">
        <v>10</v>
      </c>
      <c r="B8" s="859" t="s">
        <v>11</v>
      </c>
      <c r="C8" s="840" t="s">
        <v>21</v>
      </c>
      <c r="D8" s="827"/>
      <c r="E8" s="827"/>
      <c r="F8" s="827"/>
      <c r="G8" s="827"/>
      <c r="H8" s="827"/>
      <c r="I8" s="827"/>
      <c r="J8" s="827"/>
      <c r="K8" s="827"/>
      <c r="L8" s="827"/>
      <c r="M8" s="827"/>
      <c r="N8" s="828"/>
      <c r="O8" s="840" t="s">
        <v>350</v>
      </c>
      <c r="P8" s="827"/>
      <c r="Q8" s="827"/>
      <c r="R8" s="827"/>
      <c r="S8" s="827"/>
      <c r="T8" s="827"/>
      <c r="U8" s="827"/>
      <c r="V8" s="827"/>
      <c r="W8" s="827"/>
      <c r="X8" s="827"/>
      <c r="Y8" s="827"/>
      <c r="Z8" s="828"/>
      <c r="AA8" s="862" t="s">
        <v>216</v>
      </c>
      <c r="AB8" s="844" t="s">
        <v>380</v>
      </c>
      <c r="AC8" s="845"/>
      <c r="AD8" s="845"/>
      <c r="AE8" s="845"/>
      <c r="AF8" s="845"/>
      <c r="AG8" s="845"/>
      <c r="AH8" s="845"/>
      <c r="AI8" s="845"/>
      <c r="AJ8" s="845"/>
      <c r="AK8" s="845"/>
      <c r="AL8" s="845"/>
      <c r="AM8" s="845"/>
      <c r="AN8" s="845"/>
      <c r="AO8" s="845"/>
      <c r="AP8" s="845"/>
      <c r="AQ8" s="845"/>
      <c r="AR8" s="845"/>
      <c r="AS8" s="845"/>
      <c r="AT8" s="845"/>
      <c r="AU8" s="845"/>
      <c r="AV8" s="845"/>
      <c r="AW8" s="845"/>
      <c r="AX8" s="845"/>
      <c r="AY8" s="845"/>
      <c r="AZ8" s="845"/>
      <c r="BA8" s="845"/>
      <c r="BB8" s="845"/>
      <c r="BC8" s="845"/>
      <c r="BD8" s="845"/>
      <c r="BE8" s="846"/>
    </row>
    <row r="9" spans="1:63" s="408" customFormat="1" ht="21.75" customHeight="1">
      <c r="A9" s="857"/>
      <c r="B9" s="860"/>
      <c r="C9" s="847" t="s">
        <v>217</v>
      </c>
      <c r="D9" s="848"/>
      <c r="E9" s="834" t="s">
        <v>218</v>
      </c>
      <c r="F9" s="848"/>
      <c r="G9" s="834" t="s">
        <v>219</v>
      </c>
      <c r="H9" s="848"/>
      <c r="I9" s="834" t="s">
        <v>220</v>
      </c>
      <c r="J9" s="848"/>
      <c r="K9" s="834" t="s">
        <v>221</v>
      </c>
      <c r="L9" s="848"/>
      <c r="M9" s="834" t="s">
        <v>222</v>
      </c>
      <c r="N9" s="835"/>
      <c r="O9" s="847" t="s">
        <v>217</v>
      </c>
      <c r="P9" s="848"/>
      <c r="Q9" s="834" t="s">
        <v>218</v>
      </c>
      <c r="R9" s="848"/>
      <c r="S9" s="834" t="s">
        <v>219</v>
      </c>
      <c r="T9" s="848"/>
      <c r="U9" s="834" t="s">
        <v>220</v>
      </c>
      <c r="V9" s="848"/>
      <c r="W9" s="834" t="s">
        <v>221</v>
      </c>
      <c r="X9" s="848"/>
      <c r="Y9" s="834" t="s">
        <v>222</v>
      </c>
      <c r="Z9" s="835"/>
      <c r="AA9" s="863"/>
      <c r="AB9" s="840" t="s">
        <v>217</v>
      </c>
      <c r="AC9" s="827"/>
      <c r="AD9" s="827">
        <v>2014</v>
      </c>
      <c r="AE9" s="827"/>
      <c r="AF9" s="827"/>
      <c r="AG9" s="827"/>
      <c r="AH9" s="827"/>
      <c r="AI9" s="827"/>
      <c r="AJ9" s="827"/>
      <c r="AK9" s="827"/>
      <c r="AL9" s="827"/>
      <c r="AM9" s="827"/>
      <c r="AN9" s="827" t="s">
        <v>219</v>
      </c>
      <c r="AO9" s="827"/>
      <c r="AP9" s="827" t="s">
        <v>220</v>
      </c>
      <c r="AQ9" s="827"/>
      <c r="AR9" s="827" t="s">
        <v>221</v>
      </c>
      <c r="AS9" s="827"/>
      <c r="AT9" s="827" t="s">
        <v>222</v>
      </c>
      <c r="AU9" s="828"/>
      <c r="AV9" s="831" t="s">
        <v>217</v>
      </c>
      <c r="AW9" s="827">
        <v>2014</v>
      </c>
      <c r="AX9" s="827"/>
      <c r="AY9" s="827"/>
      <c r="AZ9" s="827"/>
      <c r="BA9" s="827"/>
      <c r="BB9" s="851" t="s">
        <v>219</v>
      </c>
      <c r="BC9" s="851" t="s">
        <v>220</v>
      </c>
      <c r="BD9" s="851" t="s">
        <v>221</v>
      </c>
      <c r="BE9" s="822" t="s">
        <v>222</v>
      </c>
    </row>
    <row r="10" spans="1:63" s="408" customFormat="1" ht="45" customHeight="1">
      <c r="A10" s="857"/>
      <c r="B10" s="860"/>
      <c r="C10" s="832"/>
      <c r="D10" s="849"/>
      <c r="E10" s="836"/>
      <c r="F10" s="849"/>
      <c r="G10" s="836"/>
      <c r="H10" s="849"/>
      <c r="I10" s="836"/>
      <c r="J10" s="849"/>
      <c r="K10" s="836"/>
      <c r="L10" s="849"/>
      <c r="M10" s="836"/>
      <c r="N10" s="837"/>
      <c r="O10" s="832"/>
      <c r="P10" s="849"/>
      <c r="Q10" s="836"/>
      <c r="R10" s="849"/>
      <c r="S10" s="836"/>
      <c r="T10" s="849"/>
      <c r="U10" s="836"/>
      <c r="V10" s="849"/>
      <c r="W10" s="836"/>
      <c r="X10" s="849"/>
      <c r="Y10" s="836"/>
      <c r="Z10" s="837"/>
      <c r="AA10" s="863"/>
      <c r="AB10" s="841"/>
      <c r="AC10" s="825"/>
      <c r="AD10" s="825" t="s">
        <v>381</v>
      </c>
      <c r="AE10" s="825"/>
      <c r="AF10" s="825" t="s">
        <v>382</v>
      </c>
      <c r="AG10" s="825"/>
      <c r="AH10" s="825" t="s">
        <v>383</v>
      </c>
      <c r="AI10" s="825"/>
      <c r="AJ10" s="825" t="s">
        <v>384</v>
      </c>
      <c r="AK10" s="825"/>
      <c r="AL10" s="825" t="s">
        <v>385</v>
      </c>
      <c r="AM10" s="825"/>
      <c r="AN10" s="825"/>
      <c r="AO10" s="825"/>
      <c r="AP10" s="825"/>
      <c r="AQ10" s="825"/>
      <c r="AR10" s="825"/>
      <c r="AS10" s="825"/>
      <c r="AT10" s="825"/>
      <c r="AU10" s="829"/>
      <c r="AV10" s="832"/>
      <c r="AW10" s="825" t="s">
        <v>386</v>
      </c>
      <c r="AX10" s="825" t="s">
        <v>382</v>
      </c>
      <c r="AY10" s="825" t="s">
        <v>383</v>
      </c>
      <c r="AZ10" s="825" t="s">
        <v>384</v>
      </c>
      <c r="BA10" s="825" t="s">
        <v>385</v>
      </c>
      <c r="BB10" s="852"/>
      <c r="BC10" s="852"/>
      <c r="BD10" s="852"/>
      <c r="BE10" s="823"/>
    </row>
    <row r="11" spans="1:63" s="408" customFormat="1" ht="15.75" customHeight="1" thickBot="1">
      <c r="A11" s="857"/>
      <c r="B11" s="860"/>
      <c r="C11" s="833"/>
      <c r="D11" s="850"/>
      <c r="E11" s="838"/>
      <c r="F11" s="850"/>
      <c r="G11" s="838"/>
      <c r="H11" s="850"/>
      <c r="I11" s="838"/>
      <c r="J11" s="850"/>
      <c r="K11" s="838"/>
      <c r="L11" s="850"/>
      <c r="M11" s="838"/>
      <c r="N11" s="839"/>
      <c r="O11" s="833"/>
      <c r="P11" s="850"/>
      <c r="Q11" s="838"/>
      <c r="R11" s="850"/>
      <c r="S11" s="838"/>
      <c r="T11" s="850"/>
      <c r="U11" s="838"/>
      <c r="V11" s="850"/>
      <c r="W11" s="838"/>
      <c r="X11" s="850"/>
      <c r="Y11" s="838"/>
      <c r="Z11" s="839"/>
      <c r="AA11" s="864"/>
      <c r="AB11" s="842"/>
      <c r="AC11" s="826"/>
      <c r="AD11" s="826"/>
      <c r="AE11" s="826"/>
      <c r="AF11" s="826"/>
      <c r="AG11" s="826"/>
      <c r="AH11" s="826"/>
      <c r="AI11" s="826"/>
      <c r="AJ11" s="826"/>
      <c r="AK11" s="826"/>
      <c r="AL11" s="826"/>
      <c r="AM11" s="826"/>
      <c r="AN11" s="826"/>
      <c r="AO11" s="826"/>
      <c r="AP11" s="826"/>
      <c r="AQ11" s="826"/>
      <c r="AR11" s="826"/>
      <c r="AS11" s="826"/>
      <c r="AT11" s="826"/>
      <c r="AU11" s="830"/>
      <c r="AV11" s="833"/>
      <c r="AW11" s="826"/>
      <c r="AX11" s="826"/>
      <c r="AY11" s="826"/>
      <c r="AZ11" s="826"/>
      <c r="BA11" s="826"/>
      <c r="BB11" s="852"/>
      <c r="BC11" s="852"/>
      <c r="BD11" s="852"/>
      <c r="BE11" s="824"/>
    </row>
    <row r="12" spans="1:63" s="408" customFormat="1" ht="30" customHeight="1" thickBot="1">
      <c r="A12" s="858"/>
      <c r="B12" s="861"/>
      <c r="C12" s="647" t="s">
        <v>39</v>
      </c>
      <c r="D12" s="648" t="s">
        <v>40</v>
      </c>
      <c r="E12" s="649" t="s">
        <v>39</v>
      </c>
      <c r="F12" s="648" t="s">
        <v>40</v>
      </c>
      <c r="G12" s="649" t="s">
        <v>39</v>
      </c>
      <c r="H12" s="648" t="s">
        <v>40</v>
      </c>
      <c r="I12" s="649" t="s">
        <v>39</v>
      </c>
      <c r="J12" s="648" t="s">
        <v>40</v>
      </c>
      <c r="K12" s="649" t="s">
        <v>39</v>
      </c>
      <c r="L12" s="648" t="s">
        <v>40</v>
      </c>
      <c r="M12" s="649" t="s">
        <v>39</v>
      </c>
      <c r="N12" s="650" t="s">
        <v>40</v>
      </c>
      <c r="O12" s="647" t="s">
        <v>39</v>
      </c>
      <c r="P12" s="648" t="s">
        <v>40</v>
      </c>
      <c r="Q12" s="649" t="s">
        <v>39</v>
      </c>
      <c r="R12" s="648" t="s">
        <v>40</v>
      </c>
      <c r="S12" s="649" t="s">
        <v>39</v>
      </c>
      <c r="T12" s="648" t="s">
        <v>40</v>
      </c>
      <c r="U12" s="649" t="s">
        <v>39</v>
      </c>
      <c r="V12" s="648" t="s">
        <v>40</v>
      </c>
      <c r="W12" s="649" t="s">
        <v>39</v>
      </c>
      <c r="X12" s="648" t="s">
        <v>40</v>
      </c>
      <c r="Y12" s="649" t="s">
        <v>39</v>
      </c>
      <c r="Z12" s="650" t="s">
        <v>40</v>
      </c>
      <c r="AA12" s="651" t="s">
        <v>387</v>
      </c>
      <c r="AB12" s="647" t="s">
        <v>39</v>
      </c>
      <c r="AC12" s="648" t="s">
        <v>40</v>
      </c>
      <c r="AD12" s="648" t="s">
        <v>39</v>
      </c>
      <c r="AE12" s="648" t="s">
        <v>40</v>
      </c>
      <c r="AF12" s="648" t="s">
        <v>39</v>
      </c>
      <c r="AG12" s="648" t="s">
        <v>40</v>
      </c>
      <c r="AH12" s="648" t="s">
        <v>39</v>
      </c>
      <c r="AI12" s="648" t="s">
        <v>40</v>
      </c>
      <c r="AJ12" s="648" t="s">
        <v>39</v>
      </c>
      <c r="AK12" s="648" t="s">
        <v>40</v>
      </c>
      <c r="AL12" s="648" t="s">
        <v>39</v>
      </c>
      <c r="AM12" s="648" t="s">
        <v>40</v>
      </c>
      <c r="AN12" s="648" t="s">
        <v>39</v>
      </c>
      <c r="AO12" s="648" t="s">
        <v>40</v>
      </c>
      <c r="AP12" s="648" t="s">
        <v>39</v>
      </c>
      <c r="AQ12" s="648" t="s">
        <v>40</v>
      </c>
      <c r="AR12" s="648" t="s">
        <v>39</v>
      </c>
      <c r="AS12" s="648" t="s">
        <v>40</v>
      </c>
      <c r="AT12" s="648" t="s">
        <v>39</v>
      </c>
      <c r="AU12" s="650" t="s">
        <v>40</v>
      </c>
      <c r="AV12" s="844" t="s">
        <v>388</v>
      </c>
      <c r="AW12" s="845"/>
      <c r="AX12" s="845"/>
      <c r="AY12" s="845"/>
      <c r="AZ12" s="845"/>
      <c r="BA12" s="845"/>
      <c r="BB12" s="845"/>
      <c r="BC12" s="845"/>
      <c r="BD12" s="845"/>
      <c r="BE12" s="846"/>
    </row>
    <row r="13" spans="1:63" s="393" customFormat="1" ht="12.75">
      <c r="A13" s="652"/>
      <c r="B13" s="391" t="s">
        <v>45</v>
      </c>
      <c r="C13" s="653">
        <v>17.357000000000003</v>
      </c>
      <c r="D13" s="654">
        <v>12.1</v>
      </c>
      <c r="E13" s="654">
        <v>320.16470000000004</v>
      </c>
      <c r="F13" s="654">
        <v>41.31</v>
      </c>
      <c r="G13" s="654">
        <v>440.33539999999994</v>
      </c>
      <c r="H13" s="654">
        <v>82.19</v>
      </c>
      <c r="I13" s="654">
        <v>270.39499999999998</v>
      </c>
      <c r="J13" s="654">
        <v>35.6</v>
      </c>
      <c r="K13" s="654">
        <v>648.66000000000008</v>
      </c>
      <c r="L13" s="654">
        <v>189.76999999999998</v>
      </c>
      <c r="M13" s="654">
        <v>1696.9120999999998</v>
      </c>
      <c r="N13" s="655">
        <v>360.97</v>
      </c>
      <c r="O13" s="653">
        <v>0</v>
      </c>
      <c r="P13" s="654">
        <v>0</v>
      </c>
      <c r="Q13" s="654">
        <v>18.03</v>
      </c>
      <c r="R13" s="654">
        <v>4.1900000000000004</v>
      </c>
      <c r="S13" s="654">
        <v>0.53</v>
      </c>
      <c r="T13" s="654">
        <v>0</v>
      </c>
      <c r="U13" s="654">
        <v>26.09</v>
      </c>
      <c r="V13" s="654">
        <v>1</v>
      </c>
      <c r="W13" s="654">
        <v>4.71</v>
      </c>
      <c r="X13" s="654">
        <v>46.56</v>
      </c>
      <c r="Y13" s="654">
        <v>49.36</v>
      </c>
      <c r="Z13" s="655">
        <v>51.75</v>
      </c>
      <c r="AA13" s="656">
        <v>9091.4758582157629</v>
      </c>
      <c r="AB13" s="654">
        <v>17.357000000000003</v>
      </c>
      <c r="AC13" s="654">
        <v>12.1</v>
      </c>
      <c r="AD13" s="654">
        <v>320.16270000000003</v>
      </c>
      <c r="AE13" s="654">
        <v>41.31</v>
      </c>
      <c r="AF13" s="654">
        <v>1.8800000000000001</v>
      </c>
      <c r="AG13" s="654">
        <v>0</v>
      </c>
      <c r="AH13" s="654">
        <v>3.8579999999999997</v>
      </c>
      <c r="AI13" s="654">
        <v>7.24</v>
      </c>
      <c r="AJ13" s="654">
        <v>27.187999999999999</v>
      </c>
      <c r="AK13" s="654">
        <v>6.6</v>
      </c>
      <c r="AL13" s="654">
        <v>287.23670000000004</v>
      </c>
      <c r="AM13" s="654">
        <v>27.47</v>
      </c>
      <c r="AN13" s="654">
        <v>440.33539999999994</v>
      </c>
      <c r="AO13" s="654">
        <v>82.19</v>
      </c>
      <c r="AP13" s="654">
        <v>270.39499999999998</v>
      </c>
      <c r="AQ13" s="654">
        <v>35.6</v>
      </c>
      <c r="AR13" s="654">
        <v>648.66000000000008</v>
      </c>
      <c r="AS13" s="654">
        <v>189.76999999999998</v>
      </c>
      <c r="AT13" s="654">
        <v>1696.9120999999998</v>
      </c>
      <c r="AU13" s="654">
        <v>360.97</v>
      </c>
      <c r="AV13" s="653">
        <v>831.70242330000019</v>
      </c>
      <c r="AW13" s="654">
        <v>1859.1069485700002</v>
      </c>
      <c r="AX13" s="654">
        <v>9.3028856100000006</v>
      </c>
      <c r="AY13" s="654">
        <v>179.08537963999999</v>
      </c>
      <c r="AZ13" s="654">
        <v>433.34005179000008</v>
      </c>
      <c r="BA13" s="654">
        <v>1237.3786315300001</v>
      </c>
      <c r="BB13" s="654">
        <v>2244.2520081157627</v>
      </c>
      <c r="BC13" s="654">
        <v>1019.83649357</v>
      </c>
      <c r="BD13" s="654">
        <v>2298.1466279899996</v>
      </c>
      <c r="BE13" s="655">
        <v>8253.0445015457644</v>
      </c>
      <c r="BF13" s="417"/>
      <c r="BG13" s="408"/>
      <c r="BH13" s="408"/>
      <c r="BI13" s="408"/>
      <c r="BJ13" s="408"/>
      <c r="BK13" s="408"/>
    </row>
    <row r="14" spans="1:63" s="390" customFormat="1" ht="12.75">
      <c r="A14" s="411"/>
      <c r="B14" s="347" t="s">
        <v>361</v>
      </c>
      <c r="C14" s="657">
        <v>17.357000000000003</v>
      </c>
      <c r="D14" s="658">
        <v>12.1</v>
      </c>
      <c r="E14" s="658">
        <v>320.16470000000004</v>
      </c>
      <c r="F14" s="658">
        <v>41.31</v>
      </c>
      <c r="G14" s="658">
        <v>440.33539999999994</v>
      </c>
      <c r="H14" s="658">
        <v>82.19</v>
      </c>
      <c r="I14" s="658">
        <v>270.39499999999998</v>
      </c>
      <c r="J14" s="658">
        <v>35.6</v>
      </c>
      <c r="K14" s="658">
        <v>648.66000000000008</v>
      </c>
      <c r="L14" s="658">
        <v>189.76999999999998</v>
      </c>
      <c r="M14" s="658">
        <v>1696.9120999999998</v>
      </c>
      <c r="N14" s="659">
        <v>360.97</v>
      </c>
      <c r="O14" s="657">
        <v>0</v>
      </c>
      <c r="P14" s="658">
        <v>0</v>
      </c>
      <c r="Q14" s="658">
        <v>18.03</v>
      </c>
      <c r="R14" s="658">
        <v>4.1900000000000004</v>
      </c>
      <c r="S14" s="658">
        <v>0.53</v>
      </c>
      <c r="T14" s="658">
        <v>0</v>
      </c>
      <c r="U14" s="658">
        <v>26.09</v>
      </c>
      <c r="V14" s="658">
        <v>1</v>
      </c>
      <c r="W14" s="658">
        <v>4.71</v>
      </c>
      <c r="X14" s="658">
        <v>46.56</v>
      </c>
      <c r="Y14" s="658">
        <v>49.36</v>
      </c>
      <c r="Z14" s="659">
        <v>51.75</v>
      </c>
      <c r="AA14" s="660">
        <v>9091.4758582157629</v>
      </c>
      <c r="AB14" s="658">
        <v>17.357000000000003</v>
      </c>
      <c r="AC14" s="658">
        <v>12.1</v>
      </c>
      <c r="AD14" s="658">
        <v>320.16270000000003</v>
      </c>
      <c r="AE14" s="658">
        <v>41.31</v>
      </c>
      <c r="AF14" s="658">
        <v>1.8800000000000001</v>
      </c>
      <c r="AG14" s="658">
        <v>0</v>
      </c>
      <c r="AH14" s="658">
        <v>3.8579999999999997</v>
      </c>
      <c r="AI14" s="658">
        <v>7.24</v>
      </c>
      <c r="AJ14" s="658">
        <v>27.187999999999999</v>
      </c>
      <c r="AK14" s="658">
        <v>6.6</v>
      </c>
      <c r="AL14" s="658">
        <v>287.23670000000004</v>
      </c>
      <c r="AM14" s="658">
        <v>27.47</v>
      </c>
      <c r="AN14" s="658">
        <v>440.33539999999994</v>
      </c>
      <c r="AO14" s="658">
        <v>82.19</v>
      </c>
      <c r="AP14" s="658">
        <v>270.39499999999998</v>
      </c>
      <c r="AQ14" s="658">
        <v>35.6</v>
      </c>
      <c r="AR14" s="658">
        <v>648.66000000000008</v>
      </c>
      <c r="AS14" s="658">
        <v>189.76999999999998</v>
      </c>
      <c r="AT14" s="658">
        <v>1696.9120999999998</v>
      </c>
      <c r="AU14" s="658">
        <v>360.97</v>
      </c>
      <c r="AV14" s="657">
        <v>831.70242330000019</v>
      </c>
      <c r="AW14" s="658">
        <v>1859.1069485700002</v>
      </c>
      <c r="AX14" s="658">
        <v>9.3028856100000006</v>
      </c>
      <c r="AY14" s="658">
        <v>179.08537963999999</v>
      </c>
      <c r="AZ14" s="658">
        <v>433.34005179000008</v>
      </c>
      <c r="BA14" s="658">
        <v>1237.3786315300001</v>
      </c>
      <c r="BB14" s="658">
        <v>2244.2520081157627</v>
      </c>
      <c r="BC14" s="658">
        <v>1019.83649357</v>
      </c>
      <c r="BD14" s="658">
        <v>2298.1466279899996</v>
      </c>
      <c r="BE14" s="659">
        <v>8253.0445015457644</v>
      </c>
      <c r="BF14" s="417"/>
      <c r="BG14" s="408"/>
      <c r="BH14" s="408"/>
      <c r="BI14" s="408"/>
      <c r="BJ14" s="408"/>
      <c r="BK14" s="408"/>
    </row>
    <row r="15" spans="1:63" s="390" customFormat="1" ht="12.75">
      <c r="A15" s="411"/>
      <c r="B15" s="347" t="s">
        <v>362</v>
      </c>
      <c r="C15" s="657">
        <v>17.357000000000003</v>
      </c>
      <c r="D15" s="658">
        <v>0</v>
      </c>
      <c r="E15" s="658">
        <v>319.28470000000004</v>
      </c>
      <c r="F15" s="658">
        <v>0</v>
      </c>
      <c r="G15" s="658">
        <v>440.33539999999994</v>
      </c>
      <c r="H15" s="658">
        <v>0</v>
      </c>
      <c r="I15" s="658">
        <v>270.39499999999998</v>
      </c>
      <c r="J15" s="658">
        <v>0</v>
      </c>
      <c r="K15" s="658">
        <v>648.66000000000008</v>
      </c>
      <c r="L15" s="658">
        <v>0</v>
      </c>
      <c r="M15" s="658">
        <v>1696.0320999999999</v>
      </c>
      <c r="N15" s="659">
        <v>0</v>
      </c>
      <c r="O15" s="657">
        <v>0</v>
      </c>
      <c r="P15" s="658">
        <v>0</v>
      </c>
      <c r="Q15" s="658">
        <v>18.03</v>
      </c>
      <c r="R15" s="658">
        <v>0</v>
      </c>
      <c r="S15" s="658">
        <v>0.53</v>
      </c>
      <c r="T15" s="658">
        <v>0</v>
      </c>
      <c r="U15" s="658">
        <v>26.09</v>
      </c>
      <c r="V15" s="658">
        <v>0</v>
      </c>
      <c r="W15" s="658">
        <v>4.71</v>
      </c>
      <c r="X15" s="658">
        <v>0</v>
      </c>
      <c r="Y15" s="658">
        <v>49.36</v>
      </c>
      <c r="Z15" s="659">
        <v>0</v>
      </c>
      <c r="AA15" s="660">
        <v>5183.0033345967513</v>
      </c>
      <c r="AB15" s="658">
        <v>17.357000000000003</v>
      </c>
      <c r="AC15" s="658">
        <v>0</v>
      </c>
      <c r="AD15" s="658">
        <v>319.28270000000003</v>
      </c>
      <c r="AE15" s="658">
        <v>0</v>
      </c>
      <c r="AF15" s="658">
        <v>1.8800000000000001</v>
      </c>
      <c r="AG15" s="658">
        <v>0</v>
      </c>
      <c r="AH15" s="658">
        <v>3.8579999999999997</v>
      </c>
      <c r="AI15" s="658">
        <v>0</v>
      </c>
      <c r="AJ15" s="658">
        <v>27.187999999999999</v>
      </c>
      <c r="AK15" s="658">
        <v>0</v>
      </c>
      <c r="AL15" s="658">
        <v>286.35670000000005</v>
      </c>
      <c r="AM15" s="658">
        <v>0</v>
      </c>
      <c r="AN15" s="658">
        <v>440.33539999999994</v>
      </c>
      <c r="AO15" s="658">
        <v>0</v>
      </c>
      <c r="AP15" s="658">
        <v>270.39499999999998</v>
      </c>
      <c r="AQ15" s="658">
        <v>0</v>
      </c>
      <c r="AR15" s="658">
        <v>648.66000000000008</v>
      </c>
      <c r="AS15" s="658">
        <v>0</v>
      </c>
      <c r="AT15" s="658">
        <v>1696.0320999999999</v>
      </c>
      <c r="AU15" s="658">
        <v>0</v>
      </c>
      <c r="AV15" s="657">
        <v>412.25293614000003</v>
      </c>
      <c r="AW15" s="658">
        <v>920.14593978963273</v>
      </c>
      <c r="AX15" s="658">
        <v>4.3799008500000003</v>
      </c>
      <c r="AY15" s="658">
        <v>7.9249061899999997</v>
      </c>
      <c r="AZ15" s="658">
        <v>78.783043153406084</v>
      </c>
      <c r="BA15" s="658">
        <v>829.05808959622664</v>
      </c>
      <c r="BB15" s="658">
        <v>1257.2659151271187</v>
      </c>
      <c r="BC15" s="658">
        <v>778.70750450000014</v>
      </c>
      <c r="BD15" s="658">
        <v>1295.77612454</v>
      </c>
      <c r="BE15" s="659">
        <v>4664.1484200967516</v>
      </c>
      <c r="BF15" s="417"/>
      <c r="BG15" s="408"/>
      <c r="BH15" s="408"/>
      <c r="BI15" s="408"/>
      <c r="BJ15" s="408"/>
      <c r="BK15" s="408"/>
    </row>
    <row r="16" spans="1:63" s="390" customFormat="1" ht="12.75">
      <c r="A16" s="411"/>
      <c r="B16" s="347" t="s">
        <v>363</v>
      </c>
      <c r="C16" s="657">
        <v>13.359</v>
      </c>
      <c r="D16" s="658">
        <v>0</v>
      </c>
      <c r="E16" s="658">
        <v>276.07659999999998</v>
      </c>
      <c r="F16" s="658">
        <v>0</v>
      </c>
      <c r="G16" s="658">
        <v>407.33099999999996</v>
      </c>
      <c r="H16" s="658">
        <v>0</v>
      </c>
      <c r="I16" s="658">
        <v>198.09899999999999</v>
      </c>
      <c r="J16" s="658">
        <v>0</v>
      </c>
      <c r="K16" s="658">
        <v>585.11500000000001</v>
      </c>
      <c r="L16" s="658">
        <v>0</v>
      </c>
      <c r="M16" s="658">
        <v>1479.9806000000001</v>
      </c>
      <c r="N16" s="659">
        <v>0</v>
      </c>
      <c r="O16" s="657">
        <v>0</v>
      </c>
      <c r="P16" s="658">
        <v>0</v>
      </c>
      <c r="Q16" s="658">
        <v>17.329999999999998</v>
      </c>
      <c r="R16" s="658">
        <v>0</v>
      </c>
      <c r="S16" s="658">
        <v>0.53</v>
      </c>
      <c r="T16" s="658">
        <v>0</v>
      </c>
      <c r="U16" s="658">
        <v>6.62</v>
      </c>
      <c r="V16" s="658">
        <v>0</v>
      </c>
      <c r="W16" s="658">
        <v>3.14</v>
      </c>
      <c r="X16" s="658">
        <v>0</v>
      </c>
      <c r="Y16" s="658">
        <v>27.62</v>
      </c>
      <c r="Z16" s="659">
        <v>0</v>
      </c>
      <c r="AA16" s="660">
        <v>4212.5710777590593</v>
      </c>
      <c r="AB16" s="658">
        <v>13.359</v>
      </c>
      <c r="AC16" s="658">
        <v>0</v>
      </c>
      <c r="AD16" s="658">
        <v>276.07659999999998</v>
      </c>
      <c r="AE16" s="658">
        <v>0</v>
      </c>
      <c r="AF16" s="658">
        <v>1.81</v>
      </c>
      <c r="AG16" s="658">
        <v>0</v>
      </c>
      <c r="AH16" s="658">
        <v>2.383</v>
      </c>
      <c r="AI16" s="658">
        <v>0</v>
      </c>
      <c r="AJ16" s="658">
        <v>15.584</v>
      </c>
      <c r="AK16" s="658">
        <v>0</v>
      </c>
      <c r="AL16" s="658">
        <v>256.2996</v>
      </c>
      <c r="AM16" s="658">
        <v>0</v>
      </c>
      <c r="AN16" s="658">
        <v>407.33099999999996</v>
      </c>
      <c r="AO16" s="658">
        <v>0</v>
      </c>
      <c r="AP16" s="658">
        <v>198.09899999999999</v>
      </c>
      <c r="AQ16" s="658">
        <v>0</v>
      </c>
      <c r="AR16" s="658">
        <v>585.11500000000001</v>
      </c>
      <c r="AS16" s="658">
        <v>0</v>
      </c>
      <c r="AT16" s="658">
        <v>1479.9806000000001</v>
      </c>
      <c r="AU16" s="658">
        <v>0</v>
      </c>
      <c r="AV16" s="657">
        <v>178.85729637999998</v>
      </c>
      <c r="AW16" s="658">
        <v>777.31362041193984</v>
      </c>
      <c r="AX16" s="658">
        <v>4.0260781200000002</v>
      </c>
      <c r="AY16" s="658">
        <v>5.0349988999999997</v>
      </c>
      <c r="AZ16" s="658">
        <v>31.308542832196629</v>
      </c>
      <c r="BA16" s="658">
        <v>736.94400055974324</v>
      </c>
      <c r="BB16" s="658">
        <v>1151.1732900471188</v>
      </c>
      <c r="BC16" s="658">
        <v>603.97740555000007</v>
      </c>
      <c r="BD16" s="658">
        <v>1006.3365731000001</v>
      </c>
      <c r="BE16" s="659">
        <v>3717.6581854890592</v>
      </c>
      <c r="BF16" s="417"/>
      <c r="BG16" s="408"/>
      <c r="BH16" s="408"/>
      <c r="BI16" s="408"/>
      <c r="BJ16" s="408"/>
      <c r="BK16" s="408"/>
    </row>
    <row r="17" spans="1:63" s="390" customFormat="1" ht="12.75">
      <c r="A17" s="411"/>
      <c r="B17" s="347" t="s">
        <v>364</v>
      </c>
      <c r="C17" s="657">
        <v>0</v>
      </c>
      <c r="D17" s="658">
        <v>0</v>
      </c>
      <c r="E17" s="658">
        <v>0</v>
      </c>
      <c r="F17" s="658">
        <v>0</v>
      </c>
      <c r="G17" s="658">
        <v>0</v>
      </c>
      <c r="H17" s="658">
        <v>0</v>
      </c>
      <c r="I17" s="658">
        <v>0</v>
      </c>
      <c r="J17" s="658">
        <v>0</v>
      </c>
      <c r="K17" s="658">
        <v>0</v>
      </c>
      <c r="L17" s="658">
        <v>0</v>
      </c>
      <c r="M17" s="658">
        <v>0</v>
      </c>
      <c r="N17" s="659">
        <v>0</v>
      </c>
      <c r="O17" s="657">
        <v>0</v>
      </c>
      <c r="P17" s="658">
        <v>0</v>
      </c>
      <c r="Q17" s="658">
        <v>0</v>
      </c>
      <c r="R17" s="658">
        <v>0</v>
      </c>
      <c r="S17" s="658">
        <v>0</v>
      </c>
      <c r="T17" s="658">
        <v>0</v>
      </c>
      <c r="U17" s="658">
        <v>0</v>
      </c>
      <c r="V17" s="658">
        <v>0</v>
      </c>
      <c r="W17" s="658">
        <v>0</v>
      </c>
      <c r="X17" s="658">
        <v>0</v>
      </c>
      <c r="Y17" s="658">
        <v>0</v>
      </c>
      <c r="Z17" s="659">
        <v>0</v>
      </c>
      <c r="AA17" s="660">
        <v>0</v>
      </c>
      <c r="AB17" s="658">
        <v>0</v>
      </c>
      <c r="AC17" s="658">
        <v>0</v>
      </c>
      <c r="AD17" s="658">
        <v>0</v>
      </c>
      <c r="AE17" s="658">
        <v>0</v>
      </c>
      <c r="AF17" s="658">
        <v>0</v>
      </c>
      <c r="AG17" s="658">
        <v>0</v>
      </c>
      <c r="AH17" s="658">
        <v>0</v>
      </c>
      <c r="AI17" s="658">
        <v>0</v>
      </c>
      <c r="AJ17" s="658">
        <v>0</v>
      </c>
      <c r="AK17" s="658">
        <v>0</v>
      </c>
      <c r="AL17" s="658">
        <v>0</v>
      </c>
      <c r="AM17" s="658">
        <v>0</v>
      </c>
      <c r="AN17" s="658">
        <v>0</v>
      </c>
      <c r="AO17" s="658">
        <v>0</v>
      </c>
      <c r="AP17" s="658">
        <v>0</v>
      </c>
      <c r="AQ17" s="658">
        <v>0</v>
      </c>
      <c r="AR17" s="658">
        <v>0</v>
      </c>
      <c r="AS17" s="658">
        <v>0</v>
      </c>
      <c r="AT17" s="658">
        <v>0</v>
      </c>
      <c r="AU17" s="658">
        <v>0</v>
      </c>
      <c r="AV17" s="657">
        <v>0</v>
      </c>
      <c r="AW17" s="658">
        <v>0</v>
      </c>
      <c r="AX17" s="658">
        <v>0</v>
      </c>
      <c r="AY17" s="658">
        <v>0</v>
      </c>
      <c r="AZ17" s="658">
        <v>0</v>
      </c>
      <c r="BA17" s="658">
        <v>0</v>
      </c>
      <c r="BB17" s="658">
        <v>0</v>
      </c>
      <c r="BC17" s="658">
        <v>0</v>
      </c>
      <c r="BD17" s="658">
        <v>0</v>
      </c>
      <c r="BE17" s="659">
        <v>0</v>
      </c>
      <c r="BF17" s="417"/>
      <c r="BG17" s="408"/>
      <c r="BH17" s="408"/>
      <c r="BI17" s="408"/>
      <c r="BJ17" s="408"/>
      <c r="BK17" s="408"/>
    </row>
    <row r="18" spans="1:63" s="390" customFormat="1" ht="12.75">
      <c r="A18" s="411"/>
      <c r="B18" s="347" t="s">
        <v>365</v>
      </c>
      <c r="C18" s="657">
        <v>0</v>
      </c>
      <c r="D18" s="658">
        <v>0</v>
      </c>
      <c r="E18" s="658">
        <v>0</v>
      </c>
      <c r="F18" s="658">
        <v>0</v>
      </c>
      <c r="G18" s="658">
        <v>0</v>
      </c>
      <c r="H18" s="658">
        <v>0</v>
      </c>
      <c r="I18" s="658">
        <v>0</v>
      </c>
      <c r="J18" s="658">
        <v>0</v>
      </c>
      <c r="K18" s="658">
        <v>6</v>
      </c>
      <c r="L18" s="658">
        <v>0</v>
      </c>
      <c r="M18" s="658">
        <v>6</v>
      </c>
      <c r="N18" s="659">
        <v>0</v>
      </c>
      <c r="O18" s="657">
        <v>0</v>
      </c>
      <c r="P18" s="658">
        <v>0</v>
      </c>
      <c r="Q18" s="658">
        <v>0</v>
      </c>
      <c r="R18" s="658">
        <v>0</v>
      </c>
      <c r="S18" s="658">
        <v>0</v>
      </c>
      <c r="T18" s="658">
        <v>0</v>
      </c>
      <c r="U18" s="658">
        <v>0</v>
      </c>
      <c r="V18" s="658">
        <v>0</v>
      </c>
      <c r="W18" s="658">
        <v>0</v>
      </c>
      <c r="X18" s="658">
        <v>0</v>
      </c>
      <c r="Y18" s="658">
        <v>0</v>
      </c>
      <c r="Z18" s="659">
        <v>0</v>
      </c>
      <c r="AA18" s="660">
        <v>572.26570831000004</v>
      </c>
      <c r="AB18" s="658">
        <v>0</v>
      </c>
      <c r="AC18" s="658">
        <v>0</v>
      </c>
      <c r="AD18" s="658">
        <v>0</v>
      </c>
      <c r="AE18" s="658">
        <v>0</v>
      </c>
      <c r="AF18" s="658">
        <v>0</v>
      </c>
      <c r="AG18" s="658">
        <v>0</v>
      </c>
      <c r="AH18" s="658">
        <v>0</v>
      </c>
      <c r="AI18" s="658">
        <v>0</v>
      </c>
      <c r="AJ18" s="658">
        <v>0</v>
      </c>
      <c r="AK18" s="658">
        <v>0</v>
      </c>
      <c r="AL18" s="658">
        <v>0</v>
      </c>
      <c r="AM18" s="658">
        <v>0</v>
      </c>
      <c r="AN18" s="658">
        <v>0</v>
      </c>
      <c r="AO18" s="658">
        <v>0</v>
      </c>
      <c r="AP18" s="658">
        <v>0</v>
      </c>
      <c r="AQ18" s="658">
        <v>0</v>
      </c>
      <c r="AR18" s="658">
        <v>6</v>
      </c>
      <c r="AS18" s="658">
        <v>0</v>
      </c>
      <c r="AT18" s="658">
        <v>6</v>
      </c>
      <c r="AU18" s="658">
        <v>0</v>
      </c>
      <c r="AV18" s="657">
        <v>0</v>
      </c>
      <c r="AW18" s="658">
        <v>0</v>
      </c>
      <c r="AX18" s="658">
        <v>0</v>
      </c>
      <c r="AY18" s="658">
        <v>0</v>
      </c>
      <c r="AZ18" s="658">
        <v>0</v>
      </c>
      <c r="BA18" s="658">
        <v>0</v>
      </c>
      <c r="BB18" s="658">
        <v>0</v>
      </c>
      <c r="BC18" s="658">
        <v>0</v>
      </c>
      <c r="BD18" s="658">
        <v>119.74819796</v>
      </c>
      <c r="BE18" s="659">
        <v>119.74819796</v>
      </c>
      <c r="BF18" s="417"/>
      <c r="BG18" s="408"/>
      <c r="BH18" s="408"/>
      <c r="BI18" s="408"/>
      <c r="BJ18" s="408"/>
      <c r="BK18" s="408"/>
    </row>
    <row r="19" spans="1:63" s="390" customFormat="1" ht="12.75">
      <c r="A19" s="411"/>
      <c r="B19" s="347" t="s">
        <v>366</v>
      </c>
      <c r="C19" s="657">
        <v>5.2459999999999996</v>
      </c>
      <c r="D19" s="658">
        <v>0</v>
      </c>
      <c r="E19" s="658">
        <v>179.59360000000001</v>
      </c>
      <c r="F19" s="658">
        <v>0</v>
      </c>
      <c r="G19" s="658">
        <v>230.84100000000001</v>
      </c>
      <c r="H19" s="658">
        <v>0</v>
      </c>
      <c r="I19" s="658">
        <v>143.607</v>
      </c>
      <c r="J19" s="658">
        <v>0</v>
      </c>
      <c r="K19" s="658">
        <v>93.614999999999995</v>
      </c>
      <c r="L19" s="658">
        <v>0</v>
      </c>
      <c r="M19" s="658">
        <v>652.90260000000001</v>
      </c>
      <c r="N19" s="659">
        <v>0</v>
      </c>
      <c r="O19" s="657">
        <v>0</v>
      </c>
      <c r="P19" s="658">
        <v>0</v>
      </c>
      <c r="Q19" s="658">
        <v>14.94</v>
      </c>
      <c r="R19" s="658">
        <v>0</v>
      </c>
      <c r="S19" s="658">
        <v>0</v>
      </c>
      <c r="T19" s="658">
        <v>0</v>
      </c>
      <c r="U19" s="658">
        <v>0.71</v>
      </c>
      <c r="V19" s="658">
        <v>0</v>
      </c>
      <c r="W19" s="658">
        <v>1.35</v>
      </c>
      <c r="X19" s="658">
        <v>0</v>
      </c>
      <c r="Y19" s="658">
        <v>17</v>
      </c>
      <c r="Z19" s="659">
        <v>0</v>
      </c>
      <c r="AA19" s="660">
        <v>2359.2924145688567</v>
      </c>
      <c r="AB19" s="658">
        <v>5.2459999999999996</v>
      </c>
      <c r="AC19" s="658">
        <v>0</v>
      </c>
      <c r="AD19" s="658">
        <v>179.83360000000002</v>
      </c>
      <c r="AE19" s="658">
        <v>0</v>
      </c>
      <c r="AF19" s="658">
        <v>0</v>
      </c>
      <c r="AG19" s="658">
        <v>0</v>
      </c>
      <c r="AH19" s="658">
        <v>0.122</v>
      </c>
      <c r="AI19" s="658">
        <v>0</v>
      </c>
      <c r="AJ19" s="658">
        <v>7.45</v>
      </c>
      <c r="AK19" s="658">
        <v>0</v>
      </c>
      <c r="AL19" s="658">
        <v>172.26159999999999</v>
      </c>
      <c r="AM19" s="658">
        <v>0</v>
      </c>
      <c r="AN19" s="658">
        <v>230.84100000000001</v>
      </c>
      <c r="AO19" s="658">
        <v>0</v>
      </c>
      <c r="AP19" s="658">
        <v>143.607</v>
      </c>
      <c r="AQ19" s="658">
        <v>0</v>
      </c>
      <c r="AR19" s="658">
        <v>93.614999999999995</v>
      </c>
      <c r="AS19" s="658">
        <v>0</v>
      </c>
      <c r="AT19" s="658">
        <v>652.90260000000001</v>
      </c>
      <c r="AU19" s="658">
        <v>0</v>
      </c>
      <c r="AV19" s="657">
        <v>149.34932079999999</v>
      </c>
      <c r="AW19" s="658">
        <v>604.57600259885658</v>
      </c>
      <c r="AX19" s="658">
        <v>0</v>
      </c>
      <c r="AY19" s="658">
        <v>1.06491238</v>
      </c>
      <c r="AZ19" s="658">
        <v>21.415174424222482</v>
      </c>
      <c r="BA19" s="658">
        <v>582.09591579463404</v>
      </c>
      <c r="BB19" s="658">
        <v>796.93133748999981</v>
      </c>
      <c r="BC19" s="658">
        <v>522.01164504999997</v>
      </c>
      <c r="BD19" s="658">
        <v>257.59249542999999</v>
      </c>
      <c r="BE19" s="659">
        <v>2330.4608013688562</v>
      </c>
      <c r="BF19" s="417"/>
      <c r="BG19" s="408"/>
      <c r="BH19" s="408"/>
      <c r="BI19" s="408"/>
      <c r="BJ19" s="408"/>
      <c r="BK19" s="408"/>
    </row>
    <row r="20" spans="1:63" s="390" customFormat="1" ht="12.75">
      <c r="A20" s="411"/>
      <c r="B20" s="347" t="s">
        <v>367</v>
      </c>
      <c r="C20" s="657">
        <v>8.1129999999999995</v>
      </c>
      <c r="D20" s="658">
        <v>0</v>
      </c>
      <c r="E20" s="658">
        <v>96.483000000000018</v>
      </c>
      <c r="F20" s="658">
        <v>0</v>
      </c>
      <c r="G20" s="658">
        <v>176.49</v>
      </c>
      <c r="H20" s="658">
        <v>0</v>
      </c>
      <c r="I20" s="658">
        <v>54.49199999999999</v>
      </c>
      <c r="J20" s="658">
        <v>0</v>
      </c>
      <c r="K20" s="658">
        <v>485.5</v>
      </c>
      <c r="L20" s="658">
        <v>0</v>
      </c>
      <c r="M20" s="658">
        <v>821.07799999999997</v>
      </c>
      <c r="N20" s="659">
        <v>0</v>
      </c>
      <c r="O20" s="657">
        <v>0</v>
      </c>
      <c r="P20" s="658">
        <v>0</v>
      </c>
      <c r="Q20" s="658">
        <v>2.39</v>
      </c>
      <c r="R20" s="658">
        <v>0</v>
      </c>
      <c r="S20" s="658">
        <v>0.53</v>
      </c>
      <c r="T20" s="658">
        <v>0</v>
      </c>
      <c r="U20" s="658">
        <v>5.91</v>
      </c>
      <c r="V20" s="658">
        <v>0</v>
      </c>
      <c r="W20" s="658">
        <v>1.79</v>
      </c>
      <c r="X20" s="658">
        <v>0</v>
      </c>
      <c r="Y20" s="658">
        <v>10.620000000000001</v>
      </c>
      <c r="Z20" s="659">
        <v>0</v>
      </c>
      <c r="AA20" s="660">
        <v>1281.0129548802017</v>
      </c>
      <c r="AB20" s="658">
        <v>8.1129999999999995</v>
      </c>
      <c r="AC20" s="658">
        <v>0</v>
      </c>
      <c r="AD20" s="658">
        <v>96.243000000000023</v>
      </c>
      <c r="AE20" s="658">
        <v>0</v>
      </c>
      <c r="AF20" s="658">
        <v>1.81</v>
      </c>
      <c r="AG20" s="658">
        <v>0</v>
      </c>
      <c r="AH20" s="658">
        <v>2.2610000000000001</v>
      </c>
      <c r="AI20" s="658">
        <v>0</v>
      </c>
      <c r="AJ20" s="658">
        <v>8.1340000000000003</v>
      </c>
      <c r="AK20" s="658">
        <v>0</v>
      </c>
      <c r="AL20" s="658">
        <v>84.038000000000011</v>
      </c>
      <c r="AM20" s="658">
        <v>0</v>
      </c>
      <c r="AN20" s="658">
        <v>176.49</v>
      </c>
      <c r="AO20" s="658">
        <v>0</v>
      </c>
      <c r="AP20" s="658">
        <v>54.49199999999999</v>
      </c>
      <c r="AQ20" s="658">
        <v>0</v>
      </c>
      <c r="AR20" s="658">
        <v>485.5</v>
      </c>
      <c r="AS20" s="658">
        <v>0</v>
      </c>
      <c r="AT20" s="658">
        <v>821.07799999999997</v>
      </c>
      <c r="AU20" s="658">
        <v>0</v>
      </c>
      <c r="AV20" s="657">
        <v>29.507975580000004</v>
      </c>
      <c r="AW20" s="658">
        <v>172.73761781308326</v>
      </c>
      <c r="AX20" s="658">
        <v>4.0260781200000002</v>
      </c>
      <c r="AY20" s="658">
        <v>3.9700865199999997</v>
      </c>
      <c r="AZ20" s="658">
        <v>9.8933684079741511</v>
      </c>
      <c r="BA20" s="658">
        <v>154.84808476510912</v>
      </c>
      <c r="BB20" s="658">
        <v>354.24195255711874</v>
      </c>
      <c r="BC20" s="658">
        <v>81.965760500000002</v>
      </c>
      <c r="BD20" s="658">
        <v>628.99587971000005</v>
      </c>
      <c r="BE20" s="659">
        <v>1267.4491861602019</v>
      </c>
      <c r="BF20" s="417"/>
      <c r="BG20" s="408"/>
      <c r="BH20" s="408"/>
      <c r="BI20" s="408"/>
      <c r="BJ20" s="408"/>
      <c r="BK20" s="408"/>
    </row>
    <row r="21" spans="1:63" s="390" customFormat="1" ht="12.75">
      <c r="A21" s="411"/>
      <c r="B21" s="347" t="s">
        <v>368</v>
      </c>
      <c r="C21" s="657">
        <v>3.9979999999999998</v>
      </c>
      <c r="D21" s="658">
        <v>0</v>
      </c>
      <c r="E21" s="658">
        <v>43.208100000000009</v>
      </c>
      <c r="F21" s="658">
        <v>0</v>
      </c>
      <c r="G21" s="658">
        <v>33.004400000000004</v>
      </c>
      <c r="H21" s="658">
        <v>0</v>
      </c>
      <c r="I21" s="658">
        <v>72.295999999999992</v>
      </c>
      <c r="J21" s="658">
        <v>0</v>
      </c>
      <c r="K21" s="658">
        <v>63.544999999999995</v>
      </c>
      <c r="L21" s="658">
        <v>0</v>
      </c>
      <c r="M21" s="658">
        <v>216.0515</v>
      </c>
      <c r="N21" s="659">
        <v>0</v>
      </c>
      <c r="O21" s="657">
        <v>0</v>
      </c>
      <c r="P21" s="658">
        <v>0</v>
      </c>
      <c r="Q21" s="658">
        <v>0.7</v>
      </c>
      <c r="R21" s="658">
        <v>0</v>
      </c>
      <c r="S21" s="658">
        <v>0</v>
      </c>
      <c r="T21" s="658">
        <v>0</v>
      </c>
      <c r="U21" s="658">
        <v>19.47</v>
      </c>
      <c r="V21" s="658">
        <v>0</v>
      </c>
      <c r="W21" s="658">
        <v>1.5699999999999998</v>
      </c>
      <c r="X21" s="658">
        <v>0</v>
      </c>
      <c r="Y21" s="658">
        <v>21.74</v>
      </c>
      <c r="Z21" s="659">
        <v>0</v>
      </c>
      <c r="AA21" s="660">
        <v>970.4322568376931</v>
      </c>
      <c r="AB21" s="658">
        <v>3.9979999999999998</v>
      </c>
      <c r="AC21" s="658">
        <v>0</v>
      </c>
      <c r="AD21" s="658">
        <v>43.206100000000013</v>
      </c>
      <c r="AE21" s="658">
        <v>0</v>
      </c>
      <c r="AF21" s="658">
        <v>7.0000000000000007E-2</v>
      </c>
      <c r="AG21" s="658">
        <v>0</v>
      </c>
      <c r="AH21" s="658">
        <v>1.4750000000000001</v>
      </c>
      <c r="AI21" s="658">
        <v>0</v>
      </c>
      <c r="AJ21" s="658">
        <v>11.604000000000001</v>
      </c>
      <c r="AK21" s="658">
        <v>0</v>
      </c>
      <c r="AL21" s="658">
        <v>30.057100000000002</v>
      </c>
      <c r="AM21" s="658">
        <v>0</v>
      </c>
      <c r="AN21" s="658">
        <v>33.004400000000004</v>
      </c>
      <c r="AO21" s="658">
        <v>0</v>
      </c>
      <c r="AP21" s="658">
        <v>72.295999999999992</v>
      </c>
      <c r="AQ21" s="658">
        <v>0</v>
      </c>
      <c r="AR21" s="658">
        <v>63.544999999999995</v>
      </c>
      <c r="AS21" s="658">
        <v>0</v>
      </c>
      <c r="AT21" s="658">
        <v>216.0515</v>
      </c>
      <c r="AU21" s="658">
        <v>0</v>
      </c>
      <c r="AV21" s="657">
        <v>233.39563975999999</v>
      </c>
      <c r="AW21" s="658">
        <v>142.83231937769281</v>
      </c>
      <c r="AX21" s="658">
        <v>0.35382272999999997</v>
      </c>
      <c r="AY21" s="658">
        <v>2.8899072900000005</v>
      </c>
      <c r="AZ21" s="658">
        <v>47.474500321209447</v>
      </c>
      <c r="BA21" s="658">
        <v>92.11408903648335</v>
      </c>
      <c r="BB21" s="658">
        <v>106.09262508</v>
      </c>
      <c r="BC21" s="658">
        <v>174.73009895000001</v>
      </c>
      <c r="BD21" s="658">
        <v>289.43955143999995</v>
      </c>
      <c r="BE21" s="659">
        <v>946.49023460769297</v>
      </c>
      <c r="BF21" s="417"/>
      <c r="BG21" s="408"/>
      <c r="BH21" s="408"/>
      <c r="BI21" s="408"/>
      <c r="BJ21" s="408"/>
      <c r="BK21" s="408"/>
    </row>
    <row r="22" spans="1:63" s="390" customFormat="1" ht="12.75">
      <c r="A22" s="411"/>
      <c r="B22" s="347" t="s">
        <v>369</v>
      </c>
      <c r="C22" s="657">
        <v>0</v>
      </c>
      <c r="D22" s="658">
        <v>0</v>
      </c>
      <c r="E22" s="658">
        <v>0</v>
      </c>
      <c r="F22" s="658">
        <v>0</v>
      </c>
      <c r="G22" s="658">
        <v>0</v>
      </c>
      <c r="H22" s="658">
        <v>0</v>
      </c>
      <c r="I22" s="658">
        <v>0</v>
      </c>
      <c r="J22" s="658">
        <v>0</v>
      </c>
      <c r="K22" s="658">
        <v>0</v>
      </c>
      <c r="L22" s="658">
        <v>0</v>
      </c>
      <c r="M22" s="658">
        <v>0</v>
      </c>
      <c r="N22" s="659">
        <v>0</v>
      </c>
      <c r="O22" s="657">
        <v>0</v>
      </c>
      <c r="P22" s="658">
        <v>0</v>
      </c>
      <c r="Q22" s="658">
        <v>0</v>
      </c>
      <c r="R22" s="658">
        <v>0</v>
      </c>
      <c r="S22" s="658">
        <v>0</v>
      </c>
      <c r="T22" s="658">
        <v>0</v>
      </c>
      <c r="U22" s="658">
        <v>0</v>
      </c>
      <c r="V22" s="658">
        <v>0</v>
      </c>
      <c r="W22" s="658">
        <v>0</v>
      </c>
      <c r="X22" s="658">
        <v>0</v>
      </c>
      <c r="Y22" s="658">
        <v>0</v>
      </c>
      <c r="Z22" s="659">
        <v>0</v>
      </c>
      <c r="AA22" s="660">
        <v>0</v>
      </c>
      <c r="AB22" s="658">
        <v>0</v>
      </c>
      <c r="AC22" s="658">
        <v>0</v>
      </c>
      <c r="AD22" s="658">
        <v>0</v>
      </c>
      <c r="AE22" s="658">
        <v>0</v>
      </c>
      <c r="AF22" s="658">
        <v>0</v>
      </c>
      <c r="AG22" s="658">
        <v>0</v>
      </c>
      <c r="AH22" s="658">
        <v>0</v>
      </c>
      <c r="AI22" s="658">
        <v>0</v>
      </c>
      <c r="AJ22" s="658">
        <v>0</v>
      </c>
      <c r="AK22" s="658">
        <v>0</v>
      </c>
      <c r="AL22" s="658">
        <v>0</v>
      </c>
      <c r="AM22" s="658">
        <v>0</v>
      </c>
      <c r="AN22" s="658">
        <v>0</v>
      </c>
      <c r="AO22" s="658">
        <v>0</v>
      </c>
      <c r="AP22" s="658">
        <v>0</v>
      </c>
      <c r="AQ22" s="658">
        <v>0</v>
      </c>
      <c r="AR22" s="658">
        <v>0</v>
      </c>
      <c r="AS22" s="658">
        <v>0</v>
      </c>
      <c r="AT22" s="658">
        <v>0</v>
      </c>
      <c r="AU22" s="658">
        <v>0</v>
      </c>
      <c r="AV22" s="657">
        <v>0</v>
      </c>
      <c r="AW22" s="658">
        <v>0</v>
      </c>
      <c r="AX22" s="658">
        <v>0</v>
      </c>
      <c r="AY22" s="658">
        <v>0</v>
      </c>
      <c r="AZ22" s="658">
        <v>0</v>
      </c>
      <c r="BA22" s="658">
        <v>0</v>
      </c>
      <c r="BB22" s="658">
        <v>0</v>
      </c>
      <c r="BC22" s="658">
        <v>0</v>
      </c>
      <c r="BD22" s="658">
        <v>0</v>
      </c>
      <c r="BE22" s="659">
        <v>0</v>
      </c>
      <c r="BF22" s="417"/>
      <c r="BG22" s="408"/>
      <c r="BH22" s="408"/>
      <c r="BI22" s="408"/>
      <c r="BJ22" s="408"/>
      <c r="BK22" s="408"/>
    </row>
    <row r="23" spans="1:63" s="390" customFormat="1" ht="12.75">
      <c r="A23" s="411"/>
      <c r="B23" s="347" t="s">
        <v>370</v>
      </c>
      <c r="C23" s="657">
        <v>0</v>
      </c>
      <c r="D23" s="658">
        <v>0</v>
      </c>
      <c r="E23" s="658">
        <v>9.8000000000000004E-2</v>
      </c>
      <c r="F23" s="658">
        <v>0</v>
      </c>
      <c r="G23" s="658">
        <v>0</v>
      </c>
      <c r="H23" s="658">
        <v>0</v>
      </c>
      <c r="I23" s="658">
        <v>0</v>
      </c>
      <c r="J23" s="658">
        <v>0</v>
      </c>
      <c r="K23" s="658">
        <v>0</v>
      </c>
      <c r="L23" s="658">
        <v>0</v>
      </c>
      <c r="M23" s="658">
        <v>9.8000000000000004E-2</v>
      </c>
      <c r="N23" s="659">
        <v>0</v>
      </c>
      <c r="O23" s="657">
        <v>0</v>
      </c>
      <c r="P23" s="658">
        <v>0</v>
      </c>
      <c r="Q23" s="658">
        <v>0</v>
      </c>
      <c r="R23" s="658">
        <v>0</v>
      </c>
      <c r="S23" s="658">
        <v>0</v>
      </c>
      <c r="T23" s="658">
        <v>0</v>
      </c>
      <c r="U23" s="658">
        <v>0</v>
      </c>
      <c r="V23" s="658">
        <v>0</v>
      </c>
      <c r="W23" s="658">
        <v>0</v>
      </c>
      <c r="X23" s="658">
        <v>0</v>
      </c>
      <c r="Y23" s="658">
        <v>0</v>
      </c>
      <c r="Z23" s="659">
        <v>0</v>
      </c>
      <c r="AA23" s="660">
        <v>0</v>
      </c>
      <c r="AB23" s="658">
        <v>0</v>
      </c>
      <c r="AC23" s="658">
        <v>0</v>
      </c>
      <c r="AD23" s="658">
        <v>9.8000000000000004E-2</v>
      </c>
      <c r="AE23" s="658">
        <v>0</v>
      </c>
      <c r="AF23" s="658">
        <v>0</v>
      </c>
      <c r="AG23" s="658">
        <v>0</v>
      </c>
      <c r="AH23" s="658">
        <v>0</v>
      </c>
      <c r="AI23" s="658">
        <v>0</v>
      </c>
      <c r="AJ23" s="658">
        <v>0</v>
      </c>
      <c r="AK23" s="658">
        <v>0</v>
      </c>
      <c r="AL23" s="658">
        <v>9.8000000000000004E-2</v>
      </c>
      <c r="AM23" s="658">
        <v>0</v>
      </c>
      <c r="AN23" s="658">
        <v>0</v>
      </c>
      <c r="AO23" s="658">
        <v>0</v>
      </c>
      <c r="AP23" s="658">
        <v>0</v>
      </c>
      <c r="AQ23" s="658">
        <v>0</v>
      </c>
      <c r="AR23" s="658">
        <v>0</v>
      </c>
      <c r="AS23" s="658">
        <v>0</v>
      </c>
      <c r="AT23" s="658">
        <v>9.8000000000000004E-2</v>
      </c>
      <c r="AU23" s="658">
        <v>0</v>
      </c>
      <c r="AV23" s="657">
        <v>0</v>
      </c>
      <c r="AW23" s="658">
        <v>0</v>
      </c>
      <c r="AX23" s="658">
        <v>0</v>
      </c>
      <c r="AY23" s="658">
        <v>0</v>
      </c>
      <c r="AZ23" s="658">
        <v>0</v>
      </c>
      <c r="BA23" s="658">
        <v>0</v>
      </c>
      <c r="BB23" s="658">
        <v>0</v>
      </c>
      <c r="BC23" s="658">
        <v>0</v>
      </c>
      <c r="BD23" s="658">
        <v>0</v>
      </c>
      <c r="BE23" s="659">
        <v>0</v>
      </c>
      <c r="BF23" s="417"/>
      <c r="BG23" s="408"/>
      <c r="BH23" s="408"/>
      <c r="BI23" s="408"/>
      <c r="BJ23" s="408"/>
      <c r="BK23" s="408"/>
    </row>
    <row r="24" spans="1:63" s="390" customFormat="1" ht="12.75">
      <c r="A24" s="411"/>
      <c r="B24" s="347" t="s">
        <v>371</v>
      </c>
      <c r="C24" s="657">
        <v>3.44</v>
      </c>
      <c r="D24" s="658">
        <v>0</v>
      </c>
      <c r="E24" s="658">
        <v>29.939999999999998</v>
      </c>
      <c r="F24" s="658">
        <v>0</v>
      </c>
      <c r="G24" s="658">
        <v>22.830400000000001</v>
      </c>
      <c r="H24" s="658">
        <v>0</v>
      </c>
      <c r="I24" s="658">
        <v>64.966000000000008</v>
      </c>
      <c r="J24" s="658">
        <v>0</v>
      </c>
      <c r="K24" s="658">
        <v>51.93</v>
      </c>
      <c r="L24" s="658">
        <v>0</v>
      </c>
      <c r="M24" s="658">
        <v>173.10639999999998</v>
      </c>
      <c r="N24" s="659">
        <v>0</v>
      </c>
      <c r="O24" s="657">
        <v>0</v>
      </c>
      <c r="P24" s="658">
        <v>0</v>
      </c>
      <c r="Q24" s="658">
        <v>0.57999999999999996</v>
      </c>
      <c r="R24" s="658">
        <v>0</v>
      </c>
      <c r="S24" s="658">
        <v>0</v>
      </c>
      <c r="T24" s="658">
        <v>0</v>
      </c>
      <c r="U24" s="658">
        <v>18.57</v>
      </c>
      <c r="V24" s="658">
        <v>0</v>
      </c>
      <c r="W24" s="658">
        <v>0.7</v>
      </c>
      <c r="X24" s="658">
        <v>0</v>
      </c>
      <c r="Y24" s="658">
        <v>19.850000000000001</v>
      </c>
      <c r="Z24" s="659">
        <v>0</v>
      </c>
      <c r="AA24" s="660">
        <v>754.42000866084936</v>
      </c>
      <c r="AB24" s="658">
        <v>3.44</v>
      </c>
      <c r="AC24" s="658">
        <v>0</v>
      </c>
      <c r="AD24" s="658">
        <v>32.5</v>
      </c>
      <c r="AE24" s="658">
        <v>0</v>
      </c>
      <c r="AF24" s="658">
        <v>0</v>
      </c>
      <c r="AG24" s="658">
        <v>0</v>
      </c>
      <c r="AH24" s="658">
        <v>0.34499999999999997</v>
      </c>
      <c r="AI24" s="658">
        <v>0</v>
      </c>
      <c r="AJ24" s="658">
        <v>10.139000000000001</v>
      </c>
      <c r="AK24" s="658">
        <v>0</v>
      </c>
      <c r="AL24" s="658">
        <v>22.016000000000002</v>
      </c>
      <c r="AM24" s="658">
        <v>0</v>
      </c>
      <c r="AN24" s="658">
        <v>22.830400000000001</v>
      </c>
      <c r="AO24" s="658">
        <v>0</v>
      </c>
      <c r="AP24" s="658">
        <v>64.966000000000008</v>
      </c>
      <c r="AQ24" s="658">
        <v>0</v>
      </c>
      <c r="AR24" s="658">
        <v>51.93</v>
      </c>
      <c r="AS24" s="658">
        <v>0</v>
      </c>
      <c r="AT24" s="658">
        <v>173.10639999999998</v>
      </c>
      <c r="AU24" s="658">
        <v>0</v>
      </c>
      <c r="AV24" s="657">
        <v>134.43718664999997</v>
      </c>
      <c r="AW24" s="658">
        <v>112.04237340084936</v>
      </c>
      <c r="AX24" s="658">
        <v>0</v>
      </c>
      <c r="AY24" s="658">
        <v>1.5070513400000001</v>
      </c>
      <c r="AZ24" s="658">
        <v>42.887187044577132</v>
      </c>
      <c r="BA24" s="658">
        <v>67.648135016272221</v>
      </c>
      <c r="BB24" s="658">
        <v>86.550888259999994</v>
      </c>
      <c r="BC24" s="658">
        <v>135.05368412000001</v>
      </c>
      <c r="BD24" s="658">
        <v>265.43622687999999</v>
      </c>
      <c r="BE24" s="659">
        <v>733.52035931084936</v>
      </c>
      <c r="BF24" s="417"/>
      <c r="BG24" s="408"/>
      <c r="BH24" s="408"/>
      <c r="BI24" s="408"/>
      <c r="BJ24" s="408"/>
      <c r="BK24" s="408"/>
    </row>
    <row r="25" spans="1:63" s="390" customFormat="1" ht="12.75">
      <c r="A25" s="411"/>
      <c r="B25" s="347" t="s">
        <v>372</v>
      </c>
      <c r="C25" s="657">
        <v>0.55800000000000005</v>
      </c>
      <c r="D25" s="658">
        <v>0</v>
      </c>
      <c r="E25" s="658">
        <v>13.170099999999998</v>
      </c>
      <c r="F25" s="658">
        <v>0</v>
      </c>
      <c r="G25" s="658">
        <v>10.174000000000001</v>
      </c>
      <c r="H25" s="658">
        <v>0</v>
      </c>
      <c r="I25" s="658">
        <v>7.330000000000001</v>
      </c>
      <c r="J25" s="658">
        <v>0</v>
      </c>
      <c r="K25" s="658">
        <v>11.615</v>
      </c>
      <c r="L25" s="658">
        <v>0</v>
      </c>
      <c r="M25" s="658">
        <v>42.847100000000005</v>
      </c>
      <c r="N25" s="659">
        <v>0</v>
      </c>
      <c r="O25" s="657">
        <v>0</v>
      </c>
      <c r="P25" s="658">
        <v>0</v>
      </c>
      <c r="Q25" s="658">
        <v>0.12</v>
      </c>
      <c r="R25" s="658">
        <v>0</v>
      </c>
      <c r="S25" s="658">
        <v>0</v>
      </c>
      <c r="T25" s="658">
        <v>0</v>
      </c>
      <c r="U25" s="658">
        <v>0.9</v>
      </c>
      <c r="V25" s="658">
        <v>0</v>
      </c>
      <c r="W25" s="658">
        <v>0.87</v>
      </c>
      <c r="X25" s="658">
        <v>0</v>
      </c>
      <c r="Y25" s="658">
        <v>1.8900000000000001</v>
      </c>
      <c r="Z25" s="659">
        <v>0</v>
      </c>
      <c r="AA25" s="660">
        <v>216.01224817684349</v>
      </c>
      <c r="AB25" s="658">
        <v>0.55800000000000005</v>
      </c>
      <c r="AC25" s="658">
        <v>0</v>
      </c>
      <c r="AD25" s="658">
        <v>10.608099999999999</v>
      </c>
      <c r="AE25" s="658">
        <v>0</v>
      </c>
      <c r="AF25" s="658">
        <v>7.0000000000000007E-2</v>
      </c>
      <c r="AG25" s="658">
        <v>0</v>
      </c>
      <c r="AH25" s="658">
        <v>1.1299999999999999</v>
      </c>
      <c r="AI25" s="658">
        <v>0</v>
      </c>
      <c r="AJ25" s="658">
        <v>1.4649999999999999</v>
      </c>
      <c r="AK25" s="658">
        <v>0</v>
      </c>
      <c r="AL25" s="658">
        <v>7.9431000000000003</v>
      </c>
      <c r="AM25" s="658">
        <v>0</v>
      </c>
      <c r="AN25" s="658">
        <v>10.174000000000001</v>
      </c>
      <c r="AO25" s="658">
        <v>0</v>
      </c>
      <c r="AP25" s="658">
        <v>7.330000000000001</v>
      </c>
      <c r="AQ25" s="658">
        <v>0</v>
      </c>
      <c r="AR25" s="658">
        <v>11.615</v>
      </c>
      <c r="AS25" s="658">
        <v>0</v>
      </c>
      <c r="AT25" s="658">
        <v>42.847100000000005</v>
      </c>
      <c r="AU25" s="658">
        <v>0</v>
      </c>
      <c r="AV25" s="657">
        <v>98.958453110000008</v>
      </c>
      <c r="AW25" s="658">
        <v>30.789945976843448</v>
      </c>
      <c r="AX25" s="658">
        <v>0.35382272999999997</v>
      </c>
      <c r="AY25" s="658">
        <v>1.3828559499999999</v>
      </c>
      <c r="AZ25" s="658">
        <v>4.5873132766323206</v>
      </c>
      <c r="BA25" s="658">
        <v>24.465954020211129</v>
      </c>
      <c r="BB25" s="658">
        <v>19.541736820000004</v>
      </c>
      <c r="BC25" s="658">
        <v>39.676414830000006</v>
      </c>
      <c r="BD25" s="658">
        <v>24.003324560000006</v>
      </c>
      <c r="BE25" s="659">
        <v>212.9698752968435</v>
      </c>
      <c r="BF25" s="417"/>
      <c r="BG25" s="408"/>
      <c r="BH25" s="408"/>
      <c r="BI25" s="408"/>
      <c r="BJ25" s="408"/>
      <c r="BK25" s="408"/>
    </row>
    <row r="26" spans="1:63" s="390" customFormat="1" ht="12.75">
      <c r="A26" s="411"/>
      <c r="B26" s="347" t="s">
        <v>373</v>
      </c>
      <c r="C26" s="657">
        <v>0</v>
      </c>
      <c r="D26" s="658">
        <v>12.1</v>
      </c>
      <c r="E26" s="658">
        <v>0.88</v>
      </c>
      <c r="F26" s="658">
        <v>41.31</v>
      </c>
      <c r="G26" s="658">
        <v>0</v>
      </c>
      <c r="H26" s="658">
        <v>82.19</v>
      </c>
      <c r="I26" s="658">
        <v>0</v>
      </c>
      <c r="J26" s="658">
        <v>35.6</v>
      </c>
      <c r="K26" s="658">
        <v>0</v>
      </c>
      <c r="L26" s="658">
        <v>189.76999999999998</v>
      </c>
      <c r="M26" s="658">
        <v>0.88</v>
      </c>
      <c r="N26" s="659">
        <v>360.97</v>
      </c>
      <c r="O26" s="657">
        <v>0</v>
      </c>
      <c r="P26" s="658">
        <v>0</v>
      </c>
      <c r="Q26" s="658">
        <v>0</v>
      </c>
      <c r="R26" s="658">
        <v>4.1900000000000004</v>
      </c>
      <c r="S26" s="658">
        <v>0</v>
      </c>
      <c r="T26" s="658">
        <v>0</v>
      </c>
      <c r="U26" s="658">
        <v>0</v>
      </c>
      <c r="V26" s="658">
        <v>1</v>
      </c>
      <c r="W26" s="658">
        <v>0</v>
      </c>
      <c r="X26" s="658">
        <v>46.56</v>
      </c>
      <c r="Y26" s="658">
        <v>0</v>
      </c>
      <c r="Z26" s="659">
        <v>51.75</v>
      </c>
      <c r="AA26" s="660">
        <v>2730.2331333131297</v>
      </c>
      <c r="AB26" s="658">
        <v>0</v>
      </c>
      <c r="AC26" s="658">
        <v>12.1</v>
      </c>
      <c r="AD26" s="658">
        <v>0.88</v>
      </c>
      <c r="AE26" s="658">
        <v>41.31</v>
      </c>
      <c r="AF26" s="658">
        <v>0</v>
      </c>
      <c r="AG26" s="658">
        <v>0</v>
      </c>
      <c r="AH26" s="658">
        <v>0</v>
      </c>
      <c r="AI26" s="658">
        <v>7.24</v>
      </c>
      <c r="AJ26" s="658">
        <v>0</v>
      </c>
      <c r="AK26" s="658">
        <v>6.6</v>
      </c>
      <c r="AL26" s="658">
        <v>0.88</v>
      </c>
      <c r="AM26" s="658">
        <v>27.47</v>
      </c>
      <c r="AN26" s="658">
        <v>0</v>
      </c>
      <c r="AO26" s="658">
        <v>82.19</v>
      </c>
      <c r="AP26" s="658">
        <v>0</v>
      </c>
      <c r="AQ26" s="658">
        <v>35.6</v>
      </c>
      <c r="AR26" s="658">
        <v>0</v>
      </c>
      <c r="AS26" s="658">
        <v>189.76999999999998</v>
      </c>
      <c r="AT26" s="658">
        <v>0.88</v>
      </c>
      <c r="AU26" s="658">
        <v>360.97</v>
      </c>
      <c r="AV26" s="657">
        <v>301.19574059000001</v>
      </c>
      <c r="AW26" s="658">
        <v>552.86928468448548</v>
      </c>
      <c r="AX26" s="658">
        <v>0</v>
      </c>
      <c r="AY26" s="658">
        <v>55.07634753</v>
      </c>
      <c r="AZ26" s="658">
        <v>138.54133022071201</v>
      </c>
      <c r="BA26" s="658">
        <v>359.25160693377342</v>
      </c>
      <c r="BB26" s="658">
        <v>794.36668200864415</v>
      </c>
      <c r="BC26" s="658">
        <v>233.35022065000001</v>
      </c>
      <c r="BD26" s="658">
        <v>751.20663688000002</v>
      </c>
      <c r="BE26" s="659">
        <v>2632.9885648131294</v>
      </c>
      <c r="BF26" s="417"/>
      <c r="BG26" s="408"/>
      <c r="BH26" s="408"/>
      <c r="BI26" s="408"/>
      <c r="BJ26" s="408"/>
      <c r="BK26" s="408"/>
    </row>
    <row r="27" spans="1:63" s="390" customFormat="1" ht="12.75">
      <c r="A27" s="411"/>
      <c r="B27" s="347" t="s">
        <v>374</v>
      </c>
      <c r="C27" s="657">
        <v>0</v>
      </c>
      <c r="D27" s="658">
        <v>0</v>
      </c>
      <c r="E27" s="658">
        <v>0</v>
      </c>
      <c r="F27" s="658">
        <v>0</v>
      </c>
      <c r="G27" s="658">
        <v>0</v>
      </c>
      <c r="H27" s="658">
        <v>0</v>
      </c>
      <c r="I27" s="658">
        <v>0</v>
      </c>
      <c r="J27" s="658">
        <v>0</v>
      </c>
      <c r="K27" s="658">
        <v>0</v>
      </c>
      <c r="L27" s="658">
        <v>80</v>
      </c>
      <c r="M27" s="658">
        <v>0</v>
      </c>
      <c r="N27" s="659">
        <v>80</v>
      </c>
      <c r="O27" s="657">
        <v>0</v>
      </c>
      <c r="P27" s="658">
        <v>0</v>
      </c>
      <c r="Q27" s="658">
        <v>0</v>
      </c>
      <c r="R27" s="658">
        <v>0</v>
      </c>
      <c r="S27" s="658">
        <v>0</v>
      </c>
      <c r="T27" s="658">
        <v>0</v>
      </c>
      <c r="U27" s="658">
        <v>0</v>
      </c>
      <c r="V27" s="658">
        <v>0</v>
      </c>
      <c r="W27" s="658">
        <v>0</v>
      </c>
      <c r="X27" s="658">
        <v>32</v>
      </c>
      <c r="Y27" s="658">
        <v>0</v>
      </c>
      <c r="Z27" s="659">
        <v>32</v>
      </c>
      <c r="AA27" s="660">
        <v>238.46119669999996</v>
      </c>
      <c r="AB27" s="658">
        <v>0</v>
      </c>
      <c r="AC27" s="658">
        <v>0</v>
      </c>
      <c r="AD27" s="658">
        <v>0</v>
      </c>
      <c r="AE27" s="658">
        <v>0</v>
      </c>
      <c r="AF27" s="658">
        <v>0</v>
      </c>
      <c r="AG27" s="658">
        <v>0</v>
      </c>
      <c r="AH27" s="658">
        <v>0</v>
      </c>
      <c r="AI27" s="658">
        <v>0</v>
      </c>
      <c r="AJ27" s="658">
        <v>0</v>
      </c>
      <c r="AK27" s="658">
        <v>0</v>
      </c>
      <c r="AL27" s="658">
        <v>0</v>
      </c>
      <c r="AM27" s="658">
        <v>0</v>
      </c>
      <c r="AN27" s="658">
        <v>0</v>
      </c>
      <c r="AO27" s="658">
        <v>0</v>
      </c>
      <c r="AP27" s="658">
        <v>0</v>
      </c>
      <c r="AQ27" s="658">
        <v>0</v>
      </c>
      <c r="AR27" s="658">
        <v>0</v>
      </c>
      <c r="AS27" s="658">
        <v>80</v>
      </c>
      <c r="AT27" s="658">
        <v>0</v>
      </c>
      <c r="AU27" s="658">
        <v>80</v>
      </c>
      <c r="AV27" s="657">
        <v>0</v>
      </c>
      <c r="AW27" s="658">
        <v>29.517264449999999</v>
      </c>
      <c r="AX27" s="658">
        <v>0</v>
      </c>
      <c r="AY27" s="658">
        <v>0</v>
      </c>
      <c r="AZ27" s="658">
        <v>0</v>
      </c>
      <c r="BA27" s="658">
        <v>29.517264449999999</v>
      </c>
      <c r="BB27" s="658">
        <v>15.03545768</v>
      </c>
      <c r="BC27" s="658">
        <v>0</v>
      </c>
      <c r="BD27" s="658">
        <v>193.90847456999998</v>
      </c>
      <c r="BE27" s="659">
        <v>238.46119669999996</v>
      </c>
      <c r="BF27" s="417"/>
      <c r="BG27" s="408"/>
      <c r="BH27" s="408"/>
      <c r="BI27" s="408"/>
      <c r="BJ27" s="408"/>
      <c r="BK27" s="408"/>
    </row>
    <row r="28" spans="1:63" s="390" customFormat="1" ht="12.75">
      <c r="A28" s="411"/>
      <c r="B28" s="347" t="s">
        <v>375</v>
      </c>
      <c r="C28" s="657">
        <v>0</v>
      </c>
      <c r="D28" s="658">
        <v>0</v>
      </c>
      <c r="E28" s="658">
        <v>0</v>
      </c>
      <c r="F28" s="658">
        <v>0</v>
      </c>
      <c r="G28" s="658">
        <v>0</v>
      </c>
      <c r="H28" s="658">
        <v>0</v>
      </c>
      <c r="I28" s="658">
        <v>0</v>
      </c>
      <c r="J28" s="658">
        <v>1</v>
      </c>
      <c r="K28" s="658">
        <v>0</v>
      </c>
      <c r="L28" s="658">
        <v>18.600000000000001</v>
      </c>
      <c r="M28" s="658">
        <v>0</v>
      </c>
      <c r="N28" s="659">
        <v>19.600000000000001</v>
      </c>
      <c r="O28" s="657">
        <v>0</v>
      </c>
      <c r="P28" s="658">
        <v>0</v>
      </c>
      <c r="Q28" s="658">
        <v>0</v>
      </c>
      <c r="R28" s="658">
        <v>0</v>
      </c>
      <c r="S28" s="658">
        <v>0</v>
      </c>
      <c r="T28" s="658">
        <v>0</v>
      </c>
      <c r="U28" s="658">
        <v>0</v>
      </c>
      <c r="V28" s="658">
        <v>1</v>
      </c>
      <c r="W28" s="658">
        <v>0</v>
      </c>
      <c r="X28" s="658">
        <v>13.6</v>
      </c>
      <c r="Y28" s="658">
        <v>0</v>
      </c>
      <c r="Z28" s="659">
        <v>14.6</v>
      </c>
      <c r="AA28" s="660">
        <v>325.57362305999999</v>
      </c>
      <c r="AB28" s="658">
        <v>0</v>
      </c>
      <c r="AC28" s="658">
        <v>0</v>
      </c>
      <c r="AD28" s="658">
        <v>0</v>
      </c>
      <c r="AE28" s="658">
        <v>0</v>
      </c>
      <c r="AF28" s="658">
        <v>0</v>
      </c>
      <c r="AG28" s="658">
        <v>0</v>
      </c>
      <c r="AH28" s="658">
        <v>0</v>
      </c>
      <c r="AI28" s="658">
        <v>0</v>
      </c>
      <c r="AJ28" s="658">
        <v>0</v>
      </c>
      <c r="AK28" s="658">
        <v>0</v>
      </c>
      <c r="AL28" s="658">
        <v>0</v>
      </c>
      <c r="AM28" s="658">
        <v>0</v>
      </c>
      <c r="AN28" s="658">
        <v>0</v>
      </c>
      <c r="AO28" s="658">
        <v>0</v>
      </c>
      <c r="AP28" s="658">
        <v>0</v>
      </c>
      <c r="AQ28" s="658">
        <v>1</v>
      </c>
      <c r="AR28" s="658">
        <v>0</v>
      </c>
      <c r="AS28" s="658">
        <v>18.600000000000001</v>
      </c>
      <c r="AT28" s="658">
        <v>0</v>
      </c>
      <c r="AU28" s="658">
        <v>19.600000000000001</v>
      </c>
      <c r="AV28" s="657">
        <v>0</v>
      </c>
      <c r="AW28" s="658">
        <v>47.654046080000001</v>
      </c>
      <c r="AX28" s="658">
        <v>0</v>
      </c>
      <c r="AY28" s="658">
        <v>0</v>
      </c>
      <c r="AZ28" s="658">
        <v>0</v>
      </c>
      <c r="BA28" s="658">
        <v>47.654046080000001</v>
      </c>
      <c r="BB28" s="658">
        <v>16.301306570000001</v>
      </c>
      <c r="BC28" s="658">
        <v>0</v>
      </c>
      <c r="BD28" s="658">
        <v>176.55262839</v>
      </c>
      <c r="BE28" s="659">
        <v>240.50798104</v>
      </c>
      <c r="BF28" s="417"/>
      <c r="BG28" s="408"/>
      <c r="BH28" s="408"/>
      <c r="BI28" s="408"/>
      <c r="BJ28" s="408"/>
      <c r="BK28" s="408"/>
    </row>
    <row r="29" spans="1:63" s="390" customFormat="1" ht="12.75">
      <c r="A29" s="411"/>
      <c r="B29" s="347" t="s">
        <v>376</v>
      </c>
      <c r="C29" s="657">
        <v>0</v>
      </c>
      <c r="D29" s="658">
        <v>12.1</v>
      </c>
      <c r="E29" s="658">
        <v>0.88</v>
      </c>
      <c r="F29" s="658">
        <v>41.31</v>
      </c>
      <c r="G29" s="658">
        <v>0</v>
      </c>
      <c r="H29" s="658">
        <v>82.19</v>
      </c>
      <c r="I29" s="658">
        <v>0</v>
      </c>
      <c r="J29" s="658">
        <v>34.6</v>
      </c>
      <c r="K29" s="658">
        <v>0</v>
      </c>
      <c r="L29" s="658">
        <v>91.17</v>
      </c>
      <c r="M29" s="658">
        <v>0.88</v>
      </c>
      <c r="N29" s="659">
        <v>261.37</v>
      </c>
      <c r="O29" s="657">
        <v>0</v>
      </c>
      <c r="P29" s="658">
        <v>0</v>
      </c>
      <c r="Q29" s="658">
        <v>0</v>
      </c>
      <c r="R29" s="658">
        <v>4.1900000000000004</v>
      </c>
      <c r="S29" s="658">
        <v>0</v>
      </c>
      <c r="T29" s="658">
        <v>0</v>
      </c>
      <c r="U29" s="658">
        <v>0</v>
      </c>
      <c r="V29" s="658">
        <v>0</v>
      </c>
      <c r="W29" s="658">
        <v>0</v>
      </c>
      <c r="X29" s="658">
        <v>0.96000000000000008</v>
      </c>
      <c r="Y29" s="658">
        <v>0</v>
      </c>
      <c r="Z29" s="659">
        <v>5.15</v>
      </c>
      <c r="AA29" s="660">
        <v>2166.19831355313</v>
      </c>
      <c r="AB29" s="658">
        <v>0</v>
      </c>
      <c r="AC29" s="658">
        <v>12.1</v>
      </c>
      <c r="AD29" s="658">
        <v>0.88</v>
      </c>
      <c r="AE29" s="658">
        <v>39.17</v>
      </c>
      <c r="AF29" s="658">
        <v>0</v>
      </c>
      <c r="AG29" s="658">
        <v>0</v>
      </c>
      <c r="AH29" s="658">
        <v>0</v>
      </c>
      <c r="AI29" s="658">
        <v>7.24</v>
      </c>
      <c r="AJ29" s="658">
        <v>0</v>
      </c>
      <c r="AK29" s="658">
        <v>4.46</v>
      </c>
      <c r="AL29" s="658">
        <v>0.88</v>
      </c>
      <c r="AM29" s="658">
        <v>27.47</v>
      </c>
      <c r="AN29" s="658">
        <v>0</v>
      </c>
      <c r="AO29" s="658">
        <v>82.19</v>
      </c>
      <c r="AP29" s="658">
        <v>0</v>
      </c>
      <c r="AQ29" s="658">
        <v>34.6</v>
      </c>
      <c r="AR29" s="658">
        <v>0</v>
      </c>
      <c r="AS29" s="658">
        <v>91.17</v>
      </c>
      <c r="AT29" s="658">
        <v>0.88</v>
      </c>
      <c r="AU29" s="658">
        <v>261.37</v>
      </c>
      <c r="AV29" s="657">
        <v>301.19574059000001</v>
      </c>
      <c r="AW29" s="658">
        <v>475.69797415448545</v>
      </c>
      <c r="AX29" s="658">
        <v>0</v>
      </c>
      <c r="AY29" s="658">
        <v>55.07634753</v>
      </c>
      <c r="AZ29" s="658">
        <v>138.54133022071201</v>
      </c>
      <c r="BA29" s="658">
        <v>282.08029640377339</v>
      </c>
      <c r="BB29" s="658">
        <v>763.02991775864416</v>
      </c>
      <c r="BC29" s="658">
        <v>233.35022065000001</v>
      </c>
      <c r="BD29" s="658">
        <v>380.74553391999996</v>
      </c>
      <c r="BE29" s="659">
        <v>2154.0193870731296</v>
      </c>
      <c r="BF29" s="417"/>
      <c r="BG29" s="408"/>
      <c r="BH29" s="408"/>
      <c r="BI29" s="408"/>
      <c r="BJ29" s="408"/>
      <c r="BK29" s="408"/>
    </row>
    <row r="30" spans="1:63" s="390" customFormat="1" ht="12.75">
      <c r="A30" s="411"/>
      <c r="B30" s="347" t="s">
        <v>377</v>
      </c>
      <c r="C30" s="657">
        <v>0</v>
      </c>
      <c r="D30" s="658">
        <v>0</v>
      </c>
      <c r="E30" s="658">
        <v>0</v>
      </c>
      <c r="F30" s="658">
        <v>0</v>
      </c>
      <c r="G30" s="658">
        <v>0</v>
      </c>
      <c r="H30" s="658">
        <v>0</v>
      </c>
      <c r="I30" s="658">
        <v>0</v>
      </c>
      <c r="J30" s="658">
        <v>0</v>
      </c>
      <c r="K30" s="658">
        <v>0</v>
      </c>
      <c r="L30" s="658">
        <v>0</v>
      </c>
      <c r="M30" s="658">
        <v>0</v>
      </c>
      <c r="N30" s="659">
        <v>0</v>
      </c>
      <c r="O30" s="657">
        <v>0</v>
      </c>
      <c r="P30" s="658">
        <v>0</v>
      </c>
      <c r="Q30" s="658">
        <v>0</v>
      </c>
      <c r="R30" s="658">
        <v>0</v>
      </c>
      <c r="S30" s="658">
        <v>0</v>
      </c>
      <c r="T30" s="658">
        <v>0</v>
      </c>
      <c r="U30" s="658">
        <v>0</v>
      </c>
      <c r="V30" s="658">
        <v>0</v>
      </c>
      <c r="W30" s="658">
        <v>0</v>
      </c>
      <c r="X30" s="658">
        <v>0</v>
      </c>
      <c r="Y30" s="658">
        <v>0</v>
      </c>
      <c r="Z30" s="659">
        <v>0</v>
      </c>
      <c r="AA30" s="660">
        <v>0</v>
      </c>
      <c r="AB30" s="658">
        <v>0</v>
      </c>
      <c r="AC30" s="658">
        <v>0</v>
      </c>
      <c r="AD30" s="658">
        <v>0</v>
      </c>
      <c r="AE30" s="658">
        <v>0</v>
      </c>
      <c r="AF30" s="658">
        <v>0</v>
      </c>
      <c r="AG30" s="658">
        <v>0</v>
      </c>
      <c r="AH30" s="658">
        <v>0</v>
      </c>
      <c r="AI30" s="658">
        <v>0</v>
      </c>
      <c r="AJ30" s="658">
        <v>0</v>
      </c>
      <c r="AK30" s="658">
        <v>0</v>
      </c>
      <c r="AL30" s="658">
        <v>0</v>
      </c>
      <c r="AM30" s="658">
        <v>0</v>
      </c>
      <c r="AN30" s="658">
        <v>0</v>
      </c>
      <c r="AO30" s="658">
        <v>0</v>
      </c>
      <c r="AP30" s="658">
        <v>0</v>
      </c>
      <c r="AQ30" s="658">
        <v>0</v>
      </c>
      <c r="AR30" s="658">
        <v>0</v>
      </c>
      <c r="AS30" s="658">
        <v>0</v>
      </c>
      <c r="AT30" s="658">
        <v>0</v>
      </c>
      <c r="AU30" s="658">
        <v>0</v>
      </c>
      <c r="AV30" s="657">
        <v>0</v>
      </c>
      <c r="AW30" s="658">
        <v>0</v>
      </c>
      <c r="AX30" s="658">
        <v>0</v>
      </c>
      <c r="AY30" s="658">
        <v>0</v>
      </c>
      <c r="AZ30" s="658">
        <v>0</v>
      </c>
      <c r="BA30" s="658">
        <v>0</v>
      </c>
      <c r="BB30" s="658">
        <v>0</v>
      </c>
      <c r="BC30" s="658">
        <v>0</v>
      </c>
      <c r="BD30" s="658">
        <v>0</v>
      </c>
      <c r="BE30" s="659">
        <v>0</v>
      </c>
      <c r="BF30" s="417"/>
      <c r="BG30" s="408"/>
      <c r="BH30" s="408"/>
      <c r="BI30" s="408"/>
      <c r="BJ30" s="408"/>
      <c r="BK30" s="408"/>
    </row>
    <row r="31" spans="1:63" s="390" customFormat="1" ht="12.75">
      <c r="A31" s="411"/>
      <c r="B31" s="347" t="s">
        <v>67</v>
      </c>
      <c r="C31" s="657">
        <v>0</v>
      </c>
      <c r="D31" s="658">
        <v>0</v>
      </c>
      <c r="E31" s="658">
        <v>0</v>
      </c>
      <c r="F31" s="658">
        <v>0</v>
      </c>
      <c r="G31" s="658">
        <v>0</v>
      </c>
      <c r="H31" s="658">
        <v>0</v>
      </c>
      <c r="I31" s="658">
        <v>0</v>
      </c>
      <c r="J31" s="658">
        <v>0</v>
      </c>
      <c r="K31" s="658">
        <v>0</v>
      </c>
      <c r="L31" s="658">
        <v>0</v>
      </c>
      <c r="M31" s="658">
        <v>0</v>
      </c>
      <c r="N31" s="659">
        <v>0</v>
      </c>
      <c r="O31" s="657">
        <v>0</v>
      </c>
      <c r="P31" s="658">
        <v>0</v>
      </c>
      <c r="Q31" s="658">
        <v>0</v>
      </c>
      <c r="R31" s="658">
        <v>0</v>
      </c>
      <c r="S31" s="658">
        <v>0</v>
      </c>
      <c r="T31" s="658">
        <v>0</v>
      </c>
      <c r="U31" s="658">
        <v>0</v>
      </c>
      <c r="V31" s="658">
        <v>0</v>
      </c>
      <c r="W31" s="658">
        <v>0</v>
      </c>
      <c r="X31" s="658">
        <v>0</v>
      </c>
      <c r="Y31" s="658">
        <v>0</v>
      </c>
      <c r="Z31" s="659">
        <v>0</v>
      </c>
      <c r="AA31" s="660">
        <v>1178.2393903058819</v>
      </c>
      <c r="AB31" s="658">
        <v>0</v>
      </c>
      <c r="AC31" s="658">
        <v>0</v>
      </c>
      <c r="AD31" s="658">
        <v>0</v>
      </c>
      <c r="AE31" s="658">
        <v>0</v>
      </c>
      <c r="AF31" s="658">
        <v>0</v>
      </c>
      <c r="AG31" s="658">
        <v>0</v>
      </c>
      <c r="AH31" s="658">
        <v>0</v>
      </c>
      <c r="AI31" s="658">
        <v>0</v>
      </c>
      <c r="AJ31" s="658">
        <v>0</v>
      </c>
      <c r="AK31" s="658">
        <v>0</v>
      </c>
      <c r="AL31" s="658">
        <v>0</v>
      </c>
      <c r="AM31" s="658">
        <v>0</v>
      </c>
      <c r="AN31" s="658">
        <v>0</v>
      </c>
      <c r="AO31" s="658">
        <v>0</v>
      </c>
      <c r="AP31" s="658">
        <v>0</v>
      </c>
      <c r="AQ31" s="658">
        <v>0</v>
      </c>
      <c r="AR31" s="658">
        <v>0</v>
      </c>
      <c r="AS31" s="658">
        <v>0</v>
      </c>
      <c r="AT31" s="658">
        <v>0</v>
      </c>
      <c r="AU31" s="658">
        <v>0</v>
      </c>
      <c r="AV31" s="657">
        <v>118.25374656999999</v>
      </c>
      <c r="AW31" s="658">
        <v>386.09172409588189</v>
      </c>
      <c r="AX31" s="658">
        <v>4.9229847600000003</v>
      </c>
      <c r="AY31" s="658">
        <v>116.08412591999999</v>
      </c>
      <c r="AZ31" s="658">
        <v>216.01567841588189</v>
      </c>
      <c r="BA31" s="658">
        <v>49.068934999999996</v>
      </c>
      <c r="BB31" s="658">
        <v>192.61941098</v>
      </c>
      <c r="BC31" s="658">
        <v>7.7787684200000005</v>
      </c>
      <c r="BD31" s="658">
        <v>251.16386657000001</v>
      </c>
      <c r="BE31" s="659">
        <v>955.90751663588185</v>
      </c>
      <c r="BF31" s="417"/>
      <c r="BG31" s="408"/>
      <c r="BH31" s="408"/>
      <c r="BI31" s="408"/>
      <c r="BJ31" s="408"/>
      <c r="BK31" s="408"/>
    </row>
    <row r="32" spans="1:63" s="393" customFormat="1" ht="22.5" customHeight="1">
      <c r="A32" s="661">
        <v>1</v>
      </c>
      <c r="B32" s="404" t="s">
        <v>46</v>
      </c>
      <c r="C32" s="657">
        <v>0</v>
      </c>
      <c r="D32" s="658">
        <v>0</v>
      </c>
      <c r="E32" s="658">
        <v>16.23</v>
      </c>
      <c r="F32" s="658">
        <v>2.93</v>
      </c>
      <c r="G32" s="658">
        <v>0.53</v>
      </c>
      <c r="H32" s="658">
        <v>0</v>
      </c>
      <c r="I32" s="658">
        <v>26.09</v>
      </c>
      <c r="J32" s="658">
        <v>1</v>
      </c>
      <c r="K32" s="658">
        <v>4.71</v>
      </c>
      <c r="L32" s="658">
        <v>94.559999999999988</v>
      </c>
      <c r="M32" s="658">
        <v>47.56</v>
      </c>
      <c r="N32" s="659">
        <v>98.49</v>
      </c>
      <c r="O32" s="657">
        <v>0</v>
      </c>
      <c r="P32" s="658">
        <v>0</v>
      </c>
      <c r="Q32" s="658">
        <v>16.23</v>
      </c>
      <c r="R32" s="658">
        <v>2.93</v>
      </c>
      <c r="S32" s="658">
        <v>0.53</v>
      </c>
      <c r="T32" s="658">
        <v>0</v>
      </c>
      <c r="U32" s="658">
        <v>26.09</v>
      </c>
      <c r="V32" s="658">
        <v>1</v>
      </c>
      <c r="W32" s="658">
        <v>4.71</v>
      </c>
      <c r="X32" s="658">
        <v>46.56</v>
      </c>
      <c r="Y32" s="658">
        <v>47.56</v>
      </c>
      <c r="Z32" s="659">
        <v>50.49</v>
      </c>
      <c r="AA32" s="660">
        <v>835.42152537711866</v>
      </c>
      <c r="AB32" s="658">
        <v>0</v>
      </c>
      <c r="AC32" s="658">
        <v>0</v>
      </c>
      <c r="AD32" s="658">
        <v>16.23</v>
      </c>
      <c r="AE32" s="658">
        <v>2.93</v>
      </c>
      <c r="AF32" s="658">
        <v>0</v>
      </c>
      <c r="AG32" s="658">
        <v>0</v>
      </c>
      <c r="AH32" s="658">
        <v>0</v>
      </c>
      <c r="AI32" s="658">
        <v>0</v>
      </c>
      <c r="AJ32" s="658">
        <v>0</v>
      </c>
      <c r="AK32" s="658">
        <v>2.14</v>
      </c>
      <c r="AL32" s="658">
        <v>16.23</v>
      </c>
      <c r="AM32" s="658">
        <v>0.79</v>
      </c>
      <c r="AN32" s="658">
        <v>0.53</v>
      </c>
      <c r="AO32" s="658">
        <v>0</v>
      </c>
      <c r="AP32" s="658">
        <v>26.09</v>
      </c>
      <c r="AQ32" s="658">
        <v>1</v>
      </c>
      <c r="AR32" s="658">
        <v>4.71</v>
      </c>
      <c r="AS32" s="658">
        <v>94.559999999999988</v>
      </c>
      <c r="AT32" s="658">
        <v>47.56</v>
      </c>
      <c r="AU32" s="658">
        <v>98.49</v>
      </c>
      <c r="AV32" s="657">
        <v>0.56171137000000004</v>
      </c>
      <c r="AW32" s="658">
        <v>111.71627012999998</v>
      </c>
      <c r="AX32" s="658">
        <v>0</v>
      </c>
      <c r="AY32" s="658">
        <v>0</v>
      </c>
      <c r="AZ32" s="658">
        <v>7.7203389800000002</v>
      </c>
      <c r="BA32" s="658">
        <v>103.99593114999999</v>
      </c>
      <c r="BB32" s="658">
        <v>33.879137127118639</v>
      </c>
      <c r="BC32" s="658">
        <v>62.711864400000003</v>
      </c>
      <c r="BD32" s="658">
        <v>562.99322030999997</v>
      </c>
      <c r="BE32" s="659">
        <v>771.86220333711856</v>
      </c>
      <c r="BF32" s="417"/>
      <c r="BG32" s="408"/>
      <c r="BH32" s="408"/>
      <c r="BI32" s="408"/>
      <c r="BJ32" s="408"/>
      <c r="BK32" s="408"/>
    </row>
    <row r="33" spans="1:63" s="390" customFormat="1" ht="12.75">
      <c r="A33" s="411"/>
      <c r="B33" s="347" t="s">
        <v>361</v>
      </c>
      <c r="C33" s="657">
        <v>0</v>
      </c>
      <c r="D33" s="658">
        <v>0</v>
      </c>
      <c r="E33" s="658">
        <v>16.23</v>
      </c>
      <c r="F33" s="658">
        <v>2.93</v>
      </c>
      <c r="G33" s="658">
        <v>0.53</v>
      </c>
      <c r="H33" s="658">
        <v>0</v>
      </c>
      <c r="I33" s="658">
        <v>26.09</v>
      </c>
      <c r="J33" s="658">
        <v>1</v>
      </c>
      <c r="K33" s="658">
        <v>4.71</v>
      </c>
      <c r="L33" s="658">
        <v>94.559999999999988</v>
      </c>
      <c r="M33" s="658">
        <v>47.56</v>
      </c>
      <c r="N33" s="659">
        <v>98.49</v>
      </c>
      <c r="O33" s="657">
        <v>0</v>
      </c>
      <c r="P33" s="658">
        <v>0</v>
      </c>
      <c r="Q33" s="658">
        <v>16.23</v>
      </c>
      <c r="R33" s="658">
        <v>2.93</v>
      </c>
      <c r="S33" s="658">
        <v>0.53</v>
      </c>
      <c r="T33" s="658">
        <v>0</v>
      </c>
      <c r="U33" s="658">
        <v>26.09</v>
      </c>
      <c r="V33" s="658">
        <v>1</v>
      </c>
      <c r="W33" s="658">
        <v>4.71</v>
      </c>
      <c r="X33" s="658">
        <v>46.56</v>
      </c>
      <c r="Y33" s="658">
        <v>47.56</v>
      </c>
      <c r="Z33" s="659">
        <v>50.49</v>
      </c>
      <c r="AA33" s="660">
        <v>835.42152537711854</v>
      </c>
      <c r="AB33" s="658">
        <v>0</v>
      </c>
      <c r="AC33" s="658">
        <v>0</v>
      </c>
      <c r="AD33" s="658">
        <v>16.23</v>
      </c>
      <c r="AE33" s="658">
        <v>2.93</v>
      </c>
      <c r="AF33" s="658">
        <v>0</v>
      </c>
      <c r="AG33" s="658">
        <v>0</v>
      </c>
      <c r="AH33" s="658">
        <v>0</v>
      </c>
      <c r="AI33" s="658">
        <v>0</v>
      </c>
      <c r="AJ33" s="658">
        <v>0</v>
      </c>
      <c r="AK33" s="658">
        <v>2.14</v>
      </c>
      <c r="AL33" s="658">
        <v>16.23</v>
      </c>
      <c r="AM33" s="658">
        <v>0.79</v>
      </c>
      <c r="AN33" s="658">
        <v>0.53</v>
      </c>
      <c r="AO33" s="658">
        <v>0</v>
      </c>
      <c r="AP33" s="658">
        <v>26.09</v>
      </c>
      <c r="AQ33" s="658">
        <v>1</v>
      </c>
      <c r="AR33" s="658">
        <v>4.71</v>
      </c>
      <c r="AS33" s="658">
        <v>94.559999999999988</v>
      </c>
      <c r="AT33" s="658">
        <v>47.56</v>
      </c>
      <c r="AU33" s="658">
        <v>98.49</v>
      </c>
      <c r="AV33" s="657">
        <v>0.56171137000000004</v>
      </c>
      <c r="AW33" s="658">
        <v>111.71627012999998</v>
      </c>
      <c r="AX33" s="658">
        <v>0</v>
      </c>
      <c r="AY33" s="658">
        <v>0</v>
      </c>
      <c r="AZ33" s="658">
        <v>7.7203389800000002</v>
      </c>
      <c r="BA33" s="658">
        <v>103.99593114999999</v>
      </c>
      <c r="BB33" s="658">
        <v>33.879137127118639</v>
      </c>
      <c r="BC33" s="658">
        <v>62.711864399999996</v>
      </c>
      <c r="BD33" s="658">
        <v>562.99322030999997</v>
      </c>
      <c r="BE33" s="659">
        <v>771.86220333711867</v>
      </c>
      <c r="BF33" s="417"/>
      <c r="BG33" s="408"/>
      <c r="BH33" s="408"/>
      <c r="BI33" s="408"/>
      <c r="BJ33" s="408"/>
      <c r="BK33" s="408"/>
    </row>
    <row r="34" spans="1:63" s="390" customFormat="1" ht="12.75">
      <c r="A34" s="411"/>
      <c r="B34" s="347" t="s">
        <v>362</v>
      </c>
      <c r="C34" s="657">
        <v>0</v>
      </c>
      <c r="D34" s="658">
        <v>0</v>
      </c>
      <c r="E34" s="658">
        <v>16.23</v>
      </c>
      <c r="F34" s="658">
        <v>0</v>
      </c>
      <c r="G34" s="658">
        <v>0.53</v>
      </c>
      <c r="H34" s="658">
        <v>0</v>
      </c>
      <c r="I34" s="658">
        <v>26.09</v>
      </c>
      <c r="J34" s="658">
        <v>0</v>
      </c>
      <c r="K34" s="658">
        <v>4.71</v>
      </c>
      <c r="L34" s="658">
        <v>0</v>
      </c>
      <c r="M34" s="658">
        <v>47.56</v>
      </c>
      <c r="N34" s="659">
        <v>0</v>
      </c>
      <c r="O34" s="657">
        <v>0</v>
      </c>
      <c r="P34" s="658">
        <v>0</v>
      </c>
      <c r="Q34" s="658">
        <v>16.23</v>
      </c>
      <c r="R34" s="658">
        <v>0</v>
      </c>
      <c r="S34" s="658">
        <v>0.53</v>
      </c>
      <c r="T34" s="658">
        <v>0</v>
      </c>
      <c r="U34" s="658">
        <v>26.09</v>
      </c>
      <c r="V34" s="658">
        <v>0</v>
      </c>
      <c r="W34" s="658">
        <v>4.71</v>
      </c>
      <c r="X34" s="658">
        <v>0</v>
      </c>
      <c r="Y34" s="658">
        <v>47.56</v>
      </c>
      <c r="Z34" s="659">
        <v>0</v>
      </c>
      <c r="AA34" s="660">
        <v>155.06477949711865</v>
      </c>
      <c r="AB34" s="658">
        <v>0</v>
      </c>
      <c r="AC34" s="658">
        <v>0</v>
      </c>
      <c r="AD34" s="658">
        <v>16.23</v>
      </c>
      <c r="AE34" s="658">
        <v>0</v>
      </c>
      <c r="AF34" s="658">
        <v>0</v>
      </c>
      <c r="AG34" s="658">
        <v>0</v>
      </c>
      <c r="AH34" s="658">
        <v>0</v>
      </c>
      <c r="AI34" s="658">
        <v>0</v>
      </c>
      <c r="AJ34" s="658">
        <v>0</v>
      </c>
      <c r="AK34" s="658">
        <v>0</v>
      </c>
      <c r="AL34" s="658">
        <v>16.23</v>
      </c>
      <c r="AM34" s="658">
        <v>0</v>
      </c>
      <c r="AN34" s="658">
        <v>0.53</v>
      </c>
      <c r="AO34" s="658">
        <v>0</v>
      </c>
      <c r="AP34" s="658">
        <v>26.09</v>
      </c>
      <c r="AQ34" s="658">
        <v>0</v>
      </c>
      <c r="AR34" s="658">
        <v>4.71</v>
      </c>
      <c r="AS34" s="658">
        <v>0</v>
      </c>
      <c r="AT34" s="658">
        <v>47.56</v>
      </c>
      <c r="AU34" s="658">
        <v>0</v>
      </c>
      <c r="AV34" s="657">
        <v>0</v>
      </c>
      <c r="AW34" s="658">
        <v>10.742987940000001</v>
      </c>
      <c r="AX34" s="658">
        <v>0</v>
      </c>
      <c r="AY34" s="658">
        <v>0</v>
      </c>
      <c r="AZ34" s="658">
        <v>0</v>
      </c>
      <c r="BA34" s="658">
        <v>10.742987940000001</v>
      </c>
      <c r="BB34" s="658">
        <v>0.84745762711864392</v>
      </c>
      <c r="BC34" s="658">
        <v>58.283187929999997</v>
      </c>
      <c r="BD34" s="658">
        <v>29.403010399999999</v>
      </c>
      <c r="BE34" s="659">
        <v>99.276643897118646</v>
      </c>
      <c r="BF34" s="417"/>
      <c r="BG34" s="408"/>
      <c r="BH34" s="408"/>
      <c r="BI34" s="408"/>
      <c r="BJ34" s="408"/>
      <c r="BK34" s="408"/>
    </row>
    <row r="35" spans="1:63" s="390" customFormat="1" ht="12.75">
      <c r="A35" s="411"/>
      <c r="B35" s="347" t="s">
        <v>363</v>
      </c>
      <c r="C35" s="657">
        <v>0</v>
      </c>
      <c r="D35" s="658">
        <v>0</v>
      </c>
      <c r="E35" s="658">
        <v>15.53</v>
      </c>
      <c r="F35" s="658">
        <v>0</v>
      </c>
      <c r="G35" s="658">
        <v>0.53</v>
      </c>
      <c r="H35" s="658">
        <v>0</v>
      </c>
      <c r="I35" s="658">
        <v>6.62</v>
      </c>
      <c r="J35" s="658">
        <v>0</v>
      </c>
      <c r="K35" s="658">
        <v>3.14</v>
      </c>
      <c r="L35" s="658">
        <v>0</v>
      </c>
      <c r="M35" s="658">
        <v>25.82</v>
      </c>
      <c r="N35" s="659">
        <v>0</v>
      </c>
      <c r="O35" s="657">
        <v>0</v>
      </c>
      <c r="P35" s="658">
        <v>0</v>
      </c>
      <c r="Q35" s="658">
        <v>15.53</v>
      </c>
      <c r="R35" s="658">
        <v>0</v>
      </c>
      <c r="S35" s="658">
        <v>0.53</v>
      </c>
      <c r="T35" s="658">
        <v>0</v>
      </c>
      <c r="U35" s="658">
        <v>6.62</v>
      </c>
      <c r="V35" s="658">
        <v>0</v>
      </c>
      <c r="W35" s="658">
        <v>3.14</v>
      </c>
      <c r="X35" s="658">
        <v>0</v>
      </c>
      <c r="Y35" s="658">
        <v>25.82</v>
      </c>
      <c r="Z35" s="659">
        <v>0</v>
      </c>
      <c r="AA35" s="660">
        <v>55.143067557118641</v>
      </c>
      <c r="AB35" s="658">
        <v>0</v>
      </c>
      <c r="AC35" s="658">
        <v>0</v>
      </c>
      <c r="AD35" s="658">
        <v>15.53</v>
      </c>
      <c r="AE35" s="658">
        <v>0</v>
      </c>
      <c r="AF35" s="658">
        <v>0</v>
      </c>
      <c r="AG35" s="658">
        <v>0</v>
      </c>
      <c r="AH35" s="658">
        <v>0</v>
      </c>
      <c r="AI35" s="658">
        <v>0</v>
      </c>
      <c r="AJ35" s="658">
        <v>0</v>
      </c>
      <c r="AK35" s="658">
        <v>0</v>
      </c>
      <c r="AL35" s="658">
        <v>15.53</v>
      </c>
      <c r="AM35" s="658">
        <v>0</v>
      </c>
      <c r="AN35" s="658">
        <v>0.53</v>
      </c>
      <c r="AO35" s="658">
        <v>0</v>
      </c>
      <c r="AP35" s="658">
        <v>6.62</v>
      </c>
      <c r="AQ35" s="658">
        <v>0</v>
      </c>
      <c r="AR35" s="658">
        <v>3.14</v>
      </c>
      <c r="AS35" s="658">
        <v>0</v>
      </c>
      <c r="AT35" s="658">
        <v>25.82</v>
      </c>
      <c r="AU35" s="658">
        <v>0</v>
      </c>
      <c r="AV35" s="657">
        <v>0</v>
      </c>
      <c r="AW35" s="658">
        <v>10.1726925</v>
      </c>
      <c r="AX35" s="658">
        <v>0</v>
      </c>
      <c r="AY35" s="658">
        <v>0</v>
      </c>
      <c r="AZ35" s="658">
        <v>0</v>
      </c>
      <c r="BA35" s="658">
        <v>10.1726925</v>
      </c>
      <c r="BB35" s="658">
        <v>0.84745762711864392</v>
      </c>
      <c r="BC35" s="658">
        <v>6.0193339699999999</v>
      </c>
      <c r="BD35" s="658">
        <v>5.6205326099999997</v>
      </c>
      <c r="BE35" s="659">
        <v>22.660016707118643</v>
      </c>
      <c r="BF35" s="417"/>
      <c r="BG35" s="408"/>
      <c r="BH35" s="408"/>
      <c r="BI35" s="408"/>
      <c r="BJ35" s="408"/>
      <c r="BK35" s="408"/>
    </row>
    <row r="36" spans="1:63" s="390" customFormat="1" ht="12.75">
      <c r="A36" s="411"/>
      <c r="B36" s="347" t="s">
        <v>364</v>
      </c>
      <c r="C36" s="657">
        <v>0</v>
      </c>
      <c r="D36" s="658">
        <v>0</v>
      </c>
      <c r="E36" s="658">
        <v>0</v>
      </c>
      <c r="F36" s="658">
        <v>0</v>
      </c>
      <c r="G36" s="658">
        <v>0</v>
      </c>
      <c r="H36" s="658">
        <v>0</v>
      </c>
      <c r="I36" s="658">
        <v>0</v>
      </c>
      <c r="J36" s="658">
        <v>0</v>
      </c>
      <c r="K36" s="658">
        <v>0</v>
      </c>
      <c r="L36" s="658">
        <v>0</v>
      </c>
      <c r="M36" s="658">
        <v>0</v>
      </c>
      <c r="N36" s="659">
        <v>0</v>
      </c>
      <c r="O36" s="657">
        <v>0</v>
      </c>
      <c r="P36" s="658">
        <v>0</v>
      </c>
      <c r="Q36" s="658">
        <v>0</v>
      </c>
      <c r="R36" s="658">
        <v>0</v>
      </c>
      <c r="S36" s="658">
        <v>0</v>
      </c>
      <c r="T36" s="658">
        <v>0</v>
      </c>
      <c r="U36" s="658">
        <v>0</v>
      </c>
      <c r="V36" s="658">
        <v>0</v>
      </c>
      <c r="W36" s="658">
        <v>0</v>
      </c>
      <c r="X36" s="658">
        <v>0</v>
      </c>
      <c r="Y36" s="658">
        <v>0</v>
      </c>
      <c r="Z36" s="659">
        <v>0</v>
      </c>
      <c r="AA36" s="660">
        <v>0</v>
      </c>
      <c r="AB36" s="658">
        <v>0</v>
      </c>
      <c r="AC36" s="658">
        <v>0</v>
      </c>
      <c r="AD36" s="658">
        <v>0</v>
      </c>
      <c r="AE36" s="658">
        <v>0</v>
      </c>
      <c r="AF36" s="658">
        <v>0</v>
      </c>
      <c r="AG36" s="658">
        <v>0</v>
      </c>
      <c r="AH36" s="658">
        <v>0</v>
      </c>
      <c r="AI36" s="658">
        <v>0</v>
      </c>
      <c r="AJ36" s="658">
        <v>0</v>
      </c>
      <c r="AK36" s="658">
        <v>0</v>
      </c>
      <c r="AL36" s="658">
        <v>0</v>
      </c>
      <c r="AM36" s="658">
        <v>0</v>
      </c>
      <c r="AN36" s="658">
        <v>0</v>
      </c>
      <c r="AO36" s="658">
        <v>0</v>
      </c>
      <c r="AP36" s="658">
        <v>0</v>
      </c>
      <c r="AQ36" s="658">
        <v>0</v>
      </c>
      <c r="AR36" s="658">
        <v>0</v>
      </c>
      <c r="AS36" s="658">
        <v>0</v>
      </c>
      <c r="AT36" s="658">
        <v>0</v>
      </c>
      <c r="AU36" s="658">
        <v>0</v>
      </c>
      <c r="AV36" s="657">
        <v>0</v>
      </c>
      <c r="AW36" s="658">
        <v>0</v>
      </c>
      <c r="AX36" s="658">
        <v>0</v>
      </c>
      <c r="AY36" s="658">
        <v>0</v>
      </c>
      <c r="AZ36" s="658">
        <v>0</v>
      </c>
      <c r="BA36" s="658">
        <v>0</v>
      </c>
      <c r="BB36" s="658">
        <v>0</v>
      </c>
      <c r="BC36" s="658">
        <v>0</v>
      </c>
      <c r="BD36" s="658">
        <v>0</v>
      </c>
      <c r="BE36" s="659">
        <v>0</v>
      </c>
      <c r="BF36" s="417"/>
      <c r="BG36" s="408"/>
      <c r="BH36" s="408"/>
      <c r="BI36" s="408"/>
      <c r="BJ36" s="408"/>
      <c r="BK36" s="408"/>
    </row>
    <row r="37" spans="1:63" s="390" customFormat="1" ht="12.75">
      <c r="A37" s="411"/>
      <c r="B37" s="347" t="s">
        <v>365</v>
      </c>
      <c r="C37" s="657">
        <v>0</v>
      </c>
      <c r="D37" s="658">
        <v>0</v>
      </c>
      <c r="E37" s="658">
        <v>0</v>
      </c>
      <c r="F37" s="658">
        <v>0</v>
      </c>
      <c r="G37" s="658">
        <v>0</v>
      </c>
      <c r="H37" s="658">
        <v>0</v>
      </c>
      <c r="I37" s="658">
        <v>0</v>
      </c>
      <c r="J37" s="658">
        <v>0</v>
      </c>
      <c r="K37" s="658">
        <v>0</v>
      </c>
      <c r="L37" s="658">
        <v>0</v>
      </c>
      <c r="M37" s="658">
        <v>0</v>
      </c>
      <c r="N37" s="659">
        <v>0</v>
      </c>
      <c r="O37" s="657">
        <v>0</v>
      </c>
      <c r="P37" s="658">
        <v>0</v>
      </c>
      <c r="Q37" s="658">
        <v>0</v>
      </c>
      <c r="R37" s="658">
        <v>0</v>
      </c>
      <c r="S37" s="658">
        <v>0</v>
      </c>
      <c r="T37" s="658">
        <v>0</v>
      </c>
      <c r="U37" s="658">
        <v>0</v>
      </c>
      <c r="V37" s="658">
        <v>0</v>
      </c>
      <c r="W37" s="658">
        <v>0</v>
      </c>
      <c r="X37" s="658">
        <v>0</v>
      </c>
      <c r="Y37" s="658">
        <v>0</v>
      </c>
      <c r="Z37" s="659">
        <v>0</v>
      </c>
      <c r="AA37" s="660">
        <v>0</v>
      </c>
      <c r="AB37" s="658">
        <v>0</v>
      </c>
      <c r="AC37" s="658">
        <v>0</v>
      </c>
      <c r="AD37" s="658">
        <v>0</v>
      </c>
      <c r="AE37" s="658">
        <v>0</v>
      </c>
      <c r="AF37" s="658">
        <v>0</v>
      </c>
      <c r="AG37" s="658">
        <v>0</v>
      </c>
      <c r="AH37" s="658">
        <v>0</v>
      </c>
      <c r="AI37" s="658">
        <v>0</v>
      </c>
      <c r="AJ37" s="658">
        <v>0</v>
      </c>
      <c r="AK37" s="658">
        <v>0</v>
      </c>
      <c r="AL37" s="658">
        <v>0</v>
      </c>
      <c r="AM37" s="658">
        <v>0</v>
      </c>
      <c r="AN37" s="658">
        <v>0</v>
      </c>
      <c r="AO37" s="658">
        <v>0</v>
      </c>
      <c r="AP37" s="658">
        <v>0</v>
      </c>
      <c r="AQ37" s="658">
        <v>0</v>
      </c>
      <c r="AR37" s="658">
        <v>0</v>
      </c>
      <c r="AS37" s="658">
        <v>0</v>
      </c>
      <c r="AT37" s="658">
        <v>0</v>
      </c>
      <c r="AU37" s="658">
        <v>0</v>
      </c>
      <c r="AV37" s="657">
        <v>0</v>
      </c>
      <c r="AW37" s="658">
        <v>0</v>
      </c>
      <c r="AX37" s="658">
        <v>0</v>
      </c>
      <c r="AY37" s="658">
        <v>0</v>
      </c>
      <c r="AZ37" s="658">
        <v>0</v>
      </c>
      <c r="BA37" s="658">
        <v>0</v>
      </c>
      <c r="BB37" s="658">
        <v>0</v>
      </c>
      <c r="BC37" s="658">
        <v>0</v>
      </c>
      <c r="BD37" s="658">
        <v>0</v>
      </c>
      <c r="BE37" s="659">
        <v>0</v>
      </c>
      <c r="BF37" s="417"/>
      <c r="BG37" s="408"/>
      <c r="BH37" s="408"/>
      <c r="BI37" s="408"/>
      <c r="BJ37" s="408"/>
      <c r="BK37" s="408"/>
    </row>
    <row r="38" spans="1:63" s="390" customFormat="1" ht="12.75">
      <c r="A38" s="411"/>
      <c r="B38" s="347" t="s">
        <v>366</v>
      </c>
      <c r="C38" s="657">
        <v>0</v>
      </c>
      <c r="D38" s="658">
        <v>0</v>
      </c>
      <c r="E38" s="658">
        <v>14.94</v>
      </c>
      <c r="F38" s="658">
        <v>0</v>
      </c>
      <c r="G38" s="658">
        <v>0</v>
      </c>
      <c r="H38" s="658">
        <v>0</v>
      </c>
      <c r="I38" s="658">
        <v>0.71</v>
      </c>
      <c r="J38" s="658">
        <v>0</v>
      </c>
      <c r="K38" s="658">
        <v>1.35</v>
      </c>
      <c r="L38" s="658">
        <v>0</v>
      </c>
      <c r="M38" s="658">
        <v>17</v>
      </c>
      <c r="N38" s="659">
        <v>0</v>
      </c>
      <c r="O38" s="657">
        <v>0</v>
      </c>
      <c r="P38" s="658">
        <v>0</v>
      </c>
      <c r="Q38" s="658">
        <v>14.94</v>
      </c>
      <c r="R38" s="658">
        <v>0</v>
      </c>
      <c r="S38" s="658">
        <v>0</v>
      </c>
      <c r="T38" s="658">
        <v>0</v>
      </c>
      <c r="U38" s="658">
        <v>0.71</v>
      </c>
      <c r="V38" s="658">
        <v>0</v>
      </c>
      <c r="W38" s="658">
        <v>1.35</v>
      </c>
      <c r="X38" s="658">
        <v>0</v>
      </c>
      <c r="Y38" s="658">
        <v>17</v>
      </c>
      <c r="Z38" s="659">
        <v>0</v>
      </c>
      <c r="AA38" s="660">
        <v>34.961038049999999</v>
      </c>
      <c r="AB38" s="658">
        <v>0</v>
      </c>
      <c r="AC38" s="658">
        <v>0</v>
      </c>
      <c r="AD38" s="658">
        <v>14.94</v>
      </c>
      <c r="AE38" s="658">
        <v>0</v>
      </c>
      <c r="AF38" s="658">
        <v>0</v>
      </c>
      <c r="AG38" s="658">
        <v>0</v>
      </c>
      <c r="AH38" s="658">
        <v>0</v>
      </c>
      <c r="AI38" s="658">
        <v>0</v>
      </c>
      <c r="AJ38" s="658">
        <v>0</v>
      </c>
      <c r="AK38" s="658">
        <v>0</v>
      </c>
      <c r="AL38" s="658">
        <v>14.94</v>
      </c>
      <c r="AM38" s="658">
        <v>0</v>
      </c>
      <c r="AN38" s="658">
        <v>0</v>
      </c>
      <c r="AO38" s="658">
        <v>0</v>
      </c>
      <c r="AP38" s="658">
        <v>0.71</v>
      </c>
      <c r="AQ38" s="658">
        <v>0</v>
      </c>
      <c r="AR38" s="658">
        <v>1.35</v>
      </c>
      <c r="AS38" s="658">
        <v>0</v>
      </c>
      <c r="AT38" s="658">
        <v>17</v>
      </c>
      <c r="AU38" s="658">
        <v>0</v>
      </c>
      <c r="AV38" s="657">
        <v>0</v>
      </c>
      <c r="AW38" s="658">
        <v>9.2372881400000004</v>
      </c>
      <c r="AX38" s="658">
        <v>0</v>
      </c>
      <c r="AY38" s="658">
        <v>0</v>
      </c>
      <c r="AZ38" s="658">
        <v>0</v>
      </c>
      <c r="BA38" s="658">
        <v>9.2372881400000004</v>
      </c>
      <c r="BB38" s="658">
        <v>0</v>
      </c>
      <c r="BC38" s="658">
        <v>1.44618198</v>
      </c>
      <c r="BD38" s="658">
        <v>2.77756793</v>
      </c>
      <c r="BE38" s="659">
        <v>13.461038050000001</v>
      </c>
      <c r="BF38" s="417"/>
      <c r="BG38" s="408"/>
      <c r="BH38" s="408"/>
      <c r="BI38" s="408"/>
      <c r="BJ38" s="408"/>
      <c r="BK38" s="408"/>
    </row>
    <row r="39" spans="1:63" s="390" customFormat="1" ht="12.75">
      <c r="A39" s="411"/>
      <c r="B39" s="347" t="s">
        <v>367</v>
      </c>
      <c r="C39" s="657">
        <v>0</v>
      </c>
      <c r="D39" s="658">
        <v>0</v>
      </c>
      <c r="E39" s="658">
        <v>0.59</v>
      </c>
      <c r="F39" s="658">
        <v>0</v>
      </c>
      <c r="G39" s="658">
        <v>0.53</v>
      </c>
      <c r="H39" s="658">
        <v>0</v>
      </c>
      <c r="I39" s="658">
        <v>5.91</v>
      </c>
      <c r="J39" s="658">
        <v>0</v>
      </c>
      <c r="K39" s="658">
        <v>1.79</v>
      </c>
      <c r="L39" s="658">
        <v>0</v>
      </c>
      <c r="M39" s="658">
        <v>8.82</v>
      </c>
      <c r="N39" s="659">
        <v>0</v>
      </c>
      <c r="O39" s="657">
        <v>0</v>
      </c>
      <c r="P39" s="658">
        <v>0</v>
      </c>
      <c r="Q39" s="658">
        <v>0.59</v>
      </c>
      <c r="R39" s="658">
        <v>0</v>
      </c>
      <c r="S39" s="658">
        <v>0.53</v>
      </c>
      <c r="T39" s="658">
        <v>0</v>
      </c>
      <c r="U39" s="658">
        <v>5.91</v>
      </c>
      <c r="V39" s="658">
        <v>0</v>
      </c>
      <c r="W39" s="658">
        <v>1.79</v>
      </c>
      <c r="X39" s="658">
        <v>0</v>
      </c>
      <c r="Y39" s="658">
        <v>8.82</v>
      </c>
      <c r="Z39" s="659">
        <v>0</v>
      </c>
      <c r="AA39" s="660">
        <v>20.182029507118642</v>
      </c>
      <c r="AB39" s="658">
        <v>0</v>
      </c>
      <c r="AC39" s="658">
        <v>0</v>
      </c>
      <c r="AD39" s="658">
        <v>0.59</v>
      </c>
      <c r="AE39" s="658">
        <v>0</v>
      </c>
      <c r="AF39" s="658">
        <v>0</v>
      </c>
      <c r="AG39" s="658">
        <v>0</v>
      </c>
      <c r="AH39" s="658">
        <v>0</v>
      </c>
      <c r="AI39" s="658">
        <v>0</v>
      </c>
      <c r="AJ39" s="658">
        <v>0</v>
      </c>
      <c r="AK39" s="658">
        <v>0</v>
      </c>
      <c r="AL39" s="658">
        <v>0.59</v>
      </c>
      <c r="AM39" s="658">
        <v>0</v>
      </c>
      <c r="AN39" s="658">
        <v>0.53</v>
      </c>
      <c r="AO39" s="658">
        <v>0</v>
      </c>
      <c r="AP39" s="658">
        <v>5.91</v>
      </c>
      <c r="AQ39" s="658">
        <v>0</v>
      </c>
      <c r="AR39" s="658">
        <v>1.79</v>
      </c>
      <c r="AS39" s="658">
        <v>0</v>
      </c>
      <c r="AT39" s="658">
        <v>8.82</v>
      </c>
      <c r="AU39" s="658">
        <v>0</v>
      </c>
      <c r="AV39" s="657">
        <v>0</v>
      </c>
      <c r="AW39" s="658">
        <v>0.93540435999999993</v>
      </c>
      <c r="AX39" s="658">
        <v>0</v>
      </c>
      <c r="AY39" s="658">
        <v>0</v>
      </c>
      <c r="AZ39" s="658">
        <v>0</v>
      </c>
      <c r="BA39" s="658">
        <v>0.93540435999999993</v>
      </c>
      <c r="BB39" s="658">
        <v>0.84745762711864392</v>
      </c>
      <c r="BC39" s="658">
        <v>4.5731519900000004</v>
      </c>
      <c r="BD39" s="658">
        <v>2.8429646800000001</v>
      </c>
      <c r="BE39" s="659">
        <v>9.1989786571186443</v>
      </c>
      <c r="BF39" s="417"/>
      <c r="BG39" s="408"/>
      <c r="BH39" s="408"/>
      <c r="BI39" s="408"/>
      <c r="BJ39" s="408"/>
      <c r="BK39" s="408"/>
    </row>
    <row r="40" spans="1:63" s="390" customFormat="1" ht="12.75">
      <c r="A40" s="411"/>
      <c r="B40" s="347" t="s">
        <v>368</v>
      </c>
      <c r="C40" s="657">
        <v>0</v>
      </c>
      <c r="D40" s="658">
        <v>0</v>
      </c>
      <c r="E40" s="658">
        <v>0.7</v>
      </c>
      <c r="F40" s="658">
        <v>0</v>
      </c>
      <c r="G40" s="658">
        <v>0</v>
      </c>
      <c r="H40" s="658">
        <v>0</v>
      </c>
      <c r="I40" s="658">
        <v>19.47</v>
      </c>
      <c r="J40" s="658">
        <v>0</v>
      </c>
      <c r="K40" s="658">
        <v>1.5699999999999998</v>
      </c>
      <c r="L40" s="658">
        <v>0</v>
      </c>
      <c r="M40" s="658">
        <v>21.74</v>
      </c>
      <c r="N40" s="659">
        <v>0</v>
      </c>
      <c r="O40" s="657">
        <v>0</v>
      </c>
      <c r="P40" s="658">
        <v>0</v>
      </c>
      <c r="Q40" s="658">
        <v>0.7</v>
      </c>
      <c r="R40" s="658">
        <v>0</v>
      </c>
      <c r="S40" s="658">
        <v>0</v>
      </c>
      <c r="T40" s="658">
        <v>0</v>
      </c>
      <c r="U40" s="658">
        <v>19.47</v>
      </c>
      <c r="V40" s="658">
        <v>0</v>
      </c>
      <c r="W40" s="658">
        <v>1.5699999999999998</v>
      </c>
      <c r="X40" s="658">
        <v>0</v>
      </c>
      <c r="Y40" s="658">
        <v>21.74</v>
      </c>
      <c r="Z40" s="659">
        <v>0</v>
      </c>
      <c r="AA40" s="660">
        <v>99.921711939999994</v>
      </c>
      <c r="AB40" s="658">
        <v>0</v>
      </c>
      <c r="AC40" s="658">
        <v>0</v>
      </c>
      <c r="AD40" s="658">
        <v>0.7</v>
      </c>
      <c r="AE40" s="658">
        <v>0</v>
      </c>
      <c r="AF40" s="658">
        <v>0</v>
      </c>
      <c r="AG40" s="658">
        <v>0</v>
      </c>
      <c r="AH40" s="658">
        <v>0</v>
      </c>
      <c r="AI40" s="658">
        <v>0</v>
      </c>
      <c r="AJ40" s="658">
        <v>0</v>
      </c>
      <c r="AK40" s="658">
        <v>0</v>
      </c>
      <c r="AL40" s="658">
        <v>0.7</v>
      </c>
      <c r="AM40" s="658">
        <v>0</v>
      </c>
      <c r="AN40" s="658">
        <v>0</v>
      </c>
      <c r="AO40" s="658">
        <v>0</v>
      </c>
      <c r="AP40" s="658">
        <v>19.47</v>
      </c>
      <c r="AQ40" s="658">
        <v>0</v>
      </c>
      <c r="AR40" s="658">
        <v>1.5699999999999998</v>
      </c>
      <c r="AS40" s="658">
        <v>0</v>
      </c>
      <c r="AT40" s="658">
        <v>21.74</v>
      </c>
      <c r="AU40" s="658">
        <v>0</v>
      </c>
      <c r="AV40" s="657">
        <v>0</v>
      </c>
      <c r="AW40" s="658">
        <v>0.57029543999999999</v>
      </c>
      <c r="AX40" s="658">
        <v>0</v>
      </c>
      <c r="AY40" s="658">
        <v>0</v>
      </c>
      <c r="AZ40" s="658">
        <v>0</v>
      </c>
      <c r="BA40" s="658">
        <v>0.57029543999999999</v>
      </c>
      <c r="BB40" s="658">
        <v>0</v>
      </c>
      <c r="BC40" s="658">
        <v>52.263853959999999</v>
      </c>
      <c r="BD40" s="658">
        <v>23.782477789999998</v>
      </c>
      <c r="BE40" s="659">
        <v>76.616627190000003</v>
      </c>
      <c r="BF40" s="417"/>
      <c r="BG40" s="408"/>
      <c r="BH40" s="408"/>
      <c r="BI40" s="408"/>
      <c r="BJ40" s="408"/>
      <c r="BK40" s="408"/>
    </row>
    <row r="41" spans="1:63" s="390" customFormat="1" ht="12.75">
      <c r="A41" s="411"/>
      <c r="B41" s="347" t="s">
        <v>369</v>
      </c>
      <c r="C41" s="657">
        <v>0</v>
      </c>
      <c r="D41" s="658">
        <v>0</v>
      </c>
      <c r="E41" s="658">
        <v>0</v>
      </c>
      <c r="F41" s="658">
        <v>0</v>
      </c>
      <c r="G41" s="658">
        <v>0</v>
      </c>
      <c r="H41" s="658">
        <v>0</v>
      </c>
      <c r="I41" s="658">
        <v>0</v>
      </c>
      <c r="J41" s="658">
        <v>0</v>
      </c>
      <c r="K41" s="658">
        <v>0</v>
      </c>
      <c r="L41" s="658">
        <v>0</v>
      </c>
      <c r="M41" s="658">
        <v>0</v>
      </c>
      <c r="N41" s="659">
        <v>0</v>
      </c>
      <c r="O41" s="657">
        <v>0</v>
      </c>
      <c r="P41" s="658">
        <v>0</v>
      </c>
      <c r="Q41" s="658">
        <v>0</v>
      </c>
      <c r="R41" s="658">
        <v>0</v>
      </c>
      <c r="S41" s="658">
        <v>0</v>
      </c>
      <c r="T41" s="658">
        <v>0</v>
      </c>
      <c r="U41" s="658">
        <v>0</v>
      </c>
      <c r="V41" s="658">
        <v>0</v>
      </c>
      <c r="W41" s="658">
        <v>0</v>
      </c>
      <c r="X41" s="658">
        <v>0</v>
      </c>
      <c r="Y41" s="658">
        <v>0</v>
      </c>
      <c r="Z41" s="659">
        <v>0</v>
      </c>
      <c r="AA41" s="660">
        <v>0</v>
      </c>
      <c r="AB41" s="658">
        <v>0</v>
      </c>
      <c r="AC41" s="658">
        <v>0</v>
      </c>
      <c r="AD41" s="658">
        <v>0</v>
      </c>
      <c r="AE41" s="658">
        <v>0</v>
      </c>
      <c r="AF41" s="658">
        <v>0</v>
      </c>
      <c r="AG41" s="658">
        <v>0</v>
      </c>
      <c r="AH41" s="658">
        <v>0</v>
      </c>
      <c r="AI41" s="658">
        <v>0</v>
      </c>
      <c r="AJ41" s="658">
        <v>0</v>
      </c>
      <c r="AK41" s="658">
        <v>0</v>
      </c>
      <c r="AL41" s="658">
        <v>0</v>
      </c>
      <c r="AM41" s="658">
        <v>0</v>
      </c>
      <c r="AN41" s="658">
        <v>0</v>
      </c>
      <c r="AO41" s="658">
        <v>0</v>
      </c>
      <c r="AP41" s="658">
        <v>0</v>
      </c>
      <c r="AQ41" s="658">
        <v>0</v>
      </c>
      <c r="AR41" s="658">
        <v>0</v>
      </c>
      <c r="AS41" s="658">
        <v>0</v>
      </c>
      <c r="AT41" s="658">
        <v>0</v>
      </c>
      <c r="AU41" s="658">
        <v>0</v>
      </c>
      <c r="AV41" s="657">
        <v>0</v>
      </c>
      <c r="AW41" s="658">
        <v>0</v>
      </c>
      <c r="AX41" s="658">
        <v>0</v>
      </c>
      <c r="AY41" s="658">
        <v>0</v>
      </c>
      <c r="AZ41" s="658">
        <v>0</v>
      </c>
      <c r="BA41" s="658">
        <v>0</v>
      </c>
      <c r="BB41" s="658">
        <v>0</v>
      </c>
      <c r="BC41" s="658">
        <v>0</v>
      </c>
      <c r="BD41" s="658">
        <v>0</v>
      </c>
      <c r="BE41" s="659">
        <v>0</v>
      </c>
      <c r="BF41" s="417"/>
      <c r="BG41" s="408"/>
      <c r="BH41" s="408"/>
      <c r="BI41" s="408"/>
      <c r="BJ41" s="408"/>
      <c r="BK41" s="408"/>
    </row>
    <row r="42" spans="1:63" s="390" customFormat="1" ht="12.75">
      <c r="A42" s="411"/>
      <c r="B42" s="347" t="s">
        <v>370</v>
      </c>
      <c r="C42" s="657">
        <v>0</v>
      </c>
      <c r="D42" s="658">
        <v>0</v>
      </c>
      <c r="E42" s="658">
        <v>0</v>
      </c>
      <c r="F42" s="658">
        <v>0</v>
      </c>
      <c r="G42" s="658">
        <v>0</v>
      </c>
      <c r="H42" s="658">
        <v>0</v>
      </c>
      <c r="I42" s="658">
        <v>0</v>
      </c>
      <c r="J42" s="658">
        <v>0</v>
      </c>
      <c r="K42" s="658">
        <v>0</v>
      </c>
      <c r="L42" s="658">
        <v>0</v>
      </c>
      <c r="M42" s="658">
        <v>0</v>
      </c>
      <c r="N42" s="659">
        <v>0</v>
      </c>
      <c r="O42" s="657">
        <v>0</v>
      </c>
      <c r="P42" s="658">
        <v>0</v>
      </c>
      <c r="Q42" s="658">
        <v>0</v>
      </c>
      <c r="R42" s="658">
        <v>0</v>
      </c>
      <c r="S42" s="658">
        <v>0</v>
      </c>
      <c r="T42" s="658">
        <v>0</v>
      </c>
      <c r="U42" s="658">
        <v>0</v>
      </c>
      <c r="V42" s="658">
        <v>0</v>
      </c>
      <c r="W42" s="658">
        <v>0</v>
      </c>
      <c r="X42" s="658">
        <v>0</v>
      </c>
      <c r="Y42" s="658">
        <v>0</v>
      </c>
      <c r="Z42" s="659">
        <v>0</v>
      </c>
      <c r="AA42" s="660">
        <v>0</v>
      </c>
      <c r="AB42" s="658">
        <v>0</v>
      </c>
      <c r="AC42" s="658">
        <v>0</v>
      </c>
      <c r="AD42" s="658">
        <v>0</v>
      </c>
      <c r="AE42" s="658">
        <v>0</v>
      </c>
      <c r="AF42" s="658">
        <v>0</v>
      </c>
      <c r="AG42" s="658">
        <v>0</v>
      </c>
      <c r="AH42" s="658">
        <v>0</v>
      </c>
      <c r="AI42" s="658">
        <v>0</v>
      </c>
      <c r="AJ42" s="658">
        <v>0</v>
      </c>
      <c r="AK42" s="658">
        <v>0</v>
      </c>
      <c r="AL42" s="658">
        <v>0</v>
      </c>
      <c r="AM42" s="658">
        <v>0</v>
      </c>
      <c r="AN42" s="658">
        <v>0</v>
      </c>
      <c r="AO42" s="658">
        <v>0</v>
      </c>
      <c r="AP42" s="658">
        <v>0</v>
      </c>
      <c r="AQ42" s="658">
        <v>0</v>
      </c>
      <c r="AR42" s="658">
        <v>0</v>
      </c>
      <c r="AS42" s="658">
        <v>0</v>
      </c>
      <c r="AT42" s="658">
        <v>0</v>
      </c>
      <c r="AU42" s="658">
        <v>0</v>
      </c>
      <c r="AV42" s="657">
        <v>0</v>
      </c>
      <c r="AW42" s="658">
        <v>0</v>
      </c>
      <c r="AX42" s="658">
        <v>0</v>
      </c>
      <c r="AY42" s="658">
        <v>0</v>
      </c>
      <c r="AZ42" s="658">
        <v>0</v>
      </c>
      <c r="BA42" s="658">
        <v>0</v>
      </c>
      <c r="BB42" s="658">
        <v>0</v>
      </c>
      <c r="BC42" s="658">
        <v>0</v>
      </c>
      <c r="BD42" s="658">
        <v>0</v>
      </c>
      <c r="BE42" s="659">
        <v>0</v>
      </c>
      <c r="BF42" s="417"/>
      <c r="BG42" s="408"/>
      <c r="BH42" s="408"/>
      <c r="BI42" s="408"/>
      <c r="BJ42" s="408"/>
      <c r="BK42" s="408"/>
    </row>
    <row r="43" spans="1:63" s="390" customFormat="1" ht="12.75">
      <c r="A43" s="411"/>
      <c r="B43" s="347" t="s">
        <v>371</v>
      </c>
      <c r="C43" s="657">
        <v>0</v>
      </c>
      <c r="D43" s="658">
        <v>0</v>
      </c>
      <c r="E43" s="658">
        <v>0.57999999999999996</v>
      </c>
      <c r="F43" s="658">
        <v>0</v>
      </c>
      <c r="G43" s="658">
        <v>0</v>
      </c>
      <c r="H43" s="658">
        <v>0</v>
      </c>
      <c r="I43" s="658">
        <v>18.57</v>
      </c>
      <c r="J43" s="658">
        <v>0</v>
      </c>
      <c r="K43" s="658">
        <v>0.7</v>
      </c>
      <c r="L43" s="658">
        <v>0</v>
      </c>
      <c r="M43" s="658">
        <v>19.850000000000001</v>
      </c>
      <c r="N43" s="659">
        <v>0</v>
      </c>
      <c r="O43" s="657">
        <v>0</v>
      </c>
      <c r="P43" s="658">
        <v>0</v>
      </c>
      <c r="Q43" s="658">
        <v>0.57999999999999996</v>
      </c>
      <c r="R43" s="658">
        <v>0</v>
      </c>
      <c r="S43" s="658">
        <v>0</v>
      </c>
      <c r="T43" s="658">
        <v>0</v>
      </c>
      <c r="U43" s="658">
        <v>18.57</v>
      </c>
      <c r="V43" s="658">
        <v>0</v>
      </c>
      <c r="W43" s="658">
        <v>0.7</v>
      </c>
      <c r="X43" s="658">
        <v>0</v>
      </c>
      <c r="Y43" s="658">
        <v>19.850000000000001</v>
      </c>
      <c r="Z43" s="659">
        <v>0</v>
      </c>
      <c r="AA43" s="660">
        <v>94.050336340000001</v>
      </c>
      <c r="AB43" s="658">
        <v>0</v>
      </c>
      <c r="AC43" s="658">
        <v>0</v>
      </c>
      <c r="AD43" s="658">
        <v>0.57999999999999996</v>
      </c>
      <c r="AE43" s="658">
        <v>0</v>
      </c>
      <c r="AF43" s="658">
        <v>0</v>
      </c>
      <c r="AG43" s="658">
        <v>0</v>
      </c>
      <c r="AH43" s="658">
        <v>0</v>
      </c>
      <c r="AI43" s="658">
        <v>0</v>
      </c>
      <c r="AJ43" s="658">
        <v>0</v>
      </c>
      <c r="AK43" s="658">
        <v>0</v>
      </c>
      <c r="AL43" s="658">
        <v>0.57999999999999996</v>
      </c>
      <c r="AM43" s="658">
        <v>0</v>
      </c>
      <c r="AN43" s="658">
        <v>0</v>
      </c>
      <c r="AO43" s="658">
        <v>0</v>
      </c>
      <c r="AP43" s="658">
        <v>18.57</v>
      </c>
      <c r="AQ43" s="658">
        <v>0</v>
      </c>
      <c r="AR43" s="658">
        <v>0.7</v>
      </c>
      <c r="AS43" s="658">
        <v>0</v>
      </c>
      <c r="AT43" s="658">
        <v>19.850000000000001</v>
      </c>
      <c r="AU43" s="658">
        <v>0</v>
      </c>
      <c r="AV43" s="657">
        <v>0</v>
      </c>
      <c r="AW43" s="658">
        <v>0.39032559999999999</v>
      </c>
      <c r="AX43" s="658">
        <v>0</v>
      </c>
      <c r="AY43" s="658">
        <v>0</v>
      </c>
      <c r="AZ43" s="658">
        <v>0</v>
      </c>
      <c r="BA43" s="658">
        <v>0.39032559999999999</v>
      </c>
      <c r="BB43" s="658">
        <v>0</v>
      </c>
      <c r="BC43" s="658">
        <v>50.919602409999996</v>
      </c>
      <c r="BD43" s="658">
        <v>22.477696460000001</v>
      </c>
      <c r="BE43" s="659">
        <v>73.787624469999997</v>
      </c>
      <c r="BF43" s="417"/>
      <c r="BG43" s="408"/>
      <c r="BH43" s="408"/>
      <c r="BI43" s="408"/>
      <c r="BJ43" s="408"/>
      <c r="BK43" s="408"/>
    </row>
    <row r="44" spans="1:63" s="390" customFormat="1" ht="12.75">
      <c r="A44" s="411"/>
      <c r="B44" s="347" t="s">
        <v>372</v>
      </c>
      <c r="C44" s="657">
        <v>0</v>
      </c>
      <c r="D44" s="658">
        <v>0</v>
      </c>
      <c r="E44" s="658">
        <v>0.12</v>
      </c>
      <c r="F44" s="658">
        <v>0</v>
      </c>
      <c r="G44" s="658">
        <v>0</v>
      </c>
      <c r="H44" s="658">
        <v>0</v>
      </c>
      <c r="I44" s="658">
        <v>0.9</v>
      </c>
      <c r="J44" s="658">
        <v>0</v>
      </c>
      <c r="K44" s="658">
        <v>0.87</v>
      </c>
      <c r="L44" s="658">
        <v>0</v>
      </c>
      <c r="M44" s="658">
        <v>1.8900000000000001</v>
      </c>
      <c r="N44" s="659">
        <v>0</v>
      </c>
      <c r="O44" s="657">
        <v>0</v>
      </c>
      <c r="P44" s="658">
        <v>0</v>
      </c>
      <c r="Q44" s="658">
        <v>0.12</v>
      </c>
      <c r="R44" s="658">
        <v>0</v>
      </c>
      <c r="S44" s="658">
        <v>0</v>
      </c>
      <c r="T44" s="658">
        <v>0</v>
      </c>
      <c r="U44" s="658">
        <v>0.9</v>
      </c>
      <c r="V44" s="658">
        <v>0</v>
      </c>
      <c r="W44" s="658">
        <v>0.87</v>
      </c>
      <c r="X44" s="658">
        <v>0</v>
      </c>
      <c r="Y44" s="658">
        <v>1.8900000000000001</v>
      </c>
      <c r="Z44" s="659">
        <v>0</v>
      </c>
      <c r="AA44" s="660">
        <v>5.8713756000000004</v>
      </c>
      <c r="AB44" s="658">
        <v>0</v>
      </c>
      <c r="AC44" s="658">
        <v>0</v>
      </c>
      <c r="AD44" s="658">
        <v>0.12</v>
      </c>
      <c r="AE44" s="658">
        <v>0</v>
      </c>
      <c r="AF44" s="658">
        <v>0</v>
      </c>
      <c r="AG44" s="658">
        <v>0</v>
      </c>
      <c r="AH44" s="658">
        <v>0</v>
      </c>
      <c r="AI44" s="658">
        <v>0</v>
      </c>
      <c r="AJ44" s="658">
        <v>0</v>
      </c>
      <c r="AK44" s="658">
        <v>0</v>
      </c>
      <c r="AL44" s="658">
        <v>0.12</v>
      </c>
      <c r="AM44" s="658">
        <v>0</v>
      </c>
      <c r="AN44" s="658">
        <v>0</v>
      </c>
      <c r="AO44" s="658">
        <v>0</v>
      </c>
      <c r="AP44" s="658">
        <v>0.9</v>
      </c>
      <c r="AQ44" s="658">
        <v>0</v>
      </c>
      <c r="AR44" s="658">
        <v>0.87</v>
      </c>
      <c r="AS44" s="658">
        <v>0</v>
      </c>
      <c r="AT44" s="658">
        <v>1.8900000000000001</v>
      </c>
      <c r="AU44" s="658">
        <v>0</v>
      </c>
      <c r="AV44" s="657">
        <v>0</v>
      </c>
      <c r="AW44" s="658">
        <v>0.17996983999999999</v>
      </c>
      <c r="AX44" s="658">
        <v>0</v>
      </c>
      <c r="AY44" s="658">
        <v>0</v>
      </c>
      <c r="AZ44" s="658">
        <v>0</v>
      </c>
      <c r="BA44" s="658">
        <v>0.17996983999999999</v>
      </c>
      <c r="BB44" s="658">
        <v>0</v>
      </c>
      <c r="BC44" s="658">
        <v>1.3442515500000001</v>
      </c>
      <c r="BD44" s="658">
        <v>1.3047813300000002</v>
      </c>
      <c r="BE44" s="659">
        <v>2.8290027200000001</v>
      </c>
      <c r="BF44" s="417"/>
      <c r="BG44" s="408"/>
      <c r="BH44" s="408"/>
      <c r="BI44" s="408"/>
      <c r="BJ44" s="408"/>
      <c r="BK44" s="408"/>
    </row>
    <row r="45" spans="1:63" s="390" customFormat="1" ht="12.75">
      <c r="A45" s="411"/>
      <c r="B45" s="347" t="s">
        <v>373</v>
      </c>
      <c r="C45" s="657">
        <v>0</v>
      </c>
      <c r="D45" s="658">
        <v>0</v>
      </c>
      <c r="E45" s="658">
        <v>0</v>
      </c>
      <c r="F45" s="658">
        <v>2.93</v>
      </c>
      <c r="G45" s="658">
        <v>0</v>
      </c>
      <c r="H45" s="658">
        <v>0</v>
      </c>
      <c r="I45" s="658">
        <v>0</v>
      </c>
      <c r="J45" s="658">
        <v>1</v>
      </c>
      <c r="K45" s="658">
        <v>0</v>
      </c>
      <c r="L45" s="658">
        <v>94.559999999999988</v>
      </c>
      <c r="M45" s="658">
        <v>0</v>
      </c>
      <c r="N45" s="659">
        <v>98.49</v>
      </c>
      <c r="O45" s="657">
        <v>0</v>
      </c>
      <c r="P45" s="658">
        <v>0</v>
      </c>
      <c r="Q45" s="658">
        <v>0</v>
      </c>
      <c r="R45" s="658">
        <v>2.93</v>
      </c>
      <c r="S45" s="658">
        <v>0</v>
      </c>
      <c r="T45" s="658">
        <v>0</v>
      </c>
      <c r="U45" s="658">
        <v>0</v>
      </c>
      <c r="V45" s="658">
        <v>1</v>
      </c>
      <c r="W45" s="658">
        <v>0</v>
      </c>
      <c r="X45" s="658">
        <v>46.56</v>
      </c>
      <c r="Y45" s="658">
        <v>0</v>
      </c>
      <c r="Z45" s="659">
        <v>50.49</v>
      </c>
      <c r="AA45" s="660">
        <v>469.18486503000003</v>
      </c>
      <c r="AB45" s="658">
        <v>0</v>
      </c>
      <c r="AC45" s="658">
        <v>0</v>
      </c>
      <c r="AD45" s="658">
        <v>0</v>
      </c>
      <c r="AE45" s="658">
        <v>2.93</v>
      </c>
      <c r="AF45" s="658">
        <v>0</v>
      </c>
      <c r="AG45" s="658">
        <v>0</v>
      </c>
      <c r="AH45" s="658">
        <v>0</v>
      </c>
      <c r="AI45" s="658">
        <v>0</v>
      </c>
      <c r="AJ45" s="658">
        <v>0</v>
      </c>
      <c r="AK45" s="658">
        <v>2.14</v>
      </c>
      <c r="AL45" s="658">
        <v>0</v>
      </c>
      <c r="AM45" s="658">
        <v>0.79</v>
      </c>
      <c r="AN45" s="658">
        <v>0</v>
      </c>
      <c r="AO45" s="658">
        <v>0</v>
      </c>
      <c r="AP45" s="658">
        <v>0</v>
      </c>
      <c r="AQ45" s="658">
        <v>1</v>
      </c>
      <c r="AR45" s="658">
        <v>0</v>
      </c>
      <c r="AS45" s="658">
        <v>94.559999999999988</v>
      </c>
      <c r="AT45" s="658">
        <v>0</v>
      </c>
      <c r="AU45" s="658">
        <v>98.49</v>
      </c>
      <c r="AV45" s="657">
        <v>0</v>
      </c>
      <c r="AW45" s="658">
        <v>100.97328219000001</v>
      </c>
      <c r="AX45" s="658">
        <v>0</v>
      </c>
      <c r="AY45" s="658">
        <v>0</v>
      </c>
      <c r="AZ45" s="658">
        <v>7.7203389800000002</v>
      </c>
      <c r="BA45" s="658">
        <v>93.252943209999998</v>
      </c>
      <c r="BB45" s="658">
        <v>31.336764249999998</v>
      </c>
      <c r="BC45" s="658">
        <v>2.7337612200000003</v>
      </c>
      <c r="BD45" s="658">
        <v>326.36987092999999</v>
      </c>
      <c r="BE45" s="659">
        <v>461.41367859000002</v>
      </c>
      <c r="BF45" s="417"/>
      <c r="BG45" s="408"/>
      <c r="BH45" s="408"/>
      <c r="BI45" s="408"/>
      <c r="BJ45" s="408"/>
      <c r="BK45" s="408"/>
    </row>
    <row r="46" spans="1:63" s="390" customFormat="1" ht="12.75">
      <c r="A46" s="411"/>
      <c r="B46" s="347" t="s">
        <v>374</v>
      </c>
      <c r="C46" s="657">
        <v>0</v>
      </c>
      <c r="D46" s="658">
        <v>0</v>
      </c>
      <c r="E46" s="658">
        <v>0</v>
      </c>
      <c r="F46" s="658">
        <v>0</v>
      </c>
      <c r="G46" s="658">
        <v>0</v>
      </c>
      <c r="H46" s="658">
        <v>0</v>
      </c>
      <c r="I46" s="658">
        <v>0</v>
      </c>
      <c r="J46" s="658">
        <v>0</v>
      </c>
      <c r="K46" s="658">
        <v>0</v>
      </c>
      <c r="L46" s="658">
        <v>80</v>
      </c>
      <c r="M46" s="658">
        <v>0</v>
      </c>
      <c r="N46" s="659">
        <v>80</v>
      </c>
      <c r="O46" s="657">
        <v>0</v>
      </c>
      <c r="P46" s="658">
        <v>0</v>
      </c>
      <c r="Q46" s="658">
        <v>0</v>
      </c>
      <c r="R46" s="658">
        <v>0</v>
      </c>
      <c r="S46" s="658">
        <v>0</v>
      </c>
      <c r="T46" s="658">
        <v>0</v>
      </c>
      <c r="U46" s="658">
        <v>0</v>
      </c>
      <c r="V46" s="658">
        <v>0</v>
      </c>
      <c r="W46" s="658">
        <v>0</v>
      </c>
      <c r="X46" s="658">
        <v>32</v>
      </c>
      <c r="Y46" s="658">
        <v>0</v>
      </c>
      <c r="Z46" s="659">
        <v>32</v>
      </c>
      <c r="AA46" s="660">
        <v>238.46119669999996</v>
      </c>
      <c r="AB46" s="658">
        <v>0</v>
      </c>
      <c r="AC46" s="658">
        <v>0</v>
      </c>
      <c r="AD46" s="658">
        <v>0</v>
      </c>
      <c r="AE46" s="658">
        <v>0</v>
      </c>
      <c r="AF46" s="658">
        <v>0</v>
      </c>
      <c r="AG46" s="658">
        <v>0</v>
      </c>
      <c r="AH46" s="658">
        <v>0</v>
      </c>
      <c r="AI46" s="658">
        <v>0</v>
      </c>
      <c r="AJ46" s="658">
        <v>0</v>
      </c>
      <c r="AK46" s="658">
        <v>0</v>
      </c>
      <c r="AL46" s="658">
        <v>0</v>
      </c>
      <c r="AM46" s="658">
        <v>0</v>
      </c>
      <c r="AN46" s="658">
        <v>0</v>
      </c>
      <c r="AO46" s="658">
        <v>0</v>
      </c>
      <c r="AP46" s="658">
        <v>0</v>
      </c>
      <c r="AQ46" s="658">
        <v>0</v>
      </c>
      <c r="AR46" s="658">
        <v>0</v>
      </c>
      <c r="AS46" s="658">
        <v>80</v>
      </c>
      <c r="AT46" s="658">
        <v>0</v>
      </c>
      <c r="AU46" s="658">
        <v>80</v>
      </c>
      <c r="AV46" s="657">
        <v>0</v>
      </c>
      <c r="AW46" s="658">
        <v>29.517264449999999</v>
      </c>
      <c r="AX46" s="658">
        <v>0</v>
      </c>
      <c r="AY46" s="658">
        <v>0</v>
      </c>
      <c r="AZ46" s="658">
        <v>0</v>
      </c>
      <c r="BA46" s="658">
        <v>29.517264449999999</v>
      </c>
      <c r="BB46" s="658">
        <v>15.03545768</v>
      </c>
      <c r="BC46" s="658">
        <v>0</v>
      </c>
      <c r="BD46" s="658">
        <v>193.90847456999998</v>
      </c>
      <c r="BE46" s="659">
        <v>238.46119669999996</v>
      </c>
      <c r="BF46" s="417"/>
      <c r="BG46" s="408"/>
      <c r="BH46" s="408"/>
      <c r="BI46" s="408"/>
      <c r="BJ46" s="408"/>
      <c r="BK46" s="408"/>
    </row>
    <row r="47" spans="1:63" s="390" customFormat="1" ht="12.75">
      <c r="A47" s="411"/>
      <c r="B47" s="347" t="s">
        <v>375</v>
      </c>
      <c r="C47" s="657">
        <v>0</v>
      </c>
      <c r="D47" s="658">
        <v>0</v>
      </c>
      <c r="E47" s="658">
        <v>0</v>
      </c>
      <c r="F47" s="658">
        <v>0</v>
      </c>
      <c r="G47" s="658">
        <v>0</v>
      </c>
      <c r="H47" s="658">
        <v>0</v>
      </c>
      <c r="I47" s="658">
        <v>0</v>
      </c>
      <c r="J47" s="658">
        <v>1</v>
      </c>
      <c r="K47" s="658">
        <v>0</v>
      </c>
      <c r="L47" s="658">
        <v>13.6</v>
      </c>
      <c r="M47" s="658">
        <v>0</v>
      </c>
      <c r="N47" s="659">
        <v>14.6</v>
      </c>
      <c r="O47" s="657">
        <v>0</v>
      </c>
      <c r="P47" s="658">
        <v>0</v>
      </c>
      <c r="Q47" s="658">
        <v>0</v>
      </c>
      <c r="R47" s="658">
        <v>0</v>
      </c>
      <c r="S47" s="658">
        <v>0</v>
      </c>
      <c r="T47" s="658">
        <v>0</v>
      </c>
      <c r="U47" s="658">
        <v>0</v>
      </c>
      <c r="V47" s="658">
        <v>1</v>
      </c>
      <c r="W47" s="658">
        <v>0</v>
      </c>
      <c r="X47" s="658">
        <v>13.6</v>
      </c>
      <c r="Y47" s="658">
        <v>0</v>
      </c>
      <c r="Z47" s="659">
        <v>14.6</v>
      </c>
      <c r="AA47" s="660">
        <v>190.76465357000001</v>
      </c>
      <c r="AB47" s="658">
        <v>0</v>
      </c>
      <c r="AC47" s="658">
        <v>0</v>
      </c>
      <c r="AD47" s="658">
        <v>0</v>
      </c>
      <c r="AE47" s="658">
        <v>0</v>
      </c>
      <c r="AF47" s="658">
        <v>0</v>
      </c>
      <c r="AG47" s="658">
        <v>0</v>
      </c>
      <c r="AH47" s="658">
        <v>0</v>
      </c>
      <c r="AI47" s="658">
        <v>0</v>
      </c>
      <c r="AJ47" s="658">
        <v>0</v>
      </c>
      <c r="AK47" s="658">
        <v>0</v>
      </c>
      <c r="AL47" s="658">
        <v>0</v>
      </c>
      <c r="AM47" s="658">
        <v>0</v>
      </c>
      <c r="AN47" s="658">
        <v>0</v>
      </c>
      <c r="AO47" s="658">
        <v>0</v>
      </c>
      <c r="AP47" s="658">
        <v>0</v>
      </c>
      <c r="AQ47" s="658">
        <v>1</v>
      </c>
      <c r="AR47" s="658">
        <v>0</v>
      </c>
      <c r="AS47" s="658">
        <v>13.6</v>
      </c>
      <c r="AT47" s="658">
        <v>0</v>
      </c>
      <c r="AU47" s="658">
        <v>14.6</v>
      </c>
      <c r="AV47" s="657">
        <v>0</v>
      </c>
      <c r="AW47" s="658">
        <v>47.654046080000001</v>
      </c>
      <c r="AX47" s="658">
        <v>0</v>
      </c>
      <c r="AY47" s="658">
        <v>0</v>
      </c>
      <c r="AZ47" s="658">
        <v>0</v>
      </c>
      <c r="BA47" s="658">
        <v>47.654046080000001</v>
      </c>
      <c r="BB47" s="658">
        <v>16.301306570000001</v>
      </c>
      <c r="BC47" s="658">
        <v>0</v>
      </c>
      <c r="BD47" s="658">
        <v>126.80930092</v>
      </c>
      <c r="BE47" s="659">
        <v>190.76465357000001</v>
      </c>
      <c r="BF47" s="417"/>
      <c r="BG47" s="408"/>
      <c r="BH47" s="408"/>
      <c r="BI47" s="408"/>
      <c r="BJ47" s="408"/>
      <c r="BK47" s="408"/>
    </row>
    <row r="48" spans="1:63" s="390" customFormat="1" ht="12.75">
      <c r="A48" s="411"/>
      <c r="B48" s="347" t="s">
        <v>376</v>
      </c>
      <c r="C48" s="657">
        <v>0</v>
      </c>
      <c r="D48" s="658">
        <v>0</v>
      </c>
      <c r="E48" s="658">
        <v>0</v>
      </c>
      <c r="F48" s="658">
        <v>2.93</v>
      </c>
      <c r="G48" s="658">
        <v>0</v>
      </c>
      <c r="H48" s="658">
        <v>0</v>
      </c>
      <c r="I48" s="658">
        <v>0</v>
      </c>
      <c r="J48" s="658">
        <v>0</v>
      </c>
      <c r="K48" s="658">
        <v>0</v>
      </c>
      <c r="L48" s="658">
        <v>0.96000000000000008</v>
      </c>
      <c r="M48" s="658">
        <v>0</v>
      </c>
      <c r="N48" s="659">
        <v>3.89</v>
      </c>
      <c r="O48" s="657">
        <v>0</v>
      </c>
      <c r="P48" s="658">
        <v>0</v>
      </c>
      <c r="Q48" s="658">
        <v>0</v>
      </c>
      <c r="R48" s="658">
        <v>2.93</v>
      </c>
      <c r="S48" s="658">
        <v>0</v>
      </c>
      <c r="T48" s="658">
        <v>0</v>
      </c>
      <c r="U48" s="658">
        <v>0</v>
      </c>
      <c r="V48" s="658">
        <v>0</v>
      </c>
      <c r="W48" s="658">
        <v>0</v>
      </c>
      <c r="X48" s="658">
        <v>0.96000000000000008</v>
      </c>
      <c r="Y48" s="658">
        <v>0</v>
      </c>
      <c r="Z48" s="659">
        <v>3.89</v>
      </c>
      <c r="AA48" s="660">
        <v>39.959014759999995</v>
      </c>
      <c r="AB48" s="658">
        <v>0</v>
      </c>
      <c r="AC48" s="658">
        <v>0</v>
      </c>
      <c r="AD48" s="658">
        <v>0</v>
      </c>
      <c r="AE48" s="658">
        <v>0.79</v>
      </c>
      <c r="AF48" s="658">
        <v>0</v>
      </c>
      <c r="AG48" s="658">
        <v>0</v>
      </c>
      <c r="AH48" s="658">
        <v>0</v>
      </c>
      <c r="AI48" s="658">
        <v>0</v>
      </c>
      <c r="AJ48" s="658">
        <v>0</v>
      </c>
      <c r="AK48" s="658">
        <v>0</v>
      </c>
      <c r="AL48" s="658">
        <v>0</v>
      </c>
      <c r="AM48" s="658">
        <v>0.79</v>
      </c>
      <c r="AN48" s="658">
        <v>0</v>
      </c>
      <c r="AO48" s="658">
        <v>0</v>
      </c>
      <c r="AP48" s="658">
        <v>0</v>
      </c>
      <c r="AQ48" s="658">
        <v>0</v>
      </c>
      <c r="AR48" s="658">
        <v>0</v>
      </c>
      <c r="AS48" s="658">
        <v>0.96000000000000008</v>
      </c>
      <c r="AT48" s="658">
        <v>0</v>
      </c>
      <c r="AU48" s="658">
        <v>3.89</v>
      </c>
      <c r="AV48" s="657">
        <v>0</v>
      </c>
      <c r="AW48" s="658">
        <v>23.80197166</v>
      </c>
      <c r="AX48" s="658">
        <v>0</v>
      </c>
      <c r="AY48" s="658">
        <v>0</v>
      </c>
      <c r="AZ48" s="658">
        <v>7.7203389800000002</v>
      </c>
      <c r="BA48" s="658">
        <v>16.081632679999998</v>
      </c>
      <c r="BB48" s="658">
        <v>0</v>
      </c>
      <c r="BC48" s="658">
        <v>2.7337612200000003</v>
      </c>
      <c r="BD48" s="658">
        <v>5.6520954400000001</v>
      </c>
      <c r="BE48" s="659">
        <v>32.187828319999994</v>
      </c>
      <c r="BF48" s="417"/>
      <c r="BG48" s="408"/>
      <c r="BH48" s="408"/>
      <c r="BI48" s="408"/>
      <c r="BJ48" s="408"/>
      <c r="BK48" s="408"/>
    </row>
    <row r="49" spans="1:63" s="390" customFormat="1" ht="12.75">
      <c r="A49" s="411"/>
      <c r="B49" s="347" t="s">
        <v>377</v>
      </c>
      <c r="C49" s="657">
        <v>0</v>
      </c>
      <c r="D49" s="658">
        <v>0</v>
      </c>
      <c r="E49" s="658">
        <v>0</v>
      </c>
      <c r="F49" s="658">
        <v>0</v>
      </c>
      <c r="G49" s="658">
        <v>0</v>
      </c>
      <c r="H49" s="658">
        <v>0</v>
      </c>
      <c r="I49" s="658">
        <v>0</v>
      </c>
      <c r="J49" s="658">
        <v>0</v>
      </c>
      <c r="K49" s="658">
        <v>0</v>
      </c>
      <c r="L49" s="658">
        <v>0</v>
      </c>
      <c r="M49" s="658">
        <v>0</v>
      </c>
      <c r="N49" s="659">
        <v>0</v>
      </c>
      <c r="O49" s="657">
        <v>0</v>
      </c>
      <c r="P49" s="658">
        <v>0</v>
      </c>
      <c r="Q49" s="658">
        <v>0</v>
      </c>
      <c r="R49" s="658">
        <v>0</v>
      </c>
      <c r="S49" s="658">
        <v>0</v>
      </c>
      <c r="T49" s="658">
        <v>0</v>
      </c>
      <c r="U49" s="658">
        <v>0</v>
      </c>
      <c r="V49" s="658">
        <v>0</v>
      </c>
      <c r="W49" s="658">
        <v>0</v>
      </c>
      <c r="X49" s="658">
        <v>0</v>
      </c>
      <c r="Y49" s="658">
        <v>0</v>
      </c>
      <c r="Z49" s="659">
        <v>0</v>
      </c>
      <c r="AA49" s="660">
        <v>0</v>
      </c>
      <c r="AB49" s="658">
        <v>0</v>
      </c>
      <c r="AC49" s="658">
        <v>0</v>
      </c>
      <c r="AD49" s="658">
        <v>0</v>
      </c>
      <c r="AE49" s="658">
        <v>0</v>
      </c>
      <c r="AF49" s="658">
        <v>0</v>
      </c>
      <c r="AG49" s="658">
        <v>0</v>
      </c>
      <c r="AH49" s="658">
        <v>0</v>
      </c>
      <c r="AI49" s="658">
        <v>0</v>
      </c>
      <c r="AJ49" s="658">
        <v>0</v>
      </c>
      <c r="AK49" s="658">
        <v>0</v>
      </c>
      <c r="AL49" s="658">
        <v>0</v>
      </c>
      <c r="AM49" s="658">
        <v>0</v>
      </c>
      <c r="AN49" s="658">
        <v>0</v>
      </c>
      <c r="AO49" s="658">
        <v>0</v>
      </c>
      <c r="AP49" s="658">
        <v>0</v>
      </c>
      <c r="AQ49" s="658">
        <v>0</v>
      </c>
      <c r="AR49" s="658">
        <v>0</v>
      </c>
      <c r="AS49" s="658">
        <v>0</v>
      </c>
      <c r="AT49" s="658">
        <v>0</v>
      </c>
      <c r="AU49" s="658">
        <v>0</v>
      </c>
      <c r="AV49" s="657">
        <v>0</v>
      </c>
      <c r="AW49" s="658">
        <v>0</v>
      </c>
      <c r="AX49" s="658">
        <v>0</v>
      </c>
      <c r="AY49" s="658">
        <v>0</v>
      </c>
      <c r="AZ49" s="658">
        <v>0</v>
      </c>
      <c r="BA49" s="658">
        <v>0</v>
      </c>
      <c r="BB49" s="658">
        <v>0</v>
      </c>
      <c r="BC49" s="658">
        <v>0</v>
      </c>
      <c r="BD49" s="658">
        <v>0</v>
      </c>
      <c r="BE49" s="659">
        <v>0</v>
      </c>
      <c r="BF49" s="417"/>
      <c r="BG49" s="408"/>
      <c r="BH49" s="408"/>
      <c r="BI49" s="408"/>
      <c r="BJ49" s="408"/>
      <c r="BK49" s="408"/>
    </row>
    <row r="50" spans="1:63" s="390" customFormat="1" ht="12.75">
      <c r="A50" s="411"/>
      <c r="B50" s="347" t="s">
        <v>67</v>
      </c>
      <c r="C50" s="657">
        <v>0</v>
      </c>
      <c r="D50" s="658">
        <v>0</v>
      </c>
      <c r="E50" s="658">
        <v>0</v>
      </c>
      <c r="F50" s="658">
        <v>0</v>
      </c>
      <c r="G50" s="658">
        <v>0</v>
      </c>
      <c r="H50" s="658">
        <v>0</v>
      </c>
      <c r="I50" s="658">
        <v>0</v>
      </c>
      <c r="J50" s="658">
        <v>0</v>
      </c>
      <c r="K50" s="658">
        <v>0</v>
      </c>
      <c r="L50" s="658">
        <v>0</v>
      </c>
      <c r="M50" s="658">
        <v>0</v>
      </c>
      <c r="N50" s="659">
        <v>0</v>
      </c>
      <c r="O50" s="657">
        <v>0</v>
      </c>
      <c r="P50" s="658">
        <v>0</v>
      </c>
      <c r="Q50" s="658">
        <v>0</v>
      </c>
      <c r="R50" s="658">
        <v>0</v>
      </c>
      <c r="S50" s="658">
        <v>0</v>
      </c>
      <c r="T50" s="658">
        <v>0</v>
      </c>
      <c r="U50" s="658">
        <v>0</v>
      </c>
      <c r="V50" s="658">
        <v>0</v>
      </c>
      <c r="W50" s="658">
        <v>0</v>
      </c>
      <c r="X50" s="658">
        <v>0</v>
      </c>
      <c r="Y50" s="658">
        <v>0</v>
      </c>
      <c r="Z50" s="659">
        <v>0</v>
      </c>
      <c r="AA50" s="660">
        <v>211.17188085000001</v>
      </c>
      <c r="AB50" s="658">
        <v>0</v>
      </c>
      <c r="AC50" s="658">
        <v>0</v>
      </c>
      <c r="AD50" s="658">
        <v>0</v>
      </c>
      <c r="AE50" s="658">
        <v>0</v>
      </c>
      <c r="AF50" s="658">
        <v>0</v>
      </c>
      <c r="AG50" s="658">
        <v>0</v>
      </c>
      <c r="AH50" s="658">
        <v>0</v>
      </c>
      <c r="AI50" s="658">
        <v>0</v>
      </c>
      <c r="AJ50" s="658">
        <v>0</v>
      </c>
      <c r="AK50" s="658">
        <v>0</v>
      </c>
      <c r="AL50" s="658">
        <v>0</v>
      </c>
      <c r="AM50" s="658">
        <v>0</v>
      </c>
      <c r="AN50" s="658">
        <v>0</v>
      </c>
      <c r="AO50" s="658">
        <v>0</v>
      </c>
      <c r="AP50" s="658">
        <v>0</v>
      </c>
      <c r="AQ50" s="658">
        <v>0</v>
      </c>
      <c r="AR50" s="658">
        <v>0</v>
      </c>
      <c r="AS50" s="658">
        <v>0</v>
      </c>
      <c r="AT50" s="658">
        <v>0</v>
      </c>
      <c r="AU50" s="658">
        <v>0</v>
      </c>
      <c r="AV50" s="657">
        <v>0.56171137000000004</v>
      </c>
      <c r="AW50" s="658">
        <v>0</v>
      </c>
      <c r="AX50" s="658">
        <v>0</v>
      </c>
      <c r="AY50" s="658">
        <v>0</v>
      </c>
      <c r="AZ50" s="658">
        <v>0</v>
      </c>
      <c r="BA50" s="658">
        <v>0</v>
      </c>
      <c r="BB50" s="658">
        <v>1.69491525</v>
      </c>
      <c r="BC50" s="658">
        <v>1.69491525</v>
      </c>
      <c r="BD50" s="658">
        <v>207.22033898000001</v>
      </c>
      <c r="BE50" s="659">
        <v>211.17188085000001</v>
      </c>
      <c r="BF50" s="417"/>
      <c r="BG50" s="408"/>
      <c r="BH50" s="408"/>
      <c r="BI50" s="408"/>
      <c r="BJ50" s="408"/>
      <c r="BK50" s="408"/>
    </row>
    <row r="51" spans="1:63" s="393" customFormat="1" ht="25.5">
      <c r="A51" s="661" t="s">
        <v>47</v>
      </c>
      <c r="B51" s="404" t="s">
        <v>48</v>
      </c>
      <c r="C51" s="657">
        <v>0</v>
      </c>
      <c r="D51" s="658">
        <v>0</v>
      </c>
      <c r="E51" s="658">
        <v>16.23</v>
      </c>
      <c r="F51" s="658">
        <v>2.93</v>
      </c>
      <c r="G51" s="658">
        <v>0.53</v>
      </c>
      <c r="H51" s="658">
        <v>0</v>
      </c>
      <c r="I51" s="658">
        <v>26.09</v>
      </c>
      <c r="J51" s="658">
        <v>1</v>
      </c>
      <c r="K51" s="658">
        <v>4.71</v>
      </c>
      <c r="L51" s="658">
        <v>94.559999999999988</v>
      </c>
      <c r="M51" s="658">
        <v>47.56</v>
      </c>
      <c r="N51" s="659">
        <v>98.49</v>
      </c>
      <c r="O51" s="657">
        <v>0</v>
      </c>
      <c r="P51" s="658">
        <v>0</v>
      </c>
      <c r="Q51" s="658">
        <v>16.23</v>
      </c>
      <c r="R51" s="658">
        <v>2.93</v>
      </c>
      <c r="S51" s="658">
        <v>0.53</v>
      </c>
      <c r="T51" s="658">
        <v>0</v>
      </c>
      <c r="U51" s="658">
        <v>26.09</v>
      </c>
      <c r="V51" s="658">
        <v>1</v>
      </c>
      <c r="W51" s="658">
        <v>4.71</v>
      </c>
      <c r="X51" s="658">
        <v>46.56</v>
      </c>
      <c r="Y51" s="658">
        <v>47.56</v>
      </c>
      <c r="Z51" s="659">
        <v>50.49</v>
      </c>
      <c r="AA51" s="660">
        <v>571.58444582711866</v>
      </c>
      <c r="AB51" s="658">
        <v>0</v>
      </c>
      <c r="AC51" s="658">
        <v>0</v>
      </c>
      <c r="AD51" s="658">
        <v>16.23</v>
      </c>
      <c r="AE51" s="658">
        <v>2.93</v>
      </c>
      <c r="AF51" s="658">
        <v>0</v>
      </c>
      <c r="AG51" s="658">
        <v>0</v>
      </c>
      <c r="AH51" s="658">
        <v>0</v>
      </c>
      <c r="AI51" s="658">
        <v>0</v>
      </c>
      <c r="AJ51" s="658">
        <v>0</v>
      </c>
      <c r="AK51" s="658">
        <v>2.14</v>
      </c>
      <c r="AL51" s="658">
        <v>16.23</v>
      </c>
      <c r="AM51" s="658">
        <v>0.79</v>
      </c>
      <c r="AN51" s="658">
        <v>0.53</v>
      </c>
      <c r="AO51" s="658">
        <v>0</v>
      </c>
      <c r="AP51" s="658">
        <v>26.09</v>
      </c>
      <c r="AQ51" s="658">
        <v>1</v>
      </c>
      <c r="AR51" s="658">
        <v>4.71</v>
      </c>
      <c r="AS51" s="658">
        <v>94.559999999999988</v>
      </c>
      <c r="AT51" s="658">
        <v>47.56</v>
      </c>
      <c r="AU51" s="658">
        <v>98.49</v>
      </c>
      <c r="AV51" s="657">
        <v>0.56171137000000004</v>
      </c>
      <c r="AW51" s="658">
        <v>82.199005679999985</v>
      </c>
      <c r="AX51" s="658">
        <v>0</v>
      </c>
      <c r="AY51" s="658">
        <v>0</v>
      </c>
      <c r="AZ51" s="658">
        <v>7.7203389800000002</v>
      </c>
      <c r="BA51" s="658">
        <v>74.478666699999991</v>
      </c>
      <c r="BB51" s="658">
        <v>5.0847457571186432</v>
      </c>
      <c r="BC51" s="658">
        <v>62.711864400000003</v>
      </c>
      <c r="BD51" s="658">
        <v>357.46779657999997</v>
      </c>
      <c r="BE51" s="659">
        <v>508.02512378711856</v>
      </c>
      <c r="BF51" s="417"/>
      <c r="BG51" s="408"/>
      <c r="BH51" s="408"/>
      <c r="BI51" s="408"/>
      <c r="BJ51" s="408"/>
      <c r="BK51" s="408"/>
    </row>
    <row r="52" spans="1:63" s="390" customFormat="1" ht="12.75">
      <c r="A52" s="411"/>
      <c r="B52" s="347" t="s">
        <v>361</v>
      </c>
      <c r="C52" s="657">
        <v>0</v>
      </c>
      <c r="D52" s="658">
        <v>0</v>
      </c>
      <c r="E52" s="658">
        <v>16.23</v>
      </c>
      <c r="F52" s="658">
        <v>2.93</v>
      </c>
      <c r="G52" s="658">
        <v>0.53</v>
      </c>
      <c r="H52" s="658">
        <v>0</v>
      </c>
      <c r="I52" s="658">
        <v>26.09</v>
      </c>
      <c r="J52" s="658">
        <v>1</v>
      </c>
      <c r="K52" s="658">
        <v>4.71</v>
      </c>
      <c r="L52" s="658">
        <v>94.559999999999988</v>
      </c>
      <c r="M52" s="658">
        <v>47.56</v>
      </c>
      <c r="N52" s="659">
        <v>98.49</v>
      </c>
      <c r="O52" s="657">
        <v>0</v>
      </c>
      <c r="P52" s="658">
        <v>0</v>
      </c>
      <c r="Q52" s="658">
        <v>16.23</v>
      </c>
      <c r="R52" s="658">
        <v>2.93</v>
      </c>
      <c r="S52" s="658">
        <v>0.53</v>
      </c>
      <c r="T52" s="658">
        <v>0</v>
      </c>
      <c r="U52" s="658">
        <v>26.09</v>
      </c>
      <c r="V52" s="658">
        <v>1</v>
      </c>
      <c r="W52" s="658">
        <v>4.71</v>
      </c>
      <c r="X52" s="658">
        <v>46.56</v>
      </c>
      <c r="Y52" s="658">
        <v>47.56</v>
      </c>
      <c r="Z52" s="659">
        <v>50.49</v>
      </c>
      <c r="AA52" s="660">
        <v>571.58444582711854</v>
      </c>
      <c r="AB52" s="658">
        <v>0</v>
      </c>
      <c r="AC52" s="658">
        <v>0</v>
      </c>
      <c r="AD52" s="658">
        <v>16.23</v>
      </c>
      <c r="AE52" s="658">
        <v>2.93</v>
      </c>
      <c r="AF52" s="658">
        <v>0</v>
      </c>
      <c r="AG52" s="658">
        <v>0</v>
      </c>
      <c r="AH52" s="658">
        <v>0</v>
      </c>
      <c r="AI52" s="658">
        <v>0</v>
      </c>
      <c r="AJ52" s="658">
        <v>0</v>
      </c>
      <c r="AK52" s="658">
        <v>2.14</v>
      </c>
      <c r="AL52" s="658">
        <v>16.23</v>
      </c>
      <c r="AM52" s="658">
        <v>0.79</v>
      </c>
      <c r="AN52" s="658">
        <v>0.53</v>
      </c>
      <c r="AO52" s="658">
        <v>0</v>
      </c>
      <c r="AP52" s="658">
        <v>26.09</v>
      </c>
      <c r="AQ52" s="658">
        <v>1</v>
      </c>
      <c r="AR52" s="658">
        <v>4.71</v>
      </c>
      <c r="AS52" s="658">
        <v>94.559999999999988</v>
      </c>
      <c r="AT52" s="658">
        <v>47.56</v>
      </c>
      <c r="AU52" s="658">
        <v>98.49</v>
      </c>
      <c r="AV52" s="657">
        <v>0.56171137000000004</v>
      </c>
      <c r="AW52" s="658">
        <v>82.199005679999985</v>
      </c>
      <c r="AX52" s="658">
        <v>0</v>
      </c>
      <c r="AY52" s="658">
        <v>0</v>
      </c>
      <c r="AZ52" s="658">
        <v>7.7203389800000002</v>
      </c>
      <c r="BA52" s="658">
        <v>74.478666699999991</v>
      </c>
      <c r="BB52" s="658">
        <v>5.0847457571186432</v>
      </c>
      <c r="BC52" s="658">
        <v>62.711864399999996</v>
      </c>
      <c r="BD52" s="658">
        <v>357.46779657999997</v>
      </c>
      <c r="BE52" s="659">
        <v>508.02512378711862</v>
      </c>
      <c r="BF52" s="417"/>
      <c r="BG52" s="408"/>
      <c r="BH52" s="408"/>
      <c r="BI52" s="408"/>
      <c r="BJ52" s="408"/>
      <c r="BK52" s="408"/>
    </row>
    <row r="53" spans="1:63" s="390" customFormat="1" ht="12.75">
      <c r="A53" s="411"/>
      <c r="B53" s="347" t="s">
        <v>362</v>
      </c>
      <c r="C53" s="657">
        <v>0</v>
      </c>
      <c r="D53" s="658">
        <v>0</v>
      </c>
      <c r="E53" s="658">
        <v>16.23</v>
      </c>
      <c r="F53" s="658">
        <v>0</v>
      </c>
      <c r="G53" s="658">
        <v>0.53</v>
      </c>
      <c r="H53" s="658">
        <v>0</v>
      </c>
      <c r="I53" s="658">
        <v>26.09</v>
      </c>
      <c r="J53" s="658">
        <v>0</v>
      </c>
      <c r="K53" s="658">
        <v>4.71</v>
      </c>
      <c r="L53" s="658">
        <v>0</v>
      </c>
      <c r="M53" s="658">
        <v>47.56</v>
      </c>
      <c r="N53" s="659">
        <v>0</v>
      </c>
      <c r="O53" s="657">
        <v>0</v>
      </c>
      <c r="P53" s="658">
        <v>0</v>
      </c>
      <c r="Q53" s="658">
        <v>16.23</v>
      </c>
      <c r="R53" s="658">
        <v>0</v>
      </c>
      <c r="S53" s="658">
        <v>0.53</v>
      </c>
      <c r="T53" s="658">
        <v>0</v>
      </c>
      <c r="U53" s="658">
        <v>26.09</v>
      </c>
      <c r="V53" s="658">
        <v>0</v>
      </c>
      <c r="W53" s="658">
        <v>4.71</v>
      </c>
      <c r="X53" s="658">
        <v>0</v>
      </c>
      <c r="Y53" s="658">
        <v>47.56</v>
      </c>
      <c r="Z53" s="659">
        <v>0</v>
      </c>
      <c r="AA53" s="660">
        <v>155.06477949711865</v>
      </c>
      <c r="AB53" s="658">
        <v>0</v>
      </c>
      <c r="AC53" s="658">
        <v>0</v>
      </c>
      <c r="AD53" s="658">
        <v>16.23</v>
      </c>
      <c r="AE53" s="658">
        <v>0</v>
      </c>
      <c r="AF53" s="658">
        <v>0</v>
      </c>
      <c r="AG53" s="658">
        <v>0</v>
      </c>
      <c r="AH53" s="658">
        <v>0</v>
      </c>
      <c r="AI53" s="658">
        <v>0</v>
      </c>
      <c r="AJ53" s="658">
        <v>0</v>
      </c>
      <c r="AK53" s="658">
        <v>0</v>
      </c>
      <c r="AL53" s="658">
        <v>16.23</v>
      </c>
      <c r="AM53" s="658">
        <v>0</v>
      </c>
      <c r="AN53" s="658">
        <v>0.53</v>
      </c>
      <c r="AO53" s="658">
        <v>0</v>
      </c>
      <c r="AP53" s="658">
        <v>26.09</v>
      </c>
      <c r="AQ53" s="658">
        <v>0</v>
      </c>
      <c r="AR53" s="658">
        <v>4.71</v>
      </c>
      <c r="AS53" s="658">
        <v>0</v>
      </c>
      <c r="AT53" s="658">
        <v>47.56</v>
      </c>
      <c r="AU53" s="658">
        <v>0</v>
      </c>
      <c r="AV53" s="657">
        <v>0</v>
      </c>
      <c r="AW53" s="658">
        <v>10.742987940000001</v>
      </c>
      <c r="AX53" s="658">
        <v>0</v>
      </c>
      <c r="AY53" s="658">
        <v>0</v>
      </c>
      <c r="AZ53" s="658">
        <v>0</v>
      </c>
      <c r="BA53" s="658">
        <v>10.742987940000001</v>
      </c>
      <c r="BB53" s="658">
        <v>0.84745762711864392</v>
      </c>
      <c r="BC53" s="658">
        <v>58.283187929999997</v>
      </c>
      <c r="BD53" s="658">
        <v>29.403010399999999</v>
      </c>
      <c r="BE53" s="659">
        <v>99.276643897118646</v>
      </c>
      <c r="BF53" s="417"/>
      <c r="BG53" s="408"/>
      <c r="BH53" s="408"/>
      <c r="BI53" s="408"/>
      <c r="BJ53" s="408"/>
      <c r="BK53" s="408"/>
    </row>
    <row r="54" spans="1:63" s="390" customFormat="1" ht="12.75">
      <c r="A54" s="411"/>
      <c r="B54" s="347" t="s">
        <v>363</v>
      </c>
      <c r="C54" s="657">
        <v>0</v>
      </c>
      <c r="D54" s="658">
        <v>0</v>
      </c>
      <c r="E54" s="658">
        <v>15.53</v>
      </c>
      <c r="F54" s="658">
        <v>0</v>
      </c>
      <c r="G54" s="658">
        <v>0.53</v>
      </c>
      <c r="H54" s="658">
        <v>0</v>
      </c>
      <c r="I54" s="658">
        <v>6.62</v>
      </c>
      <c r="J54" s="658">
        <v>0</v>
      </c>
      <c r="K54" s="658">
        <v>3.14</v>
      </c>
      <c r="L54" s="658">
        <v>0</v>
      </c>
      <c r="M54" s="658">
        <v>25.82</v>
      </c>
      <c r="N54" s="659">
        <v>0</v>
      </c>
      <c r="O54" s="657">
        <v>0</v>
      </c>
      <c r="P54" s="658">
        <v>0</v>
      </c>
      <c r="Q54" s="658">
        <v>15.53</v>
      </c>
      <c r="R54" s="658">
        <v>0</v>
      </c>
      <c r="S54" s="658">
        <v>0.53</v>
      </c>
      <c r="T54" s="658">
        <v>0</v>
      </c>
      <c r="U54" s="658">
        <v>6.62</v>
      </c>
      <c r="V54" s="658">
        <v>0</v>
      </c>
      <c r="W54" s="658">
        <v>3.14</v>
      </c>
      <c r="X54" s="658">
        <v>0</v>
      </c>
      <c r="Y54" s="658">
        <v>25.82</v>
      </c>
      <c r="Z54" s="659">
        <v>0</v>
      </c>
      <c r="AA54" s="660">
        <v>55.143067557118641</v>
      </c>
      <c r="AB54" s="658">
        <v>0</v>
      </c>
      <c r="AC54" s="658">
        <v>0</v>
      </c>
      <c r="AD54" s="658">
        <v>15.53</v>
      </c>
      <c r="AE54" s="658">
        <v>0</v>
      </c>
      <c r="AF54" s="658">
        <v>0</v>
      </c>
      <c r="AG54" s="658">
        <v>0</v>
      </c>
      <c r="AH54" s="658">
        <v>0</v>
      </c>
      <c r="AI54" s="658">
        <v>0</v>
      </c>
      <c r="AJ54" s="658">
        <v>0</v>
      </c>
      <c r="AK54" s="658">
        <v>0</v>
      </c>
      <c r="AL54" s="658">
        <v>15.53</v>
      </c>
      <c r="AM54" s="658">
        <v>0</v>
      </c>
      <c r="AN54" s="658">
        <v>0.53</v>
      </c>
      <c r="AO54" s="658">
        <v>0</v>
      </c>
      <c r="AP54" s="658">
        <v>6.62</v>
      </c>
      <c r="AQ54" s="658">
        <v>0</v>
      </c>
      <c r="AR54" s="658">
        <v>3.14</v>
      </c>
      <c r="AS54" s="658">
        <v>0</v>
      </c>
      <c r="AT54" s="658">
        <v>25.82</v>
      </c>
      <c r="AU54" s="658">
        <v>0</v>
      </c>
      <c r="AV54" s="657">
        <v>0</v>
      </c>
      <c r="AW54" s="658">
        <v>10.1726925</v>
      </c>
      <c r="AX54" s="658">
        <v>0</v>
      </c>
      <c r="AY54" s="658">
        <v>0</v>
      </c>
      <c r="AZ54" s="658">
        <v>0</v>
      </c>
      <c r="BA54" s="658">
        <v>10.1726925</v>
      </c>
      <c r="BB54" s="658">
        <v>0.84745762711864392</v>
      </c>
      <c r="BC54" s="658">
        <v>6.0193339699999999</v>
      </c>
      <c r="BD54" s="658">
        <v>5.6205326099999997</v>
      </c>
      <c r="BE54" s="659">
        <v>22.660016707118643</v>
      </c>
      <c r="BF54" s="417"/>
      <c r="BG54" s="408"/>
      <c r="BH54" s="408"/>
      <c r="BI54" s="408"/>
      <c r="BJ54" s="408"/>
      <c r="BK54" s="408"/>
    </row>
    <row r="55" spans="1:63" s="390" customFormat="1" ht="12.75">
      <c r="A55" s="411"/>
      <c r="B55" s="347" t="s">
        <v>364</v>
      </c>
      <c r="C55" s="657">
        <v>0</v>
      </c>
      <c r="D55" s="658">
        <v>0</v>
      </c>
      <c r="E55" s="658">
        <v>0</v>
      </c>
      <c r="F55" s="658">
        <v>0</v>
      </c>
      <c r="G55" s="658">
        <v>0</v>
      </c>
      <c r="H55" s="658">
        <v>0</v>
      </c>
      <c r="I55" s="658">
        <v>0</v>
      </c>
      <c r="J55" s="658">
        <v>0</v>
      </c>
      <c r="K55" s="658">
        <v>0</v>
      </c>
      <c r="L55" s="658">
        <v>0</v>
      </c>
      <c r="M55" s="658">
        <v>0</v>
      </c>
      <c r="N55" s="659">
        <v>0</v>
      </c>
      <c r="O55" s="657">
        <v>0</v>
      </c>
      <c r="P55" s="658">
        <v>0</v>
      </c>
      <c r="Q55" s="658">
        <v>0</v>
      </c>
      <c r="R55" s="658">
        <v>0</v>
      </c>
      <c r="S55" s="658">
        <v>0</v>
      </c>
      <c r="T55" s="658">
        <v>0</v>
      </c>
      <c r="U55" s="658">
        <v>0</v>
      </c>
      <c r="V55" s="658">
        <v>0</v>
      </c>
      <c r="W55" s="658">
        <v>0</v>
      </c>
      <c r="X55" s="658">
        <v>0</v>
      </c>
      <c r="Y55" s="658">
        <v>0</v>
      </c>
      <c r="Z55" s="659">
        <v>0</v>
      </c>
      <c r="AA55" s="660">
        <v>0</v>
      </c>
      <c r="AB55" s="658">
        <v>0</v>
      </c>
      <c r="AC55" s="658">
        <v>0</v>
      </c>
      <c r="AD55" s="658">
        <v>0</v>
      </c>
      <c r="AE55" s="658">
        <v>0</v>
      </c>
      <c r="AF55" s="658">
        <v>0</v>
      </c>
      <c r="AG55" s="658">
        <v>0</v>
      </c>
      <c r="AH55" s="658">
        <v>0</v>
      </c>
      <c r="AI55" s="658">
        <v>0</v>
      </c>
      <c r="AJ55" s="658">
        <v>0</v>
      </c>
      <c r="AK55" s="658">
        <v>0</v>
      </c>
      <c r="AL55" s="658">
        <v>0</v>
      </c>
      <c r="AM55" s="658">
        <v>0</v>
      </c>
      <c r="AN55" s="658">
        <v>0</v>
      </c>
      <c r="AO55" s="658">
        <v>0</v>
      </c>
      <c r="AP55" s="658">
        <v>0</v>
      </c>
      <c r="AQ55" s="658">
        <v>0</v>
      </c>
      <c r="AR55" s="658">
        <v>0</v>
      </c>
      <c r="AS55" s="658">
        <v>0</v>
      </c>
      <c r="AT55" s="658">
        <v>0</v>
      </c>
      <c r="AU55" s="658">
        <v>0</v>
      </c>
      <c r="AV55" s="657">
        <v>0</v>
      </c>
      <c r="AW55" s="658">
        <v>0</v>
      </c>
      <c r="AX55" s="658">
        <v>0</v>
      </c>
      <c r="AY55" s="658">
        <v>0</v>
      </c>
      <c r="AZ55" s="658">
        <v>0</v>
      </c>
      <c r="BA55" s="658">
        <v>0</v>
      </c>
      <c r="BB55" s="658">
        <v>0</v>
      </c>
      <c r="BC55" s="658">
        <v>0</v>
      </c>
      <c r="BD55" s="658">
        <v>0</v>
      </c>
      <c r="BE55" s="659">
        <v>0</v>
      </c>
      <c r="BF55" s="417"/>
      <c r="BG55" s="408"/>
      <c r="BH55" s="408"/>
      <c r="BI55" s="408"/>
      <c r="BJ55" s="408"/>
      <c r="BK55" s="408"/>
    </row>
    <row r="56" spans="1:63" s="390" customFormat="1" ht="12.75">
      <c r="A56" s="411"/>
      <c r="B56" s="347" t="s">
        <v>365</v>
      </c>
      <c r="C56" s="657">
        <v>0</v>
      </c>
      <c r="D56" s="658">
        <v>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8">
        <v>0</v>
      </c>
      <c r="N56" s="659">
        <v>0</v>
      </c>
      <c r="O56" s="657">
        <v>0</v>
      </c>
      <c r="P56" s="658">
        <v>0</v>
      </c>
      <c r="Q56" s="658">
        <v>0</v>
      </c>
      <c r="R56" s="658">
        <v>0</v>
      </c>
      <c r="S56" s="658">
        <v>0</v>
      </c>
      <c r="T56" s="658">
        <v>0</v>
      </c>
      <c r="U56" s="658">
        <v>0</v>
      </c>
      <c r="V56" s="658">
        <v>0</v>
      </c>
      <c r="W56" s="658">
        <v>0</v>
      </c>
      <c r="X56" s="658">
        <v>0</v>
      </c>
      <c r="Y56" s="658">
        <v>0</v>
      </c>
      <c r="Z56" s="659">
        <v>0</v>
      </c>
      <c r="AA56" s="660">
        <v>0</v>
      </c>
      <c r="AB56" s="658">
        <v>0</v>
      </c>
      <c r="AC56" s="658">
        <v>0</v>
      </c>
      <c r="AD56" s="658">
        <v>0</v>
      </c>
      <c r="AE56" s="658">
        <v>0</v>
      </c>
      <c r="AF56" s="658">
        <v>0</v>
      </c>
      <c r="AG56" s="658">
        <v>0</v>
      </c>
      <c r="AH56" s="658">
        <v>0</v>
      </c>
      <c r="AI56" s="658">
        <v>0</v>
      </c>
      <c r="AJ56" s="658">
        <v>0</v>
      </c>
      <c r="AK56" s="658">
        <v>0</v>
      </c>
      <c r="AL56" s="658">
        <v>0</v>
      </c>
      <c r="AM56" s="658">
        <v>0</v>
      </c>
      <c r="AN56" s="658">
        <v>0</v>
      </c>
      <c r="AO56" s="658">
        <v>0</v>
      </c>
      <c r="AP56" s="658">
        <v>0</v>
      </c>
      <c r="AQ56" s="658">
        <v>0</v>
      </c>
      <c r="AR56" s="658">
        <v>0</v>
      </c>
      <c r="AS56" s="658">
        <v>0</v>
      </c>
      <c r="AT56" s="658">
        <v>0</v>
      </c>
      <c r="AU56" s="658">
        <v>0</v>
      </c>
      <c r="AV56" s="657">
        <v>0</v>
      </c>
      <c r="AW56" s="658">
        <v>0</v>
      </c>
      <c r="AX56" s="658">
        <v>0</v>
      </c>
      <c r="AY56" s="658">
        <v>0</v>
      </c>
      <c r="AZ56" s="658">
        <v>0</v>
      </c>
      <c r="BA56" s="658">
        <v>0</v>
      </c>
      <c r="BB56" s="658">
        <v>0</v>
      </c>
      <c r="BC56" s="658">
        <v>0</v>
      </c>
      <c r="BD56" s="658">
        <v>0</v>
      </c>
      <c r="BE56" s="659">
        <v>0</v>
      </c>
      <c r="BF56" s="417"/>
      <c r="BG56" s="408"/>
      <c r="BH56" s="408"/>
      <c r="BI56" s="408"/>
      <c r="BJ56" s="408"/>
      <c r="BK56" s="408"/>
    </row>
    <row r="57" spans="1:63" s="390" customFormat="1" ht="12.75">
      <c r="A57" s="411"/>
      <c r="B57" s="347" t="s">
        <v>366</v>
      </c>
      <c r="C57" s="657">
        <v>0</v>
      </c>
      <c r="D57" s="658">
        <v>0</v>
      </c>
      <c r="E57" s="658">
        <v>14.94</v>
      </c>
      <c r="F57" s="658">
        <v>0</v>
      </c>
      <c r="G57" s="658">
        <v>0</v>
      </c>
      <c r="H57" s="658">
        <v>0</v>
      </c>
      <c r="I57" s="658">
        <v>0.71</v>
      </c>
      <c r="J57" s="658">
        <v>0</v>
      </c>
      <c r="K57" s="658">
        <v>1.35</v>
      </c>
      <c r="L57" s="658">
        <v>0</v>
      </c>
      <c r="M57" s="658">
        <v>17</v>
      </c>
      <c r="N57" s="659">
        <v>0</v>
      </c>
      <c r="O57" s="657">
        <v>0</v>
      </c>
      <c r="P57" s="658">
        <v>0</v>
      </c>
      <c r="Q57" s="658">
        <v>14.94</v>
      </c>
      <c r="R57" s="658">
        <v>0</v>
      </c>
      <c r="S57" s="658">
        <v>0</v>
      </c>
      <c r="T57" s="658">
        <v>0</v>
      </c>
      <c r="U57" s="658">
        <v>0.71</v>
      </c>
      <c r="V57" s="658">
        <v>0</v>
      </c>
      <c r="W57" s="658">
        <v>1.35</v>
      </c>
      <c r="X57" s="658">
        <v>0</v>
      </c>
      <c r="Y57" s="658">
        <v>17</v>
      </c>
      <c r="Z57" s="659">
        <v>0</v>
      </c>
      <c r="AA57" s="660">
        <v>34.961038049999999</v>
      </c>
      <c r="AB57" s="658">
        <v>0</v>
      </c>
      <c r="AC57" s="658">
        <v>0</v>
      </c>
      <c r="AD57" s="658">
        <v>14.94</v>
      </c>
      <c r="AE57" s="658">
        <v>0</v>
      </c>
      <c r="AF57" s="658">
        <v>0</v>
      </c>
      <c r="AG57" s="658">
        <v>0</v>
      </c>
      <c r="AH57" s="658">
        <v>0</v>
      </c>
      <c r="AI57" s="658">
        <v>0</v>
      </c>
      <c r="AJ57" s="658">
        <v>0</v>
      </c>
      <c r="AK57" s="658">
        <v>0</v>
      </c>
      <c r="AL57" s="658">
        <v>14.94</v>
      </c>
      <c r="AM57" s="658">
        <v>0</v>
      </c>
      <c r="AN57" s="658">
        <v>0</v>
      </c>
      <c r="AO57" s="658">
        <v>0</v>
      </c>
      <c r="AP57" s="658">
        <v>0.71</v>
      </c>
      <c r="AQ57" s="658">
        <v>0</v>
      </c>
      <c r="AR57" s="658">
        <v>1.35</v>
      </c>
      <c r="AS57" s="658">
        <v>0</v>
      </c>
      <c r="AT57" s="658">
        <v>17</v>
      </c>
      <c r="AU57" s="658">
        <v>0</v>
      </c>
      <c r="AV57" s="657">
        <v>0</v>
      </c>
      <c r="AW57" s="658">
        <v>9.2372881400000004</v>
      </c>
      <c r="AX57" s="658">
        <v>0</v>
      </c>
      <c r="AY57" s="658">
        <v>0</v>
      </c>
      <c r="AZ57" s="658">
        <v>0</v>
      </c>
      <c r="BA57" s="658">
        <v>9.2372881400000004</v>
      </c>
      <c r="BB57" s="658">
        <v>0</v>
      </c>
      <c r="BC57" s="658">
        <v>1.44618198</v>
      </c>
      <c r="BD57" s="658">
        <v>2.77756793</v>
      </c>
      <c r="BE57" s="659">
        <v>13.461038050000001</v>
      </c>
      <c r="BF57" s="417"/>
      <c r="BG57" s="408"/>
      <c r="BH57" s="408"/>
      <c r="BI57" s="408"/>
      <c r="BJ57" s="408"/>
      <c r="BK57" s="408"/>
    </row>
    <row r="58" spans="1:63" s="390" customFormat="1" ht="12.75">
      <c r="A58" s="411"/>
      <c r="B58" s="347" t="s">
        <v>367</v>
      </c>
      <c r="C58" s="657">
        <v>0</v>
      </c>
      <c r="D58" s="658">
        <v>0</v>
      </c>
      <c r="E58" s="658">
        <v>0.59</v>
      </c>
      <c r="F58" s="658">
        <v>0</v>
      </c>
      <c r="G58" s="658">
        <v>0.53</v>
      </c>
      <c r="H58" s="658">
        <v>0</v>
      </c>
      <c r="I58" s="658">
        <v>5.91</v>
      </c>
      <c r="J58" s="658">
        <v>0</v>
      </c>
      <c r="K58" s="658">
        <v>1.79</v>
      </c>
      <c r="L58" s="658">
        <v>0</v>
      </c>
      <c r="M58" s="658">
        <v>8.82</v>
      </c>
      <c r="N58" s="659">
        <v>0</v>
      </c>
      <c r="O58" s="657">
        <v>0</v>
      </c>
      <c r="P58" s="658">
        <v>0</v>
      </c>
      <c r="Q58" s="658">
        <v>0.59</v>
      </c>
      <c r="R58" s="658">
        <v>0</v>
      </c>
      <c r="S58" s="658">
        <v>0.53</v>
      </c>
      <c r="T58" s="658">
        <v>0</v>
      </c>
      <c r="U58" s="658">
        <v>5.91</v>
      </c>
      <c r="V58" s="658">
        <v>0</v>
      </c>
      <c r="W58" s="658">
        <v>1.79</v>
      </c>
      <c r="X58" s="658">
        <v>0</v>
      </c>
      <c r="Y58" s="658">
        <v>8.82</v>
      </c>
      <c r="Z58" s="659">
        <v>0</v>
      </c>
      <c r="AA58" s="660">
        <v>20.182029507118642</v>
      </c>
      <c r="AB58" s="658">
        <v>0</v>
      </c>
      <c r="AC58" s="658">
        <v>0</v>
      </c>
      <c r="AD58" s="658">
        <v>0.59</v>
      </c>
      <c r="AE58" s="658">
        <v>0</v>
      </c>
      <c r="AF58" s="658">
        <v>0</v>
      </c>
      <c r="AG58" s="658">
        <v>0</v>
      </c>
      <c r="AH58" s="658">
        <v>0</v>
      </c>
      <c r="AI58" s="658">
        <v>0</v>
      </c>
      <c r="AJ58" s="658">
        <v>0</v>
      </c>
      <c r="AK58" s="658">
        <v>0</v>
      </c>
      <c r="AL58" s="658">
        <v>0.59</v>
      </c>
      <c r="AM58" s="658">
        <v>0</v>
      </c>
      <c r="AN58" s="658">
        <v>0.53</v>
      </c>
      <c r="AO58" s="658">
        <v>0</v>
      </c>
      <c r="AP58" s="658">
        <v>5.91</v>
      </c>
      <c r="AQ58" s="658">
        <v>0</v>
      </c>
      <c r="AR58" s="658">
        <v>1.79</v>
      </c>
      <c r="AS58" s="658">
        <v>0</v>
      </c>
      <c r="AT58" s="658">
        <v>8.82</v>
      </c>
      <c r="AU58" s="658">
        <v>0</v>
      </c>
      <c r="AV58" s="657">
        <v>0</v>
      </c>
      <c r="AW58" s="658">
        <v>0.93540435999999993</v>
      </c>
      <c r="AX58" s="658">
        <v>0</v>
      </c>
      <c r="AY58" s="658">
        <v>0</v>
      </c>
      <c r="AZ58" s="658">
        <v>0</v>
      </c>
      <c r="BA58" s="658">
        <v>0.93540435999999993</v>
      </c>
      <c r="BB58" s="658">
        <v>0.84745762711864392</v>
      </c>
      <c r="BC58" s="658">
        <v>4.5731519900000004</v>
      </c>
      <c r="BD58" s="658">
        <v>2.8429646800000001</v>
      </c>
      <c r="BE58" s="659">
        <v>9.1989786571186443</v>
      </c>
      <c r="BF58" s="417"/>
      <c r="BG58" s="408"/>
      <c r="BH58" s="408"/>
      <c r="BI58" s="408"/>
      <c r="BJ58" s="408"/>
      <c r="BK58" s="408"/>
    </row>
    <row r="59" spans="1:63" s="390" customFormat="1" ht="12.75">
      <c r="A59" s="411"/>
      <c r="B59" s="347" t="s">
        <v>368</v>
      </c>
      <c r="C59" s="657">
        <v>0</v>
      </c>
      <c r="D59" s="658">
        <v>0</v>
      </c>
      <c r="E59" s="658">
        <v>0.7</v>
      </c>
      <c r="F59" s="658">
        <v>0</v>
      </c>
      <c r="G59" s="658">
        <v>0</v>
      </c>
      <c r="H59" s="658">
        <v>0</v>
      </c>
      <c r="I59" s="658">
        <v>19.47</v>
      </c>
      <c r="J59" s="658">
        <v>0</v>
      </c>
      <c r="K59" s="658">
        <v>1.5699999999999998</v>
      </c>
      <c r="L59" s="658">
        <v>0</v>
      </c>
      <c r="M59" s="658">
        <v>21.74</v>
      </c>
      <c r="N59" s="659">
        <v>0</v>
      </c>
      <c r="O59" s="657">
        <v>0</v>
      </c>
      <c r="P59" s="658">
        <v>0</v>
      </c>
      <c r="Q59" s="658">
        <v>0.7</v>
      </c>
      <c r="R59" s="658">
        <v>0</v>
      </c>
      <c r="S59" s="658">
        <v>0</v>
      </c>
      <c r="T59" s="658">
        <v>0</v>
      </c>
      <c r="U59" s="658">
        <v>19.47</v>
      </c>
      <c r="V59" s="658">
        <v>0</v>
      </c>
      <c r="W59" s="658">
        <v>1.5699999999999998</v>
      </c>
      <c r="X59" s="658">
        <v>0</v>
      </c>
      <c r="Y59" s="658">
        <v>21.74</v>
      </c>
      <c r="Z59" s="659">
        <v>0</v>
      </c>
      <c r="AA59" s="660">
        <v>99.921711939999994</v>
      </c>
      <c r="AB59" s="658">
        <v>0</v>
      </c>
      <c r="AC59" s="658">
        <v>0</v>
      </c>
      <c r="AD59" s="658">
        <v>0.7</v>
      </c>
      <c r="AE59" s="658">
        <v>0</v>
      </c>
      <c r="AF59" s="658">
        <v>0</v>
      </c>
      <c r="AG59" s="658">
        <v>0</v>
      </c>
      <c r="AH59" s="658">
        <v>0</v>
      </c>
      <c r="AI59" s="658">
        <v>0</v>
      </c>
      <c r="AJ59" s="658">
        <v>0</v>
      </c>
      <c r="AK59" s="658">
        <v>0</v>
      </c>
      <c r="AL59" s="658">
        <v>0.7</v>
      </c>
      <c r="AM59" s="658">
        <v>0</v>
      </c>
      <c r="AN59" s="658">
        <v>0</v>
      </c>
      <c r="AO59" s="658">
        <v>0</v>
      </c>
      <c r="AP59" s="658">
        <v>19.47</v>
      </c>
      <c r="AQ59" s="658">
        <v>0</v>
      </c>
      <c r="AR59" s="658">
        <v>1.5699999999999998</v>
      </c>
      <c r="AS59" s="658">
        <v>0</v>
      </c>
      <c r="AT59" s="658">
        <v>21.74</v>
      </c>
      <c r="AU59" s="658">
        <v>0</v>
      </c>
      <c r="AV59" s="657">
        <v>0</v>
      </c>
      <c r="AW59" s="658">
        <v>0.57029543999999999</v>
      </c>
      <c r="AX59" s="658">
        <v>0</v>
      </c>
      <c r="AY59" s="658">
        <v>0</v>
      </c>
      <c r="AZ59" s="658">
        <v>0</v>
      </c>
      <c r="BA59" s="658">
        <v>0.57029543999999999</v>
      </c>
      <c r="BB59" s="658">
        <v>0</v>
      </c>
      <c r="BC59" s="658">
        <v>52.263853959999999</v>
      </c>
      <c r="BD59" s="658">
        <v>23.782477789999998</v>
      </c>
      <c r="BE59" s="659">
        <v>76.616627190000003</v>
      </c>
      <c r="BF59" s="417"/>
      <c r="BG59" s="408"/>
      <c r="BH59" s="408"/>
      <c r="BI59" s="408"/>
      <c r="BJ59" s="408"/>
      <c r="BK59" s="408"/>
    </row>
    <row r="60" spans="1:63" s="390" customFormat="1" ht="12.75">
      <c r="A60" s="411"/>
      <c r="B60" s="347" t="s">
        <v>369</v>
      </c>
      <c r="C60" s="657">
        <v>0</v>
      </c>
      <c r="D60" s="658">
        <v>0</v>
      </c>
      <c r="E60" s="658">
        <v>0</v>
      </c>
      <c r="F60" s="658">
        <v>0</v>
      </c>
      <c r="G60" s="658">
        <v>0</v>
      </c>
      <c r="H60" s="658">
        <v>0</v>
      </c>
      <c r="I60" s="658">
        <v>0</v>
      </c>
      <c r="J60" s="658">
        <v>0</v>
      </c>
      <c r="K60" s="658">
        <v>0</v>
      </c>
      <c r="L60" s="658">
        <v>0</v>
      </c>
      <c r="M60" s="658">
        <v>0</v>
      </c>
      <c r="N60" s="659">
        <v>0</v>
      </c>
      <c r="O60" s="657">
        <v>0</v>
      </c>
      <c r="P60" s="658">
        <v>0</v>
      </c>
      <c r="Q60" s="658">
        <v>0</v>
      </c>
      <c r="R60" s="658">
        <v>0</v>
      </c>
      <c r="S60" s="658">
        <v>0</v>
      </c>
      <c r="T60" s="658">
        <v>0</v>
      </c>
      <c r="U60" s="658">
        <v>0</v>
      </c>
      <c r="V60" s="658">
        <v>0</v>
      </c>
      <c r="W60" s="658">
        <v>0</v>
      </c>
      <c r="X60" s="658">
        <v>0</v>
      </c>
      <c r="Y60" s="658">
        <v>0</v>
      </c>
      <c r="Z60" s="659">
        <v>0</v>
      </c>
      <c r="AA60" s="660">
        <v>0</v>
      </c>
      <c r="AB60" s="658">
        <v>0</v>
      </c>
      <c r="AC60" s="658">
        <v>0</v>
      </c>
      <c r="AD60" s="658">
        <v>0</v>
      </c>
      <c r="AE60" s="658">
        <v>0</v>
      </c>
      <c r="AF60" s="658">
        <v>0</v>
      </c>
      <c r="AG60" s="658">
        <v>0</v>
      </c>
      <c r="AH60" s="658">
        <v>0</v>
      </c>
      <c r="AI60" s="658">
        <v>0</v>
      </c>
      <c r="AJ60" s="658">
        <v>0</v>
      </c>
      <c r="AK60" s="658">
        <v>0</v>
      </c>
      <c r="AL60" s="658">
        <v>0</v>
      </c>
      <c r="AM60" s="658">
        <v>0</v>
      </c>
      <c r="AN60" s="658">
        <v>0</v>
      </c>
      <c r="AO60" s="658">
        <v>0</v>
      </c>
      <c r="AP60" s="658">
        <v>0</v>
      </c>
      <c r="AQ60" s="658">
        <v>0</v>
      </c>
      <c r="AR60" s="658">
        <v>0</v>
      </c>
      <c r="AS60" s="658">
        <v>0</v>
      </c>
      <c r="AT60" s="658">
        <v>0</v>
      </c>
      <c r="AU60" s="658">
        <v>0</v>
      </c>
      <c r="AV60" s="657">
        <v>0</v>
      </c>
      <c r="AW60" s="658">
        <v>0</v>
      </c>
      <c r="AX60" s="658">
        <v>0</v>
      </c>
      <c r="AY60" s="658">
        <v>0</v>
      </c>
      <c r="AZ60" s="658">
        <v>0</v>
      </c>
      <c r="BA60" s="658">
        <v>0</v>
      </c>
      <c r="BB60" s="658">
        <v>0</v>
      </c>
      <c r="BC60" s="658">
        <v>0</v>
      </c>
      <c r="BD60" s="658">
        <v>0</v>
      </c>
      <c r="BE60" s="659">
        <v>0</v>
      </c>
      <c r="BF60" s="417"/>
      <c r="BG60" s="408"/>
      <c r="BH60" s="408"/>
      <c r="BI60" s="408"/>
      <c r="BJ60" s="408"/>
      <c r="BK60" s="408"/>
    </row>
    <row r="61" spans="1:63" s="390" customFormat="1" ht="12.75">
      <c r="A61" s="411"/>
      <c r="B61" s="347" t="s">
        <v>370</v>
      </c>
      <c r="C61" s="657">
        <v>0</v>
      </c>
      <c r="D61" s="658">
        <v>0</v>
      </c>
      <c r="E61" s="658">
        <v>0</v>
      </c>
      <c r="F61" s="658">
        <v>0</v>
      </c>
      <c r="G61" s="658">
        <v>0</v>
      </c>
      <c r="H61" s="658">
        <v>0</v>
      </c>
      <c r="I61" s="658">
        <v>0</v>
      </c>
      <c r="J61" s="658">
        <v>0</v>
      </c>
      <c r="K61" s="658">
        <v>0</v>
      </c>
      <c r="L61" s="658">
        <v>0</v>
      </c>
      <c r="M61" s="658">
        <v>0</v>
      </c>
      <c r="N61" s="659">
        <v>0</v>
      </c>
      <c r="O61" s="657">
        <v>0</v>
      </c>
      <c r="P61" s="658">
        <v>0</v>
      </c>
      <c r="Q61" s="658">
        <v>0</v>
      </c>
      <c r="R61" s="658">
        <v>0</v>
      </c>
      <c r="S61" s="658">
        <v>0</v>
      </c>
      <c r="T61" s="658">
        <v>0</v>
      </c>
      <c r="U61" s="658">
        <v>0</v>
      </c>
      <c r="V61" s="658">
        <v>0</v>
      </c>
      <c r="W61" s="658">
        <v>0</v>
      </c>
      <c r="X61" s="658">
        <v>0</v>
      </c>
      <c r="Y61" s="658">
        <v>0</v>
      </c>
      <c r="Z61" s="659">
        <v>0</v>
      </c>
      <c r="AA61" s="660">
        <v>0</v>
      </c>
      <c r="AB61" s="658">
        <v>0</v>
      </c>
      <c r="AC61" s="658">
        <v>0</v>
      </c>
      <c r="AD61" s="658">
        <v>0</v>
      </c>
      <c r="AE61" s="658">
        <v>0</v>
      </c>
      <c r="AF61" s="658">
        <v>0</v>
      </c>
      <c r="AG61" s="658">
        <v>0</v>
      </c>
      <c r="AH61" s="658">
        <v>0</v>
      </c>
      <c r="AI61" s="658">
        <v>0</v>
      </c>
      <c r="AJ61" s="658">
        <v>0</v>
      </c>
      <c r="AK61" s="658">
        <v>0</v>
      </c>
      <c r="AL61" s="658">
        <v>0</v>
      </c>
      <c r="AM61" s="658">
        <v>0</v>
      </c>
      <c r="AN61" s="658">
        <v>0</v>
      </c>
      <c r="AO61" s="658">
        <v>0</v>
      </c>
      <c r="AP61" s="658">
        <v>0</v>
      </c>
      <c r="AQ61" s="658">
        <v>0</v>
      </c>
      <c r="AR61" s="658">
        <v>0</v>
      </c>
      <c r="AS61" s="658">
        <v>0</v>
      </c>
      <c r="AT61" s="658">
        <v>0</v>
      </c>
      <c r="AU61" s="658">
        <v>0</v>
      </c>
      <c r="AV61" s="657">
        <v>0</v>
      </c>
      <c r="AW61" s="658">
        <v>0</v>
      </c>
      <c r="AX61" s="658">
        <v>0</v>
      </c>
      <c r="AY61" s="658">
        <v>0</v>
      </c>
      <c r="AZ61" s="658">
        <v>0</v>
      </c>
      <c r="BA61" s="658">
        <v>0</v>
      </c>
      <c r="BB61" s="658">
        <v>0</v>
      </c>
      <c r="BC61" s="658">
        <v>0</v>
      </c>
      <c r="BD61" s="658">
        <v>0</v>
      </c>
      <c r="BE61" s="659">
        <v>0</v>
      </c>
      <c r="BF61" s="417"/>
      <c r="BG61" s="408"/>
      <c r="BH61" s="408"/>
      <c r="BI61" s="408"/>
      <c r="BJ61" s="408"/>
      <c r="BK61" s="408"/>
    </row>
    <row r="62" spans="1:63" s="390" customFormat="1" ht="12.75">
      <c r="A62" s="411"/>
      <c r="B62" s="347" t="s">
        <v>371</v>
      </c>
      <c r="C62" s="657">
        <v>0</v>
      </c>
      <c r="D62" s="658">
        <v>0</v>
      </c>
      <c r="E62" s="658">
        <v>0.57999999999999996</v>
      </c>
      <c r="F62" s="658">
        <v>0</v>
      </c>
      <c r="G62" s="658">
        <v>0</v>
      </c>
      <c r="H62" s="658">
        <v>0</v>
      </c>
      <c r="I62" s="658">
        <v>18.57</v>
      </c>
      <c r="J62" s="658">
        <v>0</v>
      </c>
      <c r="K62" s="658">
        <v>0.7</v>
      </c>
      <c r="L62" s="658">
        <v>0</v>
      </c>
      <c r="M62" s="658">
        <v>19.850000000000001</v>
      </c>
      <c r="N62" s="659">
        <v>0</v>
      </c>
      <c r="O62" s="657">
        <v>0</v>
      </c>
      <c r="P62" s="658">
        <v>0</v>
      </c>
      <c r="Q62" s="658">
        <v>0.57999999999999996</v>
      </c>
      <c r="R62" s="658">
        <v>0</v>
      </c>
      <c r="S62" s="658">
        <v>0</v>
      </c>
      <c r="T62" s="658">
        <v>0</v>
      </c>
      <c r="U62" s="658">
        <v>18.57</v>
      </c>
      <c r="V62" s="658">
        <v>0</v>
      </c>
      <c r="W62" s="658">
        <v>0.7</v>
      </c>
      <c r="X62" s="658">
        <v>0</v>
      </c>
      <c r="Y62" s="658">
        <v>19.850000000000001</v>
      </c>
      <c r="Z62" s="659">
        <v>0</v>
      </c>
      <c r="AA62" s="660">
        <v>94.050336340000001</v>
      </c>
      <c r="AB62" s="658">
        <v>0</v>
      </c>
      <c r="AC62" s="658">
        <v>0</v>
      </c>
      <c r="AD62" s="658">
        <v>0.57999999999999996</v>
      </c>
      <c r="AE62" s="658">
        <v>0</v>
      </c>
      <c r="AF62" s="658">
        <v>0</v>
      </c>
      <c r="AG62" s="658">
        <v>0</v>
      </c>
      <c r="AH62" s="658">
        <v>0</v>
      </c>
      <c r="AI62" s="658">
        <v>0</v>
      </c>
      <c r="AJ62" s="658">
        <v>0</v>
      </c>
      <c r="AK62" s="658">
        <v>0</v>
      </c>
      <c r="AL62" s="658">
        <v>0.57999999999999996</v>
      </c>
      <c r="AM62" s="658">
        <v>0</v>
      </c>
      <c r="AN62" s="658">
        <v>0</v>
      </c>
      <c r="AO62" s="658">
        <v>0</v>
      </c>
      <c r="AP62" s="658">
        <v>18.57</v>
      </c>
      <c r="AQ62" s="658">
        <v>0</v>
      </c>
      <c r="AR62" s="658">
        <v>0.7</v>
      </c>
      <c r="AS62" s="658">
        <v>0</v>
      </c>
      <c r="AT62" s="658">
        <v>19.850000000000001</v>
      </c>
      <c r="AU62" s="658">
        <v>0</v>
      </c>
      <c r="AV62" s="657">
        <v>0</v>
      </c>
      <c r="AW62" s="658">
        <v>0.39032559999999999</v>
      </c>
      <c r="AX62" s="658">
        <v>0</v>
      </c>
      <c r="AY62" s="658">
        <v>0</v>
      </c>
      <c r="AZ62" s="658">
        <v>0</v>
      </c>
      <c r="BA62" s="658">
        <v>0.39032559999999999</v>
      </c>
      <c r="BB62" s="658">
        <v>0</v>
      </c>
      <c r="BC62" s="658">
        <v>50.919602409999996</v>
      </c>
      <c r="BD62" s="658">
        <v>22.477696460000001</v>
      </c>
      <c r="BE62" s="659">
        <v>73.787624469999997</v>
      </c>
      <c r="BF62" s="417"/>
      <c r="BG62" s="408"/>
      <c r="BH62" s="408"/>
      <c r="BI62" s="408"/>
      <c r="BJ62" s="408"/>
      <c r="BK62" s="408"/>
    </row>
    <row r="63" spans="1:63" s="390" customFormat="1" ht="12.75">
      <c r="A63" s="411"/>
      <c r="B63" s="347" t="s">
        <v>372</v>
      </c>
      <c r="C63" s="657">
        <v>0</v>
      </c>
      <c r="D63" s="658">
        <v>0</v>
      </c>
      <c r="E63" s="658">
        <v>0.12</v>
      </c>
      <c r="F63" s="658">
        <v>0</v>
      </c>
      <c r="G63" s="658">
        <v>0</v>
      </c>
      <c r="H63" s="658">
        <v>0</v>
      </c>
      <c r="I63" s="658">
        <v>0.9</v>
      </c>
      <c r="J63" s="658">
        <v>0</v>
      </c>
      <c r="K63" s="658">
        <v>0.87</v>
      </c>
      <c r="L63" s="658">
        <v>0</v>
      </c>
      <c r="M63" s="658">
        <v>1.8900000000000001</v>
      </c>
      <c r="N63" s="659">
        <v>0</v>
      </c>
      <c r="O63" s="657">
        <v>0</v>
      </c>
      <c r="P63" s="658">
        <v>0</v>
      </c>
      <c r="Q63" s="658">
        <v>0.12</v>
      </c>
      <c r="R63" s="658">
        <v>0</v>
      </c>
      <c r="S63" s="658">
        <v>0</v>
      </c>
      <c r="T63" s="658">
        <v>0</v>
      </c>
      <c r="U63" s="658">
        <v>0.9</v>
      </c>
      <c r="V63" s="658">
        <v>0</v>
      </c>
      <c r="W63" s="658">
        <v>0.87</v>
      </c>
      <c r="X63" s="658">
        <v>0</v>
      </c>
      <c r="Y63" s="658">
        <v>1.8900000000000001</v>
      </c>
      <c r="Z63" s="659">
        <v>0</v>
      </c>
      <c r="AA63" s="660">
        <v>5.8713756000000004</v>
      </c>
      <c r="AB63" s="658">
        <v>0</v>
      </c>
      <c r="AC63" s="658">
        <v>0</v>
      </c>
      <c r="AD63" s="658">
        <v>0.12</v>
      </c>
      <c r="AE63" s="658">
        <v>0</v>
      </c>
      <c r="AF63" s="658">
        <v>0</v>
      </c>
      <c r="AG63" s="658">
        <v>0</v>
      </c>
      <c r="AH63" s="658">
        <v>0</v>
      </c>
      <c r="AI63" s="658">
        <v>0</v>
      </c>
      <c r="AJ63" s="658">
        <v>0</v>
      </c>
      <c r="AK63" s="658">
        <v>0</v>
      </c>
      <c r="AL63" s="658">
        <v>0.12</v>
      </c>
      <c r="AM63" s="658">
        <v>0</v>
      </c>
      <c r="AN63" s="658">
        <v>0</v>
      </c>
      <c r="AO63" s="658">
        <v>0</v>
      </c>
      <c r="AP63" s="658">
        <v>0.9</v>
      </c>
      <c r="AQ63" s="658">
        <v>0</v>
      </c>
      <c r="AR63" s="658">
        <v>0.87</v>
      </c>
      <c r="AS63" s="658">
        <v>0</v>
      </c>
      <c r="AT63" s="658">
        <v>1.8900000000000001</v>
      </c>
      <c r="AU63" s="658">
        <v>0</v>
      </c>
      <c r="AV63" s="657">
        <v>0</v>
      </c>
      <c r="AW63" s="658">
        <v>0.17996983999999999</v>
      </c>
      <c r="AX63" s="658">
        <v>0</v>
      </c>
      <c r="AY63" s="658">
        <v>0</v>
      </c>
      <c r="AZ63" s="658">
        <v>0</v>
      </c>
      <c r="BA63" s="658">
        <v>0.17996983999999999</v>
      </c>
      <c r="BB63" s="658">
        <v>0</v>
      </c>
      <c r="BC63" s="658">
        <v>1.3442515500000001</v>
      </c>
      <c r="BD63" s="658">
        <v>1.3047813300000002</v>
      </c>
      <c r="BE63" s="659">
        <v>2.8290027200000001</v>
      </c>
      <c r="BF63" s="417"/>
      <c r="BG63" s="408"/>
      <c r="BH63" s="408"/>
      <c r="BI63" s="408"/>
      <c r="BJ63" s="408"/>
      <c r="BK63" s="408"/>
    </row>
    <row r="64" spans="1:63" s="390" customFormat="1" ht="12.75">
      <c r="A64" s="411"/>
      <c r="B64" s="347" t="s">
        <v>373</v>
      </c>
      <c r="C64" s="657">
        <v>0</v>
      </c>
      <c r="D64" s="658">
        <v>0</v>
      </c>
      <c r="E64" s="658">
        <v>0</v>
      </c>
      <c r="F64" s="658">
        <v>2.93</v>
      </c>
      <c r="G64" s="658">
        <v>0</v>
      </c>
      <c r="H64" s="658">
        <v>0</v>
      </c>
      <c r="I64" s="658">
        <v>0</v>
      </c>
      <c r="J64" s="658">
        <v>1</v>
      </c>
      <c r="K64" s="658">
        <v>0</v>
      </c>
      <c r="L64" s="658">
        <v>94.559999999999988</v>
      </c>
      <c r="M64" s="658">
        <v>0</v>
      </c>
      <c r="N64" s="659">
        <v>98.49</v>
      </c>
      <c r="O64" s="657">
        <v>0</v>
      </c>
      <c r="P64" s="658">
        <v>0</v>
      </c>
      <c r="Q64" s="658">
        <v>0</v>
      </c>
      <c r="R64" s="658">
        <v>2.93</v>
      </c>
      <c r="S64" s="658">
        <v>0</v>
      </c>
      <c r="T64" s="658">
        <v>0</v>
      </c>
      <c r="U64" s="658">
        <v>0</v>
      </c>
      <c r="V64" s="658">
        <v>1</v>
      </c>
      <c r="W64" s="658">
        <v>0</v>
      </c>
      <c r="X64" s="658">
        <v>46.56</v>
      </c>
      <c r="Y64" s="658">
        <v>0</v>
      </c>
      <c r="Z64" s="659">
        <v>50.49</v>
      </c>
      <c r="AA64" s="660">
        <v>410.87320921000003</v>
      </c>
      <c r="AB64" s="658">
        <v>0</v>
      </c>
      <c r="AC64" s="658">
        <v>0</v>
      </c>
      <c r="AD64" s="658">
        <v>0</v>
      </c>
      <c r="AE64" s="658">
        <v>2.93</v>
      </c>
      <c r="AF64" s="658">
        <v>0</v>
      </c>
      <c r="AG64" s="658">
        <v>0</v>
      </c>
      <c r="AH64" s="658">
        <v>0</v>
      </c>
      <c r="AI64" s="658">
        <v>0</v>
      </c>
      <c r="AJ64" s="658">
        <v>0</v>
      </c>
      <c r="AK64" s="658">
        <v>2.14</v>
      </c>
      <c r="AL64" s="658">
        <v>0</v>
      </c>
      <c r="AM64" s="658">
        <v>0.79</v>
      </c>
      <c r="AN64" s="658">
        <v>0</v>
      </c>
      <c r="AO64" s="658">
        <v>0</v>
      </c>
      <c r="AP64" s="658">
        <v>0</v>
      </c>
      <c r="AQ64" s="658">
        <v>1</v>
      </c>
      <c r="AR64" s="658">
        <v>0</v>
      </c>
      <c r="AS64" s="658">
        <v>94.559999999999988</v>
      </c>
      <c r="AT64" s="658">
        <v>0</v>
      </c>
      <c r="AU64" s="658">
        <v>98.49</v>
      </c>
      <c r="AV64" s="657">
        <v>0</v>
      </c>
      <c r="AW64" s="658">
        <v>71.456017740000007</v>
      </c>
      <c r="AX64" s="658">
        <v>0</v>
      </c>
      <c r="AY64" s="658">
        <v>0</v>
      </c>
      <c r="AZ64" s="658">
        <v>7.7203389800000002</v>
      </c>
      <c r="BA64" s="658">
        <v>63.735678759999999</v>
      </c>
      <c r="BB64" s="658">
        <v>2.5423728799999998</v>
      </c>
      <c r="BC64" s="658">
        <v>2.7337612200000003</v>
      </c>
      <c r="BD64" s="658">
        <v>326.36987092999999</v>
      </c>
      <c r="BE64" s="659">
        <v>403.10202277000002</v>
      </c>
      <c r="BF64" s="417"/>
      <c r="BG64" s="408"/>
      <c r="BH64" s="408"/>
      <c r="BI64" s="408"/>
      <c r="BJ64" s="408"/>
      <c r="BK64" s="408"/>
    </row>
    <row r="65" spans="1:63" s="390" customFormat="1" ht="12.75">
      <c r="A65" s="411"/>
      <c r="B65" s="347" t="s">
        <v>374</v>
      </c>
      <c r="C65" s="657">
        <v>0</v>
      </c>
      <c r="D65" s="658">
        <v>0</v>
      </c>
      <c r="E65" s="658">
        <v>0</v>
      </c>
      <c r="F65" s="658">
        <v>0</v>
      </c>
      <c r="G65" s="658">
        <v>0</v>
      </c>
      <c r="H65" s="658">
        <v>0</v>
      </c>
      <c r="I65" s="658">
        <v>0</v>
      </c>
      <c r="J65" s="658">
        <v>0</v>
      </c>
      <c r="K65" s="658">
        <v>0</v>
      </c>
      <c r="L65" s="658">
        <v>80</v>
      </c>
      <c r="M65" s="658">
        <v>0</v>
      </c>
      <c r="N65" s="659">
        <v>80</v>
      </c>
      <c r="O65" s="657">
        <v>0</v>
      </c>
      <c r="P65" s="658">
        <v>0</v>
      </c>
      <c r="Q65" s="658">
        <v>0</v>
      </c>
      <c r="R65" s="658">
        <v>0</v>
      </c>
      <c r="S65" s="658">
        <v>0</v>
      </c>
      <c r="T65" s="658">
        <v>0</v>
      </c>
      <c r="U65" s="658">
        <v>0</v>
      </c>
      <c r="V65" s="658">
        <v>0</v>
      </c>
      <c r="W65" s="658">
        <v>0</v>
      </c>
      <c r="X65" s="658">
        <v>32</v>
      </c>
      <c r="Y65" s="658">
        <v>0</v>
      </c>
      <c r="Z65" s="659">
        <v>32</v>
      </c>
      <c r="AA65" s="660">
        <v>196.45084744999997</v>
      </c>
      <c r="AB65" s="658">
        <v>0</v>
      </c>
      <c r="AC65" s="658">
        <v>0</v>
      </c>
      <c r="AD65" s="658">
        <v>0</v>
      </c>
      <c r="AE65" s="658">
        <v>0</v>
      </c>
      <c r="AF65" s="658">
        <v>0</v>
      </c>
      <c r="AG65" s="658">
        <v>0</v>
      </c>
      <c r="AH65" s="658">
        <v>0</v>
      </c>
      <c r="AI65" s="658">
        <v>0</v>
      </c>
      <c r="AJ65" s="658">
        <v>0</v>
      </c>
      <c r="AK65" s="658">
        <v>0</v>
      </c>
      <c r="AL65" s="658">
        <v>0</v>
      </c>
      <c r="AM65" s="658">
        <v>0</v>
      </c>
      <c r="AN65" s="658">
        <v>0</v>
      </c>
      <c r="AO65" s="658">
        <v>0</v>
      </c>
      <c r="AP65" s="658">
        <v>0</v>
      </c>
      <c r="AQ65" s="658">
        <v>0</v>
      </c>
      <c r="AR65" s="658">
        <v>0</v>
      </c>
      <c r="AS65" s="658">
        <v>80</v>
      </c>
      <c r="AT65" s="658">
        <v>0</v>
      </c>
      <c r="AU65" s="658">
        <v>80</v>
      </c>
      <c r="AV65" s="657">
        <v>0</v>
      </c>
      <c r="AW65" s="658">
        <v>0</v>
      </c>
      <c r="AX65" s="658">
        <v>0</v>
      </c>
      <c r="AY65" s="658">
        <v>0</v>
      </c>
      <c r="AZ65" s="658">
        <v>0</v>
      </c>
      <c r="BA65" s="658">
        <v>0</v>
      </c>
      <c r="BB65" s="658">
        <v>2.5423728799999998</v>
      </c>
      <c r="BC65" s="658">
        <v>0</v>
      </c>
      <c r="BD65" s="658">
        <v>193.90847456999998</v>
      </c>
      <c r="BE65" s="659">
        <v>196.45084744999997</v>
      </c>
      <c r="BF65" s="417"/>
      <c r="BG65" s="408"/>
      <c r="BH65" s="408"/>
      <c r="BI65" s="408"/>
      <c r="BJ65" s="408"/>
      <c r="BK65" s="408"/>
    </row>
    <row r="66" spans="1:63" s="390" customFormat="1" ht="12.75">
      <c r="A66" s="411"/>
      <c r="B66" s="347" t="s">
        <v>375</v>
      </c>
      <c r="C66" s="657">
        <v>0</v>
      </c>
      <c r="D66" s="658">
        <v>0</v>
      </c>
      <c r="E66" s="658">
        <v>0</v>
      </c>
      <c r="F66" s="658">
        <v>0</v>
      </c>
      <c r="G66" s="658">
        <v>0</v>
      </c>
      <c r="H66" s="658">
        <v>0</v>
      </c>
      <c r="I66" s="658">
        <v>0</v>
      </c>
      <c r="J66" s="658">
        <v>1</v>
      </c>
      <c r="K66" s="658">
        <v>0</v>
      </c>
      <c r="L66" s="658">
        <v>13.6</v>
      </c>
      <c r="M66" s="658">
        <v>0</v>
      </c>
      <c r="N66" s="659">
        <v>14.6</v>
      </c>
      <c r="O66" s="657">
        <v>0</v>
      </c>
      <c r="P66" s="658">
        <v>0</v>
      </c>
      <c r="Q66" s="658">
        <v>0</v>
      </c>
      <c r="R66" s="658">
        <v>0</v>
      </c>
      <c r="S66" s="658">
        <v>0</v>
      </c>
      <c r="T66" s="658">
        <v>0</v>
      </c>
      <c r="U66" s="658">
        <v>0</v>
      </c>
      <c r="V66" s="658">
        <v>1</v>
      </c>
      <c r="W66" s="658">
        <v>0</v>
      </c>
      <c r="X66" s="658">
        <v>13.6</v>
      </c>
      <c r="Y66" s="658">
        <v>0</v>
      </c>
      <c r="Z66" s="659">
        <v>14.6</v>
      </c>
      <c r="AA66" s="660">
        <v>174.463347</v>
      </c>
      <c r="AB66" s="658">
        <v>0</v>
      </c>
      <c r="AC66" s="658">
        <v>0</v>
      </c>
      <c r="AD66" s="658">
        <v>0</v>
      </c>
      <c r="AE66" s="658">
        <v>0</v>
      </c>
      <c r="AF66" s="658">
        <v>0</v>
      </c>
      <c r="AG66" s="658">
        <v>0</v>
      </c>
      <c r="AH66" s="658">
        <v>0</v>
      </c>
      <c r="AI66" s="658">
        <v>0</v>
      </c>
      <c r="AJ66" s="658">
        <v>0</v>
      </c>
      <c r="AK66" s="658">
        <v>0</v>
      </c>
      <c r="AL66" s="658">
        <v>0</v>
      </c>
      <c r="AM66" s="658">
        <v>0</v>
      </c>
      <c r="AN66" s="658">
        <v>0</v>
      </c>
      <c r="AO66" s="658">
        <v>0</v>
      </c>
      <c r="AP66" s="658">
        <v>0</v>
      </c>
      <c r="AQ66" s="658">
        <v>1</v>
      </c>
      <c r="AR66" s="658">
        <v>0</v>
      </c>
      <c r="AS66" s="658">
        <v>13.6</v>
      </c>
      <c r="AT66" s="658">
        <v>0</v>
      </c>
      <c r="AU66" s="658">
        <v>14.6</v>
      </c>
      <c r="AV66" s="657">
        <v>0</v>
      </c>
      <c r="AW66" s="658">
        <v>47.654046080000001</v>
      </c>
      <c r="AX66" s="658">
        <v>0</v>
      </c>
      <c r="AY66" s="658">
        <v>0</v>
      </c>
      <c r="AZ66" s="658">
        <v>0</v>
      </c>
      <c r="BA66" s="658">
        <v>47.654046080000001</v>
      </c>
      <c r="BB66" s="658">
        <v>0</v>
      </c>
      <c r="BC66" s="658">
        <v>0</v>
      </c>
      <c r="BD66" s="658">
        <v>126.80930092</v>
      </c>
      <c r="BE66" s="659">
        <v>174.463347</v>
      </c>
      <c r="BF66" s="417"/>
      <c r="BG66" s="408"/>
      <c r="BH66" s="408"/>
      <c r="BI66" s="408"/>
      <c r="BJ66" s="408"/>
      <c r="BK66" s="408"/>
    </row>
    <row r="67" spans="1:63" s="390" customFormat="1" ht="12.75">
      <c r="A67" s="411"/>
      <c r="B67" s="347" t="s">
        <v>376</v>
      </c>
      <c r="C67" s="657">
        <v>0</v>
      </c>
      <c r="D67" s="658">
        <v>0</v>
      </c>
      <c r="E67" s="658">
        <v>0</v>
      </c>
      <c r="F67" s="658">
        <v>2.93</v>
      </c>
      <c r="G67" s="658">
        <v>0</v>
      </c>
      <c r="H67" s="658">
        <v>0</v>
      </c>
      <c r="I67" s="658">
        <v>0</v>
      </c>
      <c r="J67" s="658">
        <v>0</v>
      </c>
      <c r="K67" s="658">
        <v>0</v>
      </c>
      <c r="L67" s="658">
        <v>0.96000000000000008</v>
      </c>
      <c r="M67" s="658">
        <v>0</v>
      </c>
      <c r="N67" s="659">
        <v>3.89</v>
      </c>
      <c r="O67" s="657">
        <v>0</v>
      </c>
      <c r="P67" s="658">
        <v>0</v>
      </c>
      <c r="Q67" s="658">
        <v>0</v>
      </c>
      <c r="R67" s="658">
        <v>2.93</v>
      </c>
      <c r="S67" s="658">
        <v>0</v>
      </c>
      <c r="T67" s="658">
        <v>0</v>
      </c>
      <c r="U67" s="658">
        <v>0</v>
      </c>
      <c r="V67" s="658">
        <v>0</v>
      </c>
      <c r="W67" s="658">
        <v>0</v>
      </c>
      <c r="X67" s="658">
        <v>0.96000000000000008</v>
      </c>
      <c r="Y67" s="658">
        <v>0</v>
      </c>
      <c r="Z67" s="659">
        <v>3.89</v>
      </c>
      <c r="AA67" s="660">
        <v>39.959014759999995</v>
      </c>
      <c r="AB67" s="658">
        <v>0</v>
      </c>
      <c r="AC67" s="658">
        <v>0</v>
      </c>
      <c r="AD67" s="658">
        <v>0</v>
      </c>
      <c r="AE67" s="658">
        <v>0.79</v>
      </c>
      <c r="AF67" s="658">
        <v>0</v>
      </c>
      <c r="AG67" s="658">
        <v>0</v>
      </c>
      <c r="AH67" s="658">
        <v>0</v>
      </c>
      <c r="AI67" s="658">
        <v>0</v>
      </c>
      <c r="AJ67" s="658">
        <v>0</v>
      </c>
      <c r="AK67" s="658">
        <v>0</v>
      </c>
      <c r="AL67" s="658">
        <v>0</v>
      </c>
      <c r="AM67" s="658">
        <v>0.79</v>
      </c>
      <c r="AN67" s="658">
        <v>0</v>
      </c>
      <c r="AO67" s="658">
        <v>0</v>
      </c>
      <c r="AP67" s="658">
        <v>0</v>
      </c>
      <c r="AQ67" s="658">
        <v>0</v>
      </c>
      <c r="AR67" s="658">
        <v>0</v>
      </c>
      <c r="AS67" s="658">
        <v>0.96000000000000008</v>
      </c>
      <c r="AT67" s="658">
        <v>0</v>
      </c>
      <c r="AU67" s="658">
        <v>3.89</v>
      </c>
      <c r="AV67" s="657">
        <v>0</v>
      </c>
      <c r="AW67" s="658">
        <v>23.80197166</v>
      </c>
      <c r="AX67" s="658">
        <v>0</v>
      </c>
      <c r="AY67" s="658">
        <v>0</v>
      </c>
      <c r="AZ67" s="658">
        <v>7.7203389800000002</v>
      </c>
      <c r="BA67" s="658">
        <v>16.081632679999998</v>
      </c>
      <c r="BB67" s="658">
        <v>0</v>
      </c>
      <c r="BC67" s="658">
        <v>2.7337612200000003</v>
      </c>
      <c r="BD67" s="658">
        <v>5.6520954400000001</v>
      </c>
      <c r="BE67" s="659">
        <v>32.187828319999994</v>
      </c>
      <c r="BF67" s="417"/>
      <c r="BG67" s="408"/>
      <c r="BH67" s="408"/>
      <c r="BI67" s="408"/>
      <c r="BJ67" s="408"/>
      <c r="BK67" s="408"/>
    </row>
    <row r="68" spans="1:63" s="390" customFormat="1" ht="12.75">
      <c r="A68" s="411"/>
      <c r="B68" s="347" t="s">
        <v>377</v>
      </c>
      <c r="C68" s="657">
        <v>0</v>
      </c>
      <c r="D68" s="658">
        <v>0</v>
      </c>
      <c r="E68" s="658">
        <v>0</v>
      </c>
      <c r="F68" s="658">
        <v>0</v>
      </c>
      <c r="G68" s="658">
        <v>0</v>
      </c>
      <c r="H68" s="658">
        <v>0</v>
      </c>
      <c r="I68" s="658">
        <v>0</v>
      </c>
      <c r="J68" s="658">
        <v>0</v>
      </c>
      <c r="K68" s="658">
        <v>0</v>
      </c>
      <c r="L68" s="658">
        <v>0</v>
      </c>
      <c r="M68" s="658">
        <v>0</v>
      </c>
      <c r="N68" s="659">
        <v>0</v>
      </c>
      <c r="O68" s="657">
        <v>0</v>
      </c>
      <c r="P68" s="658">
        <v>0</v>
      </c>
      <c r="Q68" s="658">
        <v>0</v>
      </c>
      <c r="R68" s="658">
        <v>0</v>
      </c>
      <c r="S68" s="658">
        <v>0</v>
      </c>
      <c r="T68" s="658">
        <v>0</v>
      </c>
      <c r="U68" s="658">
        <v>0</v>
      </c>
      <c r="V68" s="658">
        <v>0</v>
      </c>
      <c r="W68" s="658">
        <v>0</v>
      </c>
      <c r="X68" s="658">
        <v>0</v>
      </c>
      <c r="Y68" s="658">
        <v>0</v>
      </c>
      <c r="Z68" s="659">
        <v>0</v>
      </c>
      <c r="AA68" s="660">
        <v>0</v>
      </c>
      <c r="AB68" s="658">
        <v>0</v>
      </c>
      <c r="AC68" s="658">
        <v>0</v>
      </c>
      <c r="AD68" s="658">
        <v>0</v>
      </c>
      <c r="AE68" s="658">
        <v>0</v>
      </c>
      <c r="AF68" s="658">
        <v>0</v>
      </c>
      <c r="AG68" s="658">
        <v>0</v>
      </c>
      <c r="AH68" s="658">
        <v>0</v>
      </c>
      <c r="AI68" s="658">
        <v>0</v>
      </c>
      <c r="AJ68" s="658">
        <v>0</v>
      </c>
      <c r="AK68" s="658">
        <v>0</v>
      </c>
      <c r="AL68" s="658">
        <v>0</v>
      </c>
      <c r="AM68" s="658">
        <v>0</v>
      </c>
      <c r="AN68" s="658">
        <v>0</v>
      </c>
      <c r="AO68" s="658">
        <v>0</v>
      </c>
      <c r="AP68" s="658">
        <v>0</v>
      </c>
      <c r="AQ68" s="658">
        <v>0</v>
      </c>
      <c r="AR68" s="658">
        <v>0</v>
      </c>
      <c r="AS68" s="658">
        <v>0</v>
      </c>
      <c r="AT68" s="658">
        <v>0</v>
      </c>
      <c r="AU68" s="658">
        <v>0</v>
      </c>
      <c r="AV68" s="657">
        <v>0</v>
      </c>
      <c r="AW68" s="658">
        <v>0</v>
      </c>
      <c r="AX68" s="658">
        <v>0</v>
      </c>
      <c r="AY68" s="658">
        <v>0</v>
      </c>
      <c r="AZ68" s="658">
        <v>0</v>
      </c>
      <c r="BA68" s="658">
        <v>0</v>
      </c>
      <c r="BB68" s="658">
        <v>0</v>
      </c>
      <c r="BC68" s="658">
        <v>0</v>
      </c>
      <c r="BD68" s="658">
        <v>0</v>
      </c>
      <c r="BE68" s="659">
        <v>0</v>
      </c>
      <c r="BF68" s="417"/>
      <c r="BG68" s="408"/>
      <c r="BH68" s="408"/>
      <c r="BI68" s="408"/>
      <c r="BJ68" s="408"/>
      <c r="BK68" s="408"/>
    </row>
    <row r="69" spans="1:63" s="390" customFormat="1" ht="12.75">
      <c r="A69" s="411"/>
      <c r="B69" s="347" t="s">
        <v>67</v>
      </c>
      <c r="C69" s="657">
        <v>0</v>
      </c>
      <c r="D69" s="658">
        <v>0</v>
      </c>
      <c r="E69" s="658">
        <v>0</v>
      </c>
      <c r="F69" s="658">
        <v>0</v>
      </c>
      <c r="G69" s="658">
        <v>0</v>
      </c>
      <c r="H69" s="658">
        <v>0</v>
      </c>
      <c r="I69" s="658">
        <v>0</v>
      </c>
      <c r="J69" s="658">
        <v>0</v>
      </c>
      <c r="K69" s="658">
        <v>0</v>
      </c>
      <c r="L69" s="658">
        <v>0</v>
      </c>
      <c r="M69" s="658">
        <v>0</v>
      </c>
      <c r="N69" s="659">
        <v>0</v>
      </c>
      <c r="O69" s="657">
        <v>0</v>
      </c>
      <c r="P69" s="658">
        <v>0</v>
      </c>
      <c r="Q69" s="658">
        <v>0</v>
      </c>
      <c r="R69" s="658">
        <v>0</v>
      </c>
      <c r="S69" s="658">
        <v>0</v>
      </c>
      <c r="T69" s="658">
        <v>0</v>
      </c>
      <c r="U69" s="658">
        <v>0</v>
      </c>
      <c r="V69" s="658">
        <v>0</v>
      </c>
      <c r="W69" s="658">
        <v>0</v>
      </c>
      <c r="X69" s="658">
        <v>0</v>
      </c>
      <c r="Y69" s="658">
        <v>0</v>
      </c>
      <c r="Z69" s="659">
        <v>0</v>
      </c>
      <c r="AA69" s="660">
        <v>5.64645712</v>
      </c>
      <c r="AB69" s="658">
        <v>0</v>
      </c>
      <c r="AC69" s="658">
        <v>0</v>
      </c>
      <c r="AD69" s="658">
        <v>0</v>
      </c>
      <c r="AE69" s="658">
        <v>0</v>
      </c>
      <c r="AF69" s="658">
        <v>0</v>
      </c>
      <c r="AG69" s="658">
        <v>0</v>
      </c>
      <c r="AH69" s="658">
        <v>0</v>
      </c>
      <c r="AI69" s="658">
        <v>0</v>
      </c>
      <c r="AJ69" s="658">
        <v>0</v>
      </c>
      <c r="AK69" s="658">
        <v>0</v>
      </c>
      <c r="AL69" s="658">
        <v>0</v>
      </c>
      <c r="AM69" s="658">
        <v>0</v>
      </c>
      <c r="AN69" s="658">
        <v>0</v>
      </c>
      <c r="AO69" s="658">
        <v>0</v>
      </c>
      <c r="AP69" s="658">
        <v>0</v>
      </c>
      <c r="AQ69" s="658">
        <v>0</v>
      </c>
      <c r="AR69" s="658">
        <v>0</v>
      </c>
      <c r="AS69" s="658">
        <v>0</v>
      </c>
      <c r="AT69" s="658">
        <v>0</v>
      </c>
      <c r="AU69" s="658">
        <v>0</v>
      </c>
      <c r="AV69" s="657">
        <v>0.56171137000000004</v>
      </c>
      <c r="AW69" s="658">
        <v>0</v>
      </c>
      <c r="AX69" s="658">
        <v>0</v>
      </c>
      <c r="AY69" s="658">
        <v>0</v>
      </c>
      <c r="AZ69" s="658">
        <v>0</v>
      </c>
      <c r="BA69" s="658">
        <v>0</v>
      </c>
      <c r="BB69" s="658">
        <v>1.69491525</v>
      </c>
      <c r="BC69" s="658">
        <v>1.69491525</v>
      </c>
      <c r="BD69" s="658">
        <v>1.69491525</v>
      </c>
      <c r="BE69" s="659">
        <v>5.64645712</v>
      </c>
      <c r="BF69" s="417"/>
      <c r="BG69" s="408"/>
      <c r="BH69" s="408"/>
      <c r="BI69" s="408"/>
      <c r="BJ69" s="408"/>
      <c r="BK69" s="408"/>
    </row>
    <row r="70" spans="1:63" s="427" customFormat="1" ht="15" customHeight="1">
      <c r="A70" s="662"/>
      <c r="B70" s="663" t="s">
        <v>49</v>
      </c>
      <c r="C70" s="664"/>
      <c r="D70" s="665"/>
      <c r="E70" s="665"/>
      <c r="F70" s="665"/>
      <c r="G70" s="665"/>
      <c r="H70" s="665"/>
      <c r="I70" s="665"/>
      <c r="J70" s="665"/>
      <c r="K70" s="665"/>
      <c r="L70" s="665"/>
      <c r="M70" s="665"/>
      <c r="N70" s="666"/>
      <c r="O70" s="664"/>
      <c r="P70" s="665"/>
      <c r="Q70" s="665"/>
      <c r="R70" s="665"/>
      <c r="S70" s="665"/>
      <c r="T70" s="665"/>
      <c r="U70" s="665"/>
      <c r="V70" s="665"/>
      <c r="W70" s="665"/>
      <c r="X70" s="665"/>
      <c r="Y70" s="665"/>
      <c r="Z70" s="666"/>
      <c r="AA70" s="667">
        <v>0</v>
      </c>
      <c r="AB70" s="668">
        <v>0</v>
      </c>
      <c r="AC70" s="668">
        <v>0</v>
      </c>
      <c r="AD70" s="665">
        <v>0</v>
      </c>
      <c r="AE70" s="665">
        <v>0</v>
      </c>
      <c r="AF70" s="665"/>
      <c r="AG70" s="665"/>
      <c r="AH70" s="665"/>
      <c r="AI70" s="665"/>
      <c r="AJ70" s="665"/>
      <c r="AK70" s="665"/>
      <c r="AL70" s="665"/>
      <c r="AM70" s="665"/>
      <c r="AN70" s="665">
        <v>0</v>
      </c>
      <c r="AO70" s="665">
        <v>0</v>
      </c>
      <c r="AP70" s="665">
        <v>0</v>
      </c>
      <c r="AQ70" s="665">
        <v>0</v>
      </c>
      <c r="AR70" s="665">
        <v>0</v>
      </c>
      <c r="AS70" s="665">
        <v>0</v>
      </c>
      <c r="AT70" s="665">
        <v>0</v>
      </c>
      <c r="AU70" s="665">
        <v>0</v>
      </c>
      <c r="AV70" s="664"/>
      <c r="AW70" s="665"/>
      <c r="AX70" s="665"/>
      <c r="AY70" s="665"/>
      <c r="AZ70" s="665"/>
      <c r="BA70" s="665"/>
      <c r="BB70" s="665"/>
      <c r="BC70" s="665"/>
      <c r="BD70" s="665"/>
      <c r="BE70" s="666"/>
      <c r="BF70" s="417"/>
      <c r="BG70" s="408"/>
      <c r="BH70" s="408"/>
      <c r="BI70" s="408"/>
      <c r="BJ70" s="408"/>
      <c r="BK70" s="408"/>
    </row>
    <row r="71" spans="1:63" s="428" customFormat="1" ht="45" customHeight="1">
      <c r="A71" s="669">
        <v>1</v>
      </c>
      <c r="B71" s="670" t="s">
        <v>51</v>
      </c>
      <c r="C71" s="671">
        <v>0</v>
      </c>
      <c r="D71" s="672">
        <v>0</v>
      </c>
      <c r="E71" s="672">
        <v>0</v>
      </c>
      <c r="F71" s="672">
        <v>0</v>
      </c>
      <c r="G71" s="672">
        <v>0</v>
      </c>
      <c r="H71" s="672">
        <v>0</v>
      </c>
      <c r="I71" s="672">
        <v>22</v>
      </c>
      <c r="J71" s="672">
        <v>0</v>
      </c>
      <c r="K71" s="672">
        <v>0</v>
      </c>
      <c r="L71" s="672">
        <v>0</v>
      </c>
      <c r="M71" s="672">
        <v>22</v>
      </c>
      <c r="N71" s="673">
        <v>0</v>
      </c>
      <c r="O71" s="671">
        <v>0</v>
      </c>
      <c r="P71" s="672">
        <v>0</v>
      </c>
      <c r="Q71" s="672">
        <v>0</v>
      </c>
      <c r="R71" s="672">
        <v>0</v>
      </c>
      <c r="S71" s="672">
        <v>0</v>
      </c>
      <c r="T71" s="672">
        <v>0</v>
      </c>
      <c r="U71" s="672">
        <v>22</v>
      </c>
      <c r="V71" s="672">
        <v>0</v>
      </c>
      <c r="W71" s="672">
        <v>0</v>
      </c>
      <c r="X71" s="672">
        <v>0</v>
      </c>
      <c r="Y71" s="672">
        <v>22</v>
      </c>
      <c r="Z71" s="673">
        <v>0</v>
      </c>
      <c r="AA71" s="674">
        <v>50.84745762</v>
      </c>
      <c r="AB71" s="675">
        <v>0</v>
      </c>
      <c r="AC71" s="675">
        <v>0</v>
      </c>
      <c r="AD71" s="672">
        <v>0</v>
      </c>
      <c r="AE71" s="672">
        <v>0</v>
      </c>
      <c r="AF71" s="672"/>
      <c r="AG71" s="672"/>
      <c r="AH71" s="672"/>
      <c r="AI71" s="672"/>
      <c r="AJ71" s="672"/>
      <c r="AK71" s="672"/>
      <c r="AL71" s="672"/>
      <c r="AM71" s="672"/>
      <c r="AN71" s="672">
        <v>0</v>
      </c>
      <c r="AO71" s="672">
        <v>0</v>
      </c>
      <c r="AP71" s="672">
        <v>22</v>
      </c>
      <c r="AQ71" s="672">
        <v>0</v>
      </c>
      <c r="AR71" s="672">
        <v>0</v>
      </c>
      <c r="AS71" s="672">
        <v>0</v>
      </c>
      <c r="AT71" s="672">
        <v>22</v>
      </c>
      <c r="AU71" s="672">
        <v>0</v>
      </c>
      <c r="AV71" s="671">
        <v>0</v>
      </c>
      <c r="AW71" s="672">
        <v>0</v>
      </c>
      <c r="AX71" s="672">
        <v>0</v>
      </c>
      <c r="AY71" s="672">
        <v>0</v>
      </c>
      <c r="AZ71" s="672">
        <v>0</v>
      </c>
      <c r="BA71" s="672">
        <v>0</v>
      </c>
      <c r="BB71" s="672">
        <v>0</v>
      </c>
      <c r="BC71" s="672">
        <v>50.84745762</v>
      </c>
      <c r="BD71" s="672">
        <v>0</v>
      </c>
      <c r="BE71" s="673">
        <v>50.84745762</v>
      </c>
      <c r="BF71" s="419"/>
    </row>
    <row r="72" spans="1:63" s="390" customFormat="1" ht="12.75">
      <c r="A72" s="410"/>
      <c r="B72" s="360" t="s">
        <v>361</v>
      </c>
      <c r="C72" s="676">
        <v>0</v>
      </c>
      <c r="D72" s="677">
        <v>0</v>
      </c>
      <c r="E72" s="677">
        <v>0</v>
      </c>
      <c r="F72" s="677">
        <v>0</v>
      </c>
      <c r="G72" s="677">
        <v>0</v>
      </c>
      <c r="H72" s="677">
        <v>0</v>
      </c>
      <c r="I72" s="677">
        <v>22</v>
      </c>
      <c r="J72" s="677">
        <v>0</v>
      </c>
      <c r="K72" s="677">
        <v>0</v>
      </c>
      <c r="L72" s="677">
        <v>0</v>
      </c>
      <c r="M72" s="677">
        <v>22</v>
      </c>
      <c r="N72" s="678">
        <v>0</v>
      </c>
      <c r="O72" s="676">
        <v>0</v>
      </c>
      <c r="P72" s="677">
        <v>0</v>
      </c>
      <c r="Q72" s="677">
        <v>0</v>
      </c>
      <c r="R72" s="677">
        <v>0</v>
      </c>
      <c r="S72" s="677">
        <v>0</v>
      </c>
      <c r="T72" s="677">
        <v>0</v>
      </c>
      <c r="U72" s="677">
        <v>22</v>
      </c>
      <c r="V72" s="677">
        <v>0</v>
      </c>
      <c r="W72" s="677">
        <v>0</v>
      </c>
      <c r="X72" s="677">
        <v>0</v>
      </c>
      <c r="Y72" s="677">
        <v>22</v>
      </c>
      <c r="Z72" s="678">
        <v>0</v>
      </c>
      <c r="AA72" s="679">
        <v>50.84745762</v>
      </c>
      <c r="AB72" s="677">
        <v>0</v>
      </c>
      <c r="AC72" s="677">
        <v>0</v>
      </c>
      <c r="AD72" s="677">
        <v>0</v>
      </c>
      <c r="AE72" s="677">
        <v>0</v>
      </c>
      <c r="AF72" s="677"/>
      <c r="AG72" s="677"/>
      <c r="AH72" s="677"/>
      <c r="AI72" s="677"/>
      <c r="AJ72" s="677"/>
      <c r="AK72" s="677"/>
      <c r="AL72" s="677"/>
      <c r="AM72" s="677"/>
      <c r="AN72" s="677">
        <v>0</v>
      </c>
      <c r="AO72" s="677">
        <v>0</v>
      </c>
      <c r="AP72" s="677">
        <v>22</v>
      </c>
      <c r="AQ72" s="677">
        <v>0</v>
      </c>
      <c r="AR72" s="677">
        <v>0</v>
      </c>
      <c r="AS72" s="677">
        <v>0</v>
      </c>
      <c r="AT72" s="677">
        <v>22</v>
      </c>
      <c r="AU72" s="677">
        <v>0</v>
      </c>
      <c r="AV72" s="676">
        <v>0</v>
      </c>
      <c r="AW72" s="677">
        <v>0</v>
      </c>
      <c r="AX72" s="677">
        <v>0</v>
      </c>
      <c r="AY72" s="677">
        <v>0</v>
      </c>
      <c r="AZ72" s="677">
        <v>0</v>
      </c>
      <c r="BA72" s="677">
        <v>0</v>
      </c>
      <c r="BB72" s="677">
        <v>0</v>
      </c>
      <c r="BC72" s="677">
        <v>50.84745762</v>
      </c>
      <c r="BD72" s="677">
        <v>0</v>
      </c>
      <c r="BE72" s="678">
        <v>50.84745762</v>
      </c>
      <c r="BF72" s="417"/>
      <c r="BG72" s="408"/>
      <c r="BH72" s="408"/>
      <c r="BI72" s="408"/>
      <c r="BJ72" s="408"/>
      <c r="BK72" s="408"/>
    </row>
    <row r="73" spans="1:63" s="390" customFormat="1" ht="12.75">
      <c r="A73" s="410"/>
      <c r="B73" s="360" t="s">
        <v>362</v>
      </c>
      <c r="C73" s="676">
        <v>0</v>
      </c>
      <c r="D73" s="677">
        <v>0</v>
      </c>
      <c r="E73" s="677">
        <v>0</v>
      </c>
      <c r="F73" s="677">
        <v>0</v>
      </c>
      <c r="G73" s="677">
        <v>0</v>
      </c>
      <c r="H73" s="677">
        <v>0</v>
      </c>
      <c r="I73" s="677">
        <v>22</v>
      </c>
      <c r="J73" s="677">
        <v>0</v>
      </c>
      <c r="K73" s="677">
        <v>0</v>
      </c>
      <c r="L73" s="677">
        <v>0</v>
      </c>
      <c r="M73" s="677">
        <v>22</v>
      </c>
      <c r="N73" s="678">
        <v>0</v>
      </c>
      <c r="O73" s="676">
        <v>0</v>
      </c>
      <c r="P73" s="677">
        <v>0</v>
      </c>
      <c r="Q73" s="677">
        <v>0</v>
      </c>
      <c r="R73" s="677">
        <v>0</v>
      </c>
      <c r="S73" s="677">
        <v>0</v>
      </c>
      <c r="T73" s="677">
        <v>0</v>
      </c>
      <c r="U73" s="677">
        <v>22</v>
      </c>
      <c r="V73" s="677">
        <v>0</v>
      </c>
      <c r="W73" s="677">
        <v>0</v>
      </c>
      <c r="X73" s="677">
        <v>0</v>
      </c>
      <c r="Y73" s="677">
        <v>22</v>
      </c>
      <c r="Z73" s="678">
        <v>0</v>
      </c>
      <c r="AA73" s="679">
        <v>50.84745762</v>
      </c>
      <c r="AB73" s="677">
        <v>0</v>
      </c>
      <c r="AC73" s="677">
        <v>0</v>
      </c>
      <c r="AD73" s="677">
        <v>0</v>
      </c>
      <c r="AE73" s="677">
        <v>0</v>
      </c>
      <c r="AF73" s="677"/>
      <c r="AG73" s="677"/>
      <c r="AH73" s="677"/>
      <c r="AI73" s="677"/>
      <c r="AJ73" s="677"/>
      <c r="AK73" s="677"/>
      <c r="AL73" s="677"/>
      <c r="AM73" s="677"/>
      <c r="AN73" s="677">
        <v>0</v>
      </c>
      <c r="AO73" s="677">
        <v>0</v>
      </c>
      <c r="AP73" s="677">
        <v>22</v>
      </c>
      <c r="AQ73" s="677">
        <v>0</v>
      </c>
      <c r="AR73" s="677">
        <v>0</v>
      </c>
      <c r="AS73" s="677">
        <v>0</v>
      </c>
      <c r="AT73" s="677">
        <v>22</v>
      </c>
      <c r="AU73" s="677">
        <v>0</v>
      </c>
      <c r="AV73" s="676">
        <v>0</v>
      </c>
      <c r="AW73" s="677">
        <v>0</v>
      </c>
      <c r="AX73" s="677">
        <v>0</v>
      </c>
      <c r="AY73" s="677">
        <v>0</v>
      </c>
      <c r="AZ73" s="677">
        <v>0</v>
      </c>
      <c r="BA73" s="677">
        <v>0</v>
      </c>
      <c r="BB73" s="677">
        <v>0</v>
      </c>
      <c r="BC73" s="677">
        <v>50.84745762</v>
      </c>
      <c r="BD73" s="677">
        <v>0</v>
      </c>
      <c r="BE73" s="678">
        <v>50.84745762</v>
      </c>
      <c r="BF73" s="417"/>
      <c r="BG73" s="408"/>
      <c r="BH73" s="408"/>
      <c r="BI73" s="408"/>
      <c r="BJ73" s="408"/>
      <c r="BK73" s="408"/>
    </row>
    <row r="74" spans="1:63" s="390" customFormat="1" ht="12.75">
      <c r="A74" s="410"/>
      <c r="B74" s="360" t="s">
        <v>363</v>
      </c>
      <c r="C74" s="676">
        <v>0</v>
      </c>
      <c r="D74" s="677">
        <v>0</v>
      </c>
      <c r="E74" s="677">
        <v>0</v>
      </c>
      <c r="F74" s="677">
        <v>0</v>
      </c>
      <c r="G74" s="677">
        <v>0</v>
      </c>
      <c r="H74" s="677">
        <v>0</v>
      </c>
      <c r="I74" s="677">
        <v>4</v>
      </c>
      <c r="J74" s="677">
        <v>0</v>
      </c>
      <c r="K74" s="677">
        <v>0</v>
      </c>
      <c r="L74" s="677">
        <v>0</v>
      </c>
      <c r="M74" s="677">
        <v>4</v>
      </c>
      <c r="N74" s="678">
        <v>0</v>
      </c>
      <c r="O74" s="676">
        <v>0</v>
      </c>
      <c r="P74" s="677">
        <v>0</v>
      </c>
      <c r="Q74" s="677">
        <v>0</v>
      </c>
      <c r="R74" s="677">
        <v>0</v>
      </c>
      <c r="S74" s="677">
        <v>0</v>
      </c>
      <c r="T74" s="677">
        <v>0</v>
      </c>
      <c r="U74" s="677">
        <v>4</v>
      </c>
      <c r="V74" s="677">
        <v>0</v>
      </c>
      <c r="W74" s="677">
        <v>0</v>
      </c>
      <c r="X74" s="677">
        <v>0</v>
      </c>
      <c r="Y74" s="677">
        <v>4</v>
      </c>
      <c r="Z74" s="678">
        <v>0</v>
      </c>
      <c r="AA74" s="679">
        <v>1.5575725200000001</v>
      </c>
      <c r="AB74" s="677">
        <v>0</v>
      </c>
      <c r="AC74" s="677">
        <v>0</v>
      </c>
      <c r="AD74" s="677">
        <v>0</v>
      </c>
      <c r="AE74" s="677">
        <v>0</v>
      </c>
      <c r="AF74" s="677"/>
      <c r="AG74" s="677"/>
      <c r="AH74" s="677"/>
      <c r="AI74" s="677"/>
      <c r="AJ74" s="677"/>
      <c r="AK74" s="677"/>
      <c r="AL74" s="677"/>
      <c r="AM74" s="677"/>
      <c r="AN74" s="677">
        <v>0</v>
      </c>
      <c r="AO74" s="677">
        <v>0</v>
      </c>
      <c r="AP74" s="677">
        <v>4</v>
      </c>
      <c r="AQ74" s="677">
        <v>0</v>
      </c>
      <c r="AR74" s="677">
        <v>0</v>
      </c>
      <c r="AS74" s="677">
        <v>0</v>
      </c>
      <c r="AT74" s="677">
        <v>4</v>
      </c>
      <c r="AU74" s="677">
        <v>0</v>
      </c>
      <c r="AV74" s="676">
        <v>0</v>
      </c>
      <c r="AW74" s="677">
        <v>0</v>
      </c>
      <c r="AX74" s="677">
        <v>0</v>
      </c>
      <c r="AY74" s="677">
        <v>0</v>
      </c>
      <c r="AZ74" s="677">
        <v>0</v>
      </c>
      <c r="BA74" s="677">
        <v>0</v>
      </c>
      <c r="BB74" s="677">
        <v>0</v>
      </c>
      <c r="BC74" s="677">
        <v>1.5575725200000001</v>
      </c>
      <c r="BD74" s="677">
        <v>0</v>
      </c>
      <c r="BE74" s="678">
        <v>1.5575725200000001</v>
      </c>
      <c r="BF74" s="417"/>
      <c r="BG74" s="408"/>
      <c r="BH74" s="408"/>
      <c r="BI74" s="408"/>
      <c r="BJ74" s="408"/>
      <c r="BK74" s="408"/>
    </row>
    <row r="75" spans="1:63" s="390" customFormat="1" ht="12.75">
      <c r="A75" s="410"/>
      <c r="B75" s="360" t="s">
        <v>364</v>
      </c>
      <c r="C75" s="676">
        <v>0</v>
      </c>
      <c r="D75" s="677">
        <v>0</v>
      </c>
      <c r="E75" s="677">
        <v>0</v>
      </c>
      <c r="F75" s="677">
        <v>0</v>
      </c>
      <c r="G75" s="677">
        <v>0</v>
      </c>
      <c r="H75" s="677">
        <v>0</v>
      </c>
      <c r="I75" s="677">
        <v>0</v>
      </c>
      <c r="J75" s="677">
        <v>0</v>
      </c>
      <c r="K75" s="677">
        <v>0</v>
      </c>
      <c r="L75" s="677">
        <v>0</v>
      </c>
      <c r="M75" s="677">
        <v>0</v>
      </c>
      <c r="N75" s="678">
        <v>0</v>
      </c>
      <c r="O75" s="676">
        <v>0</v>
      </c>
      <c r="P75" s="677">
        <v>0</v>
      </c>
      <c r="Q75" s="677">
        <v>0</v>
      </c>
      <c r="R75" s="677">
        <v>0</v>
      </c>
      <c r="S75" s="677">
        <v>0</v>
      </c>
      <c r="T75" s="677">
        <v>0</v>
      </c>
      <c r="U75" s="677">
        <v>0</v>
      </c>
      <c r="V75" s="677">
        <v>0</v>
      </c>
      <c r="W75" s="677">
        <v>0</v>
      </c>
      <c r="X75" s="677">
        <v>0</v>
      </c>
      <c r="Y75" s="677">
        <v>0</v>
      </c>
      <c r="Z75" s="678">
        <v>0</v>
      </c>
      <c r="AA75" s="679">
        <v>0</v>
      </c>
      <c r="AB75" s="677">
        <v>0</v>
      </c>
      <c r="AC75" s="677">
        <v>0</v>
      </c>
      <c r="AD75" s="677">
        <v>0</v>
      </c>
      <c r="AE75" s="677">
        <v>0</v>
      </c>
      <c r="AF75" s="677"/>
      <c r="AG75" s="677"/>
      <c r="AH75" s="677"/>
      <c r="AI75" s="677"/>
      <c r="AJ75" s="677"/>
      <c r="AK75" s="677"/>
      <c r="AL75" s="677"/>
      <c r="AM75" s="677"/>
      <c r="AN75" s="677">
        <v>0</v>
      </c>
      <c r="AO75" s="677">
        <v>0</v>
      </c>
      <c r="AP75" s="677">
        <v>0</v>
      </c>
      <c r="AQ75" s="677">
        <v>0</v>
      </c>
      <c r="AR75" s="677">
        <v>0</v>
      </c>
      <c r="AS75" s="677">
        <v>0</v>
      </c>
      <c r="AT75" s="677">
        <v>0</v>
      </c>
      <c r="AU75" s="677">
        <v>0</v>
      </c>
      <c r="AV75" s="676"/>
      <c r="AW75" s="677"/>
      <c r="AX75" s="677"/>
      <c r="AY75" s="677"/>
      <c r="AZ75" s="677"/>
      <c r="BA75" s="677"/>
      <c r="BB75" s="677"/>
      <c r="BC75" s="677"/>
      <c r="BD75" s="677"/>
      <c r="BE75" s="678">
        <v>0</v>
      </c>
      <c r="BF75" s="417"/>
      <c r="BG75" s="408"/>
      <c r="BH75" s="408"/>
      <c r="BI75" s="408"/>
      <c r="BJ75" s="408"/>
      <c r="BK75" s="408"/>
    </row>
    <row r="76" spans="1:63" s="390" customFormat="1" ht="12.75">
      <c r="A76" s="410"/>
      <c r="B76" s="360" t="s">
        <v>365</v>
      </c>
      <c r="C76" s="676">
        <v>0</v>
      </c>
      <c r="D76" s="677">
        <v>0</v>
      </c>
      <c r="E76" s="677">
        <v>0</v>
      </c>
      <c r="F76" s="677">
        <v>0</v>
      </c>
      <c r="G76" s="677">
        <v>0</v>
      </c>
      <c r="H76" s="677">
        <v>0</v>
      </c>
      <c r="I76" s="677">
        <v>0</v>
      </c>
      <c r="J76" s="677">
        <v>0</v>
      </c>
      <c r="K76" s="677">
        <v>0</v>
      </c>
      <c r="L76" s="677">
        <v>0</v>
      </c>
      <c r="M76" s="677">
        <v>0</v>
      </c>
      <c r="N76" s="678">
        <v>0</v>
      </c>
      <c r="O76" s="676">
        <v>0</v>
      </c>
      <c r="P76" s="677">
        <v>0</v>
      </c>
      <c r="Q76" s="677">
        <v>0</v>
      </c>
      <c r="R76" s="677">
        <v>0</v>
      </c>
      <c r="S76" s="677">
        <v>0</v>
      </c>
      <c r="T76" s="677">
        <v>0</v>
      </c>
      <c r="U76" s="677">
        <v>0</v>
      </c>
      <c r="V76" s="677">
        <v>0</v>
      </c>
      <c r="W76" s="677">
        <v>0</v>
      </c>
      <c r="X76" s="677">
        <v>0</v>
      </c>
      <c r="Y76" s="677">
        <v>0</v>
      </c>
      <c r="Z76" s="678">
        <v>0</v>
      </c>
      <c r="AA76" s="679">
        <v>0</v>
      </c>
      <c r="AB76" s="677">
        <v>0</v>
      </c>
      <c r="AC76" s="677">
        <v>0</v>
      </c>
      <c r="AD76" s="677">
        <v>0</v>
      </c>
      <c r="AE76" s="677">
        <v>0</v>
      </c>
      <c r="AF76" s="677"/>
      <c r="AG76" s="677"/>
      <c r="AH76" s="677"/>
      <c r="AI76" s="677"/>
      <c r="AJ76" s="677"/>
      <c r="AK76" s="677"/>
      <c r="AL76" s="677"/>
      <c r="AM76" s="677"/>
      <c r="AN76" s="677">
        <v>0</v>
      </c>
      <c r="AO76" s="677">
        <v>0</v>
      </c>
      <c r="AP76" s="677">
        <v>0</v>
      </c>
      <c r="AQ76" s="677">
        <v>0</v>
      </c>
      <c r="AR76" s="677">
        <v>0</v>
      </c>
      <c r="AS76" s="677">
        <v>0</v>
      </c>
      <c r="AT76" s="677">
        <v>0</v>
      </c>
      <c r="AU76" s="677">
        <v>0</v>
      </c>
      <c r="AV76" s="676"/>
      <c r="AW76" s="677"/>
      <c r="AX76" s="677"/>
      <c r="AY76" s="677"/>
      <c r="AZ76" s="677"/>
      <c r="BA76" s="677"/>
      <c r="BB76" s="677"/>
      <c r="BC76" s="677"/>
      <c r="BD76" s="677"/>
      <c r="BE76" s="678">
        <v>0</v>
      </c>
      <c r="BF76" s="417"/>
      <c r="BG76" s="408"/>
      <c r="BH76" s="408"/>
      <c r="BI76" s="408"/>
      <c r="BJ76" s="408"/>
      <c r="BK76" s="408"/>
    </row>
    <row r="77" spans="1:63" s="390" customFormat="1" ht="12.75">
      <c r="A77" s="410"/>
      <c r="B77" s="360" t="s">
        <v>366</v>
      </c>
      <c r="C77" s="676">
        <v>0</v>
      </c>
      <c r="D77" s="677">
        <v>0</v>
      </c>
      <c r="E77" s="677">
        <v>0</v>
      </c>
      <c r="F77" s="677">
        <v>0</v>
      </c>
      <c r="G77" s="677">
        <v>0</v>
      </c>
      <c r="H77" s="677">
        <v>0</v>
      </c>
      <c r="I77" s="677">
        <v>0</v>
      </c>
      <c r="J77" s="677">
        <v>0</v>
      </c>
      <c r="K77" s="677">
        <v>0</v>
      </c>
      <c r="L77" s="677">
        <v>0</v>
      </c>
      <c r="M77" s="677">
        <v>0</v>
      </c>
      <c r="N77" s="678">
        <v>0</v>
      </c>
      <c r="O77" s="676">
        <v>0</v>
      </c>
      <c r="P77" s="677">
        <v>0</v>
      </c>
      <c r="Q77" s="677">
        <v>0</v>
      </c>
      <c r="R77" s="677">
        <v>0</v>
      </c>
      <c r="S77" s="677">
        <v>0</v>
      </c>
      <c r="T77" s="677">
        <v>0</v>
      </c>
      <c r="U77" s="677">
        <v>0</v>
      </c>
      <c r="V77" s="677">
        <v>0</v>
      </c>
      <c r="W77" s="677">
        <v>0</v>
      </c>
      <c r="X77" s="677">
        <v>0</v>
      </c>
      <c r="Y77" s="677">
        <v>0</v>
      </c>
      <c r="Z77" s="678">
        <v>0</v>
      </c>
      <c r="AA77" s="679">
        <v>0</v>
      </c>
      <c r="AB77" s="677">
        <v>0</v>
      </c>
      <c r="AC77" s="677">
        <v>0</v>
      </c>
      <c r="AD77" s="677">
        <v>0</v>
      </c>
      <c r="AE77" s="677">
        <v>0</v>
      </c>
      <c r="AF77" s="677"/>
      <c r="AG77" s="677"/>
      <c r="AH77" s="677"/>
      <c r="AI77" s="677"/>
      <c r="AJ77" s="677"/>
      <c r="AK77" s="677"/>
      <c r="AL77" s="677"/>
      <c r="AM77" s="677"/>
      <c r="AN77" s="677">
        <v>0</v>
      </c>
      <c r="AO77" s="677">
        <v>0</v>
      </c>
      <c r="AP77" s="677">
        <v>0</v>
      </c>
      <c r="AQ77" s="677">
        <v>0</v>
      </c>
      <c r="AR77" s="677">
        <v>0</v>
      </c>
      <c r="AS77" s="677">
        <v>0</v>
      </c>
      <c r="AT77" s="677">
        <v>0</v>
      </c>
      <c r="AU77" s="677">
        <v>0</v>
      </c>
      <c r="AV77" s="676"/>
      <c r="AW77" s="677"/>
      <c r="AX77" s="677"/>
      <c r="AY77" s="677"/>
      <c r="AZ77" s="677"/>
      <c r="BA77" s="677"/>
      <c r="BB77" s="677"/>
      <c r="BC77" s="677"/>
      <c r="BD77" s="677"/>
      <c r="BE77" s="678">
        <v>0</v>
      </c>
      <c r="BF77" s="417"/>
      <c r="BG77" s="408"/>
      <c r="BH77" s="408"/>
      <c r="BI77" s="408"/>
      <c r="BJ77" s="408"/>
      <c r="BK77" s="408"/>
    </row>
    <row r="78" spans="1:63" s="390" customFormat="1" ht="12.75">
      <c r="A78" s="410"/>
      <c r="B78" s="360" t="s">
        <v>367</v>
      </c>
      <c r="C78" s="676">
        <v>0</v>
      </c>
      <c r="D78" s="677">
        <v>0</v>
      </c>
      <c r="E78" s="677">
        <v>0</v>
      </c>
      <c r="F78" s="677">
        <v>0</v>
      </c>
      <c r="G78" s="677">
        <v>0</v>
      </c>
      <c r="H78" s="677">
        <v>0</v>
      </c>
      <c r="I78" s="677">
        <v>4</v>
      </c>
      <c r="J78" s="677">
        <v>0</v>
      </c>
      <c r="K78" s="677">
        <v>0</v>
      </c>
      <c r="L78" s="677">
        <v>0</v>
      </c>
      <c r="M78" s="677">
        <v>4</v>
      </c>
      <c r="N78" s="678">
        <v>0</v>
      </c>
      <c r="O78" s="676">
        <v>0</v>
      </c>
      <c r="P78" s="677">
        <v>0</v>
      </c>
      <c r="Q78" s="677">
        <v>0</v>
      </c>
      <c r="R78" s="677">
        <v>0</v>
      </c>
      <c r="S78" s="677">
        <v>0</v>
      </c>
      <c r="T78" s="677">
        <v>0</v>
      </c>
      <c r="U78" s="677">
        <v>4</v>
      </c>
      <c r="V78" s="677">
        <v>0</v>
      </c>
      <c r="W78" s="677">
        <v>0</v>
      </c>
      <c r="X78" s="677">
        <v>0</v>
      </c>
      <c r="Y78" s="677">
        <v>4</v>
      </c>
      <c r="Z78" s="678">
        <v>0</v>
      </c>
      <c r="AA78" s="679">
        <v>1.5575725200000001</v>
      </c>
      <c r="AB78" s="677">
        <v>0</v>
      </c>
      <c r="AC78" s="677">
        <v>0</v>
      </c>
      <c r="AD78" s="677">
        <v>0</v>
      </c>
      <c r="AE78" s="677">
        <v>0</v>
      </c>
      <c r="AF78" s="677"/>
      <c r="AG78" s="677"/>
      <c r="AH78" s="677"/>
      <c r="AI78" s="677"/>
      <c r="AJ78" s="677"/>
      <c r="AK78" s="677"/>
      <c r="AL78" s="677"/>
      <c r="AM78" s="677"/>
      <c r="AN78" s="677">
        <v>0</v>
      </c>
      <c r="AO78" s="677">
        <v>0</v>
      </c>
      <c r="AP78" s="677">
        <v>4</v>
      </c>
      <c r="AQ78" s="677">
        <v>0</v>
      </c>
      <c r="AR78" s="677">
        <v>0</v>
      </c>
      <c r="AS78" s="677">
        <v>0</v>
      </c>
      <c r="AT78" s="677">
        <v>4</v>
      </c>
      <c r="AU78" s="677">
        <v>0</v>
      </c>
      <c r="AV78" s="676"/>
      <c r="AW78" s="677"/>
      <c r="AX78" s="677"/>
      <c r="AY78" s="677"/>
      <c r="AZ78" s="677"/>
      <c r="BA78" s="677"/>
      <c r="BB78" s="677"/>
      <c r="BC78" s="677">
        <v>1.5575725200000001</v>
      </c>
      <c r="BD78" s="677"/>
      <c r="BE78" s="678">
        <v>1.5575725200000001</v>
      </c>
      <c r="BF78" s="417"/>
      <c r="BG78" s="408"/>
      <c r="BH78" s="408"/>
      <c r="BI78" s="408"/>
      <c r="BJ78" s="408"/>
      <c r="BK78" s="408"/>
    </row>
    <row r="79" spans="1:63" s="390" customFormat="1" ht="12.75">
      <c r="A79" s="410"/>
      <c r="B79" s="360" t="s">
        <v>368</v>
      </c>
      <c r="C79" s="676">
        <v>0</v>
      </c>
      <c r="D79" s="677">
        <v>0</v>
      </c>
      <c r="E79" s="677">
        <v>0</v>
      </c>
      <c r="F79" s="677">
        <v>0</v>
      </c>
      <c r="G79" s="677">
        <v>0</v>
      </c>
      <c r="H79" s="677">
        <v>0</v>
      </c>
      <c r="I79" s="677">
        <v>18</v>
      </c>
      <c r="J79" s="677">
        <v>0</v>
      </c>
      <c r="K79" s="677">
        <v>0</v>
      </c>
      <c r="L79" s="677">
        <v>0</v>
      </c>
      <c r="M79" s="677">
        <v>18</v>
      </c>
      <c r="N79" s="678">
        <v>0</v>
      </c>
      <c r="O79" s="676">
        <v>0</v>
      </c>
      <c r="P79" s="677">
        <v>0</v>
      </c>
      <c r="Q79" s="677">
        <v>0</v>
      </c>
      <c r="R79" s="677">
        <v>0</v>
      </c>
      <c r="S79" s="677">
        <v>0</v>
      </c>
      <c r="T79" s="677">
        <v>0</v>
      </c>
      <c r="U79" s="677">
        <v>18</v>
      </c>
      <c r="V79" s="677">
        <v>0</v>
      </c>
      <c r="W79" s="677">
        <v>0</v>
      </c>
      <c r="X79" s="677">
        <v>0</v>
      </c>
      <c r="Y79" s="677">
        <v>18</v>
      </c>
      <c r="Z79" s="678">
        <v>0</v>
      </c>
      <c r="AA79" s="679">
        <v>49.289885099999999</v>
      </c>
      <c r="AB79" s="677">
        <v>0</v>
      </c>
      <c r="AC79" s="677">
        <v>0</v>
      </c>
      <c r="AD79" s="677">
        <v>0</v>
      </c>
      <c r="AE79" s="677">
        <v>0</v>
      </c>
      <c r="AF79" s="677"/>
      <c r="AG79" s="677"/>
      <c r="AH79" s="677"/>
      <c r="AI79" s="677"/>
      <c r="AJ79" s="677"/>
      <c r="AK79" s="677"/>
      <c r="AL79" s="677"/>
      <c r="AM79" s="677"/>
      <c r="AN79" s="677">
        <v>0</v>
      </c>
      <c r="AO79" s="677">
        <v>0</v>
      </c>
      <c r="AP79" s="677">
        <v>18</v>
      </c>
      <c r="AQ79" s="677">
        <v>0</v>
      </c>
      <c r="AR79" s="677">
        <v>0</v>
      </c>
      <c r="AS79" s="677">
        <v>0</v>
      </c>
      <c r="AT79" s="677">
        <v>18</v>
      </c>
      <c r="AU79" s="677">
        <v>0</v>
      </c>
      <c r="AV79" s="676">
        <v>0</v>
      </c>
      <c r="AW79" s="677">
        <v>0</v>
      </c>
      <c r="AX79" s="677">
        <v>0</v>
      </c>
      <c r="AY79" s="677">
        <v>0</v>
      </c>
      <c r="AZ79" s="677">
        <v>0</v>
      </c>
      <c r="BA79" s="677">
        <v>0</v>
      </c>
      <c r="BB79" s="677">
        <v>0</v>
      </c>
      <c r="BC79" s="677">
        <v>49.289885099999999</v>
      </c>
      <c r="BD79" s="677">
        <v>0</v>
      </c>
      <c r="BE79" s="678">
        <v>49.289885099999999</v>
      </c>
      <c r="BF79" s="417"/>
      <c r="BG79" s="408"/>
      <c r="BH79" s="408"/>
      <c r="BI79" s="408"/>
      <c r="BJ79" s="408"/>
      <c r="BK79" s="408"/>
    </row>
    <row r="80" spans="1:63" s="390" customFormat="1" ht="12.75">
      <c r="A80" s="410"/>
      <c r="B80" s="360" t="s">
        <v>369</v>
      </c>
      <c r="C80" s="676">
        <v>0</v>
      </c>
      <c r="D80" s="677">
        <v>0</v>
      </c>
      <c r="E80" s="677">
        <v>0</v>
      </c>
      <c r="F80" s="677">
        <v>0</v>
      </c>
      <c r="G80" s="677">
        <v>0</v>
      </c>
      <c r="H80" s="677">
        <v>0</v>
      </c>
      <c r="I80" s="677">
        <v>0</v>
      </c>
      <c r="J80" s="677">
        <v>0</v>
      </c>
      <c r="K80" s="677">
        <v>0</v>
      </c>
      <c r="L80" s="677">
        <v>0</v>
      </c>
      <c r="M80" s="677">
        <v>0</v>
      </c>
      <c r="N80" s="678">
        <v>0</v>
      </c>
      <c r="O80" s="676">
        <v>0</v>
      </c>
      <c r="P80" s="677">
        <v>0</v>
      </c>
      <c r="Q80" s="677">
        <v>0</v>
      </c>
      <c r="R80" s="677">
        <v>0</v>
      </c>
      <c r="S80" s="677">
        <v>0</v>
      </c>
      <c r="T80" s="677">
        <v>0</v>
      </c>
      <c r="U80" s="677">
        <v>0</v>
      </c>
      <c r="V80" s="677">
        <v>0</v>
      </c>
      <c r="W80" s="677">
        <v>0</v>
      </c>
      <c r="X80" s="677">
        <v>0</v>
      </c>
      <c r="Y80" s="677">
        <v>0</v>
      </c>
      <c r="Z80" s="678">
        <v>0</v>
      </c>
      <c r="AA80" s="679">
        <v>0</v>
      </c>
      <c r="AB80" s="677">
        <v>0</v>
      </c>
      <c r="AC80" s="677">
        <v>0</v>
      </c>
      <c r="AD80" s="677">
        <v>0</v>
      </c>
      <c r="AE80" s="677">
        <v>0</v>
      </c>
      <c r="AF80" s="677"/>
      <c r="AG80" s="677"/>
      <c r="AH80" s="677"/>
      <c r="AI80" s="677"/>
      <c r="AJ80" s="677"/>
      <c r="AK80" s="677"/>
      <c r="AL80" s="677"/>
      <c r="AM80" s="677"/>
      <c r="AN80" s="677">
        <v>0</v>
      </c>
      <c r="AO80" s="677">
        <v>0</v>
      </c>
      <c r="AP80" s="677">
        <v>0</v>
      </c>
      <c r="AQ80" s="677">
        <v>0</v>
      </c>
      <c r="AR80" s="677">
        <v>0</v>
      </c>
      <c r="AS80" s="677">
        <v>0</v>
      </c>
      <c r="AT80" s="677">
        <v>0</v>
      </c>
      <c r="AU80" s="677">
        <v>0</v>
      </c>
      <c r="AV80" s="676"/>
      <c r="AW80" s="677"/>
      <c r="AX80" s="677"/>
      <c r="AY80" s="677"/>
      <c r="AZ80" s="677"/>
      <c r="BA80" s="677"/>
      <c r="BB80" s="677"/>
      <c r="BC80" s="677"/>
      <c r="BD80" s="677"/>
      <c r="BE80" s="678">
        <v>0</v>
      </c>
      <c r="BF80" s="417"/>
      <c r="BG80" s="408"/>
      <c r="BH80" s="408"/>
      <c r="BI80" s="408"/>
      <c r="BJ80" s="408"/>
      <c r="BK80" s="408"/>
    </row>
    <row r="81" spans="1:63" s="390" customFormat="1" ht="12.75">
      <c r="A81" s="410"/>
      <c r="B81" s="360" t="s">
        <v>370</v>
      </c>
      <c r="C81" s="676">
        <v>0</v>
      </c>
      <c r="D81" s="677">
        <v>0</v>
      </c>
      <c r="E81" s="677">
        <v>0</v>
      </c>
      <c r="F81" s="677">
        <v>0</v>
      </c>
      <c r="G81" s="677">
        <v>0</v>
      </c>
      <c r="H81" s="677">
        <v>0</v>
      </c>
      <c r="I81" s="677">
        <v>0</v>
      </c>
      <c r="J81" s="677">
        <v>0</v>
      </c>
      <c r="K81" s="677">
        <v>0</v>
      </c>
      <c r="L81" s="677">
        <v>0</v>
      </c>
      <c r="M81" s="677">
        <v>0</v>
      </c>
      <c r="N81" s="678">
        <v>0</v>
      </c>
      <c r="O81" s="676">
        <v>0</v>
      </c>
      <c r="P81" s="677">
        <v>0</v>
      </c>
      <c r="Q81" s="677">
        <v>0</v>
      </c>
      <c r="R81" s="677">
        <v>0</v>
      </c>
      <c r="S81" s="677">
        <v>0</v>
      </c>
      <c r="T81" s="677">
        <v>0</v>
      </c>
      <c r="U81" s="677">
        <v>0</v>
      </c>
      <c r="V81" s="677">
        <v>0</v>
      </c>
      <c r="W81" s="677">
        <v>0</v>
      </c>
      <c r="X81" s="677">
        <v>0</v>
      </c>
      <c r="Y81" s="677">
        <v>0</v>
      </c>
      <c r="Z81" s="678">
        <v>0</v>
      </c>
      <c r="AA81" s="679">
        <v>0</v>
      </c>
      <c r="AB81" s="677">
        <v>0</v>
      </c>
      <c r="AC81" s="677">
        <v>0</v>
      </c>
      <c r="AD81" s="677">
        <v>0</v>
      </c>
      <c r="AE81" s="677">
        <v>0</v>
      </c>
      <c r="AF81" s="677"/>
      <c r="AG81" s="677"/>
      <c r="AH81" s="677"/>
      <c r="AI81" s="677"/>
      <c r="AJ81" s="677"/>
      <c r="AK81" s="677"/>
      <c r="AL81" s="677"/>
      <c r="AM81" s="677"/>
      <c r="AN81" s="677">
        <v>0</v>
      </c>
      <c r="AO81" s="677">
        <v>0</v>
      </c>
      <c r="AP81" s="677">
        <v>0</v>
      </c>
      <c r="AQ81" s="677">
        <v>0</v>
      </c>
      <c r="AR81" s="677">
        <v>0</v>
      </c>
      <c r="AS81" s="677">
        <v>0</v>
      </c>
      <c r="AT81" s="677">
        <v>0</v>
      </c>
      <c r="AU81" s="677">
        <v>0</v>
      </c>
      <c r="AV81" s="676"/>
      <c r="AW81" s="677"/>
      <c r="AX81" s="677"/>
      <c r="AY81" s="677"/>
      <c r="AZ81" s="677"/>
      <c r="BA81" s="677"/>
      <c r="BB81" s="677"/>
      <c r="BC81" s="677"/>
      <c r="BD81" s="677"/>
      <c r="BE81" s="678">
        <v>0</v>
      </c>
      <c r="BF81" s="417"/>
      <c r="BG81" s="408"/>
      <c r="BH81" s="408"/>
      <c r="BI81" s="408"/>
      <c r="BJ81" s="408"/>
      <c r="BK81" s="408"/>
    </row>
    <row r="82" spans="1:63" s="390" customFormat="1" ht="12.75">
      <c r="A82" s="410"/>
      <c r="B82" s="360" t="s">
        <v>371</v>
      </c>
      <c r="C82" s="676">
        <v>0</v>
      </c>
      <c r="D82" s="677">
        <v>0</v>
      </c>
      <c r="E82" s="677">
        <v>0</v>
      </c>
      <c r="F82" s="677">
        <v>0</v>
      </c>
      <c r="G82" s="677">
        <v>0</v>
      </c>
      <c r="H82" s="677">
        <v>0</v>
      </c>
      <c r="I82" s="677">
        <v>18</v>
      </c>
      <c r="J82" s="677">
        <v>0</v>
      </c>
      <c r="K82" s="677">
        <v>0</v>
      </c>
      <c r="L82" s="677">
        <v>0</v>
      </c>
      <c r="M82" s="677">
        <v>18</v>
      </c>
      <c r="N82" s="678">
        <v>0</v>
      </c>
      <c r="O82" s="676">
        <v>0</v>
      </c>
      <c r="P82" s="677">
        <v>0</v>
      </c>
      <c r="Q82" s="677">
        <v>0</v>
      </c>
      <c r="R82" s="677">
        <v>0</v>
      </c>
      <c r="S82" s="677">
        <v>0</v>
      </c>
      <c r="T82" s="677">
        <v>0</v>
      </c>
      <c r="U82" s="677">
        <v>18</v>
      </c>
      <c r="V82" s="677">
        <v>0</v>
      </c>
      <c r="W82" s="677">
        <v>0</v>
      </c>
      <c r="X82" s="677">
        <v>0</v>
      </c>
      <c r="Y82" s="677">
        <v>18</v>
      </c>
      <c r="Z82" s="678">
        <v>0</v>
      </c>
      <c r="AA82" s="679">
        <v>49.289885099999999</v>
      </c>
      <c r="AB82" s="677">
        <v>0</v>
      </c>
      <c r="AC82" s="677">
        <v>0</v>
      </c>
      <c r="AD82" s="677">
        <v>0</v>
      </c>
      <c r="AE82" s="677">
        <v>0</v>
      </c>
      <c r="AF82" s="677"/>
      <c r="AG82" s="677"/>
      <c r="AH82" s="677"/>
      <c r="AI82" s="677"/>
      <c r="AJ82" s="677"/>
      <c r="AK82" s="677"/>
      <c r="AL82" s="677"/>
      <c r="AM82" s="677"/>
      <c r="AN82" s="677">
        <v>0</v>
      </c>
      <c r="AO82" s="677">
        <v>0</v>
      </c>
      <c r="AP82" s="677">
        <v>18</v>
      </c>
      <c r="AQ82" s="677">
        <v>0</v>
      </c>
      <c r="AR82" s="677">
        <v>0</v>
      </c>
      <c r="AS82" s="677">
        <v>0</v>
      </c>
      <c r="AT82" s="677">
        <v>18</v>
      </c>
      <c r="AU82" s="677">
        <v>0</v>
      </c>
      <c r="AV82" s="676"/>
      <c r="AW82" s="677"/>
      <c r="AX82" s="677"/>
      <c r="AY82" s="677"/>
      <c r="AZ82" s="677"/>
      <c r="BA82" s="677"/>
      <c r="BB82" s="677"/>
      <c r="BC82" s="677">
        <v>49.289885099999999</v>
      </c>
      <c r="BD82" s="677"/>
      <c r="BE82" s="678">
        <v>49.289885099999999</v>
      </c>
      <c r="BF82" s="417"/>
      <c r="BG82" s="408"/>
      <c r="BH82" s="408"/>
      <c r="BI82" s="408"/>
      <c r="BJ82" s="408"/>
      <c r="BK82" s="408"/>
    </row>
    <row r="83" spans="1:63" s="390" customFormat="1" ht="12.75">
      <c r="A83" s="410"/>
      <c r="B83" s="360" t="s">
        <v>372</v>
      </c>
      <c r="C83" s="676">
        <v>0</v>
      </c>
      <c r="D83" s="677">
        <v>0</v>
      </c>
      <c r="E83" s="677">
        <v>0</v>
      </c>
      <c r="F83" s="677">
        <v>0</v>
      </c>
      <c r="G83" s="677">
        <v>0</v>
      </c>
      <c r="H83" s="677">
        <v>0</v>
      </c>
      <c r="I83" s="677">
        <v>0</v>
      </c>
      <c r="J83" s="677">
        <v>0</v>
      </c>
      <c r="K83" s="677">
        <v>0</v>
      </c>
      <c r="L83" s="677">
        <v>0</v>
      </c>
      <c r="M83" s="677">
        <v>0</v>
      </c>
      <c r="N83" s="678">
        <v>0</v>
      </c>
      <c r="O83" s="676">
        <v>0</v>
      </c>
      <c r="P83" s="677">
        <v>0</v>
      </c>
      <c r="Q83" s="677">
        <v>0</v>
      </c>
      <c r="R83" s="677">
        <v>0</v>
      </c>
      <c r="S83" s="677">
        <v>0</v>
      </c>
      <c r="T83" s="677">
        <v>0</v>
      </c>
      <c r="U83" s="677">
        <v>0</v>
      </c>
      <c r="V83" s="677">
        <v>0</v>
      </c>
      <c r="W83" s="677">
        <v>0</v>
      </c>
      <c r="X83" s="677">
        <v>0</v>
      </c>
      <c r="Y83" s="677">
        <v>0</v>
      </c>
      <c r="Z83" s="678">
        <v>0</v>
      </c>
      <c r="AA83" s="679">
        <v>0</v>
      </c>
      <c r="AB83" s="677">
        <v>0</v>
      </c>
      <c r="AC83" s="677">
        <v>0</v>
      </c>
      <c r="AD83" s="677">
        <v>0</v>
      </c>
      <c r="AE83" s="677">
        <v>0</v>
      </c>
      <c r="AF83" s="677"/>
      <c r="AG83" s="677"/>
      <c r="AH83" s="677"/>
      <c r="AI83" s="677"/>
      <c r="AJ83" s="677"/>
      <c r="AK83" s="677"/>
      <c r="AL83" s="677"/>
      <c r="AM83" s="677"/>
      <c r="AN83" s="677">
        <v>0</v>
      </c>
      <c r="AO83" s="677">
        <v>0</v>
      </c>
      <c r="AP83" s="677">
        <v>0</v>
      </c>
      <c r="AQ83" s="677">
        <v>0</v>
      </c>
      <c r="AR83" s="677">
        <v>0</v>
      </c>
      <c r="AS83" s="677">
        <v>0</v>
      </c>
      <c r="AT83" s="677">
        <v>0</v>
      </c>
      <c r="AU83" s="677">
        <v>0</v>
      </c>
      <c r="AV83" s="676"/>
      <c r="AW83" s="677"/>
      <c r="AX83" s="677"/>
      <c r="AY83" s="677"/>
      <c r="AZ83" s="677"/>
      <c r="BA83" s="677"/>
      <c r="BB83" s="677"/>
      <c r="BC83" s="677"/>
      <c r="BD83" s="677"/>
      <c r="BE83" s="678">
        <v>0</v>
      </c>
      <c r="BF83" s="417"/>
      <c r="BG83" s="408"/>
      <c r="BH83" s="408"/>
      <c r="BI83" s="408"/>
      <c r="BJ83" s="408"/>
      <c r="BK83" s="408"/>
    </row>
    <row r="84" spans="1:63" s="390" customFormat="1" ht="12.75">
      <c r="A84" s="410"/>
      <c r="B84" s="360" t="s">
        <v>373</v>
      </c>
      <c r="C84" s="676">
        <v>0</v>
      </c>
      <c r="D84" s="677">
        <v>0</v>
      </c>
      <c r="E84" s="677">
        <v>0</v>
      </c>
      <c r="F84" s="677">
        <v>0</v>
      </c>
      <c r="G84" s="677">
        <v>0</v>
      </c>
      <c r="H84" s="677">
        <v>0</v>
      </c>
      <c r="I84" s="677">
        <v>0</v>
      </c>
      <c r="J84" s="677">
        <v>0</v>
      </c>
      <c r="K84" s="677">
        <v>0</v>
      </c>
      <c r="L84" s="677">
        <v>0</v>
      </c>
      <c r="M84" s="677">
        <v>0</v>
      </c>
      <c r="N84" s="678">
        <v>0</v>
      </c>
      <c r="O84" s="676">
        <v>0</v>
      </c>
      <c r="P84" s="677">
        <v>0</v>
      </c>
      <c r="Q84" s="677">
        <v>0</v>
      </c>
      <c r="R84" s="677">
        <v>0</v>
      </c>
      <c r="S84" s="677">
        <v>0</v>
      </c>
      <c r="T84" s="677">
        <v>0</v>
      </c>
      <c r="U84" s="677">
        <v>0</v>
      </c>
      <c r="V84" s="677">
        <v>0</v>
      </c>
      <c r="W84" s="677">
        <v>0</v>
      </c>
      <c r="X84" s="677">
        <v>0</v>
      </c>
      <c r="Y84" s="677">
        <v>0</v>
      </c>
      <c r="Z84" s="678">
        <v>0</v>
      </c>
      <c r="AA84" s="679">
        <v>0</v>
      </c>
      <c r="AB84" s="677">
        <v>0</v>
      </c>
      <c r="AC84" s="677">
        <v>0</v>
      </c>
      <c r="AD84" s="677">
        <v>0</v>
      </c>
      <c r="AE84" s="677">
        <v>0</v>
      </c>
      <c r="AF84" s="677"/>
      <c r="AG84" s="677"/>
      <c r="AH84" s="677"/>
      <c r="AI84" s="677"/>
      <c r="AJ84" s="677"/>
      <c r="AK84" s="677"/>
      <c r="AL84" s="677"/>
      <c r="AM84" s="677"/>
      <c r="AN84" s="677">
        <v>0</v>
      </c>
      <c r="AO84" s="677">
        <v>0</v>
      </c>
      <c r="AP84" s="677">
        <v>0</v>
      </c>
      <c r="AQ84" s="677">
        <v>0</v>
      </c>
      <c r="AR84" s="677">
        <v>0</v>
      </c>
      <c r="AS84" s="677">
        <v>0</v>
      </c>
      <c r="AT84" s="677">
        <v>0</v>
      </c>
      <c r="AU84" s="677">
        <v>0</v>
      </c>
      <c r="AV84" s="676">
        <v>0</v>
      </c>
      <c r="AW84" s="677">
        <v>0</v>
      </c>
      <c r="AX84" s="677">
        <v>0</v>
      </c>
      <c r="AY84" s="677">
        <v>0</v>
      </c>
      <c r="AZ84" s="677">
        <v>0</v>
      </c>
      <c r="BA84" s="677">
        <v>0</v>
      </c>
      <c r="BB84" s="677">
        <v>0</v>
      </c>
      <c r="BC84" s="677">
        <v>0</v>
      </c>
      <c r="BD84" s="677">
        <v>0</v>
      </c>
      <c r="BE84" s="678">
        <v>0</v>
      </c>
      <c r="BF84" s="417"/>
      <c r="BG84" s="408"/>
      <c r="BH84" s="408"/>
      <c r="BI84" s="408"/>
      <c r="BJ84" s="408"/>
      <c r="BK84" s="408"/>
    </row>
    <row r="85" spans="1:63" s="390" customFormat="1" ht="12.75">
      <c r="A85" s="410"/>
      <c r="B85" s="360" t="s">
        <v>374</v>
      </c>
      <c r="C85" s="676">
        <v>0</v>
      </c>
      <c r="D85" s="677">
        <v>0</v>
      </c>
      <c r="E85" s="677">
        <v>0</v>
      </c>
      <c r="F85" s="677">
        <v>0</v>
      </c>
      <c r="G85" s="677">
        <v>0</v>
      </c>
      <c r="H85" s="677">
        <v>0</v>
      </c>
      <c r="I85" s="677">
        <v>0</v>
      </c>
      <c r="J85" s="677">
        <v>0</v>
      </c>
      <c r="K85" s="677">
        <v>0</v>
      </c>
      <c r="L85" s="677">
        <v>0</v>
      </c>
      <c r="M85" s="677">
        <v>0</v>
      </c>
      <c r="N85" s="678">
        <v>0</v>
      </c>
      <c r="O85" s="676">
        <v>0</v>
      </c>
      <c r="P85" s="677">
        <v>0</v>
      </c>
      <c r="Q85" s="677">
        <v>0</v>
      </c>
      <c r="R85" s="677">
        <v>0</v>
      </c>
      <c r="S85" s="677">
        <v>0</v>
      </c>
      <c r="T85" s="677">
        <v>0</v>
      </c>
      <c r="U85" s="677">
        <v>0</v>
      </c>
      <c r="V85" s="677">
        <v>0</v>
      </c>
      <c r="W85" s="677">
        <v>0</v>
      </c>
      <c r="X85" s="677">
        <v>0</v>
      </c>
      <c r="Y85" s="677">
        <v>0</v>
      </c>
      <c r="Z85" s="678">
        <v>0</v>
      </c>
      <c r="AA85" s="679">
        <v>0</v>
      </c>
      <c r="AB85" s="677">
        <v>0</v>
      </c>
      <c r="AC85" s="677">
        <v>0</v>
      </c>
      <c r="AD85" s="677">
        <v>0</v>
      </c>
      <c r="AE85" s="677">
        <v>0</v>
      </c>
      <c r="AF85" s="677"/>
      <c r="AG85" s="677"/>
      <c r="AH85" s="677"/>
      <c r="AI85" s="677"/>
      <c r="AJ85" s="677"/>
      <c r="AK85" s="677"/>
      <c r="AL85" s="677"/>
      <c r="AM85" s="677"/>
      <c r="AN85" s="677">
        <v>0</v>
      </c>
      <c r="AO85" s="677">
        <v>0</v>
      </c>
      <c r="AP85" s="677">
        <v>0</v>
      </c>
      <c r="AQ85" s="677">
        <v>0</v>
      </c>
      <c r="AR85" s="677">
        <v>0</v>
      </c>
      <c r="AS85" s="677">
        <v>0</v>
      </c>
      <c r="AT85" s="677">
        <v>0</v>
      </c>
      <c r="AU85" s="677">
        <v>0</v>
      </c>
      <c r="AV85" s="676"/>
      <c r="AW85" s="677"/>
      <c r="AX85" s="677"/>
      <c r="AY85" s="677"/>
      <c r="AZ85" s="677"/>
      <c r="BA85" s="677"/>
      <c r="BB85" s="677"/>
      <c r="BC85" s="677"/>
      <c r="BD85" s="677"/>
      <c r="BE85" s="678">
        <v>0</v>
      </c>
      <c r="BF85" s="417"/>
      <c r="BG85" s="408"/>
      <c r="BH85" s="408"/>
      <c r="BI85" s="408"/>
      <c r="BJ85" s="408"/>
      <c r="BK85" s="408"/>
    </row>
    <row r="86" spans="1:63" s="390" customFormat="1" ht="12.75">
      <c r="A86" s="410"/>
      <c r="B86" s="360" t="s">
        <v>375</v>
      </c>
      <c r="C86" s="676">
        <v>0</v>
      </c>
      <c r="D86" s="677">
        <v>0</v>
      </c>
      <c r="E86" s="677">
        <v>0</v>
      </c>
      <c r="F86" s="677">
        <v>0</v>
      </c>
      <c r="G86" s="677">
        <v>0</v>
      </c>
      <c r="H86" s="677">
        <v>0</v>
      </c>
      <c r="I86" s="677">
        <v>0</v>
      </c>
      <c r="J86" s="677">
        <v>0</v>
      </c>
      <c r="K86" s="677">
        <v>0</v>
      </c>
      <c r="L86" s="677">
        <v>0</v>
      </c>
      <c r="M86" s="677">
        <v>0</v>
      </c>
      <c r="N86" s="678">
        <v>0</v>
      </c>
      <c r="O86" s="676">
        <v>0</v>
      </c>
      <c r="P86" s="677">
        <v>0</v>
      </c>
      <c r="Q86" s="677">
        <v>0</v>
      </c>
      <c r="R86" s="677">
        <v>0</v>
      </c>
      <c r="S86" s="677">
        <v>0</v>
      </c>
      <c r="T86" s="677">
        <v>0</v>
      </c>
      <c r="U86" s="677">
        <v>0</v>
      </c>
      <c r="V86" s="677">
        <v>0</v>
      </c>
      <c r="W86" s="677">
        <v>0</v>
      </c>
      <c r="X86" s="677">
        <v>0</v>
      </c>
      <c r="Y86" s="677">
        <v>0</v>
      </c>
      <c r="Z86" s="678">
        <v>0</v>
      </c>
      <c r="AA86" s="679">
        <v>0</v>
      </c>
      <c r="AB86" s="677">
        <v>0</v>
      </c>
      <c r="AC86" s="677">
        <v>0</v>
      </c>
      <c r="AD86" s="677">
        <v>0</v>
      </c>
      <c r="AE86" s="677">
        <v>0</v>
      </c>
      <c r="AF86" s="677"/>
      <c r="AG86" s="677"/>
      <c r="AH86" s="677"/>
      <c r="AI86" s="677"/>
      <c r="AJ86" s="677"/>
      <c r="AK86" s="677"/>
      <c r="AL86" s="677"/>
      <c r="AM86" s="677"/>
      <c r="AN86" s="677">
        <v>0</v>
      </c>
      <c r="AO86" s="677">
        <v>0</v>
      </c>
      <c r="AP86" s="677">
        <v>0</v>
      </c>
      <c r="AQ86" s="677">
        <v>0</v>
      </c>
      <c r="AR86" s="677">
        <v>0</v>
      </c>
      <c r="AS86" s="677">
        <v>0</v>
      </c>
      <c r="AT86" s="677">
        <v>0</v>
      </c>
      <c r="AU86" s="677">
        <v>0</v>
      </c>
      <c r="AV86" s="676"/>
      <c r="AW86" s="677"/>
      <c r="AX86" s="677"/>
      <c r="AY86" s="677"/>
      <c r="AZ86" s="677"/>
      <c r="BA86" s="677"/>
      <c r="BB86" s="677"/>
      <c r="BC86" s="677"/>
      <c r="BD86" s="677"/>
      <c r="BE86" s="678">
        <v>0</v>
      </c>
      <c r="BF86" s="417"/>
      <c r="BG86" s="408"/>
      <c r="BH86" s="408"/>
      <c r="BI86" s="408"/>
      <c r="BJ86" s="408"/>
      <c r="BK86" s="408"/>
    </row>
    <row r="87" spans="1:63" s="390" customFormat="1" ht="12.75">
      <c r="A87" s="410"/>
      <c r="B87" s="360" t="s">
        <v>376</v>
      </c>
      <c r="C87" s="676">
        <v>0</v>
      </c>
      <c r="D87" s="677">
        <v>0</v>
      </c>
      <c r="E87" s="677">
        <v>0</v>
      </c>
      <c r="F87" s="677">
        <v>0</v>
      </c>
      <c r="G87" s="677">
        <v>0</v>
      </c>
      <c r="H87" s="677">
        <v>0</v>
      </c>
      <c r="I87" s="677">
        <v>0</v>
      </c>
      <c r="J87" s="677">
        <v>0</v>
      </c>
      <c r="K87" s="677">
        <v>0</v>
      </c>
      <c r="L87" s="677">
        <v>0</v>
      </c>
      <c r="M87" s="677">
        <v>0</v>
      </c>
      <c r="N87" s="678">
        <v>0</v>
      </c>
      <c r="O87" s="676">
        <v>0</v>
      </c>
      <c r="P87" s="677">
        <v>0</v>
      </c>
      <c r="Q87" s="677">
        <v>0</v>
      </c>
      <c r="R87" s="677">
        <v>0</v>
      </c>
      <c r="S87" s="677">
        <v>0</v>
      </c>
      <c r="T87" s="677">
        <v>0</v>
      </c>
      <c r="U87" s="677">
        <v>0</v>
      </c>
      <c r="V87" s="677">
        <v>0</v>
      </c>
      <c r="W87" s="677">
        <v>0</v>
      </c>
      <c r="X87" s="677">
        <v>0</v>
      </c>
      <c r="Y87" s="677">
        <v>0</v>
      </c>
      <c r="Z87" s="678">
        <v>0</v>
      </c>
      <c r="AA87" s="679">
        <v>0</v>
      </c>
      <c r="AB87" s="677">
        <v>0</v>
      </c>
      <c r="AC87" s="677">
        <v>0</v>
      </c>
      <c r="AD87" s="677">
        <v>0</v>
      </c>
      <c r="AE87" s="677">
        <v>0</v>
      </c>
      <c r="AF87" s="677"/>
      <c r="AG87" s="677"/>
      <c r="AH87" s="677"/>
      <c r="AI87" s="677"/>
      <c r="AJ87" s="677"/>
      <c r="AK87" s="677"/>
      <c r="AL87" s="677"/>
      <c r="AM87" s="677"/>
      <c r="AN87" s="677">
        <v>0</v>
      </c>
      <c r="AO87" s="677">
        <v>0</v>
      </c>
      <c r="AP87" s="677">
        <v>0</v>
      </c>
      <c r="AQ87" s="677">
        <v>0</v>
      </c>
      <c r="AR87" s="677">
        <v>0</v>
      </c>
      <c r="AS87" s="677">
        <v>0</v>
      </c>
      <c r="AT87" s="677">
        <v>0</v>
      </c>
      <c r="AU87" s="677">
        <v>0</v>
      </c>
      <c r="AV87" s="676"/>
      <c r="AW87" s="677"/>
      <c r="AX87" s="677"/>
      <c r="AY87" s="677"/>
      <c r="AZ87" s="677"/>
      <c r="BA87" s="677"/>
      <c r="BB87" s="677"/>
      <c r="BC87" s="677"/>
      <c r="BD87" s="677"/>
      <c r="BE87" s="678">
        <v>0</v>
      </c>
      <c r="BF87" s="417"/>
      <c r="BG87" s="408"/>
      <c r="BH87" s="408"/>
      <c r="BI87" s="408"/>
      <c r="BJ87" s="408"/>
      <c r="BK87" s="408"/>
    </row>
    <row r="88" spans="1:63" s="390" customFormat="1" ht="12.75">
      <c r="A88" s="410"/>
      <c r="B88" s="360" t="s">
        <v>377</v>
      </c>
      <c r="C88" s="676">
        <v>0</v>
      </c>
      <c r="D88" s="677">
        <v>0</v>
      </c>
      <c r="E88" s="677">
        <v>0</v>
      </c>
      <c r="F88" s="677">
        <v>0</v>
      </c>
      <c r="G88" s="677">
        <v>0</v>
      </c>
      <c r="H88" s="677">
        <v>0</v>
      </c>
      <c r="I88" s="677">
        <v>0</v>
      </c>
      <c r="J88" s="677">
        <v>0</v>
      </c>
      <c r="K88" s="677">
        <v>0</v>
      </c>
      <c r="L88" s="677">
        <v>0</v>
      </c>
      <c r="M88" s="677">
        <v>0</v>
      </c>
      <c r="N88" s="678">
        <v>0</v>
      </c>
      <c r="O88" s="676">
        <v>0</v>
      </c>
      <c r="P88" s="677">
        <v>0</v>
      </c>
      <c r="Q88" s="677">
        <v>0</v>
      </c>
      <c r="R88" s="677">
        <v>0</v>
      </c>
      <c r="S88" s="677">
        <v>0</v>
      </c>
      <c r="T88" s="677">
        <v>0</v>
      </c>
      <c r="U88" s="677">
        <v>0</v>
      </c>
      <c r="V88" s="677">
        <v>0</v>
      </c>
      <c r="W88" s="677">
        <v>0</v>
      </c>
      <c r="X88" s="677">
        <v>0</v>
      </c>
      <c r="Y88" s="677">
        <v>0</v>
      </c>
      <c r="Z88" s="678">
        <v>0</v>
      </c>
      <c r="AA88" s="679">
        <v>0</v>
      </c>
      <c r="AB88" s="677">
        <v>0</v>
      </c>
      <c r="AC88" s="677">
        <v>0</v>
      </c>
      <c r="AD88" s="677">
        <v>0</v>
      </c>
      <c r="AE88" s="677">
        <v>0</v>
      </c>
      <c r="AF88" s="677"/>
      <c r="AG88" s="677"/>
      <c r="AH88" s="677"/>
      <c r="AI88" s="677"/>
      <c r="AJ88" s="677"/>
      <c r="AK88" s="677"/>
      <c r="AL88" s="677"/>
      <c r="AM88" s="677"/>
      <c r="AN88" s="677">
        <v>0</v>
      </c>
      <c r="AO88" s="677">
        <v>0</v>
      </c>
      <c r="AP88" s="677">
        <v>0</v>
      </c>
      <c r="AQ88" s="677">
        <v>0</v>
      </c>
      <c r="AR88" s="677">
        <v>0</v>
      </c>
      <c r="AS88" s="677">
        <v>0</v>
      </c>
      <c r="AT88" s="677">
        <v>0</v>
      </c>
      <c r="AU88" s="677">
        <v>0</v>
      </c>
      <c r="AV88" s="676"/>
      <c r="AW88" s="677"/>
      <c r="AX88" s="677"/>
      <c r="AY88" s="677"/>
      <c r="AZ88" s="677"/>
      <c r="BA88" s="677"/>
      <c r="BB88" s="677"/>
      <c r="BC88" s="677"/>
      <c r="BD88" s="677"/>
      <c r="BE88" s="678">
        <v>0</v>
      </c>
      <c r="BF88" s="417"/>
      <c r="BG88" s="408"/>
      <c r="BH88" s="408"/>
      <c r="BI88" s="408"/>
      <c r="BJ88" s="408"/>
      <c r="BK88" s="408"/>
    </row>
    <row r="89" spans="1:63" s="390" customFormat="1" ht="12.75">
      <c r="A89" s="410"/>
      <c r="B89" s="360" t="s">
        <v>67</v>
      </c>
      <c r="C89" s="676">
        <v>0</v>
      </c>
      <c r="D89" s="677">
        <v>0</v>
      </c>
      <c r="E89" s="677">
        <v>0</v>
      </c>
      <c r="F89" s="677">
        <v>0</v>
      </c>
      <c r="G89" s="677">
        <v>0</v>
      </c>
      <c r="H89" s="677">
        <v>0</v>
      </c>
      <c r="I89" s="677">
        <v>0</v>
      </c>
      <c r="J89" s="677">
        <v>0</v>
      </c>
      <c r="K89" s="677">
        <v>0</v>
      </c>
      <c r="L89" s="677">
        <v>0</v>
      </c>
      <c r="M89" s="677">
        <v>0</v>
      </c>
      <c r="N89" s="678">
        <v>0</v>
      </c>
      <c r="O89" s="676">
        <v>0</v>
      </c>
      <c r="P89" s="677">
        <v>0</v>
      </c>
      <c r="Q89" s="677">
        <v>0</v>
      </c>
      <c r="R89" s="677">
        <v>0</v>
      </c>
      <c r="S89" s="677">
        <v>0</v>
      </c>
      <c r="T89" s="677">
        <v>0</v>
      </c>
      <c r="U89" s="677">
        <v>0</v>
      </c>
      <c r="V89" s="677">
        <v>0</v>
      </c>
      <c r="W89" s="677">
        <v>0</v>
      </c>
      <c r="X89" s="677">
        <v>0</v>
      </c>
      <c r="Y89" s="677">
        <v>0</v>
      </c>
      <c r="Z89" s="678">
        <v>0</v>
      </c>
      <c r="AA89" s="679">
        <v>0</v>
      </c>
      <c r="AB89" s="677">
        <v>0</v>
      </c>
      <c r="AC89" s="677">
        <v>0</v>
      </c>
      <c r="AD89" s="677">
        <v>0</v>
      </c>
      <c r="AE89" s="677">
        <v>0</v>
      </c>
      <c r="AF89" s="677"/>
      <c r="AG89" s="677"/>
      <c r="AH89" s="677"/>
      <c r="AI89" s="677"/>
      <c r="AJ89" s="677"/>
      <c r="AK89" s="677"/>
      <c r="AL89" s="677"/>
      <c r="AM89" s="677"/>
      <c r="AN89" s="677">
        <v>0</v>
      </c>
      <c r="AO89" s="677">
        <v>0</v>
      </c>
      <c r="AP89" s="677">
        <v>0</v>
      </c>
      <c r="AQ89" s="677">
        <v>0</v>
      </c>
      <c r="AR89" s="677">
        <v>0</v>
      </c>
      <c r="AS89" s="677">
        <v>0</v>
      </c>
      <c r="AT89" s="677">
        <v>0</v>
      </c>
      <c r="AU89" s="677">
        <v>0</v>
      </c>
      <c r="AV89" s="676"/>
      <c r="AW89" s="677"/>
      <c r="AX89" s="677"/>
      <c r="AY89" s="677"/>
      <c r="AZ89" s="677"/>
      <c r="BA89" s="677"/>
      <c r="BB89" s="677"/>
      <c r="BC89" s="677"/>
      <c r="BD89" s="677"/>
      <c r="BE89" s="678">
        <v>0</v>
      </c>
      <c r="BF89" s="417"/>
      <c r="BG89" s="408"/>
      <c r="BH89" s="408"/>
      <c r="BI89" s="408"/>
      <c r="BJ89" s="408"/>
      <c r="BK89" s="408"/>
    </row>
    <row r="90" spans="1:63" s="400" customFormat="1" ht="38.25">
      <c r="A90" s="411">
        <v>2</v>
      </c>
      <c r="B90" s="670" t="s">
        <v>53</v>
      </c>
      <c r="C90" s="657">
        <v>0</v>
      </c>
      <c r="D90" s="658">
        <v>0</v>
      </c>
      <c r="E90" s="658">
        <v>0</v>
      </c>
      <c r="F90" s="658">
        <v>0</v>
      </c>
      <c r="G90" s="658">
        <v>0</v>
      </c>
      <c r="H90" s="658">
        <v>0</v>
      </c>
      <c r="I90" s="658">
        <v>0</v>
      </c>
      <c r="J90" s="658">
        <v>0</v>
      </c>
      <c r="K90" s="658">
        <v>0</v>
      </c>
      <c r="L90" s="658">
        <v>0</v>
      </c>
      <c r="M90" s="658">
        <v>0</v>
      </c>
      <c r="N90" s="659">
        <v>0</v>
      </c>
      <c r="O90" s="671">
        <v>0</v>
      </c>
      <c r="P90" s="672">
        <v>0</v>
      </c>
      <c r="Q90" s="672">
        <v>0</v>
      </c>
      <c r="R90" s="672">
        <v>0</v>
      </c>
      <c r="S90" s="672">
        <v>0</v>
      </c>
      <c r="T90" s="672">
        <v>0</v>
      </c>
      <c r="U90" s="672">
        <v>0</v>
      </c>
      <c r="V90" s="672">
        <v>0</v>
      </c>
      <c r="W90" s="672">
        <v>0</v>
      </c>
      <c r="X90" s="672">
        <v>0</v>
      </c>
      <c r="Y90" s="672">
        <v>0</v>
      </c>
      <c r="Z90" s="673">
        <v>0</v>
      </c>
      <c r="AA90" s="674">
        <v>38.135593230000005</v>
      </c>
      <c r="AB90" s="658">
        <v>0</v>
      </c>
      <c r="AC90" s="658">
        <v>0</v>
      </c>
      <c r="AD90" s="672">
        <v>0</v>
      </c>
      <c r="AE90" s="672">
        <v>0</v>
      </c>
      <c r="AF90" s="672"/>
      <c r="AG90" s="672"/>
      <c r="AH90" s="672"/>
      <c r="AI90" s="672"/>
      <c r="AJ90" s="672"/>
      <c r="AK90" s="672"/>
      <c r="AL90" s="672"/>
      <c r="AM90" s="672"/>
      <c r="AN90" s="672">
        <v>0</v>
      </c>
      <c r="AO90" s="672">
        <v>0</v>
      </c>
      <c r="AP90" s="672">
        <v>0</v>
      </c>
      <c r="AQ90" s="672">
        <v>0</v>
      </c>
      <c r="AR90" s="672">
        <v>0</v>
      </c>
      <c r="AS90" s="672">
        <v>0</v>
      </c>
      <c r="AT90" s="672">
        <v>0</v>
      </c>
      <c r="AU90" s="672">
        <v>0</v>
      </c>
      <c r="AV90" s="671">
        <v>0</v>
      </c>
      <c r="AW90" s="672">
        <v>0</v>
      </c>
      <c r="AX90" s="672">
        <v>0</v>
      </c>
      <c r="AY90" s="672">
        <v>0</v>
      </c>
      <c r="AZ90" s="672">
        <v>0</v>
      </c>
      <c r="BA90" s="672">
        <v>0</v>
      </c>
      <c r="BB90" s="672">
        <v>0</v>
      </c>
      <c r="BC90" s="672">
        <v>0</v>
      </c>
      <c r="BD90" s="672">
        <v>0</v>
      </c>
      <c r="BE90" s="673">
        <v>0</v>
      </c>
      <c r="BF90" s="419"/>
      <c r="BG90" s="416"/>
      <c r="BH90" s="416"/>
      <c r="BI90" s="416"/>
      <c r="BJ90" s="416"/>
      <c r="BK90" s="416"/>
    </row>
    <row r="91" spans="1:63" s="390" customFormat="1" ht="12.75">
      <c r="A91" s="410"/>
      <c r="B91" s="360" t="s">
        <v>361</v>
      </c>
      <c r="C91" s="676">
        <v>0</v>
      </c>
      <c r="D91" s="677">
        <v>0</v>
      </c>
      <c r="E91" s="677">
        <v>0</v>
      </c>
      <c r="F91" s="677">
        <v>0</v>
      </c>
      <c r="G91" s="677">
        <v>0</v>
      </c>
      <c r="H91" s="677">
        <v>0</v>
      </c>
      <c r="I91" s="677">
        <v>0</v>
      </c>
      <c r="J91" s="677">
        <v>0</v>
      </c>
      <c r="K91" s="677">
        <v>0</v>
      </c>
      <c r="L91" s="677">
        <v>0</v>
      </c>
      <c r="M91" s="677">
        <v>0</v>
      </c>
      <c r="N91" s="678">
        <v>0</v>
      </c>
      <c r="O91" s="676">
        <v>0</v>
      </c>
      <c r="P91" s="677">
        <v>0</v>
      </c>
      <c r="Q91" s="677">
        <v>0</v>
      </c>
      <c r="R91" s="677">
        <v>0</v>
      </c>
      <c r="S91" s="677">
        <v>0</v>
      </c>
      <c r="T91" s="677">
        <v>0</v>
      </c>
      <c r="U91" s="677">
        <v>0</v>
      </c>
      <c r="V91" s="677">
        <v>0</v>
      </c>
      <c r="W91" s="677">
        <v>0</v>
      </c>
      <c r="X91" s="677">
        <v>0</v>
      </c>
      <c r="Y91" s="677">
        <v>0</v>
      </c>
      <c r="Z91" s="678">
        <v>0</v>
      </c>
      <c r="AA91" s="679">
        <v>38.135593230000005</v>
      </c>
      <c r="AB91" s="677">
        <v>0</v>
      </c>
      <c r="AC91" s="677">
        <v>0</v>
      </c>
      <c r="AD91" s="677">
        <v>0</v>
      </c>
      <c r="AE91" s="677">
        <v>0</v>
      </c>
      <c r="AF91" s="677"/>
      <c r="AG91" s="677"/>
      <c r="AH91" s="677"/>
      <c r="AI91" s="677"/>
      <c r="AJ91" s="677"/>
      <c r="AK91" s="677"/>
      <c r="AL91" s="677"/>
      <c r="AM91" s="677"/>
      <c r="AN91" s="677">
        <v>0</v>
      </c>
      <c r="AO91" s="677">
        <v>0</v>
      </c>
      <c r="AP91" s="677">
        <v>0</v>
      </c>
      <c r="AQ91" s="677">
        <v>0</v>
      </c>
      <c r="AR91" s="677">
        <v>0</v>
      </c>
      <c r="AS91" s="677">
        <v>0</v>
      </c>
      <c r="AT91" s="677">
        <v>0</v>
      </c>
      <c r="AU91" s="677">
        <v>0</v>
      </c>
      <c r="AV91" s="676">
        <v>0</v>
      </c>
      <c r="AW91" s="677">
        <v>0</v>
      </c>
      <c r="AX91" s="677">
        <v>0</v>
      </c>
      <c r="AY91" s="677">
        <v>0</v>
      </c>
      <c r="AZ91" s="677">
        <v>0</v>
      </c>
      <c r="BA91" s="677">
        <v>0</v>
      </c>
      <c r="BB91" s="677">
        <v>0</v>
      </c>
      <c r="BC91" s="677">
        <v>0</v>
      </c>
      <c r="BD91" s="677">
        <v>0</v>
      </c>
      <c r="BE91" s="678">
        <v>0</v>
      </c>
      <c r="BF91" s="417"/>
      <c r="BG91" s="408"/>
      <c r="BH91" s="408"/>
      <c r="BI91" s="408"/>
      <c r="BJ91" s="408"/>
      <c r="BK91" s="408"/>
    </row>
    <row r="92" spans="1:63" s="390" customFormat="1" ht="12.75">
      <c r="A92" s="410"/>
      <c r="B92" s="360" t="s">
        <v>362</v>
      </c>
      <c r="C92" s="676">
        <v>0</v>
      </c>
      <c r="D92" s="677">
        <v>0</v>
      </c>
      <c r="E92" s="677">
        <v>0</v>
      </c>
      <c r="F92" s="677">
        <v>0</v>
      </c>
      <c r="G92" s="677">
        <v>0</v>
      </c>
      <c r="H92" s="677">
        <v>0</v>
      </c>
      <c r="I92" s="677">
        <v>0</v>
      </c>
      <c r="J92" s="677">
        <v>0</v>
      </c>
      <c r="K92" s="677">
        <v>0</v>
      </c>
      <c r="L92" s="677">
        <v>0</v>
      </c>
      <c r="M92" s="677">
        <v>0</v>
      </c>
      <c r="N92" s="678">
        <v>0</v>
      </c>
      <c r="O92" s="676">
        <v>0</v>
      </c>
      <c r="P92" s="677">
        <v>0</v>
      </c>
      <c r="Q92" s="677">
        <v>0</v>
      </c>
      <c r="R92" s="677">
        <v>0</v>
      </c>
      <c r="S92" s="677">
        <v>0</v>
      </c>
      <c r="T92" s="677">
        <v>0</v>
      </c>
      <c r="U92" s="677">
        <v>0</v>
      </c>
      <c r="V92" s="677">
        <v>0</v>
      </c>
      <c r="W92" s="677">
        <v>0</v>
      </c>
      <c r="X92" s="677">
        <v>0</v>
      </c>
      <c r="Y92" s="677">
        <v>0</v>
      </c>
      <c r="Z92" s="678">
        <v>0</v>
      </c>
      <c r="AA92" s="679">
        <v>34.245762720000002</v>
      </c>
      <c r="AB92" s="677">
        <v>0</v>
      </c>
      <c r="AC92" s="677">
        <v>0</v>
      </c>
      <c r="AD92" s="677">
        <v>0</v>
      </c>
      <c r="AE92" s="677">
        <v>0</v>
      </c>
      <c r="AF92" s="677"/>
      <c r="AG92" s="677"/>
      <c r="AH92" s="677"/>
      <c r="AI92" s="677"/>
      <c r="AJ92" s="677"/>
      <c r="AK92" s="677"/>
      <c r="AL92" s="677"/>
      <c r="AM92" s="677"/>
      <c r="AN92" s="677">
        <v>0</v>
      </c>
      <c r="AO92" s="677">
        <v>0</v>
      </c>
      <c r="AP92" s="677">
        <v>0</v>
      </c>
      <c r="AQ92" s="677">
        <v>0</v>
      </c>
      <c r="AR92" s="677">
        <v>0</v>
      </c>
      <c r="AS92" s="677">
        <v>0</v>
      </c>
      <c r="AT92" s="677">
        <v>0</v>
      </c>
      <c r="AU92" s="677">
        <v>0</v>
      </c>
      <c r="AV92" s="676">
        <v>0</v>
      </c>
      <c r="AW92" s="677">
        <v>0</v>
      </c>
      <c r="AX92" s="677">
        <v>0</v>
      </c>
      <c r="AY92" s="677">
        <v>0</v>
      </c>
      <c r="AZ92" s="677">
        <v>0</v>
      </c>
      <c r="BA92" s="677">
        <v>0</v>
      </c>
      <c r="BB92" s="677">
        <v>0</v>
      </c>
      <c r="BC92" s="677">
        <v>0</v>
      </c>
      <c r="BD92" s="677">
        <v>0</v>
      </c>
      <c r="BE92" s="678">
        <v>0</v>
      </c>
      <c r="BF92" s="417"/>
      <c r="BG92" s="408"/>
      <c r="BH92" s="408"/>
      <c r="BI92" s="408"/>
      <c r="BJ92" s="408"/>
      <c r="BK92" s="408"/>
    </row>
    <row r="93" spans="1:63" s="390" customFormat="1" ht="12.75">
      <c r="A93" s="410"/>
      <c r="B93" s="360" t="s">
        <v>363</v>
      </c>
      <c r="C93" s="676">
        <v>0</v>
      </c>
      <c r="D93" s="677">
        <v>0</v>
      </c>
      <c r="E93" s="677">
        <v>0</v>
      </c>
      <c r="F93" s="677">
        <v>0</v>
      </c>
      <c r="G93" s="677">
        <v>0</v>
      </c>
      <c r="H93" s="677">
        <v>0</v>
      </c>
      <c r="I93" s="677">
        <v>0</v>
      </c>
      <c r="J93" s="677">
        <v>0</v>
      </c>
      <c r="K93" s="677">
        <v>0</v>
      </c>
      <c r="L93" s="677">
        <v>0</v>
      </c>
      <c r="M93" s="677">
        <v>0</v>
      </c>
      <c r="N93" s="678">
        <v>0</v>
      </c>
      <c r="O93" s="676">
        <v>0</v>
      </c>
      <c r="P93" s="677">
        <v>0</v>
      </c>
      <c r="Q93" s="677">
        <v>0</v>
      </c>
      <c r="R93" s="677">
        <v>0</v>
      </c>
      <c r="S93" s="677">
        <v>0</v>
      </c>
      <c r="T93" s="677">
        <v>0</v>
      </c>
      <c r="U93" s="677">
        <v>0</v>
      </c>
      <c r="V93" s="677">
        <v>0</v>
      </c>
      <c r="W93" s="677">
        <v>0</v>
      </c>
      <c r="X93" s="677">
        <v>0</v>
      </c>
      <c r="Y93" s="677">
        <v>0</v>
      </c>
      <c r="Z93" s="678">
        <v>0</v>
      </c>
      <c r="AA93" s="679">
        <v>19.855932209999999</v>
      </c>
      <c r="AB93" s="677">
        <v>0</v>
      </c>
      <c r="AC93" s="677">
        <v>0</v>
      </c>
      <c r="AD93" s="677">
        <v>0</v>
      </c>
      <c r="AE93" s="677">
        <v>0</v>
      </c>
      <c r="AF93" s="677"/>
      <c r="AG93" s="677"/>
      <c r="AH93" s="677"/>
      <c r="AI93" s="677"/>
      <c r="AJ93" s="677"/>
      <c r="AK93" s="677"/>
      <c r="AL93" s="677"/>
      <c r="AM93" s="677"/>
      <c r="AN93" s="677">
        <v>0</v>
      </c>
      <c r="AO93" s="677">
        <v>0</v>
      </c>
      <c r="AP93" s="677">
        <v>0</v>
      </c>
      <c r="AQ93" s="677">
        <v>0</v>
      </c>
      <c r="AR93" s="677">
        <v>0</v>
      </c>
      <c r="AS93" s="677">
        <v>0</v>
      </c>
      <c r="AT93" s="677">
        <v>0</v>
      </c>
      <c r="AU93" s="677">
        <v>0</v>
      </c>
      <c r="AV93" s="676">
        <v>0</v>
      </c>
      <c r="AW93" s="677">
        <v>0</v>
      </c>
      <c r="AX93" s="677">
        <v>0</v>
      </c>
      <c r="AY93" s="677">
        <v>0</v>
      </c>
      <c r="AZ93" s="677">
        <v>0</v>
      </c>
      <c r="BA93" s="677">
        <v>0</v>
      </c>
      <c r="BB93" s="677">
        <v>0</v>
      </c>
      <c r="BC93" s="677">
        <v>0</v>
      </c>
      <c r="BD93" s="677">
        <v>0</v>
      </c>
      <c r="BE93" s="678">
        <v>0</v>
      </c>
      <c r="BF93" s="417"/>
      <c r="BG93" s="408"/>
      <c r="BH93" s="408"/>
      <c r="BI93" s="408"/>
      <c r="BJ93" s="408"/>
      <c r="BK93" s="408"/>
    </row>
    <row r="94" spans="1:63" s="390" customFormat="1" ht="12.75">
      <c r="A94" s="410"/>
      <c r="B94" s="360" t="s">
        <v>364</v>
      </c>
      <c r="C94" s="676">
        <v>0</v>
      </c>
      <c r="D94" s="677">
        <v>0</v>
      </c>
      <c r="E94" s="677">
        <v>0</v>
      </c>
      <c r="F94" s="677">
        <v>0</v>
      </c>
      <c r="G94" s="677">
        <v>0</v>
      </c>
      <c r="H94" s="677">
        <v>0</v>
      </c>
      <c r="I94" s="677">
        <v>0</v>
      </c>
      <c r="J94" s="677">
        <v>0</v>
      </c>
      <c r="K94" s="677">
        <v>0</v>
      </c>
      <c r="L94" s="677">
        <v>0</v>
      </c>
      <c r="M94" s="677">
        <v>0</v>
      </c>
      <c r="N94" s="678">
        <v>0</v>
      </c>
      <c r="O94" s="676">
        <v>0</v>
      </c>
      <c r="P94" s="677">
        <v>0</v>
      </c>
      <c r="Q94" s="677">
        <v>0</v>
      </c>
      <c r="R94" s="677">
        <v>0</v>
      </c>
      <c r="S94" s="677">
        <v>0</v>
      </c>
      <c r="T94" s="677">
        <v>0</v>
      </c>
      <c r="U94" s="677">
        <v>0</v>
      </c>
      <c r="V94" s="677">
        <v>0</v>
      </c>
      <c r="W94" s="677">
        <v>0</v>
      </c>
      <c r="X94" s="677">
        <v>0</v>
      </c>
      <c r="Y94" s="677">
        <v>0</v>
      </c>
      <c r="Z94" s="678">
        <v>0</v>
      </c>
      <c r="AA94" s="679"/>
      <c r="AB94" s="677">
        <v>0</v>
      </c>
      <c r="AC94" s="677">
        <v>0</v>
      </c>
      <c r="AD94" s="677">
        <v>0</v>
      </c>
      <c r="AE94" s="677">
        <v>0</v>
      </c>
      <c r="AF94" s="677"/>
      <c r="AG94" s="677"/>
      <c r="AH94" s="677"/>
      <c r="AI94" s="677"/>
      <c r="AJ94" s="677"/>
      <c r="AK94" s="677"/>
      <c r="AL94" s="677"/>
      <c r="AM94" s="677"/>
      <c r="AN94" s="677">
        <v>0</v>
      </c>
      <c r="AO94" s="677">
        <v>0</v>
      </c>
      <c r="AP94" s="677">
        <v>0</v>
      </c>
      <c r="AQ94" s="677">
        <v>0</v>
      </c>
      <c r="AR94" s="677">
        <v>0</v>
      </c>
      <c r="AS94" s="677">
        <v>0</v>
      </c>
      <c r="AT94" s="677">
        <v>0</v>
      </c>
      <c r="AU94" s="677">
        <v>0</v>
      </c>
      <c r="AV94" s="676"/>
      <c r="AW94" s="677"/>
      <c r="AX94" s="677"/>
      <c r="AY94" s="677"/>
      <c r="AZ94" s="677"/>
      <c r="BA94" s="677"/>
      <c r="BB94" s="677"/>
      <c r="BC94" s="677"/>
      <c r="BD94" s="677"/>
      <c r="BE94" s="678">
        <v>0</v>
      </c>
      <c r="BF94" s="417"/>
      <c r="BG94" s="408"/>
      <c r="BH94" s="408"/>
      <c r="BI94" s="408"/>
      <c r="BJ94" s="408"/>
      <c r="BK94" s="408"/>
    </row>
    <row r="95" spans="1:63" s="390" customFormat="1" ht="12.75">
      <c r="A95" s="410"/>
      <c r="B95" s="360" t="s">
        <v>365</v>
      </c>
      <c r="C95" s="676">
        <v>0</v>
      </c>
      <c r="D95" s="677">
        <v>0</v>
      </c>
      <c r="E95" s="677">
        <v>0</v>
      </c>
      <c r="F95" s="677">
        <v>0</v>
      </c>
      <c r="G95" s="677">
        <v>0</v>
      </c>
      <c r="H95" s="677">
        <v>0</v>
      </c>
      <c r="I95" s="677">
        <v>0</v>
      </c>
      <c r="J95" s="677">
        <v>0</v>
      </c>
      <c r="K95" s="677">
        <v>0</v>
      </c>
      <c r="L95" s="677">
        <v>0</v>
      </c>
      <c r="M95" s="677">
        <v>0</v>
      </c>
      <c r="N95" s="678">
        <v>0</v>
      </c>
      <c r="O95" s="676">
        <v>0</v>
      </c>
      <c r="P95" s="677">
        <v>0</v>
      </c>
      <c r="Q95" s="677">
        <v>0</v>
      </c>
      <c r="R95" s="677">
        <v>0</v>
      </c>
      <c r="S95" s="677">
        <v>0</v>
      </c>
      <c r="T95" s="677">
        <v>0</v>
      </c>
      <c r="U95" s="677">
        <v>0</v>
      </c>
      <c r="V95" s="677">
        <v>0</v>
      </c>
      <c r="W95" s="677">
        <v>0</v>
      </c>
      <c r="X95" s="677">
        <v>0</v>
      </c>
      <c r="Y95" s="677">
        <v>0</v>
      </c>
      <c r="Z95" s="678">
        <v>0</v>
      </c>
      <c r="AA95" s="679"/>
      <c r="AB95" s="677">
        <v>0</v>
      </c>
      <c r="AC95" s="677">
        <v>0</v>
      </c>
      <c r="AD95" s="677">
        <v>0</v>
      </c>
      <c r="AE95" s="677">
        <v>0</v>
      </c>
      <c r="AF95" s="677"/>
      <c r="AG95" s="677"/>
      <c r="AH95" s="677"/>
      <c r="AI95" s="677"/>
      <c r="AJ95" s="677"/>
      <c r="AK95" s="677"/>
      <c r="AL95" s="677"/>
      <c r="AM95" s="677"/>
      <c r="AN95" s="677">
        <v>0</v>
      </c>
      <c r="AO95" s="677">
        <v>0</v>
      </c>
      <c r="AP95" s="677">
        <v>0</v>
      </c>
      <c r="AQ95" s="677">
        <v>0</v>
      </c>
      <c r="AR95" s="677">
        <v>0</v>
      </c>
      <c r="AS95" s="677">
        <v>0</v>
      </c>
      <c r="AT95" s="677">
        <v>0</v>
      </c>
      <c r="AU95" s="677">
        <v>0</v>
      </c>
      <c r="AV95" s="676"/>
      <c r="AW95" s="677"/>
      <c r="AX95" s="677"/>
      <c r="AY95" s="677"/>
      <c r="AZ95" s="677"/>
      <c r="BA95" s="677"/>
      <c r="BB95" s="677"/>
      <c r="BC95" s="677"/>
      <c r="BD95" s="677"/>
      <c r="BE95" s="678">
        <v>0</v>
      </c>
      <c r="BF95" s="417"/>
      <c r="BG95" s="408"/>
      <c r="BH95" s="408"/>
      <c r="BI95" s="408"/>
      <c r="BJ95" s="408"/>
      <c r="BK95" s="408"/>
    </row>
    <row r="96" spans="1:63" s="390" customFormat="1" ht="12.75">
      <c r="A96" s="410"/>
      <c r="B96" s="360" t="s">
        <v>366</v>
      </c>
      <c r="C96" s="676">
        <v>0</v>
      </c>
      <c r="D96" s="677">
        <v>0</v>
      </c>
      <c r="E96" s="677">
        <v>0</v>
      </c>
      <c r="F96" s="677">
        <v>0</v>
      </c>
      <c r="G96" s="677">
        <v>0</v>
      </c>
      <c r="H96" s="677">
        <v>0</v>
      </c>
      <c r="I96" s="677">
        <v>0</v>
      </c>
      <c r="J96" s="677">
        <v>0</v>
      </c>
      <c r="K96" s="677">
        <v>0</v>
      </c>
      <c r="L96" s="677">
        <v>0</v>
      </c>
      <c r="M96" s="677">
        <v>0</v>
      </c>
      <c r="N96" s="678">
        <v>0</v>
      </c>
      <c r="O96" s="676">
        <v>0</v>
      </c>
      <c r="P96" s="677">
        <v>0</v>
      </c>
      <c r="Q96" s="677">
        <v>0</v>
      </c>
      <c r="R96" s="677">
        <v>0</v>
      </c>
      <c r="S96" s="677">
        <v>0</v>
      </c>
      <c r="T96" s="677">
        <v>0</v>
      </c>
      <c r="U96" s="677">
        <v>0</v>
      </c>
      <c r="V96" s="677">
        <v>0</v>
      </c>
      <c r="W96" s="677">
        <v>0</v>
      </c>
      <c r="X96" s="677">
        <v>0</v>
      </c>
      <c r="Y96" s="677">
        <v>0</v>
      </c>
      <c r="Z96" s="678">
        <v>0</v>
      </c>
      <c r="AA96" s="679">
        <v>10.23728814</v>
      </c>
      <c r="AB96" s="677">
        <v>0</v>
      </c>
      <c r="AC96" s="677">
        <v>0</v>
      </c>
      <c r="AD96" s="677">
        <v>0</v>
      </c>
      <c r="AE96" s="677">
        <v>0</v>
      </c>
      <c r="AF96" s="677"/>
      <c r="AG96" s="677"/>
      <c r="AH96" s="677"/>
      <c r="AI96" s="677"/>
      <c r="AJ96" s="677"/>
      <c r="AK96" s="677"/>
      <c r="AL96" s="677"/>
      <c r="AM96" s="677"/>
      <c r="AN96" s="677">
        <v>0</v>
      </c>
      <c r="AO96" s="677">
        <v>0</v>
      </c>
      <c r="AP96" s="677">
        <v>0</v>
      </c>
      <c r="AQ96" s="677">
        <v>0</v>
      </c>
      <c r="AR96" s="677">
        <v>0</v>
      </c>
      <c r="AS96" s="677">
        <v>0</v>
      </c>
      <c r="AT96" s="677">
        <v>0</v>
      </c>
      <c r="AU96" s="677">
        <v>0</v>
      </c>
      <c r="AV96" s="676"/>
      <c r="AW96" s="677"/>
      <c r="AX96" s="677"/>
      <c r="AY96" s="677"/>
      <c r="AZ96" s="677"/>
      <c r="BA96" s="677"/>
      <c r="BB96" s="677"/>
      <c r="BC96" s="677"/>
      <c r="BD96" s="677"/>
      <c r="BE96" s="678">
        <v>0</v>
      </c>
      <c r="BF96" s="417"/>
      <c r="BG96" s="408"/>
      <c r="BH96" s="408"/>
      <c r="BI96" s="408"/>
      <c r="BJ96" s="408"/>
      <c r="BK96" s="408"/>
    </row>
    <row r="97" spans="1:63" s="390" customFormat="1" ht="12.75">
      <c r="A97" s="410"/>
      <c r="B97" s="360" t="s">
        <v>367</v>
      </c>
      <c r="C97" s="676">
        <v>0</v>
      </c>
      <c r="D97" s="677">
        <v>0</v>
      </c>
      <c r="E97" s="677">
        <v>0</v>
      </c>
      <c r="F97" s="677">
        <v>0</v>
      </c>
      <c r="G97" s="677">
        <v>0</v>
      </c>
      <c r="H97" s="677">
        <v>0</v>
      </c>
      <c r="I97" s="677">
        <v>0</v>
      </c>
      <c r="J97" s="677">
        <v>0</v>
      </c>
      <c r="K97" s="677">
        <v>0</v>
      </c>
      <c r="L97" s="677">
        <v>0</v>
      </c>
      <c r="M97" s="677">
        <v>0</v>
      </c>
      <c r="N97" s="678">
        <v>0</v>
      </c>
      <c r="O97" s="676">
        <v>0</v>
      </c>
      <c r="P97" s="677">
        <v>0</v>
      </c>
      <c r="Q97" s="677">
        <v>0</v>
      </c>
      <c r="R97" s="677">
        <v>0</v>
      </c>
      <c r="S97" s="677">
        <v>0</v>
      </c>
      <c r="T97" s="677">
        <v>0</v>
      </c>
      <c r="U97" s="677">
        <v>0</v>
      </c>
      <c r="V97" s="677">
        <v>0</v>
      </c>
      <c r="W97" s="677">
        <v>0</v>
      </c>
      <c r="X97" s="677">
        <v>0</v>
      </c>
      <c r="Y97" s="677">
        <v>0</v>
      </c>
      <c r="Z97" s="678">
        <v>0</v>
      </c>
      <c r="AA97" s="679">
        <v>9.6186440700000002</v>
      </c>
      <c r="AB97" s="677">
        <v>0</v>
      </c>
      <c r="AC97" s="677">
        <v>0</v>
      </c>
      <c r="AD97" s="677">
        <v>0</v>
      </c>
      <c r="AE97" s="677">
        <v>0</v>
      </c>
      <c r="AF97" s="677"/>
      <c r="AG97" s="677"/>
      <c r="AH97" s="677"/>
      <c r="AI97" s="677"/>
      <c r="AJ97" s="677"/>
      <c r="AK97" s="677"/>
      <c r="AL97" s="677"/>
      <c r="AM97" s="677"/>
      <c r="AN97" s="677">
        <v>0</v>
      </c>
      <c r="AO97" s="677">
        <v>0</v>
      </c>
      <c r="AP97" s="677">
        <v>0</v>
      </c>
      <c r="AQ97" s="677">
        <v>0</v>
      </c>
      <c r="AR97" s="677">
        <v>0</v>
      </c>
      <c r="AS97" s="677">
        <v>0</v>
      </c>
      <c r="AT97" s="677">
        <v>0</v>
      </c>
      <c r="AU97" s="677">
        <v>0</v>
      </c>
      <c r="AV97" s="676"/>
      <c r="AW97" s="677"/>
      <c r="AX97" s="677"/>
      <c r="AY97" s="677"/>
      <c r="AZ97" s="677"/>
      <c r="BA97" s="677"/>
      <c r="BB97" s="677"/>
      <c r="BC97" s="677"/>
      <c r="BD97" s="677"/>
      <c r="BE97" s="678">
        <v>0</v>
      </c>
      <c r="BF97" s="417"/>
      <c r="BG97" s="408"/>
      <c r="BH97" s="408"/>
      <c r="BI97" s="408"/>
      <c r="BJ97" s="408"/>
      <c r="BK97" s="408"/>
    </row>
    <row r="98" spans="1:63" s="390" customFormat="1" ht="12.75">
      <c r="A98" s="410"/>
      <c r="B98" s="360" t="s">
        <v>368</v>
      </c>
      <c r="C98" s="676">
        <v>0</v>
      </c>
      <c r="D98" s="677">
        <v>0</v>
      </c>
      <c r="E98" s="677">
        <v>0</v>
      </c>
      <c r="F98" s="677">
        <v>0</v>
      </c>
      <c r="G98" s="677">
        <v>0</v>
      </c>
      <c r="H98" s="677">
        <v>0</v>
      </c>
      <c r="I98" s="677">
        <v>0</v>
      </c>
      <c r="J98" s="677">
        <v>0</v>
      </c>
      <c r="K98" s="677">
        <v>0</v>
      </c>
      <c r="L98" s="677">
        <v>0</v>
      </c>
      <c r="M98" s="677">
        <v>0</v>
      </c>
      <c r="N98" s="678">
        <v>0</v>
      </c>
      <c r="O98" s="676">
        <v>0</v>
      </c>
      <c r="P98" s="677">
        <v>0</v>
      </c>
      <c r="Q98" s="677">
        <v>0</v>
      </c>
      <c r="R98" s="677">
        <v>0</v>
      </c>
      <c r="S98" s="677">
        <v>0</v>
      </c>
      <c r="T98" s="677">
        <v>0</v>
      </c>
      <c r="U98" s="677">
        <v>0</v>
      </c>
      <c r="V98" s="677">
        <v>0</v>
      </c>
      <c r="W98" s="677">
        <v>0</v>
      </c>
      <c r="X98" s="677">
        <v>0</v>
      </c>
      <c r="Y98" s="677">
        <v>0</v>
      </c>
      <c r="Z98" s="678">
        <v>0</v>
      </c>
      <c r="AA98" s="679">
        <v>14.389830509999999</v>
      </c>
      <c r="AB98" s="677">
        <v>0</v>
      </c>
      <c r="AC98" s="677">
        <v>0</v>
      </c>
      <c r="AD98" s="677">
        <v>0</v>
      </c>
      <c r="AE98" s="677">
        <v>0</v>
      </c>
      <c r="AF98" s="677"/>
      <c r="AG98" s="677"/>
      <c r="AH98" s="677"/>
      <c r="AI98" s="677"/>
      <c r="AJ98" s="677"/>
      <c r="AK98" s="677"/>
      <c r="AL98" s="677"/>
      <c r="AM98" s="677"/>
      <c r="AN98" s="677">
        <v>0</v>
      </c>
      <c r="AO98" s="677">
        <v>0</v>
      </c>
      <c r="AP98" s="677">
        <v>0</v>
      </c>
      <c r="AQ98" s="677">
        <v>0</v>
      </c>
      <c r="AR98" s="677">
        <v>0</v>
      </c>
      <c r="AS98" s="677">
        <v>0</v>
      </c>
      <c r="AT98" s="677">
        <v>0</v>
      </c>
      <c r="AU98" s="677">
        <v>0</v>
      </c>
      <c r="AV98" s="676">
        <v>0</v>
      </c>
      <c r="AW98" s="677">
        <v>0</v>
      </c>
      <c r="AX98" s="677">
        <v>0</v>
      </c>
      <c r="AY98" s="677">
        <v>0</v>
      </c>
      <c r="AZ98" s="677">
        <v>0</v>
      </c>
      <c r="BA98" s="677">
        <v>0</v>
      </c>
      <c r="BB98" s="677">
        <v>0</v>
      </c>
      <c r="BC98" s="677">
        <v>0</v>
      </c>
      <c r="BD98" s="677">
        <v>0</v>
      </c>
      <c r="BE98" s="678">
        <v>0</v>
      </c>
      <c r="BF98" s="417"/>
      <c r="BG98" s="408"/>
      <c r="BH98" s="408"/>
      <c r="BI98" s="408"/>
      <c r="BJ98" s="408"/>
      <c r="BK98" s="408"/>
    </row>
    <row r="99" spans="1:63" s="390" customFormat="1" ht="12.75">
      <c r="A99" s="410"/>
      <c r="B99" s="360" t="s">
        <v>369</v>
      </c>
      <c r="C99" s="676">
        <v>0</v>
      </c>
      <c r="D99" s="677">
        <v>0</v>
      </c>
      <c r="E99" s="677">
        <v>0</v>
      </c>
      <c r="F99" s="677">
        <v>0</v>
      </c>
      <c r="G99" s="677">
        <v>0</v>
      </c>
      <c r="H99" s="677">
        <v>0</v>
      </c>
      <c r="I99" s="677">
        <v>0</v>
      </c>
      <c r="J99" s="677">
        <v>0</v>
      </c>
      <c r="K99" s="677">
        <v>0</v>
      </c>
      <c r="L99" s="677">
        <v>0</v>
      </c>
      <c r="M99" s="677">
        <v>0</v>
      </c>
      <c r="N99" s="678">
        <v>0</v>
      </c>
      <c r="O99" s="676">
        <v>0</v>
      </c>
      <c r="P99" s="677">
        <v>0</v>
      </c>
      <c r="Q99" s="677">
        <v>0</v>
      </c>
      <c r="R99" s="677">
        <v>0</v>
      </c>
      <c r="S99" s="677">
        <v>0</v>
      </c>
      <c r="T99" s="677">
        <v>0</v>
      </c>
      <c r="U99" s="677">
        <v>0</v>
      </c>
      <c r="V99" s="677">
        <v>0</v>
      </c>
      <c r="W99" s="677">
        <v>0</v>
      </c>
      <c r="X99" s="677">
        <v>0</v>
      </c>
      <c r="Y99" s="677">
        <v>0</v>
      </c>
      <c r="Z99" s="678">
        <v>0</v>
      </c>
      <c r="AA99" s="679"/>
      <c r="AB99" s="677">
        <v>0</v>
      </c>
      <c r="AC99" s="677">
        <v>0</v>
      </c>
      <c r="AD99" s="677">
        <v>0</v>
      </c>
      <c r="AE99" s="677">
        <v>0</v>
      </c>
      <c r="AF99" s="677"/>
      <c r="AG99" s="677"/>
      <c r="AH99" s="677"/>
      <c r="AI99" s="677"/>
      <c r="AJ99" s="677"/>
      <c r="AK99" s="677"/>
      <c r="AL99" s="677"/>
      <c r="AM99" s="677"/>
      <c r="AN99" s="677">
        <v>0</v>
      </c>
      <c r="AO99" s="677">
        <v>0</v>
      </c>
      <c r="AP99" s="677">
        <v>0</v>
      </c>
      <c r="AQ99" s="677">
        <v>0</v>
      </c>
      <c r="AR99" s="677">
        <v>0</v>
      </c>
      <c r="AS99" s="677">
        <v>0</v>
      </c>
      <c r="AT99" s="677">
        <v>0</v>
      </c>
      <c r="AU99" s="677">
        <v>0</v>
      </c>
      <c r="AV99" s="676"/>
      <c r="AW99" s="677"/>
      <c r="AX99" s="677"/>
      <c r="AY99" s="677"/>
      <c r="AZ99" s="677"/>
      <c r="BA99" s="677"/>
      <c r="BB99" s="677"/>
      <c r="BC99" s="677"/>
      <c r="BD99" s="677"/>
      <c r="BE99" s="678">
        <v>0</v>
      </c>
      <c r="BF99" s="417"/>
      <c r="BG99" s="408"/>
      <c r="BH99" s="408"/>
      <c r="BI99" s="408"/>
      <c r="BJ99" s="408"/>
      <c r="BK99" s="408"/>
    </row>
    <row r="100" spans="1:63" s="390" customFormat="1" ht="12.75">
      <c r="A100" s="410"/>
      <c r="B100" s="360" t="s">
        <v>370</v>
      </c>
      <c r="C100" s="676">
        <v>0</v>
      </c>
      <c r="D100" s="677">
        <v>0</v>
      </c>
      <c r="E100" s="677">
        <v>0</v>
      </c>
      <c r="F100" s="677">
        <v>0</v>
      </c>
      <c r="G100" s="677">
        <v>0</v>
      </c>
      <c r="H100" s="677">
        <v>0</v>
      </c>
      <c r="I100" s="677">
        <v>0</v>
      </c>
      <c r="J100" s="677">
        <v>0</v>
      </c>
      <c r="K100" s="677">
        <v>0</v>
      </c>
      <c r="L100" s="677">
        <v>0</v>
      </c>
      <c r="M100" s="677">
        <v>0</v>
      </c>
      <c r="N100" s="678">
        <v>0</v>
      </c>
      <c r="O100" s="676">
        <v>0</v>
      </c>
      <c r="P100" s="677">
        <v>0</v>
      </c>
      <c r="Q100" s="677">
        <v>0</v>
      </c>
      <c r="R100" s="677">
        <v>0</v>
      </c>
      <c r="S100" s="677">
        <v>0</v>
      </c>
      <c r="T100" s="677">
        <v>0</v>
      </c>
      <c r="U100" s="677">
        <v>0</v>
      </c>
      <c r="V100" s="677">
        <v>0</v>
      </c>
      <c r="W100" s="677">
        <v>0</v>
      </c>
      <c r="X100" s="677">
        <v>0</v>
      </c>
      <c r="Y100" s="677">
        <v>0</v>
      </c>
      <c r="Z100" s="678">
        <v>0</v>
      </c>
      <c r="AA100" s="679"/>
      <c r="AB100" s="677">
        <v>0</v>
      </c>
      <c r="AC100" s="677">
        <v>0</v>
      </c>
      <c r="AD100" s="677">
        <v>0</v>
      </c>
      <c r="AE100" s="677">
        <v>0</v>
      </c>
      <c r="AF100" s="677"/>
      <c r="AG100" s="677"/>
      <c r="AH100" s="677"/>
      <c r="AI100" s="677"/>
      <c r="AJ100" s="677"/>
      <c r="AK100" s="677"/>
      <c r="AL100" s="677"/>
      <c r="AM100" s="677"/>
      <c r="AN100" s="677">
        <v>0</v>
      </c>
      <c r="AO100" s="677">
        <v>0</v>
      </c>
      <c r="AP100" s="677">
        <v>0</v>
      </c>
      <c r="AQ100" s="677">
        <v>0</v>
      </c>
      <c r="AR100" s="677">
        <v>0</v>
      </c>
      <c r="AS100" s="677">
        <v>0</v>
      </c>
      <c r="AT100" s="677">
        <v>0</v>
      </c>
      <c r="AU100" s="677">
        <v>0</v>
      </c>
      <c r="AV100" s="676"/>
      <c r="AW100" s="677"/>
      <c r="AX100" s="677"/>
      <c r="AY100" s="677"/>
      <c r="AZ100" s="677"/>
      <c r="BA100" s="677"/>
      <c r="BB100" s="677"/>
      <c r="BC100" s="677"/>
      <c r="BD100" s="677"/>
      <c r="BE100" s="678">
        <v>0</v>
      </c>
      <c r="BF100" s="417"/>
      <c r="BG100" s="408"/>
      <c r="BH100" s="408"/>
      <c r="BI100" s="408"/>
      <c r="BJ100" s="408"/>
      <c r="BK100" s="408"/>
    </row>
    <row r="101" spans="1:63" s="390" customFormat="1" ht="12.75">
      <c r="A101" s="410"/>
      <c r="B101" s="360" t="s">
        <v>371</v>
      </c>
      <c r="C101" s="676">
        <v>0</v>
      </c>
      <c r="D101" s="677">
        <v>0</v>
      </c>
      <c r="E101" s="677">
        <v>0</v>
      </c>
      <c r="F101" s="677">
        <v>0</v>
      </c>
      <c r="G101" s="677">
        <v>0</v>
      </c>
      <c r="H101" s="677">
        <v>0</v>
      </c>
      <c r="I101" s="677">
        <v>0</v>
      </c>
      <c r="J101" s="677">
        <v>0</v>
      </c>
      <c r="K101" s="677">
        <v>0</v>
      </c>
      <c r="L101" s="677">
        <v>0</v>
      </c>
      <c r="M101" s="677">
        <v>0</v>
      </c>
      <c r="N101" s="678">
        <v>0</v>
      </c>
      <c r="O101" s="676">
        <v>0</v>
      </c>
      <c r="P101" s="677">
        <v>0</v>
      </c>
      <c r="Q101" s="677">
        <v>0</v>
      </c>
      <c r="R101" s="677">
        <v>0</v>
      </c>
      <c r="S101" s="677">
        <v>0</v>
      </c>
      <c r="T101" s="677">
        <v>0</v>
      </c>
      <c r="U101" s="677">
        <v>0</v>
      </c>
      <c r="V101" s="677">
        <v>0</v>
      </c>
      <c r="W101" s="677">
        <v>0</v>
      </c>
      <c r="X101" s="677">
        <v>0</v>
      </c>
      <c r="Y101" s="677">
        <v>0</v>
      </c>
      <c r="Z101" s="678">
        <v>0</v>
      </c>
      <c r="AA101" s="679">
        <v>11.347457629999999</v>
      </c>
      <c r="AB101" s="677">
        <v>0</v>
      </c>
      <c r="AC101" s="677">
        <v>0</v>
      </c>
      <c r="AD101" s="677">
        <v>0</v>
      </c>
      <c r="AE101" s="677">
        <v>0</v>
      </c>
      <c r="AF101" s="677"/>
      <c r="AG101" s="677"/>
      <c r="AH101" s="677"/>
      <c r="AI101" s="677"/>
      <c r="AJ101" s="677"/>
      <c r="AK101" s="677"/>
      <c r="AL101" s="677"/>
      <c r="AM101" s="677"/>
      <c r="AN101" s="677">
        <v>0</v>
      </c>
      <c r="AO101" s="677">
        <v>0</v>
      </c>
      <c r="AP101" s="677">
        <v>0</v>
      </c>
      <c r="AQ101" s="677">
        <v>0</v>
      </c>
      <c r="AR101" s="677">
        <v>0</v>
      </c>
      <c r="AS101" s="677">
        <v>0</v>
      </c>
      <c r="AT101" s="677">
        <v>0</v>
      </c>
      <c r="AU101" s="677">
        <v>0</v>
      </c>
      <c r="AV101" s="676"/>
      <c r="AW101" s="677"/>
      <c r="AX101" s="677"/>
      <c r="AY101" s="677"/>
      <c r="AZ101" s="677"/>
      <c r="BA101" s="677"/>
      <c r="BB101" s="677"/>
      <c r="BC101" s="677"/>
      <c r="BD101" s="677"/>
      <c r="BE101" s="678">
        <v>0</v>
      </c>
      <c r="BF101" s="417"/>
      <c r="BG101" s="408"/>
      <c r="BH101" s="408"/>
      <c r="BI101" s="408"/>
      <c r="BJ101" s="408"/>
      <c r="BK101" s="408"/>
    </row>
    <row r="102" spans="1:63" s="390" customFormat="1" ht="12.75">
      <c r="A102" s="410"/>
      <c r="B102" s="360" t="s">
        <v>372</v>
      </c>
      <c r="C102" s="676">
        <v>0</v>
      </c>
      <c r="D102" s="677">
        <v>0</v>
      </c>
      <c r="E102" s="677">
        <v>0</v>
      </c>
      <c r="F102" s="677">
        <v>0</v>
      </c>
      <c r="G102" s="677">
        <v>0</v>
      </c>
      <c r="H102" s="677">
        <v>0</v>
      </c>
      <c r="I102" s="677">
        <v>0</v>
      </c>
      <c r="J102" s="677">
        <v>0</v>
      </c>
      <c r="K102" s="677">
        <v>0</v>
      </c>
      <c r="L102" s="677">
        <v>0</v>
      </c>
      <c r="M102" s="677">
        <v>0</v>
      </c>
      <c r="N102" s="678">
        <v>0</v>
      </c>
      <c r="O102" s="676">
        <v>0</v>
      </c>
      <c r="P102" s="677">
        <v>0</v>
      </c>
      <c r="Q102" s="677">
        <v>0</v>
      </c>
      <c r="R102" s="677">
        <v>0</v>
      </c>
      <c r="S102" s="677">
        <v>0</v>
      </c>
      <c r="T102" s="677">
        <v>0</v>
      </c>
      <c r="U102" s="677">
        <v>0</v>
      </c>
      <c r="V102" s="677">
        <v>0</v>
      </c>
      <c r="W102" s="677">
        <v>0</v>
      </c>
      <c r="X102" s="677">
        <v>0</v>
      </c>
      <c r="Y102" s="677">
        <v>0</v>
      </c>
      <c r="Z102" s="678">
        <v>0</v>
      </c>
      <c r="AA102" s="679">
        <v>3.0423728799999998</v>
      </c>
      <c r="AB102" s="677">
        <v>0</v>
      </c>
      <c r="AC102" s="677">
        <v>0</v>
      </c>
      <c r="AD102" s="677">
        <v>0</v>
      </c>
      <c r="AE102" s="677">
        <v>0</v>
      </c>
      <c r="AF102" s="677"/>
      <c r="AG102" s="677"/>
      <c r="AH102" s="677"/>
      <c r="AI102" s="677"/>
      <c r="AJ102" s="677"/>
      <c r="AK102" s="677"/>
      <c r="AL102" s="677"/>
      <c r="AM102" s="677"/>
      <c r="AN102" s="677">
        <v>0</v>
      </c>
      <c r="AO102" s="677">
        <v>0</v>
      </c>
      <c r="AP102" s="677">
        <v>0</v>
      </c>
      <c r="AQ102" s="677">
        <v>0</v>
      </c>
      <c r="AR102" s="677">
        <v>0</v>
      </c>
      <c r="AS102" s="677">
        <v>0</v>
      </c>
      <c r="AT102" s="677">
        <v>0</v>
      </c>
      <c r="AU102" s="677">
        <v>0</v>
      </c>
      <c r="AV102" s="676"/>
      <c r="AW102" s="677"/>
      <c r="AX102" s="677"/>
      <c r="AY102" s="677"/>
      <c r="AZ102" s="677"/>
      <c r="BA102" s="677"/>
      <c r="BB102" s="677"/>
      <c r="BC102" s="677"/>
      <c r="BD102" s="677"/>
      <c r="BE102" s="678">
        <v>0</v>
      </c>
      <c r="BF102" s="417"/>
      <c r="BG102" s="408"/>
      <c r="BH102" s="408"/>
      <c r="BI102" s="408"/>
      <c r="BJ102" s="408"/>
      <c r="BK102" s="408"/>
    </row>
    <row r="103" spans="1:63" s="390" customFormat="1" ht="12.75">
      <c r="A103" s="410"/>
      <c r="B103" s="360" t="s">
        <v>373</v>
      </c>
      <c r="C103" s="676">
        <v>0</v>
      </c>
      <c r="D103" s="677">
        <v>0</v>
      </c>
      <c r="E103" s="677">
        <v>0</v>
      </c>
      <c r="F103" s="677">
        <v>0</v>
      </c>
      <c r="G103" s="677">
        <v>0</v>
      </c>
      <c r="H103" s="677">
        <v>0</v>
      </c>
      <c r="I103" s="677">
        <v>0</v>
      </c>
      <c r="J103" s="677">
        <v>0</v>
      </c>
      <c r="K103" s="677">
        <v>0</v>
      </c>
      <c r="L103" s="677">
        <v>0</v>
      </c>
      <c r="M103" s="677">
        <v>0</v>
      </c>
      <c r="N103" s="678">
        <v>0</v>
      </c>
      <c r="O103" s="676">
        <v>0</v>
      </c>
      <c r="P103" s="677">
        <v>0</v>
      </c>
      <c r="Q103" s="677">
        <v>0</v>
      </c>
      <c r="R103" s="677">
        <v>0</v>
      </c>
      <c r="S103" s="677">
        <v>0</v>
      </c>
      <c r="T103" s="677">
        <v>0</v>
      </c>
      <c r="U103" s="677">
        <v>0</v>
      </c>
      <c r="V103" s="677">
        <v>0</v>
      </c>
      <c r="W103" s="677">
        <v>0</v>
      </c>
      <c r="X103" s="677">
        <v>0</v>
      </c>
      <c r="Y103" s="677">
        <v>0</v>
      </c>
      <c r="Z103" s="678">
        <v>0</v>
      </c>
      <c r="AA103" s="679">
        <v>3.8898305099999999</v>
      </c>
      <c r="AB103" s="677">
        <v>0</v>
      </c>
      <c r="AC103" s="677">
        <v>0</v>
      </c>
      <c r="AD103" s="677">
        <v>0</v>
      </c>
      <c r="AE103" s="677">
        <v>0</v>
      </c>
      <c r="AF103" s="677"/>
      <c r="AG103" s="677"/>
      <c r="AH103" s="677"/>
      <c r="AI103" s="677"/>
      <c r="AJ103" s="677"/>
      <c r="AK103" s="677"/>
      <c r="AL103" s="677"/>
      <c r="AM103" s="677"/>
      <c r="AN103" s="677">
        <v>0</v>
      </c>
      <c r="AO103" s="677">
        <v>0</v>
      </c>
      <c r="AP103" s="677">
        <v>0</v>
      </c>
      <c r="AQ103" s="677">
        <v>0</v>
      </c>
      <c r="AR103" s="677">
        <v>0</v>
      </c>
      <c r="AS103" s="677">
        <v>0</v>
      </c>
      <c r="AT103" s="677">
        <v>0</v>
      </c>
      <c r="AU103" s="677">
        <v>0</v>
      </c>
      <c r="AV103" s="676">
        <v>0</v>
      </c>
      <c r="AW103" s="677">
        <v>0</v>
      </c>
      <c r="AX103" s="677">
        <v>0</v>
      </c>
      <c r="AY103" s="677">
        <v>0</v>
      </c>
      <c r="AZ103" s="677">
        <v>0</v>
      </c>
      <c r="BA103" s="677">
        <v>0</v>
      </c>
      <c r="BB103" s="677">
        <v>0</v>
      </c>
      <c r="BC103" s="677">
        <v>0</v>
      </c>
      <c r="BD103" s="677">
        <v>0</v>
      </c>
      <c r="BE103" s="678">
        <v>0</v>
      </c>
      <c r="BF103" s="417"/>
      <c r="BG103" s="408"/>
      <c r="BH103" s="408"/>
      <c r="BI103" s="408"/>
      <c r="BJ103" s="408"/>
      <c r="BK103" s="408"/>
    </row>
    <row r="104" spans="1:63" s="390" customFormat="1" ht="12.75">
      <c r="A104" s="410"/>
      <c r="B104" s="360" t="s">
        <v>374</v>
      </c>
      <c r="C104" s="676">
        <v>0</v>
      </c>
      <c r="D104" s="677">
        <v>0</v>
      </c>
      <c r="E104" s="677">
        <v>0</v>
      </c>
      <c r="F104" s="677">
        <v>0</v>
      </c>
      <c r="G104" s="677">
        <v>0</v>
      </c>
      <c r="H104" s="677">
        <v>0</v>
      </c>
      <c r="I104" s="677">
        <v>0</v>
      </c>
      <c r="J104" s="677">
        <v>0</v>
      </c>
      <c r="K104" s="677">
        <v>0</v>
      </c>
      <c r="L104" s="677">
        <v>0</v>
      </c>
      <c r="M104" s="677">
        <v>0</v>
      </c>
      <c r="N104" s="678">
        <v>0</v>
      </c>
      <c r="O104" s="676">
        <v>0</v>
      </c>
      <c r="P104" s="677">
        <v>0</v>
      </c>
      <c r="Q104" s="677">
        <v>0</v>
      </c>
      <c r="R104" s="677">
        <v>0</v>
      </c>
      <c r="S104" s="677">
        <v>0</v>
      </c>
      <c r="T104" s="677">
        <v>0</v>
      </c>
      <c r="U104" s="677">
        <v>0</v>
      </c>
      <c r="V104" s="677">
        <v>0</v>
      </c>
      <c r="W104" s="677">
        <v>0</v>
      </c>
      <c r="X104" s="677">
        <v>0</v>
      </c>
      <c r="Y104" s="677">
        <v>0</v>
      </c>
      <c r="Z104" s="678">
        <v>0</v>
      </c>
      <c r="AA104" s="679"/>
      <c r="AB104" s="677">
        <v>0</v>
      </c>
      <c r="AC104" s="677">
        <v>0</v>
      </c>
      <c r="AD104" s="677">
        <v>0</v>
      </c>
      <c r="AE104" s="677">
        <v>0</v>
      </c>
      <c r="AF104" s="677"/>
      <c r="AG104" s="677"/>
      <c r="AH104" s="677"/>
      <c r="AI104" s="677"/>
      <c r="AJ104" s="677"/>
      <c r="AK104" s="677"/>
      <c r="AL104" s="677"/>
      <c r="AM104" s="677"/>
      <c r="AN104" s="677">
        <v>0</v>
      </c>
      <c r="AO104" s="677">
        <v>0</v>
      </c>
      <c r="AP104" s="677">
        <v>0</v>
      </c>
      <c r="AQ104" s="677">
        <v>0</v>
      </c>
      <c r="AR104" s="677">
        <v>0</v>
      </c>
      <c r="AS104" s="677">
        <v>0</v>
      </c>
      <c r="AT104" s="677">
        <v>0</v>
      </c>
      <c r="AU104" s="677">
        <v>0</v>
      </c>
      <c r="AV104" s="676"/>
      <c r="AW104" s="677"/>
      <c r="AX104" s="677"/>
      <c r="AY104" s="677"/>
      <c r="AZ104" s="677"/>
      <c r="BA104" s="677"/>
      <c r="BB104" s="677"/>
      <c r="BC104" s="677"/>
      <c r="BD104" s="677"/>
      <c r="BE104" s="678">
        <v>0</v>
      </c>
      <c r="BF104" s="417"/>
      <c r="BG104" s="408"/>
      <c r="BH104" s="408"/>
      <c r="BI104" s="408"/>
      <c r="BJ104" s="408"/>
      <c r="BK104" s="408"/>
    </row>
    <row r="105" spans="1:63" s="390" customFormat="1" ht="12.75">
      <c r="A105" s="410"/>
      <c r="B105" s="360" t="s">
        <v>375</v>
      </c>
      <c r="C105" s="676">
        <v>0</v>
      </c>
      <c r="D105" s="677">
        <v>0</v>
      </c>
      <c r="E105" s="677">
        <v>0</v>
      </c>
      <c r="F105" s="677">
        <v>0</v>
      </c>
      <c r="G105" s="677">
        <v>0</v>
      </c>
      <c r="H105" s="677">
        <v>0</v>
      </c>
      <c r="I105" s="677">
        <v>0</v>
      </c>
      <c r="J105" s="677">
        <v>0</v>
      </c>
      <c r="K105" s="677">
        <v>0</v>
      </c>
      <c r="L105" s="677">
        <v>0</v>
      </c>
      <c r="M105" s="677">
        <v>0</v>
      </c>
      <c r="N105" s="678">
        <v>0</v>
      </c>
      <c r="O105" s="676">
        <v>0</v>
      </c>
      <c r="P105" s="677">
        <v>0</v>
      </c>
      <c r="Q105" s="677">
        <v>0</v>
      </c>
      <c r="R105" s="677">
        <v>0</v>
      </c>
      <c r="S105" s="677">
        <v>0</v>
      </c>
      <c r="T105" s="677">
        <v>0</v>
      </c>
      <c r="U105" s="677">
        <v>0</v>
      </c>
      <c r="V105" s="677">
        <v>0</v>
      </c>
      <c r="W105" s="677">
        <v>0</v>
      </c>
      <c r="X105" s="677">
        <v>0</v>
      </c>
      <c r="Y105" s="677">
        <v>0</v>
      </c>
      <c r="Z105" s="678">
        <v>0</v>
      </c>
      <c r="AA105" s="679"/>
      <c r="AB105" s="677">
        <v>0</v>
      </c>
      <c r="AC105" s="677">
        <v>0</v>
      </c>
      <c r="AD105" s="677">
        <v>0</v>
      </c>
      <c r="AE105" s="677">
        <v>0</v>
      </c>
      <c r="AF105" s="677"/>
      <c r="AG105" s="677"/>
      <c r="AH105" s="677"/>
      <c r="AI105" s="677"/>
      <c r="AJ105" s="677"/>
      <c r="AK105" s="677"/>
      <c r="AL105" s="677"/>
      <c r="AM105" s="677"/>
      <c r="AN105" s="677">
        <v>0</v>
      </c>
      <c r="AO105" s="677">
        <v>0</v>
      </c>
      <c r="AP105" s="677">
        <v>0</v>
      </c>
      <c r="AQ105" s="677">
        <v>0</v>
      </c>
      <c r="AR105" s="677">
        <v>0</v>
      </c>
      <c r="AS105" s="677">
        <v>0</v>
      </c>
      <c r="AT105" s="677">
        <v>0</v>
      </c>
      <c r="AU105" s="677">
        <v>0</v>
      </c>
      <c r="AV105" s="676"/>
      <c r="AW105" s="677"/>
      <c r="AX105" s="677"/>
      <c r="AY105" s="677"/>
      <c r="AZ105" s="677"/>
      <c r="BA105" s="677"/>
      <c r="BB105" s="677"/>
      <c r="BC105" s="677"/>
      <c r="BD105" s="677"/>
      <c r="BE105" s="678">
        <v>0</v>
      </c>
      <c r="BF105" s="417"/>
      <c r="BG105" s="408"/>
      <c r="BH105" s="408"/>
      <c r="BI105" s="408"/>
      <c r="BJ105" s="408"/>
      <c r="BK105" s="408"/>
    </row>
    <row r="106" spans="1:63" s="390" customFormat="1" ht="12.75">
      <c r="A106" s="410"/>
      <c r="B106" s="360" t="s">
        <v>376</v>
      </c>
      <c r="C106" s="676">
        <v>0</v>
      </c>
      <c r="D106" s="677">
        <v>0</v>
      </c>
      <c r="E106" s="677">
        <v>0</v>
      </c>
      <c r="F106" s="677">
        <v>0</v>
      </c>
      <c r="G106" s="677">
        <v>0</v>
      </c>
      <c r="H106" s="677">
        <v>0</v>
      </c>
      <c r="I106" s="677">
        <v>0</v>
      </c>
      <c r="J106" s="677">
        <v>0</v>
      </c>
      <c r="K106" s="677">
        <v>0</v>
      </c>
      <c r="L106" s="677">
        <v>0</v>
      </c>
      <c r="M106" s="677">
        <v>0</v>
      </c>
      <c r="N106" s="678">
        <v>0</v>
      </c>
      <c r="O106" s="676">
        <v>0</v>
      </c>
      <c r="P106" s="677">
        <v>0</v>
      </c>
      <c r="Q106" s="677">
        <v>0</v>
      </c>
      <c r="R106" s="677">
        <v>0</v>
      </c>
      <c r="S106" s="677">
        <v>0</v>
      </c>
      <c r="T106" s="677">
        <v>0</v>
      </c>
      <c r="U106" s="677">
        <v>0</v>
      </c>
      <c r="V106" s="677">
        <v>0</v>
      </c>
      <c r="W106" s="677">
        <v>0</v>
      </c>
      <c r="X106" s="677">
        <v>0</v>
      </c>
      <c r="Y106" s="677">
        <v>0</v>
      </c>
      <c r="Z106" s="678">
        <v>0</v>
      </c>
      <c r="AA106" s="679">
        <v>3.8898305099999999</v>
      </c>
      <c r="AB106" s="677">
        <v>0</v>
      </c>
      <c r="AC106" s="677">
        <v>0</v>
      </c>
      <c r="AD106" s="677">
        <v>0</v>
      </c>
      <c r="AE106" s="677">
        <v>0</v>
      </c>
      <c r="AF106" s="677"/>
      <c r="AG106" s="677"/>
      <c r="AH106" s="677"/>
      <c r="AI106" s="677"/>
      <c r="AJ106" s="677"/>
      <c r="AK106" s="677"/>
      <c r="AL106" s="677"/>
      <c r="AM106" s="677"/>
      <c r="AN106" s="677">
        <v>0</v>
      </c>
      <c r="AO106" s="677">
        <v>0</v>
      </c>
      <c r="AP106" s="677">
        <v>0</v>
      </c>
      <c r="AQ106" s="677">
        <v>0</v>
      </c>
      <c r="AR106" s="677">
        <v>0</v>
      </c>
      <c r="AS106" s="677">
        <v>0</v>
      </c>
      <c r="AT106" s="677">
        <v>0</v>
      </c>
      <c r="AU106" s="677">
        <v>0</v>
      </c>
      <c r="AV106" s="676"/>
      <c r="AW106" s="677"/>
      <c r="AX106" s="677"/>
      <c r="AY106" s="677"/>
      <c r="AZ106" s="677"/>
      <c r="BA106" s="677"/>
      <c r="BB106" s="677"/>
      <c r="BC106" s="677"/>
      <c r="BD106" s="677"/>
      <c r="BE106" s="678">
        <v>0</v>
      </c>
      <c r="BF106" s="417"/>
      <c r="BG106" s="408"/>
      <c r="BH106" s="408"/>
      <c r="BI106" s="408"/>
      <c r="BJ106" s="408"/>
      <c r="BK106" s="408"/>
    </row>
    <row r="107" spans="1:63" s="390" customFormat="1" ht="12.75">
      <c r="A107" s="410"/>
      <c r="B107" s="360" t="s">
        <v>377</v>
      </c>
      <c r="C107" s="676">
        <v>0</v>
      </c>
      <c r="D107" s="677">
        <v>0</v>
      </c>
      <c r="E107" s="677">
        <v>0</v>
      </c>
      <c r="F107" s="677">
        <v>0</v>
      </c>
      <c r="G107" s="677">
        <v>0</v>
      </c>
      <c r="H107" s="677">
        <v>0</v>
      </c>
      <c r="I107" s="677">
        <v>0</v>
      </c>
      <c r="J107" s="677">
        <v>0</v>
      </c>
      <c r="K107" s="677">
        <v>0</v>
      </c>
      <c r="L107" s="677">
        <v>0</v>
      </c>
      <c r="M107" s="677">
        <v>0</v>
      </c>
      <c r="N107" s="678">
        <v>0</v>
      </c>
      <c r="O107" s="676">
        <v>0</v>
      </c>
      <c r="P107" s="677">
        <v>0</v>
      </c>
      <c r="Q107" s="677">
        <v>0</v>
      </c>
      <c r="R107" s="677">
        <v>0</v>
      </c>
      <c r="S107" s="677">
        <v>0</v>
      </c>
      <c r="T107" s="677">
        <v>0</v>
      </c>
      <c r="U107" s="677">
        <v>0</v>
      </c>
      <c r="V107" s="677">
        <v>0</v>
      </c>
      <c r="W107" s="677">
        <v>0</v>
      </c>
      <c r="X107" s="677">
        <v>0</v>
      </c>
      <c r="Y107" s="677">
        <v>0</v>
      </c>
      <c r="Z107" s="678">
        <v>0</v>
      </c>
      <c r="AA107" s="679"/>
      <c r="AB107" s="677">
        <v>0</v>
      </c>
      <c r="AC107" s="677">
        <v>0</v>
      </c>
      <c r="AD107" s="677">
        <v>0</v>
      </c>
      <c r="AE107" s="677">
        <v>0</v>
      </c>
      <c r="AF107" s="677"/>
      <c r="AG107" s="677"/>
      <c r="AH107" s="677"/>
      <c r="AI107" s="677"/>
      <c r="AJ107" s="677"/>
      <c r="AK107" s="677"/>
      <c r="AL107" s="677"/>
      <c r="AM107" s="677"/>
      <c r="AN107" s="677">
        <v>0</v>
      </c>
      <c r="AO107" s="677">
        <v>0</v>
      </c>
      <c r="AP107" s="677">
        <v>0</v>
      </c>
      <c r="AQ107" s="677">
        <v>0</v>
      </c>
      <c r="AR107" s="677">
        <v>0</v>
      </c>
      <c r="AS107" s="677">
        <v>0</v>
      </c>
      <c r="AT107" s="677">
        <v>0</v>
      </c>
      <c r="AU107" s="677">
        <v>0</v>
      </c>
      <c r="AV107" s="676"/>
      <c r="AW107" s="677"/>
      <c r="AX107" s="677"/>
      <c r="AY107" s="677"/>
      <c r="AZ107" s="677"/>
      <c r="BA107" s="677"/>
      <c r="BB107" s="677"/>
      <c r="BC107" s="677"/>
      <c r="BD107" s="677"/>
      <c r="BE107" s="678">
        <v>0</v>
      </c>
      <c r="BF107" s="417"/>
      <c r="BG107" s="408"/>
      <c r="BH107" s="408"/>
      <c r="BI107" s="408"/>
      <c r="BJ107" s="408"/>
      <c r="BK107" s="408"/>
    </row>
    <row r="108" spans="1:63" s="390" customFormat="1" ht="12.75">
      <c r="A108" s="410"/>
      <c r="B108" s="360" t="s">
        <v>67</v>
      </c>
      <c r="C108" s="676">
        <v>0</v>
      </c>
      <c r="D108" s="677">
        <v>0</v>
      </c>
      <c r="E108" s="677">
        <v>0</v>
      </c>
      <c r="F108" s="677">
        <v>0</v>
      </c>
      <c r="G108" s="677">
        <v>0</v>
      </c>
      <c r="H108" s="677">
        <v>0</v>
      </c>
      <c r="I108" s="677">
        <v>0</v>
      </c>
      <c r="J108" s="677">
        <v>0</v>
      </c>
      <c r="K108" s="677">
        <v>0</v>
      </c>
      <c r="L108" s="677">
        <v>0</v>
      </c>
      <c r="M108" s="677">
        <v>0</v>
      </c>
      <c r="N108" s="678">
        <v>0</v>
      </c>
      <c r="O108" s="676">
        <v>0</v>
      </c>
      <c r="P108" s="677">
        <v>0</v>
      </c>
      <c r="Q108" s="677">
        <v>0</v>
      </c>
      <c r="R108" s="677">
        <v>0</v>
      </c>
      <c r="S108" s="677">
        <v>0</v>
      </c>
      <c r="T108" s="677">
        <v>0</v>
      </c>
      <c r="U108" s="677">
        <v>0</v>
      </c>
      <c r="V108" s="677">
        <v>0</v>
      </c>
      <c r="W108" s="677">
        <v>0</v>
      </c>
      <c r="X108" s="677">
        <v>0</v>
      </c>
      <c r="Y108" s="677">
        <v>0</v>
      </c>
      <c r="Z108" s="678">
        <v>0</v>
      </c>
      <c r="AA108" s="679"/>
      <c r="AB108" s="677">
        <v>0</v>
      </c>
      <c r="AC108" s="677">
        <v>0</v>
      </c>
      <c r="AD108" s="677">
        <v>0</v>
      </c>
      <c r="AE108" s="677">
        <v>0</v>
      </c>
      <c r="AF108" s="677"/>
      <c r="AG108" s="677"/>
      <c r="AH108" s="677"/>
      <c r="AI108" s="677"/>
      <c r="AJ108" s="677"/>
      <c r="AK108" s="677"/>
      <c r="AL108" s="677"/>
      <c r="AM108" s="677"/>
      <c r="AN108" s="677">
        <v>0</v>
      </c>
      <c r="AO108" s="677">
        <v>0</v>
      </c>
      <c r="AP108" s="677">
        <v>0</v>
      </c>
      <c r="AQ108" s="677">
        <v>0</v>
      </c>
      <c r="AR108" s="677">
        <v>0</v>
      </c>
      <c r="AS108" s="677">
        <v>0</v>
      </c>
      <c r="AT108" s="677">
        <v>0</v>
      </c>
      <c r="AU108" s="677">
        <v>0</v>
      </c>
      <c r="AV108" s="676"/>
      <c r="AW108" s="677"/>
      <c r="AX108" s="677"/>
      <c r="AY108" s="677"/>
      <c r="AZ108" s="677"/>
      <c r="BA108" s="677"/>
      <c r="BB108" s="677"/>
      <c r="BC108" s="677"/>
      <c r="BD108" s="677"/>
      <c r="BE108" s="678">
        <v>0</v>
      </c>
      <c r="BF108" s="417"/>
      <c r="BG108" s="408"/>
      <c r="BH108" s="408"/>
      <c r="BI108" s="408"/>
      <c r="BJ108" s="408"/>
      <c r="BK108" s="408"/>
    </row>
    <row r="109" spans="1:63" s="400" customFormat="1" ht="38.25">
      <c r="A109" s="411">
        <v>3</v>
      </c>
      <c r="B109" s="670" t="s">
        <v>54</v>
      </c>
      <c r="C109" s="657">
        <v>0</v>
      </c>
      <c r="D109" s="658">
        <v>0</v>
      </c>
      <c r="E109" s="658">
        <v>0</v>
      </c>
      <c r="F109" s="658">
        <v>0</v>
      </c>
      <c r="G109" s="658">
        <v>0</v>
      </c>
      <c r="H109" s="658">
        <v>0</v>
      </c>
      <c r="I109" s="658">
        <v>0</v>
      </c>
      <c r="J109" s="658">
        <v>0</v>
      </c>
      <c r="K109" s="658">
        <v>0</v>
      </c>
      <c r="L109" s="658">
        <v>0</v>
      </c>
      <c r="M109" s="658">
        <v>0</v>
      </c>
      <c r="N109" s="659">
        <v>0</v>
      </c>
      <c r="O109" s="671">
        <v>0</v>
      </c>
      <c r="P109" s="672">
        <v>0</v>
      </c>
      <c r="Q109" s="672">
        <v>0</v>
      </c>
      <c r="R109" s="672">
        <v>0</v>
      </c>
      <c r="S109" s="672">
        <v>0</v>
      </c>
      <c r="T109" s="672">
        <v>0</v>
      </c>
      <c r="U109" s="672">
        <v>0</v>
      </c>
      <c r="V109" s="672">
        <v>0</v>
      </c>
      <c r="W109" s="672">
        <v>0</v>
      </c>
      <c r="X109" s="672">
        <v>0</v>
      </c>
      <c r="Y109" s="672">
        <v>0</v>
      </c>
      <c r="Z109" s="673">
        <v>0</v>
      </c>
      <c r="AA109" s="674">
        <v>25.42372881</v>
      </c>
      <c r="AB109" s="658">
        <v>0</v>
      </c>
      <c r="AC109" s="658">
        <v>0</v>
      </c>
      <c r="AD109" s="672">
        <v>0</v>
      </c>
      <c r="AE109" s="672">
        <v>0</v>
      </c>
      <c r="AF109" s="672"/>
      <c r="AG109" s="672"/>
      <c r="AH109" s="672"/>
      <c r="AI109" s="672"/>
      <c r="AJ109" s="672"/>
      <c r="AK109" s="672"/>
      <c r="AL109" s="672"/>
      <c r="AM109" s="672"/>
      <c r="AN109" s="672">
        <v>0</v>
      </c>
      <c r="AO109" s="672">
        <v>0</v>
      </c>
      <c r="AP109" s="672">
        <v>0</v>
      </c>
      <c r="AQ109" s="672">
        <v>0</v>
      </c>
      <c r="AR109" s="672">
        <v>0</v>
      </c>
      <c r="AS109" s="672">
        <v>0</v>
      </c>
      <c r="AT109" s="672">
        <v>0</v>
      </c>
      <c r="AU109" s="672">
        <v>0</v>
      </c>
      <c r="AV109" s="671">
        <v>0</v>
      </c>
      <c r="AW109" s="672">
        <v>0</v>
      </c>
      <c r="AX109" s="672">
        <v>0</v>
      </c>
      <c r="AY109" s="672">
        <v>0</v>
      </c>
      <c r="AZ109" s="672">
        <v>0</v>
      </c>
      <c r="BA109" s="672">
        <v>0</v>
      </c>
      <c r="BB109" s="672">
        <v>0</v>
      </c>
      <c r="BC109" s="672">
        <v>0</v>
      </c>
      <c r="BD109" s="672">
        <v>0</v>
      </c>
      <c r="BE109" s="673">
        <v>0</v>
      </c>
      <c r="BF109" s="419"/>
      <c r="BG109" s="416"/>
      <c r="BH109" s="416"/>
      <c r="BI109" s="416"/>
      <c r="BJ109" s="416"/>
      <c r="BK109" s="416"/>
    </row>
    <row r="110" spans="1:63" s="390" customFormat="1" ht="12.75">
      <c r="A110" s="411"/>
      <c r="B110" s="360" t="s">
        <v>361</v>
      </c>
      <c r="C110" s="676">
        <v>0</v>
      </c>
      <c r="D110" s="677">
        <v>0</v>
      </c>
      <c r="E110" s="677">
        <v>0</v>
      </c>
      <c r="F110" s="677">
        <v>0</v>
      </c>
      <c r="G110" s="677">
        <v>0</v>
      </c>
      <c r="H110" s="677">
        <v>0</v>
      </c>
      <c r="I110" s="677">
        <v>0</v>
      </c>
      <c r="J110" s="677">
        <v>0</v>
      </c>
      <c r="K110" s="677">
        <v>0</v>
      </c>
      <c r="L110" s="677">
        <v>0</v>
      </c>
      <c r="M110" s="677">
        <v>0</v>
      </c>
      <c r="N110" s="678">
        <v>0</v>
      </c>
      <c r="O110" s="676">
        <v>0</v>
      </c>
      <c r="P110" s="677">
        <v>0</v>
      </c>
      <c r="Q110" s="677">
        <v>0</v>
      </c>
      <c r="R110" s="677">
        <v>0</v>
      </c>
      <c r="S110" s="677">
        <v>0</v>
      </c>
      <c r="T110" s="677">
        <v>0</v>
      </c>
      <c r="U110" s="677">
        <v>0</v>
      </c>
      <c r="V110" s="677">
        <v>0</v>
      </c>
      <c r="W110" s="677">
        <v>0</v>
      </c>
      <c r="X110" s="677">
        <v>0</v>
      </c>
      <c r="Y110" s="677">
        <v>0</v>
      </c>
      <c r="Z110" s="678">
        <v>0</v>
      </c>
      <c r="AA110" s="679">
        <v>25.42372881</v>
      </c>
      <c r="AB110" s="677">
        <v>0</v>
      </c>
      <c r="AC110" s="677">
        <v>0</v>
      </c>
      <c r="AD110" s="677">
        <v>0</v>
      </c>
      <c r="AE110" s="677">
        <v>0</v>
      </c>
      <c r="AF110" s="677"/>
      <c r="AG110" s="677"/>
      <c r="AH110" s="677"/>
      <c r="AI110" s="677"/>
      <c r="AJ110" s="677"/>
      <c r="AK110" s="677"/>
      <c r="AL110" s="677"/>
      <c r="AM110" s="677"/>
      <c r="AN110" s="677">
        <v>0</v>
      </c>
      <c r="AO110" s="677">
        <v>0</v>
      </c>
      <c r="AP110" s="677">
        <v>0</v>
      </c>
      <c r="AQ110" s="677">
        <v>0</v>
      </c>
      <c r="AR110" s="677">
        <v>0</v>
      </c>
      <c r="AS110" s="677">
        <v>0</v>
      </c>
      <c r="AT110" s="677">
        <v>0</v>
      </c>
      <c r="AU110" s="677">
        <v>0</v>
      </c>
      <c r="AV110" s="676">
        <v>0</v>
      </c>
      <c r="AW110" s="677">
        <v>0</v>
      </c>
      <c r="AX110" s="677">
        <v>0</v>
      </c>
      <c r="AY110" s="677">
        <v>0</v>
      </c>
      <c r="AZ110" s="677">
        <v>0</v>
      </c>
      <c r="BA110" s="677">
        <v>0</v>
      </c>
      <c r="BB110" s="677">
        <v>0</v>
      </c>
      <c r="BC110" s="677">
        <v>0</v>
      </c>
      <c r="BD110" s="677">
        <v>0</v>
      </c>
      <c r="BE110" s="678">
        <v>0</v>
      </c>
      <c r="BF110" s="417"/>
      <c r="BG110" s="408"/>
      <c r="BH110" s="408"/>
      <c r="BI110" s="408"/>
      <c r="BJ110" s="408"/>
      <c r="BK110" s="408"/>
    </row>
    <row r="111" spans="1:63" s="390" customFormat="1" ht="12.75">
      <c r="A111" s="411"/>
      <c r="B111" s="360" t="s">
        <v>362</v>
      </c>
      <c r="C111" s="676">
        <v>0</v>
      </c>
      <c r="D111" s="677">
        <v>0</v>
      </c>
      <c r="E111" s="677">
        <v>0</v>
      </c>
      <c r="F111" s="677">
        <v>0</v>
      </c>
      <c r="G111" s="677">
        <v>0</v>
      </c>
      <c r="H111" s="677">
        <v>0</v>
      </c>
      <c r="I111" s="677">
        <v>0</v>
      </c>
      <c r="J111" s="677">
        <v>0</v>
      </c>
      <c r="K111" s="677">
        <v>0</v>
      </c>
      <c r="L111" s="677">
        <v>0</v>
      </c>
      <c r="M111" s="677">
        <v>0</v>
      </c>
      <c r="N111" s="678">
        <v>0</v>
      </c>
      <c r="O111" s="676">
        <v>0</v>
      </c>
      <c r="P111" s="677">
        <v>0</v>
      </c>
      <c r="Q111" s="677">
        <v>0</v>
      </c>
      <c r="R111" s="677">
        <v>0</v>
      </c>
      <c r="S111" s="677">
        <v>0</v>
      </c>
      <c r="T111" s="677">
        <v>0</v>
      </c>
      <c r="U111" s="677">
        <v>0</v>
      </c>
      <c r="V111" s="677">
        <v>0</v>
      </c>
      <c r="W111" s="677">
        <v>0</v>
      </c>
      <c r="X111" s="677">
        <v>0</v>
      </c>
      <c r="Y111" s="677">
        <v>0</v>
      </c>
      <c r="Z111" s="678">
        <v>0</v>
      </c>
      <c r="AA111" s="679">
        <v>21.542372879999999</v>
      </c>
      <c r="AB111" s="677">
        <v>0</v>
      </c>
      <c r="AC111" s="677">
        <v>0</v>
      </c>
      <c r="AD111" s="677">
        <v>0</v>
      </c>
      <c r="AE111" s="677">
        <v>0</v>
      </c>
      <c r="AF111" s="677"/>
      <c r="AG111" s="677"/>
      <c r="AH111" s="677"/>
      <c r="AI111" s="677"/>
      <c r="AJ111" s="677"/>
      <c r="AK111" s="677"/>
      <c r="AL111" s="677"/>
      <c r="AM111" s="677"/>
      <c r="AN111" s="677">
        <v>0</v>
      </c>
      <c r="AO111" s="677">
        <v>0</v>
      </c>
      <c r="AP111" s="677">
        <v>0</v>
      </c>
      <c r="AQ111" s="677">
        <v>0</v>
      </c>
      <c r="AR111" s="677">
        <v>0</v>
      </c>
      <c r="AS111" s="677">
        <v>0</v>
      </c>
      <c r="AT111" s="677">
        <v>0</v>
      </c>
      <c r="AU111" s="677">
        <v>0</v>
      </c>
      <c r="AV111" s="676">
        <v>0</v>
      </c>
      <c r="AW111" s="677">
        <v>0</v>
      </c>
      <c r="AX111" s="677">
        <v>0</v>
      </c>
      <c r="AY111" s="677">
        <v>0</v>
      </c>
      <c r="AZ111" s="677">
        <v>0</v>
      </c>
      <c r="BA111" s="677">
        <v>0</v>
      </c>
      <c r="BB111" s="677">
        <v>0</v>
      </c>
      <c r="BC111" s="677">
        <v>0</v>
      </c>
      <c r="BD111" s="677">
        <v>0</v>
      </c>
      <c r="BE111" s="678">
        <v>0</v>
      </c>
      <c r="BF111" s="417"/>
      <c r="BG111" s="408"/>
      <c r="BH111" s="408"/>
      <c r="BI111" s="408"/>
      <c r="BJ111" s="408"/>
      <c r="BK111" s="408"/>
    </row>
    <row r="112" spans="1:63" s="390" customFormat="1" ht="12.75">
      <c r="A112" s="411"/>
      <c r="B112" s="360" t="s">
        <v>363</v>
      </c>
      <c r="C112" s="676">
        <v>0</v>
      </c>
      <c r="D112" s="677">
        <v>0</v>
      </c>
      <c r="E112" s="677">
        <v>0</v>
      </c>
      <c r="F112" s="677">
        <v>0</v>
      </c>
      <c r="G112" s="677">
        <v>0</v>
      </c>
      <c r="H112" s="677">
        <v>0</v>
      </c>
      <c r="I112" s="677">
        <v>0</v>
      </c>
      <c r="J112" s="677">
        <v>0</v>
      </c>
      <c r="K112" s="677">
        <v>0</v>
      </c>
      <c r="L112" s="677">
        <v>0</v>
      </c>
      <c r="M112" s="677">
        <v>0</v>
      </c>
      <c r="N112" s="678">
        <v>0</v>
      </c>
      <c r="O112" s="676">
        <v>0</v>
      </c>
      <c r="P112" s="677">
        <v>0</v>
      </c>
      <c r="Q112" s="677">
        <v>0</v>
      </c>
      <c r="R112" s="677">
        <v>0</v>
      </c>
      <c r="S112" s="677">
        <v>0</v>
      </c>
      <c r="T112" s="677">
        <v>0</v>
      </c>
      <c r="U112" s="677">
        <v>0</v>
      </c>
      <c r="V112" s="677">
        <v>0</v>
      </c>
      <c r="W112" s="677">
        <v>0</v>
      </c>
      <c r="X112" s="677">
        <v>0</v>
      </c>
      <c r="Y112" s="677">
        <v>0</v>
      </c>
      <c r="Z112" s="678">
        <v>0</v>
      </c>
      <c r="AA112" s="679">
        <v>12.627118639999999</v>
      </c>
      <c r="AB112" s="677">
        <v>0</v>
      </c>
      <c r="AC112" s="677">
        <v>0</v>
      </c>
      <c r="AD112" s="677">
        <v>0</v>
      </c>
      <c r="AE112" s="677">
        <v>0</v>
      </c>
      <c r="AF112" s="677"/>
      <c r="AG112" s="677"/>
      <c r="AH112" s="677"/>
      <c r="AI112" s="677"/>
      <c r="AJ112" s="677"/>
      <c r="AK112" s="677"/>
      <c r="AL112" s="677"/>
      <c r="AM112" s="677"/>
      <c r="AN112" s="677">
        <v>0</v>
      </c>
      <c r="AO112" s="677">
        <v>0</v>
      </c>
      <c r="AP112" s="677">
        <v>0</v>
      </c>
      <c r="AQ112" s="677">
        <v>0</v>
      </c>
      <c r="AR112" s="677">
        <v>0</v>
      </c>
      <c r="AS112" s="677">
        <v>0</v>
      </c>
      <c r="AT112" s="677">
        <v>0</v>
      </c>
      <c r="AU112" s="677">
        <v>0</v>
      </c>
      <c r="AV112" s="676">
        <v>0</v>
      </c>
      <c r="AW112" s="677">
        <v>0</v>
      </c>
      <c r="AX112" s="677">
        <v>0</v>
      </c>
      <c r="AY112" s="677">
        <v>0</v>
      </c>
      <c r="AZ112" s="677">
        <v>0</v>
      </c>
      <c r="BA112" s="677">
        <v>0</v>
      </c>
      <c r="BB112" s="677">
        <v>0</v>
      </c>
      <c r="BC112" s="677">
        <v>0</v>
      </c>
      <c r="BD112" s="677">
        <v>0</v>
      </c>
      <c r="BE112" s="678">
        <v>0</v>
      </c>
      <c r="BF112" s="417"/>
      <c r="BG112" s="408"/>
      <c r="BH112" s="408"/>
      <c r="BI112" s="408"/>
      <c r="BJ112" s="408"/>
      <c r="BK112" s="408"/>
    </row>
    <row r="113" spans="1:63" s="390" customFormat="1" ht="12.75">
      <c r="A113" s="411"/>
      <c r="B113" s="360" t="s">
        <v>364</v>
      </c>
      <c r="C113" s="676">
        <v>0</v>
      </c>
      <c r="D113" s="677">
        <v>0</v>
      </c>
      <c r="E113" s="677">
        <v>0</v>
      </c>
      <c r="F113" s="677">
        <v>0</v>
      </c>
      <c r="G113" s="677">
        <v>0</v>
      </c>
      <c r="H113" s="677">
        <v>0</v>
      </c>
      <c r="I113" s="677">
        <v>0</v>
      </c>
      <c r="J113" s="677">
        <v>0</v>
      </c>
      <c r="K113" s="677">
        <v>0</v>
      </c>
      <c r="L113" s="677">
        <v>0</v>
      </c>
      <c r="M113" s="677">
        <v>0</v>
      </c>
      <c r="N113" s="678">
        <v>0</v>
      </c>
      <c r="O113" s="676">
        <v>0</v>
      </c>
      <c r="P113" s="677">
        <v>0</v>
      </c>
      <c r="Q113" s="677">
        <v>0</v>
      </c>
      <c r="R113" s="677">
        <v>0</v>
      </c>
      <c r="S113" s="677">
        <v>0</v>
      </c>
      <c r="T113" s="677">
        <v>0</v>
      </c>
      <c r="U113" s="677">
        <v>0</v>
      </c>
      <c r="V113" s="677">
        <v>0</v>
      </c>
      <c r="W113" s="677">
        <v>0</v>
      </c>
      <c r="X113" s="677">
        <v>0</v>
      </c>
      <c r="Y113" s="677">
        <v>0</v>
      </c>
      <c r="Z113" s="678">
        <v>0</v>
      </c>
      <c r="AA113" s="679"/>
      <c r="AB113" s="677">
        <v>0</v>
      </c>
      <c r="AC113" s="677">
        <v>0</v>
      </c>
      <c r="AD113" s="677">
        <v>0</v>
      </c>
      <c r="AE113" s="677">
        <v>0</v>
      </c>
      <c r="AF113" s="677"/>
      <c r="AG113" s="677"/>
      <c r="AH113" s="677"/>
      <c r="AI113" s="677"/>
      <c r="AJ113" s="677"/>
      <c r="AK113" s="677"/>
      <c r="AL113" s="677"/>
      <c r="AM113" s="677"/>
      <c r="AN113" s="677">
        <v>0</v>
      </c>
      <c r="AO113" s="677">
        <v>0</v>
      </c>
      <c r="AP113" s="677">
        <v>0</v>
      </c>
      <c r="AQ113" s="677">
        <v>0</v>
      </c>
      <c r="AR113" s="677">
        <v>0</v>
      </c>
      <c r="AS113" s="677">
        <v>0</v>
      </c>
      <c r="AT113" s="677">
        <v>0</v>
      </c>
      <c r="AU113" s="677">
        <v>0</v>
      </c>
      <c r="AV113" s="676"/>
      <c r="AW113" s="677"/>
      <c r="AX113" s="677"/>
      <c r="AY113" s="677"/>
      <c r="AZ113" s="677"/>
      <c r="BA113" s="677"/>
      <c r="BB113" s="677"/>
      <c r="BC113" s="677"/>
      <c r="BD113" s="677"/>
      <c r="BE113" s="678">
        <v>0</v>
      </c>
      <c r="BF113" s="417"/>
      <c r="BG113" s="408"/>
      <c r="BH113" s="408"/>
      <c r="BI113" s="408"/>
      <c r="BJ113" s="408"/>
      <c r="BK113" s="408"/>
    </row>
    <row r="114" spans="1:63" s="390" customFormat="1" ht="12.75">
      <c r="A114" s="411"/>
      <c r="B114" s="360" t="s">
        <v>365</v>
      </c>
      <c r="C114" s="676">
        <v>0</v>
      </c>
      <c r="D114" s="677">
        <v>0</v>
      </c>
      <c r="E114" s="677">
        <v>0</v>
      </c>
      <c r="F114" s="677">
        <v>0</v>
      </c>
      <c r="G114" s="677">
        <v>0</v>
      </c>
      <c r="H114" s="677">
        <v>0</v>
      </c>
      <c r="I114" s="677">
        <v>0</v>
      </c>
      <c r="J114" s="677">
        <v>0</v>
      </c>
      <c r="K114" s="677">
        <v>0</v>
      </c>
      <c r="L114" s="677">
        <v>0</v>
      </c>
      <c r="M114" s="677">
        <v>0</v>
      </c>
      <c r="N114" s="678">
        <v>0</v>
      </c>
      <c r="O114" s="676">
        <v>0</v>
      </c>
      <c r="P114" s="677">
        <v>0</v>
      </c>
      <c r="Q114" s="677">
        <v>0</v>
      </c>
      <c r="R114" s="677">
        <v>0</v>
      </c>
      <c r="S114" s="677">
        <v>0</v>
      </c>
      <c r="T114" s="677">
        <v>0</v>
      </c>
      <c r="U114" s="677">
        <v>0</v>
      </c>
      <c r="V114" s="677">
        <v>0</v>
      </c>
      <c r="W114" s="677">
        <v>0</v>
      </c>
      <c r="X114" s="677">
        <v>0</v>
      </c>
      <c r="Y114" s="677">
        <v>0</v>
      </c>
      <c r="Z114" s="678">
        <v>0</v>
      </c>
      <c r="AA114" s="679"/>
      <c r="AB114" s="677">
        <v>0</v>
      </c>
      <c r="AC114" s="677">
        <v>0</v>
      </c>
      <c r="AD114" s="677">
        <v>0</v>
      </c>
      <c r="AE114" s="677">
        <v>0</v>
      </c>
      <c r="AF114" s="677"/>
      <c r="AG114" s="677"/>
      <c r="AH114" s="677"/>
      <c r="AI114" s="677"/>
      <c r="AJ114" s="677"/>
      <c r="AK114" s="677"/>
      <c r="AL114" s="677"/>
      <c r="AM114" s="677"/>
      <c r="AN114" s="677">
        <v>0</v>
      </c>
      <c r="AO114" s="677">
        <v>0</v>
      </c>
      <c r="AP114" s="677">
        <v>0</v>
      </c>
      <c r="AQ114" s="677">
        <v>0</v>
      </c>
      <c r="AR114" s="677">
        <v>0</v>
      </c>
      <c r="AS114" s="677">
        <v>0</v>
      </c>
      <c r="AT114" s="677">
        <v>0</v>
      </c>
      <c r="AU114" s="677">
        <v>0</v>
      </c>
      <c r="AV114" s="676"/>
      <c r="AW114" s="677"/>
      <c r="AX114" s="677"/>
      <c r="AY114" s="677"/>
      <c r="AZ114" s="677"/>
      <c r="BA114" s="677"/>
      <c r="BB114" s="677"/>
      <c r="BC114" s="677"/>
      <c r="BD114" s="677"/>
      <c r="BE114" s="678">
        <v>0</v>
      </c>
      <c r="BF114" s="417"/>
      <c r="BG114" s="408"/>
      <c r="BH114" s="408"/>
      <c r="BI114" s="408"/>
      <c r="BJ114" s="408"/>
      <c r="BK114" s="408"/>
    </row>
    <row r="115" spans="1:63" s="390" customFormat="1" ht="12.75">
      <c r="A115" s="411"/>
      <c r="B115" s="360" t="s">
        <v>366</v>
      </c>
      <c r="C115" s="676">
        <v>0</v>
      </c>
      <c r="D115" s="677">
        <v>0</v>
      </c>
      <c r="E115" s="677">
        <v>0</v>
      </c>
      <c r="F115" s="677">
        <v>0</v>
      </c>
      <c r="G115" s="677">
        <v>0</v>
      </c>
      <c r="H115" s="677">
        <v>0</v>
      </c>
      <c r="I115" s="677">
        <v>0</v>
      </c>
      <c r="J115" s="677">
        <v>0</v>
      </c>
      <c r="K115" s="677">
        <v>0</v>
      </c>
      <c r="L115" s="677">
        <v>0</v>
      </c>
      <c r="M115" s="677">
        <v>0</v>
      </c>
      <c r="N115" s="678">
        <v>0</v>
      </c>
      <c r="O115" s="676">
        <v>0</v>
      </c>
      <c r="P115" s="677">
        <v>0</v>
      </c>
      <c r="Q115" s="677">
        <v>0</v>
      </c>
      <c r="R115" s="677">
        <v>0</v>
      </c>
      <c r="S115" s="677">
        <v>0</v>
      </c>
      <c r="T115" s="677">
        <v>0</v>
      </c>
      <c r="U115" s="677">
        <v>0</v>
      </c>
      <c r="V115" s="677">
        <v>0</v>
      </c>
      <c r="W115" s="677">
        <v>0</v>
      </c>
      <c r="X115" s="677">
        <v>0</v>
      </c>
      <c r="Y115" s="677">
        <v>0</v>
      </c>
      <c r="Z115" s="678">
        <v>0</v>
      </c>
      <c r="AA115" s="679">
        <v>11.26271186</v>
      </c>
      <c r="AB115" s="677">
        <v>0</v>
      </c>
      <c r="AC115" s="677">
        <v>0</v>
      </c>
      <c r="AD115" s="677">
        <v>0</v>
      </c>
      <c r="AE115" s="677">
        <v>0</v>
      </c>
      <c r="AF115" s="677"/>
      <c r="AG115" s="677"/>
      <c r="AH115" s="677"/>
      <c r="AI115" s="677"/>
      <c r="AJ115" s="677"/>
      <c r="AK115" s="677"/>
      <c r="AL115" s="677"/>
      <c r="AM115" s="677"/>
      <c r="AN115" s="677">
        <v>0</v>
      </c>
      <c r="AO115" s="677">
        <v>0</v>
      </c>
      <c r="AP115" s="677">
        <v>0</v>
      </c>
      <c r="AQ115" s="677">
        <v>0</v>
      </c>
      <c r="AR115" s="677">
        <v>0</v>
      </c>
      <c r="AS115" s="677">
        <v>0</v>
      </c>
      <c r="AT115" s="677">
        <v>0</v>
      </c>
      <c r="AU115" s="677">
        <v>0</v>
      </c>
      <c r="AV115" s="676"/>
      <c r="AW115" s="677"/>
      <c r="AX115" s="677"/>
      <c r="AY115" s="677"/>
      <c r="AZ115" s="677"/>
      <c r="BA115" s="677"/>
      <c r="BB115" s="677"/>
      <c r="BC115" s="677"/>
      <c r="BD115" s="677"/>
      <c r="BE115" s="678">
        <v>0</v>
      </c>
      <c r="BF115" s="417"/>
      <c r="BG115" s="408"/>
      <c r="BH115" s="408"/>
      <c r="BI115" s="408"/>
      <c r="BJ115" s="408"/>
      <c r="BK115" s="408"/>
    </row>
    <row r="116" spans="1:63" s="390" customFormat="1" ht="12.75">
      <c r="A116" s="411"/>
      <c r="B116" s="360" t="s">
        <v>367</v>
      </c>
      <c r="C116" s="676">
        <v>0</v>
      </c>
      <c r="D116" s="677">
        <v>0</v>
      </c>
      <c r="E116" s="677">
        <v>0</v>
      </c>
      <c r="F116" s="677">
        <v>0</v>
      </c>
      <c r="G116" s="677">
        <v>0</v>
      </c>
      <c r="H116" s="677">
        <v>0</v>
      </c>
      <c r="I116" s="677">
        <v>0</v>
      </c>
      <c r="J116" s="677">
        <v>0</v>
      </c>
      <c r="K116" s="677">
        <v>0</v>
      </c>
      <c r="L116" s="677">
        <v>0</v>
      </c>
      <c r="M116" s="677">
        <v>0</v>
      </c>
      <c r="N116" s="678">
        <v>0</v>
      </c>
      <c r="O116" s="676">
        <v>0</v>
      </c>
      <c r="P116" s="677">
        <v>0</v>
      </c>
      <c r="Q116" s="677">
        <v>0</v>
      </c>
      <c r="R116" s="677">
        <v>0</v>
      </c>
      <c r="S116" s="677">
        <v>0</v>
      </c>
      <c r="T116" s="677">
        <v>0</v>
      </c>
      <c r="U116" s="677">
        <v>0</v>
      </c>
      <c r="V116" s="677">
        <v>0</v>
      </c>
      <c r="W116" s="677">
        <v>0</v>
      </c>
      <c r="X116" s="677">
        <v>0</v>
      </c>
      <c r="Y116" s="677">
        <v>0</v>
      </c>
      <c r="Z116" s="678">
        <v>0</v>
      </c>
      <c r="AA116" s="679">
        <v>1.3644067799999999</v>
      </c>
      <c r="AB116" s="677">
        <v>0</v>
      </c>
      <c r="AC116" s="677">
        <v>0</v>
      </c>
      <c r="AD116" s="677">
        <v>0</v>
      </c>
      <c r="AE116" s="677">
        <v>0</v>
      </c>
      <c r="AF116" s="677"/>
      <c r="AG116" s="677"/>
      <c r="AH116" s="677"/>
      <c r="AI116" s="677"/>
      <c r="AJ116" s="677"/>
      <c r="AK116" s="677"/>
      <c r="AL116" s="677"/>
      <c r="AM116" s="677"/>
      <c r="AN116" s="677">
        <v>0</v>
      </c>
      <c r="AO116" s="677">
        <v>0</v>
      </c>
      <c r="AP116" s="677">
        <v>0</v>
      </c>
      <c r="AQ116" s="677">
        <v>0</v>
      </c>
      <c r="AR116" s="677">
        <v>0</v>
      </c>
      <c r="AS116" s="677">
        <v>0</v>
      </c>
      <c r="AT116" s="677">
        <v>0</v>
      </c>
      <c r="AU116" s="677">
        <v>0</v>
      </c>
      <c r="AV116" s="676"/>
      <c r="AW116" s="677"/>
      <c r="AX116" s="677"/>
      <c r="AY116" s="677"/>
      <c r="AZ116" s="677"/>
      <c r="BA116" s="677"/>
      <c r="BB116" s="677"/>
      <c r="BC116" s="677"/>
      <c r="BD116" s="677"/>
      <c r="BE116" s="678">
        <v>0</v>
      </c>
      <c r="BF116" s="417"/>
      <c r="BG116" s="408"/>
      <c r="BH116" s="408"/>
      <c r="BI116" s="408"/>
      <c r="BJ116" s="408"/>
      <c r="BK116" s="408"/>
    </row>
    <row r="117" spans="1:63" s="390" customFormat="1" ht="12.75">
      <c r="A117" s="411"/>
      <c r="B117" s="360" t="s">
        <v>368</v>
      </c>
      <c r="C117" s="676">
        <v>0</v>
      </c>
      <c r="D117" s="677">
        <v>0</v>
      </c>
      <c r="E117" s="677">
        <v>0</v>
      </c>
      <c r="F117" s="677">
        <v>0</v>
      </c>
      <c r="G117" s="677">
        <v>0</v>
      </c>
      <c r="H117" s="677">
        <v>0</v>
      </c>
      <c r="I117" s="677">
        <v>0</v>
      </c>
      <c r="J117" s="677">
        <v>0</v>
      </c>
      <c r="K117" s="677">
        <v>0</v>
      </c>
      <c r="L117" s="677">
        <v>0</v>
      </c>
      <c r="M117" s="677">
        <v>0</v>
      </c>
      <c r="N117" s="678">
        <v>0</v>
      </c>
      <c r="O117" s="676">
        <v>0</v>
      </c>
      <c r="P117" s="677">
        <v>0</v>
      </c>
      <c r="Q117" s="677">
        <v>0</v>
      </c>
      <c r="R117" s="677">
        <v>0</v>
      </c>
      <c r="S117" s="677">
        <v>0</v>
      </c>
      <c r="T117" s="677">
        <v>0</v>
      </c>
      <c r="U117" s="677">
        <v>0</v>
      </c>
      <c r="V117" s="677">
        <v>0</v>
      </c>
      <c r="W117" s="677">
        <v>0</v>
      </c>
      <c r="X117" s="677">
        <v>0</v>
      </c>
      <c r="Y117" s="677">
        <v>0</v>
      </c>
      <c r="Z117" s="678">
        <v>0</v>
      </c>
      <c r="AA117" s="679">
        <v>8.9152542399999994</v>
      </c>
      <c r="AB117" s="677">
        <v>0</v>
      </c>
      <c r="AC117" s="677">
        <v>0</v>
      </c>
      <c r="AD117" s="677">
        <v>0</v>
      </c>
      <c r="AE117" s="677">
        <v>0</v>
      </c>
      <c r="AF117" s="677"/>
      <c r="AG117" s="677"/>
      <c r="AH117" s="677"/>
      <c r="AI117" s="677"/>
      <c r="AJ117" s="677"/>
      <c r="AK117" s="677"/>
      <c r="AL117" s="677"/>
      <c r="AM117" s="677"/>
      <c r="AN117" s="677">
        <v>0</v>
      </c>
      <c r="AO117" s="677">
        <v>0</v>
      </c>
      <c r="AP117" s="677">
        <v>0</v>
      </c>
      <c r="AQ117" s="677">
        <v>0</v>
      </c>
      <c r="AR117" s="677">
        <v>0</v>
      </c>
      <c r="AS117" s="677">
        <v>0</v>
      </c>
      <c r="AT117" s="677">
        <v>0</v>
      </c>
      <c r="AU117" s="677">
        <v>0</v>
      </c>
      <c r="AV117" s="676">
        <v>0</v>
      </c>
      <c r="AW117" s="677">
        <v>0</v>
      </c>
      <c r="AX117" s="677">
        <v>0</v>
      </c>
      <c r="AY117" s="677">
        <v>0</v>
      </c>
      <c r="AZ117" s="677">
        <v>0</v>
      </c>
      <c r="BA117" s="677">
        <v>0</v>
      </c>
      <c r="BB117" s="677">
        <v>0</v>
      </c>
      <c r="BC117" s="677">
        <v>0</v>
      </c>
      <c r="BD117" s="677">
        <v>0</v>
      </c>
      <c r="BE117" s="678">
        <v>0</v>
      </c>
      <c r="BF117" s="417"/>
      <c r="BG117" s="408"/>
      <c r="BH117" s="408"/>
      <c r="BI117" s="408"/>
      <c r="BJ117" s="408"/>
      <c r="BK117" s="408"/>
    </row>
    <row r="118" spans="1:63" s="390" customFormat="1" ht="12.75">
      <c r="A118" s="411"/>
      <c r="B118" s="360" t="s">
        <v>369</v>
      </c>
      <c r="C118" s="676">
        <v>0</v>
      </c>
      <c r="D118" s="677">
        <v>0</v>
      </c>
      <c r="E118" s="677">
        <v>0</v>
      </c>
      <c r="F118" s="677">
        <v>0</v>
      </c>
      <c r="G118" s="677">
        <v>0</v>
      </c>
      <c r="H118" s="677">
        <v>0</v>
      </c>
      <c r="I118" s="677">
        <v>0</v>
      </c>
      <c r="J118" s="677">
        <v>0</v>
      </c>
      <c r="K118" s="677">
        <v>0</v>
      </c>
      <c r="L118" s="677">
        <v>0</v>
      </c>
      <c r="M118" s="677">
        <v>0</v>
      </c>
      <c r="N118" s="678">
        <v>0</v>
      </c>
      <c r="O118" s="676">
        <v>0</v>
      </c>
      <c r="P118" s="677">
        <v>0</v>
      </c>
      <c r="Q118" s="677">
        <v>0</v>
      </c>
      <c r="R118" s="677">
        <v>0</v>
      </c>
      <c r="S118" s="677">
        <v>0</v>
      </c>
      <c r="T118" s="677">
        <v>0</v>
      </c>
      <c r="U118" s="677">
        <v>0</v>
      </c>
      <c r="V118" s="677">
        <v>0</v>
      </c>
      <c r="W118" s="677">
        <v>0</v>
      </c>
      <c r="X118" s="677">
        <v>0</v>
      </c>
      <c r="Y118" s="677">
        <v>0</v>
      </c>
      <c r="Z118" s="678">
        <v>0</v>
      </c>
      <c r="AA118" s="679"/>
      <c r="AB118" s="677">
        <v>0</v>
      </c>
      <c r="AC118" s="677">
        <v>0</v>
      </c>
      <c r="AD118" s="677">
        <v>0</v>
      </c>
      <c r="AE118" s="677">
        <v>0</v>
      </c>
      <c r="AF118" s="677"/>
      <c r="AG118" s="677"/>
      <c r="AH118" s="677"/>
      <c r="AI118" s="677"/>
      <c r="AJ118" s="677"/>
      <c r="AK118" s="677"/>
      <c r="AL118" s="677"/>
      <c r="AM118" s="677"/>
      <c r="AN118" s="677">
        <v>0</v>
      </c>
      <c r="AO118" s="677">
        <v>0</v>
      </c>
      <c r="AP118" s="677">
        <v>0</v>
      </c>
      <c r="AQ118" s="677">
        <v>0</v>
      </c>
      <c r="AR118" s="677">
        <v>0</v>
      </c>
      <c r="AS118" s="677">
        <v>0</v>
      </c>
      <c r="AT118" s="677">
        <v>0</v>
      </c>
      <c r="AU118" s="677">
        <v>0</v>
      </c>
      <c r="AV118" s="676"/>
      <c r="AW118" s="677"/>
      <c r="AX118" s="677"/>
      <c r="AY118" s="677"/>
      <c r="AZ118" s="677"/>
      <c r="BA118" s="677"/>
      <c r="BB118" s="677"/>
      <c r="BC118" s="677"/>
      <c r="BD118" s="677"/>
      <c r="BE118" s="678">
        <v>0</v>
      </c>
      <c r="BF118" s="417"/>
      <c r="BG118" s="408"/>
      <c r="BH118" s="408"/>
      <c r="BI118" s="408"/>
      <c r="BJ118" s="408"/>
      <c r="BK118" s="408"/>
    </row>
    <row r="119" spans="1:63" s="390" customFormat="1" ht="12.75">
      <c r="A119" s="411"/>
      <c r="B119" s="360" t="s">
        <v>370</v>
      </c>
      <c r="C119" s="676">
        <v>0</v>
      </c>
      <c r="D119" s="677">
        <v>0</v>
      </c>
      <c r="E119" s="677">
        <v>0</v>
      </c>
      <c r="F119" s="677">
        <v>0</v>
      </c>
      <c r="G119" s="677">
        <v>0</v>
      </c>
      <c r="H119" s="677">
        <v>0</v>
      </c>
      <c r="I119" s="677">
        <v>0</v>
      </c>
      <c r="J119" s="677">
        <v>0</v>
      </c>
      <c r="K119" s="677">
        <v>0</v>
      </c>
      <c r="L119" s="677">
        <v>0</v>
      </c>
      <c r="M119" s="677">
        <v>0</v>
      </c>
      <c r="N119" s="678">
        <v>0</v>
      </c>
      <c r="O119" s="676">
        <v>0</v>
      </c>
      <c r="P119" s="677">
        <v>0</v>
      </c>
      <c r="Q119" s="677">
        <v>0</v>
      </c>
      <c r="R119" s="677">
        <v>0</v>
      </c>
      <c r="S119" s="677">
        <v>0</v>
      </c>
      <c r="T119" s="677">
        <v>0</v>
      </c>
      <c r="U119" s="677">
        <v>0</v>
      </c>
      <c r="V119" s="677">
        <v>0</v>
      </c>
      <c r="W119" s="677">
        <v>0</v>
      </c>
      <c r="X119" s="677">
        <v>0</v>
      </c>
      <c r="Y119" s="677">
        <v>0</v>
      </c>
      <c r="Z119" s="678">
        <v>0</v>
      </c>
      <c r="AA119" s="679"/>
      <c r="AB119" s="677">
        <v>0</v>
      </c>
      <c r="AC119" s="677">
        <v>0</v>
      </c>
      <c r="AD119" s="677">
        <v>0</v>
      </c>
      <c r="AE119" s="677">
        <v>0</v>
      </c>
      <c r="AF119" s="677"/>
      <c r="AG119" s="677"/>
      <c r="AH119" s="677"/>
      <c r="AI119" s="677"/>
      <c r="AJ119" s="677"/>
      <c r="AK119" s="677"/>
      <c r="AL119" s="677"/>
      <c r="AM119" s="677"/>
      <c r="AN119" s="677">
        <v>0</v>
      </c>
      <c r="AO119" s="677">
        <v>0</v>
      </c>
      <c r="AP119" s="677">
        <v>0</v>
      </c>
      <c r="AQ119" s="677">
        <v>0</v>
      </c>
      <c r="AR119" s="677">
        <v>0</v>
      </c>
      <c r="AS119" s="677">
        <v>0</v>
      </c>
      <c r="AT119" s="677">
        <v>0</v>
      </c>
      <c r="AU119" s="677">
        <v>0</v>
      </c>
      <c r="AV119" s="676"/>
      <c r="AW119" s="677"/>
      <c r="AX119" s="677"/>
      <c r="AY119" s="677"/>
      <c r="AZ119" s="677"/>
      <c r="BA119" s="677"/>
      <c r="BB119" s="677"/>
      <c r="BC119" s="677"/>
      <c r="BD119" s="677"/>
      <c r="BE119" s="678">
        <v>0</v>
      </c>
      <c r="BF119" s="417"/>
      <c r="BG119" s="408"/>
      <c r="BH119" s="408"/>
      <c r="BI119" s="408"/>
      <c r="BJ119" s="408"/>
      <c r="BK119" s="408"/>
    </row>
    <row r="120" spans="1:63" s="390" customFormat="1" ht="12.75">
      <c r="A120" s="411"/>
      <c r="B120" s="360" t="s">
        <v>371</v>
      </c>
      <c r="C120" s="676">
        <v>0</v>
      </c>
      <c r="D120" s="677">
        <v>0</v>
      </c>
      <c r="E120" s="677">
        <v>0</v>
      </c>
      <c r="F120" s="677">
        <v>0</v>
      </c>
      <c r="G120" s="677">
        <v>0</v>
      </c>
      <c r="H120" s="677">
        <v>0</v>
      </c>
      <c r="I120" s="677">
        <v>0</v>
      </c>
      <c r="J120" s="677">
        <v>0</v>
      </c>
      <c r="K120" s="677">
        <v>0</v>
      </c>
      <c r="L120" s="677">
        <v>0</v>
      </c>
      <c r="M120" s="677">
        <v>0</v>
      </c>
      <c r="N120" s="678">
        <v>0</v>
      </c>
      <c r="O120" s="676">
        <v>0</v>
      </c>
      <c r="P120" s="677">
        <v>0</v>
      </c>
      <c r="Q120" s="677">
        <v>0</v>
      </c>
      <c r="R120" s="677">
        <v>0</v>
      </c>
      <c r="S120" s="677">
        <v>0</v>
      </c>
      <c r="T120" s="677">
        <v>0</v>
      </c>
      <c r="U120" s="677">
        <v>0</v>
      </c>
      <c r="V120" s="677">
        <v>0</v>
      </c>
      <c r="W120" s="677">
        <v>0</v>
      </c>
      <c r="X120" s="677">
        <v>0</v>
      </c>
      <c r="Y120" s="677">
        <v>0</v>
      </c>
      <c r="Z120" s="678">
        <v>0</v>
      </c>
      <c r="AA120" s="679">
        <v>8.9152542399999994</v>
      </c>
      <c r="AB120" s="677">
        <v>0</v>
      </c>
      <c r="AC120" s="677">
        <v>0</v>
      </c>
      <c r="AD120" s="677">
        <v>0</v>
      </c>
      <c r="AE120" s="677">
        <v>0</v>
      </c>
      <c r="AF120" s="677"/>
      <c r="AG120" s="677"/>
      <c r="AH120" s="677"/>
      <c r="AI120" s="677"/>
      <c r="AJ120" s="677"/>
      <c r="AK120" s="677"/>
      <c r="AL120" s="677"/>
      <c r="AM120" s="677"/>
      <c r="AN120" s="677">
        <v>0</v>
      </c>
      <c r="AO120" s="677">
        <v>0</v>
      </c>
      <c r="AP120" s="677">
        <v>0</v>
      </c>
      <c r="AQ120" s="677">
        <v>0</v>
      </c>
      <c r="AR120" s="677">
        <v>0</v>
      </c>
      <c r="AS120" s="677">
        <v>0</v>
      </c>
      <c r="AT120" s="677">
        <v>0</v>
      </c>
      <c r="AU120" s="677">
        <v>0</v>
      </c>
      <c r="AV120" s="676"/>
      <c r="AW120" s="677"/>
      <c r="AX120" s="677"/>
      <c r="AY120" s="677"/>
      <c r="AZ120" s="677"/>
      <c r="BA120" s="677"/>
      <c r="BB120" s="677"/>
      <c r="BC120" s="677"/>
      <c r="BD120" s="677"/>
      <c r="BE120" s="678">
        <v>0</v>
      </c>
      <c r="BF120" s="417"/>
      <c r="BG120" s="408"/>
      <c r="BH120" s="408"/>
      <c r="BI120" s="408"/>
      <c r="BJ120" s="408"/>
      <c r="BK120" s="408"/>
    </row>
    <row r="121" spans="1:63" s="390" customFormat="1" ht="12.75">
      <c r="A121" s="411"/>
      <c r="B121" s="360" t="s">
        <v>372</v>
      </c>
      <c r="C121" s="676">
        <v>0</v>
      </c>
      <c r="D121" s="677">
        <v>0</v>
      </c>
      <c r="E121" s="677">
        <v>0</v>
      </c>
      <c r="F121" s="677">
        <v>0</v>
      </c>
      <c r="G121" s="677">
        <v>0</v>
      </c>
      <c r="H121" s="677">
        <v>0</v>
      </c>
      <c r="I121" s="677">
        <v>0</v>
      </c>
      <c r="J121" s="677">
        <v>0</v>
      </c>
      <c r="K121" s="677">
        <v>0</v>
      </c>
      <c r="L121" s="677">
        <v>0</v>
      </c>
      <c r="M121" s="677">
        <v>0</v>
      </c>
      <c r="N121" s="678">
        <v>0</v>
      </c>
      <c r="O121" s="676">
        <v>0</v>
      </c>
      <c r="P121" s="677">
        <v>0</v>
      </c>
      <c r="Q121" s="677">
        <v>0</v>
      </c>
      <c r="R121" s="677">
        <v>0</v>
      </c>
      <c r="S121" s="677">
        <v>0</v>
      </c>
      <c r="T121" s="677">
        <v>0</v>
      </c>
      <c r="U121" s="677">
        <v>0</v>
      </c>
      <c r="V121" s="677">
        <v>0</v>
      </c>
      <c r="W121" s="677">
        <v>0</v>
      </c>
      <c r="X121" s="677">
        <v>0</v>
      </c>
      <c r="Y121" s="677">
        <v>0</v>
      </c>
      <c r="Z121" s="678">
        <v>0</v>
      </c>
      <c r="AA121" s="679"/>
      <c r="AB121" s="677">
        <v>0</v>
      </c>
      <c r="AC121" s="677">
        <v>0</v>
      </c>
      <c r="AD121" s="677">
        <v>0</v>
      </c>
      <c r="AE121" s="677">
        <v>0</v>
      </c>
      <c r="AF121" s="677"/>
      <c r="AG121" s="677"/>
      <c r="AH121" s="677"/>
      <c r="AI121" s="677"/>
      <c r="AJ121" s="677"/>
      <c r="AK121" s="677"/>
      <c r="AL121" s="677"/>
      <c r="AM121" s="677"/>
      <c r="AN121" s="677">
        <v>0</v>
      </c>
      <c r="AO121" s="677">
        <v>0</v>
      </c>
      <c r="AP121" s="677">
        <v>0</v>
      </c>
      <c r="AQ121" s="677">
        <v>0</v>
      </c>
      <c r="AR121" s="677">
        <v>0</v>
      </c>
      <c r="AS121" s="677">
        <v>0</v>
      </c>
      <c r="AT121" s="677">
        <v>0</v>
      </c>
      <c r="AU121" s="677">
        <v>0</v>
      </c>
      <c r="AV121" s="676"/>
      <c r="AW121" s="677"/>
      <c r="AX121" s="677"/>
      <c r="AY121" s="677"/>
      <c r="AZ121" s="677"/>
      <c r="BA121" s="677"/>
      <c r="BB121" s="677"/>
      <c r="BC121" s="677"/>
      <c r="BD121" s="677"/>
      <c r="BE121" s="678">
        <v>0</v>
      </c>
      <c r="BF121" s="417"/>
      <c r="BG121" s="408"/>
      <c r="BH121" s="408"/>
      <c r="BI121" s="408"/>
      <c r="BJ121" s="408"/>
      <c r="BK121" s="408"/>
    </row>
    <row r="122" spans="1:63" s="390" customFormat="1" ht="12.75">
      <c r="A122" s="411"/>
      <c r="B122" s="360" t="s">
        <v>373</v>
      </c>
      <c r="C122" s="676">
        <v>0</v>
      </c>
      <c r="D122" s="677">
        <v>0</v>
      </c>
      <c r="E122" s="677">
        <v>0</v>
      </c>
      <c r="F122" s="677">
        <v>0</v>
      </c>
      <c r="G122" s="677">
        <v>0</v>
      </c>
      <c r="H122" s="677">
        <v>0</v>
      </c>
      <c r="I122" s="677">
        <v>0</v>
      </c>
      <c r="J122" s="677">
        <v>0</v>
      </c>
      <c r="K122" s="677">
        <v>0</v>
      </c>
      <c r="L122" s="677">
        <v>0</v>
      </c>
      <c r="M122" s="677">
        <v>0</v>
      </c>
      <c r="N122" s="678">
        <v>0</v>
      </c>
      <c r="O122" s="676">
        <v>0</v>
      </c>
      <c r="P122" s="677">
        <v>0</v>
      </c>
      <c r="Q122" s="677">
        <v>0</v>
      </c>
      <c r="R122" s="677">
        <v>0</v>
      </c>
      <c r="S122" s="677">
        <v>0</v>
      </c>
      <c r="T122" s="677">
        <v>0</v>
      </c>
      <c r="U122" s="677">
        <v>0</v>
      </c>
      <c r="V122" s="677">
        <v>0</v>
      </c>
      <c r="W122" s="677">
        <v>0</v>
      </c>
      <c r="X122" s="677">
        <v>0</v>
      </c>
      <c r="Y122" s="677">
        <v>0</v>
      </c>
      <c r="Z122" s="678">
        <v>0</v>
      </c>
      <c r="AA122" s="679">
        <v>3.8813559299999998</v>
      </c>
      <c r="AB122" s="677">
        <v>0</v>
      </c>
      <c r="AC122" s="677">
        <v>0</v>
      </c>
      <c r="AD122" s="677">
        <v>0</v>
      </c>
      <c r="AE122" s="677">
        <v>0</v>
      </c>
      <c r="AF122" s="677"/>
      <c r="AG122" s="677"/>
      <c r="AH122" s="677"/>
      <c r="AI122" s="677"/>
      <c r="AJ122" s="677"/>
      <c r="AK122" s="677"/>
      <c r="AL122" s="677"/>
      <c r="AM122" s="677"/>
      <c r="AN122" s="677">
        <v>0</v>
      </c>
      <c r="AO122" s="677">
        <v>0</v>
      </c>
      <c r="AP122" s="677">
        <v>0</v>
      </c>
      <c r="AQ122" s="677">
        <v>0</v>
      </c>
      <c r="AR122" s="677">
        <v>0</v>
      </c>
      <c r="AS122" s="677">
        <v>0</v>
      </c>
      <c r="AT122" s="677">
        <v>0</v>
      </c>
      <c r="AU122" s="677">
        <v>0</v>
      </c>
      <c r="AV122" s="676">
        <v>0</v>
      </c>
      <c r="AW122" s="677">
        <v>0</v>
      </c>
      <c r="AX122" s="677">
        <v>0</v>
      </c>
      <c r="AY122" s="677">
        <v>0</v>
      </c>
      <c r="AZ122" s="677">
        <v>0</v>
      </c>
      <c r="BA122" s="677">
        <v>0</v>
      </c>
      <c r="BB122" s="677">
        <v>0</v>
      </c>
      <c r="BC122" s="677">
        <v>0</v>
      </c>
      <c r="BD122" s="677">
        <v>0</v>
      </c>
      <c r="BE122" s="678">
        <v>0</v>
      </c>
      <c r="BF122" s="417"/>
      <c r="BG122" s="408"/>
      <c r="BH122" s="408"/>
      <c r="BI122" s="408"/>
      <c r="BJ122" s="408"/>
      <c r="BK122" s="408"/>
    </row>
    <row r="123" spans="1:63" s="390" customFormat="1" ht="12.75">
      <c r="A123" s="411"/>
      <c r="B123" s="360" t="s">
        <v>374</v>
      </c>
      <c r="C123" s="676">
        <v>0</v>
      </c>
      <c r="D123" s="677">
        <v>0</v>
      </c>
      <c r="E123" s="677">
        <v>0</v>
      </c>
      <c r="F123" s="677">
        <v>0</v>
      </c>
      <c r="G123" s="677">
        <v>0</v>
      </c>
      <c r="H123" s="677">
        <v>0</v>
      </c>
      <c r="I123" s="677">
        <v>0</v>
      </c>
      <c r="J123" s="677">
        <v>0</v>
      </c>
      <c r="K123" s="677">
        <v>0</v>
      </c>
      <c r="L123" s="677">
        <v>0</v>
      </c>
      <c r="M123" s="677">
        <v>0</v>
      </c>
      <c r="N123" s="678">
        <v>0</v>
      </c>
      <c r="O123" s="676">
        <v>0</v>
      </c>
      <c r="P123" s="677">
        <v>0</v>
      </c>
      <c r="Q123" s="677">
        <v>0</v>
      </c>
      <c r="R123" s="677">
        <v>0</v>
      </c>
      <c r="S123" s="677">
        <v>0</v>
      </c>
      <c r="T123" s="677">
        <v>0</v>
      </c>
      <c r="U123" s="677">
        <v>0</v>
      </c>
      <c r="V123" s="677">
        <v>0</v>
      </c>
      <c r="W123" s="677">
        <v>0</v>
      </c>
      <c r="X123" s="677">
        <v>0</v>
      </c>
      <c r="Y123" s="677">
        <v>0</v>
      </c>
      <c r="Z123" s="678">
        <v>0</v>
      </c>
      <c r="AA123" s="679"/>
      <c r="AB123" s="677">
        <v>0</v>
      </c>
      <c r="AC123" s="677">
        <v>0</v>
      </c>
      <c r="AD123" s="677">
        <v>0</v>
      </c>
      <c r="AE123" s="677">
        <v>0</v>
      </c>
      <c r="AF123" s="677"/>
      <c r="AG123" s="677"/>
      <c r="AH123" s="677"/>
      <c r="AI123" s="677"/>
      <c r="AJ123" s="677"/>
      <c r="AK123" s="677"/>
      <c r="AL123" s="677"/>
      <c r="AM123" s="677"/>
      <c r="AN123" s="677">
        <v>0</v>
      </c>
      <c r="AO123" s="677">
        <v>0</v>
      </c>
      <c r="AP123" s="677">
        <v>0</v>
      </c>
      <c r="AQ123" s="677">
        <v>0</v>
      </c>
      <c r="AR123" s="677">
        <v>0</v>
      </c>
      <c r="AS123" s="677">
        <v>0</v>
      </c>
      <c r="AT123" s="677">
        <v>0</v>
      </c>
      <c r="AU123" s="677">
        <v>0</v>
      </c>
      <c r="AV123" s="676"/>
      <c r="AW123" s="677"/>
      <c r="AX123" s="677"/>
      <c r="AY123" s="677"/>
      <c r="AZ123" s="677"/>
      <c r="BA123" s="677"/>
      <c r="BB123" s="677"/>
      <c r="BC123" s="677"/>
      <c r="BD123" s="677"/>
      <c r="BE123" s="678">
        <v>0</v>
      </c>
      <c r="BF123" s="417"/>
      <c r="BG123" s="408"/>
      <c r="BH123" s="408"/>
      <c r="BI123" s="408"/>
      <c r="BJ123" s="408"/>
      <c r="BK123" s="408"/>
    </row>
    <row r="124" spans="1:63" s="390" customFormat="1" ht="12.75">
      <c r="A124" s="411"/>
      <c r="B124" s="360" t="s">
        <v>375</v>
      </c>
      <c r="C124" s="676">
        <v>0</v>
      </c>
      <c r="D124" s="677">
        <v>0</v>
      </c>
      <c r="E124" s="677">
        <v>0</v>
      </c>
      <c r="F124" s="677">
        <v>0</v>
      </c>
      <c r="G124" s="677">
        <v>0</v>
      </c>
      <c r="H124" s="677">
        <v>0</v>
      </c>
      <c r="I124" s="677">
        <v>0</v>
      </c>
      <c r="J124" s="677">
        <v>0</v>
      </c>
      <c r="K124" s="677">
        <v>0</v>
      </c>
      <c r="L124" s="677">
        <v>0</v>
      </c>
      <c r="M124" s="677">
        <v>0</v>
      </c>
      <c r="N124" s="678">
        <v>0</v>
      </c>
      <c r="O124" s="676">
        <v>0</v>
      </c>
      <c r="P124" s="677">
        <v>0</v>
      </c>
      <c r="Q124" s="677">
        <v>0</v>
      </c>
      <c r="R124" s="677">
        <v>0</v>
      </c>
      <c r="S124" s="677">
        <v>0</v>
      </c>
      <c r="T124" s="677">
        <v>0</v>
      </c>
      <c r="U124" s="677">
        <v>0</v>
      </c>
      <c r="V124" s="677">
        <v>0</v>
      </c>
      <c r="W124" s="677">
        <v>0</v>
      </c>
      <c r="X124" s="677">
        <v>0</v>
      </c>
      <c r="Y124" s="677">
        <v>0</v>
      </c>
      <c r="Z124" s="678">
        <v>0</v>
      </c>
      <c r="AA124" s="679"/>
      <c r="AB124" s="677">
        <v>0</v>
      </c>
      <c r="AC124" s="677">
        <v>0</v>
      </c>
      <c r="AD124" s="677">
        <v>0</v>
      </c>
      <c r="AE124" s="677">
        <v>0</v>
      </c>
      <c r="AF124" s="677"/>
      <c r="AG124" s="677"/>
      <c r="AH124" s="677"/>
      <c r="AI124" s="677"/>
      <c r="AJ124" s="677"/>
      <c r="AK124" s="677"/>
      <c r="AL124" s="677"/>
      <c r="AM124" s="677"/>
      <c r="AN124" s="677">
        <v>0</v>
      </c>
      <c r="AO124" s="677">
        <v>0</v>
      </c>
      <c r="AP124" s="677">
        <v>0</v>
      </c>
      <c r="AQ124" s="677">
        <v>0</v>
      </c>
      <c r="AR124" s="677">
        <v>0</v>
      </c>
      <c r="AS124" s="677">
        <v>0</v>
      </c>
      <c r="AT124" s="677">
        <v>0</v>
      </c>
      <c r="AU124" s="677">
        <v>0</v>
      </c>
      <c r="AV124" s="676"/>
      <c r="AW124" s="677"/>
      <c r="AX124" s="677"/>
      <c r="AY124" s="677"/>
      <c r="AZ124" s="677"/>
      <c r="BA124" s="677"/>
      <c r="BB124" s="677"/>
      <c r="BC124" s="677"/>
      <c r="BD124" s="677"/>
      <c r="BE124" s="678">
        <v>0</v>
      </c>
      <c r="BF124" s="417"/>
      <c r="BG124" s="408"/>
      <c r="BH124" s="408"/>
      <c r="BI124" s="408"/>
      <c r="BJ124" s="408"/>
      <c r="BK124" s="408"/>
    </row>
    <row r="125" spans="1:63" s="390" customFormat="1" ht="12.75">
      <c r="A125" s="411"/>
      <c r="B125" s="360" t="s">
        <v>376</v>
      </c>
      <c r="C125" s="676">
        <v>0</v>
      </c>
      <c r="D125" s="677">
        <v>0</v>
      </c>
      <c r="E125" s="677">
        <v>0</v>
      </c>
      <c r="F125" s="677">
        <v>0</v>
      </c>
      <c r="G125" s="677">
        <v>0</v>
      </c>
      <c r="H125" s="677">
        <v>0</v>
      </c>
      <c r="I125" s="677">
        <v>0</v>
      </c>
      <c r="J125" s="677">
        <v>0</v>
      </c>
      <c r="K125" s="677">
        <v>0</v>
      </c>
      <c r="L125" s="677">
        <v>0</v>
      </c>
      <c r="M125" s="677">
        <v>0</v>
      </c>
      <c r="N125" s="678">
        <v>0</v>
      </c>
      <c r="O125" s="676">
        <v>0</v>
      </c>
      <c r="P125" s="677">
        <v>0</v>
      </c>
      <c r="Q125" s="677">
        <v>0</v>
      </c>
      <c r="R125" s="677">
        <v>0</v>
      </c>
      <c r="S125" s="677">
        <v>0</v>
      </c>
      <c r="T125" s="677">
        <v>0</v>
      </c>
      <c r="U125" s="677">
        <v>0</v>
      </c>
      <c r="V125" s="677">
        <v>0</v>
      </c>
      <c r="W125" s="677">
        <v>0</v>
      </c>
      <c r="X125" s="677">
        <v>0</v>
      </c>
      <c r="Y125" s="677">
        <v>0</v>
      </c>
      <c r="Z125" s="678">
        <v>0</v>
      </c>
      <c r="AA125" s="679">
        <v>3.8813559299999998</v>
      </c>
      <c r="AB125" s="677">
        <v>0</v>
      </c>
      <c r="AC125" s="677">
        <v>0</v>
      </c>
      <c r="AD125" s="677">
        <v>0</v>
      </c>
      <c r="AE125" s="677">
        <v>0</v>
      </c>
      <c r="AF125" s="677"/>
      <c r="AG125" s="677"/>
      <c r="AH125" s="677"/>
      <c r="AI125" s="677"/>
      <c r="AJ125" s="677"/>
      <c r="AK125" s="677"/>
      <c r="AL125" s="677"/>
      <c r="AM125" s="677"/>
      <c r="AN125" s="677">
        <v>0</v>
      </c>
      <c r="AO125" s="677">
        <v>0</v>
      </c>
      <c r="AP125" s="677">
        <v>0</v>
      </c>
      <c r="AQ125" s="677">
        <v>0</v>
      </c>
      <c r="AR125" s="677">
        <v>0</v>
      </c>
      <c r="AS125" s="677">
        <v>0</v>
      </c>
      <c r="AT125" s="677">
        <v>0</v>
      </c>
      <c r="AU125" s="677">
        <v>0</v>
      </c>
      <c r="AV125" s="676"/>
      <c r="AW125" s="677"/>
      <c r="AX125" s="677"/>
      <c r="AY125" s="677"/>
      <c r="AZ125" s="677"/>
      <c r="BA125" s="677"/>
      <c r="BB125" s="677"/>
      <c r="BC125" s="677"/>
      <c r="BD125" s="677"/>
      <c r="BE125" s="678">
        <v>0</v>
      </c>
      <c r="BF125" s="417"/>
      <c r="BG125" s="408"/>
      <c r="BH125" s="408"/>
      <c r="BI125" s="408"/>
      <c r="BJ125" s="408"/>
      <c r="BK125" s="408"/>
    </row>
    <row r="126" spans="1:63" s="390" customFormat="1" ht="12.75">
      <c r="A126" s="411"/>
      <c r="B126" s="360" t="s">
        <v>377</v>
      </c>
      <c r="C126" s="676">
        <v>0</v>
      </c>
      <c r="D126" s="677">
        <v>0</v>
      </c>
      <c r="E126" s="677">
        <v>0</v>
      </c>
      <c r="F126" s="677">
        <v>0</v>
      </c>
      <c r="G126" s="677">
        <v>0</v>
      </c>
      <c r="H126" s="677">
        <v>0</v>
      </c>
      <c r="I126" s="677">
        <v>0</v>
      </c>
      <c r="J126" s="677">
        <v>0</v>
      </c>
      <c r="K126" s="677">
        <v>0</v>
      </c>
      <c r="L126" s="677">
        <v>0</v>
      </c>
      <c r="M126" s="677">
        <v>0</v>
      </c>
      <c r="N126" s="678">
        <v>0</v>
      </c>
      <c r="O126" s="676">
        <v>0</v>
      </c>
      <c r="P126" s="677">
        <v>0</v>
      </c>
      <c r="Q126" s="677">
        <v>0</v>
      </c>
      <c r="R126" s="677">
        <v>0</v>
      </c>
      <c r="S126" s="677">
        <v>0</v>
      </c>
      <c r="T126" s="677">
        <v>0</v>
      </c>
      <c r="U126" s="677">
        <v>0</v>
      </c>
      <c r="V126" s="677">
        <v>0</v>
      </c>
      <c r="W126" s="677">
        <v>0</v>
      </c>
      <c r="X126" s="677">
        <v>0</v>
      </c>
      <c r="Y126" s="677">
        <v>0</v>
      </c>
      <c r="Z126" s="678">
        <v>0</v>
      </c>
      <c r="AA126" s="679"/>
      <c r="AB126" s="677">
        <v>0</v>
      </c>
      <c r="AC126" s="677">
        <v>0</v>
      </c>
      <c r="AD126" s="677">
        <v>0</v>
      </c>
      <c r="AE126" s="677">
        <v>0</v>
      </c>
      <c r="AF126" s="677"/>
      <c r="AG126" s="677"/>
      <c r="AH126" s="677"/>
      <c r="AI126" s="677"/>
      <c r="AJ126" s="677"/>
      <c r="AK126" s="677"/>
      <c r="AL126" s="677"/>
      <c r="AM126" s="677"/>
      <c r="AN126" s="677">
        <v>0</v>
      </c>
      <c r="AO126" s="677">
        <v>0</v>
      </c>
      <c r="AP126" s="677">
        <v>0</v>
      </c>
      <c r="AQ126" s="677">
        <v>0</v>
      </c>
      <c r="AR126" s="677">
        <v>0</v>
      </c>
      <c r="AS126" s="677">
        <v>0</v>
      </c>
      <c r="AT126" s="677">
        <v>0</v>
      </c>
      <c r="AU126" s="677">
        <v>0</v>
      </c>
      <c r="AV126" s="676"/>
      <c r="AW126" s="677"/>
      <c r="AX126" s="677"/>
      <c r="AY126" s="677"/>
      <c r="AZ126" s="677"/>
      <c r="BA126" s="677"/>
      <c r="BB126" s="677"/>
      <c r="BC126" s="677"/>
      <c r="BD126" s="677"/>
      <c r="BE126" s="678">
        <v>0</v>
      </c>
      <c r="BF126" s="417"/>
      <c r="BG126" s="408"/>
      <c r="BH126" s="408"/>
      <c r="BI126" s="408"/>
      <c r="BJ126" s="408"/>
      <c r="BK126" s="408"/>
    </row>
    <row r="127" spans="1:63" s="390" customFormat="1" ht="12.75">
      <c r="A127" s="411"/>
      <c r="B127" s="360" t="s">
        <v>67</v>
      </c>
      <c r="C127" s="676">
        <v>0</v>
      </c>
      <c r="D127" s="677">
        <v>0</v>
      </c>
      <c r="E127" s="677">
        <v>0</v>
      </c>
      <c r="F127" s="677">
        <v>0</v>
      </c>
      <c r="G127" s="677">
        <v>0</v>
      </c>
      <c r="H127" s="677">
        <v>0</v>
      </c>
      <c r="I127" s="677">
        <v>0</v>
      </c>
      <c r="J127" s="677">
        <v>0</v>
      </c>
      <c r="K127" s="677">
        <v>0</v>
      </c>
      <c r="L127" s="677">
        <v>0</v>
      </c>
      <c r="M127" s="677">
        <v>0</v>
      </c>
      <c r="N127" s="678">
        <v>0</v>
      </c>
      <c r="O127" s="676">
        <v>0</v>
      </c>
      <c r="P127" s="677">
        <v>0</v>
      </c>
      <c r="Q127" s="677">
        <v>0</v>
      </c>
      <c r="R127" s="677">
        <v>0</v>
      </c>
      <c r="S127" s="677">
        <v>0</v>
      </c>
      <c r="T127" s="677">
        <v>0</v>
      </c>
      <c r="U127" s="677">
        <v>0</v>
      </c>
      <c r="V127" s="677">
        <v>0</v>
      </c>
      <c r="W127" s="677">
        <v>0</v>
      </c>
      <c r="X127" s="677">
        <v>0</v>
      </c>
      <c r="Y127" s="677">
        <v>0</v>
      </c>
      <c r="Z127" s="678">
        <v>0</v>
      </c>
      <c r="AA127" s="679"/>
      <c r="AB127" s="677">
        <v>0</v>
      </c>
      <c r="AC127" s="677">
        <v>0</v>
      </c>
      <c r="AD127" s="677">
        <v>0</v>
      </c>
      <c r="AE127" s="677">
        <v>0</v>
      </c>
      <c r="AF127" s="677"/>
      <c r="AG127" s="677"/>
      <c r="AH127" s="677"/>
      <c r="AI127" s="677"/>
      <c r="AJ127" s="677"/>
      <c r="AK127" s="677"/>
      <c r="AL127" s="677"/>
      <c r="AM127" s="677"/>
      <c r="AN127" s="677">
        <v>0</v>
      </c>
      <c r="AO127" s="677">
        <v>0</v>
      </c>
      <c r="AP127" s="677">
        <v>0</v>
      </c>
      <c r="AQ127" s="677">
        <v>0</v>
      </c>
      <c r="AR127" s="677">
        <v>0</v>
      </c>
      <c r="AS127" s="677">
        <v>0</v>
      </c>
      <c r="AT127" s="677">
        <v>0</v>
      </c>
      <c r="AU127" s="677">
        <v>0</v>
      </c>
      <c r="AV127" s="676"/>
      <c r="AW127" s="677"/>
      <c r="AX127" s="677"/>
      <c r="AY127" s="677"/>
      <c r="AZ127" s="677"/>
      <c r="BA127" s="677"/>
      <c r="BB127" s="677"/>
      <c r="BC127" s="677"/>
      <c r="BD127" s="677"/>
      <c r="BE127" s="678">
        <v>0</v>
      </c>
      <c r="BF127" s="417"/>
      <c r="BG127" s="408"/>
      <c r="BH127" s="408"/>
      <c r="BI127" s="408"/>
      <c r="BJ127" s="408"/>
      <c r="BK127" s="408"/>
    </row>
    <row r="128" spans="1:63" s="429" customFormat="1" ht="12.75">
      <c r="A128" s="661"/>
      <c r="B128" s="413" t="s">
        <v>55</v>
      </c>
      <c r="C128" s="657">
        <v>0</v>
      </c>
      <c r="D128" s="658">
        <v>0</v>
      </c>
      <c r="E128" s="658">
        <v>0</v>
      </c>
      <c r="F128" s="658">
        <v>0</v>
      </c>
      <c r="G128" s="658">
        <v>0</v>
      </c>
      <c r="H128" s="658">
        <v>0</v>
      </c>
      <c r="I128" s="658">
        <v>22</v>
      </c>
      <c r="J128" s="658">
        <v>0</v>
      </c>
      <c r="K128" s="658">
        <v>0</v>
      </c>
      <c r="L128" s="658">
        <v>0</v>
      </c>
      <c r="M128" s="658">
        <v>22</v>
      </c>
      <c r="N128" s="659">
        <v>0</v>
      </c>
      <c r="O128" s="657">
        <v>0</v>
      </c>
      <c r="P128" s="658">
        <v>0</v>
      </c>
      <c r="Q128" s="658">
        <v>0</v>
      </c>
      <c r="R128" s="658">
        <v>0</v>
      </c>
      <c r="S128" s="658">
        <v>0</v>
      </c>
      <c r="T128" s="658">
        <v>0</v>
      </c>
      <c r="U128" s="658">
        <v>22</v>
      </c>
      <c r="V128" s="658">
        <v>0</v>
      </c>
      <c r="W128" s="658">
        <v>0</v>
      </c>
      <c r="X128" s="658">
        <v>0</v>
      </c>
      <c r="Y128" s="658">
        <v>22</v>
      </c>
      <c r="Z128" s="659">
        <v>0</v>
      </c>
      <c r="AA128" s="660">
        <v>114.40677966000001</v>
      </c>
      <c r="AB128" s="658">
        <v>0</v>
      </c>
      <c r="AC128" s="658">
        <v>0</v>
      </c>
      <c r="AD128" s="658">
        <v>0</v>
      </c>
      <c r="AE128" s="658">
        <v>0</v>
      </c>
      <c r="AF128" s="658"/>
      <c r="AG128" s="658"/>
      <c r="AH128" s="658"/>
      <c r="AI128" s="658"/>
      <c r="AJ128" s="658"/>
      <c r="AK128" s="658"/>
      <c r="AL128" s="658"/>
      <c r="AM128" s="658"/>
      <c r="AN128" s="658">
        <v>0</v>
      </c>
      <c r="AO128" s="658">
        <v>0</v>
      </c>
      <c r="AP128" s="658">
        <v>22</v>
      </c>
      <c r="AQ128" s="658">
        <v>0</v>
      </c>
      <c r="AR128" s="658">
        <v>0</v>
      </c>
      <c r="AS128" s="658">
        <v>0</v>
      </c>
      <c r="AT128" s="658">
        <v>22</v>
      </c>
      <c r="AU128" s="658">
        <v>0</v>
      </c>
      <c r="AV128" s="657">
        <v>0</v>
      </c>
      <c r="AW128" s="658">
        <v>0</v>
      </c>
      <c r="AX128" s="658">
        <v>0</v>
      </c>
      <c r="AY128" s="658">
        <v>0</v>
      </c>
      <c r="AZ128" s="658">
        <v>0</v>
      </c>
      <c r="BA128" s="658">
        <v>0</v>
      </c>
      <c r="BB128" s="658">
        <v>0</v>
      </c>
      <c r="BC128" s="658">
        <v>50.84745762</v>
      </c>
      <c r="BD128" s="658">
        <v>0</v>
      </c>
      <c r="BE128" s="659">
        <v>50.84745762</v>
      </c>
      <c r="BF128" s="417"/>
    </row>
    <row r="129" spans="1:63" s="430" customFormat="1" ht="12.75">
      <c r="A129" s="661"/>
      <c r="B129" s="347" t="s">
        <v>361</v>
      </c>
      <c r="C129" s="657">
        <v>0</v>
      </c>
      <c r="D129" s="658">
        <v>0</v>
      </c>
      <c r="E129" s="658">
        <v>0</v>
      </c>
      <c r="F129" s="658">
        <v>0</v>
      </c>
      <c r="G129" s="658">
        <v>0</v>
      </c>
      <c r="H129" s="658">
        <v>0</v>
      </c>
      <c r="I129" s="658">
        <v>22</v>
      </c>
      <c r="J129" s="658">
        <v>0</v>
      </c>
      <c r="K129" s="658">
        <v>0</v>
      </c>
      <c r="L129" s="658">
        <v>0</v>
      </c>
      <c r="M129" s="658">
        <v>22</v>
      </c>
      <c r="N129" s="659">
        <v>0</v>
      </c>
      <c r="O129" s="657">
        <v>0</v>
      </c>
      <c r="P129" s="658">
        <v>0</v>
      </c>
      <c r="Q129" s="658">
        <v>0</v>
      </c>
      <c r="R129" s="658">
        <v>0</v>
      </c>
      <c r="S129" s="658">
        <v>0</v>
      </c>
      <c r="T129" s="658">
        <v>0</v>
      </c>
      <c r="U129" s="658">
        <v>22</v>
      </c>
      <c r="V129" s="658">
        <v>0</v>
      </c>
      <c r="W129" s="658">
        <v>0</v>
      </c>
      <c r="X129" s="658">
        <v>0</v>
      </c>
      <c r="Y129" s="658">
        <v>22</v>
      </c>
      <c r="Z129" s="659">
        <v>0</v>
      </c>
      <c r="AA129" s="660">
        <v>114.40677966000001</v>
      </c>
      <c r="AB129" s="658">
        <v>0</v>
      </c>
      <c r="AC129" s="658">
        <v>0</v>
      </c>
      <c r="AD129" s="658">
        <v>0</v>
      </c>
      <c r="AE129" s="658">
        <v>0</v>
      </c>
      <c r="AF129" s="658"/>
      <c r="AG129" s="658"/>
      <c r="AH129" s="658"/>
      <c r="AI129" s="658"/>
      <c r="AJ129" s="658"/>
      <c r="AK129" s="658"/>
      <c r="AL129" s="658"/>
      <c r="AM129" s="658"/>
      <c r="AN129" s="658">
        <v>0</v>
      </c>
      <c r="AO129" s="658">
        <v>0</v>
      </c>
      <c r="AP129" s="658">
        <v>22</v>
      </c>
      <c r="AQ129" s="658">
        <v>0</v>
      </c>
      <c r="AR129" s="658">
        <v>0</v>
      </c>
      <c r="AS129" s="658">
        <v>0</v>
      </c>
      <c r="AT129" s="658">
        <v>22</v>
      </c>
      <c r="AU129" s="658">
        <v>0</v>
      </c>
      <c r="AV129" s="657">
        <v>0</v>
      </c>
      <c r="AW129" s="658">
        <v>0</v>
      </c>
      <c r="AX129" s="658">
        <v>0</v>
      </c>
      <c r="AY129" s="658">
        <v>0</v>
      </c>
      <c r="AZ129" s="658">
        <v>0</v>
      </c>
      <c r="BA129" s="658">
        <v>0</v>
      </c>
      <c r="BB129" s="658">
        <v>0</v>
      </c>
      <c r="BC129" s="658">
        <v>50.84745762</v>
      </c>
      <c r="BD129" s="658">
        <v>0</v>
      </c>
      <c r="BE129" s="659">
        <v>50.84745762</v>
      </c>
      <c r="BF129" s="417"/>
      <c r="BG129" s="429"/>
      <c r="BH129" s="429"/>
      <c r="BI129" s="429"/>
      <c r="BJ129" s="429"/>
      <c r="BK129" s="429"/>
    </row>
    <row r="130" spans="1:63" s="430" customFormat="1" ht="12.75">
      <c r="A130" s="661"/>
      <c r="B130" s="347" t="s">
        <v>362</v>
      </c>
      <c r="C130" s="657">
        <v>0</v>
      </c>
      <c r="D130" s="658">
        <v>0</v>
      </c>
      <c r="E130" s="658">
        <v>0</v>
      </c>
      <c r="F130" s="658">
        <v>0</v>
      </c>
      <c r="G130" s="658">
        <v>0</v>
      </c>
      <c r="H130" s="658">
        <v>0</v>
      </c>
      <c r="I130" s="658">
        <v>22</v>
      </c>
      <c r="J130" s="658">
        <v>0</v>
      </c>
      <c r="K130" s="658">
        <v>0</v>
      </c>
      <c r="L130" s="658">
        <v>0</v>
      </c>
      <c r="M130" s="658">
        <v>22</v>
      </c>
      <c r="N130" s="659">
        <v>0</v>
      </c>
      <c r="O130" s="657">
        <v>0</v>
      </c>
      <c r="P130" s="658">
        <v>0</v>
      </c>
      <c r="Q130" s="658">
        <v>0</v>
      </c>
      <c r="R130" s="658">
        <v>0</v>
      </c>
      <c r="S130" s="658">
        <v>0</v>
      </c>
      <c r="T130" s="658">
        <v>0</v>
      </c>
      <c r="U130" s="658">
        <v>22</v>
      </c>
      <c r="V130" s="658">
        <v>0</v>
      </c>
      <c r="W130" s="658">
        <v>0</v>
      </c>
      <c r="X130" s="658">
        <v>0</v>
      </c>
      <c r="Y130" s="658">
        <v>22</v>
      </c>
      <c r="Z130" s="659">
        <v>0</v>
      </c>
      <c r="AA130" s="660">
        <v>106.63559322</v>
      </c>
      <c r="AB130" s="658">
        <v>0</v>
      </c>
      <c r="AC130" s="658">
        <v>0</v>
      </c>
      <c r="AD130" s="658">
        <v>0</v>
      </c>
      <c r="AE130" s="658">
        <v>0</v>
      </c>
      <c r="AF130" s="658"/>
      <c r="AG130" s="658"/>
      <c r="AH130" s="658"/>
      <c r="AI130" s="658"/>
      <c r="AJ130" s="658"/>
      <c r="AK130" s="658"/>
      <c r="AL130" s="658"/>
      <c r="AM130" s="658"/>
      <c r="AN130" s="658">
        <v>0</v>
      </c>
      <c r="AO130" s="658">
        <v>0</v>
      </c>
      <c r="AP130" s="658">
        <v>22</v>
      </c>
      <c r="AQ130" s="658">
        <v>0</v>
      </c>
      <c r="AR130" s="658">
        <v>0</v>
      </c>
      <c r="AS130" s="658">
        <v>0</v>
      </c>
      <c r="AT130" s="658">
        <v>22</v>
      </c>
      <c r="AU130" s="658">
        <v>0</v>
      </c>
      <c r="AV130" s="657">
        <v>0</v>
      </c>
      <c r="AW130" s="658">
        <v>0</v>
      </c>
      <c r="AX130" s="658">
        <v>0</v>
      </c>
      <c r="AY130" s="658">
        <v>0</v>
      </c>
      <c r="AZ130" s="658">
        <v>0</v>
      </c>
      <c r="BA130" s="658">
        <v>0</v>
      </c>
      <c r="BB130" s="658">
        <v>0</v>
      </c>
      <c r="BC130" s="658">
        <v>50.84745762</v>
      </c>
      <c r="BD130" s="658">
        <v>0</v>
      </c>
      <c r="BE130" s="659">
        <v>50.84745762</v>
      </c>
      <c r="BF130" s="417"/>
      <c r="BG130" s="429"/>
      <c r="BH130" s="429"/>
      <c r="BI130" s="429"/>
      <c r="BJ130" s="429"/>
      <c r="BK130" s="429"/>
    </row>
    <row r="131" spans="1:63" s="430" customFormat="1" ht="12.75">
      <c r="A131" s="661"/>
      <c r="B131" s="347" t="s">
        <v>363</v>
      </c>
      <c r="C131" s="657">
        <v>0</v>
      </c>
      <c r="D131" s="658">
        <v>0</v>
      </c>
      <c r="E131" s="658">
        <v>0</v>
      </c>
      <c r="F131" s="658">
        <v>0</v>
      </c>
      <c r="G131" s="658">
        <v>0</v>
      </c>
      <c r="H131" s="658">
        <v>0</v>
      </c>
      <c r="I131" s="658">
        <v>4</v>
      </c>
      <c r="J131" s="658">
        <v>0</v>
      </c>
      <c r="K131" s="658">
        <v>0</v>
      </c>
      <c r="L131" s="658">
        <v>0</v>
      </c>
      <c r="M131" s="658">
        <v>4</v>
      </c>
      <c r="N131" s="659">
        <v>0</v>
      </c>
      <c r="O131" s="657">
        <v>0</v>
      </c>
      <c r="P131" s="658">
        <v>0</v>
      </c>
      <c r="Q131" s="658">
        <v>0</v>
      </c>
      <c r="R131" s="658">
        <v>0</v>
      </c>
      <c r="S131" s="658">
        <v>0</v>
      </c>
      <c r="T131" s="658">
        <v>0</v>
      </c>
      <c r="U131" s="658">
        <v>4</v>
      </c>
      <c r="V131" s="658">
        <v>0</v>
      </c>
      <c r="W131" s="658">
        <v>0</v>
      </c>
      <c r="X131" s="658">
        <v>0</v>
      </c>
      <c r="Y131" s="658">
        <v>4</v>
      </c>
      <c r="Z131" s="659">
        <v>0</v>
      </c>
      <c r="AA131" s="660">
        <v>34.040623369999999</v>
      </c>
      <c r="AB131" s="658">
        <v>0</v>
      </c>
      <c r="AC131" s="658">
        <v>0</v>
      </c>
      <c r="AD131" s="658">
        <v>0</v>
      </c>
      <c r="AE131" s="658">
        <v>0</v>
      </c>
      <c r="AF131" s="658"/>
      <c r="AG131" s="658"/>
      <c r="AH131" s="658"/>
      <c r="AI131" s="658"/>
      <c r="AJ131" s="658"/>
      <c r="AK131" s="658"/>
      <c r="AL131" s="658"/>
      <c r="AM131" s="658"/>
      <c r="AN131" s="658">
        <v>0</v>
      </c>
      <c r="AO131" s="658">
        <v>0</v>
      </c>
      <c r="AP131" s="658">
        <v>4</v>
      </c>
      <c r="AQ131" s="658">
        <v>0</v>
      </c>
      <c r="AR131" s="658">
        <v>0</v>
      </c>
      <c r="AS131" s="658">
        <v>0</v>
      </c>
      <c r="AT131" s="658">
        <v>4</v>
      </c>
      <c r="AU131" s="658">
        <v>0</v>
      </c>
      <c r="AV131" s="657">
        <v>0</v>
      </c>
      <c r="AW131" s="658">
        <v>0</v>
      </c>
      <c r="AX131" s="658">
        <v>0</v>
      </c>
      <c r="AY131" s="658">
        <v>0</v>
      </c>
      <c r="AZ131" s="658">
        <v>0</v>
      </c>
      <c r="BA131" s="658">
        <v>0</v>
      </c>
      <c r="BB131" s="658">
        <v>0</v>
      </c>
      <c r="BC131" s="658">
        <v>1.5575725200000001</v>
      </c>
      <c r="BD131" s="658">
        <v>0</v>
      </c>
      <c r="BE131" s="659">
        <v>1.5575725200000001</v>
      </c>
      <c r="BF131" s="417"/>
      <c r="BG131" s="429"/>
      <c r="BH131" s="429"/>
      <c r="BI131" s="429"/>
      <c r="BJ131" s="429"/>
      <c r="BK131" s="429"/>
    </row>
    <row r="132" spans="1:63" s="430" customFormat="1" ht="12.75">
      <c r="A132" s="661"/>
      <c r="B132" s="347" t="s">
        <v>364</v>
      </c>
      <c r="C132" s="657">
        <v>0</v>
      </c>
      <c r="D132" s="658">
        <v>0</v>
      </c>
      <c r="E132" s="658">
        <v>0</v>
      </c>
      <c r="F132" s="658">
        <v>0</v>
      </c>
      <c r="G132" s="658">
        <v>0</v>
      </c>
      <c r="H132" s="658">
        <v>0</v>
      </c>
      <c r="I132" s="658">
        <v>0</v>
      </c>
      <c r="J132" s="658">
        <v>0</v>
      </c>
      <c r="K132" s="658">
        <v>0</v>
      </c>
      <c r="L132" s="658">
        <v>0</v>
      </c>
      <c r="M132" s="658">
        <v>0</v>
      </c>
      <c r="N132" s="659">
        <v>0</v>
      </c>
      <c r="O132" s="657">
        <v>0</v>
      </c>
      <c r="P132" s="658">
        <v>0</v>
      </c>
      <c r="Q132" s="658">
        <v>0</v>
      </c>
      <c r="R132" s="658">
        <v>0</v>
      </c>
      <c r="S132" s="658">
        <v>0</v>
      </c>
      <c r="T132" s="658">
        <v>0</v>
      </c>
      <c r="U132" s="658">
        <v>0</v>
      </c>
      <c r="V132" s="658">
        <v>0</v>
      </c>
      <c r="W132" s="658">
        <v>0</v>
      </c>
      <c r="X132" s="658">
        <v>0</v>
      </c>
      <c r="Y132" s="658">
        <v>0</v>
      </c>
      <c r="Z132" s="659">
        <v>0</v>
      </c>
      <c r="AA132" s="660">
        <v>0</v>
      </c>
      <c r="AB132" s="658">
        <v>0</v>
      </c>
      <c r="AC132" s="658">
        <v>0</v>
      </c>
      <c r="AD132" s="658">
        <v>0</v>
      </c>
      <c r="AE132" s="658">
        <v>0</v>
      </c>
      <c r="AF132" s="658"/>
      <c r="AG132" s="658"/>
      <c r="AH132" s="658"/>
      <c r="AI132" s="658"/>
      <c r="AJ132" s="658"/>
      <c r="AK132" s="658"/>
      <c r="AL132" s="658"/>
      <c r="AM132" s="658"/>
      <c r="AN132" s="658">
        <v>0</v>
      </c>
      <c r="AO132" s="658">
        <v>0</v>
      </c>
      <c r="AP132" s="658">
        <v>0</v>
      </c>
      <c r="AQ132" s="658">
        <v>0</v>
      </c>
      <c r="AR132" s="658">
        <v>0</v>
      </c>
      <c r="AS132" s="658">
        <v>0</v>
      </c>
      <c r="AT132" s="658">
        <v>0</v>
      </c>
      <c r="AU132" s="658">
        <v>0</v>
      </c>
      <c r="AV132" s="657">
        <v>0</v>
      </c>
      <c r="AW132" s="658">
        <v>0</v>
      </c>
      <c r="AX132" s="658">
        <v>0</v>
      </c>
      <c r="AY132" s="658">
        <v>0</v>
      </c>
      <c r="AZ132" s="658">
        <v>0</v>
      </c>
      <c r="BA132" s="658">
        <v>0</v>
      </c>
      <c r="BB132" s="658">
        <v>0</v>
      </c>
      <c r="BC132" s="658">
        <v>0</v>
      </c>
      <c r="BD132" s="658">
        <v>0</v>
      </c>
      <c r="BE132" s="659">
        <v>0</v>
      </c>
      <c r="BF132" s="417"/>
      <c r="BG132" s="429"/>
      <c r="BH132" s="429"/>
      <c r="BI132" s="429"/>
      <c r="BJ132" s="429"/>
      <c r="BK132" s="429"/>
    </row>
    <row r="133" spans="1:63" s="430" customFormat="1" ht="12.75">
      <c r="A133" s="661"/>
      <c r="B133" s="347" t="s">
        <v>365</v>
      </c>
      <c r="C133" s="657">
        <v>0</v>
      </c>
      <c r="D133" s="658">
        <v>0</v>
      </c>
      <c r="E133" s="658">
        <v>0</v>
      </c>
      <c r="F133" s="658">
        <v>0</v>
      </c>
      <c r="G133" s="658">
        <v>0</v>
      </c>
      <c r="H133" s="658">
        <v>0</v>
      </c>
      <c r="I133" s="658">
        <v>0</v>
      </c>
      <c r="J133" s="658">
        <v>0</v>
      </c>
      <c r="K133" s="658">
        <v>0</v>
      </c>
      <c r="L133" s="658">
        <v>0</v>
      </c>
      <c r="M133" s="658">
        <v>0</v>
      </c>
      <c r="N133" s="659">
        <v>0</v>
      </c>
      <c r="O133" s="657">
        <v>0</v>
      </c>
      <c r="P133" s="658">
        <v>0</v>
      </c>
      <c r="Q133" s="658">
        <v>0</v>
      </c>
      <c r="R133" s="658">
        <v>0</v>
      </c>
      <c r="S133" s="658">
        <v>0</v>
      </c>
      <c r="T133" s="658">
        <v>0</v>
      </c>
      <c r="U133" s="658">
        <v>0</v>
      </c>
      <c r="V133" s="658">
        <v>0</v>
      </c>
      <c r="W133" s="658">
        <v>0</v>
      </c>
      <c r="X133" s="658">
        <v>0</v>
      </c>
      <c r="Y133" s="658">
        <v>0</v>
      </c>
      <c r="Z133" s="659">
        <v>0</v>
      </c>
      <c r="AA133" s="660">
        <v>0</v>
      </c>
      <c r="AB133" s="658">
        <v>0</v>
      </c>
      <c r="AC133" s="658">
        <v>0</v>
      </c>
      <c r="AD133" s="658">
        <v>0</v>
      </c>
      <c r="AE133" s="658">
        <v>0</v>
      </c>
      <c r="AF133" s="658"/>
      <c r="AG133" s="658"/>
      <c r="AH133" s="658"/>
      <c r="AI133" s="658"/>
      <c r="AJ133" s="658"/>
      <c r="AK133" s="658"/>
      <c r="AL133" s="658"/>
      <c r="AM133" s="658"/>
      <c r="AN133" s="658">
        <v>0</v>
      </c>
      <c r="AO133" s="658">
        <v>0</v>
      </c>
      <c r="AP133" s="658">
        <v>0</v>
      </c>
      <c r="AQ133" s="658">
        <v>0</v>
      </c>
      <c r="AR133" s="658">
        <v>0</v>
      </c>
      <c r="AS133" s="658">
        <v>0</v>
      </c>
      <c r="AT133" s="658">
        <v>0</v>
      </c>
      <c r="AU133" s="658">
        <v>0</v>
      </c>
      <c r="AV133" s="657">
        <v>0</v>
      </c>
      <c r="AW133" s="658">
        <v>0</v>
      </c>
      <c r="AX133" s="658">
        <v>0</v>
      </c>
      <c r="AY133" s="658">
        <v>0</v>
      </c>
      <c r="AZ133" s="658">
        <v>0</v>
      </c>
      <c r="BA133" s="658">
        <v>0</v>
      </c>
      <c r="BB133" s="658">
        <v>0</v>
      </c>
      <c r="BC133" s="658">
        <v>0</v>
      </c>
      <c r="BD133" s="658">
        <v>0</v>
      </c>
      <c r="BE133" s="659">
        <v>0</v>
      </c>
      <c r="BF133" s="417"/>
      <c r="BG133" s="429"/>
      <c r="BH133" s="429"/>
      <c r="BI133" s="429"/>
      <c r="BJ133" s="429"/>
      <c r="BK133" s="429"/>
    </row>
    <row r="134" spans="1:63" s="430" customFormat="1" ht="12.75">
      <c r="A134" s="661"/>
      <c r="B134" s="347" t="s">
        <v>366</v>
      </c>
      <c r="C134" s="657">
        <v>0</v>
      </c>
      <c r="D134" s="658">
        <v>0</v>
      </c>
      <c r="E134" s="658">
        <v>0</v>
      </c>
      <c r="F134" s="658">
        <v>0</v>
      </c>
      <c r="G134" s="658">
        <v>0</v>
      </c>
      <c r="H134" s="658">
        <v>0</v>
      </c>
      <c r="I134" s="658">
        <v>0</v>
      </c>
      <c r="J134" s="658">
        <v>0</v>
      </c>
      <c r="K134" s="658">
        <v>0</v>
      </c>
      <c r="L134" s="658">
        <v>0</v>
      </c>
      <c r="M134" s="658">
        <v>0</v>
      </c>
      <c r="N134" s="659">
        <v>0</v>
      </c>
      <c r="O134" s="657">
        <v>0</v>
      </c>
      <c r="P134" s="658">
        <v>0</v>
      </c>
      <c r="Q134" s="658">
        <v>0</v>
      </c>
      <c r="R134" s="658">
        <v>0</v>
      </c>
      <c r="S134" s="658">
        <v>0</v>
      </c>
      <c r="T134" s="658">
        <v>0</v>
      </c>
      <c r="U134" s="658">
        <v>0</v>
      </c>
      <c r="V134" s="658">
        <v>0</v>
      </c>
      <c r="W134" s="658">
        <v>0</v>
      </c>
      <c r="X134" s="658">
        <v>0</v>
      </c>
      <c r="Y134" s="658">
        <v>0</v>
      </c>
      <c r="Z134" s="659">
        <v>0</v>
      </c>
      <c r="AA134" s="660">
        <v>21.5</v>
      </c>
      <c r="AB134" s="658">
        <v>0</v>
      </c>
      <c r="AC134" s="658">
        <v>0</v>
      </c>
      <c r="AD134" s="658">
        <v>0</v>
      </c>
      <c r="AE134" s="658">
        <v>0</v>
      </c>
      <c r="AF134" s="658"/>
      <c r="AG134" s="658"/>
      <c r="AH134" s="658"/>
      <c r="AI134" s="658"/>
      <c r="AJ134" s="658"/>
      <c r="AK134" s="658"/>
      <c r="AL134" s="658"/>
      <c r="AM134" s="658"/>
      <c r="AN134" s="658">
        <v>0</v>
      </c>
      <c r="AO134" s="658">
        <v>0</v>
      </c>
      <c r="AP134" s="658">
        <v>0</v>
      </c>
      <c r="AQ134" s="658">
        <v>0</v>
      </c>
      <c r="AR134" s="658">
        <v>0</v>
      </c>
      <c r="AS134" s="658">
        <v>0</v>
      </c>
      <c r="AT134" s="658">
        <v>0</v>
      </c>
      <c r="AU134" s="658">
        <v>0</v>
      </c>
      <c r="AV134" s="657">
        <v>0</v>
      </c>
      <c r="AW134" s="658">
        <v>0</v>
      </c>
      <c r="AX134" s="658">
        <v>0</v>
      </c>
      <c r="AY134" s="658">
        <v>0</v>
      </c>
      <c r="AZ134" s="658">
        <v>0</v>
      </c>
      <c r="BA134" s="658">
        <v>0</v>
      </c>
      <c r="BB134" s="658">
        <v>0</v>
      </c>
      <c r="BC134" s="658">
        <v>0</v>
      </c>
      <c r="BD134" s="658">
        <v>0</v>
      </c>
      <c r="BE134" s="659">
        <v>0</v>
      </c>
      <c r="BF134" s="417"/>
      <c r="BG134" s="429"/>
      <c r="BH134" s="429"/>
      <c r="BI134" s="429"/>
      <c r="BJ134" s="429"/>
      <c r="BK134" s="429"/>
    </row>
    <row r="135" spans="1:63" s="430" customFormat="1" ht="12.75">
      <c r="A135" s="661"/>
      <c r="B135" s="347" t="s">
        <v>367</v>
      </c>
      <c r="C135" s="657">
        <v>0</v>
      </c>
      <c r="D135" s="658">
        <v>0</v>
      </c>
      <c r="E135" s="658">
        <v>0</v>
      </c>
      <c r="F135" s="658">
        <v>0</v>
      </c>
      <c r="G135" s="658">
        <v>0</v>
      </c>
      <c r="H135" s="658">
        <v>0</v>
      </c>
      <c r="I135" s="658">
        <v>4</v>
      </c>
      <c r="J135" s="658">
        <v>0</v>
      </c>
      <c r="K135" s="658">
        <v>0</v>
      </c>
      <c r="L135" s="658">
        <v>0</v>
      </c>
      <c r="M135" s="658">
        <v>4</v>
      </c>
      <c r="N135" s="659">
        <v>0</v>
      </c>
      <c r="O135" s="657">
        <v>0</v>
      </c>
      <c r="P135" s="658">
        <v>0</v>
      </c>
      <c r="Q135" s="658">
        <v>0</v>
      </c>
      <c r="R135" s="658">
        <v>0</v>
      </c>
      <c r="S135" s="658">
        <v>0</v>
      </c>
      <c r="T135" s="658">
        <v>0</v>
      </c>
      <c r="U135" s="658">
        <v>4</v>
      </c>
      <c r="V135" s="658">
        <v>0</v>
      </c>
      <c r="W135" s="658">
        <v>0</v>
      </c>
      <c r="X135" s="658">
        <v>0</v>
      </c>
      <c r="Y135" s="658">
        <v>4</v>
      </c>
      <c r="Z135" s="659">
        <v>0</v>
      </c>
      <c r="AA135" s="660">
        <v>12.54062337</v>
      </c>
      <c r="AB135" s="658">
        <v>0</v>
      </c>
      <c r="AC135" s="658">
        <v>0</v>
      </c>
      <c r="AD135" s="658">
        <v>0</v>
      </c>
      <c r="AE135" s="658">
        <v>0</v>
      </c>
      <c r="AF135" s="658"/>
      <c r="AG135" s="658"/>
      <c r="AH135" s="658"/>
      <c r="AI135" s="658"/>
      <c r="AJ135" s="658"/>
      <c r="AK135" s="658"/>
      <c r="AL135" s="658"/>
      <c r="AM135" s="658"/>
      <c r="AN135" s="658">
        <v>0</v>
      </c>
      <c r="AO135" s="658">
        <v>0</v>
      </c>
      <c r="AP135" s="658">
        <v>4</v>
      </c>
      <c r="AQ135" s="658">
        <v>0</v>
      </c>
      <c r="AR135" s="658">
        <v>0</v>
      </c>
      <c r="AS135" s="658">
        <v>0</v>
      </c>
      <c r="AT135" s="658">
        <v>4</v>
      </c>
      <c r="AU135" s="658">
        <v>0</v>
      </c>
      <c r="AV135" s="657">
        <v>0</v>
      </c>
      <c r="AW135" s="658">
        <v>0</v>
      </c>
      <c r="AX135" s="658">
        <v>0</v>
      </c>
      <c r="AY135" s="658">
        <v>0</v>
      </c>
      <c r="AZ135" s="658">
        <v>0</v>
      </c>
      <c r="BA135" s="658">
        <v>0</v>
      </c>
      <c r="BB135" s="658">
        <v>0</v>
      </c>
      <c r="BC135" s="658">
        <v>1.5575725200000001</v>
      </c>
      <c r="BD135" s="658">
        <v>0</v>
      </c>
      <c r="BE135" s="659">
        <v>1.5575725200000001</v>
      </c>
      <c r="BF135" s="417"/>
      <c r="BG135" s="429"/>
      <c r="BH135" s="429"/>
      <c r="BI135" s="429"/>
      <c r="BJ135" s="429"/>
      <c r="BK135" s="429"/>
    </row>
    <row r="136" spans="1:63" s="430" customFormat="1" ht="12.75">
      <c r="A136" s="661"/>
      <c r="B136" s="347" t="s">
        <v>368</v>
      </c>
      <c r="C136" s="657">
        <v>0</v>
      </c>
      <c r="D136" s="658">
        <v>0</v>
      </c>
      <c r="E136" s="658">
        <v>0</v>
      </c>
      <c r="F136" s="658">
        <v>0</v>
      </c>
      <c r="G136" s="658">
        <v>0</v>
      </c>
      <c r="H136" s="658">
        <v>0</v>
      </c>
      <c r="I136" s="658">
        <v>18</v>
      </c>
      <c r="J136" s="658">
        <v>0</v>
      </c>
      <c r="K136" s="658">
        <v>0</v>
      </c>
      <c r="L136" s="658">
        <v>0</v>
      </c>
      <c r="M136" s="658">
        <v>18</v>
      </c>
      <c r="N136" s="659">
        <v>0</v>
      </c>
      <c r="O136" s="657">
        <v>0</v>
      </c>
      <c r="P136" s="658">
        <v>0</v>
      </c>
      <c r="Q136" s="658">
        <v>0</v>
      </c>
      <c r="R136" s="658">
        <v>0</v>
      </c>
      <c r="S136" s="658">
        <v>0</v>
      </c>
      <c r="T136" s="658">
        <v>0</v>
      </c>
      <c r="U136" s="658">
        <v>18</v>
      </c>
      <c r="V136" s="658">
        <v>0</v>
      </c>
      <c r="W136" s="658">
        <v>0</v>
      </c>
      <c r="X136" s="658">
        <v>0</v>
      </c>
      <c r="Y136" s="658">
        <v>18</v>
      </c>
      <c r="Z136" s="659">
        <v>0</v>
      </c>
      <c r="AA136" s="660">
        <v>72.594969849999998</v>
      </c>
      <c r="AB136" s="658">
        <v>0</v>
      </c>
      <c r="AC136" s="658">
        <v>0</v>
      </c>
      <c r="AD136" s="658">
        <v>0</v>
      </c>
      <c r="AE136" s="658">
        <v>0</v>
      </c>
      <c r="AF136" s="658"/>
      <c r="AG136" s="658"/>
      <c r="AH136" s="658"/>
      <c r="AI136" s="658"/>
      <c r="AJ136" s="658"/>
      <c r="AK136" s="658"/>
      <c r="AL136" s="658"/>
      <c r="AM136" s="658"/>
      <c r="AN136" s="658">
        <v>0</v>
      </c>
      <c r="AO136" s="658">
        <v>0</v>
      </c>
      <c r="AP136" s="658">
        <v>18</v>
      </c>
      <c r="AQ136" s="658">
        <v>0</v>
      </c>
      <c r="AR136" s="658">
        <v>0</v>
      </c>
      <c r="AS136" s="658">
        <v>0</v>
      </c>
      <c r="AT136" s="658">
        <v>18</v>
      </c>
      <c r="AU136" s="658">
        <v>0</v>
      </c>
      <c r="AV136" s="657">
        <v>0</v>
      </c>
      <c r="AW136" s="658">
        <v>0</v>
      </c>
      <c r="AX136" s="658">
        <v>0</v>
      </c>
      <c r="AY136" s="658">
        <v>0</v>
      </c>
      <c r="AZ136" s="658">
        <v>0</v>
      </c>
      <c r="BA136" s="658">
        <v>0</v>
      </c>
      <c r="BB136" s="658">
        <v>0</v>
      </c>
      <c r="BC136" s="658">
        <v>49.289885099999999</v>
      </c>
      <c r="BD136" s="658">
        <v>0</v>
      </c>
      <c r="BE136" s="659">
        <v>49.289885099999999</v>
      </c>
      <c r="BF136" s="417"/>
      <c r="BG136" s="429"/>
      <c r="BH136" s="429"/>
      <c r="BI136" s="429"/>
      <c r="BJ136" s="429"/>
      <c r="BK136" s="429"/>
    </row>
    <row r="137" spans="1:63" s="430" customFormat="1" ht="12.75">
      <c r="A137" s="661"/>
      <c r="B137" s="347" t="s">
        <v>369</v>
      </c>
      <c r="C137" s="657">
        <v>0</v>
      </c>
      <c r="D137" s="658">
        <v>0</v>
      </c>
      <c r="E137" s="658">
        <v>0</v>
      </c>
      <c r="F137" s="658">
        <v>0</v>
      </c>
      <c r="G137" s="658">
        <v>0</v>
      </c>
      <c r="H137" s="658">
        <v>0</v>
      </c>
      <c r="I137" s="658">
        <v>0</v>
      </c>
      <c r="J137" s="658">
        <v>0</v>
      </c>
      <c r="K137" s="658">
        <v>0</v>
      </c>
      <c r="L137" s="658">
        <v>0</v>
      </c>
      <c r="M137" s="658">
        <v>0</v>
      </c>
      <c r="N137" s="659">
        <v>0</v>
      </c>
      <c r="O137" s="657">
        <v>0</v>
      </c>
      <c r="P137" s="658">
        <v>0</v>
      </c>
      <c r="Q137" s="658">
        <v>0</v>
      </c>
      <c r="R137" s="658">
        <v>0</v>
      </c>
      <c r="S137" s="658">
        <v>0</v>
      </c>
      <c r="T137" s="658">
        <v>0</v>
      </c>
      <c r="U137" s="658">
        <v>0</v>
      </c>
      <c r="V137" s="658">
        <v>0</v>
      </c>
      <c r="W137" s="658">
        <v>0</v>
      </c>
      <c r="X137" s="658">
        <v>0</v>
      </c>
      <c r="Y137" s="658">
        <v>0</v>
      </c>
      <c r="Z137" s="659">
        <v>0</v>
      </c>
      <c r="AA137" s="660">
        <v>0</v>
      </c>
      <c r="AB137" s="658">
        <v>0</v>
      </c>
      <c r="AC137" s="658">
        <v>0</v>
      </c>
      <c r="AD137" s="658">
        <v>0</v>
      </c>
      <c r="AE137" s="658">
        <v>0</v>
      </c>
      <c r="AF137" s="658"/>
      <c r="AG137" s="658"/>
      <c r="AH137" s="658"/>
      <c r="AI137" s="658"/>
      <c r="AJ137" s="658"/>
      <c r="AK137" s="658"/>
      <c r="AL137" s="658"/>
      <c r="AM137" s="658"/>
      <c r="AN137" s="658">
        <v>0</v>
      </c>
      <c r="AO137" s="658">
        <v>0</v>
      </c>
      <c r="AP137" s="658">
        <v>0</v>
      </c>
      <c r="AQ137" s="658">
        <v>0</v>
      </c>
      <c r="AR137" s="658">
        <v>0</v>
      </c>
      <c r="AS137" s="658">
        <v>0</v>
      </c>
      <c r="AT137" s="658">
        <v>0</v>
      </c>
      <c r="AU137" s="658">
        <v>0</v>
      </c>
      <c r="AV137" s="657">
        <v>0</v>
      </c>
      <c r="AW137" s="658">
        <v>0</v>
      </c>
      <c r="AX137" s="658">
        <v>0</v>
      </c>
      <c r="AY137" s="658">
        <v>0</v>
      </c>
      <c r="AZ137" s="658">
        <v>0</v>
      </c>
      <c r="BA137" s="658">
        <v>0</v>
      </c>
      <c r="BB137" s="658">
        <v>0</v>
      </c>
      <c r="BC137" s="658">
        <v>0</v>
      </c>
      <c r="BD137" s="658">
        <v>0</v>
      </c>
      <c r="BE137" s="659">
        <v>0</v>
      </c>
      <c r="BF137" s="417"/>
      <c r="BG137" s="429"/>
      <c r="BH137" s="429"/>
      <c r="BI137" s="429"/>
      <c r="BJ137" s="429"/>
      <c r="BK137" s="429"/>
    </row>
    <row r="138" spans="1:63" s="430" customFormat="1" ht="12.75">
      <c r="A138" s="661"/>
      <c r="B138" s="347" t="s">
        <v>370</v>
      </c>
      <c r="C138" s="657">
        <v>0</v>
      </c>
      <c r="D138" s="658">
        <v>0</v>
      </c>
      <c r="E138" s="658">
        <v>0</v>
      </c>
      <c r="F138" s="658">
        <v>0</v>
      </c>
      <c r="G138" s="658">
        <v>0</v>
      </c>
      <c r="H138" s="658">
        <v>0</v>
      </c>
      <c r="I138" s="658">
        <v>0</v>
      </c>
      <c r="J138" s="658">
        <v>0</v>
      </c>
      <c r="K138" s="658">
        <v>0</v>
      </c>
      <c r="L138" s="658">
        <v>0</v>
      </c>
      <c r="M138" s="658">
        <v>0</v>
      </c>
      <c r="N138" s="659">
        <v>0</v>
      </c>
      <c r="O138" s="657">
        <v>0</v>
      </c>
      <c r="P138" s="658">
        <v>0</v>
      </c>
      <c r="Q138" s="658">
        <v>0</v>
      </c>
      <c r="R138" s="658">
        <v>0</v>
      </c>
      <c r="S138" s="658">
        <v>0</v>
      </c>
      <c r="T138" s="658">
        <v>0</v>
      </c>
      <c r="U138" s="658">
        <v>0</v>
      </c>
      <c r="V138" s="658">
        <v>0</v>
      </c>
      <c r="W138" s="658">
        <v>0</v>
      </c>
      <c r="X138" s="658">
        <v>0</v>
      </c>
      <c r="Y138" s="658">
        <v>0</v>
      </c>
      <c r="Z138" s="659">
        <v>0</v>
      </c>
      <c r="AA138" s="660">
        <v>0</v>
      </c>
      <c r="AB138" s="658">
        <v>0</v>
      </c>
      <c r="AC138" s="658">
        <v>0</v>
      </c>
      <c r="AD138" s="658">
        <v>0</v>
      </c>
      <c r="AE138" s="658">
        <v>0</v>
      </c>
      <c r="AF138" s="658"/>
      <c r="AG138" s="658"/>
      <c r="AH138" s="658"/>
      <c r="AI138" s="658"/>
      <c r="AJ138" s="658"/>
      <c r="AK138" s="658"/>
      <c r="AL138" s="658"/>
      <c r="AM138" s="658"/>
      <c r="AN138" s="658">
        <v>0</v>
      </c>
      <c r="AO138" s="658">
        <v>0</v>
      </c>
      <c r="AP138" s="658">
        <v>0</v>
      </c>
      <c r="AQ138" s="658">
        <v>0</v>
      </c>
      <c r="AR138" s="658">
        <v>0</v>
      </c>
      <c r="AS138" s="658">
        <v>0</v>
      </c>
      <c r="AT138" s="658">
        <v>0</v>
      </c>
      <c r="AU138" s="658">
        <v>0</v>
      </c>
      <c r="AV138" s="657">
        <v>0</v>
      </c>
      <c r="AW138" s="658">
        <v>0</v>
      </c>
      <c r="AX138" s="658">
        <v>0</v>
      </c>
      <c r="AY138" s="658">
        <v>0</v>
      </c>
      <c r="AZ138" s="658">
        <v>0</v>
      </c>
      <c r="BA138" s="658">
        <v>0</v>
      </c>
      <c r="BB138" s="658">
        <v>0</v>
      </c>
      <c r="BC138" s="658">
        <v>0</v>
      </c>
      <c r="BD138" s="658">
        <v>0</v>
      </c>
      <c r="BE138" s="659">
        <v>0</v>
      </c>
      <c r="BF138" s="417"/>
      <c r="BG138" s="429"/>
      <c r="BH138" s="429"/>
      <c r="BI138" s="429"/>
      <c r="BJ138" s="429"/>
      <c r="BK138" s="429"/>
    </row>
    <row r="139" spans="1:63" s="430" customFormat="1" ht="12.75">
      <c r="A139" s="661"/>
      <c r="B139" s="347" t="s">
        <v>371</v>
      </c>
      <c r="C139" s="657">
        <v>0</v>
      </c>
      <c r="D139" s="658">
        <v>0</v>
      </c>
      <c r="E139" s="658">
        <v>0</v>
      </c>
      <c r="F139" s="658">
        <v>0</v>
      </c>
      <c r="G139" s="658">
        <v>0</v>
      </c>
      <c r="H139" s="658">
        <v>0</v>
      </c>
      <c r="I139" s="658">
        <v>18</v>
      </c>
      <c r="J139" s="658">
        <v>0</v>
      </c>
      <c r="K139" s="658">
        <v>0</v>
      </c>
      <c r="L139" s="658">
        <v>0</v>
      </c>
      <c r="M139" s="658">
        <v>18</v>
      </c>
      <c r="N139" s="659">
        <v>0</v>
      </c>
      <c r="O139" s="657">
        <v>0</v>
      </c>
      <c r="P139" s="658">
        <v>0</v>
      </c>
      <c r="Q139" s="658">
        <v>0</v>
      </c>
      <c r="R139" s="658">
        <v>0</v>
      </c>
      <c r="S139" s="658">
        <v>0</v>
      </c>
      <c r="T139" s="658">
        <v>0</v>
      </c>
      <c r="U139" s="658">
        <v>18</v>
      </c>
      <c r="V139" s="658">
        <v>0</v>
      </c>
      <c r="W139" s="658">
        <v>0</v>
      </c>
      <c r="X139" s="658">
        <v>0</v>
      </c>
      <c r="Y139" s="658">
        <v>18</v>
      </c>
      <c r="Z139" s="659">
        <v>0</v>
      </c>
      <c r="AA139" s="660">
        <v>69.552596969999996</v>
      </c>
      <c r="AB139" s="658">
        <v>0</v>
      </c>
      <c r="AC139" s="658">
        <v>0</v>
      </c>
      <c r="AD139" s="658">
        <v>0</v>
      </c>
      <c r="AE139" s="658">
        <v>0</v>
      </c>
      <c r="AF139" s="658"/>
      <c r="AG139" s="658"/>
      <c r="AH139" s="658"/>
      <c r="AI139" s="658"/>
      <c r="AJ139" s="658"/>
      <c r="AK139" s="658"/>
      <c r="AL139" s="658"/>
      <c r="AM139" s="658"/>
      <c r="AN139" s="658">
        <v>0</v>
      </c>
      <c r="AO139" s="658">
        <v>0</v>
      </c>
      <c r="AP139" s="658">
        <v>18</v>
      </c>
      <c r="AQ139" s="658">
        <v>0</v>
      </c>
      <c r="AR139" s="658">
        <v>0</v>
      </c>
      <c r="AS139" s="658">
        <v>0</v>
      </c>
      <c r="AT139" s="658">
        <v>18</v>
      </c>
      <c r="AU139" s="658">
        <v>0</v>
      </c>
      <c r="AV139" s="657">
        <v>0</v>
      </c>
      <c r="AW139" s="658">
        <v>0</v>
      </c>
      <c r="AX139" s="658">
        <v>0</v>
      </c>
      <c r="AY139" s="658">
        <v>0</v>
      </c>
      <c r="AZ139" s="658">
        <v>0</v>
      </c>
      <c r="BA139" s="658">
        <v>0</v>
      </c>
      <c r="BB139" s="658">
        <v>0</v>
      </c>
      <c r="BC139" s="658">
        <v>49.289885099999999</v>
      </c>
      <c r="BD139" s="658">
        <v>0</v>
      </c>
      <c r="BE139" s="659">
        <v>49.289885099999999</v>
      </c>
      <c r="BF139" s="417"/>
      <c r="BG139" s="429"/>
      <c r="BH139" s="429"/>
      <c r="BI139" s="429"/>
      <c r="BJ139" s="429"/>
      <c r="BK139" s="429"/>
    </row>
    <row r="140" spans="1:63" s="430" customFormat="1" ht="12.75">
      <c r="A140" s="661"/>
      <c r="B140" s="347" t="s">
        <v>372</v>
      </c>
      <c r="C140" s="657">
        <v>0</v>
      </c>
      <c r="D140" s="658">
        <v>0</v>
      </c>
      <c r="E140" s="658">
        <v>0</v>
      </c>
      <c r="F140" s="658">
        <v>0</v>
      </c>
      <c r="G140" s="658">
        <v>0</v>
      </c>
      <c r="H140" s="658">
        <v>0</v>
      </c>
      <c r="I140" s="658">
        <v>0</v>
      </c>
      <c r="J140" s="658">
        <v>0</v>
      </c>
      <c r="K140" s="658">
        <v>0</v>
      </c>
      <c r="L140" s="658">
        <v>0</v>
      </c>
      <c r="M140" s="658">
        <v>0</v>
      </c>
      <c r="N140" s="659">
        <v>0</v>
      </c>
      <c r="O140" s="657">
        <v>0</v>
      </c>
      <c r="P140" s="658">
        <v>0</v>
      </c>
      <c r="Q140" s="658">
        <v>0</v>
      </c>
      <c r="R140" s="658">
        <v>0</v>
      </c>
      <c r="S140" s="658">
        <v>0</v>
      </c>
      <c r="T140" s="658">
        <v>0</v>
      </c>
      <c r="U140" s="658">
        <v>0</v>
      </c>
      <c r="V140" s="658">
        <v>0</v>
      </c>
      <c r="W140" s="658">
        <v>0</v>
      </c>
      <c r="X140" s="658">
        <v>0</v>
      </c>
      <c r="Y140" s="658">
        <v>0</v>
      </c>
      <c r="Z140" s="659">
        <v>0</v>
      </c>
      <c r="AA140" s="660">
        <v>3.0423728799999998</v>
      </c>
      <c r="AB140" s="658">
        <v>0</v>
      </c>
      <c r="AC140" s="658">
        <v>0</v>
      </c>
      <c r="AD140" s="658">
        <v>0</v>
      </c>
      <c r="AE140" s="658">
        <v>0</v>
      </c>
      <c r="AF140" s="658"/>
      <c r="AG140" s="658"/>
      <c r="AH140" s="658"/>
      <c r="AI140" s="658"/>
      <c r="AJ140" s="658"/>
      <c r="AK140" s="658"/>
      <c r="AL140" s="658"/>
      <c r="AM140" s="658"/>
      <c r="AN140" s="658">
        <v>0</v>
      </c>
      <c r="AO140" s="658">
        <v>0</v>
      </c>
      <c r="AP140" s="658">
        <v>0</v>
      </c>
      <c r="AQ140" s="658">
        <v>0</v>
      </c>
      <c r="AR140" s="658">
        <v>0</v>
      </c>
      <c r="AS140" s="658">
        <v>0</v>
      </c>
      <c r="AT140" s="658">
        <v>0</v>
      </c>
      <c r="AU140" s="658">
        <v>0</v>
      </c>
      <c r="AV140" s="657">
        <v>0</v>
      </c>
      <c r="AW140" s="658">
        <v>0</v>
      </c>
      <c r="AX140" s="658">
        <v>0</v>
      </c>
      <c r="AY140" s="658">
        <v>0</v>
      </c>
      <c r="AZ140" s="658">
        <v>0</v>
      </c>
      <c r="BA140" s="658">
        <v>0</v>
      </c>
      <c r="BB140" s="658">
        <v>0</v>
      </c>
      <c r="BC140" s="658">
        <v>0</v>
      </c>
      <c r="BD140" s="658">
        <v>0</v>
      </c>
      <c r="BE140" s="659">
        <v>0</v>
      </c>
      <c r="BF140" s="417"/>
      <c r="BG140" s="429"/>
      <c r="BH140" s="429"/>
      <c r="BI140" s="429"/>
      <c r="BJ140" s="429"/>
      <c r="BK140" s="429"/>
    </row>
    <row r="141" spans="1:63" s="430" customFormat="1" ht="12.75">
      <c r="A141" s="661"/>
      <c r="B141" s="347" t="s">
        <v>373</v>
      </c>
      <c r="C141" s="657">
        <v>0</v>
      </c>
      <c r="D141" s="658">
        <v>0</v>
      </c>
      <c r="E141" s="658">
        <v>0</v>
      </c>
      <c r="F141" s="658">
        <v>0</v>
      </c>
      <c r="G141" s="658">
        <v>0</v>
      </c>
      <c r="H141" s="658">
        <v>0</v>
      </c>
      <c r="I141" s="658">
        <v>0</v>
      </c>
      <c r="J141" s="658">
        <v>0</v>
      </c>
      <c r="K141" s="658">
        <v>0</v>
      </c>
      <c r="L141" s="658">
        <v>0</v>
      </c>
      <c r="M141" s="658">
        <v>0</v>
      </c>
      <c r="N141" s="659">
        <v>0</v>
      </c>
      <c r="O141" s="657">
        <v>0</v>
      </c>
      <c r="P141" s="658">
        <v>0</v>
      </c>
      <c r="Q141" s="658">
        <v>0</v>
      </c>
      <c r="R141" s="658">
        <v>0</v>
      </c>
      <c r="S141" s="658">
        <v>0</v>
      </c>
      <c r="T141" s="658">
        <v>0</v>
      </c>
      <c r="U141" s="658">
        <v>0</v>
      </c>
      <c r="V141" s="658">
        <v>0</v>
      </c>
      <c r="W141" s="658">
        <v>0</v>
      </c>
      <c r="X141" s="658">
        <v>0</v>
      </c>
      <c r="Y141" s="658">
        <v>0</v>
      </c>
      <c r="Z141" s="659">
        <v>0</v>
      </c>
      <c r="AA141" s="660">
        <v>7.7711864399999993</v>
      </c>
      <c r="AB141" s="658">
        <v>0</v>
      </c>
      <c r="AC141" s="658">
        <v>0</v>
      </c>
      <c r="AD141" s="658">
        <v>0</v>
      </c>
      <c r="AE141" s="658">
        <v>0</v>
      </c>
      <c r="AF141" s="658"/>
      <c r="AG141" s="658"/>
      <c r="AH141" s="658"/>
      <c r="AI141" s="658"/>
      <c r="AJ141" s="658"/>
      <c r="AK141" s="658"/>
      <c r="AL141" s="658"/>
      <c r="AM141" s="658"/>
      <c r="AN141" s="658">
        <v>0</v>
      </c>
      <c r="AO141" s="658">
        <v>0</v>
      </c>
      <c r="AP141" s="658">
        <v>0</v>
      </c>
      <c r="AQ141" s="658">
        <v>0</v>
      </c>
      <c r="AR141" s="658">
        <v>0</v>
      </c>
      <c r="AS141" s="658">
        <v>0</v>
      </c>
      <c r="AT141" s="658">
        <v>0</v>
      </c>
      <c r="AU141" s="658">
        <v>0</v>
      </c>
      <c r="AV141" s="657">
        <v>0</v>
      </c>
      <c r="AW141" s="658">
        <v>0</v>
      </c>
      <c r="AX141" s="658">
        <v>0</v>
      </c>
      <c r="AY141" s="658">
        <v>0</v>
      </c>
      <c r="AZ141" s="658">
        <v>0</v>
      </c>
      <c r="BA141" s="658">
        <v>0</v>
      </c>
      <c r="BB141" s="658">
        <v>0</v>
      </c>
      <c r="BC141" s="658">
        <v>0</v>
      </c>
      <c r="BD141" s="658">
        <v>0</v>
      </c>
      <c r="BE141" s="659">
        <v>0</v>
      </c>
      <c r="BF141" s="417"/>
      <c r="BG141" s="429"/>
      <c r="BH141" s="429"/>
      <c r="BI141" s="429"/>
      <c r="BJ141" s="429"/>
      <c r="BK141" s="429"/>
    </row>
    <row r="142" spans="1:63" s="430" customFormat="1" ht="12.75">
      <c r="A142" s="661"/>
      <c r="B142" s="347" t="s">
        <v>374</v>
      </c>
      <c r="C142" s="657">
        <v>0</v>
      </c>
      <c r="D142" s="658">
        <v>0</v>
      </c>
      <c r="E142" s="658">
        <v>0</v>
      </c>
      <c r="F142" s="658">
        <v>0</v>
      </c>
      <c r="G142" s="658">
        <v>0</v>
      </c>
      <c r="H142" s="658">
        <v>0</v>
      </c>
      <c r="I142" s="658">
        <v>0</v>
      </c>
      <c r="J142" s="658">
        <v>0</v>
      </c>
      <c r="K142" s="658">
        <v>0</v>
      </c>
      <c r="L142" s="658">
        <v>0</v>
      </c>
      <c r="M142" s="658">
        <v>0</v>
      </c>
      <c r="N142" s="659">
        <v>0</v>
      </c>
      <c r="O142" s="657">
        <v>0</v>
      </c>
      <c r="P142" s="658">
        <v>0</v>
      </c>
      <c r="Q142" s="658">
        <v>0</v>
      </c>
      <c r="R142" s="658">
        <v>0</v>
      </c>
      <c r="S142" s="658">
        <v>0</v>
      </c>
      <c r="T142" s="658">
        <v>0</v>
      </c>
      <c r="U142" s="658">
        <v>0</v>
      </c>
      <c r="V142" s="658">
        <v>0</v>
      </c>
      <c r="W142" s="658">
        <v>0</v>
      </c>
      <c r="X142" s="658">
        <v>0</v>
      </c>
      <c r="Y142" s="658">
        <v>0</v>
      </c>
      <c r="Z142" s="659">
        <v>0</v>
      </c>
      <c r="AA142" s="660">
        <v>0</v>
      </c>
      <c r="AB142" s="658">
        <v>0</v>
      </c>
      <c r="AC142" s="658">
        <v>0</v>
      </c>
      <c r="AD142" s="658">
        <v>0</v>
      </c>
      <c r="AE142" s="658">
        <v>0</v>
      </c>
      <c r="AF142" s="658"/>
      <c r="AG142" s="658"/>
      <c r="AH142" s="658"/>
      <c r="AI142" s="658"/>
      <c r="AJ142" s="658"/>
      <c r="AK142" s="658"/>
      <c r="AL142" s="658"/>
      <c r="AM142" s="658"/>
      <c r="AN142" s="658">
        <v>0</v>
      </c>
      <c r="AO142" s="658">
        <v>0</v>
      </c>
      <c r="AP142" s="658">
        <v>0</v>
      </c>
      <c r="AQ142" s="658">
        <v>0</v>
      </c>
      <c r="AR142" s="658">
        <v>0</v>
      </c>
      <c r="AS142" s="658">
        <v>0</v>
      </c>
      <c r="AT142" s="658">
        <v>0</v>
      </c>
      <c r="AU142" s="658">
        <v>0</v>
      </c>
      <c r="AV142" s="657">
        <v>0</v>
      </c>
      <c r="AW142" s="658">
        <v>0</v>
      </c>
      <c r="AX142" s="658">
        <v>0</v>
      </c>
      <c r="AY142" s="658">
        <v>0</v>
      </c>
      <c r="AZ142" s="658">
        <v>0</v>
      </c>
      <c r="BA142" s="658">
        <v>0</v>
      </c>
      <c r="BB142" s="658">
        <v>0</v>
      </c>
      <c r="BC142" s="658">
        <v>0</v>
      </c>
      <c r="BD142" s="658">
        <v>0</v>
      </c>
      <c r="BE142" s="659">
        <v>0</v>
      </c>
      <c r="BF142" s="417"/>
      <c r="BG142" s="429"/>
      <c r="BH142" s="429"/>
      <c r="BI142" s="429"/>
      <c r="BJ142" s="429"/>
      <c r="BK142" s="429"/>
    </row>
    <row r="143" spans="1:63" s="430" customFormat="1" ht="12.75">
      <c r="A143" s="661"/>
      <c r="B143" s="347" t="s">
        <v>375</v>
      </c>
      <c r="C143" s="657">
        <v>0</v>
      </c>
      <c r="D143" s="658">
        <v>0</v>
      </c>
      <c r="E143" s="658">
        <v>0</v>
      </c>
      <c r="F143" s="658">
        <v>0</v>
      </c>
      <c r="G143" s="658">
        <v>0</v>
      </c>
      <c r="H143" s="658">
        <v>0</v>
      </c>
      <c r="I143" s="658">
        <v>0</v>
      </c>
      <c r="J143" s="658">
        <v>0</v>
      </c>
      <c r="K143" s="658">
        <v>0</v>
      </c>
      <c r="L143" s="658">
        <v>0</v>
      </c>
      <c r="M143" s="658">
        <v>0</v>
      </c>
      <c r="N143" s="659">
        <v>0</v>
      </c>
      <c r="O143" s="657">
        <v>0</v>
      </c>
      <c r="P143" s="658">
        <v>0</v>
      </c>
      <c r="Q143" s="658">
        <v>0</v>
      </c>
      <c r="R143" s="658">
        <v>0</v>
      </c>
      <c r="S143" s="658">
        <v>0</v>
      </c>
      <c r="T143" s="658">
        <v>0</v>
      </c>
      <c r="U143" s="658">
        <v>0</v>
      </c>
      <c r="V143" s="658">
        <v>0</v>
      </c>
      <c r="W143" s="658">
        <v>0</v>
      </c>
      <c r="X143" s="658">
        <v>0</v>
      </c>
      <c r="Y143" s="658">
        <v>0</v>
      </c>
      <c r="Z143" s="659">
        <v>0</v>
      </c>
      <c r="AA143" s="660">
        <v>0</v>
      </c>
      <c r="AB143" s="658">
        <v>0</v>
      </c>
      <c r="AC143" s="658">
        <v>0</v>
      </c>
      <c r="AD143" s="658">
        <v>0</v>
      </c>
      <c r="AE143" s="658">
        <v>0</v>
      </c>
      <c r="AF143" s="658"/>
      <c r="AG143" s="658"/>
      <c r="AH143" s="658"/>
      <c r="AI143" s="658"/>
      <c r="AJ143" s="658"/>
      <c r="AK143" s="658"/>
      <c r="AL143" s="658"/>
      <c r="AM143" s="658"/>
      <c r="AN143" s="658">
        <v>0</v>
      </c>
      <c r="AO143" s="658">
        <v>0</v>
      </c>
      <c r="AP143" s="658">
        <v>0</v>
      </c>
      <c r="AQ143" s="658">
        <v>0</v>
      </c>
      <c r="AR143" s="658">
        <v>0</v>
      </c>
      <c r="AS143" s="658">
        <v>0</v>
      </c>
      <c r="AT143" s="658">
        <v>0</v>
      </c>
      <c r="AU143" s="658">
        <v>0</v>
      </c>
      <c r="AV143" s="657">
        <v>0</v>
      </c>
      <c r="AW143" s="658">
        <v>0</v>
      </c>
      <c r="AX143" s="658">
        <v>0</v>
      </c>
      <c r="AY143" s="658">
        <v>0</v>
      </c>
      <c r="AZ143" s="658">
        <v>0</v>
      </c>
      <c r="BA143" s="658">
        <v>0</v>
      </c>
      <c r="BB143" s="658">
        <v>0</v>
      </c>
      <c r="BC143" s="658">
        <v>0</v>
      </c>
      <c r="BD143" s="658">
        <v>0</v>
      </c>
      <c r="BE143" s="659">
        <v>0</v>
      </c>
      <c r="BF143" s="417"/>
      <c r="BG143" s="429"/>
      <c r="BH143" s="429"/>
      <c r="BI143" s="429"/>
      <c r="BJ143" s="429"/>
      <c r="BK143" s="429"/>
    </row>
    <row r="144" spans="1:63" s="430" customFormat="1" ht="12.75">
      <c r="A144" s="661"/>
      <c r="B144" s="347" t="s">
        <v>376</v>
      </c>
      <c r="C144" s="657">
        <v>0</v>
      </c>
      <c r="D144" s="658">
        <v>0</v>
      </c>
      <c r="E144" s="658">
        <v>0</v>
      </c>
      <c r="F144" s="658">
        <v>0</v>
      </c>
      <c r="G144" s="658">
        <v>0</v>
      </c>
      <c r="H144" s="658">
        <v>0</v>
      </c>
      <c r="I144" s="658">
        <v>0</v>
      </c>
      <c r="J144" s="658">
        <v>0</v>
      </c>
      <c r="K144" s="658">
        <v>0</v>
      </c>
      <c r="L144" s="658">
        <v>0</v>
      </c>
      <c r="M144" s="658">
        <v>0</v>
      </c>
      <c r="N144" s="659">
        <v>0</v>
      </c>
      <c r="O144" s="657">
        <v>0</v>
      </c>
      <c r="P144" s="658">
        <v>0</v>
      </c>
      <c r="Q144" s="658">
        <v>0</v>
      </c>
      <c r="R144" s="658">
        <v>0</v>
      </c>
      <c r="S144" s="658">
        <v>0</v>
      </c>
      <c r="T144" s="658">
        <v>0</v>
      </c>
      <c r="U144" s="658">
        <v>0</v>
      </c>
      <c r="V144" s="658">
        <v>0</v>
      </c>
      <c r="W144" s="658">
        <v>0</v>
      </c>
      <c r="X144" s="658">
        <v>0</v>
      </c>
      <c r="Y144" s="658">
        <v>0</v>
      </c>
      <c r="Z144" s="659">
        <v>0</v>
      </c>
      <c r="AA144" s="660">
        <v>7.7711864399999993</v>
      </c>
      <c r="AB144" s="658">
        <v>0</v>
      </c>
      <c r="AC144" s="658">
        <v>0</v>
      </c>
      <c r="AD144" s="658">
        <v>0</v>
      </c>
      <c r="AE144" s="658">
        <v>0</v>
      </c>
      <c r="AF144" s="658"/>
      <c r="AG144" s="658"/>
      <c r="AH144" s="658"/>
      <c r="AI144" s="658"/>
      <c r="AJ144" s="658"/>
      <c r="AK144" s="658"/>
      <c r="AL144" s="658"/>
      <c r="AM144" s="658"/>
      <c r="AN144" s="658">
        <v>0</v>
      </c>
      <c r="AO144" s="658">
        <v>0</v>
      </c>
      <c r="AP144" s="658">
        <v>0</v>
      </c>
      <c r="AQ144" s="658">
        <v>0</v>
      </c>
      <c r="AR144" s="658">
        <v>0</v>
      </c>
      <c r="AS144" s="658">
        <v>0</v>
      </c>
      <c r="AT144" s="658">
        <v>0</v>
      </c>
      <c r="AU144" s="658">
        <v>0</v>
      </c>
      <c r="AV144" s="657">
        <v>0</v>
      </c>
      <c r="AW144" s="658">
        <v>0</v>
      </c>
      <c r="AX144" s="658">
        <v>0</v>
      </c>
      <c r="AY144" s="658">
        <v>0</v>
      </c>
      <c r="AZ144" s="658">
        <v>0</v>
      </c>
      <c r="BA144" s="658">
        <v>0</v>
      </c>
      <c r="BB144" s="658">
        <v>0</v>
      </c>
      <c r="BC144" s="658">
        <v>0</v>
      </c>
      <c r="BD144" s="658">
        <v>0</v>
      </c>
      <c r="BE144" s="659">
        <v>0</v>
      </c>
      <c r="BF144" s="417"/>
      <c r="BG144" s="429"/>
      <c r="BH144" s="429"/>
      <c r="BI144" s="429"/>
      <c r="BJ144" s="429"/>
      <c r="BK144" s="429"/>
    </row>
    <row r="145" spans="1:63" s="430" customFormat="1" ht="12.75">
      <c r="A145" s="661"/>
      <c r="B145" s="347" t="s">
        <v>377</v>
      </c>
      <c r="C145" s="657">
        <v>0</v>
      </c>
      <c r="D145" s="658">
        <v>0</v>
      </c>
      <c r="E145" s="658">
        <v>0</v>
      </c>
      <c r="F145" s="658">
        <v>0</v>
      </c>
      <c r="G145" s="658">
        <v>0</v>
      </c>
      <c r="H145" s="658">
        <v>0</v>
      </c>
      <c r="I145" s="658">
        <v>0</v>
      </c>
      <c r="J145" s="658">
        <v>0</v>
      </c>
      <c r="K145" s="658">
        <v>0</v>
      </c>
      <c r="L145" s="658">
        <v>0</v>
      </c>
      <c r="M145" s="658">
        <v>0</v>
      </c>
      <c r="N145" s="659">
        <v>0</v>
      </c>
      <c r="O145" s="657">
        <v>0</v>
      </c>
      <c r="P145" s="658">
        <v>0</v>
      </c>
      <c r="Q145" s="658">
        <v>0</v>
      </c>
      <c r="R145" s="658">
        <v>0</v>
      </c>
      <c r="S145" s="658">
        <v>0</v>
      </c>
      <c r="T145" s="658">
        <v>0</v>
      </c>
      <c r="U145" s="658">
        <v>0</v>
      </c>
      <c r="V145" s="658">
        <v>0</v>
      </c>
      <c r="W145" s="658">
        <v>0</v>
      </c>
      <c r="X145" s="658">
        <v>0</v>
      </c>
      <c r="Y145" s="658">
        <v>0</v>
      </c>
      <c r="Z145" s="659">
        <v>0</v>
      </c>
      <c r="AA145" s="660">
        <v>0</v>
      </c>
      <c r="AB145" s="658">
        <v>0</v>
      </c>
      <c r="AC145" s="658">
        <v>0</v>
      </c>
      <c r="AD145" s="658">
        <v>0</v>
      </c>
      <c r="AE145" s="658">
        <v>0</v>
      </c>
      <c r="AF145" s="658"/>
      <c r="AG145" s="658"/>
      <c r="AH145" s="658"/>
      <c r="AI145" s="658"/>
      <c r="AJ145" s="658"/>
      <c r="AK145" s="658"/>
      <c r="AL145" s="658"/>
      <c r="AM145" s="658"/>
      <c r="AN145" s="658">
        <v>0</v>
      </c>
      <c r="AO145" s="658">
        <v>0</v>
      </c>
      <c r="AP145" s="658">
        <v>0</v>
      </c>
      <c r="AQ145" s="658">
        <v>0</v>
      </c>
      <c r="AR145" s="658">
        <v>0</v>
      </c>
      <c r="AS145" s="658">
        <v>0</v>
      </c>
      <c r="AT145" s="658">
        <v>0</v>
      </c>
      <c r="AU145" s="658">
        <v>0</v>
      </c>
      <c r="AV145" s="657">
        <v>0</v>
      </c>
      <c r="AW145" s="658">
        <v>0</v>
      </c>
      <c r="AX145" s="658">
        <v>0</v>
      </c>
      <c r="AY145" s="658">
        <v>0</v>
      </c>
      <c r="AZ145" s="658">
        <v>0</v>
      </c>
      <c r="BA145" s="658">
        <v>0</v>
      </c>
      <c r="BB145" s="658">
        <v>0</v>
      </c>
      <c r="BC145" s="658">
        <v>0</v>
      </c>
      <c r="BD145" s="658">
        <v>0</v>
      </c>
      <c r="BE145" s="659">
        <v>0</v>
      </c>
      <c r="BF145" s="417"/>
      <c r="BG145" s="429"/>
      <c r="BH145" s="429"/>
      <c r="BI145" s="429"/>
      <c r="BJ145" s="429"/>
      <c r="BK145" s="429"/>
    </row>
    <row r="146" spans="1:63" s="430" customFormat="1" ht="12.75">
      <c r="A146" s="661"/>
      <c r="B146" s="347" t="s">
        <v>67</v>
      </c>
      <c r="C146" s="657">
        <v>0</v>
      </c>
      <c r="D146" s="658">
        <v>0</v>
      </c>
      <c r="E146" s="658">
        <v>0</v>
      </c>
      <c r="F146" s="658">
        <v>0</v>
      </c>
      <c r="G146" s="658">
        <v>0</v>
      </c>
      <c r="H146" s="658">
        <v>0</v>
      </c>
      <c r="I146" s="658">
        <v>0</v>
      </c>
      <c r="J146" s="658">
        <v>0</v>
      </c>
      <c r="K146" s="658">
        <v>0</v>
      </c>
      <c r="L146" s="658">
        <v>0</v>
      </c>
      <c r="M146" s="658">
        <v>0</v>
      </c>
      <c r="N146" s="659">
        <v>0</v>
      </c>
      <c r="O146" s="657">
        <v>0</v>
      </c>
      <c r="P146" s="658">
        <v>0</v>
      </c>
      <c r="Q146" s="658">
        <v>0</v>
      </c>
      <c r="R146" s="658">
        <v>0</v>
      </c>
      <c r="S146" s="658">
        <v>0</v>
      </c>
      <c r="T146" s="658">
        <v>0</v>
      </c>
      <c r="U146" s="658">
        <v>0</v>
      </c>
      <c r="V146" s="658">
        <v>0</v>
      </c>
      <c r="W146" s="658">
        <v>0</v>
      </c>
      <c r="X146" s="658">
        <v>0</v>
      </c>
      <c r="Y146" s="658">
        <v>0</v>
      </c>
      <c r="Z146" s="659">
        <v>0</v>
      </c>
      <c r="AA146" s="660">
        <v>0</v>
      </c>
      <c r="AB146" s="658">
        <v>0</v>
      </c>
      <c r="AC146" s="658">
        <v>0</v>
      </c>
      <c r="AD146" s="658">
        <v>0</v>
      </c>
      <c r="AE146" s="658">
        <v>0</v>
      </c>
      <c r="AF146" s="658"/>
      <c r="AG146" s="658"/>
      <c r="AH146" s="658"/>
      <c r="AI146" s="658"/>
      <c r="AJ146" s="658"/>
      <c r="AK146" s="658"/>
      <c r="AL146" s="658"/>
      <c r="AM146" s="658"/>
      <c r="AN146" s="658">
        <v>0</v>
      </c>
      <c r="AO146" s="658">
        <v>0</v>
      </c>
      <c r="AP146" s="658">
        <v>0</v>
      </c>
      <c r="AQ146" s="658">
        <v>0</v>
      </c>
      <c r="AR146" s="658">
        <v>0</v>
      </c>
      <c r="AS146" s="658">
        <v>0</v>
      </c>
      <c r="AT146" s="658">
        <v>0</v>
      </c>
      <c r="AU146" s="658">
        <v>0</v>
      </c>
      <c r="AV146" s="657">
        <v>0</v>
      </c>
      <c r="AW146" s="658">
        <v>0</v>
      </c>
      <c r="AX146" s="658">
        <v>0</v>
      </c>
      <c r="AY146" s="658">
        <v>0</v>
      </c>
      <c r="AZ146" s="658">
        <v>0</v>
      </c>
      <c r="BA146" s="658">
        <v>0</v>
      </c>
      <c r="BB146" s="658">
        <v>0</v>
      </c>
      <c r="BC146" s="658">
        <v>0</v>
      </c>
      <c r="BD146" s="658">
        <v>0</v>
      </c>
      <c r="BE146" s="659">
        <v>0</v>
      </c>
      <c r="BF146" s="417"/>
      <c r="BG146" s="429"/>
      <c r="BH146" s="429"/>
      <c r="BI146" s="429"/>
      <c r="BJ146" s="429"/>
      <c r="BK146" s="429"/>
    </row>
    <row r="147" spans="1:63" s="427" customFormat="1" ht="12.75">
      <c r="A147" s="662"/>
      <c r="B147" s="663" t="s">
        <v>56</v>
      </c>
      <c r="C147" s="680"/>
      <c r="D147" s="668"/>
      <c r="E147" s="668"/>
      <c r="F147" s="668"/>
      <c r="G147" s="668"/>
      <c r="H147" s="668"/>
      <c r="I147" s="668"/>
      <c r="J147" s="668"/>
      <c r="K147" s="668"/>
      <c r="L147" s="668"/>
      <c r="M147" s="668"/>
      <c r="N147" s="681"/>
      <c r="O147" s="680"/>
      <c r="P147" s="668"/>
      <c r="Q147" s="668"/>
      <c r="R147" s="668"/>
      <c r="S147" s="668"/>
      <c r="T147" s="668"/>
      <c r="U147" s="668"/>
      <c r="V147" s="668"/>
      <c r="W147" s="668"/>
      <c r="X147" s="668"/>
      <c r="Y147" s="668"/>
      <c r="Z147" s="681"/>
      <c r="AA147" s="667"/>
      <c r="AB147" s="665">
        <v>0</v>
      </c>
      <c r="AC147" s="665">
        <v>0</v>
      </c>
      <c r="AD147" s="668">
        <v>0</v>
      </c>
      <c r="AE147" s="668">
        <v>0</v>
      </c>
      <c r="AF147" s="668"/>
      <c r="AG147" s="668"/>
      <c r="AH147" s="668"/>
      <c r="AI147" s="668"/>
      <c r="AJ147" s="668"/>
      <c r="AK147" s="668"/>
      <c r="AL147" s="668"/>
      <c r="AM147" s="668"/>
      <c r="AN147" s="668">
        <v>0</v>
      </c>
      <c r="AO147" s="668">
        <v>0</v>
      </c>
      <c r="AP147" s="668">
        <v>0</v>
      </c>
      <c r="AQ147" s="668">
        <v>0</v>
      </c>
      <c r="AR147" s="668">
        <v>0</v>
      </c>
      <c r="AS147" s="668">
        <v>0</v>
      </c>
      <c r="AT147" s="668">
        <v>0</v>
      </c>
      <c r="AU147" s="668">
        <v>0</v>
      </c>
      <c r="AV147" s="664"/>
      <c r="AW147" s="665"/>
      <c r="AX147" s="665"/>
      <c r="AY147" s="665"/>
      <c r="AZ147" s="665"/>
      <c r="BA147" s="665"/>
      <c r="BB147" s="665"/>
      <c r="BC147" s="665"/>
      <c r="BD147" s="665"/>
      <c r="BE147" s="666"/>
      <c r="BF147" s="417"/>
      <c r="BG147" s="408"/>
      <c r="BH147" s="408"/>
      <c r="BI147" s="408"/>
      <c r="BJ147" s="408"/>
      <c r="BK147" s="408"/>
    </row>
    <row r="148" spans="1:63" s="400" customFormat="1" ht="25.5">
      <c r="A148" s="411">
        <v>4</v>
      </c>
      <c r="B148" s="670" t="s">
        <v>57</v>
      </c>
      <c r="C148" s="657">
        <v>0</v>
      </c>
      <c r="D148" s="658">
        <v>0</v>
      </c>
      <c r="E148" s="658">
        <v>0</v>
      </c>
      <c r="F148" s="658">
        <v>0</v>
      </c>
      <c r="G148" s="658">
        <v>0</v>
      </c>
      <c r="H148" s="658">
        <v>0</v>
      </c>
      <c r="I148" s="658">
        <v>0</v>
      </c>
      <c r="J148" s="658">
        <v>0</v>
      </c>
      <c r="K148" s="658">
        <v>0</v>
      </c>
      <c r="L148" s="658">
        <v>80</v>
      </c>
      <c r="M148" s="658">
        <v>0</v>
      </c>
      <c r="N148" s="659">
        <v>80</v>
      </c>
      <c r="O148" s="671">
        <v>0</v>
      </c>
      <c r="P148" s="672">
        <v>0</v>
      </c>
      <c r="Q148" s="672">
        <v>0</v>
      </c>
      <c r="R148" s="672">
        <v>0</v>
      </c>
      <c r="S148" s="672">
        <v>0</v>
      </c>
      <c r="T148" s="672">
        <v>0</v>
      </c>
      <c r="U148" s="672">
        <v>0</v>
      </c>
      <c r="V148" s="672">
        <v>0</v>
      </c>
      <c r="W148" s="672">
        <v>0</v>
      </c>
      <c r="X148" s="672">
        <v>32</v>
      </c>
      <c r="Y148" s="672">
        <v>0</v>
      </c>
      <c r="Z148" s="673">
        <v>32</v>
      </c>
      <c r="AA148" s="674">
        <v>193.90847456999998</v>
      </c>
      <c r="AB148" s="658">
        <v>0</v>
      </c>
      <c r="AC148" s="658">
        <v>0</v>
      </c>
      <c r="AD148" s="672">
        <v>0</v>
      </c>
      <c r="AE148" s="672">
        <v>0</v>
      </c>
      <c r="AF148" s="672"/>
      <c r="AG148" s="672"/>
      <c r="AH148" s="672"/>
      <c r="AI148" s="672"/>
      <c r="AJ148" s="672"/>
      <c r="AK148" s="672"/>
      <c r="AL148" s="672"/>
      <c r="AM148" s="672"/>
      <c r="AN148" s="672">
        <v>0</v>
      </c>
      <c r="AO148" s="672">
        <v>0</v>
      </c>
      <c r="AP148" s="672">
        <v>0</v>
      </c>
      <c r="AQ148" s="672">
        <v>0</v>
      </c>
      <c r="AR148" s="672">
        <v>0</v>
      </c>
      <c r="AS148" s="672">
        <v>80</v>
      </c>
      <c r="AT148" s="672">
        <v>0</v>
      </c>
      <c r="AU148" s="672">
        <v>80</v>
      </c>
      <c r="AV148" s="671">
        <v>0</v>
      </c>
      <c r="AW148" s="672">
        <v>0</v>
      </c>
      <c r="AX148" s="672">
        <v>0</v>
      </c>
      <c r="AY148" s="672">
        <v>0</v>
      </c>
      <c r="AZ148" s="672">
        <v>0</v>
      </c>
      <c r="BA148" s="672">
        <v>0</v>
      </c>
      <c r="BB148" s="672">
        <v>0</v>
      </c>
      <c r="BC148" s="672">
        <v>0</v>
      </c>
      <c r="BD148" s="672">
        <v>193.90847456999998</v>
      </c>
      <c r="BE148" s="673">
        <v>193.90847456999998</v>
      </c>
      <c r="BF148" s="419"/>
      <c r="BG148" s="416"/>
      <c r="BH148" s="416"/>
      <c r="BI148" s="416"/>
      <c r="BJ148" s="416"/>
      <c r="BK148" s="416"/>
    </row>
    <row r="149" spans="1:63" s="390" customFormat="1" ht="12.75">
      <c r="A149" s="410"/>
      <c r="B149" s="360" t="s">
        <v>361</v>
      </c>
      <c r="C149" s="676">
        <v>0</v>
      </c>
      <c r="D149" s="677">
        <v>0</v>
      </c>
      <c r="E149" s="677">
        <v>0</v>
      </c>
      <c r="F149" s="677">
        <v>0</v>
      </c>
      <c r="G149" s="677">
        <v>0</v>
      </c>
      <c r="H149" s="677">
        <v>0</v>
      </c>
      <c r="I149" s="677">
        <v>0</v>
      </c>
      <c r="J149" s="677">
        <v>0</v>
      </c>
      <c r="K149" s="677">
        <v>0</v>
      </c>
      <c r="L149" s="677">
        <v>80</v>
      </c>
      <c r="M149" s="677">
        <v>0</v>
      </c>
      <c r="N149" s="678">
        <v>80</v>
      </c>
      <c r="O149" s="676">
        <v>0</v>
      </c>
      <c r="P149" s="677">
        <v>0</v>
      </c>
      <c r="Q149" s="677">
        <v>0</v>
      </c>
      <c r="R149" s="677">
        <v>0</v>
      </c>
      <c r="S149" s="677">
        <v>0</v>
      </c>
      <c r="T149" s="677">
        <v>0</v>
      </c>
      <c r="U149" s="677">
        <v>0</v>
      </c>
      <c r="V149" s="677">
        <v>0</v>
      </c>
      <c r="W149" s="677">
        <v>0</v>
      </c>
      <c r="X149" s="677">
        <v>32</v>
      </c>
      <c r="Y149" s="677">
        <v>0</v>
      </c>
      <c r="Z149" s="678">
        <v>32</v>
      </c>
      <c r="AA149" s="679">
        <v>193.90847456999998</v>
      </c>
      <c r="AB149" s="677">
        <v>0</v>
      </c>
      <c r="AC149" s="677">
        <v>0</v>
      </c>
      <c r="AD149" s="677">
        <v>0</v>
      </c>
      <c r="AE149" s="677">
        <v>0</v>
      </c>
      <c r="AF149" s="677"/>
      <c r="AG149" s="677"/>
      <c r="AH149" s="677"/>
      <c r="AI149" s="677"/>
      <c r="AJ149" s="677"/>
      <c r="AK149" s="677"/>
      <c r="AL149" s="677"/>
      <c r="AM149" s="677"/>
      <c r="AN149" s="677">
        <v>0</v>
      </c>
      <c r="AO149" s="677">
        <v>0</v>
      </c>
      <c r="AP149" s="677">
        <v>0</v>
      </c>
      <c r="AQ149" s="677">
        <v>0</v>
      </c>
      <c r="AR149" s="677">
        <v>0</v>
      </c>
      <c r="AS149" s="677">
        <v>80</v>
      </c>
      <c r="AT149" s="677">
        <v>0</v>
      </c>
      <c r="AU149" s="677">
        <v>80</v>
      </c>
      <c r="AV149" s="676">
        <v>0</v>
      </c>
      <c r="AW149" s="677">
        <v>0</v>
      </c>
      <c r="AX149" s="677">
        <v>0</v>
      </c>
      <c r="AY149" s="677">
        <v>0</v>
      </c>
      <c r="AZ149" s="677">
        <v>0</v>
      </c>
      <c r="BA149" s="677">
        <v>0</v>
      </c>
      <c r="BB149" s="677">
        <v>0</v>
      </c>
      <c r="BC149" s="677">
        <v>0</v>
      </c>
      <c r="BD149" s="677">
        <v>193.90847456999998</v>
      </c>
      <c r="BE149" s="678">
        <v>193.90847456999998</v>
      </c>
      <c r="BF149" s="417"/>
      <c r="BG149" s="408"/>
      <c r="BH149" s="408"/>
      <c r="BI149" s="408"/>
      <c r="BJ149" s="408"/>
      <c r="BK149" s="408"/>
    </row>
    <row r="150" spans="1:63" s="390" customFormat="1" ht="12.75">
      <c r="A150" s="410"/>
      <c r="B150" s="360" t="s">
        <v>362</v>
      </c>
      <c r="C150" s="676">
        <v>0</v>
      </c>
      <c r="D150" s="677">
        <v>0</v>
      </c>
      <c r="E150" s="677">
        <v>0</v>
      </c>
      <c r="F150" s="677">
        <v>0</v>
      </c>
      <c r="G150" s="677">
        <v>0</v>
      </c>
      <c r="H150" s="677">
        <v>0</v>
      </c>
      <c r="I150" s="677">
        <v>0</v>
      </c>
      <c r="J150" s="677">
        <v>0</v>
      </c>
      <c r="K150" s="677">
        <v>0</v>
      </c>
      <c r="L150" s="677">
        <v>0</v>
      </c>
      <c r="M150" s="677">
        <v>0</v>
      </c>
      <c r="N150" s="678">
        <v>0</v>
      </c>
      <c r="O150" s="676">
        <v>0</v>
      </c>
      <c r="P150" s="677">
        <v>0</v>
      </c>
      <c r="Q150" s="677">
        <v>0</v>
      </c>
      <c r="R150" s="677">
        <v>0</v>
      </c>
      <c r="S150" s="677">
        <v>0</v>
      </c>
      <c r="T150" s="677">
        <v>0</v>
      </c>
      <c r="U150" s="677">
        <v>0</v>
      </c>
      <c r="V150" s="677">
        <v>0</v>
      </c>
      <c r="W150" s="677">
        <v>0</v>
      </c>
      <c r="X150" s="677">
        <v>0</v>
      </c>
      <c r="Y150" s="677">
        <v>0</v>
      </c>
      <c r="Z150" s="678">
        <v>0</v>
      </c>
      <c r="AA150" s="679">
        <v>0</v>
      </c>
      <c r="AB150" s="677">
        <v>0</v>
      </c>
      <c r="AC150" s="677">
        <v>0</v>
      </c>
      <c r="AD150" s="677">
        <v>0</v>
      </c>
      <c r="AE150" s="677">
        <v>0</v>
      </c>
      <c r="AF150" s="677"/>
      <c r="AG150" s="677"/>
      <c r="AH150" s="677"/>
      <c r="AI150" s="677"/>
      <c r="AJ150" s="677"/>
      <c r="AK150" s="677"/>
      <c r="AL150" s="677"/>
      <c r="AM150" s="677"/>
      <c r="AN150" s="677">
        <v>0</v>
      </c>
      <c r="AO150" s="677">
        <v>0</v>
      </c>
      <c r="AP150" s="677">
        <v>0</v>
      </c>
      <c r="AQ150" s="677">
        <v>0</v>
      </c>
      <c r="AR150" s="677">
        <v>0</v>
      </c>
      <c r="AS150" s="677">
        <v>0</v>
      </c>
      <c r="AT150" s="677">
        <v>0</v>
      </c>
      <c r="AU150" s="677">
        <v>0</v>
      </c>
      <c r="AV150" s="676">
        <v>0</v>
      </c>
      <c r="AW150" s="677">
        <v>0</v>
      </c>
      <c r="AX150" s="677">
        <v>0</v>
      </c>
      <c r="AY150" s="677">
        <v>0</v>
      </c>
      <c r="AZ150" s="677">
        <v>0</v>
      </c>
      <c r="BA150" s="677">
        <v>0</v>
      </c>
      <c r="BB150" s="677">
        <v>0</v>
      </c>
      <c r="BC150" s="677">
        <v>0</v>
      </c>
      <c r="BD150" s="677">
        <v>0</v>
      </c>
      <c r="BE150" s="678">
        <v>0</v>
      </c>
      <c r="BF150" s="417"/>
      <c r="BG150" s="408"/>
      <c r="BH150" s="408"/>
      <c r="BI150" s="408"/>
      <c r="BJ150" s="408"/>
      <c r="BK150" s="408"/>
    </row>
    <row r="151" spans="1:63" s="390" customFormat="1" ht="12.75">
      <c r="A151" s="410"/>
      <c r="B151" s="360" t="s">
        <v>363</v>
      </c>
      <c r="C151" s="676">
        <v>0</v>
      </c>
      <c r="D151" s="677">
        <v>0</v>
      </c>
      <c r="E151" s="677">
        <v>0</v>
      </c>
      <c r="F151" s="677">
        <v>0</v>
      </c>
      <c r="G151" s="677">
        <v>0</v>
      </c>
      <c r="H151" s="677">
        <v>0</v>
      </c>
      <c r="I151" s="677">
        <v>0</v>
      </c>
      <c r="J151" s="677">
        <v>0</v>
      </c>
      <c r="K151" s="677">
        <v>0</v>
      </c>
      <c r="L151" s="677">
        <v>0</v>
      </c>
      <c r="M151" s="677">
        <v>0</v>
      </c>
      <c r="N151" s="678">
        <v>0</v>
      </c>
      <c r="O151" s="676">
        <v>0</v>
      </c>
      <c r="P151" s="677">
        <v>0</v>
      </c>
      <c r="Q151" s="677">
        <v>0</v>
      </c>
      <c r="R151" s="677">
        <v>0</v>
      </c>
      <c r="S151" s="677">
        <v>0</v>
      </c>
      <c r="T151" s="677">
        <v>0</v>
      </c>
      <c r="U151" s="677">
        <v>0</v>
      </c>
      <c r="V151" s="677">
        <v>0</v>
      </c>
      <c r="W151" s="677">
        <v>0</v>
      </c>
      <c r="X151" s="677">
        <v>0</v>
      </c>
      <c r="Y151" s="677">
        <v>0</v>
      </c>
      <c r="Z151" s="678">
        <v>0</v>
      </c>
      <c r="AA151" s="679">
        <v>0</v>
      </c>
      <c r="AB151" s="677">
        <v>0</v>
      </c>
      <c r="AC151" s="677">
        <v>0</v>
      </c>
      <c r="AD151" s="677">
        <v>0</v>
      </c>
      <c r="AE151" s="677">
        <v>0</v>
      </c>
      <c r="AF151" s="677"/>
      <c r="AG151" s="677"/>
      <c r="AH151" s="677"/>
      <c r="AI151" s="677"/>
      <c r="AJ151" s="677"/>
      <c r="AK151" s="677"/>
      <c r="AL151" s="677"/>
      <c r="AM151" s="677"/>
      <c r="AN151" s="677">
        <v>0</v>
      </c>
      <c r="AO151" s="677">
        <v>0</v>
      </c>
      <c r="AP151" s="677">
        <v>0</v>
      </c>
      <c r="AQ151" s="677">
        <v>0</v>
      </c>
      <c r="AR151" s="677">
        <v>0</v>
      </c>
      <c r="AS151" s="677">
        <v>0</v>
      </c>
      <c r="AT151" s="677">
        <v>0</v>
      </c>
      <c r="AU151" s="677">
        <v>0</v>
      </c>
      <c r="AV151" s="676">
        <v>0</v>
      </c>
      <c r="AW151" s="677">
        <v>0</v>
      </c>
      <c r="AX151" s="677">
        <v>0</v>
      </c>
      <c r="AY151" s="677">
        <v>0</v>
      </c>
      <c r="AZ151" s="677">
        <v>0</v>
      </c>
      <c r="BA151" s="677">
        <v>0</v>
      </c>
      <c r="BB151" s="677">
        <v>0</v>
      </c>
      <c r="BC151" s="677">
        <v>0</v>
      </c>
      <c r="BD151" s="677">
        <v>0</v>
      </c>
      <c r="BE151" s="678">
        <v>0</v>
      </c>
      <c r="BF151" s="417"/>
      <c r="BG151" s="408"/>
      <c r="BH151" s="408"/>
      <c r="BI151" s="408"/>
      <c r="BJ151" s="408"/>
      <c r="BK151" s="408"/>
    </row>
    <row r="152" spans="1:63" s="390" customFormat="1" ht="12.75">
      <c r="A152" s="410"/>
      <c r="B152" s="360" t="s">
        <v>364</v>
      </c>
      <c r="C152" s="676">
        <v>0</v>
      </c>
      <c r="D152" s="677">
        <v>0</v>
      </c>
      <c r="E152" s="677">
        <v>0</v>
      </c>
      <c r="F152" s="677">
        <v>0</v>
      </c>
      <c r="G152" s="677">
        <v>0</v>
      </c>
      <c r="H152" s="677">
        <v>0</v>
      </c>
      <c r="I152" s="677">
        <v>0</v>
      </c>
      <c r="J152" s="677">
        <v>0</v>
      </c>
      <c r="K152" s="677">
        <v>0</v>
      </c>
      <c r="L152" s="677">
        <v>0</v>
      </c>
      <c r="M152" s="677">
        <v>0</v>
      </c>
      <c r="N152" s="678">
        <v>0</v>
      </c>
      <c r="O152" s="676">
        <v>0</v>
      </c>
      <c r="P152" s="677">
        <v>0</v>
      </c>
      <c r="Q152" s="677">
        <v>0</v>
      </c>
      <c r="R152" s="677">
        <v>0</v>
      </c>
      <c r="S152" s="677">
        <v>0</v>
      </c>
      <c r="T152" s="677">
        <v>0</v>
      </c>
      <c r="U152" s="677">
        <v>0</v>
      </c>
      <c r="V152" s="677">
        <v>0</v>
      </c>
      <c r="W152" s="677">
        <v>0</v>
      </c>
      <c r="X152" s="677">
        <v>0</v>
      </c>
      <c r="Y152" s="677">
        <v>0</v>
      </c>
      <c r="Z152" s="678">
        <v>0</v>
      </c>
      <c r="AA152" s="679">
        <v>0</v>
      </c>
      <c r="AB152" s="677">
        <v>0</v>
      </c>
      <c r="AC152" s="677">
        <v>0</v>
      </c>
      <c r="AD152" s="677">
        <v>0</v>
      </c>
      <c r="AE152" s="677">
        <v>0</v>
      </c>
      <c r="AF152" s="677"/>
      <c r="AG152" s="677"/>
      <c r="AH152" s="677"/>
      <c r="AI152" s="677"/>
      <c r="AJ152" s="677"/>
      <c r="AK152" s="677"/>
      <c r="AL152" s="677"/>
      <c r="AM152" s="677"/>
      <c r="AN152" s="677">
        <v>0</v>
      </c>
      <c r="AO152" s="677">
        <v>0</v>
      </c>
      <c r="AP152" s="677">
        <v>0</v>
      </c>
      <c r="AQ152" s="677">
        <v>0</v>
      </c>
      <c r="AR152" s="677">
        <v>0</v>
      </c>
      <c r="AS152" s="677">
        <v>0</v>
      </c>
      <c r="AT152" s="677">
        <v>0</v>
      </c>
      <c r="AU152" s="677">
        <v>0</v>
      </c>
      <c r="AV152" s="676"/>
      <c r="AW152" s="677"/>
      <c r="AX152" s="677"/>
      <c r="AY152" s="677"/>
      <c r="AZ152" s="677"/>
      <c r="BA152" s="677"/>
      <c r="BB152" s="677"/>
      <c r="BC152" s="677"/>
      <c r="BD152" s="677"/>
      <c r="BE152" s="678">
        <v>0</v>
      </c>
      <c r="BF152" s="417"/>
      <c r="BG152" s="408"/>
      <c r="BH152" s="408"/>
      <c r="BI152" s="408"/>
      <c r="BJ152" s="408"/>
      <c r="BK152" s="408"/>
    </row>
    <row r="153" spans="1:63" s="390" customFormat="1" ht="12.75">
      <c r="A153" s="410"/>
      <c r="B153" s="360" t="s">
        <v>365</v>
      </c>
      <c r="C153" s="676">
        <v>0</v>
      </c>
      <c r="D153" s="677">
        <v>0</v>
      </c>
      <c r="E153" s="677">
        <v>0</v>
      </c>
      <c r="F153" s="677">
        <v>0</v>
      </c>
      <c r="G153" s="677">
        <v>0</v>
      </c>
      <c r="H153" s="677">
        <v>0</v>
      </c>
      <c r="I153" s="677">
        <v>0</v>
      </c>
      <c r="J153" s="677">
        <v>0</v>
      </c>
      <c r="K153" s="677">
        <v>0</v>
      </c>
      <c r="L153" s="677">
        <v>0</v>
      </c>
      <c r="M153" s="677">
        <v>0</v>
      </c>
      <c r="N153" s="678">
        <v>0</v>
      </c>
      <c r="O153" s="676">
        <v>0</v>
      </c>
      <c r="P153" s="677">
        <v>0</v>
      </c>
      <c r="Q153" s="677">
        <v>0</v>
      </c>
      <c r="R153" s="677">
        <v>0</v>
      </c>
      <c r="S153" s="677">
        <v>0</v>
      </c>
      <c r="T153" s="677">
        <v>0</v>
      </c>
      <c r="U153" s="677">
        <v>0</v>
      </c>
      <c r="V153" s="677">
        <v>0</v>
      </c>
      <c r="W153" s="677">
        <v>0</v>
      </c>
      <c r="X153" s="677">
        <v>0</v>
      </c>
      <c r="Y153" s="677">
        <v>0</v>
      </c>
      <c r="Z153" s="678">
        <v>0</v>
      </c>
      <c r="AA153" s="679">
        <v>0</v>
      </c>
      <c r="AB153" s="677">
        <v>0</v>
      </c>
      <c r="AC153" s="677">
        <v>0</v>
      </c>
      <c r="AD153" s="677">
        <v>0</v>
      </c>
      <c r="AE153" s="677">
        <v>0</v>
      </c>
      <c r="AF153" s="677"/>
      <c r="AG153" s="677"/>
      <c r="AH153" s="677"/>
      <c r="AI153" s="677"/>
      <c r="AJ153" s="677"/>
      <c r="AK153" s="677"/>
      <c r="AL153" s="677"/>
      <c r="AM153" s="677"/>
      <c r="AN153" s="677">
        <v>0</v>
      </c>
      <c r="AO153" s="677">
        <v>0</v>
      </c>
      <c r="AP153" s="677">
        <v>0</v>
      </c>
      <c r="AQ153" s="677">
        <v>0</v>
      </c>
      <c r="AR153" s="677">
        <v>0</v>
      </c>
      <c r="AS153" s="677">
        <v>0</v>
      </c>
      <c r="AT153" s="677">
        <v>0</v>
      </c>
      <c r="AU153" s="677">
        <v>0</v>
      </c>
      <c r="AV153" s="676"/>
      <c r="AW153" s="677"/>
      <c r="AX153" s="677"/>
      <c r="AY153" s="677"/>
      <c r="AZ153" s="677"/>
      <c r="BA153" s="677"/>
      <c r="BB153" s="677"/>
      <c r="BC153" s="677"/>
      <c r="BD153" s="677"/>
      <c r="BE153" s="678">
        <v>0</v>
      </c>
      <c r="BF153" s="417"/>
      <c r="BG153" s="408"/>
      <c r="BH153" s="408"/>
      <c r="BI153" s="408"/>
      <c r="BJ153" s="408"/>
      <c r="BK153" s="408"/>
    </row>
    <row r="154" spans="1:63" s="390" customFormat="1" ht="12.75">
      <c r="A154" s="410"/>
      <c r="B154" s="360" t="s">
        <v>366</v>
      </c>
      <c r="C154" s="676">
        <v>0</v>
      </c>
      <c r="D154" s="677">
        <v>0</v>
      </c>
      <c r="E154" s="677">
        <v>0</v>
      </c>
      <c r="F154" s="677">
        <v>0</v>
      </c>
      <c r="G154" s="677">
        <v>0</v>
      </c>
      <c r="H154" s="677">
        <v>0</v>
      </c>
      <c r="I154" s="677">
        <v>0</v>
      </c>
      <c r="J154" s="677">
        <v>0</v>
      </c>
      <c r="K154" s="677">
        <v>0</v>
      </c>
      <c r="L154" s="677">
        <v>0</v>
      </c>
      <c r="M154" s="677">
        <v>0</v>
      </c>
      <c r="N154" s="678">
        <v>0</v>
      </c>
      <c r="O154" s="676">
        <v>0</v>
      </c>
      <c r="P154" s="677">
        <v>0</v>
      </c>
      <c r="Q154" s="677">
        <v>0</v>
      </c>
      <c r="R154" s="677">
        <v>0</v>
      </c>
      <c r="S154" s="677">
        <v>0</v>
      </c>
      <c r="T154" s="677">
        <v>0</v>
      </c>
      <c r="U154" s="677">
        <v>0</v>
      </c>
      <c r="V154" s="677">
        <v>0</v>
      </c>
      <c r="W154" s="677">
        <v>0</v>
      </c>
      <c r="X154" s="677">
        <v>0</v>
      </c>
      <c r="Y154" s="677">
        <v>0</v>
      </c>
      <c r="Z154" s="678">
        <v>0</v>
      </c>
      <c r="AA154" s="679">
        <v>0</v>
      </c>
      <c r="AB154" s="677">
        <v>0</v>
      </c>
      <c r="AC154" s="677">
        <v>0</v>
      </c>
      <c r="AD154" s="677">
        <v>0</v>
      </c>
      <c r="AE154" s="677">
        <v>0</v>
      </c>
      <c r="AF154" s="677"/>
      <c r="AG154" s="677"/>
      <c r="AH154" s="677"/>
      <c r="AI154" s="677"/>
      <c r="AJ154" s="677"/>
      <c r="AK154" s="677"/>
      <c r="AL154" s="677"/>
      <c r="AM154" s="677"/>
      <c r="AN154" s="677">
        <v>0</v>
      </c>
      <c r="AO154" s="677">
        <v>0</v>
      </c>
      <c r="AP154" s="677">
        <v>0</v>
      </c>
      <c r="AQ154" s="677">
        <v>0</v>
      </c>
      <c r="AR154" s="677">
        <v>0</v>
      </c>
      <c r="AS154" s="677">
        <v>0</v>
      </c>
      <c r="AT154" s="677">
        <v>0</v>
      </c>
      <c r="AU154" s="677">
        <v>0</v>
      </c>
      <c r="AV154" s="676"/>
      <c r="AW154" s="677"/>
      <c r="AX154" s="677"/>
      <c r="AY154" s="677"/>
      <c r="AZ154" s="677"/>
      <c r="BA154" s="677"/>
      <c r="BB154" s="677"/>
      <c r="BC154" s="677"/>
      <c r="BD154" s="677"/>
      <c r="BE154" s="678">
        <v>0</v>
      </c>
      <c r="BF154" s="417"/>
      <c r="BG154" s="408"/>
      <c r="BH154" s="408"/>
      <c r="BI154" s="408"/>
      <c r="BJ154" s="408"/>
      <c r="BK154" s="408"/>
    </row>
    <row r="155" spans="1:63" s="390" customFormat="1" ht="12.75">
      <c r="A155" s="410"/>
      <c r="B155" s="360" t="s">
        <v>367</v>
      </c>
      <c r="C155" s="676">
        <v>0</v>
      </c>
      <c r="D155" s="677">
        <v>0</v>
      </c>
      <c r="E155" s="677">
        <v>0</v>
      </c>
      <c r="F155" s="677">
        <v>0</v>
      </c>
      <c r="G155" s="677">
        <v>0</v>
      </c>
      <c r="H155" s="677">
        <v>0</v>
      </c>
      <c r="I155" s="677">
        <v>0</v>
      </c>
      <c r="J155" s="677">
        <v>0</v>
      </c>
      <c r="K155" s="677">
        <v>0</v>
      </c>
      <c r="L155" s="677">
        <v>0</v>
      </c>
      <c r="M155" s="677">
        <v>0</v>
      </c>
      <c r="N155" s="678">
        <v>0</v>
      </c>
      <c r="O155" s="676">
        <v>0</v>
      </c>
      <c r="P155" s="677">
        <v>0</v>
      </c>
      <c r="Q155" s="677">
        <v>0</v>
      </c>
      <c r="R155" s="677">
        <v>0</v>
      </c>
      <c r="S155" s="677">
        <v>0</v>
      </c>
      <c r="T155" s="677">
        <v>0</v>
      </c>
      <c r="U155" s="677">
        <v>0</v>
      </c>
      <c r="V155" s="677">
        <v>0</v>
      </c>
      <c r="W155" s="677">
        <v>0</v>
      </c>
      <c r="X155" s="677">
        <v>0</v>
      </c>
      <c r="Y155" s="677">
        <v>0</v>
      </c>
      <c r="Z155" s="678">
        <v>0</v>
      </c>
      <c r="AA155" s="679">
        <v>0</v>
      </c>
      <c r="AB155" s="677">
        <v>0</v>
      </c>
      <c r="AC155" s="677">
        <v>0</v>
      </c>
      <c r="AD155" s="677">
        <v>0</v>
      </c>
      <c r="AE155" s="677">
        <v>0</v>
      </c>
      <c r="AF155" s="677"/>
      <c r="AG155" s="677"/>
      <c r="AH155" s="677"/>
      <c r="AI155" s="677"/>
      <c r="AJ155" s="677"/>
      <c r="AK155" s="677"/>
      <c r="AL155" s="677"/>
      <c r="AM155" s="677"/>
      <c r="AN155" s="677">
        <v>0</v>
      </c>
      <c r="AO155" s="677">
        <v>0</v>
      </c>
      <c r="AP155" s="677">
        <v>0</v>
      </c>
      <c r="AQ155" s="677">
        <v>0</v>
      </c>
      <c r="AR155" s="677">
        <v>0</v>
      </c>
      <c r="AS155" s="677">
        <v>0</v>
      </c>
      <c r="AT155" s="677">
        <v>0</v>
      </c>
      <c r="AU155" s="677">
        <v>0</v>
      </c>
      <c r="AV155" s="676"/>
      <c r="AW155" s="677"/>
      <c r="AX155" s="677"/>
      <c r="AY155" s="677"/>
      <c r="AZ155" s="677"/>
      <c r="BA155" s="677"/>
      <c r="BB155" s="677"/>
      <c r="BC155" s="677"/>
      <c r="BD155" s="677"/>
      <c r="BE155" s="678">
        <v>0</v>
      </c>
      <c r="BF155" s="417"/>
      <c r="BG155" s="408"/>
      <c r="BH155" s="408"/>
      <c r="BI155" s="408"/>
      <c r="BJ155" s="408"/>
      <c r="BK155" s="408"/>
    </row>
    <row r="156" spans="1:63" s="390" customFormat="1" ht="12.75">
      <c r="A156" s="410"/>
      <c r="B156" s="360" t="s">
        <v>368</v>
      </c>
      <c r="C156" s="676">
        <v>0</v>
      </c>
      <c r="D156" s="677">
        <v>0</v>
      </c>
      <c r="E156" s="677">
        <v>0</v>
      </c>
      <c r="F156" s="677">
        <v>0</v>
      </c>
      <c r="G156" s="677">
        <v>0</v>
      </c>
      <c r="H156" s="677">
        <v>0</v>
      </c>
      <c r="I156" s="677">
        <v>0</v>
      </c>
      <c r="J156" s="677">
        <v>0</v>
      </c>
      <c r="K156" s="677">
        <v>0</v>
      </c>
      <c r="L156" s="677">
        <v>0</v>
      </c>
      <c r="M156" s="677">
        <v>0</v>
      </c>
      <c r="N156" s="678">
        <v>0</v>
      </c>
      <c r="O156" s="676">
        <v>0</v>
      </c>
      <c r="P156" s="677">
        <v>0</v>
      </c>
      <c r="Q156" s="677">
        <v>0</v>
      </c>
      <c r="R156" s="677">
        <v>0</v>
      </c>
      <c r="S156" s="677">
        <v>0</v>
      </c>
      <c r="T156" s="677">
        <v>0</v>
      </c>
      <c r="U156" s="677">
        <v>0</v>
      </c>
      <c r="V156" s="677">
        <v>0</v>
      </c>
      <c r="W156" s="677">
        <v>0</v>
      </c>
      <c r="X156" s="677">
        <v>0</v>
      </c>
      <c r="Y156" s="677">
        <v>0</v>
      </c>
      <c r="Z156" s="678">
        <v>0</v>
      </c>
      <c r="AA156" s="679">
        <v>0</v>
      </c>
      <c r="AB156" s="677">
        <v>0</v>
      </c>
      <c r="AC156" s="677">
        <v>0</v>
      </c>
      <c r="AD156" s="677">
        <v>0</v>
      </c>
      <c r="AE156" s="677">
        <v>0</v>
      </c>
      <c r="AF156" s="677"/>
      <c r="AG156" s="677"/>
      <c r="AH156" s="677"/>
      <c r="AI156" s="677"/>
      <c r="AJ156" s="677"/>
      <c r="AK156" s="677"/>
      <c r="AL156" s="677"/>
      <c r="AM156" s="677"/>
      <c r="AN156" s="677">
        <v>0</v>
      </c>
      <c r="AO156" s="677">
        <v>0</v>
      </c>
      <c r="AP156" s="677">
        <v>0</v>
      </c>
      <c r="AQ156" s="677">
        <v>0</v>
      </c>
      <c r="AR156" s="677">
        <v>0</v>
      </c>
      <c r="AS156" s="677">
        <v>0</v>
      </c>
      <c r="AT156" s="677">
        <v>0</v>
      </c>
      <c r="AU156" s="677">
        <v>0</v>
      </c>
      <c r="AV156" s="676">
        <v>0</v>
      </c>
      <c r="AW156" s="677">
        <v>0</v>
      </c>
      <c r="AX156" s="677">
        <v>0</v>
      </c>
      <c r="AY156" s="677">
        <v>0</v>
      </c>
      <c r="AZ156" s="677">
        <v>0</v>
      </c>
      <c r="BA156" s="677">
        <v>0</v>
      </c>
      <c r="BB156" s="677">
        <v>0</v>
      </c>
      <c r="BC156" s="677">
        <v>0</v>
      </c>
      <c r="BD156" s="677">
        <v>0</v>
      </c>
      <c r="BE156" s="678">
        <v>0</v>
      </c>
      <c r="BF156" s="417"/>
      <c r="BG156" s="408"/>
      <c r="BH156" s="408"/>
      <c r="BI156" s="408"/>
      <c r="BJ156" s="408"/>
      <c r="BK156" s="408"/>
    </row>
    <row r="157" spans="1:63" s="390" customFormat="1" ht="12.75">
      <c r="A157" s="410"/>
      <c r="B157" s="360" t="s">
        <v>369</v>
      </c>
      <c r="C157" s="676">
        <v>0</v>
      </c>
      <c r="D157" s="677">
        <v>0</v>
      </c>
      <c r="E157" s="677">
        <v>0</v>
      </c>
      <c r="F157" s="677">
        <v>0</v>
      </c>
      <c r="G157" s="677">
        <v>0</v>
      </c>
      <c r="H157" s="677">
        <v>0</v>
      </c>
      <c r="I157" s="677">
        <v>0</v>
      </c>
      <c r="J157" s="677">
        <v>0</v>
      </c>
      <c r="K157" s="677">
        <v>0</v>
      </c>
      <c r="L157" s="677">
        <v>0</v>
      </c>
      <c r="M157" s="677">
        <v>0</v>
      </c>
      <c r="N157" s="678">
        <v>0</v>
      </c>
      <c r="O157" s="676">
        <v>0</v>
      </c>
      <c r="P157" s="677">
        <v>0</v>
      </c>
      <c r="Q157" s="677">
        <v>0</v>
      </c>
      <c r="R157" s="677">
        <v>0</v>
      </c>
      <c r="S157" s="677">
        <v>0</v>
      </c>
      <c r="T157" s="677">
        <v>0</v>
      </c>
      <c r="U157" s="677">
        <v>0</v>
      </c>
      <c r="V157" s="677">
        <v>0</v>
      </c>
      <c r="W157" s="677">
        <v>0</v>
      </c>
      <c r="X157" s="677">
        <v>0</v>
      </c>
      <c r="Y157" s="677">
        <v>0</v>
      </c>
      <c r="Z157" s="678">
        <v>0</v>
      </c>
      <c r="AA157" s="679">
        <v>0</v>
      </c>
      <c r="AB157" s="677">
        <v>0</v>
      </c>
      <c r="AC157" s="677">
        <v>0</v>
      </c>
      <c r="AD157" s="677">
        <v>0</v>
      </c>
      <c r="AE157" s="677">
        <v>0</v>
      </c>
      <c r="AF157" s="677"/>
      <c r="AG157" s="677"/>
      <c r="AH157" s="677"/>
      <c r="AI157" s="677"/>
      <c r="AJ157" s="677"/>
      <c r="AK157" s="677"/>
      <c r="AL157" s="677"/>
      <c r="AM157" s="677"/>
      <c r="AN157" s="677">
        <v>0</v>
      </c>
      <c r="AO157" s="677">
        <v>0</v>
      </c>
      <c r="AP157" s="677">
        <v>0</v>
      </c>
      <c r="AQ157" s="677">
        <v>0</v>
      </c>
      <c r="AR157" s="677">
        <v>0</v>
      </c>
      <c r="AS157" s="677">
        <v>0</v>
      </c>
      <c r="AT157" s="677">
        <v>0</v>
      </c>
      <c r="AU157" s="677">
        <v>0</v>
      </c>
      <c r="AV157" s="676"/>
      <c r="AW157" s="677"/>
      <c r="AX157" s="677"/>
      <c r="AY157" s="677"/>
      <c r="AZ157" s="677"/>
      <c r="BA157" s="677"/>
      <c r="BB157" s="677"/>
      <c r="BC157" s="677"/>
      <c r="BD157" s="677"/>
      <c r="BE157" s="678">
        <v>0</v>
      </c>
      <c r="BF157" s="417"/>
      <c r="BG157" s="408"/>
      <c r="BH157" s="408"/>
      <c r="BI157" s="408"/>
      <c r="BJ157" s="408"/>
      <c r="BK157" s="408"/>
    </row>
    <row r="158" spans="1:63" s="390" customFormat="1" ht="12.75">
      <c r="A158" s="410"/>
      <c r="B158" s="360" t="s">
        <v>370</v>
      </c>
      <c r="C158" s="676">
        <v>0</v>
      </c>
      <c r="D158" s="677">
        <v>0</v>
      </c>
      <c r="E158" s="677">
        <v>0</v>
      </c>
      <c r="F158" s="677">
        <v>0</v>
      </c>
      <c r="G158" s="677">
        <v>0</v>
      </c>
      <c r="H158" s="677">
        <v>0</v>
      </c>
      <c r="I158" s="677">
        <v>0</v>
      </c>
      <c r="J158" s="677">
        <v>0</v>
      </c>
      <c r="K158" s="677">
        <v>0</v>
      </c>
      <c r="L158" s="677">
        <v>0</v>
      </c>
      <c r="M158" s="677">
        <v>0</v>
      </c>
      <c r="N158" s="678">
        <v>0</v>
      </c>
      <c r="O158" s="676">
        <v>0</v>
      </c>
      <c r="P158" s="677">
        <v>0</v>
      </c>
      <c r="Q158" s="677">
        <v>0</v>
      </c>
      <c r="R158" s="677">
        <v>0</v>
      </c>
      <c r="S158" s="677">
        <v>0</v>
      </c>
      <c r="T158" s="677">
        <v>0</v>
      </c>
      <c r="U158" s="677">
        <v>0</v>
      </c>
      <c r="V158" s="677">
        <v>0</v>
      </c>
      <c r="W158" s="677">
        <v>0</v>
      </c>
      <c r="X158" s="677">
        <v>0</v>
      </c>
      <c r="Y158" s="677">
        <v>0</v>
      </c>
      <c r="Z158" s="678">
        <v>0</v>
      </c>
      <c r="AA158" s="679">
        <v>0</v>
      </c>
      <c r="AB158" s="677">
        <v>0</v>
      </c>
      <c r="AC158" s="677">
        <v>0</v>
      </c>
      <c r="AD158" s="677">
        <v>0</v>
      </c>
      <c r="AE158" s="677">
        <v>0</v>
      </c>
      <c r="AF158" s="677"/>
      <c r="AG158" s="677"/>
      <c r="AH158" s="677"/>
      <c r="AI158" s="677"/>
      <c r="AJ158" s="677"/>
      <c r="AK158" s="677"/>
      <c r="AL158" s="677"/>
      <c r="AM158" s="677"/>
      <c r="AN158" s="677">
        <v>0</v>
      </c>
      <c r="AO158" s="677">
        <v>0</v>
      </c>
      <c r="AP158" s="677">
        <v>0</v>
      </c>
      <c r="AQ158" s="677">
        <v>0</v>
      </c>
      <c r="AR158" s="677">
        <v>0</v>
      </c>
      <c r="AS158" s="677">
        <v>0</v>
      </c>
      <c r="AT158" s="677">
        <v>0</v>
      </c>
      <c r="AU158" s="677">
        <v>0</v>
      </c>
      <c r="AV158" s="676"/>
      <c r="AW158" s="677"/>
      <c r="AX158" s="677"/>
      <c r="AY158" s="677"/>
      <c r="AZ158" s="677"/>
      <c r="BA158" s="677"/>
      <c r="BB158" s="677"/>
      <c r="BC158" s="677"/>
      <c r="BD158" s="677"/>
      <c r="BE158" s="678">
        <v>0</v>
      </c>
      <c r="BF158" s="417"/>
      <c r="BG158" s="408"/>
      <c r="BH158" s="408"/>
      <c r="BI158" s="408"/>
      <c r="BJ158" s="408"/>
      <c r="BK158" s="408"/>
    </row>
    <row r="159" spans="1:63" s="390" customFormat="1" ht="12.75">
      <c r="A159" s="410"/>
      <c r="B159" s="360" t="s">
        <v>371</v>
      </c>
      <c r="C159" s="676">
        <v>0</v>
      </c>
      <c r="D159" s="677">
        <v>0</v>
      </c>
      <c r="E159" s="677">
        <v>0</v>
      </c>
      <c r="F159" s="677">
        <v>0</v>
      </c>
      <c r="G159" s="677">
        <v>0</v>
      </c>
      <c r="H159" s="677">
        <v>0</v>
      </c>
      <c r="I159" s="677">
        <v>0</v>
      </c>
      <c r="J159" s="677">
        <v>0</v>
      </c>
      <c r="K159" s="677">
        <v>0</v>
      </c>
      <c r="L159" s="677">
        <v>0</v>
      </c>
      <c r="M159" s="677">
        <v>0</v>
      </c>
      <c r="N159" s="678">
        <v>0</v>
      </c>
      <c r="O159" s="676">
        <v>0</v>
      </c>
      <c r="P159" s="677">
        <v>0</v>
      </c>
      <c r="Q159" s="677">
        <v>0</v>
      </c>
      <c r="R159" s="677">
        <v>0</v>
      </c>
      <c r="S159" s="677">
        <v>0</v>
      </c>
      <c r="T159" s="677">
        <v>0</v>
      </c>
      <c r="U159" s="677">
        <v>0</v>
      </c>
      <c r="V159" s="677">
        <v>0</v>
      </c>
      <c r="W159" s="677">
        <v>0</v>
      </c>
      <c r="X159" s="677">
        <v>0</v>
      </c>
      <c r="Y159" s="677">
        <v>0</v>
      </c>
      <c r="Z159" s="678">
        <v>0</v>
      </c>
      <c r="AA159" s="679">
        <v>0</v>
      </c>
      <c r="AB159" s="677">
        <v>0</v>
      </c>
      <c r="AC159" s="677">
        <v>0</v>
      </c>
      <c r="AD159" s="677">
        <v>0</v>
      </c>
      <c r="AE159" s="677">
        <v>0</v>
      </c>
      <c r="AF159" s="677"/>
      <c r="AG159" s="677"/>
      <c r="AH159" s="677"/>
      <c r="AI159" s="677"/>
      <c r="AJ159" s="677"/>
      <c r="AK159" s="677"/>
      <c r="AL159" s="677"/>
      <c r="AM159" s="677"/>
      <c r="AN159" s="677">
        <v>0</v>
      </c>
      <c r="AO159" s="677">
        <v>0</v>
      </c>
      <c r="AP159" s="677">
        <v>0</v>
      </c>
      <c r="AQ159" s="677">
        <v>0</v>
      </c>
      <c r="AR159" s="677">
        <v>0</v>
      </c>
      <c r="AS159" s="677">
        <v>0</v>
      </c>
      <c r="AT159" s="677">
        <v>0</v>
      </c>
      <c r="AU159" s="677">
        <v>0</v>
      </c>
      <c r="AV159" s="676"/>
      <c r="AW159" s="677"/>
      <c r="AX159" s="677"/>
      <c r="AY159" s="677"/>
      <c r="AZ159" s="677"/>
      <c r="BA159" s="677"/>
      <c r="BB159" s="677"/>
      <c r="BC159" s="677"/>
      <c r="BD159" s="677"/>
      <c r="BE159" s="678">
        <v>0</v>
      </c>
      <c r="BF159" s="417"/>
      <c r="BG159" s="408"/>
      <c r="BH159" s="408"/>
      <c r="BI159" s="408"/>
      <c r="BJ159" s="408"/>
      <c r="BK159" s="408"/>
    </row>
    <row r="160" spans="1:63" s="390" customFormat="1" ht="12.75">
      <c r="A160" s="410"/>
      <c r="B160" s="360" t="s">
        <v>372</v>
      </c>
      <c r="C160" s="676">
        <v>0</v>
      </c>
      <c r="D160" s="677">
        <v>0</v>
      </c>
      <c r="E160" s="677">
        <v>0</v>
      </c>
      <c r="F160" s="677">
        <v>0</v>
      </c>
      <c r="G160" s="677">
        <v>0</v>
      </c>
      <c r="H160" s="677">
        <v>0</v>
      </c>
      <c r="I160" s="677">
        <v>0</v>
      </c>
      <c r="J160" s="677">
        <v>0</v>
      </c>
      <c r="K160" s="677">
        <v>0</v>
      </c>
      <c r="L160" s="677">
        <v>0</v>
      </c>
      <c r="M160" s="677">
        <v>0</v>
      </c>
      <c r="N160" s="678">
        <v>0</v>
      </c>
      <c r="O160" s="676">
        <v>0</v>
      </c>
      <c r="P160" s="677">
        <v>0</v>
      </c>
      <c r="Q160" s="677">
        <v>0</v>
      </c>
      <c r="R160" s="677">
        <v>0</v>
      </c>
      <c r="S160" s="677">
        <v>0</v>
      </c>
      <c r="T160" s="677">
        <v>0</v>
      </c>
      <c r="U160" s="677">
        <v>0</v>
      </c>
      <c r="V160" s="677">
        <v>0</v>
      </c>
      <c r="W160" s="677">
        <v>0</v>
      </c>
      <c r="X160" s="677">
        <v>0</v>
      </c>
      <c r="Y160" s="677">
        <v>0</v>
      </c>
      <c r="Z160" s="678">
        <v>0</v>
      </c>
      <c r="AA160" s="679">
        <v>0</v>
      </c>
      <c r="AB160" s="677">
        <v>0</v>
      </c>
      <c r="AC160" s="677">
        <v>0</v>
      </c>
      <c r="AD160" s="677">
        <v>0</v>
      </c>
      <c r="AE160" s="677">
        <v>0</v>
      </c>
      <c r="AF160" s="677"/>
      <c r="AG160" s="677"/>
      <c r="AH160" s="677"/>
      <c r="AI160" s="677"/>
      <c r="AJ160" s="677"/>
      <c r="AK160" s="677"/>
      <c r="AL160" s="677"/>
      <c r="AM160" s="677"/>
      <c r="AN160" s="677">
        <v>0</v>
      </c>
      <c r="AO160" s="677">
        <v>0</v>
      </c>
      <c r="AP160" s="677">
        <v>0</v>
      </c>
      <c r="AQ160" s="677">
        <v>0</v>
      </c>
      <c r="AR160" s="677">
        <v>0</v>
      </c>
      <c r="AS160" s="677">
        <v>0</v>
      </c>
      <c r="AT160" s="677">
        <v>0</v>
      </c>
      <c r="AU160" s="677">
        <v>0</v>
      </c>
      <c r="AV160" s="676"/>
      <c r="AW160" s="677"/>
      <c r="AX160" s="677"/>
      <c r="AY160" s="677"/>
      <c r="AZ160" s="677"/>
      <c r="BA160" s="677"/>
      <c r="BB160" s="677"/>
      <c r="BC160" s="677"/>
      <c r="BD160" s="677"/>
      <c r="BE160" s="678">
        <v>0</v>
      </c>
      <c r="BF160" s="417"/>
      <c r="BG160" s="408"/>
      <c r="BH160" s="408"/>
      <c r="BI160" s="408"/>
      <c r="BJ160" s="408"/>
      <c r="BK160" s="408"/>
    </row>
    <row r="161" spans="1:63" s="390" customFormat="1" ht="12.75">
      <c r="A161" s="410"/>
      <c r="B161" s="360" t="s">
        <v>373</v>
      </c>
      <c r="C161" s="676">
        <v>0</v>
      </c>
      <c r="D161" s="677">
        <v>0</v>
      </c>
      <c r="E161" s="677">
        <v>0</v>
      </c>
      <c r="F161" s="677">
        <v>0</v>
      </c>
      <c r="G161" s="677">
        <v>0</v>
      </c>
      <c r="H161" s="677">
        <v>0</v>
      </c>
      <c r="I161" s="677">
        <v>0</v>
      </c>
      <c r="J161" s="677">
        <v>0</v>
      </c>
      <c r="K161" s="677">
        <v>0</v>
      </c>
      <c r="L161" s="677">
        <v>80</v>
      </c>
      <c r="M161" s="677">
        <v>0</v>
      </c>
      <c r="N161" s="678">
        <v>80</v>
      </c>
      <c r="O161" s="676">
        <v>0</v>
      </c>
      <c r="P161" s="677">
        <v>0</v>
      </c>
      <c r="Q161" s="677">
        <v>0</v>
      </c>
      <c r="R161" s="677">
        <v>0</v>
      </c>
      <c r="S161" s="677">
        <v>0</v>
      </c>
      <c r="T161" s="677">
        <v>0</v>
      </c>
      <c r="U161" s="677">
        <v>0</v>
      </c>
      <c r="V161" s="677">
        <v>0</v>
      </c>
      <c r="W161" s="677">
        <v>0</v>
      </c>
      <c r="X161" s="677">
        <v>32</v>
      </c>
      <c r="Y161" s="677">
        <v>0</v>
      </c>
      <c r="Z161" s="678">
        <v>32</v>
      </c>
      <c r="AA161" s="679">
        <v>193.90847456999998</v>
      </c>
      <c r="AB161" s="677">
        <v>0</v>
      </c>
      <c r="AC161" s="677">
        <v>0</v>
      </c>
      <c r="AD161" s="677">
        <v>0</v>
      </c>
      <c r="AE161" s="677">
        <v>0</v>
      </c>
      <c r="AF161" s="677"/>
      <c r="AG161" s="677"/>
      <c r="AH161" s="677"/>
      <c r="AI161" s="677"/>
      <c r="AJ161" s="677"/>
      <c r="AK161" s="677"/>
      <c r="AL161" s="677"/>
      <c r="AM161" s="677"/>
      <c r="AN161" s="677">
        <v>0</v>
      </c>
      <c r="AO161" s="677">
        <v>0</v>
      </c>
      <c r="AP161" s="677">
        <v>0</v>
      </c>
      <c r="AQ161" s="677">
        <v>0</v>
      </c>
      <c r="AR161" s="677">
        <v>0</v>
      </c>
      <c r="AS161" s="677">
        <v>80</v>
      </c>
      <c r="AT161" s="677">
        <v>0</v>
      </c>
      <c r="AU161" s="677">
        <v>80</v>
      </c>
      <c r="AV161" s="676">
        <v>0</v>
      </c>
      <c r="AW161" s="677">
        <v>0</v>
      </c>
      <c r="AX161" s="677">
        <v>0</v>
      </c>
      <c r="AY161" s="677">
        <v>0</v>
      </c>
      <c r="AZ161" s="677">
        <v>0</v>
      </c>
      <c r="BA161" s="677">
        <v>0</v>
      </c>
      <c r="BB161" s="677">
        <v>0</v>
      </c>
      <c r="BC161" s="677">
        <v>0</v>
      </c>
      <c r="BD161" s="677">
        <v>193.90847456999998</v>
      </c>
      <c r="BE161" s="678">
        <v>193.90847456999998</v>
      </c>
      <c r="BF161" s="417"/>
      <c r="BG161" s="408"/>
      <c r="BH161" s="408"/>
      <c r="BI161" s="408"/>
      <c r="BJ161" s="408"/>
      <c r="BK161" s="408"/>
    </row>
    <row r="162" spans="1:63" s="390" customFormat="1" ht="12.75">
      <c r="A162" s="410"/>
      <c r="B162" s="360" t="s">
        <v>374</v>
      </c>
      <c r="C162" s="676">
        <v>0</v>
      </c>
      <c r="D162" s="677">
        <v>0</v>
      </c>
      <c r="E162" s="677">
        <v>0</v>
      </c>
      <c r="F162" s="677">
        <v>0</v>
      </c>
      <c r="G162" s="677">
        <v>0</v>
      </c>
      <c r="H162" s="677">
        <v>0</v>
      </c>
      <c r="I162" s="677">
        <v>0</v>
      </c>
      <c r="J162" s="677">
        <v>0</v>
      </c>
      <c r="K162" s="677">
        <v>0</v>
      </c>
      <c r="L162" s="677">
        <v>80</v>
      </c>
      <c r="M162" s="677">
        <v>0</v>
      </c>
      <c r="N162" s="678">
        <v>80</v>
      </c>
      <c r="O162" s="676">
        <v>0</v>
      </c>
      <c r="P162" s="677">
        <v>0</v>
      </c>
      <c r="Q162" s="677">
        <v>0</v>
      </c>
      <c r="R162" s="677">
        <v>0</v>
      </c>
      <c r="S162" s="677">
        <v>0</v>
      </c>
      <c r="T162" s="677">
        <v>0</v>
      </c>
      <c r="U162" s="677">
        <v>0</v>
      </c>
      <c r="V162" s="677">
        <v>0</v>
      </c>
      <c r="W162" s="677">
        <v>0</v>
      </c>
      <c r="X162" s="677">
        <v>32</v>
      </c>
      <c r="Y162" s="677">
        <v>0</v>
      </c>
      <c r="Z162" s="678">
        <v>32</v>
      </c>
      <c r="AA162" s="679">
        <v>193.90847456999998</v>
      </c>
      <c r="AB162" s="677">
        <v>0</v>
      </c>
      <c r="AC162" s="677">
        <v>0</v>
      </c>
      <c r="AD162" s="677">
        <v>0</v>
      </c>
      <c r="AE162" s="677">
        <v>0</v>
      </c>
      <c r="AF162" s="677"/>
      <c r="AG162" s="677"/>
      <c r="AH162" s="677"/>
      <c r="AI162" s="677"/>
      <c r="AJ162" s="677"/>
      <c r="AK162" s="677"/>
      <c r="AL162" s="677"/>
      <c r="AM162" s="677"/>
      <c r="AN162" s="677">
        <v>0</v>
      </c>
      <c r="AO162" s="677">
        <v>0</v>
      </c>
      <c r="AP162" s="677">
        <v>0</v>
      </c>
      <c r="AQ162" s="677">
        <v>0</v>
      </c>
      <c r="AR162" s="677">
        <v>0</v>
      </c>
      <c r="AS162" s="677">
        <v>80</v>
      </c>
      <c r="AT162" s="677">
        <v>0</v>
      </c>
      <c r="AU162" s="677">
        <v>80</v>
      </c>
      <c r="AV162" s="676"/>
      <c r="AW162" s="677"/>
      <c r="AX162" s="677"/>
      <c r="AY162" s="677"/>
      <c r="AZ162" s="677"/>
      <c r="BA162" s="677"/>
      <c r="BB162" s="677"/>
      <c r="BC162" s="677"/>
      <c r="BD162" s="677">
        <v>193.90847456999998</v>
      </c>
      <c r="BE162" s="678">
        <v>193.90847456999998</v>
      </c>
      <c r="BF162" s="417"/>
      <c r="BG162" s="408"/>
      <c r="BH162" s="408"/>
      <c r="BI162" s="408"/>
      <c r="BJ162" s="408"/>
      <c r="BK162" s="408"/>
    </row>
    <row r="163" spans="1:63" s="390" customFormat="1" ht="12.75">
      <c r="A163" s="410"/>
      <c r="B163" s="360" t="s">
        <v>375</v>
      </c>
      <c r="C163" s="676">
        <v>0</v>
      </c>
      <c r="D163" s="677">
        <v>0</v>
      </c>
      <c r="E163" s="677">
        <v>0</v>
      </c>
      <c r="F163" s="677">
        <v>0</v>
      </c>
      <c r="G163" s="677">
        <v>0</v>
      </c>
      <c r="H163" s="677">
        <v>0</v>
      </c>
      <c r="I163" s="677">
        <v>0</v>
      </c>
      <c r="J163" s="677">
        <v>0</v>
      </c>
      <c r="K163" s="677">
        <v>0</v>
      </c>
      <c r="L163" s="677">
        <v>0</v>
      </c>
      <c r="M163" s="677">
        <v>0</v>
      </c>
      <c r="N163" s="678">
        <v>0</v>
      </c>
      <c r="O163" s="676">
        <v>0</v>
      </c>
      <c r="P163" s="677">
        <v>0</v>
      </c>
      <c r="Q163" s="677">
        <v>0</v>
      </c>
      <c r="R163" s="677">
        <v>0</v>
      </c>
      <c r="S163" s="677">
        <v>0</v>
      </c>
      <c r="T163" s="677">
        <v>0</v>
      </c>
      <c r="U163" s="677">
        <v>0</v>
      </c>
      <c r="V163" s="677">
        <v>0</v>
      </c>
      <c r="W163" s="677">
        <v>0</v>
      </c>
      <c r="X163" s="677">
        <v>0</v>
      </c>
      <c r="Y163" s="677">
        <v>0</v>
      </c>
      <c r="Z163" s="678">
        <v>0</v>
      </c>
      <c r="AA163" s="679">
        <v>0</v>
      </c>
      <c r="AB163" s="677">
        <v>0</v>
      </c>
      <c r="AC163" s="677">
        <v>0</v>
      </c>
      <c r="AD163" s="677">
        <v>0</v>
      </c>
      <c r="AE163" s="677">
        <v>0</v>
      </c>
      <c r="AF163" s="677"/>
      <c r="AG163" s="677"/>
      <c r="AH163" s="677"/>
      <c r="AI163" s="677"/>
      <c r="AJ163" s="677"/>
      <c r="AK163" s="677"/>
      <c r="AL163" s="677"/>
      <c r="AM163" s="677"/>
      <c r="AN163" s="677">
        <v>0</v>
      </c>
      <c r="AO163" s="677">
        <v>0</v>
      </c>
      <c r="AP163" s="677">
        <v>0</v>
      </c>
      <c r="AQ163" s="677">
        <v>0</v>
      </c>
      <c r="AR163" s="677">
        <v>0</v>
      </c>
      <c r="AS163" s="677">
        <v>0</v>
      </c>
      <c r="AT163" s="677">
        <v>0</v>
      </c>
      <c r="AU163" s="677">
        <v>0</v>
      </c>
      <c r="AV163" s="676"/>
      <c r="AW163" s="677"/>
      <c r="AX163" s="677"/>
      <c r="AY163" s="677"/>
      <c r="AZ163" s="677"/>
      <c r="BA163" s="677"/>
      <c r="BB163" s="677"/>
      <c r="BC163" s="677"/>
      <c r="BD163" s="677"/>
      <c r="BE163" s="678">
        <v>0</v>
      </c>
      <c r="BF163" s="417"/>
      <c r="BG163" s="408"/>
      <c r="BH163" s="408"/>
      <c r="BI163" s="408"/>
      <c r="BJ163" s="408"/>
      <c r="BK163" s="408"/>
    </row>
    <row r="164" spans="1:63" s="390" customFormat="1" ht="12.75">
      <c r="A164" s="410"/>
      <c r="B164" s="360" t="s">
        <v>376</v>
      </c>
      <c r="C164" s="676">
        <v>0</v>
      </c>
      <c r="D164" s="677">
        <v>0</v>
      </c>
      <c r="E164" s="677">
        <v>0</v>
      </c>
      <c r="F164" s="677">
        <v>0</v>
      </c>
      <c r="G164" s="677">
        <v>0</v>
      </c>
      <c r="H164" s="677">
        <v>0</v>
      </c>
      <c r="I164" s="677">
        <v>0</v>
      </c>
      <c r="J164" s="677">
        <v>0</v>
      </c>
      <c r="K164" s="677">
        <v>0</v>
      </c>
      <c r="L164" s="677">
        <v>0</v>
      </c>
      <c r="M164" s="677">
        <v>0</v>
      </c>
      <c r="N164" s="678">
        <v>0</v>
      </c>
      <c r="O164" s="676">
        <v>0</v>
      </c>
      <c r="P164" s="677">
        <v>0</v>
      </c>
      <c r="Q164" s="677">
        <v>0</v>
      </c>
      <c r="R164" s="677">
        <v>0</v>
      </c>
      <c r="S164" s="677">
        <v>0</v>
      </c>
      <c r="T164" s="677">
        <v>0</v>
      </c>
      <c r="U164" s="677">
        <v>0</v>
      </c>
      <c r="V164" s="677">
        <v>0</v>
      </c>
      <c r="W164" s="677">
        <v>0</v>
      </c>
      <c r="X164" s="677">
        <v>0</v>
      </c>
      <c r="Y164" s="677">
        <v>0</v>
      </c>
      <c r="Z164" s="678">
        <v>0</v>
      </c>
      <c r="AA164" s="679">
        <v>0</v>
      </c>
      <c r="AB164" s="677">
        <v>0</v>
      </c>
      <c r="AC164" s="677">
        <v>0</v>
      </c>
      <c r="AD164" s="677">
        <v>0</v>
      </c>
      <c r="AE164" s="677">
        <v>0</v>
      </c>
      <c r="AF164" s="677"/>
      <c r="AG164" s="677"/>
      <c r="AH164" s="677"/>
      <c r="AI164" s="677"/>
      <c r="AJ164" s="677"/>
      <c r="AK164" s="677"/>
      <c r="AL164" s="677"/>
      <c r="AM164" s="677"/>
      <c r="AN164" s="677">
        <v>0</v>
      </c>
      <c r="AO164" s="677">
        <v>0</v>
      </c>
      <c r="AP164" s="677">
        <v>0</v>
      </c>
      <c r="AQ164" s="677">
        <v>0</v>
      </c>
      <c r="AR164" s="677">
        <v>0</v>
      </c>
      <c r="AS164" s="677">
        <v>0</v>
      </c>
      <c r="AT164" s="677">
        <v>0</v>
      </c>
      <c r="AU164" s="677">
        <v>0</v>
      </c>
      <c r="AV164" s="676"/>
      <c r="AW164" s="677"/>
      <c r="AX164" s="677"/>
      <c r="AY164" s="677"/>
      <c r="AZ164" s="677"/>
      <c r="BA164" s="677"/>
      <c r="BB164" s="677"/>
      <c r="BC164" s="677"/>
      <c r="BD164" s="677"/>
      <c r="BE164" s="678">
        <v>0</v>
      </c>
      <c r="BF164" s="417"/>
      <c r="BG164" s="408"/>
      <c r="BH164" s="408"/>
      <c r="BI164" s="408"/>
      <c r="BJ164" s="408"/>
      <c r="BK164" s="408"/>
    </row>
    <row r="165" spans="1:63" s="390" customFormat="1" ht="12.75">
      <c r="A165" s="410"/>
      <c r="B165" s="360" t="s">
        <v>377</v>
      </c>
      <c r="C165" s="676">
        <v>0</v>
      </c>
      <c r="D165" s="677">
        <v>0</v>
      </c>
      <c r="E165" s="677">
        <v>0</v>
      </c>
      <c r="F165" s="677">
        <v>0</v>
      </c>
      <c r="G165" s="677">
        <v>0</v>
      </c>
      <c r="H165" s="677">
        <v>0</v>
      </c>
      <c r="I165" s="677">
        <v>0</v>
      </c>
      <c r="J165" s="677">
        <v>0</v>
      </c>
      <c r="K165" s="677">
        <v>0</v>
      </c>
      <c r="L165" s="677">
        <v>0</v>
      </c>
      <c r="M165" s="677">
        <v>0</v>
      </c>
      <c r="N165" s="678">
        <v>0</v>
      </c>
      <c r="O165" s="676">
        <v>0</v>
      </c>
      <c r="P165" s="677">
        <v>0</v>
      </c>
      <c r="Q165" s="677">
        <v>0</v>
      </c>
      <c r="R165" s="677">
        <v>0</v>
      </c>
      <c r="S165" s="677">
        <v>0</v>
      </c>
      <c r="T165" s="677">
        <v>0</v>
      </c>
      <c r="U165" s="677">
        <v>0</v>
      </c>
      <c r="V165" s="677">
        <v>0</v>
      </c>
      <c r="W165" s="677">
        <v>0</v>
      </c>
      <c r="X165" s="677">
        <v>0</v>
      </c>
      <c r="Y165" s="677">
        <v>0</v>
      </c>
      <c r="Z165" s="678">
        <v>0</v>
      </c>
      <c r="AA165" s="679">
        <v>0</v>
      </c>
      <c r="AB165" s="677">
        <v>0</v>
      </c>
      <c r="AC165" s="677">
        <v>0</v>
      </c>
      <c r="AD165" s="677">
        <v>0</v>
      </c>
      <c r="AE165" s="677">
        <v>0</v>
      </c>
      <c r="AF165" s="677"/>
      <c r="AG165" s="677"/>
      <c r="AH165" s="677"/>
      <c r="AI165" s="677"/>
      <c r="AJ165" s="677"/>
      <c r="AK165" s="677"/>
      <c r="AL165" s="677"/>
      <c r="AM165" s="677"/>
      <c r="AN165" s="677">
        <v>0</v>
      </c>
      <c r="AO165" s="677">
        <v>0</v>
      </c>
      <c r="AP165" s="677">
        <v>0</v>
      </c>
      <c r="AQ165" s="677">
        <v>0</v>
      </c>
      <c r="AR165" s="677">
        <v>0</v>
      </c>
      <c r="AS165" s="677">
        <v>0</v>
      </c>
      <c r="AT165" s="677">
        <v>0</v>
      </c>
      <c r="AU165" s="677">
        <v>0</v>
      </c>
      <c r="AV165" s="676"/>
      <c r="AW165" s="677"/>
      <c r="AX165" s="677"/>
      <c r="AY165" s="677"/>
      <c r="AZ165" s="677"/>
      <c r="BA165" s="677"/>
      <c r="BB165" s="677"/>
      <c r="BC165" s="677"/>
      <c r="BD165" s="677"/>
      <c r="BE165" s="678">
        <v>0</v>
      </c>
      <c r="BF165" s="417"/>
      <c r="BG165" s="408"/>
      <c r="BH165" s="408"/>
      <c r="BI165" s="408"/>
      <c r="BJ165" s="408"/>
      <c r="BK165" s="408"/>
    </row>
    <row r="166" spans="1:63" s="390" customFormat="1" ht="12.75">
      <c r="A166" s="410"/>
      <c r="B166" s="360" t="s">
        <v>67</v>
      </c>
      <c r="C166" s="676">
        <v>0</v>
      </c>
      <c r="D166" s="677">
        <v>0</v>
      </c>
      <c r="E166" s="677">
        <v>0</v>
      </c>
      <c r="F166" s="677">
        <v>0</v>
      </c>
      <c r="G166" s="677">
        <v>0</v>
      </c>
      <c r="H166" s="677">
        <v>0</v>
      </c>
      <c r="I166" s="677">
        <v>0</v>
      </c>
      <c r="J166" s="677">
        <v>0</v>
      </c>
      <c r="K166" s="677">
        <v>0</v>
      </c>
      <c r="L166" s="677">
        <v>0</v>
      </c>
      <c r="M166" s="677">
        <v>0</v>
      </c>
      <c r="N166" s="678">
        <v>0</v>
      </c>
      <c r="O166" s="676">
        <v>0</v>
      </c>
      <c r="P166" s="677">
        <v>0</v>
      </c>
      <c r="Q166" s="677">
        <v>0</v>
      </c>
      <c r="R166" s="677">
        <v>0</v>
      </c>
      <c r="S166" s="677">
        <v>0</v>
      </c>
      <c r="T166" s="677">
        <v>0</v>
      </c>
      <c r="U166" s="677">
        <v>0</v>
      </c>
      <c r="V166" s="677">
        <v>0</v>
      </c>
      <c r="W166" s="677">
        <v>0</v>
      </c>
      <c r="X166" s="677">
        <v>0</v>
      </c>
      <c r="Y166" s="677">
        <v>0</v>
      </c>
      <c r="Z166" s="678">
        <v>0</v>
      </c>
      <c r="AA166" s="679">
        <v>0</v>
      </c>
      <c r="AB166" s="677">
        <v>0</v>
      </c>
      <c r="AC166" s="677">
        <v>0</v>
      </c>
      <c r="AD166" s="677">
        <v>0</v>
      </c>
      <c r="AE166" s="677">
        <v>0</v>
      </c>
      <c r="AF166" s="677"/>
      <c r="AG166" s="677"/>
      <c r="AH166" s="677"/>
      <c r="AI166" s="677"/>
      <c r="AJ166" s="677"/>
      <c r="AK166" s="677"/>
      <c r="AL166" s="677"/>
      <c r="AM166" s="677"/>
      <c r="AN166" s="677">
        <v>0</v>
      </c>
      <c r="AO166" s="677">
        <v>0</v>
      </c>
      <c r="AP166" s="677">
        <v>0</v>
      </c>
      <c r="AQ166" s="677">
        <v>0</v>
      </c>
      <c r="AR166" s="677">
        <v>0</v>
      </c>
      <c r="AS166" s="677">
        <v>0</v>
      </c>
      <c r="AT166" s="677">
        <v>0</v>
      </c>
      <c r="AU166" s="677">
        <v>0</v>
      </c>
      <c r="AV166" s="676"/>
      <c r="AW166" s="677"/>
      <c r="AX166" s="677"/>
      <c r="AY166" s="677"/>
      <c r="AZ166" s="677"/>
      <c r="BA166" s="677"/>
      <c r="BB166" s="677"/>
      <c r="BC166" s="677"/>
      <c r="BD166" s="677"/>
      <c r="BE166" s="678">
        <v>0</v>
      </c>
      <c r="BF166" s="417"/>
      <c r="BG166" s="408"/>
      <c r="BH166" s="408"/>
      <c r="BI166" s="408"/>
      <c r="BJ166" s="408"/>
      <c r="BK166" s="408"/>
    </row>
    <row r="167" spans="1:63" s="400" customFormat="1" ht="25.5">
      <c r="A167" s="411">
        <v>5</v>
      </c>
      <c r="B167" s="670" t="s">
        <v>58</v>
      </c>
      <c r="C167" s="657">
        <v>0</v>
      </c>
      <c r="D167" s="658">
        <v>0</v>
      </c>
      <c r="E167" s="658">
        <v>0</v>
      </c>
      <c r="F167" s="658">
        <v>0</v>
      </c>
      <c r="G167" s="658">
        <v>0</v>
      </c>
      <c r="H167" s="658">
        <v>0</v>
      </c>
      <c r="I167" s="658">
        <v>0</v>
      </c>
      <c r="J167" s="658">
        <v>0</v>
      </c>
      <c r="K167" s="658">
        <v>0.35</v>
      </c>
      <c r="L167" s="658">
        <v>12.6</v>
      </c>
      <c r="M167" s="658">
        <v>0.35</v>
      </c>
      <c r="N167" s="659">
        <v>12.6</v>
      </c>
      <c r="O167" s="671">
        <v>0</v>
      </c>
      <c r="P167" s="672">
        <v>0</v>
      </c>
      <c r="Q167" s="672">
        <v>0</v>
      </c>
      <c r="R167" s="672">
        <v>0</v>
      </c>
      <c r="S167" s="672">
        <v>0</v>
      </c>
      <c r="T167" s="672">
        <v>0</v>
      </c>
      <c r="U167" s="672">
        <v>0</v>
      </c>
      <c r="V167" s="672">
        <v>0</v>
      </c>
      <c r="W167" s="672">
        <v>0.35</v>
      </c>
      <c r="X167" s="672">
        <v>12.6</v>
      </c>
      <c r="Y167" s="672">
        <v>0.35</v>
      </c>
      <c r="Z167" s="673">
        <v>12.6</v>
      </c>
      <c r="AA167" s="674">
        <v>148.30508473</v>
      </c>
      <c r="AB167" s="658">
        <v>0</v>
      </c>
      <c r="AC167" s="658">
        <v>0</v>
      </c>
      <c r="AD167" s="672">
        <v>0</v>
      </c>
      <c r="AE167" s="672">
        <v>0</v>
      </c>
      <c r="AF167" s="672"/>
      <c r="AG167" s="672"/>
      <c r="AH167" s="672"/>
      <c r="AI167" s="672"/>
      <c r="AJ167" s="672"/>
      <c r="AK167" s="672"/>
      <c r="AL167" s="672"/>
      <c r="AM167" s="672"/>
      <c r="AN167" s="672">
        <v>0</v>
      </c>
      <c r="AO167" s="672">
        <v>0</v>
      </c>
      <c r="AP167" s="672">
        <v>0</v>
      </c>
      <c r="AQ167" s="672">
        <v>0</v>
      </c>
      <c r="AR167" s="672">
        <v>0.35</v>
      </c>
      <c r="AS167" s="672">
        <v>12.6</v>
      </c>
      <c r="AT167" s="672">
        <v>0.35</v>
      </c>
      <c r="AU167" s="672">
        <v>12.6</v>
      </c>
      <c r="AV167" s="671">
        <v>0</v>
      </c>
      <c r="AW167" s="672">
        <v>0</v>
      </c>
      <c r="AX167" s="672">
        <v>0</v>
      </c>
      <c r="AY167" s="672">
        <v>0</v>
      </c>
      <c r="AZ167" s="672">
        <v>0</v>
      </c>
      <c r="BA167" s="672">
        <v>0</v>
      </c>
      <c r="BB167" s="672">
        <v>0</v>
      </c>
      <c r="BC167" s="672">
        <v>0</v>
      </c>
      <c r="BD167" s="672">
        <v>148.30508473</v>
      </c>
      <c r="BE167" s="673">
        <v>148.30508473</v>
      </c>
      <c r="BF167" s="419"/>
      <c r="BG167" s="416"/>
      <c r="BH167" s="416"/>
      <c r="BI167" s="416"/>
      <c r="BJ167" s="416"/>
      <c r="BK167" s="416"/>
    </row>
    <row r="168" spans="1:63" s="390" customFormat="1" ht="12.75">
      <c r="A168" s="410"/>
      <c r="B168" s="360" t="s">
        <v>361</v>
      </c>
      <c r="C168" s="676">
        <v>0</v>
      </c>
      <c r="D168" s="677">
        <v>0</v>
      </c>
      <c r="E168" s="677">
        <v>0</v>
      </c>
      <c r="F168" s="677">
        <v>0</v>
      </c>
      <c r="G168" s="677">
        <v>0</v>
      </c>
      <c r="H168" s="677">
        <v>0</v>
      </c>
      <c r="I168" s="677">
        <v>0</v>
      </c>
      <c r="J168" s="677">
        <v>0</v>
      </c>
      <c r="K168" s="677">
        <v>0.35</v>
      </c>
      <c r="L168" s="677">
        <v>12.6</v>
      </c>
      <c r="M168" s="677">
        <v>0.35</v>
      </c>
      <c r="N168" s="678">
        <v>12.6</v>
      </c>
      <c r="O168" s="676">
        <v>0</v>
      </c>
      <c r="P168" s="677">
        <v>0</v>
      </c>
      <c r="Q168" s="677">
        <v>0</v>
      </c>
      <c r="R168" s="677">
        <v>0</v>
      </c>
      <c r="S168" s="677">
        <v>0</v>
      </c>
      <c r="T168" s="677">
        <v>0</v>
      </c>
      <c r="U168" s="677">
        <v>0</v>
      </c>
      <c r="V168" s="677">
        <v>0</v>
      </c>
      <c r="W168" s="677">
        <v>0.35</v>
      </c>
      <c r="X168" s="677">
        <v>12.6</v>
      </c>
      <c r="Y168" s="677">
        <v>0.35</v>
      </c>
      <c r="Z168" s="678">
        <v>12.6</v>
      </c>
      <c r="AA168" s="679">
        <v>148.30508473</v>
      </c>
      <c r="AB168" s="677">
        <v>0</v>
      </c>
      <c r="AC168" s="677">
        <v>0</v>
      </c>
      <c r="AD168" s="677">
        <v>0</v>
      </c>
      <c r="AE168" s="677">
        <v>0</v>
      </c>
      <c r="AF168" s="677"/>
      <c r="AG168" s="677"/>
      <c r="AH168" s="677"/>
      <c r="AI168" s="677"/>
      <c r="AJ168" s="677"/>
      <c r="AK168" s="677"/>
      <c r="AL168" s="677"/>
      <c r="AM168" s="677"/>
      <c r="AN168" s="677">
        <v>0</v>
      </c>
      <c r="AO168" s="677">
        <v>0</v>
      </c>
      <c r="AP168" s="677">
        <v>0</v>
      </c>
      <c r="AQ168" s="677">
        <v>0</v>
      </c>
      <c r="AR168" s="677">
        <v>0.35</v>
      </c>
      <c r="AS168" s="677">
        <v>12.6</v>
      </c>
      <c r="AT168" s="677">
        <v>0.35</v>
      </c>
      <c r="AU168" s="677">
        <v>12.6</v>
      </c>
      <c r="AV168" s="676">
        <v>0</v>
      </c>
      <c r="AW168" s="677">
        <v>0</v>
      </c>
      <c r="AX168" s="677">
        <v>0</v>
      </c>
      <c r="AY168" s="677">
        <v>0</v>
      </c>
      <c r="AZ168" s="677">
        <v>0</v>
      </c>
      <c r="BA168" s="677">
        <v>0</v>
      </c>
      <c r="BB168" s="677">
        <v>0</v>
      </c>
      <c r="BC168" s="677">
        <v>0</v>
      </c>
      <c r="BD168" s="677">
        <v>148.30508473</v>
      </c>
      <c r="BE168" s="678">
        <v>148.30508473</v>
      </c>
      <c r="BF168" s="417"/>
      <c r="BG168" s="408"/>
      <c r="BH168" s="408"/>
      <c r="BI168" s="408"/>
      <c r="BJ168" s="408"/>
      <c r="BK168" s="408"/>
    </row>
    <row r="169" spans="1:63" s="390" customFormat="1" ht="12.75">
      <c r="A169" s="410"/>
      <c r="B169" s="360" t="s">
        <v>362</v>
      </c>
      <c r="C169" s="676">
        <v>0</v>
      </c>
      <c r="D169" s="677">
        <v>0</v>
      </c>
      <c r="E169" s="677">
        <v>0</v>
      </c>
      <c r="F169" s="677">
        <v>0</v>
      </c>
      <c r="G169" s="677">
        <v>0</v>
      </c>
      <c r="H169" s="677">
        <v>0</v>
      </c>
      <c r="I169" s="677">
        <v>0</v>
      </c>
      <c r="J169" s="677">
        <v>0</v>
      </c>
      <c r="K169" s="677">
        <v>0.35</v>
      </c>
      <c r="L169" s="677">
        <v>0</v>
      </c>
      <c r="M169" s="677">
        <v>0.35</v>
      </c>
      <c r="N169" s="678">
        <v>0</v>
      </c>
      <c r="O169" s="676">
        <v>0</v>
      </c>
      <c r="P169" s="677">
        <v>0</v>
      </c>
      <c r="Q169" s="677">
        <v>0</v>
      </c>
      <c r="R169" s="677">
        <v>0</v>
      </c>
      <c r="S169" s="677">
        <v>0</v>
      </c>
      <c r="T169" s="677">
        <v>0</v>
      </c>
      <c r="U169" s="677">
        <v>0</v>
      </c>
      <c r="V169" s="677">
        <v>0</v>
      </c>
      <c r="W169" s="677">
        <v>0.35</v>
      </c>
      <c r="X169" s="677">
        <v>0</v>
      </c>
      <c r="Y169" s="677">
        <v>0.35</v>
      </c>
      <c r="Z169" s="678">
        <v>0</v>
      </c>
      <c r="AA169" s="679">
        <v>21.495783809999999</v>
      </c>
      <c r="AB169" s="677">
        <v>0</v>
      </c>
      <c r="AC169" s="677">
        <v>0</v>
      </c>
      <c r="AD169" s="677">
        <v>0</v>
      </c>
      <c r="AE169" s="677">
        <v>0</v>
      </c>
      <c r="AF169" s="677"/>
      <c r="AG169" s="677"/>
      <c r="AH169" s="677"/>
      <c r="AI169" s="677"/>
      <c r="AJ169" s="677"/>
      <c r="AK169" s="677"/>
      <c r="AL169" s="677"/>
      <c r="AM169" s="677"/>
      <c r="AN169" s="677">
        <v>0</v>
      </c>
      <c r="AO169" s="677">
        <v>0</v>
      </c>
      <c r="AP169" s="677">
        <v>0</v>
      </c>
      <c r="AQ169" s="677">
        <v>0</v>
      </c>
      <c r="AR169" s="677">
        <v>0.35</v>
      </c>
      <c r="AS169" s="677">
        <v>0</v>
      </c>
      <c r="AT169" s="677">
        <v>0.35</v>
      </c>
      <c r="AU169" s="677">
        <v>0</v>
      </c>
      <c r="AV169" s="676">
        <v>0</v>
      </c>
      <c r="AW169" s="677">
        <v>0</v>
      </c>
      <c r="AX169" s="677">
        <v>0</v>
      </c>
      <c r="AY169" s="677">
        <v>0</v>
      </c>
      <c r="AZ169" s="677">
        <v>0</v>
      </c>
      <c r="BA169" s="677">
        <v>0</v>
      </c>
      <c r="BB169" s="677">
        <v>0</v>
      </c>
      <c r="BC169" s="677">
        <v>0</v>
      </c>
      <c r="BD169" s="677">
        <v>21.495783809999999</v>
      </c>
      <c r="BE169" s="678">
        <v>21.495783809999999</v>
      </c>
      <c r="BF169" s="417"/>
      <c r="BG169" s="408"/>
      <c r="BH169" s="408"/>
      <c r="BI169" s="408"/>
      <c r="BJ169" s="408"/>
      <c r="BK169" s="408"/>
    </row>
    <row r="170" spans="1:63" s="390" customFormat="1" ht="12.75">
      <c r="A170" s="410"/>
      <c r="B170" s="360" t="s">
        <v>363</v>
      </c>
      <c r="C170" s="676">
        <v>0</v>
      </c>
      <c r="D170" s="677">
        <v>0</v>
      </c>
      <c r="E170" s="677">
        <v>0</v>
      </c>
      <c r="F170" s="677">
        <v>0</v>
      </c>
      <c r="G170" s="677">
        <v>0</v>
      </c>
      <c r="H170" s="677">
        <v>0</v>
      </c>
      <c r="I170" s="677">
        <v>0</v>
      </c>
      <c r="J170" s="677">
        <v>0</v>
      </c>
      <c r="K170" s="677">
        <v>0</v>
      </c>
      <c r="L170" s="677">
        <v>0</v>
      </c>
      <c r="M170" s="677">
        <v>0</v>
      </c>
      <c r="N170" s="678">
        <v>0</v>
      </c>
      <c r="O170" s="676">
        <v>0</v>
      </c>
      <c r="P170" s="677">
        <v>0</v>
      </c>
      <c r="Q170" s="677">
        <v>0</v>
      </c>
      <c r="R170" s="677">
        <v>0</v>
      </c>
      <c r="S170" s="677">
        <v>0</v>
      </c>
      <c r="T170" s="677">
        <v>0</v>
      </c>
      <c r="U170" s="677">
        <v>0</v>
      </c>
      <c r="V170" s="677">
        <v>0</v>
      </c>
      <c r="W170" s="677">
        <v>0</v>
      </c>
      <c r="X170" s="677">
        <v>0</v>
      </c>
      <c r="Y170" s="677">
        <v>0</v>
      </c>
      <c r="Z170" s="678">
        <v>0</v>
      </c>
      <c r="AA170" s="679">
        <v>0</v>
      </c>
      <c r="AB170" s="677">
        <v>0</v>
      </c>
      <c r="AC170" s="677">
        <v>0</v>
      </c>
      <c r="AD170" s="677">
        <v>0</v>
      </c>
      <c r="AE170" s="677">
        <v>0</v>
      </c>
      <c r="AF170" s="677"/>
      <c r="AG170" s="677"/>
      <c r="AH170" s="677"/>
      <c r="AI170" s="677"/>
      <c r="AJ170" s="677"/>
      <c r="AK170" s="677"/>
      <c r="AL170" s="677"/>
      <c r="AM170" s="677"/>
      <c r="AN170" s="677">
        <v>0</v>
      </c>
      <c r="AO170" s="677">
        <v>0</v>
      </c>
      <c r="AP170" s="677">
        <v>0</v>
      </c>
      <c r="AQ170" s="677">
        <v>0</v>
      </c>
      <c r="AR170" s="677">
        <v>0</v>
      </c>
      <c r="AS170" s="677">
        <v>0</v>
      </c>
      <c r="AT170" s="677">
        <v>0</v>
      </c>
      <c r="AU170" s="677">
        <v>0</v>
      </c>
      <c r="AV170" s="676">
        <v>0</v>
      </c>
      <c r="AW170" s="677">
        <v>0</v>
      </c>
      <c r="AX170" s="677">
        <v>0</v>
      </c>
      <c r="AY170" s="677">
        <v>0</v>
      </c>
      <c r="AZ170" s="677">
        <v>0</v>
      </c>
      <c r="BA170" s="677">
        <v>0</v>
      </c>
      <c r="BB170" s="677">
        <v>0</v>
      </c>
      <c r="BC170" s="677">
        <v>0</v>
      </c>
      <c r="BD170" s="677">
        <v>0</v>
      </c>
      <c r="BE170" s="678">
        <v>0</v>
      </c>
      <c r="BF170" s="417"/>
      <c r="BG170" s="408"/>
      <c r="BH170" s="408"/>
      <c r="BI170" s="408"/>
      <c r="BJ170" s="408"/>
      <c r="BK170" s="408"/>
    </row>
    <row r="171" spans="1:63" s="390" customFormat="1" ht="12.75">
      <c r="A171" s="410"/>
      <c r="B171" s="360" t="s">
        <v>364</v>
      </c>
      <c r="C171" s="676">
        <v>0</v>
      </c>
      <c r="D171" s="677">
        <v>0</v>
      </c>
      <c r="E171" s="677">
        <v>0</v>
      </c>
      <c r="F171" s="677">
        <v>0</v>
      </c>
      <c r="G171" s="677">
        <v>0</v>
      </c>
      <c r="H171" s="677">
        <v>0</v>
      </c>
      <c r="I171" s="677">
        <v>0</v>
      </c>
      <c r="J171" s="677">
        <v>0</v>
      </c>
      <c r="K171" s="677">
        <v>0</v>
      </c>
      <c r="L171" s="677">
        <v>0</v>
      </c>
      <c r="M171" s="677">
        <v>0</v>
      </c>
      <c r="N171" s="678">
        <v>0</v>
      </c>
      <c r="O171" s="676">
        <v>0</v>
      </c>
      <c r="P171" s="677">
        <v>0</v>
      </c>
      <c r="Q171" s="677">
        <v>0</v>
      </c>
      <c r="R171" s="677">
        <v>0</v>
      </c>
      <c r="S171" s="677">
        <v>0</v>
      </c>
      <c r="T171" s="677">
        <v>0</v>
      </c>
      <c r="U171" s="677">
        <v>0</v>
      </c>
      <c r="V171" s="677">
        <v>0</v>
      </c>
      <c r="W171" s="677">
        <v>0</v>
      </c>
      <c r="X171" s="677">
        <v>0</v>
      </c>
      <c r="Y171" s="677">
        <v>0</v>
      </c>
      <c r="Z171" s="678">
        <v>0</v>
      </c>
      <c r="AA171" s="679">
        <v>0</v>
      </c>
      <c r="AB171" s="677">
        <v>0</v>
      </c>
      <c r="AC171" s="677">
        <v>0</v>
      </c>
      <c r="AD171" s="677">
        <v>0</v>
      </c>
      <c r="AE171" s="677">
        <v>0</v>
      </c>
      <c r="AF171" s="677"/>
      <c r="AG171" s="677"/>
      <c r="AH171" s="677"/>
      <c r="AI171" s="677"/>
      <c r="AJ171" s="677"/>
      <c r="AK171" s="677"/>
      <c r="AL171" s="677"/>
      <c r="AM171" s="677"/>
      <c r="AN171" s="677">
        <v>0</v>
      </c>
      <c r="AO171" s="677">
        <v>0</v>
      </c>
      <c r="AP171" s="677">
        <v>0</v>
      </c>
      <c r="AQ171" s="677">
        <v>0</v>
      </c>
      <c r="AR171" s="677">
        <v>0</v>
      </c>
      <c r="AS171" s="677">
        <v>0</v>
      </c>
      <c r="AT171" s="677">
        <v>0</v>
      </c>
      <c r="AU171" s="677">
        <v>0</v>
      </c>
      <c r="AV171" s="676"/>
      <c r="AW171" s="677"/>
      <c r="AX171" s="677"/>
      <c r="AY171" s="677"/>
      <c r="AZ171" s="677"/>
      <c r="BA171" s="677"/>
      <c r="BB171" s="677"/>
      <c r="BC171" s="677"/>
      <c r="BD171" s="677"/>
      <c r="BE171" s="678">
        <v>0</v>
      </c>
      <c r="BF171" s="417"/>
      <c r="BG171" s="408"/>
      <c r="BH171" s="408"/>
      <c r="BI171" s="408"/>
      <c r="BJ171" s="408"/>
      <c r="BK171" s="408"/>
    </row>
    <row r="172" spans="1:63" s="390" customFormat="1" ht="12.75">
      <c r="A172" s="410"/>
      <c r="B172" s="360" t="s">
        <v>365</v>
      </c>
      <c r="C172" s="676">
        <v>0</v>
      </c>
      <c r="D172" s="677">
        <v>0</v>
      </c>
      <c r="E172" s="677">
        <v>0</v>
      </c>
      <c r="F172" s="677">
        <v>0</v>
      </c>
      <c r="G172" s="677">
        <v>0</v>
      </c>
      <c r="H172" s="677">
        <v>0</v>
      </c>
      <c r="I172" s="677">
        <v>0</v>
      </c>
      <c r="J172" s="677">
        <v>0</v>
      </c>
      <c r="K172" s="677">
        <v>0</v>
      </c>
      <c r="L172" s="677">
        <v>0</v>
      </c>
      <c r="M172" s="677">
        <v>0</v>
      </c>
      <c r="N172" s="678">
        <v>0</v>
      </c>
      <c r="O172" s="676">
        <v>0</v>
      </c>
      <c r="P172" s="677">
        <v>0</v>
      </c>
      <c r="Q172" s="677">
        <v>0</v>
      </c>
      <c r="R172" s="677">
        <v>0</v>
      </c>
      <c r="S172" s="677">
        <v>0</v>
      </c>
      <c r="T172" s="677">
        <v>0</v>
      </c>
      <c r="U172" s="677">
        <v>0</v>
      </c>
      <c r="V172" s="677">
        <v>0</v>
      </c>
      <c r="W172" s="677">
        <v>0</v>
      </c>
      <c r="X172" s="677">
        <v>0</v>
      </c>
      <c r="Y172" s="677">
        <v>0</v>
      </c>
      <c r="Z172" s="678">
        <v>0</v>
      </c>
      <c r="AA172" s="679">
        <v>0</v>
      </c>
      <c r="AB172" s="677">
        <v>0</v>
      </c>
      <c r="AC172" s="677">
        <v>0</v>
      </c>
      <c r="AD172" s="677">
        <v>0</v>
      </c>
      <c r="AE172" s="677">
        <v>0</v>
      </c>
      <c r="AF172" s="677"/>
      <c r="AG172" s="677"/>
      <c r="AH172" s="677"/>
      <c r="AI172" s="677"/>
      <c r="AJ172" s="677"/>
      <c r="AK172" s="677"/>
      <c r="AL172" s="677"/>
      <c r="AM172" s="677"/>
      <c r="AN172" s="677">
        <v>0</v>
      </c>
      <c r="AO172" s="677">
        <v>0</v>
      </c>
      <c r="AP172" s="677">
        <v>0</v>
      </c>
      <c r="AQ172" s="677">
        <v>0</v>
      </c>
      <c r="AR172" s="677">
        <v>0</v>
      </c>
      <c r="AS172" s="677">
        <v>0</v>
      </c>
      <c r="AT172" s="677">
        <v>0</v>
      </c>
      <c r="AU172" s="677">
        <v>0</v>
      </c>
      <c r="AV172" s="676"/>
      <c r="AW172" s="677"/>
      <c r="AX172" s="677"/>
      <c r="AY172" s="677"/>
      <c r="AZ172" s="677"/>
      <c r="BA172" s="677"/>
      <c r="BB172" s="677"/>
      <c r="BC172" s="677"/>
      <c r="BD172" s="677"/>
      <c r="BE172" s="678">
        <v>0</v>
      </c>
      <c r="BF172" s="417"/>
      <c r="BG172" s="408"/>
      <c r="BH172" s="408"/>
      <c r="BI172" s="408"/>
      <c r="BJ172" s="408"/>
      <c r="BK172" s="408"/>
    </row>
    <row r="173" spans="1:63" s="390" customFormat="1" ht="12.75">
      <c r="A173" s="410"/>
      <c r="B173" s="360" t="s">
        <v>366</v>
      </c>
      <c r="C173" s="676">
        <v>0</v>
      </c>
      <c r="D173" s="677">
        <v>0</v>
      </c>
      <c r="E173" s="677">
        <v>0</v>
      </c>
      <c r="F173" s="677">
        <v>0</v>
      </c>
      <c r="G173" s="677">
        <v>0</v>
      </c>
      <c r="H173" s="677">
        <v>0</v>
      </c>
      <c r="I173" s="677">
        <v>0</v>
      </c>
      <c r="J173" s="677">
        <v>0</v>
      </c>
      <c r="K173" s="677">
        <v>0</v>
      </c>
      <c r="L173" s="677">
        <v>0</v>
      </c>
      <c r="M173" s="677">
        <v>0</v>
      </c>
      <c r="N173" s="678">
        <v>0</v>
      </c>
      <c r="O173" s="676">
        <v>0</v>
      </c>
      <c r="P173" s="677">
        <v>0</v>
      </c>
      <c r="Q173" s="677">
        <v>0</v>
      </c>
      <c r="R173" s="677">
        <v>0</v>
      </c>
      <c r="S173" s="677">
        <v>0</v>
      </c>
      <c r="T173" s="677">
        <v>0</v>
      </c>
      <c r="U173" s="677">
        <v>0</v>
      </c>
      <c r="V173" s="677">
        <v>0</v>
      </c>
      <c r="W173" s="677">
        <v>0</v>
      </c>
      <c r="X173" s="677">
        <v>0</v>
      </c>
      <c r="Y173" s="677">
        <v>0</v>
      </c>
      <c r="Z173" s="678">
        <v>0</v>
      </c>
      <c r="AA173" s="679">
        <v>0</v>
      </c>
      <c r="AB173" s="677">
        <v>0</v>
      </c>
      <c r="AC173" s="677">
        <v>0</v>
      </c>
      <c r="AD173" s="677">
        <v>0</v>
      </c>
      <c r="AE173" s="677">
        <v>0</v>
      </c>
      <c r="AF173" s="677"/>
      <c r="AG173" s="677"/>
      <c r="AH173" s="677"/>
      <c r="AI173" s="677"/>
      <c r="AJ173" s="677"/>
      <c r="AK173" s="677"/>
      <c r="AL173" s="677"/>
      <c r="AM173" s="677"/>
      <c r="AN173" s="677">
        <v>0</v>
      </c>
      <c r="AO173" s="677">
        <v>0</v>
      </c>
      <c r="AP173" s="677">
        <v>0</v>
      </c>
      <c r="AQ173" s="677">
        <v>0</v>
      </c>
      <c r="AR173" s="677">
        <v>0</v>
      </c>
      <c r="AS173" s="677">
        <v>0</v>
      </c>
      <c r="AT173" s="677">
        <v>0</v>
      </c>
      <c r="AU173" s="677">
        <v>0</v>
      </c>
      <c r="AV173" s="676"/>
      <c r="AW173" s="677"/>
      <c r="AX173" s="677"/>
      <c r="AY173" s="677"/>
      <c r="AZ173" s="677"/>
      <c r="BA173" s="677"/>
      <c r="BB173" s="677"/>
      <c r="BC173" s="677"/>
      <c r="BD173" s="677"/>
      <c r="BE173" s="678">
        <v>0</v>
      </c>
      <c r="BF173" s="417"/>
      <c r="BG173" s="408"/>
      <c r="BH173" s="408"/>
      <c r="BI173" s="408"/>
      <c r="BJ173" s="408"/>
      <c r="BK173" s="408"/>
    </row>
    <row r="174" spans="1:63" s="390" customFormat="1" ht="12.75">
      <c r="A174" s="410"/>
      <c r="B174" s="360" t="s">
        <v>367</v>
      </c>
      <c r="C174" s="676">
        <v>0</v>
      </c>
      <c r="D174" s="677">
        <v>0</v>
      </c>
      <c r="E174" s="677">
        <v>0</v>
      </c>
      <c r="F174" s="677">
        <v>0</v>
      </c>
      <c r="G174" s="677">
        <v>0</v>
      </c>
      <c r="H174" s="677">
        <v>0</v>
      </c>
      <c r="I174" s="677">
        <v>0</v>
      </c>
      <c r="J174" s="677">
        <v>0</v>
      </c>
      <c r="K174" s="677">
        <v>0</v>
      </c>
      <c r="L174" s="677">
        <v>0</v>
      </c>
      <c r="M174" s="677">
        <v>0</v>
      </c>
      <c r="N174" s="678">
        <v>0</v>
      </c>
      <c r="O174" s="676">
        <v>0</v>
      </c>
      <c r="P174" s="677">
        <v>0</v>
      </c>
      <c r="Q174" s="677">
        <v>0</v>
      </c>
      <c r="R174" s="677">
        <v>0</v>
      </c>
      <c r="S174" s="677">
        <v>0</v>
      </c>
      <c r="T174" s="677">
        <v>0</v>
      </c>
      <c r="U174" s="677">
        <v>0</v>
      </c>
      <c r="V174" s="677">
        <v>0</v>
      </c>
      <c r="W174" s="677">
        <v>0</v>
      </c>
      <c r="X174" s="677">
        <v>0</v>
      </c>
      <c r="Y174" s="677">
        <v>0</v>
      </c>
      <c r="Z174" s="678">
        <v>0</v>
      </c>
      <c r="AA174" s="679">
        <v>0</v>
      </c>
      <c r="AB174" s="677">
        <v>0</v>
      </c>
      <c r="AC174" s="677">
        <v>0</v>
      </c>
      <c r="AD174" s="677">
        <v>0</v>
      </c>
      <c r="AE174" s="677">
        <v>0</v>
      </c>
      <c r="AF174" s="677"/>
      <c r="AG174" s="677"/>
      <c r="AH174" s="677"/>
      <c r="AI174" s="677"/>
      <c r="AJ174" s="677"/>
      <c r="AK174" s="677"/>
      <c r="AL174" s="677"/>
      <c r="AM174" s="677"/>
      <c r="AN174" s="677">
        <v>0</v>
      </c>
      <c r="AO174" s="677">
        <v>0</v>
      </c>
      <c r="AP174" s="677">
        <v>0</v>
      </c>
      <c r="AQ174" s="677">
        <v>0</v>
      </c>
      <c r="AR174" s="677">
        <v>0</v>
      </c>
      <c r="AS174" s="677">
        <v>0</v>
      </c>
      <c r="AT174" s="677">
        <v>0</v>
      </c>
      <c r="AU174" s="677">
        <v>0</v>
      </c>
      <c r="AV174" s="676"/>
      <c r="AW174" s="677"/>
      <c r="AX174" s="677"/>
      <c r="AY174" s="677"/>
      <c r="AZ174" s="677"/>
      <c r="BA174" s="677"/>
      <c r="BB174" s="677"/>
      <c r="BC174" s="677"/>
      <c r="BD174" s="677"/>
      <c r="BE174" s="678">
        <v>0</v>
      </c>
      <c r="BF174" s="417"/>
      <c r="BG174" s="408"/>
      <c r="BH174" s="408"/>
      <c r="BI174" s="408"/>
      <c r="BJ174" s="408"/>
      <c r="BK174" s="408"/>
    </row>
    <row r="175" spans="1:63" s="390" customFormat="1" ht="12.75">
      <c r="A175" s="410"/>
      <c r="B175" s="360" t="s">
        <v>368</v>
      </c>
      <c r="C175" s="676">
        <v>0</v>
      </c>
      <c r="D175" s="677">
        <v>0</v>
      </c>
      <c r="E175" s="677">
        <v>0</v>
      </c>
      <c r="F175" s="677">
        <v>0</v>
      </c>
      <c r="G175" s="677">
        <v>0</v>
      </c>
      <c r="H175" s="677">
        <v>0</v>
      </c>
      <c r="I175" s="677">
        <v>0</v>
      </c>
      <c r="J175" s="677">
        <v>0</v>
      </c>
      <c r="K175" s="677">
        <v>0.35</v>
      </c>
      <c r="L175" s="677">
        <v>0</v>
      </c>
      <c r="M175" s="677">
        <v>0.35</v>
      </c>
      <c r="N175" s="678">
        <v>0</v>
      </c>
      <c r="O175" s="676">
        <v>0</v>
      </c>
      <c r="P175" s="677">
        <v>0</v>
      </c>
      <c r="Q175" s="677">
        <v>0</v>
      </c>
      <c r="R175" s="677">
        <v>0</v>
      </c>
      <c r="S175" s="677">
        <v>0</v>
      </c>
      <c r="T175" s="677">
        <v>0</v>
      </c>
      <c r="U175" s="677">
        <v>0</v>
      </c>
      <c r="V175" s="677">
        <v>0</v>
      </c>
      <c r="W175" s="677">
        <v>0.35</v>
      </c>
      <c r="X175" s="677">
        <v>0</v>
      </c>
      <c r="Y175" s="677">
        <v>0.35</v>
      </c>
      <c r="Z175" s="678">
        <v>0</v>
      </c>
      <c r="AA175" s="679">
        <v>21.495783809999999</v>
      </c>
      <c r="AB175" s="677">
        <v>0</v>
      </c>
      <c r="AC175" s="677">
        <v>0</v>
      </c>
      <c r="AD175" s="677">
        <v>0</v>
      </c>
      <c r="AE175" s="677">
        <v>0</v>
      </c>
      <c r="AF175" s="677"/>
      <c r="AG175" s="677"/>
      <c r="AH175" s="677"/>
      <c r="AI175" s="677"/>
      <c r="AJ175" s="677"/>
      <c r="AK175" s="677"/>
      <c r="AL175" s="677"/>
      <c r="AM175" s="677"/>
      <c r="AN175" s="677">
        <v>0</v>
      </c>
      <c r="AO175" s="677">
        <v>0</v>
      </c>
      <c r="AP175" s="677">
        <v>0</v>
      </c>
      <c r="AQ175" s="677">
        <v>0</v>
      </c>
      <c r="AR175" s="677">
        <v>0.35</v>
      </c>
      <c r="AS175" s="677">
        <v>0</v>
      </c>
      <c r="AT175" s="677">
        <v>0.35</v>
      </c>
      <c r="AU175" s="677">
        <v>0</v>
      </c>
      <c r="AV175" s="676">
        <v>0</v>
      </c>
      <c r="AW175" s="677">
        <v>0</v>
      </c>
      <c r="AX175" s="677">
        <v>0</v>
      </c>
      <c r="AY175" s="677">
        <v>0</v>
      </c>
      <c r="AZ175" s="677">
        <v>0</v>
      </c>
      <c r="BA175" s="677">
        <v>0</v>
      </c>
      <c r="BB175" s="677">
        <v>0</v>
      </c>
      <c r="BC175" s="677">
        <v>0</v>
      </c>
      <c r="BD175" s="677">
        <v>21.495783809999999</v>
      </c>
      <c r="BE175" s="678">
        <v>21.495783809999999</v>
      </c>
      <c r="BF175" s="417"/>
      <c r="BG175" s="408"/>
      <c r="BH175" s="408"/>
      <c r="BI175" s="408"/>
      <c r="BJ175" s="408"/>
      <c r="BK175" s="408"/>
    </row>
    <row r="176" spans="1:63" s="390" customFormat="1" ht="12.75">
      <c r="A176" s="410"/>
      <c r="B176" s="360" t="s">
        <v>369</v>
      </c>
      <c r="C176" s="676">
        <v>0</v>
      </c>
      <c r="D176" s="677">
        <v>0</v>
      </c>
      <c r="E176" s="677">
        <v>0</v>
      </c>
      <c r="F176" s="677">
        <v>0</v>
      </c>
      <c r="G176" s="677">
        <v>0</v>
      </c>
      <c r="H176" s="677">
        <v>0</v>
      </c>
      <c r="I176" s="677">
        <v>0</v>
      </c>
      <c r="J176" s="677">
        <v>0</v>
      </c>
      <c r="K176" s="677">
        <v>0</v>
      </c>
      <c r="L176" s="677">
        <v>0</v>
      </c>
      <c r="M176" s="677">
        <v>0</v>
      </c>
      <c r="N176" s="678">
        <v>0</v>
      </c>
      <c r="O176" s="676">
        <v>0</v>
      </c>
      <c r="P176" s="677">
        <v>0</v>
      </c>
      <c r="Q176" s="677">
        <v>0</v>
      </c>
      <c r="R176" s="677">
        <v>0</v>
      </c>
      <c r="S176" s="677">
        <v>0</v>
      </c>
      <c r="T176" s="677">
        <v>0</v>
      </c>
      <c r="U176" s="677">
        <v>0</v>
      </c>
      <c r="V176" s="677">
        <v>0</v>
      </c>
      <c r="W176" s="677">
        <v>0</v>
      </c>
      <c r="X176" s="677">
        <v>0</v>
      </c>
      <c r="Y176" s="677">
        <v>0</v>
      </c>
      <c r="Z176" s="678">
        <v>0</v>
      </c>
      <c r="AA176" s="679">
        <v>0</v>
      </c>
      <c r="AB176" s="677">
        <v>0</v>
      </c>
      <c r="AC176" s="677">
        <v>0</v>
      </c>
      <c r="AD176" s="677">
        <v>0</v>
      </c>
      <c r="AE176" s="677">
        <v>0</v>
      </c>
      <c r="AF176" s="677"/>
      <c r="AG176" s="677"/>
      <c r="AH176" s="677"/>
      <c r="AI176" s="677"/>
      <c r="AJ176" s="677"/>
      <c r="AK176" s="677"/>
      <c r="AL176" s="677"/>
      <c r="AM176" s="677"/>
      <c r="AN176" s="677">
        <v>0</v>
      </c>
      <c r="AO176" s="677">
        <v>0</v>
      </c>
      <c r="AP176" s="677">
        <v>0</v>
      </c>
      <c r="AQ176" s="677">
        <v>0</v>
      </c>
      <c r="AR176" s="677">
        <v>0</v>
      </c>
      <c r="AS176" s="677">
        <v>0</v>
      </c>
      <c r="AT176" s="677">
        <v>0</v>
      </c>
      <c r="AU176" s="677">
        <v>0</v>
      </c>
      <c r="AV176" s="676"/>
      <c r="AW176" s="677"/>
      <c r="AX176" s="677"/>
      <c r="AY176" s="677"/>
      <c r="AZ176" s="677"/>
      <c r="BA176" s="677"/>
      <c r="BB176" s="677"/>
      <c r="BC176" s="677"/>
      <c r="BD176" s="677"/>
      <c r="BE176" s="678">
        <v>0</v>
      </c>
      <c r="BF176" s="417"/>
      <c r="BG176" s="408"/>
      <c r="BH176" s="408"/>
      <c r="BI176" s="408"/>
      <c r="BJ176" s="408"/>
      <c r="BK176" s="408"/>
    </row>
    <row r="177" spans="1:63" s="390" customFormat="1" ht="12.75">
      <c r="A177" s="410"/>
      <c r="B177" s="360" t="s">
        <v>370</v>
      </c>
      <c r="C177" s="676">
        <v>0</v>
      </c>
      <c r="D177" s="677">
        <v>0</v>
      </c>
      <c r="E177" s="677">
        <v>0</v>
      </c>
      <c r="F177" s="677">
        <v>0</v>
      </c>
      <c r="G177" s="677">
        <v>0</v>
      </c>
      <c r="H177" s="677">
        <v>0</v>
      </c>
      <c r="I177" s="677">
        <v>0</v>
      </c>
      <c r="J177" s="677">
        <v>0</v>
      </c>
      <c r="K177" s="677">
        <v>0</v>
      </c>
      <c r="L177" s="677">
        <v>0</v>
      </c>
      <c r="M177" s="677">
        <v>0</v>
      </c>
      <c r="N177" s="678">
        <v>0</v>
      </c>
      <c r="O177" s="676">
        <v>0</v>
      </c>
      <c r="P177" s="677">
        <v>0</v>
      </c>
      <c r="Q177" s="677">
        <v>0</v>
      </c>
      <c r="R177" s="677">
        <v>0</v>
      </c>
      <c r="S177" s="677">
        <v>0</v>
      </c>
      <c r="T177" s="677">
        <v>0</v>
      </c>
      <c r="U177" s="677">
        <v>0</v>
      </c>
      <c r="V177" s="677">
        <v>0</v>
      </c>
      <c r="W177" s="677">
        <v>0</v>
      </c>
      <c r="X177" s="677">
        <v>0</v>
      </c>
      <c r="Y177" s="677">
        <v>0</v>
      </c>
      <c r="Z177" s="678">
        <v>0</v>
      </c>
      <c r="AA177" s="679">
        <v>0</v>
      </c>
      <c r="AB177" s="677">
        <v>0</v>
      </c>
      <c r="AC177" s="677">
        <v>0</v>
      </c>
      <c r="AD177" s="677">
        <v>0</v>
      </c>
      <c r="AE177" s="677">
        <v>0</v>
      </c>
      <c r="AF177" s="677"/>
      <c r="AG177" s="677"/>
      <c r="AH177" s="677"/>
      <c r="AI177" s="677"/>
      <c r="AJ177" s="677"/>
      <c r="AK177" s="677"/>
      <c r="AL177" s="677"/>
      <c r="AM177" s="677"/>
      <c r="AN177" s="677">
        <v>0</v>
      </c>
      <c r="AO177" s="677">
        <v>0</v>
      </c>
      <c r="AP177" s="677">
        <v>0</v>
      </c>
      <c r="AQ177" s="677">
        <v>0</v>
      </c>
      <c r="AR177" s="677">
        <v>0</v>
      </c>
      <c r="AS177" s="677">
        <v>0</v>
      </c>
      <c r="AT177" s="677">
        <v>0</v>
      </c>
      <c r="AU177" s="677">
        <v>0</v>
      </c>
      <c r="AV177" s="676"/>
      <c r="AW177" s="677"/>
      <c r="AX177" s="677"/>
      <c r="AY177" s="677"/>
      <c r="AZ177" s="677"/>
      <c r="BA177" s="677"/>
      <c r="BB177" s="677"/>
      <c r="BC177" s="677"/>
      <c r="BD177" s="677"/>
      <c r="BE177" s="678">
        <v>0</v>
      </c>
      <c r="BF177" s="417"/>
      <c r="BG177" s="408"/>
      <c r="BH177" s="408"/>
      <c r="BI177" s="408"/>
      <c r="BJ177" s="408"/>
      <c r="BK177" s="408"/>
    </row>
    <row r="178" spans="1:63" s="390" customFormat="1" ht="12.75">
      <c r="A178" s="410"/>
      <c r="B178" s="360" t="s">
        <v>371</v>
      </c>
      <c r="C178" s="676">
        <v>0</v>
      </c>
      <c r="D178" s="677">
        <v>0</v>
      </c>
      <c r="E178" s="677">
        <v>0</v>
      </c>
      <c r="F178" s="677">
        <v>0</v>
      </c>
      <c r="G178" s="677">
        <v>0</v>
      </c>
      <c r="H178" s="677">
        <v>0</v>
      </c>
      <c r="I178" s="677">
        <v>0</v>
      </c>
      <c r="J178" s="677">
        <v>0</v>
      </c>
      <c r="K178" s="677">
        <v>0.35</v>
      </c>
      <c r="L178" s="677">
        <v>0</v>
      </c>
      <c r="M178" s="677">
        <v>0.35</v>
      </c>
      <c r="N178" s="678">
        <v>0</v>
      </c>
      <c r="O178" s="676">
        <v>0</v>
      </c>
      <c r="P178" s="677">
        <v>0</v>
      </c>
      <c r="Q178" s="677">
        <v>0</v>
      </c>
      <c r="R178" s="677">
        <v>0</v>
      </c>
      <c r="S178" s="677">
        <v>0</v>
      </c>
      <c r="T178" s="677">
        <v>0</v>
      </c>
      <c r="U178" s="677">
        <v>0</v>
      </c>
      <c r="V178" s="677">
        <v>0</v>
      </c>
      <c r="W178" s="677">
        <v>0.35</v>
      </c>
      <c r="X178" s="677">
        <v>0</v>
      </c>
      <c r="Y178" s="677">
        <v>0.35</v>
      </c>
      <c r="Z178" s="678">
        <v>0</v>
      </c>
      <c r="AA178" s="679">
        <v>21.495783809999999</v>
      </c>
      <c r="AB178" s="677">
        <v>0</v>
      </c>
      <c r="AC178" s="677">
        <v>0</v>
      </c>
      <c r="AD178" s="677">
        <v>0</v>
      </c>
      <c r="AE178" s="677">
        <v>0</v>
      </c>
      <c r="AF178" s="677"/>
      <c r="AG178" s="677"/>
      <c r="AH178" s="677"/>
      <c r="AI178" s="677"/>
      <c r="AJ178" s="677"/>
      <c r="AK178" s="677"/>
      <c r="AL178" s="677"/>
      <c r="AM178" s="677"/>
      <c r="AN178" s="677">
        <v>0</v>
      </c>
      <c r="AO178" s="677">
        <v>0</v>
      </c>
      <c r="AP178" s="677">
        <v>0</v>
      </c>
      <c r="AQ178" s="677">
        <v>0</v>
      </c>
      <c r="AR178" s="677">
        <v>0.35</v>
      </c>
      <c r="AS178" s="677">
        <v>0</v>
      </c>
      <c r="AT178" s="677">
        <v>0.35</v>
      </c>
      <c r="AU178" s="677">
        <v>0</v>
      </c>
      <c r="AV178" s="676"/>
      <c r="AW178" s="677"/>
      <c r="AX178" s="677"/>
      <c r="AY178" s="677"/>
      <c r="AZ178" s="677"/>
      <c r="BA178" s="677"/>
      <c r="BB178" s="677"/>
      <c r="BC178" s="677"/>
      <c r="BD178" s="677">
        <v>21.495783809999999</v>
      </c>
      <c r="BE178" s="678">
        <v>21.495783809999999</v>
      </c>
      <c r="BF178" s="417"/>
      <c r="BG178" s="408"/>
      <c r="BH178" s="408"/>
      <c r="BI178" s="408"/>
      <c r="BJ178" s="408"/>
      <c r="BK178" s="408"/>
    </row>
    <row r="179" spans="1:63" s="390" customFormat="1" ht="12.75">
      <c r="A179" s="410"/>
      <c r="B179" s="360" t="s">
        <v>372</v>
      </c>
      <c r="C179" s="676">
        <v>0</v>
      </c>
      <c r="D179" s="677">
        <v>0</v>
      </c>
      <c r="E179" s="677">
        <v>0</v>
      </c>
      <c r="F179" s="677">
        <v>0</v>
      </c>
      <c r="G179" s="677">
        <v>0</v>
      </c>
      <c r="H179" s="677">
        <v>0</v>
      </c>
      <c r="I179" s="677">
        <v>0</v>
      </c>
      <c r="J179" s="677">
        <v>0</v>
      </c>
      <c r="K179" s="677">
        <v>0</v>
      </c>
      <c r="L179" s="677">
        <v>0</v>
      </c>
      <c r="M179" s="677">
        <v>0</v>
      </c>
      <c r="N179" s="678">
        <v>0</v>
      </c>
      <c r="O179" s="676">
        <v>0</v>
      </c>
      <c r="P179" s="677">
        <v>0</v>
      </c>
      <c r="Q179" s="677">
        <v>0</v>
      </c>
      <c r="R179" s="677">
        <v>0</v>
      </c>
      <c r="S179" s="677">
        <v>0</v>
      </c>
      <c r="T179" s="677">
        <v>0</v>
      </c>
      <c r="U179" s="677">
        <v>0</v>
      </c>
      <c r="V179" s="677">
        <v>0</v>
      </c>
      <c r="W179" s="677">
        <v>0</v>
      </c>
      <c r="X179" s="677">
        <v>0</v>
      </c>
      <c r="Y179" s="677">
        <v>0</v>
      </c>
      <c r="Z179" s="678">
        <v>0</v>
      </c>
      <c r="AA179" s="679">
        <v>0</v>
      </c>
      <c r="AB179" s="677">
        <v>0</v>
      </c>
      <c r="AC179" s="677">
        <v>0</v>
      </c>
      <c r="AD179" s="677">
        <v>0</v>
      </c>
      <c r="AE179" s="677">
        <v>0</v>
      </c>
      <c r="AF179" s="677"/>
      <c r="AG179" s="677"/>
      <c r="AH179" s="677"/>
      <c r="AI179" s="677"/>
      <c r="AJ179" s="677"/>
      <c r="AK179" s="677"/>
      <c r="AL179" s="677"/>
      <c r="AM179" s="677"/>
      <c r="AN179" s="677">
        <v>0</v>
      </c>
      <c r="AO179" s="677">
        <v>0</v>
      </c>
      <c r="AP179" s="677">
        <v>0</v>
      </c>
      <c r="AQ179" s="677">
        <v>0</v>
      </c>
      <c r="AR179" s="677">
        <v>0</v>
      </c>
      <c r="AS179" s="677">
        <v>0</v>
      </c>
      <c r="AT179" s="677">
        <v>0</v>
      </c>
      <c r="AU179" s="677">
        <v>0</v>
      </c>
      <c r="AV179" s="676"/>
      <c r="AW179" s="677"/>
      <c r="AX179" s="677"/>
      <c r="AY179" s="677"/>
      <c r="AZ179" s="677"/>
      <c r="BA179" s="677"/>
      <c r="BB179" s="677"/>
      <c r="BC179" s="677"/>
      <c r="BD179" s="677"/>
      <c r="BE179" s="678">
        <v>0</v>
      </c>
      <c r="BF179" s="417"/>
      <c r="BG179" s="408"/>
      <c r="BH179" s="408"/>
      <c r="BI179" s="408"/>
      <c r="BJ179" s="408"/>
      <c r="BK179" s="408"/>
    </row>
    <row r="180" spans="1:63" s="390" customFormat="1" ht="12.75">
      <c r="A180" s="410"/>
      <c r="B180" s="360" t="s">
        <v>373</v>
      </c>
      <c r="C180" s="676">
        <v>0</v>
      </c>
      <c r="D180" s="677">
        <v>0</v>
      </c>
      <c r="E180" s="677">
        <v>0</v>
      </c>
      <c r="F180" s="677">
        <v>0</v>
      </c>
      <c r="G180" s="677">
        <v>0</v>
      </c>
      <c r="H180" s="677">
        <v>0</v>
      </c>
      <c r="I180" s="677">
        <v>0</v>
      </c>
      <c r="J180" s="677">
        <v>0</v>
      </c>
      <c r="K180" s="677">
        <v>0</v>
      </c>
      <c r="L180" s="677">
        <v>12.6</v>
      </c>
      <c r="M180" s="677">
        <v>0</v>
      </c>
      <c r="N180" s="678">
        <v>12.6</v>
      </c>
      <c r="O180" s="676">
        <v>0</v>
      </c>
      <c r="P180" s="677">
        <v>0</v>
      </c>
      <c r="Q180" s="677">
        <v>0</v>
      </c>
      <c r="R180" s="677">
        <v>0</v>
      </c>
      <c r="S180" s="677">
        <v>0</v>
      </c>
      <c r="T180" s="677">
        <v>0</v>
      </c>
      <c r="U180" s="677">
        <v>0</v>
      </c>
      <c r="V180" s="677">
        <v>0</v>
      </c>
      <c r="W180" s="677">
        <v>0</v>
      </c>
      <c r="X180" s="677">
        <v>12.6</v>
      </c>
      <c r="Y180" s="677">
        <v>0</v>
      </c>
      <c r="Z180" s="678">
        <v>12.6</v>
      </c>
      <c r="AA180" s="679">
        <v>126.80930092</v>
      </c>
      <c r="AB180" s="677">
        <v>0</v>
      </c>
      <c r="AC180" s="677">
        <v>0</v>
      </c>
      <c r="AD180" s="677">
        <v>0</v>
      </c>
      <c r="AE180" s="677">
        <v>0</v>
      </c>
      <c r="AF180" s="677"/>
      <c r="AG180" s="677"/>
      <c r="AH180" s="677"/>
      <c r="AI180" s="677"/>
      <c r="AJ180" s="677"/>
      <c r="AK180" s="677"/>
      <c r="AL180" s="677"/>
      <c r="AM180" s="677"/>
      <c r="AN180" s="677">
        <v>0</v>
      </c>
      <c r="AO180" s="677">
        <v>0</v>
      </c>
      <c r="AP180" s="677">
        <v>0</v>
      </c>
      <c r="AQ180" s="677">
        <v>0</v>
      </c>
      <c r="AR180" s="677">
        <v>0</v>
      </c>
      <c r="AS180" s="677">
        <v>12.6</v>
      </c>
      <c r="AT180" s="677">
        <v>0</v>
      </c>
      <c r="AU180" s="677">
        <v>12.6</v>
      </c>
      <c r="AV180" s="676">
        <v>0</v>
      </c>
      <c r="AW180" s="677">
        <v>0</v>
      </c>
      <c r="AX180" s="677">
        <v>0</v>
      </c>
      <c r="AY180" s="677">
        <v>0</v>
      </c>
      <c r="AZ180" s="677">
        <v>0</v>
      </c>
      <c r="BA180" s="677">
        <v>0</v>
      </c>
      <c r="BB180" s="677">
        <v>0</v>
      </c>
      <c r="BC180" s="677">
        <v>0</v>
      </c>
      <c r="BD180" s="677">
        <v>126.80930092</v>
      </c>
      <c r="BE180" s="678">
        <v>126.80930092</v>
      </c>
      <c r="BF180" s="417"/>
      <c r="BG180" s="408"/>
      <c r="BH180" s="408"/>
      <c r="BI180" s="408"/>
      <c r="BJ180" s="408"/>
      <c r="BK180" s="408"/>
    </row>
    <row r="181" spans="1:63" s="390" customFormat="1" ht="12.75">
      <c r="A181" s="410"/>
      <c r="B181" s="360" t="s">
        <v>374</v>
      </c>
      <c r="C181" s="676">
        <v>0</v>
      </c>
      <c r="D181" s="677">
        <v>0</v>
      </c>
      <c r="E181" s="677">
        <v>0</v>
      </c>
      <c r="F181" s="677">
        <v>0</v>
      </c>
      <c r="G181" s="677">
        <v>0</v>
      </c>
      <c r="H181" s="677">
        <v>0</v>
      </c>
      <c r="I181" s="677">
        <v>0</v>
      </c>
      <c r="J181" s="677">
        <v>0</v>
      </c>
      <c r="K181" s="677">
        <v>0</v>
      </c>
      <c r="L181" s="677">
        <v>0</v>
      </c>
      <c r="M181" s="677">
        <v>0</v>
      </c>
      <c r="N181" s="678">
        <v>0</v>
      </c>
      <c r="O181" s="676">
        <v>0</v>
      </c>
      <c r="P181" s="677">
        <v>0</v>
      </c>
      <c r="Q181" s="677">
        <v>0</v>
      </c>
      <c r="R181" s="677">
        <v>0</v>
      </c>
      <c r="S181" s="677">
        <v>0</v>
      </c>
      <c r="T181" s="677">
        <v>0</v>
      </c>
      <c r="U181" s="677">
        <v>0</v>
      </c>
      <c r="V181" s="677">
        <v>0</v>
      </c>
      <c r="W181" s="677">
        <v>0</v>
      </c>
      <c r="X181" s="677">
        <v>0</v>
      </c>
      <c r="Y181" s="677">
        <v>0</v>
      </c>
      <c r="Z181" s="678">
        <v>0</v>
      </c>
      <c r="AA181" s="679">
        <v>0</v>
      </c>
      <c r="AB181" s="677">
        <v>0</v>
      </c>
      <c r="AC181" s="677">
        <v>0</v>
      </c>
      <c r="AD181" s="677">
        <v>0</v>
      </c>
      <c r="AE181" s="677">
        <v>0</v>
      </c>
      <c r="AF181" s="677"/>
      <c r="AG181" s="677"/>
      <c r="AH181" s="677"/>
      <c r="AI181" s="677"/>
      <c r="AJ181" s="677"/>
      <c r="AK181" s="677"/>
      <c r="AL181" s="677"/>
      <c r="AM181" s="677"/>
      <c r="AN181" s="677">
        <v>0</v>
      </c>
      <c r="AO181" s="677">
        <v>0</v>
      </c>
      <c r="AP181" s="677">
        <v>0</v>
      </c>
      <c r="AQ181" s="677">
        <v>0</v>
      </c>
      <c r="AR181" s="677">
        <v>0</v>
      </c>
      <c r="AS181" s="677">
        <v>0</v>
      </c>
      <c r="AT181" s="677">
        <v>0</v>
      </c>
      <c r="AU181" s="677">
        <v>0</v>
      </c>
      <c r="AV181" s="676"/>
      <c r="AW181" s="677"/>
      <c r="AX181" s="677"/>
      <c r="AY181" s="677"/>
      <c r="AZ181" s="677"/>
      <c r="BA181" s="677"/>
      <c r="BB181" s="677"/>
      <c r="BC181" s="677"/>
      <c r="BD181" s="677"/>
      <c r="BE181" s="678">
        <v>0</v>
      </c>
      <c r="BF181" s="417"/>
      <c r="BG181" s="408"/>
      <c r="BH181" s="408"/>
      <c r="BI181" s="408"/>
      <c r="BJ181" s="408"/>
      <c r="BK181" s="408"/>
    </row>
    <row r="182" spans="1:63" s="390" customFormat="1" ht="12.75">
      <c r="A182" s="410"/>
      <c r="B182" s="360" t="s">
        <v>375</v>
      </c>
      <c r="C182" s="676">
        <v>0</v>
      </c>
      <c r="D182" s="677">
        <v>0</v>
      </c>
      <c r="E182" s="677">
        <v>0</v>
      </c>
      <c r="F182" s="677">
        <v>0</v>
      </c>
      <c r="G182" s="677">
        <v>0</v>
      </c>
      <c r="H182" s="677">
        <v>0</v>
      </c>
      <c r="I182" s="677">
        <v>0</v>
      </c>
      <c r="J182" s="677">
        <v>0</v>
      </c>
      <c r="K182" s="677">
        <v>0</v>
      </c>
      <c r="L182" s="677">
        <v>12.6</v>
      </c>
      <c r="M182" s="677">
        <v>0</v>
      </c>
      <c r="N182" s="678">
        <v>12.6</v>
      </c>
      <c r="O182" s="676">
        <v>0</v>
      </c>
      <c r="P182" s="677">
        <v>0</v>
      </c>
      <c r="Q182" s="677">
        <v>0</v>
      </c>
      <c r="R182" s="677">
        <v>0</v>
      </c>
      <c r="S182" s="677">
        <v>0</v>
      </c>
      <c r="T182" s="677">
        <v>0</v>
      </c>
      <c r="U182" s="677">
        <v>0</v>
      </c>
      <c r="V182" s="677">
        <v>0</v>
      </c>
      <c r="W182" s="677">
        <v>0</v>
      </c>
      <c r="X182" s="677">
        <v>12.6</v>
      </c>
      <c r="Y182" s="677">
        <v>0</v>
      </c>
      <c r="Z182" s="678">
        <v>12.6</v>
      </c>
      <c r="AA182" s="679">
        <v>126.80930092</v>
      </c>
      <c r="AB182" s="677">
        <v>0</v>
      </c>
      <c r="AC182" s="677">
        <v>0</v>
      </c>
      <c r="AD182" s="677">
        <v>0</v>
      </c>
      <c r="AE182" s="677">
        <v>0</v>
      </c>
      <c r="AF182" s="677"/>
      <c r="AG182" s="677"/>
      <c r="AH182" s="677"/>
      <c r="AI182" s="677"/>
      <c r="AJ182" s="677"/>
      <c r="AK182" s="677"/>
      <c r="AL182" s="677"/>
      <c r="AM182" s="677"/>
      <c r="AN182" s="677">
        <v>0</v>
      </c>
      <c r="AO182" s="677">
        <v>0</v>
      </c>
      <c r="AP182" s="677">
        <v>0</v>
      </c>
      <c r="AQ182" s="677">
        <v>0</v>
      </c>
      <c r="AR182" s="677">
        <v>0</v>
      </c>
      <c r="AS182" s="677">
        <v>12.6</v>
      </c>
      <c r="AT182" s="677">
        <v>0</v>
      </c>
      <c r="AU182" s="677">
        <v>12.6</v>
      </c>
      <c r="AV182" s="676"/>
      <c r="AW182" s="677"/>
      <c r="AX182" s="677"/>
      <c r="AY182" s="677"/>
      <c r="AZ182" s="677"/>
      <c r="BA182" s="677"/>
      <c r="BB182" s="677"/>
      <c r="BC182" s="677"/>
      <c r="BD182" s="677">
        <v>126.80930092</v>
      </c>
      <c r="BE182" s="678">
        <v>126.80930092</v>
      </c>
      <c r="BF182" s="417"/>
      <c r="BG182" s="408"/>
      <c r="BH182" s="408"/>
      <c r="BI182" s="408"/>
      <c r="BJ182" s="408"/>
      <c r="BK182" s="408"/>
    </row>
    <row r="183" spans="1:63" s="390" customFormat="1" ht="12.75">
      <c r="A183" s="410"/>
      <c r="B183" s="360" t="s">
        <v>376</v>
      </c>
      <c r="C183" s="676">
        <v>0</v>
      </c>
      <c r="D183" s="677">
        <v>0</v>
      </c>
      <c r="E183" s="677">
        <v>0</v>
      </c>
      <c r="F183" s="677">
        <v>0</v>
      </c>
      <c r="G183" s="677">
        <v>0</v>
      </c>
      <c r="H183" s="677">
        <v>0</v>
      </c>
      <c r="I183" s="677">
        <v>0</v>
      </c>
      <c r="J183" s="677">
        <v>0</v>
      </c>
      <c r="K183" s="677">
        <v>0</v>
      </c>
      <c r="L183" s="677">
        <v>0</v>
      </c>
      <c r="M183" s="677">
        <v>0</v>
      </c>
      <c r="N183" s="678">
        <v>0</v>
      </c>
      <c r="O183" s="676">
        <v>0</v>
      </c>
      <c r="P183" s="677">
        <v>0</v>
      </c>
      <c r="Q183" s="677">
        <v>0</v>
      </c>
      <c r="R183" s="677">
        <v>0</v>
      </c>
      <c r="S183" s="677">
        <v>0</v>
      </c>
      <c r="T183" s="677">
        <v>0</v>
      </c>
      <c r="U183" s="677">
        <v>0</v>
      </c>
      <c r="V183" s="677">
        <v>0</v>
      </c>
      <c r="W183" s="677">
        <v>0</v>
      </c>
      <c r="X183" s="677">
        <v>0</v>
      </c>
      <c r="Y183" s="677">
        <v>0</v>
      </c>
      <c r="Z183" s="678">
        <v>0</v>
      </c>
      <c r="AA183" s="679">
        <v>0</v>
      </c>
      <c r="AB183" s="677">
        <v>0</v>
      </c>
      <c r="AC183" s="677">
        <v>0</v>
      </c>
      <c r="AD183" s="677">
        <v>0</v>
      </c>
      <c r="AE183" s="677">
        <v>0</v>
      </c>
      <c r="AF183" s="677"/>
      <c r="AG183" s="677"/>
      <c r="AH183" s="677"/>
      <c r="AI183" s="677"/>
      <c r="AJ183" s="677"/>
      <c r="AK183" s="677"/>
      <c r="AL183" s="677"/>
      <c r="AM183" s="677"/>
      <c r="AN183" s="677">
        <v>0</v>
      </c>
      <c r="AO183" s="677">
        <v>0</v>
      </c>
      <c r="AP183" s="677">
        <v>0</v>
      </c>
      <c r="AQ183" s="677">
        <v>0</v>
      </c>
      <c r="AR183" s="677">
        <v>0</v>
      </c>
      <c r="AS183" s="677">
        <v>0</v>
      </c>
      <c r="AT183" s="677">
        <v>0</v>
      </c>
      <c r="AU183" s="677">
        <v>0</v>
      </c>
      <c r="AV183" s="676"/>
      <c r="AW183" s="677"/>
      <c r="AX183" s="677"/>
      <c r="AY183" s="677"/>
      <c r="AZ183" s="677"/>
      <c r="BA183" s="677"/>
      <c r="BB183" s="677"/>
      <c r="BC183" s="677"/>
      <c r="BD183" s="677"/>
      <c r="BE183" s="678">
        <v>0</v>
      </c>
      <c r="BF183" s="417"/>
      <c r="BG183" s="408"/>
      <c r="BH183" s="408"/>
      <c r="BI183" s="408"/>
      <c r="BJ183" s="408"/>
      <c r="BK183" s="408"/>
    </row>
    <row r="184" spans="1:63" s="390" customFormat="1" ht="12.75">
      <c r="A184" s="410"/>
      <c r="B184" s="360" t="s">
        <v>377</v>
      </c>
      <c r="C184" s="676">
        <v>0</v>
      </c>
      <c r="D184" s="677">
        <v>0</v>
      </c>
      <c r="E184" s="677">
        <v>0</v>
      </c>
      <c r="F184" s="677">
        <v>0</v>
      </c>
      <c r="G184" s="677">
        <v>0</v>
      </c>
      <c r="H184" s="677">
        <v>0</v>
      </c>
      <c r="I184" s="677">
        <v>0</v>
      </c>
      <c r="J184" s="677">
        <v>0</v>
      </c>
      <c r="K184" s="677">
        <v>0</v>
      </c>
      <c r="L184" s="677">
        <v>0</v>
      </c>
      <c r="M184" s="677">
        <v>0</v>
      </c>
      <c r="N184" s="678">
        <v>0</v>
      </c>
      <c r="O184" s="676">
        <v>0</v>
      </c>
      <c r="P184" s="677">
        <v>0</v>
      </c>
      <c r="Q184" s="677">
        <v>0</v>
      </c>
      <c r="R184" s="677">
        <v>0</v>
      </c>
      <c r="S184" s="677">
        <v>0</v>
      </c>
      <c r="T184" s="677">
        <v>0</v>
      </c>
      <c r="U184" s="677">
        <v>0</v>
      </c>
      <c r="V184" s="677">
        <v>0</v>
      </c>
      <c r="W184" s="677">
        <v>0</v>
      </c>
      <c r="X184" s="677">
        <v>0</v>
      </c>
      <c r="Y184" s="677">
        <v>0</v>
      </c>
      <c r="Z184" s="678">
        <v>0</v>
      </c>
      <c r="AA184" s="679">
        <v>0</v>
      </c>
      <c r="AB184" s="677">
        <v>0</v>
      </c>
      <c r="AC184" s="677">
        <v>0</v>
      </c>
      <c r="AD184" s="677">
        <v>0</v>
      </c>
      <c r="AE184" s="677">
        <v>0</v>
      </c>
      <c r="AF184" s="677"/>
      <c r="AG184" s="677"/>
      <c r="AH184" s="677"/>
      <c r="AI184" s="677"/>
      <c r="AJ184" s="677"/>
      <c r="AK184" s="677"/>
      <c r="AL184" s="677"/>
      <c r="AM184" s="677"/>
      <c r="AN184" s="677">
        <v>0</v>
      </c>
      <c r="AO184" s="677">
        <v>0</v>
      </c>
      <c r="AP184" s="677">
        <v>0</v>
      </c>
      <c r="AQ184" s="677">
        <v>0</v>
      </c>
      <c r="AR184" s="677">
        <v>0</v>
      </c>
      <c r="AS184" s="677">
        <v>0</v>
      </c>
      <c r="AT184" s="677">
        <v>0</v>
      </c>
      <c r="AU184" s="677">
        <v>0</v>
      </c>
      <c r="AV184" s="676"/>
      <c r="AW184" s="677"/>
      <c r="AX184" s="677"/>
      <c r="AY184" s="677"/>
      <c r="AZ184" s="677"/>
      <c r="BA184" s="677"/>
      <c r="BB184" s="677"/>
      <c r="BC184" s="677"/>
      <c r="BD184" s="677"/>
      <c r="BE184" s="678">
        <v>0</v>
      </c>
      <c r="BF184" s="417"/>
      <c r="BG184" s="408"/>
      <c r="BH184" s="408"/>
      <c r="BI184" s="408"/>
      <c r="BJ184" s="408"/>
      <c r="BK184" s="408"/>
    </row>
    <row r="185" spans="1:63" s="390" customFormat="1" ht="12.75">
      <c r="A185" s="410"/>
      <c r="B185" s="360" t="s">
        <v>67</v>
      </c>
      <c r="C185" s="676">
        <v>0</v>
      </c>
      <c r="D185" s="677">
        <v>0</v>
      </c>
      <c r="E185" s="677">
        <v>0</v>
      </c>
      <c r="F185" s="677">
        <v>0</v>
      </c>
      <c r="G185" s="677">
        <v>0</v>
      </c>
      <c r="H185" s="677">
        <v>0</v>
      </c>
      <c r="I185" s="677">
        <v>0</v>
      </c>
      <c r="J185" s="677">
        <v>0</v>
      </c>
      <c r="K185" s="677">
        <v>0</v>
      </c>
      <c r="L185" s="677">
        <v>0</v>
      </c>
      <c r="M185" s="677">
        <v>0</v>
      </c>
      <c r="N185" s="678">
        <v>0</v>
      </c>
      <c r="O185" s="676">
        <v>0</v>
      </c>
      <c r="P185" s="677">
        <v>0</v>
      </c>
      <c r="Q185" s="677">
        <v>0</v>
      </c>
      <c r="R185" s="677">
        <v>0</v>
      </c>
      <c r="S185" s="677">
        <v>0</v>
      </c>
      <c r="T185" s="677">
        <v>0</v>
      </c>
      <c r="U185" s="677">
        <v>0</v>
      </c>
      <c r="V185" s="677">
        <v>0</v>
      </c>
      <c r="W185" s="677">
        <v>0</v>
      </c>
      <c r="X185" s="677">
        <v>0</v>
      </c>
      <c r="Y185" s="677">
        <v>0</v>
      </c>
      <c r="Z185" s="678">
        <v>0</v>
      </c>
      <c r="AA185" s="679">
        <v>0</v>
      </c>
      <c r="AB185" s="677">
        <v>0</v>
      </c>
      <c r="AC185" s="677">
        <v>0</v>
      </c>
      <c r="AD185" s="677">
        <v>0</v>
      </c>
      <c r="AE185" s="677">
        <v>0</v>
      </c>
      <c r="AF185" s="677"/>
      <c r="AG185" s="677"/>
      <c r="AH185" s="677"/>
      <c r="AI185" s="677"/>
      <c r="AJ185" s="677"/>
      <c r="AK185" s="677"/>
      <c r="AL185" s="677"/>
      <c r="AM185" s="677"/>
      <c r="AN185" s="677">
        <v>0</v>
      </c>
      <c r="AO185" s="677">
        <v>0</v>
      </c>
      <c r="AP185" s="677">
        <v>0</v>
      </c>
      <c r="AQ185" s="677">
        <v>0</v>
      </c>
      <c r="AR185" s="677">
        <v>0</v>
      </c>
      <c r="AS185" s="677">
        <v>0</v>
      </c>
      <c r="AT185" s="677">
        <v>0</v>
      </c>
      <c r="AU185" s="677">
        <v>0</v>
      </c>
      <c r="AV185" s="676"/>
      <c r="AW185" s="677"/>
      <c r="AX185" s="677"/>
      <c r="AY185" s="677"/>
      <c r="AZ185" s="677"/>
      <c r="BA185" s="677"/>
      <c r="BB185" s="677"/>
      <c r="BC185" s="677"/>
      <c r="BD185" s="677"/>
      <c r="BE185" s="678">
        <v>0</v>
      </c>
      <c r="BF185" s="417"/>
      <c r="BG185" s="408"/>
      <c r="BH185" s="408"/>
      <c r="BI185" s="408"/>
      <c r="BJ185" s="408"/>
      <c r="BK185" s="408"/>
    </row>
    <row r="186" spans="1:63" s="400" customFormat="1" ht="25.5">
      <c r="A186" s="411">
        <v>6</v>
      </c>
      <c r="B186" s="670" t="s">
        <v>59</v>
      </c>
      <c r="C186" s="657">
        <v>0</v>
      </c>
      <c r="D186" s="658">
        <v>0</v>
      </c>
      <c r="E186" s="658">
        <v>0.57999999999999996</v>
      </c>
      <c r="F186" s="658">
        <v>0</v>
      </c>
      <c r="G186" s="658">
        <v>0</v>
      </c>
      <c r="H186" s="658">
        <v>0</v>
      </c>
      <c r="I186" s="658">
        <v>0</v>
      </c>
      <c r="J186" s="658">
        <v>0</v>
      </c>
      <c r="K186" s="658">
        <v>0</v>
      </c>
      <c r="L186" s="658">
        <v>0</v>
      </c>
      <c r="M186" s="658">
        <v>0.57999999999999996</v>
      </c>
      <c r="N186" s="659">
        <v>0</v>
      </c>
      <c r="O186" s="671">
        <v>0</v>
      </c>
      <c r="P186" s="672">
        <v>0</v>
      </c>
      <c r="Q186" s="672">
        <v>0.57999999999999996</v>
      </c>
      <c r="R186" s="672">
        <v>0</v>
      </c>
      <c r="S186" s="672">
        <v>0</v>
      </c>
      <c r="T186" s="672">
        <v>0</v>
      </c>
      <c r="U186" s="672">
        <v>0</v>
      </c>
      <c r="V186" s="672">
        <v>0</v>
      </c>
      <c r="W186" s="672">
        <v>0</v>
      </c>
      <c r="X186" s="672">
        <v>0</v>
      </c>
      <c r="Y186" s="672">
        <v>0.57999999999999996</v>
      </c>
      <c r="Z186" s="673">
        <v>0</v>
      </c>
      <c r="AA186" s="674">
        <v>48.044371679999998</v>
      </c>
      <c r="AB186" s="658">
        <v>0</v>
      </c>
      <c r="AC186" s="658">
        <v>0</v>
      </c>
      <c r="AD186" s="672">
        <v>0.57999999999999996</v>
      </c>
      <c r="AE186" s="672">
        <v>0</v>
      </c>
      <c r="AF186" s="672"/>
      <c r="AG186" s="672"/>
      <c r="AH186" s="672"/>
      <c r="AI186" s="672"/>
      <c r="AJ186" s="672"/>
      <c r="AK186" s="672"/>
      <c r="AL186" s="672">
        <v>0.57999999999999996</v>
      </c>
      <c r="AM186" s="672">
        <v>0</v>
      </c>
      <c r="AN186" s="672">
        <v>0</v>
      </c>
      <c r="AO186" s="672">
        <v>0</v>
      </c>
      <c r="AP186" s="672">
        <v>0</v>
      </c>
      <c r="AQ186" s="672">
        <v>0</v>
      </c>
      <c r="AR186" s="672">
        <v>0</v>
      </c>
      <c r="AS186" s="672">
        <v>0</v>
      </c>
      <c r="AT186" s="672">
        <v>0.57999999999999996</v>
      </c>
      <c r="AU186" s="672">
        <v>0</v>
      </c>
      <c r="AV186" s="671">
        <v>0</v>
      </c>
      <c r="AW186" s="672">
        <v>48.044371679999998</v>
      </c>
      <c r="AX186" s="672">
        <v>0</v>
      </c>
      <c r="AY186" s="672">
        <v>0</v>
      </c>
      <c r="AZ186" s="672">
        <v>0</v>
      </c>
      <c r="BA186" s="672">
        <v>48.044371679999998</v>
      </c>
      <c r="BB186" s="672">
        <v>0</v>
      </c>
      <c r="BC186" s="672">
        <v>0</v>
      </c>
      <c r="BD186" s="672">
        <v>0</v>
      </c>
      <c r="BE186" s="673">
        <v>48.044371679999998</v>
      </c>
      <c r="BF186" s="419"/>
      <c r="BG186" s="416"/>
      <c r="BH186" s="416"/>
      <c r="BI186" s="416"/>
      <c r="BJ186" s="416"/>
      <c r="BK186" s="416"/>
    </row>
    <row r="187" spans="1:63" s="390" customFormat="1" ht="12.75">
      <c r="A187" s="410"/>
      <c r="B187" s="360" t="s">
        <v>361</v>
      </c>
      <c r="C187" s="676">
        <v>0</v>
      </c>
      <c r="D187" s="677">
        <v>0</v>
      </c>
      <c r="E187" s="677">
        <v>0.57999999999999996</v>
      </c>
      <c r="F187" s="677">
        <v>0</v>
      </c>
      <c r="G187" s="677">
        <v>0</v>
      </c>
      <c r="H187" s="677">
        <v>0</v>
      </c>
      <c r="I187" s="677">
        <v>0</v>
      </c>
      <c r="J187" s="677">
        <v>0</v>
      </c>
      <c r="K187" s="677">
        <v>0</v>
      </c>
      <c r="L187" s="677">
        <v>0</v>
      </c>
      <c r="M187" s="677">
        <v>0.57999999999999996</v>
      </c>
      <c r="N187" s="678">
        <v>0</v>
      </c>
      <c r="O187" s="676">
        <v>0</v>
      </c>
      <c r="P187" s="677">
        <v>0</v>
      </c>
      <c r="Q187" s="677">
        <v>0.57999999999999996</v>
      </c>
      <c r="R187" s="677">
        <v>0</v>
      </c>
      <c r="S187" s="677">
        <v>0</v>
      </c>
      <c r="T187" s="677">
        <v>0</v>
      </c>
      <c r="U187" s="677">
        <v>0</v>
      </c>
      <c r="V187" s="677">
        <v>0</v>
      </c>
      <c r="W187" s="677">
        <v>0</v>
      </c>
      <c r="X187" s="677">
        <v>0</v>
      </c>
      <c r="Y187" s="677">
        <v>0.57999999999999996</v>
      </c>
      <c r="Z187" s="678">
        <v>0</v>
      </c>
      <c r="AA187" s="679">
        <v>48.044371679999998</v>
      </c>
      <c r="AB187" s="677">
        <v>0</v>
      </c>
      <c r="AC187" s="677">
        <v>0</v>
      </c>
      <c r="AD187" s="677">
        <v>0.57999999999999996</v>
      </c>
      <c r="AE187" s="677">
        <v>0</v>
      </c>
      <c r="AF187" s="677"/>
      <c r="AG187" s="677"/>
      <c r="AH187" s="677"/>
      <c r="AI187" s="677"/>
      <c r="AJ187" s="677"/>
      <c r="AK187" s="677"/>
      <c r="AL187" s="677">
        <v>0.57999999999999996</v>
      </c>
      <c r="AM187" s="677"/>
      <c r="AN187" s="677">
        <v>0</v>
      </c>
      <c r="AO187" s="677">
        <v>0</v>
      </c>
      <c r="AP187" s="677">
        <v>0</v>
      </c>
      <c r="AQ187" s="677">
        <v>0</v>
      </c>
      <c r="AR187" s="677">
        <v>0</v>
      </c>
      <c r="AS187" s="677">
        <v>0</v>
      </c>
      <c r="AT187" s="677">
        <v>0.57999999999999996</v>
      </c>
      <c r="AU187" s="677">
        <v>0</v>
      </c>
      <c r="AV187" s="676">
        <v>0</v>
      </c>
      <c r="AW187" s="677">
        <v>48.044371679999998</v>
      </c>
      <c r="AX187" s="677">
        <v>0</v>
      </c>
      <c r="AY187" s="677">
        <v>0</v>
      </c>
      <c r="AZ187" s="677">
        <v>0</v>
      </c>
      <c r="BA187" s="677">
        <v>48.044371679999998</v>
      </c>
      <c r="BB187" s="677">
        <v>0</v>
      </c>
      <c r="BC187" s="677">
        <v>0</v>
      </c>
      <c r="BD187" s="677">
        <v>0</v>
      </c>
      <c r="BE187" s="678">
        <v>48.044371679999998</v>
      </c>
      <c r="BF187" s="417"/>
      <c r="BG187" s="408"/>
      <c r="BH187" s="408"/>
      <c r="BI187" s="408"/>
      <c r="BJ187" s="408"/>
      <c r="BK187" s="408"/>
    </row>
    <row r="188" spans="1:63" s="390" customFormat="1" ht="12.75">
      <c r="A188" s="410"/>
      <c r="B188" s="360" t="s">
        <v>362</v>
      </c>
      <c r="C188" s="676">
        <v>0</v>
      </c>
      <c r="D188" s="677">
        <v>0</v>
      </c>
      <c r="E188" s="677">
        <v>0.57999999999999996</v>
      </c>
      <c r="F188" s="677">
        <v>0</v>
      </c>
      <c r="G188" s="677">
        <v>0</v>
      </c>
      <c r="H188" s="677">
        <v>0</v>
      </c>
      <c r="I188" s="677">
        <v>0</v>
      </c>
      <c r="J188" s="677">
        <v>0</v>
      </c>
      <c r="K188" s="677">
        <v>0</v>
      </c>
      <c r="L188" s="677">
        <v>0</v>
      </c>
      <c r="M188" s="677">
        <v>0.57999999999999996</v>
      </c>
      <c r="N188" s="678">
        <v>0</v>
      </c>
      <c r="O188" s="676">
        <v>0</v>
      </c>
      <c r="P188" s="677">
        <v>0</v>
      </c>
      <c r="Q188" s="677">
        <v>0.57999999999999996</v>
      </c>
      <c r="R188" s="677">
        <v>0</v>
      </c>
      <c r="S188" s="677">
        <v>0</v>
      </c>
      <c r="T188" s="677">
        <v>0</v>
      </c>
      <c r="U188" s="677">
        <v>0</v>
      </c>
      <c r="V188" s="677">
        <v>0</v>
      </c>
      <c r="W188" s="677">
        <v>0</v>
      </c>
      <c r="X188" s="677">
        <v>0</v>
      </c>
      <c r="Y188" s="677">
        <v>0.57999999999999996</v>
      </c>
      <c r="Z188" s="678">
        <v>0</v>
      </c>
      <c r="AA188" s="679">
        <v>0.39032559999999999</v>
      </c>
      <c r="AB188" s="677">
        <v>0</v>
      </c>
      <c r="AC188" s="677">
        <v>0</v>
      </c>
      <c r="AD188" s="677">
        <v>0.57999999999999996</v>
      </c>
      <c r="AE188" s="677">
        <v>0</v>
      </c>
      <c r="AF188" s="677"/>
      <c r="AG188" s="677"/>
      <c r="AH188" s="677"/>
      <c r="AI188" s="677"/>
      <c r="AJ188" s="677"/>
      <c r="AK188" s="677"/>
      <c r="AL188" s="677">
        <v>0.57999999999999996</v>
      </c>
      <c r="AM188" s="677"/>
      <c r="AN188" s="677">
        <v>0</v>
      </c>
      <c r="AO188" s="677">
        <v>0</v>
      </c>
      <c r="AP188" s="677">
        <v>0</v>
      </c>
      <c r="AQ188" s="677">
        <v>0</v>
      </c>
      <c r="AR188" s="677">
        <v>0</v>
      </c>
      <c r="AS188" s="677">
        <v>0</v>
      </c>
      <c r="AT188" s="677">
        <v>0.57999999999999996</v>
      </c>
      <c r="AU188" s="677">
        <v>0</v>
      </c>
      <c r="AV188" s="676">
        <v>0</v>
      </c>
      <c r="AW188" s="677">
        <v>0.39032559999999999</v>
      </c>
      <c r="AX188" s="677">
        <v>0</v>
      </c>
      <c r="AY188" s="677">
        <v>0</v>
      </c>
      <c r="AZ188" s="677">
        <v>0</v>
      </c>
      <c r="BA188" s="677">
        <v>0.39032559999999999</v>
      </c>
      <c r="BB188" s="677">
        <v>0</v>
      </c>
      <c r="BC188" s="677">
        <v>0</v>
      </c>
      <c r="BD188" s="677">
        <v>0</v>
      </c>
      <c r="BE188" s="678">
        <v>0.39032559999999999</v>
      </c>
      <c r="BF188" s="417"/>
      <c r="BG188" s="408"/>
      <c r="BH188" s="408"/>
      <c r="BI188" s="408"/>
      <c r="BJ188" s="408"/>
      <c r="BK188" s="408"/>
    </row>
    <row r="189" spans="1:63" s="390" customFormat="1" ht="12.75">
      <c r="A189" s="410"/>
      <c r="B189" s="360" t="s">
        <v>363</v>
      </c>
      <c r="C189" s="676">
        <v>0</v>
      </c>
      <c r="D189" s="677">
        <v>0</v>
      </c>
      <c r="E189" s="677">
        <v>0</v>
      </c>
      <c r="F189" s="677">
        <v>0</v>
      </c>
      <c r="G189" s="677">
        <v>0</v>
      </c>
      <c r="H189" s="677">
        <v>0</v>
      </c>
      <c r="I189" s="677">
        <v>0</v>
      </c>
      <c r="J189" s="677">
        <v>0</v>
      </c>
      <c r="K189" s="677">
        <v>0</v>
      </c>
      <c r="L189" s="677">
        <v>0</v>
      </c>
      <c r="M189" s="677">
        <v>0</v>
      </c>
      <c r="N189" s="678">
        <v>0</v>
      </c>
      <c r="O189" s="676">
        <v>0</v>
      </c>
      <c r="P189" s="677">
        <v>0</v>
      </c>
      <c r="Q189" s="677">
        <v>0</v>
      </c>
      <c r="R189" s="677">
        <v>0</v>
      </c>
      <c r="S189" s="677">
        <v>0</v>
      </c>
      <c r="T189" s="677">
        <v>0</v>
      </c>
      <c r="U189" s="677">
        <v>0</v>
      </c>
      <c r="V189" s="677">
        <v>0</v>
      </c>
      <c r="W189" s="677">
        <v>0</v>
      </c>
      <c r="X189" s="677">
        <v>0</v>
      </c>
      <c r="Y189" s="677">
        <v>0</v>
      </c>
      <c r="Z189" s="678">
        <v>0</v>
      </c>
      <c r="AA189" s="679">
        <v>0</v>
      </c>
      <c r="AB189" s="677">
        <v>0</v>
      </c>
      <c r="AC189" s="677">
        <v>0</v>
      </c>
      <c r="AD189" s="677">
        <v>0</v>
      </c>
      <c r="AE189" s="677">
        <v>0</v>
      </c>
      <c r="AF189" s="677"/>
      <c r="AG189" s="677"/>
      <c r="AH189" s="677"/>
      <c r="AI189" s="677"/>
      <c r="AJ189" s="677"/>
      <c r="AK189" s="677"/>
      <c r="AL189" s="677">
        <v>0</v>
      </c>
      <c r="AM189" s="677"/>
      <c r="AN189" s="677">
        <v>0</v>
      </c>
      <c r="AO189" s="677">
        <v>0</v>
      </c>
      <c r="AP189" s="677">
        <v>0</v>
      </c>
      <c r="AQ189" s="677">
        <v>0</v>
      </c>
      <c r="AR189" s="677">
        <v>0</v>
      </c>
      <c r="AS189" s="677">
        <v>0</v>
      </c>
      <c r="AT189" s="677">
        <v>0</v>
      </c>
      <c r="AU189" s="677">
        <v>0</v>
      </c>
      <c r="AV189" s="676">
        <v>0</v>
      </c>
      <c r="AW189" s="677">
        <v>0</v>
      </c>
      <c r="AX189" s="677">
        <v>0</v>
      </c>
      <c r="AY189" s="677">
        <v>0</v>
      </c>
      <c r="AZ189" s="677">
        <v>0</v>
      </c>
      <c r="BA189" s="677">
        <v>0</v>
      </c>
      <c r="BB189" s="677">
        <v>0</v>
      </c>
      <c r="BC189" s="677">
        <v>0</v>
      </c>
      <c r="BD189" s="677">
        <v>0</v>
      </c>
      <c r="BE189" s="678">
        <v>0</v>
      </c>
      <c r="BF189" s="417"/>
      <c r="BG189" s="408"/>
      <c r="BH189" s="408"/>
      <c r="BI189" s="408"/>
      <c r="BJ189" s="408"/>
      <c r="BK189" s="408"/>
    </row>
    <row r="190" spans="1:63" s="390" customFormat="1" ht="12.75">
      <c r="A190" s="410"/>
      <c r="B190" s="360" t="s">
        <v>364</v>
      </c>
      <c r="C190" s="676">
        <v>0</v>
      </c>
      <c r="D190" s="677">
        <v>0</v>
      </c>
      <c r="E190" s="677">
        <v>0</v>
      </c>
      <c r="F190" s="677">
        <v>0</v>
      </c>
      <c r="G190" s="677">
        <v>0</v>
      </c>
      <c r="H190" s="677">
        <v>0</v>
      </c>
      <c r="I190" s="677">
        <v>0</v>
      </c>
      <c r="J190" s="677">
        <v>0</v>
      </c>
      <c r="K190" s="677">
        <v>0</v>
      </c>
      <c r="L190" s="677">
        <v>0</v>
      </c>
      <c r="M190" s="677">
        <v>0</v>
      </c>
      <c r="N190" s="678">
        <v>0</v>
      </c>
      <c r="O190" s="676">
        <v>0</v>
      </c>
      <c r="P190" s="677">
        <v>0</v>
      </c>
      <c r="Q190" s="677">
        <v>0</v>
      </c>
      <c r="R190" s="677">
        <v>0</v>
      </c>
      <c r="S190" s="677">
        <v>0</v>
      </c>
      <c r="T190" s="677">
        <v>0</v>
      </c>
      <c r="U190" s="677">
        <v>0</v>
      </c>
      <c r="V190" s="677">
        <v>0</v>
      </c>
      <c r="W190" s="677">
        <v>0</v>
      </c>
      <c r="X190" s="677">
        <v>0</v>
      </c>
      <c r="Y190" s="677">
        <v>0</v>
      </c>
      <c r="Z190" s="678">
        <v>0</v>
      </c>
      <c r="AA190" s="679">
        <v>0</v>
      </c>
      <c r="AB190" s="677">
        <v>0</v>
      </c>
      <c r="AC190" s="677">
        <v>0</v>
      </c>
      <c r="AD190" s="677">
        <v>0</v>
      </c>
      <c r="AE190" s="677">
        <v>0</v>
      </c>
      <c r="AF190" s="677"/>
      <c r="AG190" s="677"/>
      <c r="AH190" s="677"/>
      <c r="AI190" s="677"/>
      <c r="AJ190" s="677"/>
      <c r="AK190" s="677"/>
      <c r="AL190" s="677">
        <v>0</v>
      </c>
      <c r="AM190" s="677"/>
      <c r="AN190" s="677">
        <v>0</v>
      </c>
      <c r="AO190" s="677">
        <v>0</v>
      </c>
      <c r="AP190" s="677">
        <v>0</v>
      </c>
      <c r="AQ190" s="677">
        <v>0</v>
      </c>
      <c r="AR190" s="677">
        <v>0</v>
      </c>
      <c r="AS190" s="677">
        <v>0</v>
      </c>
      <c r="AT190" s="677">
        <v>0</v>
      </c>
      <c r="AU190" s="677">
        <v>0</v>
      </c>
      <c r="AV190" s="676"/>
      <c r="AW190" s="677">
        <v>0</v>
      </c>
      <c r="AX190" s="677"/>
      <c r="AY190" s="677"/>
      <c r="AZ190" s="677"/>
      <c r="BA190" s="677"/>
      <c r="BB190" s="677"/>
      <c r="BC190" s="677"/>
      <c r="BD190" s="677"/>
      <c r="BE190" s="678">
        <v>0</v>
      </c>
      <c r="BF190" s="417"/>
      <c r="BG190" s="408"/>
      <c r="BH190" s="408"/>
      <c r="BI190" s="408"/>
      <c r="BJ190" s="408"/>
      <c r="BK190" s="408"/>
    </row>
    <row r="191" spans="1:63" s="390" customFormat="1" ht="12.75">
      <c r="A191" s="410"/>
      <c r="B191" s="360" t="s">
        <v>365</v>
      </c>
      <c r="C191" s="676">
        <v>0</v>
      </c>
      <c r="D191" s="677">
        <v>0</v>
      </c>
      <c r="E191" s="677">
        <v>0</v>
      </c>
      <c r="F191" s="677">
        <v>0</v>
      </c>
      <c r="G191" s="677">
        <v>0</v>
      </c>
      <c r="H191" s="677">
        <v>0</v>
      </c>
      <c r="I191" s="677">
        <v>0</v>
      </c>
      <c r="J191" s="677">
        <v>0</v>
      </c>
      <c r="K191" s="677">
        <v>0</v>
      </c>
      <c r="L191" s="677">
        <v>0</v>
      </c>
      <c r="M191" s="677">
        <v>0</v>
      </c>
      <c r="N191" s="678">
        <v>0</v>
      </c>
      <c r="O191" s="676">
        <v>0</v>
      </c>
      <c r="P191" s="677">
        <v>0</v>
      </c>
      <c r="Q191" s="677">
        <v>0</v>
      </c>
      <c r="R191" s="677">
        <v>0</v>
      </c>
      <c r="S191" s="677">
        <v>0</v>
      </c>
      <c r="T191" s="677">
        <v>0</v>
      </c>
      <c r="U191" s="677">
        <v>0</v>
      </c>
      <c r="V191" s="677">
        <v>0</v>
      </c>
      <c r="W191" s="677">
        <v>0</v>
      </c>
      <c r="X191" s="677">
        <v>0</v>
      </c>
      <c r="Y191" s="677">
        <v>0</v>
      </c>
      <c r="Z191" s="678">
        <v>0</v>
      </c>
      <c r="AA191" s="679">
        <v>0</v>
      </c>
      <c r="AB191" s="677">
        <v>0</v>
      </c>
      <c r="AC191" s="677">
        <v>0</v>
      </c>
      <c r="AD191" s="677">
        <v>0</v>
      </c>
      <c r="AE191" s="677">
        <v>0</v>
      </c>
      <c r="AF191" s="677"/>
      <c r="AG191" s="677"/>
      <c r="AH191" s="677"/>
      <c r="AI191" s="677"/>
      <c r="AJ191" s="677"/>
      <c r="AK191" s="677"/>
      <c r="AL191" s="677">
        <v>0</v>
      </c>
      <c r="AM191" s="677"/>
      <c r="AN191" s="677">
        <v>0</v>
      </c>
      <c r="AO191" s="677">
        <v>0</v>
      </c>
      <c r="AP191" s="677">
        <v>0</v>
      </c>
      <c r="AQ191" s="677">
        <v>0</v>
      </c>
      <c r="AR191" s="677">
        <v>0</v>
      </c>
      <c r="AS191" s="677">
        <v>0</v>
      </c>
      <c r="AT191" s="677">
        <v>0</v>
      </c>
      <c r="AU191" s="677">
        <v>0</v>
      </c>
      <c r="AV191" s="676"/>
      <c r="AW191" s="677">
        <v>0</v>
      </c>
      <c r="AX191" s="677"/>
      <c r="AY191" s="677"/>
      <c r="AZ191" s="677"/>
      <c r="BA191" s="677"/>
      <c r="BB191" s="677"/>
      <c r="BC191" s="677"/>
      <c r="BD191" s="677"/>
      <c r="BE191" s="678">
        <v>0</v>
      </c>
      <c r="BF191" s="417"/>
      <c r="BG191" s="408"/>
      <c r="BH191" s="408"/>
      <c r="BI191" s="408"/>
      <c r="BJ191" s="408"/>
      <c r="BK191" s="408"/>
    </row>
    <row r="192" spans="1:63" s="390" customFormat="1" ht="12.75">
      <c r="A192" s="410"/>
      <c r="B192" s="360" t="s">
        <v>366</v>
      </c>
      <c r="C192" s="676">
        <v>0</v>
      </c>
      <c r="D192" s="677">
        <v>0</v>
      </c>
      <c r="E192" s="677">
        <v>0</v>
      </c>
      <c r="F192" s="677">
        <v>0</v>
      </c>
      <c r="G192" s="677">
        <v>0</v>
      </c>
      <c r="H192" s="677">
        <v>0</v>
      </c>
      <c r="I192" s="677">
        <v>0</v>
      </c>
      <c r="J192" s="677">
        <v>0</v>
      </c>
      <c r="K192" s="677">
        <v>0</v>
      </c>
      <c r="L192" s="677">
        <v>0</v>
      </c>
      <c r="M192" s="677">
        <v>0</v>
      </c>
      <c r="N192" s="678">
        <v>0</v>
      </c>
      <c r="O192" s="676">
        <v>0</v>
      </c>
      <c r="P192" s="677">
        <v>0</v>
      </c>
      <c r="Q192" s="677">
        <v>0</v>
      </c>
      <c r="R192" s="677">
        <v>0</v>
      </c>
      <c r="S192" s="677">
        <v>0</v>
      </c>
      <c r="T192" s="677">
        <v>0</v>
      </c>
      <c r="U192" s="677">
        <v>0</v>
      </c>
      <c r="V192" s="677">
        <v>0</v>
      </c>
      <c r="W192" s="677">
        <v>0</v>
      </c>
      <c r="X192" s="677">
        <v>0</v>
      </c>
      <c r="Y192" s="677">
        <v>0</v>
      </c>
      <c r="Z192" s="678">
        <v>0</v>
      </c>
      <c r="AA192" s="679">
        <v>0</v>
      </c>
      <c r="AB192" s="677">
        <v>0</v>
      </c>
      <c r="AC192" s="677">
        <v>0</v>
      </c>
      <c r="AD192" s="677">
        <v>0</v>
      </c>
      <c r="AE192" s="677">
        <v>0</v>
      </c>
      <c r="AF192" s="677"/>
      <c r="AG192" s="677"/>
      <c r="AH192" s="677"/>
      <c r="AI192" s="677"/>
      <c r="AJ192" s="677"/>
      <c r="AK192" s="677"/>
      <c r="AL192" s="677">
        <v>0</v>
      </c>
      <c r="AM192" s="677"/>
      <c r="AN192" s="677">
        <v>0</v>
      </c>
      <c r="AO192" s="677">
        <v>0</v>
      </c>
      <c r="AP192" s="677">
        <v>0</v>
      </c>
      <c r="AQ192" s="677">
        <v>0</v>
      </c>
      <c r="AR192" s="677">
        <v>0</v>
      </c>
      <c r="AS192" s="677">
        <v>0</v>
      </c>
      <c r="AT192" s="677">
        <v>0</v>
      </c>
      <c r="AU192" s="677">
        <v>0</v>
      </c>
      <c r="AV192" s="676"/>
      <c r="AW192" s="677">
        <v>0</v>
      </c>
      <c r="AX192" s="677"/>
      <c r="AY192" s="677"/>
      <c r="AZ192" s="677"/>
      <c r="BA192" s="677"/>
      <c r="BB192" s="677"/>
      <c r="BC192" s="677"/>
      <c r="BD192" s="677"/>
      <c r="BE192" s="678">
        <v>0</v>
      </c>
      <c r="BF192" s="417"/>
      <c r="BG192" s="408"/>
      <c r="BH192" s="408"/>
      <c r="BI192" s="408"/>
      <c r="BJ192" s="408"/>
      <c r="BK192" s="408"/>
    </row>
    <row r="193" spans="1:63" s="390" customFormat="1" ht="12.75">
      <c r="A193" s="410"/>
      <c r="B193" s="360" t="s">
        <v>367</v>
      </c>
      <c r="C193" s="676">
        <v>0</v>
      </c>
      <c r="D193" s="677">
        <v>0</v>
      </c>
      <c r="E193" s="677">
        <v>0</v>
      </c>
      <c r="F193" s="677">
        <v>0</v>
      </c>
      <c r="G193" s="677">
        <v>0</v>
      </c>
      <c r="H193" s="677">
        <v>0</v>
      </c>
      <c r="I193" s="677">
        <v>0</v>
      </c>
      <c r="J193" s="677">
        <v>0</v>
      </c>
      <c r="K193" s="677">
        <v>0</v>
      </c>
      <c r="L193" s="677">
        <v>0</v>
      </c>
      <c r="M193" s="677">
        <v>0</v>
      </c>
      <c r="N193" s="678">
        <v>0</v>
      </c>
      <c r="O193" s="676">
        <v>0</v>
      </c>
      <c r="P193" s="677">
        <v>0</v>
      </c>
      <c r="Q193" s="677">
        <v>0</v>
      </c>
      <c r="R193" s="677">
        <v>0</v>
      </c>
      <c r="S193" s="677">
        <v>0</v>
      </c>
      <c r="T193" s="677">
        <v>0</v>
      </c>
      <c r="U193" s="677">
        <v>0</v>
      </c>
      <c r="V193" s="677">
        <v>0</v>
      </c>
      <c r="W193" s="677">
        <v>0</v>
      </c>
      <c r="X193" s="677">
        <v>0</v>
      </c>
      <c r="Y193" s="677">
        <v>0</v>
      </c>
      <c r="Z193" s="678">
        <v>0</v>
      </c>
      <c r="AA193" s="679">
        <v>0</v>
      </c>
      <c r="AB193" s="677">
        <v>0</v>
      </c>
      <c r="AC193" s="677">
        <v>0</v>
      </c>
      <c r="AD193" s="677">
        <v>0</v>
      </c>
      <c r="AE193" s="677">
        <v>0</v>
      </c>
      <c r="AF193" s="677"/>
      <c r="AG193" s="677"/>
      <c r="AH193" s="677"/>
      <c r="AI193" s="677"/>
      <c r="AJ193" s="677"/>
      <c r="AK193" s="677"/>
      <c r="AL193" s="677">
        <v>0</v>
      </c>
      <c r="AM193" s="677"/>
      <c r="AN193" s="677">
        <v>0</v>
      </c>
      <c r="AO193" s="677">
        <v>0</v>
      </c>
      <c r="AP193" s="677">
        <v>0</v>
      </c>
      <c r="AQ193" s="677">
        <v>0</v>
      </c>
      <c r="AR193" s="677">
        <v>0</v>
      </c>
      <c r="AS193" s="677">
        <v>0</v>
      </c>
      <c r="AT193" s="677">
        <v>0</v>
      </c>
      <c r="AU193" s="677">
        <v>0</v>
      </c>
      <c r="AV193" s="676"/>
      <c r="AW193" s="677">
        <v>0</v>
      </c>
      <c r="AX193" s="677"/>
      <c r="AY193" s="677"/>
      <c r="AZ193" s="677"/>
      <c r="BA193" s="677"/>
      <c r="BB193" s="677"/>
      <c r="BC193" s="677"/>
      <c r="BD193" s="677"/>
      <c r="BE193" s="678">
        <v>0</v>
      </c>
      <c r="BF193" s="417"/>
      <c r="BG193" s="408"/>
      <c r="BH193" s="408"/>
      <c r="BI193" s="408"/>
      <c r="BJ193" s="408"/>
      <c r="BK193" s="408"/>
    </row>
    <row r="194" spans="1:63" s="390" customFormat="1" ht="12.75">
      <c r="A194" s="410"/>
      <c r="B194" s="360" t="s">
        <v>368</v>
      </c>
      <c r="C194" s="676">
        <v>0</v>
      </c>
      <c r="D194" s="677">
        <v>0</v>
      </c>
      <c r="E194" s="677">
        <v>0.57999999999999996</v>
      </c>
      <c r="F194" s="677">
        <v>0</v>
      </c>
      <c r="G194" s="677">
        <v>0</v>
      </c>
      <c r="H194" s="677">
        <v>0</v>
      </c>
      <c r="I194" s="677">
        <v>0</v>
      </c>
      <c r="J194" s="677">
        <v>0</v>
      </c>
      <c r="K194" s="677">
        <v>0</v>
      </c>
      <c r="L194" s="677">
        <v>0</v>
      </c>
      <c r="M194" s="677">
        <v>0.57999999999999996</v>
      </c>
      <c r="N194" s="678">
        <v>0</v>
      </c>
      <c r="O194" s="676">
        <v>0</v>
      </c>
      <c r="P194" s="677">
        <v>0</v>
      </c>
      <c r="Q194" s="677">
        <v>0.57999999999999996</v>
      </c>
      <c r="R194" s="677">
        <v>0</v>
      </c>
      <c r="S194" s="677">
        <v>0</v>
      </c>
      <c r="T194" s="677">
        <v>0</v>
      </c>
      <c r="U194" s="677">
        <v>0</v>
      </c>
      <c r="V194" s="677">
        <v>0</v>
      </c>
      <c r="W194" s="677">
        <v>0</v>
      </c>
      <c r="X194" s="677">
        <v>0</v>
      </c>
      <c r="Y194" s="677">
        <v>0.57999999999999996</v>
      </c>
      <c r="Z194" s="678">
        <v>0</v>
      </c>
      <c r="AA194" s="679">
        <v>0.39032559999999999</v>
      </c>
      <c r="AB194" s="677">
        <v>0</v>
      </c>
      <c r="AC194" s="677">
        <v>0</v>
      </c>
      <c r="AD194" s="677">
        <v>0.57999999999999996</v>
      </c>
      <c r="AE194" s="677">
        <v>0</v>
      </c>
      <c r="AF194" s="677"/>
      <c r="AG194" s="677"/>
      <c r="AH194" s="677"/>
      <c r="AI194" s="677"/>
      <c r="AJ194" s="677"/>
      <c r="AK194" s="677"/>
      <c r="AL194" s="677">
        <v>0.57999999999999996</v>
      </c>
      <c r="AM194" s="677"/>
      <c r="AN194" s="677">
        <v>0</v>
      </c>
      <c r="AO194" s="677">
        <v>0</v>
      </c>
      <c r="AP194" s="677">
        <v>0</v>
      </c>
      <c r="AQ194" s="677">
        <v>0</v>
      </c>
      <c r="AR194" s="677">
        <v>0</v>
      </c>
      <c r="AS194" s="677">
        <v>0</v>
      </c>
      <c r="AT194" s="677">
        <v>0.57999999999999996</v>
      </c>
      <c r="AU194" s="677">
        <v>0</v>
      </c>
      <c r="AV194" s="676">
        <v>0</v>
      </c>
      <c r="AW194" s="677">
        <v>0.39032559999999999</v>
      </c>
      <c r="AX194" s="677">
        <v>0</v>
      </c>
      <c r="AY194" s="677">
        <v>0</v>
      </c>
      <c r="AZ194" s="677">
        <v>0</v>
      </c>
      <c r="BA194" s="677">
        <v>0.39032559999999999</v>
      </c>
      <c r="BB194" s="677">
        <v>0</v>
      </c>
      <c r="BC194" s="677">
        <v>0</v>
      </c>
      <c r="BD194" s="677">
        <v>0</v>
      </c>
      <c r="BE194" s="678">
        <v>0.39032559999999999</v>
      </c>
      <c r="BF194" s="417"/>
      <c r="BG194" s="408"/>
      <c r="BH194" s="408"/>
      <c r="BI194" s="408"/>
      <c r="BJ194" s="408"/>
      <c r="BK194" s="408"/>
    </row>
    <row r="195" spans="1:63" s="390" customFormat="1" ht="12.75">
      <c r="A195" s="410"/>
      <c r="B195" s="360" t="s">
        <v>369</v>
      </c>
      <c r="C195" s="676">
        <v>0</v>
      </c>
      <c r="D195" s="677">
        <v>0</v>
      </c>
      <c r="E195" s="677">
        <v>0</v>
      </c>
      <c r="F195" s="677">
        <v>0</v>
      </c>
      <c r="G195" s="677">
        <v>0</v>
      </c>
      <c r="H195" s="677">
        <v>0</v>
      </c>
      <c r="I195" s="677">
        <v>0</v>
      </c>
      <c r="J195" s="677">
        <v>0</v>
      </c>
      <c r="K195" s="677">
        <v>0</v>
      </c>
      <c r="L195" s="677">
        <v>0</v>
      </c>
      <c r="M195" s="677">
        <v>0</v>
      </c>
      <c r="N195" s="678">
        <v>0</v>
      </c>
      <c r="O195" s="676">
        <v>0</v>
      </c>
      <c r="P195" s="677">
        <v>0</v>
      </c>
      <c r="Q195" s="677">
        <v>0</v>
      </c>
      <c r="R195" s="677">
        <v>0</v>
      </c>
      <c r="S195" s="677">
        <v>0</v>
      </c>
      <c r="T195" s="677">
        <v>0</v>
      </c>
      <c r="U195" s="677">
        <v>0</v>
      </c>
      <c r="V195" s="677">
        <v>0</v>
      </c>
      <c r="W195" s="677">
        <v>0</v>
      </c>
      <c r="X195" s="677">
        <v>0</v>
      </c>
      <c r="Y195" s="677">
        <v>0</v>
      </c>
      <c r="Z195" s="678">
        <v>0</v>
      </c>
      <c r="AA195" s="679">
        <v>0</v>
      </c>
      <c r="AB195" s="677">
        <v>0</v>
      </c>
      <c r="AC195" s="677">
        <v>0</v>
      </c>
      <c r="AD195" s="677">
        <v>0</v>
      </c>
      <c r="AE195" s="677">
        <v>0</v>
      </c>
      <c r="AF195" s="677"/>
      <c r="AG195" s="677"/>
      <c r="AH195" s="677"/>
      <c r="AI195" s="677"/>
      <c r="AJ195" s="677"/>
      <c r="AK195" s="677"/>
      <c r="AL195" s="677">
        <v>0</v>
      </c>
      <c r="AM195" s="677"/>
      <c r="AN195" s="677">
        <v>0</v>
      </c>
      <c r="AO195" s="677">
        <v>0</v>
      </c>
      <c r="AP195" s="677">
        <v>0</v>
      </c>
      <c r="AQ195" s="677">
        <v>0</v>
      </c>
      <c r="AR195" s="677">
        <v>0</v>
      </c>
      <c r="AS195" s="677">
        <v>0</v>
      </c>
      <c r="AT195" s="677">
        <v>0</v>
      </c>
      <c r="AU195" s="677">
        <v>0</v>
      </c>
      <c r="AV195" s="676"/>
      <c r="AW195" s="677">
        <v>0</v>
      </c>
      <c r="AX195" s="677"/>
      <c r="AY195" s="677"/>
      <c r="AZ195" s="677"/>
      <c r="BA195" s="677"/>
      <c r="BB195" s="677"/>
      <c r="BC195" s="677"/>
      <c r="BD195" s="677"/>
      <c r="BE195" s="678">
        <v>0</v>
      </c>
      <c r="BF195" s="417"/>
      <c r="BG195" s="408"/>
      <c r="BH195" s="408"/>
      <c r="BI195" s="408"/>
      <c r="BJ195" s="408"/>
      <c r="BK195" s="408"/>
    </row>
    <row r="196" spans="1:63" s="390" customFormat="1" ht="12.75">
      <c r="A196" s="410"/>
      <c r="B196" s="360" t="s">
        <v>370</v>
      </c>
      <c r="C196" s="676">
        <v>0</v>
      </c>
      <c r="D196" s="677">
        <v>0</v>
      </c>
      <c r="E196" s="677">
        <v>0</v>
      </c>
      <c r="F196" s="677">
        <v>0</v>
      </c>
      <c r="G196" s="677">
        <v>0</v>
      </c>
      <c r="H196" s="677">
        <v>0</v>
      </c>
      <c r="I196" s="677">
        <v>0</v>
      </c>
      <c r="J196" s="677">
        <v>0</v>
      </c>
      <c r="K196" s="677">
        <v>0</v>
      </c>
      <c r="L196" s="677">
        <v>0</v>
      </c>
      <c r="M196" s="677">
        <v>0</v>
      </c>
      <c r="N196" s="678">
        <v>0</v>
      </c>
      <c r="O196" s="676">
        <v>0</v>
      </c>
      <c r="P196" s="677">
        <v>0</v>
      </c>
      <c r="Q196" s="677">
        <v>0</v>
      </c>
      <c r="R196" s="677">
        <v>0</v>
      </c>
      <c r="S196" s="677">
        <v>0</v>
      </c>
      <c r="T196" s="677">
        <v>0</v>
      </c>
      <c r="U196" s="677">
        <v>0</v>
      </c>
      <c r="V196" s="677">
        <v>0</v>
      </c>
      <c r="W196" s="677">
        <v>0</v>
      </c>
      <c r="X196" s="677">
        <v>0</v>
      </c>
      <c r="Y196" s="677">
        <v>0</v>
      </c>
      <c r="Z196" s="678">
        <v>0</v>
      </c>
      <c r="AA196" s="679">
        <v>0</v>
      </c>
      <c r="AB196" s="677">
        <v>0</v>
      </c>
      <c r="AC196" s="677">
        <v>0</v>
      </c>
      <c r="AD196" s="677">
        <v>0</v>
      </c>
      <c r="AE196" s="677">
        <v>0</v>
      </c>
      <c r="AF196" s="677"/>
      <c r="AG196" s="677"/>
      <c r="AH196" s="677"/>
      <c r="AI196" s="677"/>
      <c r="AJ196" s="677"/>
      <c r="AK196" s="677"/>
      <c r="AL196" s="677">
        <v>0</v>
      </c>
      <c r="AM196" s="677"/>
      <c r="AN196" s="677">
        <v>0</v>
      </c>
      <c r="AO196" s="677">
        <v>0</v>
      </c>
      <c r="AP196" s="677">
        <v>0</v>
      </c>
      <c r="AQ196" s="677">
        <v>0</v>
      </c>
      <c r="AR196" s="677">
        <v>0</v>
      </c>
      <c r="AS196" s="677">
        <v>0</v>
      </c>
      <c r="AT196" s="677">
        <v>0</v>
      </c>
      <c r="AU196" s="677">
        <v>0</v>
      </c>
      <c r="AV196" s="676"/>
      <c r="AW196" s="677">
        <v>0</v>
      </c>
      <c r="AX196" s="677"/>
      <c r="AY196" s="677"/>
      <c r="AZ196" s="677"/>
      <c r="BA196" s="677"/>
      <c r="BB196" s="677"/>
      <c r="BC196" s="677"/>
      <c r="BD196" s="677"/>
      <c r="BE196" s="678">
        <v>0</v>
      </c>
      <c r="BF196" s="417"/>
      <c r="BG196" s="408"/>
      <c r="BH196" s="408"/>
      <c r="BI196" s="408"/>
      <c r="BJ196" s="408"/>
      <c r="BK196" s="408"/>
    </row>
    <row r="197" spans="1:63" s="390" customFormat="1" ht="12.75">
      <c r="A197" s="410"/>
      <c r="B197" s="360" t="s">
        <v>371</v>
      </c>
      <c r="C197" s="676">
        <v>0</v>
      </c>
      <c r="D197" s="677">
        <v>0</v>
      </c>
      <c r="E197" s="677">
        <v>0.57999999999999996</v>
      </c>
      <c r="F197" s="677">
        <v>0</v>
      </c>
      <c r="G197" s="677">
        <v>0</v>
      </c>
      <c r="H197" s="677">
        <v>0</v>
      </c>
      <c r="I197" s="677">
        <v>0</v>
      </c>
      <c r="J197" s="677">
        <v>0</v>
      </c>
      <c r="K197" s="677">
        <v>0</v>
      </c>
      <c r="L197" s="677">
        <v>0</v>
      </c>
      <c r="M197" s="677">
        <v>0.57999999999999996</v>
      </c>
      <c r="N197" s="678">
        <v>0</v>
      </c>
      <c r="O197" s="676">
        <v>0</v>
      </c>
      <c r="P197" s="677">
        <v>0</v>
      </c>
      <c r="Q197" s="677">
        <v>0.57999999999999996</v>
      </c>
      <c r="R197" s="677">
        <v>0</v>
      </c>
      <c r="S197" s="677">
        <v>0</v>
      </c>
      <c r="T197" s="677">
        <v>0</v>
      </c>
      <c r="U197" s="677">
        <v>0</v>
      </c>
      <c r="V197" s="677">
        <v>0</v>
      </c>
      <c r="W197" s="677">
        <v>0</v>
      </c>
      <c r="X197" s="677">
        <v>0</v>
      </c>
      <c r="Y197" s="677">
        <v>0.57999999999999996</v>
      </c>
      <c r="Z197" s="678">
        <v>0</v>
      </c>
      <c r="AA197" s="679">
        <v>0.39032559999999999</v>
      </c>
      <c r="AB197" s="677">
        <v>0</v>
      </c>
      <c r="AC197" s="677">
        <v>0</v>
      </c>
      <c r="AD197" s="677">
        <v>0.57999999999999996</v>
      </c>
      <c r="AE197" s="677">
        <v>0</v>
      </c>
      <c r="AF197" s="677"/>
      <c r="AG197" s="677"/>
      <c r="AH197" s="677"/>
      <c r="AI197" s="677"/>
      <c r="AJ197" s="677"/>
      <c r="AK197" s="677"/>
      <c r="AL197" s="677">
        <v>0.57999999999999996</v>
      </c>
      <c r="AM197" s="677"/>
      <c r="AN197" s="677">
        <v>0</v>
      </c>
      <c r="AO197" s="677">
        <v>0</v>
      </c>
      <c r="AP197" s="677">
        <v>0</v>
      </c>
      <c r="AQ197" s="677">
        <v>0</v>
      </c>
      <c r="AR197" s="677">
        <v>0</v>
      </c>
      <c r="AS197" s="677">
        <v>0</v>
      </c>
      <c r="AT197" s="677">
        <v>0.57999999999999996</v>
      </c>
      <c r="AU197" s="677">
        <v>0</v>
      </c>
      <c r="AV197" s="676"/>
      <c r="AW197" s="677">
        <v>0.39032559999999999</v>
      </c>
      <c r="AX197" s="677"/>
      <c r="AY197" s="677"/>
      <c r="AZ197" s="677"/>
      <c r="BA197" s="677">
        <v>0.39032559999999999</v>
      </c>
      <c r="BB197" s="677"/>
      <c r="BC197" s="677"/>
      <c r="BD197" s="677"/>
      <c r="BE197" s="678">
        <v>0.39032559999999999</v>
      </c>
      <c r="BF197" s="417"/>
      <c r="BG197" s="408"/>
      <c r="BH197" s="408"/>
      <c r="BI197" s="408"/>
      <c r="BJ197" s="408"/>
      <c r="BK197" s="408"/>
    </row>
    <row r="198" spans="1:63" s="390" customFormat="1" ht="12.75">
      <c r="A198" s="410"/>
      <c r="B198" s="360" t="s">
        <v>372</v>
      </c>
      <c r="C198" s="676">
        <v>0</v>
      </c>
      <c r="D198" s="677">
        <v>0</v>
      </c>
      <c r="E198" s="677">
        <v>0</v>
      </c>
      <c r="F198" s="677">
        <v>0</v>
      </c>
      <c r="G198" s="677">
        <v>0</v>
      </c>
      <c r="H198" s="677">
        <v>0</v>
      </c>
      <c r="I198" s="677">
        <v>0</v>
      </c>
      <c r="J198" s="677">
        <v>0</v>
      </c>
      <c r="K198" s="677">
        <v>0</v>
      </c>
      <c r="L198" s="677">
        <v>0</v>
      </c>
      <c r="M198" s="677">
        <v>0</v>
      </c>
      <c r="N198" s="678">
        <v>0</v>
      </c>
      <c r="O198" s="676">
        <v>0</v>
      </c>
      <c r="P198" s="677">
        <v>0</v>
      </c>
      <c r="Q198" s="677">
        <v>0</v>
      </c>
      <c r="R198" s="677">
        <v>0</v>
      </c>
      <c r="S198" s="677">
        <v>0</v>
      </c>
      <c r="T198" s="677">
        <v>0</v>
      </c>
      <c r="U198" s="677">
        <v>0</v>
      </c>
      <c r="V198" s="677">
        <v>0</v>
      </c>
      <c r="W198" s="677">
        <v>0</v>
      </c>
      <c r="X198" s="677">
        <v>0</v>
      </c>
      <c r="Y198" s="677">
        <v>0</v>
      </c>
      <c r="Z198" s="678">
        <v>0</v>
      </c>
      <c r="AA198" s="679">
        <v>0</v>
      </c>
      <c r="AB198" s="677">
        <v>0</v>
      </c>
      <c r="AC198" s="677">
        <v>0</v>
      </c>
      <c r="AD198" s="677">
        <v>0</v>
      </c>
      <c r="AE198" s="677">
        <v>0</v>
      </c>
      <c r="AF198" s="677"/>
      <c r="AG198" s="677"/>
      <c r="AH198" s="677"/>
      <c r="AI198" s="677"/>
      <c r="AJ198" s="677"/>
      <c r="AK198" s="677"/>
      <c r="AL198" s="677">
        <v>0</v>
      </c>
      <c r="AM198" s="677"/>
      <c r="AN198" s="677">
        <v>0</v>
      </c>
      <c r="AO198" s="677">
        <v>0</v>
      </c>
      <c r="AP198" s="677">
        <v>0</v>
      </c>
      <c r="AQ198" s="677">
        <v>0</v>
      </c>
      <c r="AR198" s="677">
        <v>0</v>
      </c>
      <c r="AS198" s="677">
        <v>0</v>
      </c>
      <c r="AT198" s="677">
        <v>0</v>
      </c>
      <c r="AU198" s="677">
        <v>0</v>
      </c>
      <c r="AV198" s="676"/>
      <c r="AW198" s="677">
        <v>0</v>
      </c>
      <c r="AX198" s="677"/>
      <c r="AY198" s="677"/>
      <c r="AZ198" s="677"/>
      <c r="BA198" s="677"/>
      <c r="BB198" s="677"/>
      <c r="BC198" s="677"/>
      <c r="BD198" s="677"/>
      <c r="BE198" s="678">
        <v>0</v>
      </c>
      <c r="BF198" s="417"/>
      <c r="BG198" s="408"/>
      <c r="BH198" s="408"/>
      <c r="BI198" s="408"/>
      <c r="BJ198" s="408"/>
      <c r="BK198" s="408"/>
    </row>
    <row r="199" spans="1:63" s="390" customFormat="1" ht="12.75">
      <c r="A199" s="410"/>
      <c r="B199" s="360" t="s">
        <v>373</v>
      </c>
      <c r="C199" s="676">
        <v>0</v>
      </c>
      <c r="D199" s="677">
        <v>0</v>
      </c>
      <c r="E199" s="677">
        <v>0</v>
      </c>
      <c r="F199" s="677">
        <v>0</v>
      </c>
      <c r="G199" s="677">
        <v>0</v>
      </c>
      <c r="H199" s="677">
        <v>0</v>
      </c>
      <c r="I199" s="677">
        <v>0</v>
      </c>
      <c r="J199" s="677">
        <v>0</v>
      </c>
      <c r="K199" s="677">
        <v>0</v>
      </c>
      <c r="L199" s="677">
        <v>0</v>
      </c>
      <c r="M199" s="677">
        <v>0</v>
      </c>
      <c r="N199" s="678">
        <v>0</v>
      </c>
      <c r="O199" s="676">
        <v>0</v>
      </c>
      <c r="P199" s="677">
        <v>0</v>
      </c>
      <c r="Q199" s="677">
        <v>0</v>
      </c>
      <c r="R199" s="677">
        <v>0</v>
      </c>
      <c r="S199" s="677">
        <v>0</v>
      </c>
      <c r="T199" s="677">
        <v>0</v>
      </c>
      <c r="U199" s="677">
        <v>0</v>
      </c>
      <c r="V199" s="677">
        <v>0</v>
      </c>
      <c r="W199" s="677">
        <v>0</v>
      </c>
      <c r="X199" s="677">
        <v>0</v>
      </c>
      <c r="Y199" s="677">
        <v>0</v>
      </c>
      <c r="Z199" s="678">
        <v>0</v>
      </c>
      <c r="AA199" s="679">
        <v>47.654046080000001</v>
      </c>
      <c r="AB199" s="677">
        <v>0</v>
      </c>
      <c r="AC199" s="677">
        <v>0</v>
      </c>
      <c r="AD199" s="677">
        <v>0</v>
      </c>
      <c r="AE199" s="677">
        <v>0</v>
      </c>
      <c r="AF199" s="677"/>
      <c r="AG199" s="677"/>
      <c r="AH199" s="677"/>
      <c r="AI199" s="677"/>
      <c r="AJ199" s="677"/>
      <c r="AK199" s="677"/>
      <c r="AL199" s="677">
        <v>0</v>
      </c>
      <c r="AM199" s="677"/>
      <c r="AN199" s="677">
        <v>0</v>
      </c>
      <c r="AO199" s="677">
        <v>0</v>
      </c>
      <c r="AP199" s="677">
        <v>0</v>
      </c>
      <c r="AQ199" s="677">
        <v>0</v>
      </c>
      <c r="AR199" s="677">
        <v>0</v>
      </c>
      <c r="AS199" s="677">
        <v>0</v>
      </c>
      <c r="AT199" s="677">
        <v>0</v>
      </c>
      <c r="AU199" s="677">
        <v>0</v>
      </c>
      <c r="AV199" s="676">
        <v>0</v>
      </c>
      <c r="AW199" s="677">
        <v>47.654046080000001</v>
      </c>
      <c r="AX199" s="677">
        <v>0</v>
      </c>
      <c r="AY199" s="677">
        <v>0</v>
      </c>
      <c r="AZ199" s="677">
        <v>0</v>
      </c>
      <c r="BA199" s="677">
        <v>47.654046080000001</v>
      </c>
      <c r="BB199" s="677">
        <v>0</v>
      </c>
      <c r="BC199" s="677">
        <v>0</v>
      </c>
      <c r="BD199" s="677">
        <v>0</v>
      </c>
      <c r="BE199" s="678">
        <v>47.654046080000001</v>
      </c>
      <c r="BF199" s="417"/>
      <c r="BG199" s="408"/>
      <c r="BH199" s="408"/>
      <c r="BI199" s="408"/>
      <c r="BJ199" s="408"/>
      <c r="BK199" s="408"/>
    </row>
    <row r="200" spans="1:63" s="390" customFormat="1" ht="12.75">
      <c r="A200" s="410"/>
      <c r="B200" s="360" t="s">
        <v>374</v>
      </c>
      <c r="C200" s="676">
        <v>0</v>
      </c>
      <c r="D200" s="677">
        <v>0</v>
      </c>
      <c r="E200" s="677">
        <v>0</v>
      </c>
      <c r="F200" s="677">
        <v>0</v>
      </c>
      <c r="G200" s="677">
        <v>0</v>
      </c>
      <c r="H200" s="677">
        <v>0</v>
      </c>
      <c r="I200" s="677">
        <v>0</v>
      </c>
      <c r="J200" s="677">
        <v>0</v>
      </c>
      <c r="K200" s="677">
        <v>0</v>
      </c>
      <c r="L200" s="677">
        <v>0</v>
      </c>
      <c r="M200" s="677">
        <v>0</v>
      </c>
      <c r="N200" s="678">
        <v>0</v>
      </c>
      <c r="O200" s="676">
        <v>0</v>
      </c>
      <c r="P200" s="677">
        <v>0</v>
      </c>
      <c r="Q200" s="677">
        <v>0</v>
      </c>
      <c r="R200" s="677">
        <v>0</v>
      </c>
      <c r="S200" s="677">
        <v>0</v>
      </c>
      <c r="T200" s="677">
        <v>0</v>
      </c>
      <c r="U200" s="677">
        <v>0</v>
      </c>
      <c r="V200" s="677">
        <v>0</v>
      </c>
      <c r="W200" s="677">
        <v>0</v>
      </c>
      <c r="X200" s="677">
        <v>0</v>
      </c>
      <c r="Y200" s="677">
        <v>0</v>
      </c>
      <c r="Z200" s="678">
        <v>0</v>
      </c>
      <c r="AA200" s="679">
        <v>0</v>
      </c>
      <c r="AB200" s="677">
        <v>0</v>
      </c>
      <c r="AC200" s="677">
        <v>0</v>
      </c>
      <c r="AD200" s="677">
        <v>0</v>
      </c>
      <c r="AE200" s="677">
        <v>0</v>
      </c>
      <c r="AF200" s="677"/>
      <c r="AG200" s="677"/>
      <c r="AH200" s="677"/>
      <c r="AI200" s="677"/>
      <c r="AJ200" s="677"/>
      <c r="AK200" s="677"/>
      <c r="AL200" s="677">
        <v>0</v>
      </c>
      <c r="AM200" s="677"/>
      <c r="AN200" s="677">
        <v>0</v>
      </c>
      <c r="AO200" s="677">
        <v>0</v>
      </c>
      <c r="AP200" s="677">
        <v>0</v>
      </c>
      <c r="AQ200" s="677">
        <v>0</v>
      </c>
      <c r="AR200" s="677">
        <v>0</v>
      </c>
      <c r="AS200" s="677">
        <v>0</v>
      </c>
      <c r="AT200" s="677">
        <v>0</v>
      </c>
      <c r="AU200" s="677">
        <v>0</v>
      </c>
      <c r="AV200" s="676"/>
      <c r="AW200" s="677">
        <v>0</v>
      </c>
      <c r="AX200" s="677"/>
      <c r="AY200" s="677"/>
      <c r="AZ200" s="677"/>
      <c r="BA200" s="677"/>
      <c r="BB200" s="677"/>
      <c r="BC200" s="677"/>
      <c r="BD200" s="677"/>
      <c r="BE200" s="678">
        <v>0</v>
      </c>
      <c r="BF200" s="417"/>
      <c r="BG200" s="408"/>
      <c r="BH200" s="408"/>
      <c r="BI200" s="408"/>
      <c r="BJ200" s="408"/>
      <c r="BK200" s="408"/>
    </row>
    <row r="201" spans="1:63" s="390" customFormat="1" ht="12.75">
      <c r="A201" s="410"/>
      <c r="B201" s="360" t="s">
        <v>375</v>
      </c>
      <c r="C201" s="676">
        <v>0</v>
      </c>
      <c r="D201" s="677">
        <v>0</v>
      </c>
      <c r="E201" s="677">
        <v>0</v>
      </c>
      <c r="F201" s="677">
        <v>0</v>
      </c>
      <c r="G201" s="677">
        <v>0</v>
      </c>
      <c r="H201" s="677">
        <v>0</v>
      </c>
      <c r="I201" s="677">
        <v>0</v>
      </c>
      <c r="J201" s="677">
        <v>0</v>
      </c>
      <c r="K201" s="677">
        <v>0</v>
      </c>
      <c r="L201" s="677">
        <v>0</v>
      </c>
      <c r="M201" s="677">
        <v>0</v>
      </c>
      <c r="N201" s="678">
        <v>0</v>
      </c>
      <c r="O201" s="676">
        <v>0</v>
      </c>
      <c r="P201" s="677">
        <v>0</v>
      </c>
      <c r="Q201" s="677">
        <v>0</v>
      </c>
      <c r="R201" s="677">
        <v>0</v>
      </c>
      <c r="S201" s="677">
        <v>0</v>
      </c>
      <c r="T201" s="677">
        <v>0</v>
      </c>
      <c r="U201" s="677">
        <v>0</v>
      </c>
      <c r="V201" s="677">
        <v>0</v>
      </c>
      <c r="W201" s="677">
        <v>0</v>
      </c>
      <c r="X201" s="677">
        <v>0</v>
      </c>
      <c r="Y201" s="677">
        <v>0</v>
      </c>
      <c r="Z201" s="678">
        <v>0</v>
      </c>
      <c r="AA201" s="679">
        <v>47.654046080000001</v>
      </c>
      <c r="AB201" s="677">
        <v>0</v>
      </c>
      <c r="AC201" s="677">
        <v>0</v>
      </c>
      <c r="AD201" s="677">
        <v>0</v>
      </c>
      <c r="AE201" s="677">
        <v>0</v>
      </c>
      <c r="AF201" s="677"/>
      <c r="AG201" s="677"/>
      <c r="AH201" s="677"/>
      <c r="AI201" s="677"/>
      <c r="AJ201" s="677"/>
      <c r="AK201" s="677"/>
      <c r="AL201" s="677">
        <v>0</v>
      </c>
      <c r="AM201" s="677"/>
      <c r="AN201" s="677">
        <v>0</v>
      </c>
      <c r="AO201" s="677">
        <v>0</v>
      </c>
      <c r="AP201" s="677">
        <v>0</v>
      </c>
      <c r="AQ201" s="677">
        <v>0</v>
      </c>
      <c r="AR201" s="677">
        <v>0</v>
      </c>
      <c r="AS201" s="677">
        <v>0</v>
      </c>
      <c r="AT201" s="677">
        <v>0</v>
      </c>
      <c r="AU201" s="677">
        <v>0</v>
      </c>
      <c r="AV201" s="676"/>
      <c r="AW201" s="677">
        <v>47.654046080000001</v>
      </c>
      <c r="AX201" s="677"/>
      <c r="AY201" s="677"/>
      <c r="AZ201" s="677"/>
      <c r="BA201" s="677">
        <v>47.654046080000001</v>
      </c>
      <c r="BB201" s="677"/>
      <c r="BC201" s="677"/>
      <c r="BD201" s="677"/>
      <c r="BE201" s="678">
        <v>47.654046080000001</v>
      </c>
      <c r="BF201" s="417"/>
      <c r="BG201" s="408"/>
      <c r="BH201" s="408"/>
      <c r="BI201" s="408"/>
      <c r="BJ201" s="408"/>
      <c r="BK201" s="408"/>
    </row>
    <row r="202" spans="1:63" s="390" customFormat="1" ht="12.75">
      <c r="A202" s="410"/>
      <c r="B202" s="360" t="s">
        <v>376</v>
      </c>
      <c r="C202" s="676">
        <v>0</v>
      </c>
      <c r="D202" s="677">
        <v>0</v>
      </c>
      <c r="E202" s="677">
        <v>0</v>
      </c>
      <c r="F202" s="677">
        <v>0</v>
      </c>
      <c r="G202" s="677">
        <v>0</v>
      </c>
      <c r="H202" s="677">
        <v>0</v>
      </c>
      <c r="I202" s="677">
        <v>0</v>
      </c>
      <c r="J202" s="677">
        <v>0</v>
      </c>
      <c r="K202" s="677">
        <v>0</v>
      </c>
      <c r="L202" s="677">
        <v>0</v>
      </c>
      <c r="M202" s="677">
        <v>0</v>
      </c>
      <c r="N202" s="678">
        <v>0</v>
      </c>
      <c r="O202" s="676">
        <v>0</v>
      </c>
      <c r="P202" s="677">
        <v>0</v>
      </c>
      <c r="Q202" s="677">
        <v>0</v>
      </c>
      <c r="R202" s="677">
        <v>0</v>
      </c>
      <c r="S202" s="677">
        <v>0</v>
      </c>
      <c r="T202" s="677">
        <v>0</v>
      </c>
      <c r="U202" s="677">
        <v>0</v>
      </c>
      <c r="V202" s="677">
        <v>0</v>
      </c>
      <c r="W202" s="677">
        <v>0</v>
      </c>
      <c r="X202" s="677">
        <v>0</v>
      </c>
      <c r="Y202" s="677">
        <v>0</v>
      </c>
      <c r="Z202" s="678">
        <v>0</v>
      </c>
      <c r="AA202" s="679">
        <v>0</v>
      </c>
      <c r="AB202" s="677">
        <v>0</v>
      </c>
      <c r="AC202" s="677">
        <v>0</v>
      </c>
      <c r="AD202" s="677">
        <v>0</v>
      </c>
      <c r="AE202" s="677">
        <v>0</v>
      </c>
      <c r="AF202" s="677"/>
      <c r="AG202" s="677"/>
      <c r="AH202" s="677"/>
      <c r="AI202" s="677"/>
      <c r="AJ202" s="677"/>
      <c r="AK202" s="677"/>
      <c r="AL202" s="677">
        <v>0</v>
      </c>
      <c r="AM202" s="677"/>
      <c r="AN202" s="677">
        <v>0</v>
      </c>
      <c r="AO202" s="677">
        <v>0</v>
      </c>
      <c r="AP202" s="677">
        <v>0</v>
      </c>
      <c r="AQ202" s="677">
        <v>0</v>
      </c>
      <c r="AR202" s="677">
        <v>0</v>
      </c>
      <c r="AS202" s="677">
        <v>0</v>
      </c>
      <c r="AT202" s="677">
        <v>0</v>
      </c>
      <c r="AU202" s="677">
        <v>0</v>
      </c>
      <c r="AV202" s="676"/>
      <c r="AW202" s="677">
        <v>0</v>
      </c>
      <c r="AX202" s="677"/>
      <c r="AY202" s="677"/>
      <c r="AZ202" s="677"/>
      <c r="BA202" s="677"/>
      <c r="BB202" s="677"/>
      <c r="BC202" s="677"/>
      <c r="BD202" s="677"/>
      <c r="BE202" s="678">
        <v>0</v>
      </c>
      <c r="BF202" s="417"/>
      <c r="BG202" s="408"/>
      <c r="BH202" s="408"/>
      <c r="BI202" s="408"/>
      <c r="BJ202" s="408"/>
      <c r="BK202" s="408"/>
    </row>
    <row r="203" spans="1:63" s="390" customFormat="1" ht="12.75">
      <c r="A203" s="410"/>
      <c r="B203" s="360" t="s">
        <v>377</v>
      </c>
      <c r="C203" s="676">
        <v>0</v>
      </c>
      <c r="D203" s="677">
        <v>0</v>
      </c>
      <c r="E203" s="677">
        <v>0</v>
      </c>
      <c r="F203" s="677">
        <v>0</v>
      </c>
      <c r="G203" s="677">
        <v>0</v>
      </c>
      <c r="H203" s="677">
        <v>0</v>
      </c>
      <c r="I203" s="677">
        <v>0</v>
      </c>
      <c r="J203" s="677">
        <v>0</v>
      </c>
      <c r="K203" s="677">
        <v>0</v>
      </c>
      <c r="L203" s="677">
        <v>0</v>
      </c>
      <c r="M203" s="677">
        <v>0</v>
      </c>
      <c r="N203" s="678">
        <v>0</v>
      </c>
      <c r="O203" s="676">
        <v>0</v>
      </c>
      <c r="P203" s="677">
        <v>0</v>
      </c>
      <c r="Q203" s="677">
        <v>0</v>
      </c>
      <c r="R203" s="677">
        <v>0</v>
      </c>
      <c r="S203" s="677">
        <v>0</v>
      </c>
      <c r="T203" s="677">
        <v>0</v>
      </c>
      <c r="U203" s="677">
        <v>0</v>
      </c>
      <c r="V203" s="677">
        <v>0</v>
      </c>
      <c r="W203" s="677">
        <v>0</v>
      </c>
      <c r="X203" s="677">
        <v>0</v>
      </c>
      <c r="Y203" s="677">
        <v>0</v>
      </c>
      <c r="Z203" s="678">
        <v>0</v>
      </c>
      <c r="AA203" s="679">
        <v>0</v>
      </c>
      <c r="AB203" s="677">
        <v>0</v>
      </c>
      <c r="AC203" s="677">
        <v>0</v>
      </c>
      <c r="AD203" s="677">
        <v>0</v>
      </c>
      <c r="AE203" s="677">
        <v>0</v>
      </c>
      <c r="AF203" s="677"/>
      <c r="AG203" s="677"/>
      <c r="AH203" s="677"/>
      <c r="AI203" s="677"/>
      <c r="AJ203" s="677"/>
      <c r="AK203" s="677"/>
      <c r="AL203" s="677">
        <v>0</v>
      </c>
      <c r="AM203" s="677"/>
      <c r="AN203" s="677">
        <v>0</v>
      </c>
      <c r="AO203" s="677">
        <v>0</v>
      </c>
      <c r="AP203" s="677">
        <v>0</v>
      </c>
      <c r="AQ203" s="677">
        <v>0</v>
      </c>
      <c r="AR203" s="677">
        <v>0</v>
      </c>
      <c r="AS203" s="677">
        <v>0</v>
      </c>
      <c r="AT203" s="677">
        <v>0</v>
      </c>
      <c r="AU203" s="677">
        <v>0</v>
      </c>
      <c r="AV203" s="676"/>
      <c r="AW203" s="677">
        <v>0</v>
      </c>
      <c r="AX203" s="677"/>
      <c r="AY203" s="677"/>
      <c r="AZ203" s="677"/>
      <c r="BA203" s="677"/>
      <c r="BB203" s="677"/>
      <c r="BC203" s="677"/>
      <c r="BD203" s="677"/>
      <c r="BE203" s="678">
        <v>0</v>
      </c>
      <c r="BF203" s="417"/>
      <c r="BG203" s="408"/>
      <c r="BH203" s="408"/>
      <c r="BI203" s="408"/>
      <c r="BJ203" s="408"/>
      <c r="BK203" s="408"/>
    </row>
    <row r="204" spans="1:63" s="390" customFormat="1" ht="12.75">
      <c r="A204" s="410"/>
      <c r="B204" s="360" t="s">
        <v>67</v>
      </c>
      <c r="C204" s="676">
        <v>0</v>
      </c>
      <c r="D204" s="677">
        <v>0</v>
      </c>
      <c r="E204" s="677">
        <v>0</v>
      </c>
      <c r="F204" s="677">
        <v>0</v>
      </c>
      <c r="G204" s="677">
        <v>0</v>
      </c>
      <c r="H204" s="677">
        <v>0</v>
      </c>
      <c r="I204" s="677">
        <v>0</v>
      </c>
      <c r="J204" s="677">
        <v>0</v>
      </c>
      <c r="K204" s="677">
        <v>0</v>
      </c>
      <c r="L204" s="677">
        <v>0</v>
      </c>
      <c r="M204" s="677">
        <v>0</v>
      </c>
      <c r="N204" s="678">
        <v>0</v>
      </c>
      <c r="O204" s="676">
        <v>0</v>
      </c>
      <c r="P204" s="677">
        <v>0</v>
      </c>
      <c r="Q204" s="677">
        <v>0</v>
      </c>
      <c r="R204" s="677">
        <v>0</v>
      </c>
      <c r="S204" s="677">
        <v>0</v>
      </c>
      <c r="T204" s="677">
        <v>0</v>
      </c>
      <c r="U204" s="677">
        <v>0</v>
      </c>
      <c r="V204" s="677">
        <v>0</v>
      </c>
      <c r="W204" s="677">
        <v>0</v>
      </c>
      <c r="X204" s="677">
        <v>0</v>
      </c>
      <c r="Y204" s="677">
        <v>0</v>
      </c>
      <c r="Z204" s="678">
        <v>0</v>
      </c>
      <c r="AA204" s="679">
        <v>0</v>
      </c>
      <c r="AB204" s="677">
        <v>0</v>
      </c>
      <c r="AC204" s="677">
        <v>0</v>
      </c>
      <c r="AD204" s="677">
        <v>0</v>
      </c>
      <c r="AE204" s="677">
        <v>0</v>
      </c>
      <c r="AF204" s="677"/>
      <c r="AG204" s="677"/>
      <c r="AH204" s="677"/>
      <c r="AI204" s="677"/>
      <c r="AJ204" s="677"/>
      <c r="AK204" s="677"/>
      <c r="AL204" s="677">
        <v>0</v>
      </c>
      <c r="AM204" s="677"/>
      <c r="AN204" s="677">
        <v>0</v>
      </c>
      <c r="AO204" s="677">
        <v>0</v>
      </c>
      <c r="AP204" s="677">
        <v>0</v>
      </c>
      <c r="AQ204" s="677">
        <v>0</v>
      </c>
      <c r="AR204" s="677">
        <v>0</v>
      </c>
      <c r="AS204" s="677">
        <v>0</v>
      </c>
      <c r="AT204" s="677">
        <v>0</v>
      </c>
      <c r="AU204" s="677">
        <v>0</v>
      </c>
      <c r="AV204" s="676"/>
      <c r="AW204" s="677">
        <v>0</v>
      </c>
      <c r="AX204" s="677"/>
      <c r="AY204" s="677"/>
      <c r="AZ204" s="677"/>
      <c r="BA204" s="677"/>
      <c r="BB204" s="677"/>
      <c r="BC204" s="677"/>
      <c r="BD204" s="677"/>
      <c r="BE204" s="678">
        <v>0</v>
      </c>
      <c r="BF204" s="417"/>
      <c r="BG204" s="408"/>
      <c r="BH204" s="408"/>
      <c r="BI204" s="408"/>
      <c r="BJ204" s="408"/>
      <c r="BK204" s="408"/>
    </row>
    <row r="205" spans="1:63" s="400" customFormat="1" ht="25.5">
      <c r="A205" s="411">
        <v>7</v>
      </c>
      <c r="B205" s="670" t="s">
        <v>60</v>
      </c>
      <c r="C205" s="657">
        <v>0</v>
      </c>
      <c r="D205" s="658">
        <v>0</v>
      </c>
      <c r="E205" s="658">
        <v>14.94</v>
      </c>
      <c r="F205" s="658">
        <v>0</v>
      </c>
      <c r="G205" s="658">
        <v>0</v>
      </c>
      <c r="H205" s="658">
        <v>0</v>
      </c>
      <c r="I205" s="658">
        <v>0</v>
      </c>
      <c r="J205" s="658">
        <v>0</v>
      </c>
      <c r="K205" s="658">
        <v>0</v>
      </c>
      <c r="L205" s="658">
        <v>0</v>
      </c>
      <c r="M205" s="658">
        <v>14.94</v>
      </c>
      <c r="N205" s="659">
        <v>0</v>
      </c>
      <c r="O205" s="671">
        <v>0</v>
      </c>
      <c r="P205" s="672">
        <v>0</v>
      </c>
      <c r="Q205" s="672">
        <v>14.94</v>
      </c>
      <c r="R205" s="672">
        <v>0</v>
      </c>
      <c r="S205" s="672">
        <v>0</v>
      </c>
      <c r="T205" s="672">
        <v>0</v>
      </c>
      <c r="U205" s="672">
        <v>0</v>
      </c>
      <c r="V205" s="672">
        <v>0</v>
      </c>
      <c r="W205" s="672">
        <v>0</v>
      </c>
      <c r="X205" s="672">
        <v>0</v>
      </c>
      <c r="Y205" s="672">
        <v>14.94</v>
      </c>
      <c r="Z205" s="673">
        <v>0</v>
      </c>
      <c r="AA205" s="674">
        <v>9.2372881400000004</v>
      </c>
      <c r="AB205" s="658">
        <v>0</v>
      </c>
      <c r="AC205" s="658">
        <v>0</v>
      </c>
      <c r="AD205" s="672">
        <v>14.94</v>
      </c>
      <c r="AE205" s="672">
        <v>0</v>
      </c>
      <c r="AF205" s="672"/>
      <c r="AG205" s="672"/>
      <c r="AH205" s="672"/>
      <c r="AI205" s="672"/>
      <c r="AJ205" s="672"/>
      <c r="AK205" s="672"/>
      <c r="AL205" s="672">
        <v>14.94</v>
      </c>
      <c r="AM205" s="672"/>
      <c r="AN205" s="672">
        <v>0</v>
      </c>
      <c r="AO205" s="672">
        <v>0</v>
      </c>
      <c r="AP205" s="672">
        <v>0</v>
      </c>
      <c r="AQ205" s="672">
        <v>0</v>
      </c>
      <c r="AR205" s="672">
        <v>0</v>
      </c>
      <c r="AS205" s="672">
        <v>0</v>
      </c>
      <c r="AT205" s="672">
        <v>14.94</v>
      </c>
      <c r="AU205" s="672">
        <v>0</v>
      </c>
      <c r="AV205" s="671">
        <v>0</v>
      </c>
      <c r="AW205" s="672">
        <v>9.2372881400000004</v>
      </c>
      <c r="AX205" s="672">
        <v>0</v>
      </c>
      <c r="AY205" s="672">
        <v>0</v>
      </c>
      <c r="AZ205" s="672">
        <v>0</v>
      </c>
      <c r="BA205" s="672">
        <v>9.2372881400000004</v>
      </c>
      <c r="BB205" s="672">
        <v>0</v>
      </c>
      <c r="BC205" s="672">
        <v>0</v>
      </c>
      <c r="BD205" s="672">
        <v>0</v>
      </c>
      <c r="BE205" s="673">
        <v>9.2372881400000004</v>
      </c>
      <c r="BF205" s="419"/>
      <c r="BG205" s="416"/>
      <c r="BH205" s="416"/>
      <c r="BI205" s="416"/>
      <c r="BJ205" s="416"/>
      <c r="BK205" s="416"/>
    </row>
    <row r="206" spans="1:63" s="390" customFormat="1" ht="12.75">
      <c r="A206" s="410"/>
      <c r="B206" s="360" t="s">
        <v>361</v>
      </c>
      <c r="C206" s="676">
        <v>0</v>
      </c>
      <c r="D206" s="677">
        <v>0</v>
      </c>
      <c r="E206" s="677">
        <v>14.94</v>
      </c>
      <c r="F206" s="677">
        <v>0</v>
      </c>
      <c r="G206" s="677">
        <v>0</v>
      </c>
      <c r="H206" s="677">
        <v>0</v>
      </c>
      <c r="I206" s="677">
        <v>0</v>
      </c>
      <c r="J206" s="677">
        <v>0</v>
      </c>
      <c r="K206" s="677">
        <v>0</v>
      </c>
      <c r="L206" s="677">
        <v>0</v>
      </c>
      <c r="M206" s="677">
        <v>14.94</v>
      </c>
      <c r="N206" s="678">
        <v>0</v>
      </c>
      <c r="O206" s="676">
        <v>0</v>
      </c>
      <c r="P206" s="677">
        <v>0</v>
      </c>
      <c r="Q206" s="677">
        <v>14.94</v>
      </c>
      <c r="R206" s="677">
        <v>0</v>
      </c>
      <c r="S206" s="677">
        <v>0</v>
      </c>
      <c r="T206" s="677">
        <v>0</v>
      </c>
      <c r="U206" s="677">
        <v>0</v>
      </c>
      <c r="V206" s="677">
        <v>0</v>
      </c>
      <c r="W206" s="677">
        <v>0</v>
      </c>
      <c r="X206" s="677">
        <v>0</v>
      </c>
      <c r="Y206" s="677">
        <v>14.94</v>
      </c>
      <c r="Z206" s="678">
        <v>0</v>
      </c>
      <c r="AA206" s="679">
        <v>9.2372881400000004</v>
      </c>
      <c r="AB206" s="677">
        <v>0</v>
      </c>
      <c r="AC206" s="677">
        <v>0</v>
      </c>
      <c r="AD206" s="677">
        <v>14.94</v>
      </c>
      <c r="AE206" s="677">
        <v>0</v>
      </c>
      <c r="AF206" s="677"/>
      <c r="AG206" s="677"/>
      <c r="AH206" s="677"/>
      <c r="AI206" s="677"/>
      <c r="AJ206" s="677"/>
      <c r="AK206" s="677"/>
      <c r="AL206" s="677">
        <v>14.94</v>
      </c>
      <c r="AM206" s="677"/>
      <c r="AN206" s="677">
        <v>0</v>
      </c>
      <c r="AO206" s="677">
        <v>0</v>
      </c>
      <c r="AP206" s="677">
        <v>0</v>
      </c>
      <c r="AQ206" s="677">
        <v>0</v>
      </c>
      <c r="AR206" s="677">
        <v>0</v>
      </c>
      <c r="AS206" s="677">
        <v>0</v>
      </c>
      <c r="AT206" s="677">
        <v>14.94</v>
      </c>
      <c r="AU206" s="677">
        <v>0</v>
      </c>
      <c r="AV206" s="676">
        <v>0</v>
      </c>
      <c r="AW206" s="677">
        <v>9.2372881400000004</v>
      </c>
      <c r="AX206" s="677">
        <v>0</v>
      </c>
      <c r="AY206" s="677">
        <v>0</v>
      </c>
      <c r="AZ206" s="677">
        <v>0</v>
      </c>
      <c r="BA206" s="677">
        <v>9.2372881400000004</v>
      </c>
      <c r="BB206" s="677">
        <v>0</v>
      </c>
      <c r="BC206" s="677">
        <v>0</v>
      </c>
      <c r="BD206" s="677">
        <v>0</v>
      </c>
      <c r="BE206" s="678">
        <v>9.2372881400000004</v>
      </c>
      <c r="BF206" s="417"/>
      <c r="BG206" s="408"/>
      <c r="BH206" s="408"/>
      <c r="BI206" s="408"/>
      <c r="BJ206" s="408"/>
      <c r="BK206" s="408"/>
    </row>
    <row r="207" spans="1:63" s="390" customFormat="1" ht="12.75">
      <c r="A207" s="410"/>
      <c r="B207" s="360" t="s">
        <v>362</v>
      </c>
      <c r="C207" s="676">
        <v>0</v>
      </c>
      <c r="D207" s="677">
        <v>0</v>
      </c>
      <c r="E207" s="677">
        <v>14.94</v>
      </c>
      <c r="F207" s="677">
        <v>0</v>
      </c>
      <c r="G207" s="677">
        <v>0</v>
      </c>
      <c r="H207" s="677">
        <v>0</v>
      </c>
      <c r="I207" s="677">
        <v>0</v>
      </c>
      <c r="J207" s="677">
        <v>0</v>
      </c>
      <c r="K207" s="677">
        <v>0</v>
      </c>
      <c r="L207" s="677">
        <v>0</v>
      </c>
      <c r="M207" s="677">
        <v>14.94</v>
      </c>
      <c r="N207" s="678">
        <v>0</v>
      </c>
      <c r="O207" s="676">
        <v>0</v>
      </c>
      <c r="P207" s="677">
        <v>0</v>
      </c>
      <c r="Q207" s="677">
        <v>14.94</v>
      </c>
      <c r="R207" s="677">
        <v>0</v>
      </c>
      <c r="S207" s="677">
        <v>0</v>
      </c>
      <c r="T207" s="677">
        <v>0</v>
      </c>
      <c r="U207" s="677">
        <v>0</v>
      </c>
      <c r="V207" s="677">
        <v>0</v>
      </c>
      <c r="W207" s="677">
        <v>0</v>
      </c>
      <c r="X207" s="677">
        <v>0</v>
      </c>
      <c r="Y207" s="677">
        <v>14.94</v>
      </c>
      <c r="Z207" s="678">
        <v>0</v>
      </c>
      <c r="AA207" s="679">
        <v>9.2372881400000004</v>
      </c>
      <c r="AB207" s="677">
        <v>0</v>
      </c>
      <c r="AC207" s="677">
        <v>0</v>
      </c>
      <c r="AD207" s="677">
        <v>14.94</v>
      </c>
      <c r="AE207" s="677">
        <v>0</v>
      </c>
      <c r="AF207" s="677"/>
      <c r="AG207" s="677"/>
      <c r="AH207" s="677"/>
      <c r="AI207" s="677"/>
      <c r="AJ207" s="677"/>
      <c r="AK207" s="677"/>
      <c r="AL207" s="677">
        <v>14.94</v>
      </c>
      <c r="AM207" s="677"/>
      <c r="AN207" s="677">
        <v>0</v>
      </c>
      <c r="AO207" s="677">
        <v>0</v>
      </c>
      <c r="AP207" s="677">
        <v>0</v>
      </c>
      <c r="AQ207" s="677">
        <v>0</v>
      </c>
      <c r="AR207" s="677">
        <v>0</v>
      </c>
      <c r="AS207" s="677">
        <v>0</v>
      </c>
      <c r="AT207" s="677">
        <v>14.94</v>
      </c>
      <c r="AU207" s="677">
        <v>0</v>
      </c>
      <c r="AV207" s="676">
        <v>0</v>
      </c>
      <c r="AW207" s="677">
        <v>9.2372881400000004</v>
      </c>
      <c r="AX207" s="677">
        <v>0</v>
      </c>
      <c r="AY207" s="677">
        <v>0</v>
      </c>
      <c r="AZ207" s="677">
        <v>0</v>
      </c>
      <c r="BA207" s="677">
        <v>9.2372881400000004</v>
      </c>
      <c r="BB207" s="677">
        <v>0</v>
      </c>
      <c r="BC207" s="677">
        <v>0</v>
      </c>
      <c r="BD207" s="677">
        <v>0</v>
      </c>
      <c r="BE207" s="678">
        <v>9.2372881400000004</v>
      </c>
      <c r="BF207" s="417"/>
      <c r="BG207" s="408"/>
      <c r="BH207" s="408"/>
      <c r="BI207" s="408"/>
      <c r="BJ207" s="408"/>
      <c r="BK207" s="408"/>
    </row>
    <row r="208" spans="1:63" s="390" customFormat="1" ht="12.75">
      <c r="A208" s="410"/>
      <c r="B208" s="360" t="s">
        <v>363</v>
      </c>
      <c r="C208" s="676">
        <v>0</v>
      </c>
      <c r="D208" s="677">
        <v>0</v>
      </c>
      <c r="E208" s="677">
        <v>14.94</v>
      </c>
      <c r="F208" s="677">
        <v>0</v>
      </c>
      <c r="G208" s="677">
        <v>0</v>
      </c>
      <c r="H208" s="677">
        <v>0</v>
      </c>
      <c r="I208" s="677">
        <v>0</v>
      </c>
      <c r="J208" s="677">
        <v>0</v>
      </c>
      <c r="K208" s="677">
        <v>0</v>
      </c>
      <c r="L208" s="677">
        <v>0</v>
      </c>
      <c r="M208" s="677">
        <v>14.94</v>
      </c>
      <c r="N208" s="678">
        <v>0</v>
      </c>
      <c r="O208" s="676">
        <v>0</v>
      </c>
      <c r="P208" s="677">
        <v>0</v>
      </c>
      <c r="Q208" s="677">
        <v>14.94</v>
      </c>
      <c r="R208" s="677">
        <v>0</v>
      </c>
      <c r="S208" s="677">
        <v>0</v>
      </c>
      <c r="T208" s="677">
        <v>0</v>
      </c>
      <c r="U208" s="677">
        <v>0</v>
      </c>
      <c r="V208" s="677">
        <v>0</v>
      </c>
      <c r="W208" s="677">
        <v>0</v>
      </c>
      <c r="X208" s="677">
        <v>0</v>
      </c>
      <c r="Y208" s="677">
        <v>14.94</v>
      </c>
      <c r="Z208" s="678">
        <v>0</v>
      </c>
      <c r="AA208" s="679">
        <v>9.2372881400000004</v>
      </c>
      <c r="AB208" s="677">
        <v>0</v>
      </c>
      <c r="AC208" s="677">
        <v>0</v>
      </c>
      <c r="AD208" s="677">
        <v>14.94</v>
      </c>
      <c r="AE208" s="677">
        <v>0</v>
      </c>
      <c r="AF208" s="677"/>
      <c r="AG208" s="677"/>
      <c r="AH208" s="677"/>
      <c r="AI208" s="677"/>
      <c r="AJ208" s="677"/>
      <c r="AK208" s="677"/>
      <c r="AL208" s="677">
        <v>14.94</v>
      </c>
      <c r="AM208" s="677"/>
      <c r="AN208" s="677">
        <v>0</v>
      </c>
      <c r="AO208" s="677">
        <v>0</v>
      </c>
      <c r="AP208" s="677">
        <v>0</v>
      </c>
      <c r="AQ208" s="677">
        <v>0</v>
      </c>
      <c r="AR208" s="677">
        <v>0</v>
      </c>
      <c r="AS208" s="677">
        <v>0</v>
      </c>
      <c r="AT208" s="677">
        <v>14.94</v>
      </c>
      <c r="AU208" s="677">
        <v>0</v>
      </c>
      <c r="AV208" s="676">
        <v>0</v>
      </c>
      <c r="AW208" s="677">
        <v>9.2372881400000004</v>
      </c>
      <c r="AX208" s="677">
        <v>0</v>
      </c>
      <c r="AY208" s="677">
        <v>0</v>
      </c>
      <c r="AZ208" s="677">
        <v>0</v>
      </c>
      <c r="BA208" s="677">
        <v>9.2372881400000004</v>
      </c>
      <c r="BB208" s="677">
        <v>0</v>
      </c>
      <c r="BC208" s="677">
        <v>0</v>
      </c>
      <c r="BD208" s="677">
        <v>0</v>
      </c>
      <c r="BE208" s="678">
        <v>9.2372881400000004</v>
      </c>
      <c r="BF208" s="417"/>
      <c r="BG208" s="408"/>
      <c r="BH208" s="408"/>
      <c r="BI208" s="408"/>
      <c r="BJ208" s="408"/>
      <c r="BK208" s="408"/>
    </row>
    <row r="209" spans="1:63" s="390" customFormat="1" ht="12.75">
      <c r="A209" s="410"/>
      <c r="B209" s="360" t="s">
        <v>364</v>
      </c>
      <c r="C209" s="676">
        <v>0</v>
      </c>
      <c r="D209" s="677">
        <v>0</v>
      </c>
      <c r="E209" s="677">
        <v>0</v>
      </c>
      <c r="F209" s="677">
        <v>0</v>
      </c>
      <c r="G209" s="677">
        <v>0</v>
      </c>
      <c r="H209" s="677">
        <v>0</v>
      </c>
      <c r="I209" s="677">
        <v>0</v>
      </c>
      <c r="J209" s="677">
        <v>0</v>
      </c>
      <c r="K209" s="677">
        <v>0</v>
      </c>
      <c r="L209" s="677">
        <v>0</v>
      </c>
      <c r="M209" s="677">
        <v>0</v>
      </c>
      <c r="N209" s="678">
        <v>0</v>
      </c>
      <c r="O209" s="676">
        <v>0</v>
      </c>
      <c r="P209" s="677">
        <v>0</v>
      </c>
      <c r="Q209" s="677">
        <v>0</v>
      </c>
      <c r="R209" s="677">
        <v>0</v>
      </c>
      <c r="S209" s="677">
        <v>0</v>
      </c>
      <c r="T209" s="677">
        <v>0</v>
      </c>
      <c r="U209" s="677">
        <v>0</v>
      </c>
      <c r="V209" s="677">
        <v>0</v>
      </c>
      <c r="W209" s="677">
        <v>0</v>
      </c>
      <c r="X209" s="677">
        <v>0</v>
      </c>
      <c r="Y209" s="677">
        <v>0</v>
      </c>
      <c r="Z209" s="678">
        <v>0</v>
      </c>
      <c r="AA209" s="679">
        <v>0</v>
      </c>
      <c r="AB209" s="677">
        <v>0</v>
      </c>
      <c r="AC209" s="677">
        <v>0</v>
      </c>
      <c r="AD209" s="677">
        <v>0</v>
      </c>
      <c r="AE209" s="677">
        <v>0</v>
      </c>
      <c r="AF209" s="677"/>
      <c r="AG209" s="677"/>
      <c r="AH209" s="677"/>
      <c r="AI209" s="677"/>
      <c r="AJ209" s="677"/>
      <c r="AK209" s="677"/>
      <c r="AL209" s="677">
        <v>0</v>
      </c>
      <c r="AM209" s="677"/>
      <c r="AN209" s="677">
        <v>0</v>
      </c>
      <c r="AO209" s="677">
        <v>0</v>
      </c>
      <c r="AP209" s="677">
        <v>0</v>
      </c>
      <c r="AQ209" s="677">
        <v>0</v>
      </c>
      <c r="AR209" s="677">
        <v>0</v>
      </c>
      <c r="AS209" s="677">
        <v>0</v>
      </c>
      <c r="AT209" s="677">
        <v>0</v>
      </c>
      <c r="AU209" s="677">
        <v>0</v>
      </c>
      <c r="AV209" s="676"/>
      <c r="AW209" s="677">
        <v>0</v>
      </c>
      <c r="AX209" s="677"/>
      <c r="AY209" s="677"/>
      <c r="AZ209" s="677"/>
      <c r="BA209" s="677"/>
      <c r="BB209" s="677"/>
      <c r="BC209" s="677"/>
      <c r="BD209" s="677"/>
      <c r="BE209" s="678">
        <v>0</v>
      </c>
      <c r="BF209" s="417"/>
      <c r="BG209" s="408"/>
      <c r="BH209" s="408"/>
      <c r="BI209" s="408"/>
      <c r="BJ209" s="408"/>
      <c r="BK209" s="408"/>
    </row>
    <row r="210" spans="1:63" s="390" customFormat="1" ht="12.75">
      <c r="A210" s="410"/>
      <c r="B210" s="360" t="s">
        <v>365</v>
      </c>
      <c r="C210" s="676">
        <v>0</v>
      </c>
      <c r="D210" s="677">
        <v>0</v>
      </c>
      <c r="E210" s="677">
        <v>0</v>
      </c>
      <c r="F210" s="677">
        <v>0</v>
      </c>
      <c r="G210" s="677">
        <v>0</v>
      </c>
      <c r="H210" s="677">
        <v>0</v>
      </c>
      <c r="I210" s="677">
        <v>0</v>
      </c>
      <c r="J210" s="677">
        <v>0</v>
      </c>
      <c r="K210" s="677">
        <v>0</v>
      </c>
      <c r="L210" s="677">
        <v>0</v>
      </c>
      <c r="M210" s="677">
        <v>0</v>
      </c>
      <c r="N210" s="678">
        <v>0</v>
      </c>
      <c r="O210" s="676">
        <v>0</v>
      </c>
      <c r="P210" s="677">
        <v>0</v>
      </c>
      <c r="Q210" s="677">
        <v>0</v>
      </c>
      <c r="R210" s="677">
        <v>0</v>
      </c>
      <c r="S210" s="677">
        <v>0</v>
      </c>
      <c r="T210" s="677">
        <v>0</v>
      </c>
      <c r="U210" s="677">
        <v>0</v>
      </c>
      <c r="V210" s="677">
        <v>0</v>
      </c>
      <c r="W210" s="677">
        <v>0</v>
      </c>
      <c r="X210" s="677">
        <v>0</v>
      </c>
      <c r="Y210" s="677">
        <v>0</v>
      </c>
      <c r="Z210" s="678">
        <v>0</v>
      </c>
      <c r="AA210" s="679">
        <v>0</v>
      </c>
      <c r="AB210" s="677">
        <v>0</v>
      </c>
      <c r="AC210" s="677">
        <v>0</v>
      </c>
      <c r="AD210" s="677">
        <v>0</v>
      </c>
      <c r="AE210" s="677">
        <v>0</v>
      </c>
      <c r="AF210" s="677"/>
      <c r="AG210" s="677"/>
      <c r="AH210" s="677"/>
      <c r="AI210" s="677"/>
      <c r="AJ210" s="677"/>
      <c r="AK210" s="677"/>
      <c r="AL210" s="677">
        <v>0</v>
      </c>
      <c r="AM210" s="677"/>
      <c r="AN210" s="677">
        <v>0</v>
      </c>
      <c r="AO210" s="677">
        <v>0</v>
      </c>
      <c r="AP210" s="677">
        <v>0</v>
      </c>
      <c r="AQ210" s="677">
        <v>0</v>
      </c>
      <c r="AR210" s="677">
        <v>0</v>
      </c>
      <c r="AS210" s="677">
        <v>0</v>
      </c>
      <c r="AT210" s="677">
        <v>0</v>
      </c>
      <c r="AU210" s="677">
        <v>0</v>
      </c>
      <c r="AV210" s="676"/>
      <c r="AW210" s="677">
        <v>0</v>
      </c>
      <c r="AX210" s="677"/>
      <c r="AY210" s="677"/>
      <c r="AZ210" s="677"/>
      <c r="BA210" s="677"/>
      <c r="BB210" s="677"/>
      <c r="BC210" s="677"/>
      <c r="BD210" s="677"/>
      <c r="BE210" s="678">
        <v>0</v>
      </c>
      <c r="BF210" s="417"/>
      <c r="BG210" s="408"/>
      <c r="BH210" s="408"/>
      <c r="BI210" s="408"/>
      <c r="BJ210" s="408"/>
      <c r="BK210" s="408"/>
    </row>
    <row r="211" spans="1:63" s="390" customFormat="1" ht="12.75">
      <c r="A211" s="410"/>
      <c r="B211" s="360" t="s">
        <v>366</v>
      </c>
      <c r="C211" s="676">
        <v>0</v>
      </c>
      <c r="D211" s="677">
        <v>0</v>
      </c>
      <c r="E211" s="677">
        <v>14.94</v>
      </c>
      <c r="F211" s="677">
        <v>0</v>
      </c>
      <c r="G211" s="677">
        <v>0</v>
      </c>
      <c r="H211" s="677">
        <v>0</v>
      </c>
      <c r="I211" s="677">
        <v>0</v>
      </c>
      <c r="J211" s="677">
        <v>0</v>
      </c>
      <c r="K211" s="677">
        <v>0</v>
      </c>
      <c r="L211" s="677">
        <v>0</v>
      </c>
      <c r="M211" s="677">
        <v>14.94</v>
      </c>
      <c r="N211" s="678">
        <v>0</v>
      </c>
      <c r="O211" s="676">
        <v>0</v>
      </c>
      <c r="P211" s="677">
        <v>0</v>
      </c>
      <c r="Q211" s="677">
        <v>14.94</v>
      </c>
      <c r="R211" s="677">
        <v>0</v>
      </c>
      <c r="S211" s="677">
        <v>0</v>
      </c>
      <c r="T211" s="677">
        <v>0</v>
      </c>
      <c r="U211" s="677">
        <v>0</v>
      </c>
      <c r="V211" s="677">
        <v>0</v>
      </c>
      <c r="W211" s="677">
        <v>0</v>
      </c>
      <c r="X211" s="677">
        <v>0</v>
      </c>
      <c r="Y211" s="677">
        <v>14.94</v>
      </c>
      <c r="Z211" s="678">
        <v>0</v>
      </c>
      <c r="AA211" s="679">
        <v>9.2372881400000004</v>
      </c>
      <c r="AB211" s="677">
        <v>0</v>
      </c>
      <c r="AC211" s="677">
        <v>0</v>
      </c>
      <c r="AD211" s="677">
        <v>14.94</v>
      </c>
      <c r="AE211" s="677">
        <v>0</v>
      </c>
      <c r="AF211" s="677"/>
      <c r="AG211" s="677"/>
      <c r="AH211" s="677"/>
      <c r="AI211" s="677"/>
      <c r="AJ211" s="677"/>
      <c r="AK211" s="677"/>
      <c r="AL211" s="677">
        <v>14.94</v>
      </c>
      <c r="AM211" s="677"/>
      <c r="AN211" s="677">
        <v>0</v>
      </c>
      <c r="AO211" s="677">
        <v>0</v>
      </c>
      <c r="AP211" s="677">
        <v>0</v>
      </c>
      <c r="AQ211" s="677">
        <v>0</v>
      </c>
      <c r="AR211" s="677">
        <v>0</v>
      </c>
      <c r="AS211" s="677">
        <v>0</v>
      </c>
      <c r="AT211" s="677">
        <v>14.94</v>
      </c>
      <c r="AU211" s="677">
        <v>0</v>
      </c>
      <c r="AV211" s="676"/>
      <c r="AW211" s="677">
        <v>9.2372881400000004</v>
      </c>
      <c r="AX211" s="677"/>
      <c r="AY211" s="677"/>
      <c r="AZ211" s="677"/>
      <c r="BA211" s="677">
        <v>9.2372881400000004</v>
      </c>
      <c r="BB211" s="677"/>
      <c r="BC211" s="677"/>
      <c r="BD211" s="677"/>
      <c r="BE211" s="678">
        <v>9.2372881400000004</v>
      </c>
      <c r="BF211" s="417"/>
      <c r="BG211" s="408"/>
      <c r="BH211" s="408"/>
      <c r="BI211" s="408"/>
      <c r="BJ211" s="408"/>
      <c r="BK211" s="408"/>
    </row>
    <row r="212" spans="1:63" s="390" customFormat="1" ht="12.75">
      <c r="A212" s="410"/>
      <c r="B212" s="360" t="s">
        <v>367</v>
      </c>
      <c r="C212" s="676">
        <v>0</v>
      </c>
      <c r="D212" s="677">
        <v>0</v>
      </c>
      <c r="E212" s="677">
        <v>0</v>
      </c>
      <c r="F212" s="677">
        <v>0</v>
      </c>
      <c r="G212" s="677">
        <v>0</v>
      </c>
      <c r="H212" s="677">
        <v>0</v>
      </c>
      <c r="I212" s="677">
        <v>0</v>
      </c>
      <c r="J212" s="677">
        <v>0</v>
      </c>
      <c r="K212" s="677">
        <v>0</v>
      </c>
      <c r="L212" s="677">
        <v>0</v>
      </c>
      <c r="M212" s="677">
        <v>0</v>
      </c>
      <c r="N212" s="678">
        <v>0</v>
      </c>
      <c r="O212" s="676">
        <v>0</v>
      </c>
      <c r="P212" s="677">
        <v>0</v>
      </c>
      <c r="Q212" s="677">
        <v>0</v>
      </c>
      <c r="R212" s="677">
        <v>0</v>
      </c>
      <c r="S212" s="677">
        <v>0</v>
      </c>
      <c r="T212" s="677">
        <v>0</v>
      </c>
      <c r="U212" s="677">
        <v>0</v>
      </c>
      <c r="V212" s="677">
        <v>0</v>
      </c>
      <c r="W212" s="677">
        <v>0</v>
      </c>
      <c r="X212" s="677">
        <v>0</v>
      </c>
      <c r="Y212" s="677">
        <v>0</v>
      </c>
      <c r="Z212" s="678">
        <v>0</v>
      </c>
      <c r="AA212" s="679">
        <v>0</v>
      </c>
      <c r="AB212" s="677">
        <v>0</v>
      </c>
      <c r="AC212" s="677">
        <v>0</v>
      </c>
      <c r="AD212" s="677">
        <v>0</v>
      </c>
      <c r="AE212" s="677">
        <v>0</v>
      </c>
      <c r="AF212" s="677"/>
      <c r="AG212" s="677"/>
      <c r="AH212" s="677"/>
      <c r="AI212" s="677"/>
      <c r="AJ212" s="677"/>
      <c r="AK212" s="677"/>
      <c r="AL212" s="677">
        <v>0</v>
      </c>
      <c r="AM212" s="677"/>
      <c r="AN212" s="677">
        <v>0</v>
      </c>
      <c r="AO212" s="677">
        <v>0</v>
      </c>
      <c r="AP212" s="677">
        <v>0</v>
      </c>
      <c r="AQ212" s="677">
        <v>0</v>
      </c>
      <c r="AR212" s="677">
        <v>0</v>
      </c>
      <c r="AS212" s="677">
        <v>0</v>
      </c>
      <c r="AT212" s="677">
        <v>0</v>
      </c>
      <c r="AU212" s="677">
        <v>0</v>
      </c>
      <c r="AV212" s="676"/>
      <c r="AW212" s="677">
        <v>0</v>
      </c>
      <c r="AX212" s="677"/>
      <c r="AY212" s="677"/>
      <c r="AZ212" s="677"/>
      <c r="BA212" s="677"/>
      <c r="BB212" s="677"/>
      <c r="BC212" s="677"/>
      <c r="BD212" s="677"/>
      <c r="BE212" s="678">
        <v>0</v>
      </c>
      <c r="BF212" s="417"/>
      <c r="BG212" s="408"/>
      <c r="BH212" s="408"/>
      <c r="BI212" s="408"/>
      <c r="BJ212" s="408"/>
      <c r="BK212" s="408"/>
    </row>
    <row r="213" spans="1:63" s="390" customFormat="1" ht="12.75">
      <c r="A213" s="410"/>
      <c r="B213" s="360" t="s">
        <v>368</v>
      </c>
      <c r="C213" s="676">
        <v>0</v>
      </c>
      <c r="D213" s="677">
        <v>0</v>
      </c>
      <c r="E213" s="677">
        <v>0</v>
      </c>
      <c r="F213" s="677">
        <v>0</v>
      </c>
      <c r="G213" s="677">
        <v>0</v>
      </c>
      <c r="H213" s="677">
        <v>0</v>
      </c>
      <c r="I213" s="677">
        <v>0</v>
      </c>
      <c r="J213" s="677">
        <v>0</v>
      </c>
      <c r="K213" s="677">
        <v>0</v>
      </c>
      <c r="L213" s="677">
        <v>0</v>
      </c>
      <c r="M213" s="677">
        <v>0</v>
      </c>
      <c r="N213" s="678">
        <v>0</v>
      </c>
      <c r="O213" s="676">
        <v>0</v>
      </c>
      <c r="P213" s="677">
        <v>0</v>
      </c>
      <c r="Q213" s="677">
        <v>0</v>
      </c>
      <c r="R213" s="677">
        <v>0</v>
      </c>
      <c r="S213" s="677">
        <v>0</v>
      </c>
      <c r="T213" s="677">
        <v>0</v>
      </c>
      <c r="U213" s="677">
        <v>0</v>
      </c>
      <c r="V213" s="677">
        <v>0</v>
      </c>
      <c r="W213" s="677">
        <v>0</v>
      </c>
      <c r="X213" s="677">
        <v>0</v>
      </c>
      <c r="Y213" s="677">
        <v>0</v>
      </c>
      <c r="Z213" s="678">
        <v>0</v>
      </c>
      <c r="AA213" s="679">
        <v>0</v>
      </c>
      <c r="AB213" s="677">
        <v>0</v>
      </c>
      <c r="AC213" s="677">
        <v>0</v>
      </c>
      <c r="AD213" s="677">
        <v>0</v>
      </c>
      <c r="AE213" s="677">
        <v>0</v>
      </c>
      <c r="AF213" s="677"/>
      <c r="AG213" s="677"/>
      <c r="AH213" s="677"/>
      <c r="AI213" s="677"/>
      <c r="AJ213" s="677"/>
      <c r="AK213" s="677"/>
      <c r="AL213" s="677">
        <v>0</v>
      </c>
      <c r="AM213" s="677"/>
      <c r="AN213" s="677">
        <v>0</v>
      </c>
      <c r="AO213" s="677">
        <v>0</v>
      </c>
      <c r="AP213" s="677">
        <v>0</v>
      </c>
      <c r="AQ213" s="677">
        <v>0</v>
      </c>
      <c r="AR213" s="677">
        <v>0</v>
      </c>
      <c r="AS213" s="677">
        <v>0</v>
      </c>
      <c r="AT213" s="677">
        <v>0</v>
      </c>
      <c r="AU213" s="677">
        <v>0</v>
      </c>
      <c r="AV213" s="676">
        <v>0</v>
      </c>
      <c r="AW213" s="677">
        <v>0</v>
      </c>
      <c r="AX213" s="677">
        <v>0</v>
      </c>
      <c r="AY213" s="677">
        <v>0</v>
      </c>
      <c r="AZ213" s="677">
        <v>0</v>
      </c>
      <c r="BA213" s="677">
        <v>0</v>
      </c>
      <c r="BB213" s="677">
        <v>0</v>
      </c>
      <c r="BC213" s="677">
        <v>0</v>
      </c>
      <c r="BD213" s="677">
        <v>0</v>
      </c>
      <c r="BE213" s="678">
        <v>0</v>
      </c>
      <c r="BF213" s="417"/>
      <c r="BG213" s="408"/>
      <c r="BH213" s="408"/>
      <c r="BI213" s="408"/>
      <c r="BJ213" s="408"/>
      <c r="BK213" s="408"/>
    </row>
    <row r="214" spans="1:63" s="390" customFormat="1" ht="12.75">
      <c r="A214" s="410"/>
      <c r="B214" s="360" t="s">
        <v>369</v>
      </c>
      <c r="C214" s="676">
        <v>0</v>
      </c>
      <c r="D214" s="677">
        <v>0</v>
      </c>
      <c r="E214" s="677">
        <v>0</v>
      </c>
      <c r="F214" s="677">
        <v>0</v>
      </c>
      <c r="G214" s="677">
        <v>0</v>
      </c>
      <c r="H214" s="677">
        <v>0</v>
      </c>
      <c r="I214" s="677">
        <v>0</v>
      </c>
      <c r="J214" s="677">
        <v>0</v>
      </c>
      <c r="K214" s="677">
        <v>0</v>
      </c>
      <c r="L214" s="677">
        <v>0</v>
      </c>
      <c r="M214" s="677">
        <v>0</v>
      </c>
      <c r="N214" s="678">
        <v>0</v>
      </c>
      <c r="O214" s="676">
        <v>0</v>
      </c>
      <c r="P214" s="677">
        <v>0</v>
      </c>
      <c r="Q214" s="677">
        <v>0</v>
      </c>
      <c r="R214" s="677">
        <v>0</v>
      </c>
      <c r="S214" s="677">
        <v>0</v>
      </c>
      <c r="T214" s="677">
        <v>0</v>
      </c>
      <c r="U214" s="677">
        <v>0</v>
      </c>
      <c r="V214" s="677">
        <v>0</v>
      </c>
      <c r="W214" s="677">
        <v>0</v>
      </c>
      <c r="X214" s="677">
        <v>0</v>
      </c>
      <c r="Y214" s="677">
        <v>0</v>
      </c>
      <c r="Z214" s="678">
        <v>0</v>
      </c>
      <c r="AA214" s="679">
        <v>0</v>
      </c>
      <c r="AB214" s="677">
        <v>0</v>
      </c>
      <c r="AC214" s="677">
        <v>0</v>
      </c>
      <c r="AD214" s="677">
        <v>0</v>
      </c>
      <c r="AE214" s="677">
        <v>0</v>
      </c>
      <c r="AF214" s="677"/>
      <c r="AG214" s="677"/>
      <c r="AH214" s="677"/>
      <c r="AI214" s="677"/>
      <c r="AJ214" s="677"/>
      <c r="AK214" s="677"/>
      <c r="AL214" s="677">
        <v>0</v>
      </c>
      <c r="AM214" s="677"/>
      <c r="AN214" s="677">
        <v>0</v>
      </c>
      <c r="AO214" s="677">
        <v>0</v>
      </c>
      <c r="AP214" s="677">
        <v>0</v>
      </c>
      <c r="AQ214" s="677">
        <v>0</v>
      </c>
      <c r="AR214" s="677">
        <v>0</v>
      </c>
      <c r="AS214" s="677">
        <v>0</v>
      </c>
      <c r="AT214" s="677">
        <v>0</v>
      </c>
      <c r="AU214" s="677">
        <v>0</v>
      </c>
      <c r="AV214" s="676"/>
      <c r="AW214" s="677">
        <v>0</v>
      </c>
      <c r="AX214" s="677"/>
      <c r="AY214" s="677"/>
      <c r="AZ214" s="677"/>
      <c r="BA214" s="677"/>
      <c r="BB214" s="677"/>
      <c r="BC214" s="677"/>
      <c r="BD214" s="677"/>
      <c r="BE214" s="678">
        <v>0</v>
      </c>
      <c r="BF214" s="417"/>
      <c r="BG214" s="408"/>
      <c r="BH214" s="408"/>
      <c r="BI214" s="408"/>
      <c r="BJ214" s="408"/>
      <c r="BK214" s="408"/>
    </row>
    <row r="215" spans="1:63" s="390" customFormat="1" ht="12.75">
      <c r="A215" s="410"/>
      <c r="B215" s="360" t="s">
        <v>370</v>
      </c>
      <c r="C215" s="676">
        <v>0</v>
      </c>
      <c r="D215" s="677">
        <v>0</v>
      </c>
      <c r="E215" s="677">
        <v>0</v>
      </c>
      <c r="F215" s="677">
        <v>0</v>
      </c>
      <c r="G215" s="677">
        <v>0</v>
      </c>
      <c r="H215" s="677">
        <v>0</v>
      </c>
      <c r="I215" s="677">
        <v>0</v>
      </c>
      <c r="J215" s="677">
        <v>0</v>
      </c>
      <c r="K215" s="677">
        <v>0</v>
      </c>
      <c r="L215" s="677">
        <v>0</v>
      </c>
      <c r="M215" s="677">
        <v>0</v>
      </c>
      <c r="N215" s="678">
        <v>0</v>
      </c>
      <c r="O215" s="676">
        <v>0</v>
      </c>
      <c r="P215" s="677">
        <v>0</v>
      </c>
      <c r="Q215" s="677">
        <v>0</v>
      </c>
      <c r="R215" s="677">
        <v>0</v>
      </c>
      <c r="S215" s="677">
        <v>0</v>
      </c>
      <c r="T215" s="677">
        <v>0</v>
      </c>
      <c r="U215" s="677">
        <v>0</v>
      </c>
      <c r="V215" s="677">
        <v>0</v>
      </c>
      <c r="W215" s="677">
        <v>0</v>
      </c>
      <c r="X215" s="677">
        <v>0</v>
      </c>
      <c r="Y215" s="677">
        <v>0</v>
      </c>
      <c r="Z215" s="678">
        <v>0</v>
      </c>
      <c r="AA215" s="679">
        <v>0</v>
      </c>
      <c r="AB215" s="677">
        <v>0</v>
      </c>
      <c r="AC215" s="677">
        <v>0</v>
      </c>
      <c r="AD215" s="677">
        <v>0</v>
      </c>
      <c r="AE215" s="677">
        <v>0</v>
      </c>
      <c r="AF215" s="677"/>
      <c r="AG215" s="677"/>
      <c r="AH215" s="677"/>
      <c r="AI215" s="677"/>
      <c r="AJ215" s="677"/>
      <c r="AK215" s="677"/>
      <c r="AL215" s="677">
        <v>0</v>
      </c>
      <c r="AM215" s="677"/>
      <c r="AN215" s="677">
        <v>0</v>
      </c>
      <c r="AO215" s="677">
        <v>0</v>
      </c>
      <c r="AP215" s="677">
        <v>0</v>
      </c>
      <c r="AQ215" s="677">
        <v>0</v>
      </c>
      <c r="AR215" s="677">
        <v>0</v>
      </c>
      <c r="AS215" s="677">
        <v>0</v>
      </c>
      <c r="AT215" s="677">
        <v>0</v>
      </c>
      <c r="AU215" s="677">
        <v>0</v>
      </c>
      <c r="AV215" s="676"/>
      <c r="AW215" s="677">
        <v>0</v>
      </c>
      <c r="AX215" s="677"/>
      <c r="AY215" s="677"/>
      <c r="AZ215" s="677"/>
      <c r="BA215" s="677"/>
      <c r="BB215" s="677"/>
      <c r="BC215" s="677"/>
      <c r="BD215" s="677"/>
      <c r="BE215" s="678">
        <v>0</v>
      </c>
      <c r="BF215" s="417"/>
      <c r="BG215" s="408"/>
      <c r="BH215" s="408"/>
      <c r="BI215" s="408"/>
      <c r="BJ215" s="408"/>
      <c r="BK215" s="408"/>
    </row>
    <row r="216" spans="1:63" s="390" customFormat="1" ht="12.75">
      <c r="A216" s="410"/>
      <c r="B216" s="360" t="s">
        <v>371</v>
      </c>
      <c r="C216" s="676">
        <v>0</v>
      </c>
      <c r="D216" s="677">
        <v>0</v>
      </c>
      <c r="E216" s="677">
        <v>0</v>
      </c>
      <c r="F216" s="677">
        <v>0</v>
      </c>
      <c r="G216" s="677">
        <v>0</v>
      </c>
      <c r="H216" s="677">
        <v>0</v>
      </c>
      <c r="I216" s="677">
        <v>0</v>
      </c>
      <c r="J216" s="677">
        <v>0</v>
      </c>
      <c r="K216" s="677">
        <v>0</v>
      </c>
      <c r="L216" s="677">
        <v>0</v>
      </c>
      <c r="M216" s="677">
        <v>0</v>
      </c>
      <c r="N216" s="678">
        <v>0</v>
      </c>
      <c r="O216" s="676">
        <v>0</v>
      </c>
      <c r="P216" s="677">
        <v>0</v>
      </c>
      <c r="Q216" s="677">
        <v>0</v>
      </c>
      <c r="R216" s="677">
        <v>0</v>
      </c>
      <c r="S216" s="677">
        <v>0</v>
      </c>
      <c r="T216" s="677">
        <v>0</v>
      </c>
      <c r="U216" s="677">
        <v>0</v>
      </c>
      <c r="V216" s="677">
        <v>0</v>
      </c>
      <c r="W216" s="677">
        <v>0</v>
      </c>
      <c r="X216" s="677">
        <v>0</v>
      </c>
      <c r="Y216" s="677">
        <v>0</v>
      </c>
      <c r="Z216" s="678">
        <v>0</v>
      </c>
      <c r="AA216" s="679">
        <v>0</v>
      </c>
      <c r="AB216" s="677">
        <v>0</v>
      </c>
      <c r="AC216" s="677">
        <v>0</v>
      </c>
      <c r="AD216" s="677">
        <v>0</v>
      </c>
      <c r="AE216" s="677">
        <v>0</v>
      </c>
      <c r="AF216" s="677"/>
      <c r="AG216" s="677"/>
      <c r="AH216" s="677"/>
      <c r="AI216" s="677"/>
      <c r="AJ216" s="677"/>
      <c r="AK216" s="677"/>
      <c r="AL216" s="677">
        <v>0</v>
      </c>
      <c r="AM216" s="677"/>
      <c r="AN216" s="677">
        <v>0</v>
      </c>
      <c r="AO216" s="677">
        <v>0</v>
      </c>
      <c r="AP216" s="677">
        <v>0</v>
      </c>
      <c r="AQ216" s="677">
        <v>0</v>
      </c>
      <c r="AR216" s="677">
        <v>0</v>
      </c>
      <c r="AS216" s="677">
        <v>0</v>
      </c>
      <c r="AT216" s="677">
        <v>0</v>
      </c>
      <c r="AU216" s="677">
        <v>0</v>
      </c>
      <c r="AV216" s="676"/>
      <c r="AW216" s="677">
        <v>0</v>
      </c>
      <c r="AX216" s="677"/>
      <c r="AY216" s="677"/>
      <c r="AZ216" s="677"/>
      <c r="BA216" s="677"/>
      <c r="BB216" s="677"/>
      <c r="BC216" s="677"/>
      <c r="BD216" s="677"/>
      <c r="BE216" s="678">
        <v>0</v>
      </c>
      <c r="BF216" s="417"/>
      <c r="BG216" s="408"/>
      <c r="BH216" s="408"/>
      <c r="BI216" s="408"/>
      <c r="BJ216" s="408"/>
      <c r="BK216" s="408"/>
    </row>
    <row r="217" spans="1:63" s="390" customFormat="1" ht="12.75">
      <c r="A217" s="410"/>
      <c r="B217" s="360" t="s">
        <v>372</v>
      </c>
      <c r="C217" s="676">
        <v>0</v>
      </c>
      <c r="D217" s="677">
        <v>0</v>
      </c>
      <c r="E217" s="677">
        <v>0</v>
      </c>
      <c r="F217" s="677">
        <v>0</v>
      </c>
      <c r="G217" s="677">
        <v>0</v>
      </c>
      <c r="H217" s="677">
        <v>0</v>
      </c>
      <c r="I217" s="677">
        <v>0</v>
      </c>
      <c r="J217" s="677">
        <v>0</v>
      </c>
      <c r="K217" s="677">
        <v>0</v>
      </c>
      <c r="L217" s="677">
        <v>0</v>
      </c>
      <c r="M217" s="677">
        <v>0</v>
      </c>
      <c r="N217" s="678">
        <v>0</v>
      </c>
      <c r="O217" s="676">
        <v>0</v>
      </c>
      <c r="P217" s="677">
        <v>0</v>
      </c>
      <c r="Q217" s="677">
        <v>0</v>
      </c>
      <c r="R217" s="677">
        <v>0</v>
      </c>
      <c r="S217" s="677">
        <v>0</v>
      </c>
      <c r="T217" s="677">
        <v>0</v>
      </c>
      <c r="U217" s="677">
        <v>0</v>
      </c>
      <c r="V217" s="677">
        <v>0</v>
      </c>
      <c r="W217" s="677">
        <v>0</v>
      </c>
      <c r="X217" s="677">
        <v>0</v>
      </c>
      <c r="Y217" s="677">
        <v>0</v>
      </c>
      <c r="Z217" s="678">
        <v>0</v>
      </c>
      <c r="AA217" s="679">
        <v>0</v>
      </c>
      <c r="AB217" s="677">
        <v>0</v>
      </c>
      <c r="AC217" s="677">
        <v>0</v>
      </c>
      <c r="AD217" s="677">
        <v>0</v>
      </c>
      <c r="AE217" s="677">
        <v>0</v>
      </c>
      <c r="AF217" s="677"/>
      <c r="AG217" s="677"/>
      <c r="AH217" s="677"/>
      <c r="AI217" s="677"/>
      <c r="AJ217" s="677"/>
      <c r="AK217" s="677"/>
      <c r="AL217" s="677">
        <v>0</v>
      </c>
      <c r="AM217" s="677"/>
      <c r="AN217" s="677">
        <v>0</v>
      </c>
      <c r="AO217" s="677">
        <v>0</v>
      </c>
      <c r="AP217" s="677">
        <v>0</v>
      </c>
      <c r="AQ217" s="677">
        <v>0</v>
      </c>
      <c r="AR217" s="677">
        <v>0</v>
      </c>
      <c r="AS217" s="677">
        <v>0</v>
      </c>
      <c r="AT217" s="677">
        <v>0</v>
      </c>
      <c r="AU217" s="677">
        <v>0</v>
      </c>
      <c r="AV217" s="676"/>
      <c r="AW217" s="677">
        <v>0</v>
      </c>
      <c r="AX217" s="677"/>
      <c r="AY217" s="677"/>
      <c r="AZ217" s="677"/>
      <c r="BA217" s="677"/>
      <c r="BB217" s="677"/>
      <c r="BC217" s="677"/>
      <c r="BD217" s="677"/>
      <c r="BE217" s="678">
        <v>0</v>
      </c>
      <c r="BF217" s="417"/>
      <c r="BG217" s="408"/>
      <c r="BH217" s="408"/>
      <c r="BI217" s="408"/>
      <c r="BJ217" s="408"/>
      <c r="BK217" s="408"/>
    </row>
    <row r="218" spans="1:63" s="390" customFormat="1" ht="12.75">
      <c r="A218" s="410"/>
      <c r="B218" s="360" t="s">
        <v>373</v>
      </c>
      <c r="C218" s="676">
        <v>0</v>
      </c>
      <c r="D218" s="677">
        <v>0</v>
      </c>
      <c r="E218" s="677">
        <v>0</v>
      </c>
      <c r="F218" s="677">
        <v>0</v>
      </c>
      <c r="G218" s="677">
        <v>0</v>
      </c>
      <c r="H218" s="677">
        <v>0</v>
      </c>
      <c r="I218" s="677">
        <v>0</v>
      </c>
      <c r="J218" s="677">
        <v>0</v>
      </c>
      <c r="K218" s="677">
        <v>0</v>
      </c>
      <c r="L218" s="677">
        <v>0</v>
      </c>
      <c r="M218" s="677">
        <v>0</v>
      </c>
      <c r="N218" s="678">
        <v>0</v>
      </c>
      <c r="O218" s="676">
        <v>0</v>
      </c>
      <c r="P218" s="677">
        <v>0</v>
      </c>
      <c r="Q218" s="677">
        <v>0</v>
      </c>
      <c r="R218" s="677">
        <v>0</v>
      </c>
      <c r="S218" s="677">
        <v>0</v>
      </c>
      <c r="T218" s="677">
        <v>0</v>
      </c>
      <c r="U218" s="677">
        <v>0</v>
      </c>
      <c r="V218" s="677">
        <v>0</v>
      </c>
      <c r="W218" s="677">
        <v>0</v>
      </c>
      <c r="X218" s="677">
        <v>0</v>
      </c>
      <c r="Y218" s="677">
        <v>0</v>
      </c>
      <c r="Z218" s="678">
        <v>0</v>
      </c>
      <c r="AA218" s="679">
        <v>0</v>
      </c>
      <c r="AB218" s="677">
        <v>0</v>
      </c>
      <c r="AC218" s="677">
        <v>0</v>
      </c>
      <c r="AD218" s="677">
        <v>0</v>
      </c>
      <c r="AE218" s="677">
        <v>0</v>
      </c>
      <c r="AF218" s="677"/>
      <c r="AG218" s="677"/>
      <c r="AH218" s="677"/>
      <c r="AI218" s="677"/>
      <c r="AJ218" s="677"/>
      <c r="AK218" s="677"/>
      <c r="AL218" s="677">
        <v>0</v>
      </c>
      <c r="AM218" s="677"/>
      <c r="AN218" s="677">
        <v>0</v>
      </c>
      <c r="AO218" s="677">
        <v>0</v>
      </c>
      <c r="AP218" s="677">
        <v>0</v>
      </c>
      <c r="AQ218" s="677">
        <v>0</v>
      </c>
      <c r="AR218" s="677">
        <v>0</v>
      </c>
      <c r="AS218" s="677">
        <v>0</v>
      </c>
      <c r="AT218" s="677">
        <v>0</v>
      </c>
      <c r="AU218" s="677">
        <v>0</v>
      </c>
      <c r="AV218" s="676">
        <v>0</v>
      </c>
      <c r="AW218" s="677">
        <v>0</v>
      </c>
      <c r="AX218" s="677">
        <v>0</v>
      </c>
      <c r="AY218" s="677">
        <v>0</v>
      </c>
      <c r="AZ218" s="677">
        <v>0</v>
      </c>
      <c r="BA218" s="677">
        <v>0</v>
      </c>
      <c r="BB218" s="677">
        <v>0</v>
      </c>
      <c r="BC218" s="677">
        <v>0</v>
      </c>
      <c r="BD218" s="677">
        <v>0</v>
      </c>
      <c r="BE218" s="678">
        <v>0</v>
      </c>
      <c r="BF218" s="417"/>
      <c r="BG218" s="408"/>
      <c r="BH218" s="408"/>
      <c r="BI218" s="408"/>
      <c r="BJ218" s="408"/>
      <c r="BK218" s="408"/>
    </row>
    <row r="219" spans="1:63" s="390" customFormat="1" ht="12.75">
      <c r="A219" s="410"/>
      <c r="B219" s="360" t="s">
        <v>374</v>
      </c>
      <c r="C219" s="676">
        <v>0</v>
      </c>
      <c r="D219" s="677">
        <v>0</v>
      </c>
      <c r="E219" s="677">
        <v>0</v>
      </c>
      <c r="F219" s="677">
        <v>0</v>
      </c>
      <c r="G219" s="677">
        <v>0</v>
      </c>
      <c r="H219" s="677">
        <v>0</v>
      </c>
      <c r="I219" s="677">
        <v>0</v>
      </c>
      <c r="J219" s="677">
        <v>0</v>
      </c>
      <c r="K219" s="677">
        <v>0</v>
      </c>
      <c r="L219" s="677">
        <v>0</v>
      </c>
      <c r="M219" s="677">
        <v>0</v>
      </c>
      <c r="N219" s="678">
        <v>0</v>
      </c>
      <c r="O219" s="676">
        <v>0</v>
      </c>
      <c r="P219" s="677">
        <v>0</v>
      </c>
      <c r="Q219" s="677">
        <v>0</v>
      </c>
      <c r="R219" s="677">
        <v>0</v>
      </c>
      <c r="S219" s="677">
        <v>0</v>
      </c>
      <c r="T219" s="677">
        <v>0</v>
      </c>
      <c r="U219" s="677">
        <v>0</v>
      </c>
      <c r="V219" s="677">
        <v>0</v>
      </c>
      <c r="W219" s="677">
        <v>0</v>
      </c>
      <c r="X219" s="677">
        <v>0</v>
      </c>
      <c r="Y219" s="677">
        <v>0</v>
      </c>
      <c r="Z219" s="678">
        <v>0</v>
      </c>
      <c r="AA219" s="679">
        <v>0</v>
      </c>
      <c r="AB219" s="677">
        <v>0</v>
      </c>
      <c r="AC219" s="677">
        <v>0</v>
      </c>
      <c r="AD219" s="677">
        <v>0</v>
      </c>
      <c r="AE219" s="677">
        <v>0</v>
      </c>
      <c r="AF219" s="677"/>
      <c r="AG219" s="677"/>
      <c r="AH219" s="677"/>
      <c r="AI219" s="677"/>
      <c r="AJ219" s="677"/>
      <c r="AK219" s="677"/>
      <c r="AL219" s="677">
        <v>0</v>
      </c>
      <c r="AM219" s="677"/>
      <c r="AN219" s="677">
        <v>0</v>
      </c>
      <c r="AO219" s="677">
        <v>0</v>
      </c>
      <c r="AP219" s="677">
        <v>0</v>
      </c>
      <c r="AQ219" s="677">
        <v>0</v>
      </c>
      <c r="AR219" s="677">
        <v>0</v>
      </c>
      <c r="AS219" s="677">
        <v>0</v>
      </c>
      <c r="AT219" s="677">
        <v>0</v>
      </c>
      <c r="AU219" s="677">
        <v>0</v>
      </c>
      <c r="AV219" s="676"/>
      <c r="AW219" s="677">
        <v>0</v>
      </c>
      <c r="AX219" s="677"/>
      <c r="AY219" s="677"/>
      <c r="AZ219" s="677"/>
      <c r="BA219" s="677"/>
      <c r="BB219" s="677"/>
      <c r="BC219" s="677"/>
      <c r="BD219" s="677"/>
      <c r="BE219" s="678">
        <v>0</v>
      </c>
      <c r="BF219" s="417"/>
      <c r="BG219" s="408"/>
      <c r="BH219" s="408"/>
      <c r="BI219" s="408"/>
      <c r="BJ219" s="408"/>
      <c r="BK219" s="408"/>
    </row>
    <row r="220" spans="1:63" s="390" customFormat="1" ht="12.75">
      <c r="A220" s="410"/>
      <c r="B220" s="360" t="s">
        <v>375</v>
      </c>
      <c r="C220" s="676">
        <v>0</v>
      </c>
      <c r="D220" s="677">
        <v>0</v>
      </c>
      <c r="E220" s="677">
        <v>0</v>
      </c>
      <c r="F220" s="677">
        <v>0</v>
      </c>
      <c r="G220" s="677">
        <v>0</v>
      </c>
      <c r="H220" s="677">
        <v>0</v>
      </c>
      <c r="I220" s="677">
        <v>0</v>
      </c>
      <c r="J220" s="677">
        <v>0</v>
      </c>
      <c r="K220" s="677">
        <v>0</v>
      </c>
      <c r="L220" s="677">
        <v>0</v>
      </c>
      <c r="M220" s="677">
        <v>0</v>
      </c>
      <c r="N220" s="678">
        <v>0</v>
      </c>
      <c r="O220" s="676">
        <v>0</v>
      </c>
      <c r="P220" s="677">
        <v>0</v>
      </c>
      <c r="Q220" s="677">
        <v>0</v>
      </c>
      <c r="R220" s="677">
        <v>0</v>
      </c>
      <c r="S220" s="677">
        <v>0</v>
      </c>
      <c r="T220" s="677">
        <v>0</v>
      </c>
      <c r="U220" s="677">
        <v>0</v>
      </c>
      <c r="V220" s="677">
        <v>0</v>
      </c>
      <c r="W220" s="677">
        <v>0</v>
      </c>
      <c r="X220" s="677">
        <v>0</v>
      </c>
      <c r="Y220" s="677">
        <v>0</v>
      </c>
      <c r="Z220" s="678">
        <v>0</v>
      </c>
      <c r="AA220" s="679">
        <v>0</v>
      </c>
      <c r="AB220" s="677">
        <v>0</v>
      </c>
      <c r="AC220" s="677">
        <v>0</v>
      </c>
      <c r="AD220" s="677">
        <v>0</v>
      </c>
      <c r="AE220" s="677">
        <v>0</v>
      </c>
      <c r="AF220" s="677"/>
      <c r="AG220" s="677"/>
      <c r="AH220" s="677"/>
      <c r="AI220" s="677"/>
      <c r="AJ220" s="677"/>
      <c r="AK220" s="677"/>
      <c r="AL220" s="677">
        <v>0</v>
      </c>
      <c r="AM220" s="677"/>
      <c r="AN220" s="677">
        <v>0</v>
      </c>
      <c r="AO220" s="677">
        <v>0</v>
      </c>
      <c r="AP220" s="677">
        <v>0</v>
      </c>
      <c r="AQ220" s="677">
        <v>0</v>
      </c>
      <c r="AR220" s="677">
        <v>0</v>
      </c>
      <c r="AS220" s="677">
        <v>0</v>
      </c>
      <c r="AT220" s="677">
        <v>0</v>
      </c>
      <c r="AU220" s="677">
        <v>0</v>
      </c>
      <c r="AV220" s="676"/>
      <c r="AW220" s="677">
        <v>0</v>
      </c>
      <c r="AX220" s="677"/>
      <c r="AY220" s="677"/>
      <c r="AZ220" s="677"/>
      <c r="BA220" s="677"/>
      <c r="BB220" s="677"/>
      <c r="BC220" s="677"/>
      <c r="BD220" s="677"/>
      <c r="BE220" s="678">
        <v>0</v>
      </c>
      <c r="BF220" s="417"/>
      <c r="BG220" s="408"/>
      <c r="BH220" s="408"/>
      <c r="BI220" s="408"/>
      <c r="BJ220" s="408"/>
      <c r="BK220" s="408"/>
    </row>
    <row r="221" spans="1:63" s="390" customFormat="1" ht="12.75">
      <c r="A221" s="410"/>
      <c r="B221" s="360" t="s">
        <v>376</v>
      </c>
      <c r="C221" s="676">
        <v>0</v>
      </c>
      <c r="D221" s="677">
        <v>0</v>
      </c>
      <c r="E221" s="677">
        <v>0</v>
      </c>
      <c r="F221" s="677">
        <v>0</v>
      </c>
      <c r="G221" s="677">
        <v>0</v>
      </c>
      <c r="H221" s="677">
        <v>0</v>
      </c>
      <c r="I221" s="677">
        <v>0</v>
      </c>
      <c r="J221" s="677">
        <v>0</v>
      </c>
      <c r="K221" s="677">
        <v>0</v>
      </c>
      <c r="L221" s="677">
        <v>0</v>
      </c>
      <c r="M221" s="677">
        <v>0</v>
      </c>
      <c r="N221" s="678">
        <v>0</v>
      </c>
      <c r="O221" s="676">
        <v>0</v>
      </c>
      <c r="P221" s="677">
        <v>0</v>
      </c>
      <c r="Q221" s="677">
        <v>0</v>
      </c>
      <c r="R221" s="677">
        <v>0</v>
      </c>
      <c r="S221" s="677">
        <v>0</v>
      </c>
      <c r="T221" s="677">
        <v>0</v>
      </c>
      <c r="U221" s="677">
        <v>0</v>
      </c>
      <c r="V221" s="677">
        <v>0</v>
      </c>
      <c r="W221" s="677">
        <v>0</v>
      </c>
      <c r="X221" s="677">
        <v>0</v>
      </c>
      <c r="Y221" s="677">
        <v>0</v>
      </c>
      <c r="Z221" s="678">
        <v>0</v>
      </c>
      <c r="AA221" s="679">
        <v>0</v>
      </c>
      <c r="AB221" s="677">
        <v>0</v>
      </c>
      <c r="AC221" s="677">
        <v>0</v>
      </c>
      <c r="AD221" s="677">
        <v>0</v>
      </c>
      <c r="AE221" s="677">
        <v>0</v>
      </c>
      <c r="AF221" s="677"/>
      <c r="AG221" s="677"/>
      <c r="AH221" s="677"/>
      <c r="AI221" s="677"/>
      <c r="AJ221" s="677"/>
      <c r="AK221" s="677"/>
      <c r="AL221" s="677">
        <v>0</v>
      </c>
      <c r="AM221" s="677"/>
      <c r="AN221" s="677">
        <v>0</v>
      </c>
      <c r="AO221" s="677">
        <v>0</v>
      </c>
      <c r="AP221" s="677">
        <v>0</v>
      </c>
      <c r="AQ221" s="677">
        <v>0</v>
      </c>
      <c r="AR221" s="677">
        <v>0</v>
      </c>
      <c r="AS221" s="677">
        <v>0</v>
      </c>
      <c r="AT221" s="677">
        <v>0</v>
      </c>
      <c r="AU221" s="677">
        <v>0</v>
      </c>
      <c r="AV221" s="676"/>
      <c r="AW221" s="677">
        <v>0</v>
      </c>
      <c r="AX221" s="677"/>
      <c r="AY221" s="677"/>
      <c r="AZ221" s="677"/>
      <c r="BA221" s="677"/>
      <c r="BB221" s="677"/>
      <c r="BC221" s="677"/>
      <c r="BD221" s="677"/>
      <c r="BE221" s="678">
        <v>0</v>
      </c>
      <c r="BF221" s="417"/>
      <c r="BG221" s="408"/>
      <c r="BH221" s="408"/>
      <c r="BI221" s="408"/>
      <c r="BJ221" s="408"/>
      <c r="BK221" s="408"/>
    </row>
    <row r="222" spans="1:63" s="390" customFormat="1" ht="12.75">
      <c r="A222" s="410"/>
      <c r="B222" s="360" t="s">
        <v>377</v>
      </c>
      <c r="C222" s="676">
        <v>0</v>
      </c>
      <c r="D222" s="677">
        <v>0</v>
      </c>
      <c r="E222" s="677">
        <v>0</v>
      </c>
      <c r="F222" s="677">
        <v>0</v>
      </c>
      <c r="G222" s="677">
        <v>0</v>
      </c>
      <c r="H222" s="677">
        <v>0</v>
      </c>
      <c r="I222" s="677">
        <v>0</v>
      </c>
      <c r="J222" s="677">
        <v>0</v>
      </c>
      <c r="K222" s="677">
        <v>0</v>
      </c>
      <c r="L222" s="677">
        <v>0</v>
      </c>
      <c r="M222" s="677">
        <v>0</v>
      </c>
      <c r="N222" s="678">
        <v>0</v>
      </c>
      <c r="O222" s="676">
        <v>0</v>
      </c>
      <c r="P222" s="677">
        <v>0</v>
      </c>
      <c r="Q222" s="677">
        <v>0</v>
      </c>
      <c r="R222" s="677">
        <v>0</v>
      </c>
      <c r="S222" s="677">
        <v>0</v>
      </c>
      <c r="T222" s="677">
        <v>0</v>
      </c>
      <c r="U222" s="677">
        <v>0</v>
      </c>
      <c r="V222" s="677">
        <v>0</v>
      </c>
      <c r="W222" s="677">
        <v>0</v>
      </c>
      <c r="X222" s="677">
        <v>0</v>
      </c>
      <c r="Y222" s="677">
        <v>0</v>
      </c>
      <c r="Z222" s="678">
        <v>0</v>
      </c>
      <c r="AA222" s="679">
        <v>0</v>
      </c>
      <c r="AB222" s="677">
        <v>0</v>
      </c>
      <c r="AC222" s="677">
        <v>0</v>
      </c>
      <c r="AD222" s="677">
        <v>0</v>
      </c>
      <c r="AE222" s="677">
        <v>0</v>
      </c>
      <c r="AF222" s="677"/>
      <c r="AG222" s="677"/>
      <c r="AH222" s="677"/>
      <c r="AI222" s="677"/>
      <c r="AJ222" s="677"/>
      <c r="AK222" s="677"/>
      <c r="AL222" s="677">
        <v>0</v>
      </c>
      <c r="AM222" s="677"/>
      <c r="AN222" s="677">
        <v>0</v>
      </c>
      <c r="AO222" s="677">
        <v>0</v>
      </c>
      <c r="AP222" s="677">
        <v>0</v>
      </c>
      <c r="AQ222" s="677">
        <v>0</v>
      </c>
      <c r="AR222" s="677">
        <v>0</v>
      </c>
      <c r="AS222" s="677">
        <v>0</v>
      </c>
      <c r="AT222" s="677">
        <v>0</v>
      </c>
      <c r="AU222" s="677">
        <v>0</v>
      </c>
      <c r="AV222" s="676"/>
      <c r="AW222" s="677">
        <v>0</v>
      </c>
      <c r="AX222" s="677"/>
      <c r="AY222" s="677"/>
      <c r="AZ222" s="677"/>
      <c r="BA222" s="677"/>
      <c r="BB222" s="677"/>
      <c r="BC222" s="677"/>
      <c r="BD222" s="677"/>
      <c r="BE222" s="678">
        <v>0</v>
      </c>
      <c r="BF222" s="417"/>
      <c r="BG222" s="408"/>
      <c r="BH222" s="408"/>
      <c r="BI222" s="408"/>
      <c r="BJ222" s="408"/>
      <c r="BK222" s="408"/>
    </row>
    <row r="223" spans="1:63" s="390" customFormat="1" ht="12.75">
      <c r="A223" s="410"/>
      <c r="B223" s="360" t="s">
        <v>67</v>
      </c>
      <c r="C223" s="676">
        <v>0</v>
      </c>
      <c r="D223" s="677">
        <v>0</v>
      </c>
      <c r="E223" s="677">
        <v>0</v>
      </c>
      <c r="F223" s="677">
        <v>0</v>
      </c>
      <c r="G223" s="677">
        <v>0</v>
      </c>
      <c r="H223" s="677">
        <v>0</v>
      </c>
      <c r="I223" s="677">
        <v>0</v>
      </c>
      <c r="J223" s="677">
        <v>0</v>
      </c>
      <c r="K223" s="677">
        <v>0</v>
      </c>
      <c r="L223" s="677">
        <v>0</v>
      </c>
      <c r="M223" s="677">
        <v>0</v>
      </c>
      <c r="N223" s="678">
        <v>0</v>
      </c>
      <c r="O223" s="676">
        <v>0</v>
      </c>
      <c r="P223" s="677">
        <v>0</v>
      </c>
      <c r="Q223" s="677">
        <v>0</v>
      </c>
      <c r="R223" s="677">
        <v>0</v>
      </c>
      <c r="S223" s="677">
        <v>0</v>
      </c>
      <c r="T223" s="677">
        <v>0</v>
      </c>
      <c r="U223" s="677">
        <v>0</v>
      </c>
      <c r="V223" s="677">
        <v>0</v>
      </c>
      <c r="W223" s="677">
        <v>0</v>
      </c>
      <c r="X223" s="677">
        <v>0</v>
      </c>
      <c r="Y223" s="677">
        <v>0</v>
      </c>
      <c r="Z223" s="678">
        <v>0</v>
      </c>
      <c r="AA223" s="679">
        <v>0</v>
      </c>
      <c r="AB223" s="677">
        <v>0</v>
      </c>
      <c r="AC223" s="677">
        <v>0</v>
      </c>
      <c r="AD223" s="677">
        <v>0</v>
      </c>
      <c r="AE223" s="677">
        <v>0</v>
      </c>
      <c r="AF223" s="677"/>
      <c r="AG223" s="677"/>
      <c r="AH223" s="677"/>
      <c r="AI223" s="677"/>
      <c r="AJ223" s="677"/>
      <c r="AK223" s="677"/>
      <c r="AL223" s="677">
        <v>0</v>
      </c>
      <c r="AM223" s="677"/>
      <c r="AN223" s="677">
        <v>0</v>
      </c>
      <c r="AO223" s="677">
        <v>0</v>
      </c>
      <c r="AP223" s="677">
        <v>0</v>
      </c>
      <c r="AQ223" s="677">
        <v>0</v>
      </c>
      <c r="AR223" s="677">
        <v>0</v>
      </c>
      <c r="AS223" s="677">
        <v>0</v>
      </c>
      <c r="AT223" s="677">
        <v>0</v>
      </c>
      <c r="AU223" s="677">
        <v>0</v>
      </c>
      <c r="AV223" s="676"/>
      <c r="AW223" s="677">
        <v>0</v>
      </c>
      <c r="AX223" s="677"/>
      <c r="AY223" s="677"/>
      <c r="AZ223" s="677"/>
      <c r="BA223" s="677"/>
      <c r="BB223" s="677"/>
      <c r="BC223" s="677"/>
      <c r="BD223" s="677"/>
      <c r="BE223" s="678">
        <v>0</v>
      </c>
      <c r="BF223" s="417"/>
      <c r="BG223" s="408"/>
      <c r="BH223" s="408"/>
      <c r="BI223" s="408"/>
      <c r="BJ223" s="408"/>
      <c r="BK223" s="408"/>
    </row>
    <row r="224" spans="1:63" s="400" customFormat="1" ht="27" customHeight="1">
      <c r="A224" s="411">
        <v>8</v>
      </c>
      <c r="B224" s="670" t="s">
        <v>61</v>
      </c>
      <c r="C224" s="657">
        <v>0</v>
      </c>
      <c r="D224" s="658">
        <v>0</v>
      </c>
      <c r="E224" s="658">
        <v>0</v>
      </c>
      <c r="F224" s="658">
        <v>2.14</v>
      </c>
      <c r="G224" s="658">
        <v>0</v>
      </c>
      <c r="H224" s="658">
        <v>0</v>
      </c>
      <c r="I224" s="658">
        <v>0</v>
      </c>
      <c r="J224" s="658">
        <v>0</v>
      </c>
      <c r="K224" s="658">
        <v>0</v>
      </c>
      <c r="L224" s="658">
        <v>0</v>
      </c>
      <c r="M224" s="658">
        <v>0</v>
      </c>
      <c r="N224" s="659">
        <v>2.14</v>
      </c>
      <c r="O224" s="657">
        <v>0</v>
      </c>
      <c r="P224" s="658">
        <v>0</v>
      </c>
      <c r="Q224" s="658">
        <v>0</v>
      </c>
      <c r="R224" s="658">
        <v>2.14</v>
      </c>
      <c r="S224" s="658">
        <v>0</v>
      </c>
      <c r="T224" s="658">
        <v>0</v>
      </c>
      <c r="U224" s="658">
        <v>0</v>
      </c>
      <c r="V224" s="658">
        <v>0</v>
      </c>
      <c r="W224" s="658">
        <v>0</v>
      </c>
      <c r="X224" s="658">
        <v>0</v>
      </c>
      <c r="Y224" s="658">
        <v>0</v>
      </c>
      <c r="Z224" s="659">
        <v>2.14</v>
      </c>
      <c r="AA224" s="674">
        <v>7.7203389800000002</v>
      </c>
      <c r="AB224" s="658">
        <v>0</v>
      </c>
      <c r="AC224" s="658">
        <v>0</v>
      </c>
      <c r="AD224" s="658">
        <v>0</v>
      </c>
      <c r="AE224" s="658">
        <v>2.14</v>
      </c>
      <c r="AF224" s="658"/>
      <c r="AG224" s="658"/>
      <c r="AH224" s="658"/>
      <c r="AI224" s="658"/>
      <c r="AJ224" s="658">
        <v>0</v>
      </c>
      <c r="AK224" s="658">
        <v>2.14</v>
      </c>
      <c r="AL224" s="658"/>
      <c r="AM224" s="658"/>
      <c r="AN224" s="658">
        <v>0</v>
      </c>
      <c r="AO224" s="658">
        <v>0</v>
      </c>
      <c r="AP224" s="658">
        <v>0</v>
      </c>
      <c r="AQ224" s="658">
        <v>0</v>
      </c>
      <c r="AR224" s="658">
        <v>0</v>
      </c>
      <c r="AS224" s="658">
        <v>0</v>
      </c>
      <c r="AT224" s="658">
        <v>0</v>
      </c>
      <c r="AU224" s="658">
        <v>2.14</v>
      </c>
      <c r="AV224" s="671">
        <v>0</v>
      </c>
      <c r="AW224" s="672">
        <v>7.7203389800000002</v>
      </c>
      <c r="AX224" s="672">
        <v>0</v>
      </c>
      <c r="AY224" s="672">
        <v>0</v>
      </c>
      <c r="AZ224" s="672">
        <v>7.7203389800000002</v>
      </c>
      <c r="BA224" s="672">
        <v>0</v>
      </c>
      <c r="BB224" s="672">
        <v>0</v>
      </c>
      <c r="BC224" s="672">
        <v>0</v>
      </c>
      <c r="BD224" s="672">
        <v>0</v>
      </c>
      <c r="BE224" s="673">
        <v>7.7203389800000002</v>
      </c>
      <c r="BF224" s="419"/>
      <c r="BG224" s="416"/>
      <c r="BH224" s="416"/>
      <c r="BI224" s="416"/>
      <c r="BJ224" s="416"/>
      <c r="BK224" s="416"/>
    </row>
    <row r="225" spans="1:63" s="390" customFormat="1" ht="12.75">
      <c r="A225" s="410"/>
      <c r="B225" s="360" t="s">
        <v>361</v>
      </c>
      <c r="C225" s="676">
        <v>0</v>
      </c>
      <c r="D225" s="677">
        <v>0</v>
      </c>
      <c r="E225" s="677">
        <v>0</v>
      </c>
      <c r="F225" s="677">
        <v>2.14</v>
      </c>
      <c r="G225" s="677">
        <v>0</v>
      </c>
      <c r="H225" s="677">
        <v>0</v>
      </c>
      <c r="I225" s="677">
        <v>0</v>
      </c>
      <c r="J225" s="677">
        <v>0</v>
      </c>
      <c r="K225" s="677">
        <v>0</v>
      </c>
      <c r="L225" s="677">
        <v>0</v>
      </c>
      <c r="M225" s="677">
        <v>0</v>
      </c>
      <c r="N225" s="678">
        <v>2.14</v>
      </c>
      <c r="O225" s="676">
        <v>0</v>
      </c>
      <c r="P225" s="677">
        <v>0</v>
      </c>
      <c r="Q225" s="677">
        <v>0</v>
      </c>
      <c r="R225" s="677">
        <v>2.14</v>
      </c>
      <c r="S225" s="677">
        <v>0</v>
      </c>
      <c r="T225" s="677">
        <v>0</v>
      </c>
      <c r="U225" s="677">
        <v>0</v>
      </c>
      <c r="V225" s="677">
        <v>0</v>
      </c>
      <c r="W225" s="677">
        <v>0</v>
      </c>
      <c r="X225" s="677">
        <v>0</v>
      </c>
      <c r="Y225" s="677">
        <v>0</v>
      </c>
      <c r="Z225" s="678">
        <v>2.14</v>
      </c>
      <c r="AA225" s="679">
        <v>7.7203389800000002</v>
      </c>
      <c r="AB225" s="677">
        <v>0</v>
      </c>
      <c r="AC225" s="677">
        <v>0</v>
      </c>
      <c r="AD225" s="677">
        <v>0</v>
      </c>
      <c r="AE225" s="677">
        <v>2.14</v>
      </c>
      <c r="AF225" s="677"/>
      <c r="AG225" s="677"/>
      <c r="AH225" s="677"/>
      <c r="AI225" s="677"/>
      <c r="AJ225" s="677">
        <v>0</v>
      </c>
      <c r="AK225" s="677">
        <v>2.14</v>
      </c>
      <c r="AL225" s="677"/>
      <c r="AM225" s="677"/>
      <c r="AN225" s="677">
        <v>0</v>
      </c>
      <c r="AO225" s="677">
        <v>0</v>
      </c>
      <c r="AP225" s="677">
        <v>0</v>
      </c>
      <c r="AQ225" s="677">
        <v>0</v>
      </c>
      <c r="AR225" s="677">
        <v>0</v>
      </c>
      <c r="AS225" s="677">
        <v>0</v>
      </c>
      <c r="AT225" s="677">
        <v>0</v>
      </c>
      <c r="AU225" s="677">
        <v>2.14</v>
      </c>
      <c r="AV225" s="676">
        <v>0</v>
      </c>
      <c r="AW225" s="677">
        <v>7.7203389800000002</v>
      </c>
      <c r="AX225" s="677">
        <v>0</v>
      </c>
      <c r="AY225" s="677">
        <v>0</v>
      </c>
      <c r="AZ225" s="677">
        <v>7.7203389800000002</v>
      </c>
      <c r="BA225" s="677">
        <v>0</v>
      </c>
      <c r="BB225" s="677">
        <v>0</v>
      </c>
      <c r="BC225" s="677">
        <v>0</v>
      </c>
      <c r="BD225" s="677">
        <v>0</v>
      </c>
      <c r="BE225" s="678">
        <v>7.7203389800000002</v>
      </c>
      <c r="BF225" s="417"/>
      <c r="BG225" s="408"/>
      <c r="BH225" s="408"/>
      <c r="BI225" s="408"/>
      <c r="BJ225" s="408"/>
      <c r="BK225" s="408"/>
    </row>
    <row r="226" spans="1:63" s="390" customFormat="1" ht="12.75">
      <c r="A226" s="410"/>
      <c r="B226" s="360" t="s">
        <v>362</v>
      </c>
      <c r="C226" s="676">
        <v>0</v>
      </c>
      <c r="D226" s="677">
        <v>0</v>
      </c>
      <c r="E226" s="677">
        <v>0</v>
      </c>
      <c r="F226" s="677">
        <v>0</v>
      </c>
      <c r="G226" s="677">
        <v>0</v>
      </c>
      <c r="H226" s="677">
        <v>0</v>
      </c>
      <c r="I226" s="677">
        <v>0</v>
      </c>
      <c r="J226" s="677">
        <v>0</v>
      </c>
      <c r="K226" s="677">
        <v>0</v>
      </c>
      <c r="L226" s="677">
        <v>0</v>
      </c>
      <c r="M226" s="677">
        <v>0</v>
      </c>
      <c r="N226" s="678">
        <v>0</v>
      </c>
      <c r="O226" s="676">
        <v>0</v>
      </c>
      <c r="P226" s="677">
        <v>0</v>
      </c>
      <c r="Q226" s="677">
        <v>0</v>
      </c>
      <c r="R226" s="677">
        <v>0</v>
      </c>
      <c r="S226" s="677">
        <v>0</v>
      </c>
      <c r="T226" s="677">
        <v>0</v>
      </c>
      <c r="U226" s="677">
        <v>0</v>
      </c>
      <c r="V226" s="677">
        <v>0</v>
      </c>
      <c r="W226" s="677">
        <v>0</v>
      </c>
      <c r="X226" s="677">
        <v>0</v>
      </c>
      <c r="Y226" s="677">
        <v>0</v>
      </c>
      <c r="Z226" s="678">
        <v>0</v>
      </c>
      <c r="AA226" s="679">
        <v>0</v>
      </c>
      <c r="AB226" s="677">
        <v>0</v>
      </c>
      <c r="AC226" s="677">
        <v>0</v>
      </c>
      <c r="AD226" s="677">
        <v>0</v>
      </c>
      <c r="AE226" s="677">
        <v>0</v>
      </c>
      <c r="AF226" s="677"/>
      <c r="AG226" s="677"/>
      <c r="AH226" s="677"/>
      <c r="AI226" s="677"/>
      <c r="AJ226" s="677">
        <v>0</v>
      </c>
      <c r="AK226" s="677">
        <v>0</v>
      </c>
      <c r="AL226" s="677"/>
      <c r="AM226" s="677"/>
      <c r="AN226" s="677">
        <v>0</v>
      </c>
      <c r="AO226" s="677">
        <v>0</v>
      </c>
      <c r="AP226" s="677">
        <v>0</v>
      </c>
      <c r="AQ226" s="677">
        <v>0</v>
      </c>
      <c r="AR226" s="677">
        <v>0</v>
      </c>
      <c r="AS226" s="677">
        <v>0</v>
      </c>
      <c r="AT226" s="677">
        <v>0</v>
      </c>
      <c r="AU226" s="677">
        <v>0</v>
      </c>
      <c r="AV226" s="676">
        <v>0</v>
      </c>
      <c r="AW226" s="677">
        <v>0</v>
      </c>
      <c r="AX226" s="677">
        <v>0</v>
      </c>
      <c r="AY226" s="677">
        <v>0</v>
      </c>
      <c r="AZ226" s="677">
        <v>0</v>
      </c>
      <c r="BA226" s="677">
        <v>0</v>
      </c>
      <c r="BB226" s="677">
        <v>0</v>
      </c>
      <c r="BC226" s="677">
        <v>0</v>
      </c>
      <c r="BD226" s="677">
        <v>0</v>
      </c>
      <c r="BE226" s="678">
        <v>0</v>
      </c>
      <c r="BF226" s="417"/>
      <c r="BG226" s="408"/>
      <c r="BH226" s="408"/>
      <c r="BI226" s="408"/>
      <c r="BJ226" s="408"/>
      <c r="BK226" s="408"/>
    </row>
    <row r="227" spans="1:63" s="390" customFormat="1" ht="12.75">
      <c r="A227" s="410"/>
      <c r="B227" s="360" t="s">
        <v>363</v>
      </c>
      <c r="C227" s="676">
        <v>0</v>
      </c>
      <c r="D227" s="677">
        <v>0</v>
      </c>
      <c r="E227" s="677">
        <v>0</v>
      </c>
      <c r="F227" s="677">
        <v>0</v>
      </c>
      <c r="G227" s="677">
        <v>0</v>
      </c>
      <c r="H227" s="677">
        <v>0</v>
      </c>
      <c r="I227" s="677">
        <v>0</v>
      </c>
      <c r="J227" s="677">
        <v>0</v>
      </c>
      <c r="K227" s="677">
        <v>0</v>
      </c>
      <c r="L227" s="677">
        <v>0</v>
      </c>
      <c r="M227" s="677">
        <v>0</v>
      </c>
      <c r="N227" s="678">
        <v>0</v>
      </c>
      <c r="O227" s="676">
        <v>0</v>
      </c>
      <c r="P227" s="677">
        <v>0</v>
      </c>
      <c r="Q227" s="677">
        <v>0</v>
      </c>
      <c r="R227" s="677">
        <v>0</v>
      </c>
      <c r="S227" s="677">
        <v>0</v>
      </c>
      <c r="T227" s="677">
        <v>0</v>
      </c>
      <c r="U227" s="677">
        <v>0</v>
      </c>
      <c r="V227" s="677">
        <v>0</v>
      </c>
      <c r="W227" s="677">
        <v>0</v>
      </c>
      <c r="X227" s="677">
        <v>0</v>
      </c>
      <c r="Y227" s="677">
        <v>0</v>
      </c>
      <c r="Z227" s="678">
        <v>0</v>
      </c>
      <c r="AA227" s="679">
        <v>0</v>
      </c>
      <c r="AB227" s="677">
        <v>0</v>
      </c>
      <c r="AC227" s="677">
        <v>0</v>
      </c>
      <c r="AD227" s="677">
        <v>0</v>
      </c>
      <c r="AE227" s="677">
        <v>0</v>
      </c>
      <c r="AF227" s="677"/>
      <c r="AG227" s="677"/>
      <c r="AH227" s="677"/>
      <c r="AI227" s="677"/>
      <c r="AJ227" s="677">
        <v>0</v>
      </c>
      <c r="AK227" s="677">
        <v>0</v>
      </c>
      <c r="AL227" s="677"/>
      <c r="AM227" s="677"/>
      <c r="AN227" s="677">
        <v>0</v>
      </c>
      <c r="AO227" s="677">
        <v>0</v>
      </c>
      <c r="AP227" s="677">
        <v>0</v>
      </c>
      <c r="AQ227" s="677">
        <v>0</v>
      </c>
      <c r="AR227" s="677">
        <v>0</v>
      </c>
      <c r="AS227" s="677">
        <v>0</v>
      </c>
      <c r="AT227" s="677">
        <v>0</v>
      </c>
      <c r="AU227" s="677">
        <v>0</v>
      </c>
      <c r="AV227" s="676">
        <v>0</v>
      </c>
      <c r="AW227" s="677">
        <v>0</v>
      </c>
      <c r="AX227" s="677">
        <v>0</v>
      </c>
      <c r="AY227" s="677">
        <v>0</v>
      </c>
      <c r="AZ227" s="677">
        <v>0</v>
      </c>
      <c r="BA227" s="677">
        <v>0</v>
      </c>
      <c r="BB227" s="677">
        <v>0</v>
      </c>
      <c r="BC227" s="677">
        <v>0</v>
      </c>
      <c r="BD227" s="677">
        <v>0</v>
      </c>
      <c r="BE227" s="678">
        <v>0</v>
      </c>
      <c r="BF227" s="417"/>
      <c r="BG227" s="408"/>
      <c r="BH227" s="408"/>
      <c r="BI227" s="408"/>
      <c r="BJ227" s="408"/>
      <c r="BK227" s="408"/>
    </row>
    <row r="228" spans="1:63" s="390" customFormat="1" ht="12.75">
      <c r="A228" s="410"/>
      <c r="B228" s="360" t="s">
        <v>364</v>
      </c>
      <c r="C228" s="676">
        <v>0</v>
      </c>
      <c r="D228" s="677">
        <v>0</v>
      </c>
      <c r="E228" s="677">
        <v>0</v>
      </c>
      <c r="F228" s="677">
        <v>0</v>
      </c>
      <c r="G228" s="677">
        <v>0</v>
      </c>
      <c r="H228" s="677">
        <v>0</v>
      </c>
      <c r="I228" s="677">
        <v>0</v>
      </c>
      <c r="J228" s="677">
        <v>0</v>
      </c>
      <c r="K228" s="677">
        <v>0</v>
      </c>
      <c r="L228" s="677">
        <v>0</v>
      </c>
      <c r="M228" s="677">
        <v>0</v>
      </c>
      <c r="N228" s="678">
        <v>0</v>
      </c>
      <c r="O228" s="676">
        <v>0</v>
      </c>
      <c r="P228" s="677">
        <v>0</v>
      </c>
      <c r="Q228" s="677">
        <v>0</v>
      </c>
      <c r="R228" s="677">
        <v>0</v>
      </c>
      <c r="S228" s="677">
        <v>0</v>
      </c>
      <c r="T228" s="677">
        <v>0</v>
      </c>
      <c r="U228" s="677">
        <v>0</v>
      </c>
      <c r="V228" s="677">
        <v>0</v>
      </c>
      <c r="W228" s="677">
        <v>0</v>
      </c>
      <c r="X228" s="677">
        <v>0</v>
      </c>
      <c r="Y228" s="677">
        <v>0</v>
      </c>
      <c r="Z228" s="678">
        <v>0</v>
      </c>
      <c r="AA228" s="679">
        <v>0</v>
      </c>
      <c r="AB228" s="677">
        <v>0</v>
      </c>
      <c r="AC228" s="677">
        <v>0</v>
      </c>
      <c r="AD228" s="677">
        <v>0</v>
      </c>
      <c r="AE228" s="677">
        <v>0</v>
      </c>
      <c r="AF228" s="677"/>
      <c r="AG228" s="677"/>
      <c r="AH228" s="677"/>
      <c r="AI228" s="677"/>
      <c r="AJ228" s="677">
        <v>0</v>
      </c>
      <c r="AK228" s="677">
        <v>0</v>
      </c>
      <c r="AL228" s="677"/>
      <c r="AM228" s="677"/>
      <c r="AN228" s="677">
        <v>0</v>
      </c>
      <c r="AO228" s="677">
        <v>0</v>
      </c>
      <c r="AP228" s="677">
        <v>0</v>
      </c>
      <c r="AQ228" s="677">
        <v>0</v>
      </c>
      <c r="AR228" s="677">
        <v>0</v>
      </c>
      <c r="AS228" s="677">
        <v>0</v>
      </c>
      <c r="AT228" s="677">
        <v>0</v>
      </c>
      <c r="AU228" s="677">
        <v>0</v>
      </c>
      <c r="AV228" s="676"/>
      <c r="AW228" s="677">
        <v>0</v>
      </c>
      <c r="AX228" s="677"/>
      <c r="AY228" s="677"/>
      <c r="AZ228" s="677"/>
      <c r="BA228" s="677"/>
      <c r="BB228" s="677"/>
      <c r="BC228" s="677"/>
      <c r="BD228" s="677"/>
      <c r="BE228" s="678">
        <v>0</v>
      </c>
      <c r="BF228" s="417"/>
      <c r="BG228" s="408"/>
      <c r="BH228" s="408"/>
      <c r="BI228" s="408"/>
      <c r="BJ228" s="408"/>
      <c r="BK228" s="408"/>
    </row>
    <row r="229" spans="1:63" s="390" customFormat="1" ht="12.75">
      <c r="A229" s="410"/>
      <c r="B229" s="360" t="s">
        <v>365</v>
      </c>
      <c r="C229" s="676">
        <v>0</v>
      </c>
      <c r="D229" s="677">
        <v>0</v>
      </c>
      <c r="E229" s="677">
        <v>0</v>
      </c>
      <c r="F229" s="677">
        <v>0</v>
      </c>
      <c r="G229" s="677">
        <v>0</v>
      </c>
      <c r="H229" s="677">
        <v>0</v>
      </c>
      <c r="I229" s="677">
        <v>0</v>
      </c>
      <c r="J229" s="677">
        <v>0</v>
      </c>
      <c r="K229" s="677">
        <v>0</v>
      </c>
      <c r="L229" s="677">
        <v>0</v>
      </c>
      <c r="M229" s="677">
        <v>0</v>
      </c>
      <c r="N229" s="678">
        <v>0</v>
      </c>
      <c r="O229" s="676">
        <v>0</v>
      </c>
      <c r="P229" s="677">
        <v>0</v>
      </c>
      <c r="Q229" s="677">
        <v>0</v>
      </c>
      <c r="R229" s="677">
        <v>0</v>
      </c>
      <c r="S229" s="677">
        <v>0</v>
      </c>
      <c r="T229" s="677">
        <v>0</v>
      </c>
      <c r="U229" s="677">
        <v>0</v>
      </c>
      <c r="V229" s="677">
        <v>0</v>
      </c>
      <c r="W229" s="677">
        <v>0</v>
      </c>
      <c r="X229" s="677">
        <v>0</v>
      </c>
      <c r="Y229" s="677">
        <v>0</v>
      </c>
      <c r="Z229" s="678">
        <v>0</v>
      </c>
      <c r="AA229" s="679">
        <v>0</v>
      </c>
      <c r="AB229" s="677">
        <v>0</v>
      </c>
      <c r="AC229" s="677">
        <v>0</v>
      </c>
      <c r="AD229" s="677">
        <v>0</v>
      </c>
      <c r="AE229" s="677">
        <v>0</v>
      </c>
      <c r="AF229" s="677"/>
      <c r="AG229" s="677"/>
      <c r="AH229" s="677"/>
      <c r="AI229" s="677"/>
      <c r="AJ229" s="677">
        <v>0</v>
      </c>
      <c r="AK229" s="677">
        <v>0</v>
      </c>
      <c r="AL229" s="677"/>
      <c r="AM229" s="677"/>
      <c r="AN229" s="677">
        <v>0</v>
      </c>
      <c r="AO229" s="677">
        <v>0</v>
      </c>
      <c r="AP229" s="677">
        <v>0</v>
      </c>
      <c r="AQ229" s="677">
        <v>0</v>
      </c>
      <c r="AR229" s="677">
        <v>0</v>
      </c>
      <c r="AS229" s="677">
        <v>0</v>
      </c>
      <c r="AT229" s="677">
        <v>0</v>
      </c>
      <c r="AU229" s="677">
        <v>0</v>
      </c>
      <c r="AV229" s="676"/>
      <c r="AW229" s="677">
        <v>0</v>
      </c>
      <c r="AX229" s="677"/>
      <c r="AY229" s="677"/>
      <c r="AZ229" s="677"/>
      <c r="BA229" s="677"/>
      <c r="BB229" s="677"/>
      <c r="BC229" s="677"/>
      <c r="BD229" s="677"/>
      <c r="BE229" s="678">
        <v>0</v>
      </c>
      <c r="BF229" s="417"/>
      <c r="BG229" s="408"/>
      <c r="BH229" s="408"/>
      <c r="BI229" s="408"/>
      <c r="BJ229" s="408"/>
      <c r="BK229" s="408"/>
    </row>
    <row r="230" spans="1:63" s="390" customFormat="1" ht="12.75">
      <c r="A230" s="410"/>
      <c r="B230" s="360" t="s">
        <v>366</v>
      </c>
      <c r="C230" s="676">
        <v>0</v>
      </c>
      <c r="D230" s="677">
        <v>0</v>
      </c>
      <c r="E230" s="677">
        <v>0</v>
      </c>
      <c r="F230" s="677">
        <v>0</v>
      </c>
      <c r="G230" s="677">
        <v>0</v>
      </c>
      <c r="H230" s="677">
        <v>0</v>
      </c>
      <c r="I230" s="677">
        <v>0</v>
      </c>
      <c r="J230" s="677">
        <v>0</v>
      </c>
      <c r="K230" s="677">
        <v>0</v>
      </c>
      <c r="L230" s="677">
        <v>0</v>
      </c>
      <c r="M230" s="677">
        <v>0</v>
      </c>
      <c r="N230" s="678">
        <v>0</v>
      </c>
      <c r="O230" s="676">
        <v>0</v>
      </c>
      <c r="P230" s="677">
        <v>0</v>
      </c>
      <c r="Q230" s="677">
        <v>0</v>
      </c>
      <c r="R230" s="677">
        <v>0</v>
      </c>
      <c r="S230" s="677">
        <v>0</v>
      </c>
      <c r="T230" s="677">
        <v>0</v>
      </c>
      <c r="U230" s="677">
        <v>0</v>
      </c>
      <c r="V230" s="677">
        <v>0</v>
      </c>
      <c r="W230" s="677">
        <v>0</v>
      </c>
      <c r="X230" s="677">
        <v>0</v>
      </c>
      <c r="Y230" s="677">
        <v>0</v>
      </c>
      <c r="Z230" s="678">
        <v>0</v>
      </c>
      <c r="AA230" s="679">
        <v>0</v>
      </c>
      <c r="AB230" s="677">
        <v>0</v>
      </c>
      <c r="AC230" s="677">
        <v>0</v>
      </c>
      <c r="AD230" s="677">
        <v>0</v>
      </c>
      <c r="AE230" s="677">
        <v>0</v>
      </c>
      <c r="AF230" s="677"/>
      <c r="AG230" s="677"/>
      <c r="AH230" s="677"/>
      <c r="AI230" s="677"/>
      <c r="AJ230" s="677">
        <v>0</v>
      </c>
      <c r="AK230" s="677">
        <v>0</v>
      </c>
      <c r="AL230" s="677"/>
      <c r="AM230" s="677"/>
      <c r="AN230" s="677">
        <v>0</v>
      </c>
      <c r="AO230" s="677">
        <v>0</v>
      </c>
      <c r="AP230" s="677">
        <v>0</v>
      </c>
      <c r="AQ230" s="677">
        <v>0</v>
      </c>
      <c r="AR230" s="677">
        <v>0</v>
      </c>
      <c r="AS230" s="677">
        <v>0</v>
      </c>
      <c r="AT230" s="677">
        <v>0</v>
      </c>
      <c r="AU230" s="677">
        <v>0</v>
      </c>
      <c r="AV230" s="676"/>
      <c r="AW230" s="677">
        <v>0</v>
      </c>
      <c r="AX230" s="677"/>
      <c r="AY230" s="677"/>
      <c r="AZ230" s="677"/>
      <c r="BA230" s="677"/>
      <c r="BB230" s="677"/>
      <c r="BC230" s="677"/>
      <c r="BD230" s="677"/>
      <c r="BE230" s="678">
        <v>0</v>
      </c>
      <c r="BF230" s="417"/>
      <c r="BG230" s="408"/>
      <c r="BH230" s="408"/>
      <c r="BI230" s="408"/>
      <c r="BJ230" s="408"/>
      <c r="BK230" s="408"/>
    </row>
    <row r="231" spans="1:63" s="390" customFormat="1" ht="12.75">
      <c r="A231" s="410"/>
      <c r="B231" s="360" t="s">
        <v>367</v>
      </c>
      <c r="C231" s="676">
        <v>0</v>
      </c>
      <c r="D231" s="677">
        <v>0</v>
      </c>
      <c r="E231" s="677">
        <v>0</v>
      </c>
      <c r="F231" s="677">
        <v>0</v>
      </c>
      <c r="G231" s="677">
        <v>0</v>
      </c>
      <c r="H231" s="677">
        <v>0</v>
      </c>
      <c r="I231" s="677">
        <v>0</v>
      </c>
      <c r="J231" s="677">
        <v>0</v>
      </c>
      <c r="K231" s="677">
        <v>0</v>
      </c>
      <c r="L231" s="677">
        <v>0</v>
      </c>
      <c r="M231" s="677">
        <v>0</v>
      </c>
      <c r="N231" s="678">
        <v>0</v>
      </c>
      <c r="O231" s="676">
        <v>0</v>
      </c>
      <c r="P231" s="677">
        <v>0</v>
      </c>
      <c r="Q231" s="677">
        <v>0</v>
      </c>
      <c r="R231" s="677">
        <v>0</v>
      </c>
      <c r="S231" s="677">
        <v>0</v>
      </c>
      <c r="T231" s="677">
        <v>0</v>
      </c>
      <c r="U231" s="677">
        <v>0</v>
      </c>
      <c r="V231" s="677">
        <v>0</v>
      </c>
      <c r="W231" s="677">
        <v>0</v>
      </c>
      <c r="X231" s="677">
        <v>0</v>
      </c>
      <c r="Y231" s="677">
        <v>0</v>
      </c>
      <c r="Z231" s="678">
        <v>0</v>
      </c>
      <c r="AA231" s="679">
        <v>0</v>
      </c>
      <c r="AB231" s="677">
        <v>0</v>
      </c>
      <c r="AC231" s="677">
        <v>0</v>
      </c>
      <c r="AD231" s="677">
        <v>0</v>
      </c>
      <c r="AE231" s="677">
        <v>0</v>
      </c>
      <c r="AF231" s="677"/>
      <c r="AG231" s="677"/>
      <c r="AH231" s="677"/>
      <c r="AI231" s="677"/>
      <c r="AJ231" s="677">
        <v>0</v>
      </c>
      <c r="AK231" s="677">
        <v>0</v>
      </c>
      <c r="AL231" s="677"/>
      <c r="AM231" s="677"/>
      <c r="AN231" s="677">
        <v>0</v>
      </c>
      <c r="AO231" s="677">
        <v>0</v>
      </c>
      <c r="AP231" s="677">
        <v>0</v>
      </c>
      <c r="AQ231" s="677">
        <v>0</v>
      </c>
      <c r="AR231" s="677">
        <v>0</v>
      </c>
      <c r="AS231" s="677">
        <v>0</v>
      </c>
      <c r="AT231" s="677">
        <v>0</v>
      </c>
      <c r="AU231" s="677">
        <v>0</v>
      </c>
      <c r="AV231" s="676"/>
      <c r="AW231" s="677">
        <v>0</v>
      </c>
      <c r="AX231" s="677"/>
      <c r="AY231" s="677"/>
      <c r="AZ231" s="677"/>
      <c r="BA231" s="677"/>
      <c r="BB231" s="677"/>
      <c r="BC231" s="677"/>
      <c r="BD231" s="677"/>
      <c r="BE231" s="678">
        <v>0</v>
      </c>
      <c r="BF231" s="417"/>
      <c r="BG231" s="408"/>
      <c r="BH231" s="408"/>
      <c r="BI231" s="408"/>
      <c r="BJ231" s="408"/>
      <c r="BK231" s="408"/>
    </row>
    <row r="232" spans="1:63" s="390" customFormat="1" ht="12.75">
      <c r="A232" s="410"/>
      <c r="B232" s="360" t="s">
        <v>368</v>
      </c>
      <c r="C232" s="676">
        <v>0</v>
      </c>
      <c r="D232" s="677">
        <v>0</v>
      </c>
      <c r="E232" s="677">
        <v>0</v>
      </c>
      <c r="F232" s="677">
        <v>0</v>
      </c>
      <c r="G232" s="677">
        <v>0</v>
      </c>
      <c r="H232" s="677">
        <v>0</v>
      </c>
      <c r="I232" s="677">
        <v>0</v>
      </c>
      <c r="J232" s="677">
        <v>0</v>
      </c>
      <c r="K232" s="677">
        <v>0</v>
      </c>
      <c r="L232" s="677">
        <v>0</v>
      </c>
      <c r="M232" s="677">
        <v>0</v>
      </c>
      <c r="N232" s="678">
        <v>0</v>
      </c>
      <c r="O232" s="676">
        <v>0</v>
      </c>
      <c r="P232" s="677">
        <v>0</v>
      </c>
      <c r="Q232" s="677">
        <v>0</v>
      </c>
      <c r="R232" s="677">
        <v>0</v>
      </c>
      <c r="S232" s="677">
        <v>0</v>
      </c>
      <c r="T232" s="677">
        <v>0</v>
      </c>
      <c r="U232" s="677">
        <v>0</v>
      </c>
      <c r="V232" s="677">
        <v>0</v>
      </c>
      <c r="W232" s="677">
        <v>0</v>
      </c>
      <c r="X232" s="677">
        <v>0</v>
      </c>
      <c r="Y232" s="677">
        <v>0</v>
      </c>
      <c r="Z232" s="678">
        <v>0</v>
      </c>
      <c r="AA232" s="679">
        <v>0</v>
      </c>
      <c r="AB232" s="677">
        <v>0</v>
      </c>
      <c r="AC232" s="677">
        <v>0</v>
      </c>
      <c r="AD232" s="677">
        <v>0</v>
      </c>
      <c r="AE232" s="677">
        <v>0</v>
      </c>
      <c r="AF232" s="677"/>
      <c r="AG232" s="677"/>
      <c r="AH232" s="677"/>
      <c r="AI232" s="677"/>
      <c r="AJ232" s="677">
        <v>0</v>
      </c>
      <c r="AK232" s="677">
        <v>0</v>
      </c>
      <c r="AL232" s="677"/>
      <c r="AM232" s="677"/>
      <c r="AN232" s="677">
        <v>0</v>
      </c>
      <c r="AO232" s="677">
        <v>0</v>
      </c>
      <c r="AP232" s="677">
        <v>0</v>
      </c>
      <c r="AQ232" s="677">
        <v>0</v>
      </c>
      <c r="AR232" s="677">
        <v>0</v>
      </c>
      <c r="AS232" s="677">
        <v>0</v>
      </c>
      <c r="AT232" s="677">
        <v>0</v>
      </c>
      <c r="AU232" s="677">
        <v>0</v>
      </c>
      <c r="AV232" s="676">
        <v>0</v>
      </c>
      <c r="AW232" s="677">
        <v>0</v>
      </c>
      <c r="AX232" s="677">
        <v>0</v>
      </c>
      <c r="AY232" s="677">
        <v>0</v>
      </c>
      <c r="AZ232" s="677">
        <v>0</v>
      </c>
      <c r="BA232" s="677">
        <v>0</v>
      </c>
      <c r="BB232" s="677">
        <v>0</v>
      </c>
      <c r="BC232" s="677">
        <v>0</v>
      </c>
      <c r="BD232" s="677">
        <v>0</v>
      </c>
      <c r="BE232" s="678">
        <v>0</v>
      </c>
      <c r="BF232" s="417"/>
      <c r="BG232" s="408"/>
      <c r="BH232" s="408"/>
      <c r="BI232" s="408"/>
      <c r="BJ232" s="408"/>
      <c r="BK232" s="408"/>
    </row>
    <row r="233" spans="1:63" s="390" customFormat="1" ht="12.75">
      <c r="A233" s="410"/>
      <c r="B233" s="360" t="s">
        <v>369</v>
      </c>
      <c r="C233" s="676">
        <v>0</v>
      </c>
      <c r="D233" s="677">
        <v>0</v>
      </c>
      <c r="E233" s="677">
        <v>0</v>
      </c>
      <c r="F233" s="677">
        <v>0</v>
      </c>
      <c r="G233" s="677">
        <v>0</v>
      </c>
      <c r="H233" s="677">
        <v>0</v>
      </c>
      <c r="I233" s="677">
        <v>0</v>
      </c>
      <c r="J233" s="677">
        <v>0</v>
      </c>
      <c r="K233" s="677">
        <v>0</v>
      </c>
      <c r="L233" s="677">
        <v>0</v>
      </c>
      <c r="M233" s="677">
        <v>0</v>
      </c>
      <c r="N233" s="678">
        <v>0</v>
      </c>
      <c r="O233" s="676">
        <v>0</v>
      </c>
      <c r="P233" s="677">
        <v>0</v>
      </c>
      <c r="Q233" s="677">
        <v>0</v>
      </c>
      <c r="R233" s="677">
        <v>0</v>
      </c>
      <c r="S233" s="677">
        <v>0</v>
      </c>
      <c r="T233" s="677">
        <v>0</v>
      </c>
      <c r="U233" s="677">
        <v>0</v>
      </c>
      <c r="V233" s="677">
        <v>0</v>
      </c>
      <c r="W233" s="677">
        <v>0</v>
      </c>
      <c r="X233" s="677">
        <v>0</v>
      </c>
      <c r="Y233" s="677">
        <v>0</v>
      </c>
      <c r="Z233" s="678">
        <v>0</v>
      </c>
      <c r="AA233" s="679">
        <v>0</v>
      </c>
      <c r="AB233" s="677">
        <v>0</v>
      </c>
      <c r="AC233" s="677">
        <v>0</v>
      </c>
      <c r="AD233" s="677">
        <v>0</v>
      </c>
      <c r="AE233" s="677">
        <v>0</v>
      </c>
      <c r="AF233" s="677"/>
      <c r="AG233" s="677"/>
      <c r="AH233" s="677"/>
      <c r="AI233" s="677"/>
      <c r="AJ233" s="677">
        <v>0</v>
      </c>
      <c r="AK233" s="677">
        <v>0</v>
      </c>
      <c r="AL233" s="677"/>
      <c r="AM233" s="677"/>
      <c r="AN233" s="677">
        <v>0</v>
      </c>
      <c r="AO233" s="677">
        <v>0</v>
      </c>
      <c r="AP233" s="677">
        <v>0</v>
      </c>
      <c r="AQ233" s="677">
        <v>0</v>
      </c>
      <c r="AR233" s="677">
        <v>0</v>
      </c>
      <c r="AS233" s="677">
        <v>0</v>
      </c>
      <c r="AT233" s="677">
        <v>0</v>
      </c>
      <c r="AU233" s="677">
        <v>0</v>
      </c>
      <c r="AV233" s="676"/>
      <c r="AW233" s="677">
        <v>0</v>
      </c>
      <c r="AX233" s="677"/>
      <c r="AY233" s="677"/>
      <c r="AZ233" s="677"/>
      <c r="BA233" s="677"/>
      <c r="BB233" s="677"/>
      <c r="BC233" s="677"/>
      <c r="BD233" s="677"/>
      <c r="BE233" s="678">
        <v>0</v>
      </c>
      <c r="BF233" s="417"/>
      <c r="BG233" s="408"/>
      <c r="BH233" s="408"/>
      <c r="BI233" s="408"/>
      <c r="BJ233" s="408"/>
      <c r="BK233" s="408"/>
    </row>
    <row r="234" spans="1:63" s="390" customFormat="1" ht="12.75">
      <c r="A234" s="410"/>
      <c r="B234" s="360" t="s">
        <v>370</v>
      </c>
      <c r="C234" s="676">
        <v>0</v>
      </c>
      <c r="D234" s="677">
        <v>0</v>
      </c>
      <c r="E234" s="677">
        <v>0</v>
      </c>
      <c r="F234" s="677">
        <v>0</v>
      </c>
      <c r="G234" s="677">
        <v>0</v>
      </c>
      <c r="H234" s="677">
        <v>0</v>
      </c>
      <c r="I234" s="677">
        <v>0</v>
      </c>
      <c r="J234" s="677">
        <v>0</v>
      </c>
      <c r="K234" s="677">
        <v>0</v>
      </c>
      <c r="L234" s="677">
        <v>0</v>
      </c>
      <c r="M234" s="677">
        <v>0</v>
      </c>
      <c r="N234" s="678">
        <v>0</v>
      </c>
      <c r="O234" s="676">
        <v>0</v>
      </c>
      <c r="P234" s="677">
        <v>0</v>
      </c>
      <c r="Q234" s="677">
        <v>0</v>
      </c>
      <c r="R234" s="677">
        <v>0</v>
      </c>
      <c r="S234" s="677">
        <v>0</v>
      </c>
      <c r="T234" s="677">
        <v>0</v>
      </c>
      <c r="U234" s="677">
        <v>0</v>
      </c>
      <c r="V234" s="677">
        <v>0</v>
      </c>
      <c r="W234" s="677">
        <v>0</v>
      </c>
      <c r="X234" s="677">
        <v>0</v>
      </c>
      <c r="Y234" s="677">
        <v>0</v>
      </c>
      <c r="Z234" s="678">
        <v>0</v>
      </c>
      <c r="AA234" s="679">
        <v>0</v>
      </c>
      <c r="AB234" s="677">
        <v>0</v>
      </c>
      <c r="AC234" s="677">
        <v>0</v>
      </c>
      <c r="AD234" s="677">
        <v>0</v>
      </c>
      <c r="AE234" s="677">
        <v>0</v>
      </c>
      <c r="AF234" s="677"/>
      <c r="AG234" s="677"/>
      <c r="AH234" s="677"/>
      <c r="AI234" s="677"/>
      <c r="AJ234" s="677">
        <v>0</v>
      </c>
      <c r="AK234" s="677">
        <v>0</v>
      </c>
      <c r="AL234" s="677"/>
      <c r="AM234" s="677"/>
      <c r="AN234" s="677">
        <v>0</v>
      </c>
      <c r="AO234" s="677">
        <v>0</v>
      </c>
      <c r="AP234" s="677">
        <v>0</v>
      </c>
      <c r="AQ234" s="677">
        <v>0</v>
      </c>
      <c r="AR234" s="677">
        <v>0</v>
      </c>
      <c r="AS234" s="677">
        <v>0</v>
      </c>
      <c r="AT234" s="677">
        <v>0</v>
      </c>
      <c r="AU234" s="677">
        <v>0</v>
      </c>
      <c r="AV234" s="676"/>
      <c r="AW234" s="677">
        <v>0</v>
      </c>
      <c r="AX234" s="677"/>
      <c r="AY234" s="677"/>
      <c r="AZ234" s="677"/>
      <c r="BA234" s="677"/>
      <c r="BB234" s="677"/>
      <c r="BC234" s="677"/>
      <c r="BD234" s="677"/>
      <c r="BE234" s="678">
        <v>0</v>
      </c>
      <c r="BF234" s="417"/>
      <c r="BG234" s="408"/>
      <c r="BH234" s="408"/>
      <c r="BI234" s="408"/>
      <c r="BJ234" s="408"/>
      <c r="BK234" s="408"/>
    </row>
    <row r="235" spans="1:63" s="390" customFormat="1" ht="12.75">
      <c r="A235" s="410"/>
      <c r="B235" s="360" t="s">
        <v>371</v>
      </c>
      <c r="C235" s="676">
        <v>0</v>
      </c>
      <c r="D235" s="677">
        <v>0</v>
      </c>
      <c r="E235" s="677">
        <v>0</v>
      </c>
      <c r="F235" s="677">
        <v>0</v>
      </c>
      <c r="G235" s="677">
        <v>0</v>
      </c>
      <c r="H235" s="677">
        <v>0</v>
      </c>
      <c r="I235" s="677">
        <v>0</v>
      </c>
      <c r="J235" s="677">
        <v>0</v>
      </c>
      <c r="K235" s="677">
        <v>0</v>
      </c>
      <c r="L235" s="677">
        <v>0</v>
      </c>
      <c r="M235" s="677">
        <v>0</v>
      </c>
      <c r="N235" s="678">
        <v>0</v>
      </c>
      <c r="O235" s="676">
        <v>0</v>
      </c>
      <c r="P235" s="677">
        <v>0</v>
      </c>
      <c r="Q235" s="677">
        <v>0</v>
      </c>
      <c r="R235" s="677">
        <v>0</v>
      </c>
      <c r="S235" s="677">
        <v>0</v>
      </c>
      <c r="T235" s="677">
        <v>0</v>
      </c>
      <c r="U235" s="677">
        <v>0</v>
      </c>
      <c r="V235" s="677">
        <v>0</v>
      </c>
      <c r="W235" s="677">
        <v>0</v>
      </c>
      <c r="X235" s="677">
        <v>0</v>
      </c>
      <c r="Y235" s="677">
        <v>0</v>
      </c>
      <c r="Z235" s="678">
        <v>0</v>
      </c>
      <c r="AA235" s="679">
        <v>0</v>
      </c>
      <c r="AB235" s="677">
        <v>0</v>
      </c>
      <c r="AC235" s="677">
        <v>0</v>
      </c>
      <c r="AD235" s="677">
        <v>0</v>
      </c>
      <c r="AE235" s="677">
        <v>0</v>
      </c>
      <c r="AF235" s="677"/>
      <c r="AG235" s="677"/>
      <c r="AH235" s="677"/>
      <c r="AI235" s="677"/>
      <c r="AJ235" s="677">
        <v>0</v>
      </c>
      <c r="AK235" s="677">
        <v>0</v>
      </c>
      <c r="AL235" s="677"/>
      <c r="AM235" s="677"/>
      <c r="AN235" s="677">
        <v>0</v>
      </c>
      <c r="AO235" s="677">
        <v>0</v>
      </c>
      <c r="AP235" s="677">
        <v>0</v>
      </c>
      <c r="AQ235" s="677">
        <v>0</v>
      </c>
      <c r="AR235" s="677">
        <v>0</v>
      </c>
      <c r="AS235" s="677">
        <v>0</v>
      </c>
      <c r="AT235" s="677">
        <v>0</v>
      </c>
      <c r="AU235" s="677">
        <v>0</v>
      </c>
      <c r="AV235" s="676"/>
      <c r="AW235" s="677">
        <v>0</v>
      </c>
      <c r="AX235" s="677"/>
      <c r="AY235" s="677"/>
      <c r="AZ235" s="677"/>
      <c r="BA235" s="677"/>
      <c r="BB235" s="677"/>
      <c r="BC235" s="677"/>
      <c r="BD235" s="677"/>
      <c r="BE235" s="678">
        <v>0</v>
      </c>
      <c r="BF235" s="417"/>
      <c r="BG235" s="408"/>
      <c r="BH235" s="408"/>
      <c r="BI235" s="408"/>
      <c r="BJ235" s="408"/>
      <c r="BK235" s="408"/>
    </row>
    <row r="236" spans="1:63" s="390" customFormat="1" ht="12.75">
      <c r="A236" s="410"/>
      <c r="B236" s="360" t="s">
        <v>372</v>
      </c>
      <c r="C236" s="676">
        <v>0</v>
      </c>
      <c r="D236" s="677">
        <v>0</v>
      </c>
      <c r="E236" s="677">
        <v>0</v>
      </c>
      <c r="F236" s="677">
        <v>0</v>
      </c>
      <c r="G236" s="677">
        <v>0</v>
      </c>
      <c r="H236" s="677">
        <v>0</v>
      </c>
      <c r="I236" s="677">
        <v>0</v>
      </c>
      <c r="J236" s="677">
        <v>0</v>
      </c>
      <c r="K236" s="677">
        <v>0</v>
      </c>
      <c r="L236" s="677">
        <v>0</v>
      </c>
      <c r="M236" s="677">
        <v>0</v>
      </c>
      <c r="N236" s="678">
        <v>0</v>
      </c>
      <c r="O236" s="676">
        <v>0</v>
      </c>
      <c r="P236" s="677">
        <v>0</v>
      </c>
      <c r="Q236" s="677">
        <v>0</v>
      </c>
      <c r="R236" s="677">
        <v>0</v>
      </c>
      <c r="S236" s="677">
        <v>0</v>
      </c>
      <c r="T236" s="677">
        <v>0</v>
      </c>
      <c r="U236" s="677">
        <v>0</v>
      </c>
      <c r="V236" s="677">
        <v>0</v>
      </c>
      <c r="W236" s="677">
        <v>0</v>
      </c>
      <c r="X236" s="677">
        <v>0</v>
      </c>
      <c r="Y236" s="677">
        <v>0</v>
      </c>
      <c r="Z236" s="678">
        <v>0</v>
      </c>
      <c r="AA236" s="679">
        <v>0</v>
      </c>
      <c r="AB236" s="677">
        <v>0</v>
      </c>
      <c r="AC236" s="677">
        <v>0</v>
      </c>
      <c r="AD236" s="677">
        <v>0</v>
      </c>
      <c r="AE236" s="677">
        <v>0</v>
      </c>
      <c r="AF236" s="677"/>
      <c r="AG236" s="677"/>
      <c r="AH236" s="677"/>
      <c r="AI236" s="677"/>
      <c r="AJ236" s="677">
        <v>0</v>
      </c>
      <c r="AK236" s="677">
        <v>0</v>
      </c>
      <c r="AL236" s="677"/>
      <c r="AM236" s="677"/>
      <c r="AN236" s="677">
        <v>0</v>
      </c>
      <c r="AO236" s="677">
        <v>0</v>
      </c>
      <c r="AP236" s="677">
        <v>0</v>
      </c>
      <c r="AQ236" s="677">
        <v>0</v>
      </c>
      <c r="AR236" s="677">
        <v>0</v>
      </c>
      <c r="AS236" s="677">
        <v>0</v>
      </c>
      <c r="AT236" s="677">
        <v>0</v>
      </c>
      <c r="AU236" s="677">
        <v>0</v>
      </c>
      <c r="AV236" s="676"/>
      <c r="AW236" s="677">
        <v>0</v>
      </c>
      <c r="AX236" s="677"/>
      <c r="AY236" s="677"/>
      <c r="AZ236" s="677"/>
      <c r="BA236" s="677"/>
      <c r="BB236" s="677"/>
      <c r="BC236" s="677"/>
      <c r="BD236" s="677"/>
      <c r="BE236" s="678">
        <v>0</v>
      </c>
      <c r="BF236" s="417"/>
      <c r="BG236" s="408"/>
      <c r="BH236" s="408"/>
      <c r="BI236" s="408"/>
      <c r="BJ236" s="408"/>
      <c r="BK236" s="408"/>
    </row>
    <row r="237" spans="1:63" s="390" customFormat="1" ht="12.75">
      <c r="A237" s="410"/>
      <c r="B237" s="360" t="s">
        <v>373</v>
      </c>
      <c r="C237" s="676">
        <v>0</v>
      </c>
      <c r="D237" s="677">
        <v>0</v>
      </c>
      <c r="E237" s="677">
        <v>0</v>
      </c>
      <c r="F237" s="677">
        <v>2.14</v>
      </c>
      <c r="G237" s="677">
        <v>0</v>
      </c>
      <c r="H237" s="677">
        <v>0</v>
      </c>
      <c r="I237" s="677">
        <v>0</v>
      </c>
      <c r="J237" s="677">
        <v>0</v>
      </c>
      <c r="K237" s="677">
        <v>0</v>
      </c>
      <c r="L237" s="677">
        <v>0</v>
      </c>
      <c r="M237" s="677">
        <v>0</v>
      </c>
      <c r="N237" s="678">
        <v>2.14</v>
      </c>
      <c r="O237" s="676">
        <v>0</v>
      </c>
      <c r="P237" s="677">
        <v>0</v>
      </c>
      <c r="Q237" s="677">
        <v>0</v>
      </c>
      <c r="R237" s="677">
        <v>2.14</v>
      </c>
      <c r="S237" s="677">
        <v>0</v>
      </c>
      <c r="T237" s="677">
        <v>0</v>
      </c>
      <c r="U237" s="677">
        <v>0</v>
      </c>
      <c r="V237" s="677">
        <v>0</v>
      </c>
      <c r="W237" s="677">
        <v>0</v>
      </c>
      <c r="X237" s="677">
        <v>0</v>
      </c>
      <c r="Y237" s="677">
        <v>0</v>
      </c>
      <c r="Z237" s="678">
        <v>2.14</v>
      </c>
      <c r="AA237" s="679">
        <v>7.7203389800000002</v>
      </c>
      <c r="AB237" s="677">
        <v>0</v>
      </c>
      <c r="AC237" s="677">
        <v>0</v>
      </c>
      <c r="AD237" s="677">
        <v>0</v>
      </c>
      <c r="AE237" s="677">
        <v>2.14</v>
      </c>
      <c r="AF237" s="677"/>
      <c r="AG237" s="677"/>
      <c r="AH237" s="677"/>
      <c r="AI237" s="677"/>
      <c r="AJ237" s="677">
        <v>0</v>
      </c>
      <c r="AK237" s="677">
        <v>2.14</v>
      </c>
      <c r="AL237" s="677"/>
      <c r="AM237" s="677"/>
      <c r="AN237" s="677">
        <v>0</v>
      </c>
      <c r="AO237" s="677">
        <v>0</v>
      </c>
      <c r="AP237" s="677">
        <v>0</v>
      </c>
      <c r="AQ237" s="677">
        <v>0</v>
      </c>
      <c r="AR237" s="677">
        <v>0</v>
      </c>
      <c r="AS237" s="677">
        <v>0</v>
      </c>
      <c r="AT237" s="677">
        <v>0</v>
      </c>
      <c r="AU237" s="677">
        <v>2.14</v>
      </c>
      <c r="AV237" s="676">
        <v>0</v>
      </c>
      <c r="AW237" s="677">
        <v>7.7203389800000002</v>
      </c>
      <c r="AX237" s="677">
        <v>0</v>
      </c>
      <c r="AY237" s="677">
        <v>0</v>
      </c>
      <c r="AZ237" s="677">
        <v>7.7203389800000002</v>
      </c>
      <c r="BA237" s="677">
        <v>0</v>
      </c>
      <c r="BB237" s="677">
        <v>0</v>
      </c>
      <c r="BC237" s="677">
        <v>0</v>
      </c>
      <c r="BD237" s="677">
        <v>0</v>
      </c>
      <c r="BE237" s="678">
        <v>7.7203389800000002</v>
      </c>
      <c r="BF237" s="417"/>
      <c r="BG237" s="408"/>
      <c r="BH237" s="408"/>
      <c r="BI237" s="408"/>
      <c r="BJ237" s="408"/>
      <c r="BK237" s="408"/>
    </row>
    <row r="238" spans="1:63" s="390" customFormat="1" ht="12.75">
      <c r="A238" s="410"/>
      <c r="B238" s="360" t="s">
        <v>374</v>
      </c>
      <c r="C238" s="676">
        <v>0</v>
      </c>
      <c r="D238" s="677">
        <v>0</v>
      </c>
      <c r="E238" s="677">
        <v>0</v>
      </c>
      <c r="F238" s="677">
        <v>0</v>
      </c>
      <c r="G238" s="677">
        <v>0</v>
      </c>
      <c r="H238" s="677">
        <v>0</v>
      </c>
      <c r="I238" s="677">
        <v>0</v>
      </c>
      <c r="J238" s="677">
        <v>0</v>
      </c>
      <c r="K238" s="677">
        <v>0</v>
      </c>
      <c r="L238" s="677">
        <v>0</v>
      </c>
      <c r="M238" s="677">
        <v>0</v>
      </c>
      <c r="N238" s="678">
        <v>0</v>
      </c>
      <c r="O238" s="676">
        <v>0</v>
      </c>
      <c r="P238" s="677">
        <v>0</v>
      </c>
      <c r="Q238" s="677">
        <v>0</v>
      </c>
      <c r="R238" s="677">
        <v>0</v>
      </c>
      <c r="S238" s="677">
        <v>0</v>
      </c>
      <c r="T238" s="677">
        <v>0</v>
      </c>
      <c r="U238" s="677">
        <v>0</v>
      </c>
      <c r="V238" s="677">
        <v>0</v>
      </c>
      <c r="W238" s="677">
        <v>0</v>
      </c>
      <c r="X238" s="677">
        <v>0</v>
      </c>
      <c r="Y238" s="677">
        <v>0</v>
      </c>
      <c r="Z238" s="678">
        <v>0</v>
      </c>
      <c r="AA238" s="679">
        <v>0</v>
      </c>
      <c r="AB238" s="677">
        <v>0</v>
      </c>
      <c r="AC238" s="677">
        <v>0</v>
      </c>
      <c r="AD238" s="677">
        <v>0</v>
      </c>
      <c r="AE238" s="677">
        <v>0</v>
      </c>
      <c r="AF238" s="677"/>
      <c r="AG238" s="677"/>
      <c r="AH238" s="677"/>
      <c r="AI238" s="677"/>
      <c r="AJ238" s="677">
        <v>0</v>
      </c>
      <c r="AK238" s="677">
        <v>0</v>
      </c>
      <c r="AL238" s="677"/>
      <c r="AM238" s="677"/>
      <c r="AN238" s="677">
        <v>0</v>
      </c>
      <c r="AO238" s="677">
        <v>0</v>
      </c>
      <c r="AP238" s="677">
        <v>0</v>
      </c>
      <c r="AQ238" s="677">
        <v>0</v>
      </c>
      <c r="AR238" s="677">
        <v>0</v>
      </c>
      <c r="AS238" s="677">
        <v>0</v>
      </c>
      <c r="AT238" s="677">
        <v>0</v>
      </c>
      <c r="AU238" s="677">
        <v>0</v>
      </c>
      <c r="AV238" s="676"/>
      <c r="AW238" s="677">
        <v>0</v>
      </c>
      <c r="AX238" s="677"/>
      <c r="AY238" s="677"/>
      <c r="AZ238" s="677"/>
      <c r="BA238" s="677"/>
      <c r="BB238" s="677"/>
      <c r="BC238" s="677"/>
      <c r="BD238" s="677"/>
      <c r="BE238" s="678">
        <v>0</v>
      </c>
      <c r="BF238" s="417"/>
      <c r="BG238" s="408"/>
      <c r="BH238" s="408"/>
      <c r="BI238" s="408"/>
      <c r="BJ238" s="408"/>
      <c r="BK238" s="408"/>
    </row>
    <row r="239" spans="1:63" s="390" customFormat="1" ht="12.75">
      <c r="A239" s="410"/>
      <c r="B239" s="360" t="s">
        <v>375</v>
      </c>
      <c r="C239" s="676">
        <v>0</v>
      </c>
      <c r="D239" s="677">
        <v>0</v>
      </c>
      <c r="E239" s="677">
        <v>0</v>
      </c>
      <c r="F239" s="677">
        <v>0</v>
      </c>
      <c r="G239" s="677">
        <v>0</v>
      </c>
      <c r="H239" s="677">
        <v>0</v>
      </c>
      <c r="I239" s="677">
        <v>0</v>
      </c>
      <c r="J239" s="677">
        <v>0</v>
      </c>
      <c r="K239" s="677">
        <v>0</v>
      </c>
      <c r="L239" s="677">
        <v>0</v>
      </c>
      <c r="M239" s="677">
        <v>0</v>
      </c>
      <c r="N239" s="678">
        <v>0</v>
      </c>
      <c r="O239" s="676">
        <v>0</v>
      </c>
      <c r="P239" s="677">
        <v>0</v>
      </c>
      <c r="Q239" s="677">
        <v>0</v>
      </c>
      <c r="R239" s="677">
        <v>0</v>
      </c>
      <c r="S239" s="677">
        <v>0</v>
      </c>
      <c r="T239" s="677">
        <v>0</v>
      </c>
      <c r="U239" s="677">
        <v>0</v>
      </c>
      <c r="V239" s="677">
        <v>0</v>
      </c>
      <c r="W239" s="677">
        <v>0</v>
      </c>
      <c r="X239" s="677">
        <v>0</v>
      </c>
      <c r="Y239" s="677">
        <v>0</v>
      </c>
      <c r="Z239" s="678">
        <v>0</v>
      </c>
      <c r="AA239" s="679">
        <v>0</v>
      </c>
      <c r="AB239" s="677">
        <v>0</v>
      </c>
      <c r="AC239" s="677">
        <v>0</v>
      </c>
      <c r="AD239" s="677">
        <v>0</v>
      </c>
      <c r="AE239" s="677">
        <v>0</v>
      </c>
      <c r="AF239" s="677"/>
      <c r="AG239" s="677"/>
      <c r="AH239" s="677"/>
      <c r="AI239" s="677"/>
      <c r="AJ239" s="677">
        <v>0</v>
      </c>
      <c r="AK239" s="677">
        <v>0</v>
      </c>
      <c r="AL239" s="677"/>
      <c r="AM239" s="677"/>
      <c r="AN239" s="677">
        <v>0</v>
      </c>
      <c r="AO239" s="677">
        <v>0</v>
      </c>
      <c r="AP239" s="677">
        <v>0</v>
      </c>
      <c r="AQ239" s="677">
        <v>0</v>
      </c>
      <c r="AR239" s="677">
        <v>0</v>
      </c>
      <c r="AS239" s="677">
        <v>0</v>
      </c>
      <c r="AT239" s="677">
        <v>0</v>
      </c>
      <c r="AU239" s="677">
        <v>0</v>
      </c>
      <c r="AV239" s="676"/>
      <c r="AW239" s="677">
        <v>0</v>
      </c>
      <c r="AX239" s="677"/>
      <c r="AY239" s="677"/>
      <c r="AZ239" s="677"/>
      <c r="BA239" s="677"/>
      <c r="BB239" s="677"/>
      <c r="BC239" s="677"/>
      <c r="BD239" s="677"/>
      <c r="BE239" s="678">
        <v>0</v>
      </c>
      <c r="BF239" s="417"/>
      <c r="BG239" s="408"/>
      <c r="BH239" s="408"/>
      <c r="BI239" s="408"/>
      <c r="BJ239" s="408"/>
      <c r="BK239" s="408"/>
    </row>
    <row r="240" spans="1:63" s="390" customFormat="1" ht="12.75">
      <c r="A240" s="410"/>
      <c r="B240" s="360" t="s">
        <v>376</v>
      </c>
      <c r="C240" s="676">
        <v>0</v>
      </c>
      <c r="D240" s="677">
        <v>0</v>
      </c>
      <c r="E240" s="677">
        <v>0</v>
      </c>
      <c r="F240" s="677">
        <v>2.14</v>
      </c>
      <c r="G240" s="677">
        <v>0</v>
      </c>
      <c r="H240" s="677">
        <v>0</v>
      </c>
      <c r="I240" s="677">
        <v>0</v>
      </c>
      <c r="J240" s="677">
        <v>0</v>
      </c>
      <c r="K240" s="677">
        <v>0</v>
      </c>
      <c r="L240" s="677">
        <v>0</v>
      </c>
      <c r="M240" s="677">
        <v>0</v>
      </c>
      <c r="N240" s="678">
        <v>2.14</v>
      </c>
      <c r="O240" s="676">
        <v>0</v>
      </c>
      <c r="P240" s="677">
        <v>0</v>
      </c>
      <c r="Q240" s="677">
        <v>0</v>
      </c>
      <c r="R240" s="677">
        <v>2.14</v>
      </c>
      <c r="S240" s="677">
        <v>0</v>
      </c>
      <c r="T240" s="677">
        <v>0</v>
      </c>
      <c r="U240" s="677">
        <v>0</v>
      </c>
      <c r="V240" s="677">
        <v>0</v>
      </c>
      <c r="W240" s="677">
        <v>0</v>
      </c>
      <c r="X240" s="677">
        <v>0</v>
      </c>
      <c r="Y240" s="677">
        <v>0</v>
      </c>
      <c r="Z240" s="678">
        <v>2.14</v>
      </c>
      <c r="AA240" s="679">
        <v>7.7203389800000002</v>
      </c>
      <c r="AB240" s="677">
        <v>0</v>
      </c>
      <c r="AC240" s="677">
        <v>0</v>
      </c>
      <c r="AD240" s="677">
        <v>0</v>
      </c>
      <c r="AE240" s="677">
        <v>0</v>
      </c>
      <c r="AF240" s="677"/>
      <c r="AG240" s="677"/>
      <c r="AH240" s="677"/>
      <c r="AI240" s="677"/>
      <c r="AJ240" s="677">
        <v>0</v>
      </c>
      <c r="AK240" s="677">
        <v>0</v>
      </c>
      <c r="AL240" s="677"/>
      <c r="AM240" s="677"/>
      <c r="AN240" s="677">
        <v>0</v>
      </c>
      <c r="AO240" s="677">
        <v>0</v>
      </c>
      <c r="AP240" s="677">
        <v>0</v>
      </c>
      <c r="AQ240" s="677">
        <v>0</v>
      </c>
      <c r="AR240" s="677">
        <v>0</v>
      </c>
      <c r="AS240" s="677">
        <v>0</v>
      </c>
      <c r="AT240" s="677">
        <v>0</v>
      </c>
      <c r="AU240" s="677">
        <v>2.14</v>
      </c>
      <c r="AV240" s="676"/>
      <c r="AW240" s="677">
        <v>7.7203389800000002</v>
      </c>
      <c r="AX240" s="677"/>
      <c r="AY240" s="677"/>
      <c r="AZ240" s="677">
        <v>7.7203389800000002</v>
      </c>
      <c r="BA240" s="677"/>
      <c r="BB240" s="677"/>
      <c r="BC240" s="677"/>
      <c r="BD240" s="677"/>
      <c r="BE240" s="678">
        <v>7.7203389800000002</v>
      </c>
      <c r="BF240" s="417"/>
      <c r="BG240" s="408"/>
      <c r="BH240" s="408"/>
      <c r="BI240" s="408"/>
      <c r="BJ240" s="408"/>
      <c r="BK240" s="408"/>
    </row>
    <row r="241" spans="1:63" s="390" customFormat="1" ht="12.75">
      <c r="A241" s="410"/>
      <c r="B241" s="360" t="s">
        <v>377</v>
      </c>
      <c r="C241" s="676">
        <v>0</v>
      </c>
      <c r="D241" s="677">
        <v>0</v>
      </c>
      <c r="E241" s="677">
        <v>0</v>
      </c>
      <c r="F241" s="677">
        <v>0</v>
      </c>
      <c r="G241" s="677">
        <v>0</v>
      </c>
      <c r="H241" s="677">
        <v>0</v>
      </c>
      <c r="I241" s="677">
        <v>0</v>
      </c>
      <c r="J241" s="677">
        <v>0</v>
      </c>
      <c r="K241" s="677">
        <v>0</v>
      </c>
      <c r="L241" s="677">
        <v>0</v>
      </c>
      <c r="M241" s="677">
        <v>0</v>
      </c>
      <c r="N241" s="678">
        <v>0</v>
      </c>
      <c r="O241" s="676">
        <v>0</v>
      </c>
      <c r="P241" s="677">
        <v>0</v>
      </c>
      <c r="Q241" s="677">
        <v>0</v>
      </c>
      <c r="R241" s="677">
        <v>0</v>
      </c>
      <c r="S241" s="677">
        <v>0</v>
      </c>
      <c r="T241" s="677">
        <v>0</v>
      </c>
      <c r="U241" s="677">
        <v>0</v>
      </c>
      <c r="V241" s="677">
        <v>0</v>
      </c>
      <c r="W241" s="677">
        <v>0</v>
      </c>
      <c r="X241" s="677">
        <v>0</v>
      </c>
      <c r="Y241" s="677">
        <v>0</v>
      </c>
      <c r="Z241" s="678">
        <v>0</v>
      </c>
      <c r="AA241" s="679">
        <v>0</v>
      </c>
      <c r="AB241" s="677">
        <v>0</v>
      </c>
      <c r="AC241" s="677">
        <v>0</v>
      </c>
      <c r="AD241" s="677">
        <v>0</v>
      </c>
      <c r="AE241" s="677">
        <v>0</v>
      </c>
      <c r="AF241" s="677"/>
      <c r="AG241" s="677"/>
      <c r="AH241" s="677"/>
      <c r="AI241" s="677"/>
      <c r="AJ241" s="677">
        <v>0</v>
      </c>
      <c r="AK241" s="677">
        <v>0</v>
      </c>
      <c r="AL241" s="677"/>
      <c r="AM241" s="677"/>
      <c r="AN241" s="677">
        <v>0</v>
      </c>
      <c r="AO241" s="677">
        <v>0</v>
      </c>
      <c r="AP241" s="677">
        <v>0</v>
      </c>
      <c r="AQ241" s="677">
        <v>0</v>
      </c>
      <c r="AR241" s="677">
        <v>0</v>
      </c>
      <c r="AS241" s="677">
        <v>0</v>
      </c>
      <c r="AT241" s="677">
        <v>0</v>
      </c>
      <c r="AU241" s="677">
        <v>0</v>
      </c>
      <c r="AV241" s="676"/>
      <c r="AW241" s="677">
        <v>0</v>
      </c>
      <c r="AX241" s="677"/>
      <c r="AY241" s="677"/>
      <c r="AZ241" s="677"/>
      <c r="BA241" s="677"/>
      <c r="BB241" s="677"/>
      <c r="BC241" s="677"/>
      <c r="BD241" s="677"/>
      <c r="BE241" s="678">
        <v>0</v>
      </c>
      <c r="BF241" s="417"/>
      <c r="BG241" s="408"/>
      <c r="BH241" s="408"/>
      <c r="BI241" s="408"/>
      <c r="BJ241" s="408"/>
      <c r="BK241" s="408"/>
    </row>
    <row r="242" spans="1:63" s="390" customFormat="1" ht="12.75">
      <c r="A242" s="410"/>
      <c r="B242" s="360" t="s">
        <v>67</v>
      </c>
      <c r="C242" s="676">
        <v>0</v>
      </c>
      <c r="D242" s="677">
        <v>0</v>
      </c>
      <c r="E242" s="677">
        <v>0</v>
      </c>
      <c r="F242" s="677">
        <v>0</v>
      </c>
      <c r="G242" s="677">
        <v>0</v>
      </c>
      <c r="H242" s="677">
        <v>0</v>
      </c>
      <c r="I242" s="677">
        <v>0</v>
      </c>
      <c r="J242" s="677">
        <v>0</v>
      </c>
      <c r="K242" s="677">
        <v>0</v>
      </c>
      <c r="L242" s="677">
        <v>0</v>
      </c>
      <c r="M242" s="677">
        <v>0</v>
      </c>
      <c r="N242" s="678">
        <v>0</v>
      </c>
      <c r="O242" s="676">
        <v>0</v>
      </c>
      <c r="P242" s="677">
        <v>0</v>
      </c>
      <c r="Q242" s="677">
        <v>0</v>
      </c>
      <c r="R242" s="677">
        <v>0</v>
      </c>
      <c r="S242" s="677">
        <v>0</v>
      </c>
      <c r="T242" s="677">
        <v>0</v>
      </c>
      <c r="U242" s="677">
        <v>0</v>
      </c>
      <c r="V242" s="677">
        <v>0</v>
      </c>
      <c r="W242" s="677">
        <v>0</v>
      </c>
      <c r="X242" s="677">
        <v>0</v>
      </c>
      <c r="Y242" s="677">
        <v>0</v>
      </c>
      <c r="Z242" s="678">
        <v>0</v>
      </c>
      <c r="AA242" s="679">
        <v>0</v>
      </c>
      <c r="AB242" s="677">
        <v>0</v>
      </c>
      <c r="AC242" s="677">
        <v>0</v>
      </c>
      <c r="AD242" s="677">
        <v>0</v>
      </c>
      <c r="AE242" s="677">
        <v>0</v>
      </c>
      <c r="AF242" s="677"/>
      <c r="AG242" s="677"/>
      <c r="AH242" s="677"/>
      <c r="AI242" s="677"/>
      <c r="AJ242" s="677">
        <v>0</v>
      </c>
      <c r="AK242" s="677">
        <v>0</v>
      </c>
      <c r="AL242" s="677"/>
      <c r="AM242" s="677"/>
      <c r="AN242" s="677">
        <v>0</v>
      </c>
      <c r="AO242" s="677">
        <v>0</v>
      </c>
      <c r="AP242" s="677">
        <v>0</v>
      </c>
      <c r="AQ242" s="677">
        <v>0</v>
      </c>
      <c r="AR242" s="677">
        <v>0</v>
      </c>
      <c r="AS242" s="677">
        <v>0</v>
      </c>
      <c r="AT242" s="677">
        <v>0</v>
      </c>
      <c r="AU242" s="677">
        <v>0</v>
      </c>
      <c r="AV242" s="676"/>
      <c r="AW242" s="677">
        <v>0</v>
      </c>
      <c r="AX242" s="677"/>
      <c r="AY242" s="677"/>
      <c r="AZ242" s="677"/>
      <c r="BA242" s="677"/>
      <c r="BB242" s="677"/>
      <c r="BC242" s="677"/>
      <c r="BD242" s="677"/>
      <c r="BE242" s="678">
        <v>0</v>
      </c>
      <c r="BF242" s="417"/>
      <c r="BG242" s="408"/>
      <c r="BH242" s="408"/>
      <c r="BI242" s="408"/>
      <c r="BJ242" s="408"/>
      <c r="BK242" s="408"/>
    </row>
    <row r="243" spans="1:63" s="431" customFormat="1" ht="12.75">
      <c r="A243" s="682"/>
      <c r="B243" s="683" t="s">
        <v>62</v>
      </c>
      <c r="C243" s="676">
        <v>0</v>
      </c>
      <c r="D243" s="658">
        <v>0</v>
      </c>
      <c r="E243" s="658">
        <v>15.52</v>
      </c>
      <c r="F243" s="658">
        <v>2.14</v>
      </c>
      <c r="G243" s="658">
        <v>0</v>
      </c>
      <c r="H243" s="658">
        <v>0</v>
      </c>
      <c r="I243" s="658">
        <v>0</v>
      </c>
      <c r="J243" s="658">
        <v>0</v>
      </c>
      <c r="K243" s="658">
        <v>0.35</v>
      </c>
      <c r="L243" s="658">
        <v>92.6</v>
      </c>
      <c r="M243" s="658">
        <v>15.87</v>
      </c>
      <c r="N243" s="659">
        <v>94.74</v>
      </c>
      <c r="O243" s="657">
        <v>0</v>
      </c>
      <c r="P243" s="658">
        <v>0</v>
      </c>
      <c r="Q243" s="658">
        <v>15.52</v>
      </c>
      <c r="R243" s="658">
        <v>2.14</v>
      </c>
      <c r="S243" s="658">
        <v>0</v>
      </c>
      <c r="T243" s="658">
        <v>0</v>
      </c>
      <c r="U243" s="658">
        <v>0</v>
      </c>
      <c r="V243" s="658">
        <v>0</v>
      </c>
      <c r="W243" s="658">
        <v>0.35</v>
      </c>
      <c r="X243" s="658">
        <v>44.6</v>
      </c>
      <c r="Y243" s="658">
        <v>15.87</v>
      </c>
      <c r="Z243" s="659">
        <v>46.74</v>
      </c>
      <c r="AA243" s="684">
        <v>407.21555809999995</v>
      </c>
      <c r="AB243" s="685">
        <v>0</v>
      </c>
      <c r="AC243" s="685">
        <v>0</v>
      </c>
      <c r="AD243" s="658">
        <v>15.52</v>
      </c>
      <c r="AE243" s="658">
        <v>2.14</v>
      </c>
      <c r="AF243" s="658">
        <v>0</v>
      </c>
      <c r="AG243" s="658">
        <v>0</v>
      </c>
      <c r="AH243" s="658">
        <v>0</v>
      </c>
      <c r="AI243" s="658">
        <v>0</v>
      </c>
      <c r="AJ243" s="658">
        <v>0</v>
      </c>
      <c r="AK243" s="658">
        <v>2.14</v>
      </c>
      <c r="AL243" s="658">
        <v>15.52</v>
      </c>
      <c r="AM243" s="658">
        <v>0</v>
      </c>
      <c r="AN243" s="658">
        <v>0</v>
      </c>
      <c r="AO243" s="658">
        <v>0</v>
      </c>
      <c r="AP243" s="658">
        <v>0</v>
      </c>
      <c r="AQ243" s="658">
        <v>0</v>
      </c>
      <c r="AR243" s="658">
        <v>0.35</v>
      </c>
      <c r="AS243" s="658">
        <v>92.6</v>
      </c>
      <c r="AT243" s="658">
        <v>15.87</v>
      </c>
      <c r="AU243" s="658">
        <v>94.74</v>
      </c>
      <c r="AV243" s="657">
        <v>0</v>
      </c>
      <c r="AW243" s="658">
        <v>65.001998799999996</v>
      </c>
      <c r="AX243" s="658">
        <v>0</v>
      </c>
      <c r="AY243" s="658">
        <v>0</v>
      </c>
      <c r="AZ243" s="658">
        <v>7.7203389800000002</v>
      </c>
      <c r="BA243" s="658">
        <v>57.281659820000002</v>
      </c>
      <c r="BB243" s="658">
        <v>0</v>
      </c>
      <c r="BC243" s="658">
        <v>0</v>
      </c>
      <c r="BD243" s="658">
        <v>342.21355929999999</v>
      </c>
      <c r="BE243" s="659">
        <v>407.21555809999995</v>
      </c>
      <c r="BF243" s="417"/>
    </row>
    <row r="244" spans="1:63" s="390" customFormat="1" ht="12.75">
      <c r="A244" s="411"/>
      <c r="B244" s="347" t="s">
        <v>361</v>
      </c>
      <c r="C244" s="676">
        <v>0</v>
      </c>
      <c r="D244" s="677">
        <v>0</v>
      </c>
      <c r="E244" s="677">
        <v>15.52</v>
      </c>
      <c r="F244" s="677">
        <v>2.14</v>
      </c>
      <c r="G244" s="677">
        <v>0</v>
      </c>
      <c r="H244" s="677">
        <v>0</v>
      </c>
      <c r="I244" s="677">
        <v>0</v>
      </c>
      <c r="J244" s="677">
        <v>0</v>
      </c>
      <c r="K244" s="677">
        <v>0.35</v>
      </c>
      <c r="L244" s="677">
        <v>92.6</v>
      </c>
      <c r="M244" s="677">
        <v>15.87</v>
      </c>
      <c r="N244" s="678">
        <v>94.74</v>
      </c>
      <c r="O244" s="657">
        <v>0</v>
      </c>
      <c r="P244" s="658">
        <v>0</v>
      </c>
      <c r="Q244" s="658">
        <v>15.52</v>
      </c>
      <c r="R244" s="658">
        <v>2.14</v>
      </c>
      <c r="S244" s="658">
        <v>0</v>
      </c>
      <c r="T244" s="658">
        <v>0</v>
      </c>
      <c r="U244" s="658">
        <v>0</v>
      </c>
      <c r="V244" s="658">
        <v>0</v>
      </c>
      <c r="W244" s="658">
        <v>0.35</v>
      </c>
      <c r="X244" s="658">
        <v>44.6</v>
      </c>
      <c r="Y244" s="658">
        <v>15.87</v>
      </c>
      <c r="Z244" s="659">
        <v>46.74</v>
      </c>
      <c r="AA244" s="660">
        <v>407.21555809999995</v>
      </c>
      <c r="AB244" s="677">
        <v>0</v>
      </c>
      <c r="AC244" s="677">
        <v>0</v>
      </c>
      <c r="AD244" s="658">
        <v>15.52</v>
      </c>
      <c r="AE244" s="658">
        <v>2.14</v>
      </c>
      <c r="AF244" s="658">
        <v>0</v>
      </c>
      <c r="AG244" s="658">
        <v>0</v>
      </c>
      <c r="AH244" s="658">
        <v>0</v>
      </c>
      <c r="AI244" s="658">
        <v>0</v>
      </c>
      <c r="AJ244" s="658">
        <v>0</v>
      </c>
      <c r="AK244" s="658">
        <v>2.14</v>
      </c>
      <c r="AL244" s="658">
        <v>15.52</v>
      </c>
      <c r="AM244" s="658">
        <v>0</v>
      </c>
      <c r="AN244" s="658">
        <v>0</v>
      </c>
      <c r="AO244" s="658">
        <v>0</v>
      </c>
      <c r="AP244" s="658">
        <v>0</v>
      </c>
      <c r="AQ244" s="658">
        <v>0</v>
      </c>
      <c r="AR244" s="658">
        <v>0.35</v>
      </c>
      <c r="AS244" s="658">
        <v>92.6</v>
      </c>
      <c r="AT244" s="658">
        <v>15.87</v>
      </c>
      <c r="AU244" s="658">
        <v>94.74</v>
      </c>
      <c r="AV244" s="657">
        <v>0</v>
      </c>
      <c r="AW244" s="658">
        <v>65.001998799999996</v>
      </c>
      <c r="AX244" s="658">
        <v>0</v>
      </c>
      <c r="AY244" s="658">
        <v>0</v>
      </c>
      <c r="AZ244" s="658">
        <v>7.7203389800000002</v>
      </c>
      <c r="BA244" s="658">
        <v>57.281659820000002</v>
      </c>
      <c r="BB244" s="658">
        <v>0</v>
      </c>
      <c r="BC244" s="658">
        <v>0</v>
      </c>
      <c r="BD244" s="658">
        <v>342.21355929999999</v>
      </c>
      <c r="BE244" s="659">
        <v>407.21555809999995</v>
      </c>
      <c r="BF244" s="417"/>
      <c r="BG244" s="408"/>
      <c r="BH244" s="408"/>
      <c r="BI244" s="408"/>
      <c r="BJ244" s="408"/>
      <c r="BK244" s="408"/>
    </row>
    <row r="245" spans="1:63" s="390" customFormat="1" ht="12.75">
      <c r="A245" s="411"/>
      <c r="B245" s="347" t="s">
        <v>362</v>
      </c>
      <c r="C245" s="676">
        <v>0</v>
      </c>
      <c r="D245" s="677">
        <v>0</v>
      </c>
      <c r="E245" s="677">
        <v>15.52</v>
      </c>
      <c r="F245" s="677">
        <v>0</v>
      </c>
      <c r="G245" s="677">
        <v>0</v>
      </c>
      <c r="H245" s="677">
        <v>0</v>
      </c>
      <c r="I245" s="677">
        <v>0</v>
      </c>
      <c r="J245" s="677">
        <v>0</v>
      </c>
      <c r="K245" s="677">
        <v>0.35</v>
      </c>
      <c r="L245" s="677">
        <v>0</v>
      </c>
      <c r="M245" s="677">
        <v>15.87</v>
      </c>
      <c r="N245" s="678">
        <v>0</v>
      </c>
      <c r="O245" s="657">
        <v>0</v>
      </c>
      <c r="P245" s="658">
        <v>0</v>
      </c>
      <c r="Q245" s="658">
        <v>15.52</v>
      </c>
      <c r="R245" s="658">
        <v>0</v>
      </c>
      <c r="S245" s="658">
        <v>0</v>
      </c>
      <c r="T245" s="658">
        <v>0</v>
      </c>
      <c r="U245" s="658">
        <v>0</v>
      </c>
      <c r="V245" s="658">
        <v>0</v>
      </c>
      <c r="W245" s="658">
        <v>0.35</v>
      </c>
      <c r="X245" s="658">
        <v>0</v>
      </c>
      <c r="Y245" s="658">
        <v>15.87</v>
      </c>
      <c r="Z245" s="659">
        <v>0</v>
      </c>
      <c r="AA245" s="660">
        <v>31.12339755</v>
      </c>
      <c r="AB245" s="677">
        <v>0</v>
      </c>
      <c r="AC245" s="677">
        <v>0</v>
      </c>
      <c r="AD245" s="658">
        <v>15.52</v>
      </c>
      <c r="AE245" s="658">
        <v>0</v>
      </c>
      <c r="AF245" s="658">
        <v>0</v>
      </c>
      <c r="AG245" s="658">
        <v>0</v>
      </c>
      <c r="AH245" s="658">
        <v>0</v>
      </c>
      <c r="AI245" s="658">
        <v>0</v>
      </c>
      <c r="AJ245" s="658">
        <v>0</v>
      </c>
      <c r="AK245" s="658">
        <v>0</v>
      </c>
      <c r="AL245" s="658">
        <v>15.52</v>
      </c>
      <c r="AM245" s="658">
        <v>0</v>
      </c>
      <c r="AN245" s="658">
        <v>0</v>
      </c>
      <c r="AO245" s="658">
        <v>0</v>
      </c>
      <c r="AP245" s="658">
        <v>0</v>
      </c>
      <c r="AQ245" s="658">
        <v>0</v>
      </c>
      <c r="AR245" s="658">
        <v>0.35</v>
      </c>
      <c r="AS245" s="658">
        <v>0</v>
      </c>
      <c r="AT245" s="658">
        <v>15.87</v>
      </c>
      <c r="AU245" s="658">
        <v>0</v>
      </c>
      <c r="AV245" s="657">
        <v>0</v>
      </c>
      <c r="AW245" s="658">
        <v>9.627613740000001</v>
      </c>
      <c r="AX245" s="658">
        <v>0</v>
      </c>
      <c r="AY245" s="658">
        <v>0</v>
      </c>
      <c r="AZ245" s="658">
        <v>0</v>
      </c>
      <c r="BA245" s="658">
        <v>9.627613740000001</v>
      </c>
      <c r="BB245" s="658">
        <v>0</v>
      </c>
      <c r="BC245" s="658">
        <v>0</v>
      </c>
      <c r="BD245" s="658">
        <v>21.495783809999999</v>
      </c>
      <c r="BE245" s="659">
        <v>31.12339755</v>
      </c>
      <c r="BF245" s="417"/>
      <c r="BG245" s="408"/>
      <c r="BH245" s="408"/>
      <c r="BI245" s="408"/>
      <c r="BJ245" s="408"/>
      <c r="BK245" s="408"/>
    </row>
    <row r="246" spans="1:63" s="390" customFormat="1" ht="12.75">
      <c r="A246" s="411"/>
      <c r="B246" s="347" t="s">
        <v>363</v>
      </c>
      <c r="C246" s="676">
        <v>0</v>
      </c>
      <c r="D246" s="677">
        <v>0</v>
      </c>
      <c r="E246" s="677">
        <v>14.94</v>
      </c>
      <c r="F246" s="677">
        <v>0</v>
      </c>
      <c r="G246" s="677">
        <v>0</v>
      </c>
      <c r="H246" s="677">
        <v>0</v>
      </c>
      <c r="I246" s="677">
        <v>0</v>
      </c>
      <c r="J246" s="677">
        <v>0</v>
      </c>
      <c r="K246" s="677">
        <v>0</v>
      </c>
      <c r="L246" s="677">
        <v>0</v>
      </c>
      <c r="M246" s="677">
        <v>14.94</v>
      </c>
      <c r="N246" s="678">
        <v>0</v>
      </c>
      <c r="O246" s="657">
        <v>0</v>
      </c>
      <c r="P246" s="658">
        <v>0</v>
      </c>
      <c r="Q246" s="658">
        <v>14.94</v>
      </c>
      <c r="R246" s="658">
        <v>0</v>
      </c>
      <c r="S246" s="658">
        <v>0</v>
      </c>
      <c r="T246" s="658">
        <v>0</v>
      </c>
      <c r="U246" s="658">
        <v>0</v>
      </c>
      <c r="V246" s="658">
        <v>0</v>
      </c>
      <c r="W246" s="658">
        <v>0</v>
      </c>
      <c r="X246" s="658">
        <v>0</v>
      </c>
      <c r="Y246" s="658">
        <v>14.94</v>
      </c>
      <c r="Z246" s="659">
        <v>0</v>
      </c>
      <c r="AA246" s="660">
        <v>9.2372881400000004</v>
      </c>
      <c r="AB246" s="677">
        <v>0</v>
      </c>
      <c r="AC246" s="677">
        <v>0</v>
      </c>
      <c r="AD246" s="658">
        <v>14.94</v>
      </c>
      <c r="AE246" s="658">
        <v>0</v>
      </c>
      <c r="AF246" s="658">
        <v>0</v>
      </c>
      <c r="AG246" s="658">
        <v>0</v>
      </c>
      <c r="AH246" s="658">
        <v>0</v>
      </c>
      <c r="AI246" s="658">
        <v>0</v>
      </c>
      <c r="AJ246" s="658">
        <v>0</v>
      </c>
      <c r="AK246" s="658">
        <v>0</v>
      </c>
      <c r="AL246" s="658">
        <v>14.94</v>
      </c>
      <c r="AM246" s="658">
        <v>0</v>
      </c>
      <c r="AN246" s="658">
        <v>0</v>
      </c>
      <c r="AO246" s="658">
        <v>0</v>
      </c>
      <c r="AP246" s="658">
        <v>0</v>
      </c>
      <c r="AQ246" s="658">
        <v>0</v>
      </c>
      <c r="AR246" s="658">
        <v>0</v>
      </c>
      <c r="AS246" s="658">
        <v>0</v>
      </c>
      <c r="AT246" s="658">
        <v>14.94</v>
      </c>
      <c r="AU246" s="658">
        <v>0</v>
      </c>
      <c r="AV246" s="657">
        <v>0</v>
      </c>
      <c r="AW246" s="658">
        <v>9.2372881400000004</v>
      </c>
      <c r="AX246" s="658">
        <v>0</v>
      </c>
      <c r="AY246" s="658">
        <v>0</v>
      </c>
      <c r="AZ246" s="658">
        <v>0</v>
      </c>
      <c r="BA246" s="658">
        <v>9.2372881400000004</v>
      </c>
      <c r="BB246" s="658">
        <v>0</v>
      </c>
      <c r="BC246" s="658">
        <v>0</v>
      </c>
      <c r="BD246" s="658">
        <v>0</v>
      </c>
      <c r="BE246" s="659">
        <v>9.2372881400000004</v>
      </c>
      <c r="BF246" s="417"/>
      <c r="BG246" s="408"/>
      <c r="BH246" s="408"/>
      <c r="BI246" s="408"/>
      <c r="BJ246" s="408"/>
      <c r="BK246" s="408"/>
    </row>
    <row r="247" spans="1:63" s="390" customFormat="1" ht="12.75">
      <c r="A247" s="411"/>
      <c r="B247" s="347" t="s">
        <v>364</v>
      </c>
      <c r="C247" s="676">
        <v>0</v>
      </c>
      <c r="D247" s="677">
        <v>0</v>
      </c>
      <c r="E247" s="677">
        <v>0</v>
      </c>
      <c r="F247" s="677">
        <v>0</v>
      </c>
      <c r="G247" s="677">
        <v>0</v>
      </c>
      <c r="H247" s="677">
        <v>0</v>
      </c>
      <c r="I247" s="677">
        <v>0</v>
      </c>
      <c r="J247" s="677">
        <v>0</v>
      </c>
      <c r="K247" s="677">
        <v>0</v>
      </c>
      <c r="L247" s="677">
        <v>0</v>
      </c>
      <c r="M247" s="677">
        <v>0</v>
      </c>
      <c r="N247" s="678">
        <v>0</v>
      </c>
      <c r="O247" s="657">
        <v>0</v>
      </c>
      <c r="P247" s="658">
        <v>0</v>
      </c>
      <c r="Q247" s="658">
        <v>0</v>
      </c>
      <c r="R247" s="658">
        <v>0</v>
      </c>
      <c r="S247" s="658">
        <v>0</v>
      </c>
      <c r="T247" s="658">
        <v>0</v>
      </c>
      <c r="U247" s="658">
        <v>0</v>
      </c>
      <c r="V247" s="658">
        <v>0</v>
      </c>
      <c r="W247" s="658">
        <v>0</v>
      </c>
      <c r="X247" s="658">
        <v>0</v>
      </c>
      <c r="Y247" s="658">
        <v>0</v>
      </c>
      <c r="Z247" s="659">
        <v>0</v>
      </c>
      <c r="AA247" s="660">
        <v>0</v>
      </c>
      <c r="AB247" s="677">
        <v>0</v>
      </c>
      <c r="AC247" s="677">
        <v>0</v>
      </c>
      <c r="AD247" s="658">
        <v>0</v>
      </c>
      <c r="AE247" s="658">
        <v>0</v>
      </c>
      <c r="AF247" s="658">
        <v>0</v>
      </c>
      <c r="AG247" s="658">
        <v>0</v>
      </c>
      <c r="AH247" s="658">
        <v>0</v>
      </c>
      <c r="AI247" s="658">
        <v>0</v>
      </c>
      <c r="AJ247" s="658">
        <v>0</v>
      </c>
      <c r="AK247" s="658">
        <v>0</v>
      </c>
      <c r="AL247" s="658">
        <v>0</v>
      </c>
      <c r="AM247" s="658">
        <v>0</v>
      </c>
      <c r="AN247" s="658">
        <v>0</v>
      </c>
      <c r="AO247" s="658">
        <v>0</v>
      </c>
      <c r="AP247" s="658">
        <v>0</v>
      </c>
      <c r="AQ247" s="658">
        <v>0</v>
      </c>
      <c r="AR247" s="658">
        <v>0</v>
      </c>
      <c r="AS247" s="658">
        <v>0</v>
      </c>
      <c r="AT247" s="658">
        <v>0</v>
      </c>
      <c r="AU247" s="658">
        <v>0</v>
      </c>
      <c r="AV247" s="657">
        <v>0</v>
      </c>
      <c r="AW247" s="658">
        <v>0</v>
      </c>
      <c r="AX247" s="658">
        <v>0</v>
      </c>
      <c r="AY247" s="658">
        <v>0</v>
      </c>
      <c r="AZ247" s="658">
        <v>0</v>
      </c>
      <c r="BA247" s="658">
        <v>0</v>
      </c>
      <c r="BB247" s="658">
        <v>0</v>
      </c>
      <c r="BC247" s="658">
        <v>0</v>
      </c>
      <c r="BD247" s="658">
        <v>0</v>
      </c>
      <c r="BE247" s="659">
        <v>0</v>
      </c>
      <c r="BF247" s="417"/>
      <c r="BG247" s="408"/>
      <c r="BH247" s="408"/>
      <c r="BI247" s="408"/>
      <c r="BJ247" s="408"/>
      <c r="BK247" s="408"/>
    </row>
    <row r="248" spans="1:63" s="390" customFormat="1" ht="12.75">
      <c r="A248" s="411"/>
      <c r="B248" s="347" t="s">
        <v>365</v>
      </c>
      <c r="C248" s="676">
        <v>0</v>
      </c>
      <c r="D248" s="677">
        <v>0</v>
      </c>
      <c r="E248" s="677">
        <v>0</v>
      </c>
      <c r="F248" s="677">
        <v>0</v>
      </c>
      <c r="G248" s="677">
        <v>0</v>
      </c>
      <c r="H248" s="677">
        <v>0</v>
      </c>
      <c r="I248" s="677">
        <v>0</v>
      </c>
      <c r="J248" s="677">
        <v>0</v>
      </c>
      <c r="K248" s="677">
        <v>0</v>
      </c>
      <c r="L248" s="677">
        <v>0</v>
      </c>
      <c r="M248" s="677">
        <v>0</v>
      </c>
      <c r="N248" s="678">
        <v>0</v>
      </c>
      <c r="O248" s="657">
        <v>0</v>
      </c>
      <c r="P248" s="658">
        <v>0</v>
      </c>
      <c r="Q248" s="658">
        <v>0</v>
      </c>
      <c r="R248" s="658">
        <v>0</v>
      </c>
      <c r="S248" s="658">
        <v>0</v>
      </c>
      <c r="T248" s="658">
        <v>0</v>
      </c>
      <c r="U248" s="658">
        <v>0</v>
      </c>
      <c r="V248" s="658">
        <v>0</v>
      </c>
      <c r="W248" s="658">
        <v>0</v>
      </c>
      <c r="X248" s="658">
        <v>0</v>
      </c>
      <c r="Y248" s="658">
        <v>0</v>
      </c>
      <c r="Z248" s="659">
        <v>0</v>
      </c>
      <c r="AA248" s="660">
        <v>0</v>
      </c>
      <c r="AB248" s="677">
        <v>0</v>
      </c>
      <c r="AC248" s="677">
        <v>0</v>
      </c>
      <c r="AD248" s="658">
        <v>0</v>
      </c>
      <c r="AE248" s="658">
        <v>0</v>
      </c>
      <c r="AF248" s="658">
        <v>0</v>
      </c>
      <c r="AG248" s="658">
        <v>0</v>
      </c>
      <c r="AH248" s="658">
        <v>0</v>
      </c>
      <c r="AI248" s="658">
        <v>0</v>
      </c>
      <c r="AJ248" s="658">
        <v>0</v>
      </c>
      <c r="AK248" s="658">
        <v>0</v>
      </c>
      <c r="AL248" s="658">
        <v>0</v>
      </c>
      <c r="AM248" s="658">
        <v>0</v>
      </c>
      <c r="AN248" s="658">
        <v>0</v>
      </c>
      <c r="AO248" s="658">
        <v>0</v>
      </c>
      <c r="AP248" s="658">
        <v>0</v>
      </c>
      <c r="AQ248" s="658">
        <v>0</v>
      </c>
      <c r="AR248" s="658">
        <v>0</v>
      </c>
      <c r="AS248" s="658">
        <v>0</v>
      </c>
      <c r="AT248" s="658">
        <v>0</v>
      </c>
      <c r="AU248" s="658">
        <v>0</v>
      </c>
      <c r="AV248" s="657">
        <v>0</v>
      </c>
      <c r="AW248" s="658">
        <v>0</v>
      </c>
      <c r="AX248" s="658">
        <v>0</v>
      </c>
      <c r="AY248" s="658">
        <v>0</v>
      </c>
      <c r="AZ248" s="658">
        <v>0</v>
      </c>
      <c r="BA248" s="658">
        <v>0</v>
      </c>
      <c r="BB248" s="658">
        <v>0</v>
      </c>
      <c r="BC248" s="658">
        <v>0</v>
      </c>
      <c r="BD248" s="658">
        <v>0</v>
      </c>
      <c r="BE248" s="659">
        <v>0</v>
      </c>
      <c r="BF248" s="417"/>
      <c r="BG248" s="408"/>
      <c r="BH248" s="408"/>
      <c r="BI248" s="408"/>
      <c r="BJ248" s="408"/>
      <c r="BK248" s="408"/>
    </row>
    <row r="249" spans="1:63" s="390" customFormat="1" ht="12.75">
      <c r="A249" s="411"/>
      <c r="B249" s="347" t="s">
        <v>366</v>
      </c>
      <c r="C249" s="676">
        <v>0</v>
      </c>
      <c r="D249" s="677">
        <v>0</v>
      </c>
      <c r="E249" s="677">
        <v>14.94</v>
      </c>
      <c r="F249" s="677">
        <v>0</v>
      </c>
      <c r="G249" s="677">
        <v>0</v>
      </c>
      <c r="H249" s="677">
        <v>0</v>
      </c>
      <c r="I249" s="677">
        <v>0</v>
      </c>
      <c r="J249" s="677">
        <v>0</v>
      </c>
      <c r="K249" s="677">
        <v>0</v>
      </c>
      <c r="L249" s="677">
        <v>0</v>
      </c>
      <c r="M249" s="677">
        <v>14.94</v>
      </c>
      <c r="N249" s="678">
        <v>0</v>
      </c>
      <c r="O249" s="657">
        <v>0</v>
      </c>
      <c r="P249" s="658">
        <v>0</v>
      </c>
      <c r="Q249" s="658">
        <v>14.94</v>
      </c>
      <c r="R249" s="658">
        <v>0</v>
      </c>
      <c r="S249" s="658">
        <v>0</v>
      </c>
      <c r="T249" s="658">
        <v>0</v>
      </c>
      <c r="U249" s="658">
        <v>0</v>
      </c>
      <c r="V249" s="658">
        <v>0</v>
      </c>
      <c r="W249" s="658">
        <v>0</v>
      </c>
      <c r="X249" s="658">
        <v>0</v>
      </c>
      <c r="Y249" s="658">
        <v>14.94</v>
      </c>
      <c r="Z249" s="659">
        <v>0</v>
      </c>
      <c r="AA249" s="660">
        <v>9.2372881400000004</v>
      </c>
      <c r="AB249" s="677">
        <v>0</v>
      </c>
      <c r="AC249" s="677">
        <v>0</v>
      </c>
      <c r="AD249" s="658">
        <v>14.94</v>
      </c>
      <c r="AE249" s="658">
        <v>0</v>
      </c>
      <c r="AF249" s="658">
        <v>0</v>
      </c>
      <c r="AG249" s="658">
        <v>0</v>
      </c>
      <c r="AH249" s="658">
        <v>0</v>
      </c>
      <c r="AI249" s="658">
        <v>0</v>
      </c>
      <c r="AJ249" s="658">
        <v>0</v>
      </c>
      <c r="AK249" s="658">
        <v>0</v>
      </c>
      <c r="AL249" s="658">
        <v>14.94</v>
      </c>
      <c r="AM249" s="658">
        <v>0</v>
      </c>
      <c r="AN249" s="658">
        <v>0</v>
      </c>
      <c r="AO249" s="658">
        <v>0</v>
      </c>
      <c r="AP249" s="658">
        <v>0</v>
      </c>
      <c r="AQ249" s="658">
        <v>0</v>
      </c>
      <c r="AR249" s="658">
        <v>0</v>
      </c>
      <c r="AS249" s="658">
        <v>0</v>
      </c>
      <c r="AT249" s="658">
        <v>14.94</v>
      </c>
      <c r="AU249" s="658">
        <v>0</v>
      </c>
      <c r="AV249" s="657">
        <v>0</v>
      </c>
      <c r="AW249" s="658">
        <v>9.2372881400000004</v>
      </c>
      <c r="AX249" s="658">
        <v>0</v>
      </c>
      <c r="AY249" s="658">
        <v>0</v>
      </c>
      <c r="AZ249" s="658">
        <v>0</v>
      </c>
      <c r="BA249" s="658">
        <v>9.2372881400000004</v>
      </c>
      <c r="BB249" s="658">
        <v>0</v>
      </c>
      <c r="BC249" s="658">
        <v>0</v>
      </c>
      <c r="BD249" s="658">
        <v>0</v>
      </c>
      <c r="BE249" s="659">
        <v>9.2372881400000004</v>
      </c>
      <c r="BF249" s="417"/>
      <c r="BG249" s="408"/>
      <c r="BH249" s="408"/>
      <c r="BI249" s="408"/>
      <c r="BJ249" s="408"/>
      <c r="BK249" s="408"/>
    </row>
    <row r="250" spans="1:63" s="390" customFormat="1" ht="12.75">
      <c r="A250" s="411"/>
      <c r="B250" s="347" t="s">
        <v>367</v>
      </c>
      <c r="C250" s="676">
        <v>0</v>
      </c>
      <c r="D250" s="677">
        <v>0</v>
      </c>
      <c r="E250" s="677">
        <v>0</v>
      </c>
      <c r="F250" s="677">
        <v>0</v>
      </c>
      <c r="G250" s="677">
        <v>0</v>
      </c>
      <c r="H250" s="677">
        <v>0</v>
      </c>
      <c r="I250" s="677">
        <v>0</v>
      </c>
      <c r="J250" s="677">
        <v>0</v>
      </c>
      <c r="K250" s="677">
        <v>0</v>
      </c>
      <c r="L250" s="677">
        <v>0</v>
      </c>
      <c r="M250" s="677">
        <v>0</v>
      </c>
      <c r="N250" s="678">
        <v>0</v>
      </c>
      <c r="O250" s="657">
        <v>0</v>
      </c>
      <c r="P250" s="658">
        <v>0</v>
      </c>
      <c r="Q250" s="658">
        <v>0</v>
      </c>
      <c r="R250" s="658">
        <v>0</v>
      </c>
      <c r="S250" s="658">
        <v>0</v>
      </c>
      <c r="T250" s="658">
        <v>0</v>
      </c>
      <c r="U250" s="658">
        <v>0</v>
      </c>
      <c r="V250" s="658">
        <v>0</v>
      </c>
      <c r="W250" s="658">
        <v>0</v>
      </c>
      <c r="X250" s="658">
        <v>0</v>
      </c>
      <c r="Y250" s="658">
        <v>0</v>
      </c>
      <c r="Z250" s="659">
        <v>0</v>
      </c>
      <c r="AA250" s="660">
        <v>0</v>
      </c>
      <c r="AB250" s="677">
        <v>0</v>
      </c>
      <c r="AC250" s="677">
        <v>0</v>
      </c>
      <c r="AD250" s="658">
        <v>0</v>
      </c>
      <c r="AE250" s="658">
        <v>0</v>
      </c>
      <c r="AF250" s="658">
        <v>0</v>
      </c>
      <c r="AG250" s="658">
        <v>0</v>
      </c>
      <c r="AH250" s="658">
        <v>0</v>
      </c>
      <c r="AI250" s="658">
        <v>0</v>
      </c>
      <c r="AJ250" s="658">
        <v>0</v>
      </c>
      <c r="AK250" s="658">
        <v>0</v>
      </c>
      <c r="AL250" s="658">
        <v>0</v>
      </c>
      <c r="AM250" s="658">
        <v>0</v>
      </c>
      <c r="AN250" s="658">
        <v>0</v>
      </c>
      <c r="AO250" s="658">
        <v>0</v>
      </c>
      <c r="AP250" s="658">
        <v>0</v>
      </c>
      <c r="AQ250" s="658">
        <v>0</v>
      </c>
      <c r="AR250" s="658">
        <v>0</v>
      </c>
      <c r="AS250" s="658">
        <v>0</v>
      </c>
      <c r="AT250" s="658">
        <v>0</v>
      </c>
      <c r="AU250" s="658">
        <v>0</v>
      </c>
      <c r="AV250" s="657">
        <v>0</v>
      </c>
      <c r="AW250" s="658">
        <v>0</v>
      </c>
      <c r="AX250" s="658">
        <v>0</v>
      </c>
      <c r="AY250" s="658">
        <v>0</v>
      </c>
      <c r="AZ250" s="658">
        <v>0</v>
      </c>
      <c r="BA250" s="658">
        <v>0</v>
      </c>
      <c r="BB250" s="658">
        <v>0</v>
      </c>
      <c r="BC250" s="658">
        <v>0</v>
      </c>
      <c r="BD250" s="658">
        <v>0</v>
      </c>
      <c r="BE250" s="659">
        <v>0</v>
      </c>
      <c r="BF250" s="417"/>
      <c r="BG250" s="408"/>
      <c r="BH250" s="408"/>
      <c r="BI250" s="408"/>
      <c r="BJ250" s="408"/>
      <c r="BK250" s="408"/>
    </row>
    <row r="251" spans="1:63" s="390" customFormat="1" ht="12.75">
      <c r="A251" s="411"/>
      <c r="B251" s="347" t="s">
        <v>368</v>
      </c>
      <c r="C251" s="676">
        <v>0</v>
      </c>
      <c r="D251" s="677">
        <v>0</v>
      </c>
      <c r="E251" s="677">
        <v>0.57999999999999996</v>
      </c>
      <c r="F251" s="677">
        <v>0</v>
      </c>
      <c r="G251" s="677">
        <v>0</v>
      </c>
      <c r="H251" s="677">
        <v>0</v>
      </c>
      <c r="I251" s="677">
        <v>0</v>
      </c>
      <c r="J251" s="677">
        <v>0</v>
      </c>
      <c r="K251" s="677">
        <v>0.35</v>
      </c>
      <c r="L251" s="677">
        <v>0</v>
      </c>
      <c r="M251" s="677">
        <v>0.92999999999999994</v>
      </c>
      <c r="N251" s="678">
        <v>0</v>
      </c>
      <c r="O251" s="657">
        <v>0</v>
      </c>
      <c r="P251" s="658">
        <v>0</v>
      </c>
      <c r="Q251" s="658">
        <v>0.57999999999999996</v>
      </c>
      <c r="R251" s="658">
        <v>0</v>
      </c>
      <c r="S251" s="658">
        <v>0</v>
      </c>
      <c r="T251" s="658">
        <v>0</v>
      </c>
      <c r="U251" s="658">
        <v>0</v>
      </c>
      <c r="V251" s="658">
        <v>0</v>
      </c>
      <c r="W251" s="658">
        <v>0.35</v>
      </c>
      <c r="X251" s="658">
        <v>0</v>
      </c>
      <c r="Y251" s="658">
        <v>0.92999999999999994</v>
      </c>
      <c r="Z251" s="659">
        <v>0</v>
      </c>
      <c r="AA251" s="660">
        <v>21.88610941</v>
      </c>
      <c r="AB251" s="677">
        <v>0</v>
      </c>
      <c r="AC251" s="677">
        <v>0</v>
      </c>
      <c r="AD251" s="658">
        <v>0.57999999999999996</v>
      </c>
      <c r="AE251" s="658">
        <v>0</v>
      </c>
      <c r="AF251" s="658">
        <v>0</v>
      </c>
      <c r="AG251" s="658">
        <v>0</v>
      </c>
      <c r="AH251" s="658">
        <v>0</v>
      </c>
      <c r="AI251" s="658">
        <v>0</v>
      </c>
      <c r="AJ251" s="658">
        <v>0</v>
      </c>
      <c r="AK251" s="658">
        <v>0</v>
      </c>
      <c r="AL251" s="658">
        <v>0.57999999999999996</v>
      </c>
      <c r="AM251" s="658">
        <v>0</v>
      </c>
      <c r="AN251" s="658">
        <v>0</v>
      </c>
      <c r="AO251" s="658">
        <v>0</v>
      </c>
      <c r="AP251" s="658">
        <v>0</v>
      </c>
      <c r="AQ251" s="658">
        <v>0</v>
      </c>
      <c r="AR251" s="658">
        <v>0.35</v>
      </c>
      <c r="AS251" s="658">
        <v>0</v>
      </c>
      <c r="AT251" s="658">
        <v>0.92999999999999994</v>
      </c>
      <c r="AU251" s="658">
        <v>0</v>
      </c>
      <c r="AV251" s="657">
        <v>0</v>
      </c>
      <c r="AW251" s="658">
        <v>0.39032559999999999</v>
      </c>
      <c r="AX251" s="658">
        <v>0</v>
      </c>
      <c r="AY251" s="658">
        <v>0</v>
      </c>
      <c r="AZ251" s="658">
        <v>0</v>
      </c>
      <c r="BA251" s="658">
        <v>0.39032559999999999</v>
      </c>
      <c r="BB251" s="658">
        <v>0</v>
      </c>
      <c r="BC251" s="658">
        <v>0</v>
      </c>
      <c r="BD251" s="658">
        <v>21.495783809999999</v>
      </c>
      <c r="BE251" s="659">
        <v>21.88610941</v>
      </c>
      <c r="BF251" s="417"/>
      <c r="BG251" s="408"/>
      <c r="BH251" s="408"/>
      <c r="BI251" s="408"/>
      <c r="BJ251" s="408"/>
      <c r="BK251" s="408"/>
    </row>
    <row r="252" spans="1:63" s="390" customFormat="1" ht="12.75">
      <c r="A252" s="411"/>
      <c r="B252" s="347" t="s">
        <v>369</v>
      </c>
      <c r="C252" s="676">
        <v>0</v>
      </c>
      <c r="D252" s="677">
        <v>0</v>
      </c>
      <c r="E252" s="677">
        <v>0</v>
      </c>
      <c r="F252" s="677">
        <v>0</v>
      </c>
      <c r="G252" s="677">
        <v>0</v>
      </c>
      <c r="H252" s="677">
        <v>0</v>
      </c>
      <c r="I252" s="677">
        <v>0</v>
      </c>
      <c r="J252" s="677">
        <v>0</v>
      </c>
      <c r="K252" s="677">
        <v>0</v>
      </c>
      <c r="L252" s="677">
        <v>0</v>
      </c>
      <c r="M252" s="677">
        <v>0</v>
      </c>
      <c r="N252" s="678">
        <v>0</v>
      </c>
      <c r="O252" s="657">
        <v>0</v>
      </c>
      <c r="P252" s="658">
        <v>0</v>
      </c>
      <c r="Q252" s="658">
        <v>0</v>
      </c>
      <c r="R252" s="658">
        <v>0</v>
      </c>
      <c r="S252" s="658">
        <v>0</v>
      </c>
      <c r="T252" s="658">
        <v>0</v>
      </c>
      <c r="U252" s="658">
        <v>0</v>
      </c>
      <c r="V252" s="658">
        <v>0</v>
      </c>
      <c r="W252" s="658">
        <v>0</v>
      </c>
      <c r="X252" s="658">
        <v>0</v>
      </c>
      <c r="Y252" s="658">
        <v>0</v>
      </c>
      <c r="Z252" s="659">
        <v>0</v>
      </c>
      <c r="AA252" s="660">
        <v>0</v>
      </c>
      <c r="AB252" s="677">
        <v>0</v>
      </c>
      <c r="AC252" s="677">
        <v>0</v>
      </c>
      <c r="AD252" s="658">
        <v>0</v>
      </c>
      <c r="AE252" s="658">
        <v>0</v>
      </c>
      <c r="AF252" s="658">
        <v>0</v>
      </c>
      <c r="AG252" s="658">
        <v>0</v>
      </c>
      <c r="AH252" s="658">
        <v>0</v>
      </c>
      <c r="AI252" s="658">
        <v>0</v>
      </c>
      <c r="AJ252" s="658">
        <v>0</v>
      </c>
      <c r="AK252" s="658">
        <v>0</v>
      </c>
      <c r="AL252" s="658">
        <v>0</v>
      </c>
      <c r="AM252" s="658">
        <v>0</v>
      </c>
      <c r="AN252" s="658">
        <v>0</v>
      </c>
      <c r="AO252" s="658">
        <v>0</v>
      </c>
      <c r="AP252" s="658">
        <v>0</v>
      </c>
      <c r="AQ252" s="658">
        <v>0</v>
      </c>
      <c r="AR252" s="658">
        <v>0</v>
      </c>
      <c r="AS252" s="658">
        <v>0</v>
      </c>
      <c r="AT252" s="658">
        <v>0</v>
      </c>
      <c r="AU252" s="658">
        <v>0</v>
      </c>
      <c r="AV252" s="657">
        <v>0</v>
      </c>
      <c r="AW252" s="658">
        <v>0</v>
      </c>
      <c r="AX252" s="658">
        <v>0</v>
      </c>
      <c r="AY252" s="658">
        <v>0</v>
      </c>
      <c r="AZ252" s="658">
        <v>0</v>
      </c>
      <c r="BA252" s="658">
        <v>0</v>
      </c>
      <c r="BB252" s="658">
        <v>0</v>
      </c>
      <c r="BC252" s="658">
        <v>0</v>
      </c>
      <c r="BD252" s="658">
        <v>0</v>
      </c>
      <c r="BE252" s="659">
        <v>0</v>
      </c>
      <c r="BF252" s="417"/>
      <c r="BG252" s="408"/>
      <c r="BH252" s="408"/>
      <c r="BI252" s="408"/>
      <c r="BJ252" s="408"/>
      <c r="BK252" s="408"/>
    </row>
    <row r="253" spans="1:63" s="390" customFormat="1" ht="12.75">
      <c r="A253" s="411"/>
      <c r="B253" s="347" t="s">
        <v>370</v>
      </c>
      <c r="C253" s="676">
        <v>0</v>
      </c>
      <c r="D253" s="677">
        <v>0</v>
      </c>
      <c r="E253" s="677">
        <v>0</v>
      </c>
      <c r="F253" s="677">
        <v>0</v>
      </c>
      <c r="G253" s="677">
        <v>0</v>
      </c>
      <c r="H253" s="677">
        <v>0</v>
      </c>
      <c r="I253" s="677">
        <v>0</v>
      </c>
      <c r="J253" s="677">
        <v>0</v>
      </c>
      <c r="K253" s="677">
        <v>0</v>
      </c>
      <c r="L253" s="677">
        <v>0</v>
      </c>
      <c r="M253" s="677">
        <v>0</v>
      </c>
      <c r="N253" s="678">
        <v>0</v>
      </c>
      <c r="O253" s="657">
        <v>0</v>
      </c>
      <c r="P253" s="658">
        <v>0</v>
      </c>
      <c r="Q253" s="658">
        <v>0</v>
      </c>
      <c r="R253" s="658">
        <v>0</v>
      </c>
      <c r="S253" s="658">
        <v>0</v>
      </c>
      <c r="T253" s="658">
        <v>0</v>
      </c>
      <c r="U253" s="658">
        <v>0</v>
      </c>
      <c r="V253" s="658">
        <v>0</v>
      </c>
      <c r="W253" s="658">
        <v>0</v>
      </c>
      <c r="X253" s="658">
        <v>0</v>
      </c>
      <c r="Y253" s="658">
        <v>0</v>
      </c>
      <c r="Z253" s="659">
        <v>0</v>
      </c>
      <c r="AA253" s="660">
        <v>0</v>
      </c>
      <c r="AB253" s="677">
        <v>0</v>
      </c>
      <c r="AC253" s="677">
        <v>0</v>
      </c>
      <c r="AD253" s="658">
        <v>0</v>
      </c>
      <c r="AE253" s="658">
        <v>0</v>
      </c>
      <c r="AF253" s="658">
        <v>0</v>
      </c>
      <c r="AG253" s="658">
        <v>0</v>
      </c>
      <c r="AH253" s="658">
        <v>0</v>
      </c>
      <c r="AI253" s="658">
        <v>0</v>
      </c>
      <c r="AJ253" s="658">
        <v>0</v>
      </c>
      <c r="AK253" s="658">
        <v>0</v>
      </c>
      <c r="AL253" s="658">
        <v>0</v>
      </c>
      <c r="AM253" s="658">
        <v>0</v>
      </c>
      <c r="AN253" s="658">
        <v>0</v>
      </c>
      <c r="AO253" s="658">
        <v>0</v>
      </c>
      <c r="AP253" s="658">
        <v>0</v>
      </c>
      <c r="AQ253" s="658">
        <v>0</v>
      </c>
      <c r="AR253" s="658">
        <v>0</v>
      </c>
      <c r="AS253" s="658">
        <v>0</v>
      </c>
      <c r="AT253" s="658">
        <v>0</v>
      </c>
      <c r="AU253" s="658">
        <v>0</v>
      </c>
      <c r="AV253" s="657">
        <v>0</v>
      </c>
      <c r="AW253" s="658">
        <v>0</v>
      </c>
      <c r="AX253" s="658">
        <v>0</v>
      </c>
      <c r="AY253" s="658">
        <v>0</v>
      </c>
      <c r="AZ253" s="658">
        <v>0</v>
      </c>
      <c r="BA253" s="658">
        <v>0</v>
      </c>
      <c r="BB253" s="658">
        <v>0</v>
      </c>
      <c r="BC253" s="658">
        <v>0</v>
      </c>
      <c r="BD253" s="658">
        <v>0</v>
      </c>
      <c r="BE253" s="659">
        <v>0</v>
      </c>
      <c r="BF253" s="417"/>
      <c r="BG253" s="408"/>
      <c r="BH253" s="408"/>
      <c r="BI253" s="408"/>
      <c r="BJ253" s="408"/>
      <c r="BK253" s="408"/>
    </row>
    <row r="254" spans="1:63" s="390" customFormat="1" ht="12.75">
      <c r="A254" s="411"/>
      <c r="B254" s="347" t="s">
        <v>371</v>
      </c>
      <c r="C254" s="676">
        <v>0</v>
      </c>
      <c r="D254" s="677">
        <v>0</v>
      </c>
      <c r="E254" s="677">
        <v>0.57999999999999996</v>
      </c>
      <c r="F254" s="677">
        <v>0</v>
      </c>
      <c r="G254" s="677">
        <v>0</v>
      </c>
      <c r="H254" s="677">
        <v>0</v>
      </c>
      <c r="I254" s="677">
        <v>0</v>
      </c>
      <c r="J254" s="677">
        <v>0</v>
      </c>
      <c r="K254" s="677">
        <v>0.35</v>
      </c>
      <c r="L254" s="677">
        <v>0</v>
      </c>
      <c r="M254" s="677">
        <v>0.92999999999999994</v>
      </c>
      <c r="N254" s="678">
        <v>0</v>
      </c>
      <c r="O254" s="657">
        <v>0</v>
      </c>
      <c r="P254" s="658">
        <v>0</v>
      </c>
      <c r="Q254" s="658">
        <v>0.57999999999999996</v>
      </c>
      <c r="R254" s="658">
        <v>0</v>
      </c>
      <c r="S254" s="658">
        <v>0</v>
      </c>
      <c r="T254" s="658">
        <v>0</v>
      </c>
      <c r="U254" s="658">
        <v>0</v>
      </c>
      <c r="V254" s="658">
        <v>0</v>
      </c>
      <c r="W254" s="658">
        <v>0.35</v>
      </c>
      <c r="X254" s="658">
        <v>0</v>
      </c>
      <c r="Y254" s="658">
        <v>0.92999999999999994</v>
      </c>
      <c r="Z254" s="659">
        <v>0</v>
      </c>
      <c r="AA254" s="660">
        <v>21.88610941</v>
      </c>
      <c r="AB254" s="677">
        <v>0</v>
      </c>
      <c r="AC254" s="677">
        <v>0</v>
      </c>
      <c r="AD254" s="658">
        <v>0.57999999999999996</v>
      </c>
      <c r="AE254" s="658">
        <v>0</v>
      </c>
      <c r="AF254" s="658">
        <v>0</v>
      </c>
      <c r="AG254" s="658">
        <v>0</v>
      </c>
      <c r="AH254" s="658">
        <v>0</v>
      </c>
      <c r="AI254" s="658">
        <v>0</v>
      </c>
      <c r="AJ254" s="658">
        <v>0</v>
      </c>
      <c r="AK254" s="658">
        <v>0</v>
      </c>
      <c r="AL254" s="658">
        <v>0.57999999999999996</v>
      </c>
      <c r="AM254" s="658">
        <v>0</v>
      </c>
      <c r="AN254" s="658">
        <v>0</v>
      </c>
      <c r="AO254" s="658">
        <v>0</v>
      </c>
      <c r="AP254" s="658">
        <v>0</v>
      </c>
      <c r="AQ254" s="658">
        <v>0</v>
      </c>
      <c r="AR254" s="658">
        <v>0.35</v>
      </c>
      <c r="AS254" s="658">
        <v>0</v>
      </c>
      <c r="AT254" s="658">
        <v>0.92999999999999994</v>
      </c>
      <c r="AU254" s="658">
        <v>0</v>
      </c>
      <c r="AV254" s="657">
        <v>0</v>
      </c>
      <c r="AW254" s="658">
        <v>0.39032559999999999</v>
      </c>
      <c r="AX254" s="658">
        <v>0</v>
      </c>
      <c r="AY254" s="658">
        <v>0</v>
      </c>
      <c r="AZ254" s="658">
        <v>0</v>
      </c>
      <c r="BA254" s="658">
        <v>0.39032559999999999</v>
      </c>
      <c r="BB254" s="658">
        <v>0</v>
      </c>
      <c r="BC254" s="658">
        <v>0</v>
      </c>
      <c r="BD254" s="658">
        <v>21.495783809999999</v>
      </c>
      <c r="BE254" s="659">
        <v>21.88610941</v>
      </c>
      <c r="BF254" s="417"/>
      <c r="BG254" s="408"/>
      <c r="BH254" s="408"/>
      <c r="BI254" s="408"/>
      <c r="BJ254" s="408"/>
      <c r="BK254" s="408"/>
    </row>
    <row r="255" spans="1:63" s="390" customFormat="1" ht="12.75">
      <c r="A255" s="411"/>
      <c r="B255" s="347" t="s">
        <v>372</v>
      </c>
      <c r="C255" s="676">
        <v>0</v>
      </c>
      <c r="D255" s="677">
        <v>0</v>
      </c>
      <c r="E255" s="677">
        <v>0</v>
      </c>
      <c r="F255" s="677">
        <v>0</v>
      </c>
      <c r="G255" s="677">
        <v>0</v>
      </c>
      <c r="H255" s="677">
        <v>0</v>
      </c>
      <c r="I255" s="677">
        <v>0</v>
      </c>
      <c r="J255" s="677">
        <v>0</v>
      </c>
      <c r="K255" s="677">
        <v>0</v>
      </c>
      <c r="L255" s="677">
        <v>0</v>
      </c>
      <c r="M255" s="677">
        <v>0</v>
      </c>
      <c r="N255" s="678">
        <v>0</v>
      </c>
      <c r="O255" s="657">
        <v>0</v>
      </c>
      <c r="P255" s="658">
        <v>0</v>
      </c>
      <c r="Q255" s="658">
        <v>0</v>
      </c>
      <c r="R255" s="658">
        <v>0</v>
      </c>
      <c r="S255" s="658">
        <v>0</v>
      </c>
      <c r="T255" s="658">
        <v>0</v>
      </c>
      <c r="U255" s="658">
        <v>0</v>
      </c>
      <c r="V255" s="658">
        <v>0</v>
      </c>
      <c r="W255" s="658">
        <v>0</v>
      </c>
      <c r="X255" s="658">
        <v>0</v>
      </c>
      <c r="Y255" s="658">
        <v>0</v>
      </c>
      <c r="Z255" s="659">
        <v>0</v>
      </c>
      <c r="AA255" s="660">
        <v>0</v>
      </c>
      <c r="AB255" s="677">
        <v>0</v>
      </c>
      <c r="AC255" s="677">
        <v>0</v>
      </c>
      <c r="AD255" s="658">
        <v>0</v>
      </c>
      <c r="AE255" s="658">
        <v>0</v>
      </c>
      <c r="AF255" s="658">
        <v>0</v>
      </c>
      <c r="AG255" s="658">
        <v>0</v>
      </c>
      <c r="AH255" s="658">
        <v>0</v>
      </c>
      <c r="AI255" s="658">
        <v>0</v>
      </c>
      <c r="AJ255" s="658">
        <v>0</v>
      </c>
      <c r="AK255" s="658">
        <v>0</v>
      </c>
      <c r="AL255" s="658">
        <v>0</v>
      </c>
      <c r="AM255" s="658">
        <v>0</v>
      </c>
      <c r="AN255" s="658">
        <v>0</v>
      </c>
      <c r="AO255" s="658">
        <v>0</v>
      </c>
      <c r="AP255" s="658">
        <v>0</v>
      </c>
      <c r="AQ255" s="658">
        <v>0</v>
      </c>
      <c r="AR255" s="658">
        <v>0</v>
      </c>
      <c r="AS255" s="658">
        <v>0</v>
      </c>
      <c r="AT255" s="658">
        <v>0</v>
      </c>
      <c r="AU255" s="658">
        <v>0</v>
      </c>
      <c r="AV255" s="657">
        <v>0</v>
      </c>
      <c r="AW255" s="658">
        <v>0</v>
      </c>
      <c r="AX255" s="658">
        <v>0</v>
      </c>
      <c r="AY255" s="658">
        <v>0</v>
      </c>
      <c r="AZ255" s="658">
        <v>0</v>
      </c>
      <c r="BA255" s="658">
        <v>0</v>
      </c>
      <c r="BB255" s="658">
        <v>0</v>
      </c>
      <c r="BC255" s="658">
        <v>0</v>
      </c>
      <c r="BD255" s="658">
        <v>0</v>
      </c>
      <c r="BE255" s="659">
        <v>0</v>
      </c>
      <c r="BF255" s="417"/>
      <c r="BG255" s="408"/>
      <c r="BH255" s="408"/>
      <c r="BI255" s="408"/>
      <c r="BJ255" s="408"/>
      <c r="BK255" s="408"/>
    </row>
    <row r="256" spans="1:63" s="390" customFormat="1" ht="12.75">
      <c r="A256" s="411"/>
      <c r="B256" s="347" t="s">
        <v>373</v>
      </c>
      <c r="C256" s="676">
        <v>0</v>
      </c>
      <c r="D256" s="677">
        <v>0</v>
      </c>
      <c r="E256" s="677">
        <v>0</v>
      </c>
      <c r="F256" s="677">
        <v>2.14</v>
      </c>
      <c r="G256" s="677">
        <v>0</v>
      </c>
      <c r="H256" s="677">
        <v>0</v>
      </c>
      <c r="I256" s="677">
        <v>0</v>
      </c>
      <c r="J256" s="677">
        <v>0</v>
      </c>
      <c r="K256" s="677">
        <v>0</v>
      </c>
      <c r="L256" s="677">
        <v>92.6</v>
      </c>
      <c r="M256" s="677">
        <v>0</v>
      </c>
      <c r="N256" s="678">
        <v>94.74</v>
      </c>
      <c r="O256" s="657">
        <v>0</v>
      </c>
      <c r="P256" s="658">
        <v>0</v>
      </c>
      <c r="Q256" s="658">
        <v>0</v>
      </c>
      <c r="R256" s="658">
        <v>2.14</v>
      </c>
      <c r="S256" s="658">
        <v>0</v>
      </c>
      <c r="T256" s="658">
        <v>0</v>
      </c>
      <c r="U256" s="658">
        <v>0</v>
      </c>
      <c r="V256" s="658">
        <v>0</v>
      </c>
      <c r="W256" s="658">
        <v>0</v>
      </c>
      <c r="X256" s="658">
        <v>44.6</v>
      </c>
      <c r="Y256" s="658">
        <v>0</v>
      </c>
      <c r="Z256" s="659">
        <v>46.74</v>
      </c>
      <c r="AA256" s="660">
        <v>376.09216055000002</v>
      </c>
      <c r="AB256" s="677">
        <v>0</v>
      </c>
      <c r="AC256" s="677">
        <v>0</v>
      </c>
      <c r="AD256" s="658">
        <v>0</v>
      </c>
      <c r="AE256" s="658">
        <v>2.14</v>
      </c>
      <c r="AF256" s="658">
        <v>0</v>
      </c>
      <c r="AG256" s="658">
        <v>0</v>
      </c>
      <c r="AH256" s="658">
        <v>0</v>
      </c>
      <c r="AI256" s="658">
        <v>0</v>
      </c>
      <c r="AJ256" s="658">
        <v>0</v>
      </c>
      <c r="AK256" s="658">
        <v>2.14</v>
      </c>
      <c r="AL256" s="658">
        <v>0</v>
      </c>
      <c r="AM256" s="658">
        <v>0</v>
      </c>
      <c r="AN256" s="658">
        <v>0</v>
      </c>
      <c r="AO256" s="658">
        <v>0</v>
      </c>
      <c r="AP256" s="658">
        <v>0</v>
      </c>
      <c r="AQ256" s="658">
        <v>0</v>
      </c>
      <c r="AR256" s="658">
        <v>0</v>
      </c>
      <c r="AS256" s="658">
        <v>92.6</v>
      </c>
      <c r="AT256" s="658">
        <v>0</v>
      </c>
      <c r="AU256" s="658">
        <v>94.74</v>
      </c>
      <c r="AV256" s="657">
        <v>0</v>
      </c>
      <c r="AW256" s="658">
        <v>55.374385060000002</v>
      </c>
      <c r="AX256" s="658">
        <v>0</v>
      </c>
      <c r="AY256" s="658">
        <v>0</v>
      </c>
      <c r="AZ256" s="658">
        <v>7.7203389800000002</v>
      </c>
      <c r="BA256" s="658">
        <v>47.654046080000001</v>
      </c>
      <c r="BB256" s="658">
        <v>0</v>
      </c>
      <c r="BC256" s="658">
        <v>0</v>
      </c>
      <c r="BD256" s="658">
        <v>320.71777549000001</v>
      </c>
      <c r="BE256" s="659">
        <v>376.09216055000002</v>
      </c>
      <c r="BF256" s="417"/>
      <c r="BG256" s="408"/>
      <c r="BH256" s="408"/>
      <c r="BI256" s="408"/>
      <c r="BJ256" s="408"/>
      <c r="BK256" s="408"/>
    </row>
    <row r="257" spans="1:63" s="390" customFormat="1" ht="12.75">
      <c r="A257" s="411"/>
      <c r="B257" s="347" t="s">
        <v>374</v>
      </c>
      <c r="C257" s="676">
        <v>0</v>
      </c>
      <c r="D257" s="677">
        <v>0</v>
      </c>
      <c r="E257" s="677">
        <v>0</v>
      </c>
      <c r="F257" s="677">
        <v>0</v>
      </c>
      <c r="G257" s="677">
        <v>0</v>
      </c>
      <c r="H257" s="677">
        <v>0</v>
      </c>
      <c r="I257" s="677">
        <v>0</v>
      </c>
      <c r="J257" s="677">
        <v>0</v>
      </c>
      <c r="K257" s="677">
        <v>0</v>
      </c>
      <c r="L257" s="677">
        <v>80</v>
      </c>
      <c r="M257" s="677">
        <v>0</v>
      </c>
      <c r="N257" s="678">
        <v>80</v>
      </c>
      <c r="O257" s="657">
        <v>0</v>
      </c>
      <c r="P257" s="658">
        <v>0</v>
      </c>
      <c r="Q257" s="658">
        <v>0</v>
      </c>
      <c r="R257" s="658">
        <v>0</v>
      </c>
      <c r="S257" s="658">
        <v>0</v>
      </c>
      <c r="T257" s="658">
        <v>0</v>
      </c>
      <c r="U257" s="658">
        <v>0</v>
      </c>
      <c r="V257" s="658">
        <v>0</v>
      </c>
      <c r="W257" s="658">
        <v>0</v>
      </c>
      <c r="X257" s="658">
        <v>32</v>
      </c>
      <c r="Y257" s="658">
        <v>0</v>
      </c>
      <c r="Z257" s="659">
        <v>32</v>
      </c>
      <c r="AA257" s="660">
        <v>193.90847456999998</v>
      </c>
      <c r="AB257" s="677">
        <v>0</v>
      </c>
      <c r="AC257" s="677">
        <v>0</v>
      </c>
      <c r="AD257" s="658">
        <v>0</v>
      </c>
      <c r="AE257" s="658">
        <v>0</v>
      </c>
      <c r="AF257" s="658">
        <v>0</v>
      </c>
      <c r="AG257" s="658">
        <v>0</v>
      </c>
      <c r="AH257" s="658">
        <v>0</v>
      </c>
      <c r="AI257" s="658">
        <v>0</v>
      </c>
      <c r="AJ257" s="658">
        <v>0</v>
      </c>
      <c r="AK257" s="658">
        <v>0</v>
      </c>
      <c r="AL257" s="658">
        <v>0</v>
      </c>
      <c r="AM257" s="658">
        <v>0</v>
      </c>
      <c r="AN257" s="658">
        <v>0</v>
      </c>
      <c r="AO257" s="658">
        <v>0</v>
      </c>
      <c r="AP257" s="658">
        <v>0</v>
      </c>
      <c r="AQ257" s="658">
        <v>0</v>
      </c>
      <c r="AR257" s="658">
        <v>0</v>
      </c>
      <c r="AS257" s="658">
        <v>80</v>
      </c>
      <c r="AT257" s="658">
        <v>0</v>
      </c>
      <c r="AU257" s="658">
        <v>80</v>
      </c>
      <c r="AV257" s="657">
        <v>0</v>
      </c>
      <c r="AW257" s="658">
        <v>0</v>
      </c>
      <c r="AX257" s="658">
        <v>0</v>
      </c>
      <c r="AY257" s="658">
        <v>0</v>
      </c>
      <c r="AZ257" s="658">
        <v>0</v>
      </c>
      <c r="BA257" s="658">
        <v>0</v>
      </c>
      <c r="BB257" s="658">
        <v>0</v>
      </c>
      <c r="BC257" s="658">
        <v>0</v>
      </c>
      <c r="BD257" s="658">
        <v>193.90847456999998</v>
      </c>
      <c r="BE257" s="659">
        <v>193.90847456999998</v>
      </c>
      <c r="BF257" s="417"/>
      <c r="BG257" s="408"/>
      <c r="BH257" s="408"/>
      <c r="BI257" s="408"/>
      <c r="BJ257" s="408"/>
      <c r="BK257" s="408"/>
    </row>
    <row r="258" spans="1:63" s="390" customFormat="1" ht="12.75">
      <c r="A258" s="411"/>
      <c r="B258" s="347" t="s">
        <v>375</v>
      </c>
      <c r="C258" s="676">
        <v>0</v>
      </c>
      <c r="D258" s="677">
        <v>0</v>
      </c>
      <c r="E258" s="677">
        <v>0</v>
      </c>
      <c r="F258" s="677">
        <v>0</v>
      </c>
      <c r="G258" s="677">
        <v>0</v>
      </c>
      <c r="H258" s="677">
        <v>0</v>
      </c>
      <c r="I258" s="677">
        <v>0</v>
      </c>
      <c r="J258" s="677">
        <v>0</v>
      </c>
      <c r="K258" s="677">
        <v>0</v>
      </c>
      <c r="L258" s="677">
        <v>12.6</v>
      </c>
      <c r="M258" s="677">
        <v>0</v>
      </c>
      <c r="N258" s="678">
        <v>12.6</v>
      </c>
      <c r="O258" s="657">
        <v>0</v>
      </c>
      <c r="P258" s="658">
        <v>0</v>
      </c>
      <c r="Q258" s="658">
        <v>0</v>
      </c>
      <c r="R258" s="658">
        <v>0</v>
      </c>
      <c r="S258" s="658">
        <v>0</v>
      </c>
      <c r="T258" s="658">
        <v>0</v>
      </c>
      <c r="U258" s="658">
        <v>0</v>
      </c>
      <c r="V258" s="658">
        <v>0</v>
      </c>
      <c r="W258" s="658">
        <v>0</v>
      </c>
      <c r="X258" s="658">
        <v>12.6</v>
      </c>
      <c r="Y258" s="658">
        <v>0</v>
      </c>
      <c r="Z258" s="659">
        <v>12.6</v>
      </c>
      <c r="AA258" s="660">
        <v>174.463347</v>
      </c>
      <c r="AB258" s="677">
        <v>0</v>
      </c>
      <c r="AC258" s="677">
        <v>0</v>
      </c>
      <c r="AD258" s="658">
        <v>0</v>
      </c>
      <c r="AE258" s="658">
        <v>0</v>
      </c>
      <c r="AF258" s="658">
        <v>0</v>
      </c>
      <c r="AG258" s="658">
        <v>0</v>
      </c>
      <c r="AH258" s="658">
        <v>0</v>
      </c>
      <c r="AI258" s="658">
        <v>0</v>
      </c>
      <c r="AJ258" s="658">
        <v>0</v>
      </c>
      <c r="AK258" s="658">
        <v>0</v>
      </c>
      <c r="AL258" s="658">
        <v>0</v>
      </c>
      <c r="AM258" s="658">
        <v>0</v>
      </c>
      <c r="AN258" s="658">
        <v>0</v>
      </c>
      <c r="AO258" s="658">
        <v>0</v>
      </c>
      <c r="AP258" s="658">
        <v>0</v>
      </c>
      <c r="AQ258" s="658">
        <v>0</v>
      </c>
      <c r="AR258" s="658">
        <v>0</v>
      </c>
      <c r="AS258" s="658">
        <v>12.6</v>
      </c>
      <c r="AT258" s="658">
        <v>0</v>
      </c>
      <c r="AU258" s="658">
        <v>12.6</v>
      </c>
      <c r="AV258" s="657">
        <v>0</v>
      </c>
      <c r="AW258" s="658">
        <v>47.654046080000001</v>
      </c>
      <c r="AX258" s="658">
        <v>0</v>
      </c>
      <c r="AY258" s="658">
        <v>0</v>
      </c>
      <c r="AZ258" s="658">
        <v>0</v>
      </c>
      <c r="BA258" s="658">
        <v>47.654046080000001</v>
      </c>
      <c r="BB258" s="658">
        <v>0</v>
      </c>
      <c r="BC258" s="658">
        <v>0</v>
      </c>
      <c r="BD258" s="658">
        <v>126.80930092</v>
      </c>
      <c r="BE258" s="659">
        <v>174.463347</v>
      </c>
      <c r="BF258" s="417"/>
      <c r="BG258" s="408"/>
      <c r="BH258" s="408"/>
      <c r="BI258" s="408"/>
      <c r="BJ258" s="408"/>
      <c r="BK258" s="408"/>
    </row>
    <row r="259" spans="1:63" s="390" customFormat="1" ht="12.75">
      <c r="A259" s="411"/>
      <c r="B259" s="347" t="s">
        <v>376</v>
      </c>
      <c r="C259" s="676">
        <v>0</v>
      </c>
      <c r="D259" s="677">
        <v>0</v>
      </c>
      <c r="E259" s="677">
        <v>0</v>
      </c>
      <c r="F259" s="677">
        <v>2.14</v>
      </c>
      <c r="G259" s="677">
        <v>0</v>
      </c>
      <c r="H259" s="677">
        <v>0</v>
      </c>
      <c r="I259" s="677">
        <v>0</v>
      </c>
      <c r="J259" s="677">
        <v>0</v>
      </c>
      <c r="K259" s="677">
        <v>0</v>
      </c>
      <c r="L259" s="677">
        <v>0</v>
      </c>
      <c r="M259" s="677">
        <v>0</v>
      </c>
      <c r="N259" s="678">
        <v>2.14</v>
      </c>
      <c r="O259" s="657">
        <v>0</v>
      </c>
      <c r="P259" s="658">
        <v>0</v>
      </c>
      <c r="Q259" s="658">
        <v>0</v>
      </c>
      <c r="R259" s="658">
        <v>2.14</v>
      </c>
      <c r="S259" s="658">
        <v>0</v>
      </c>
      <c r="T259" s="658">
        <v>0</v>
      </c>
      <c r="U259" s="658">
        <v>0</v>
      </c>
      <c r="V259" s="658">
        <v>0</v>
      </c>
      <c r="W259" s="658">
        <v>0</v>
      </c>
      <c r="X259" s="658">
        <v>0</v>
      </c>
      <c r="Y259" s="658">
        <v>0</v>
      </c>
      <c r="Z259" s="659">
        <v>2.14</v>
      </c>
      <c r="AA259" s="660">
        <v>7.7203389800000002</v>
      </c>
      <c r="AB259" s="677">
        <v>0</v>
      </c>
      <c r="AC259" s="677">
        <v>0</v>
      </c>
      <c r="AD259" s="658">
        <v>0</v>
      </c>
      <c r="AE259" s="658">
        <v>0</v>
      </c>
      <c r="AF259" s="658">
        <v>0</v>
      </c>
      <c r="AG259" s="658">
        <v>0</v>
      </c>
      <c r="AH259" s="658">
        <v>0</v>
      </c>
      <c r="AI259" s="658">
        <v>0</v>
      </c>
      <c r="AJ259" s="658">
        <v>0</v>
      </c>
      <c r="AK259" s="658">
        <v>0</v>
      </c>
      <c r="AL259" s="658">
        <v>0</v>
      </c>
      <c r="AM259" s="658">
        <v>0</v>
      </c>
      <c r="AN259" s="658">
        <v>0</v>
      </c>
      <c r="AO259" s="658">
        <v>0</v>
      </c>
      <c r="AP259" s="658">
        <v>0</v>
      </c>
      <c r="AQ259" s="658">
        <v>0</v>
      </c>
      <c r="AR259" s="658">
        <v>0</v>
      </c>
      <c r="AS259" s="658">
        <v>0</v>
      </c>
      <c r="AT259" s="658">
        <v>0</v>
      </c>
      <c r="AU259" s="658">
        <v>2.14</v>
      </c>
      <c r="AV259" s="657">
        <v>0</v>
      </c>
      <c r="AW259" s="658">
        <v>7.7203389800000002</v>
      </c>
      <c r="AX259" s="658">
        <v>0</v>
      </c>
      <c r="AY259" s="658">
        <v>0</v>
      </c>
      <c r="AZ259" s="658">
        <v>7.7203389800000002</v>
      </c>
      <c r="BA259" s="658">
        <v>0</v>
      </c>
      <c r="BB259" s="658">
        <v>0</v>
      </c>
      <c r="BC259" s="658">
        <v>0</v>
      </c>
      <c r="BD259" s="658">
        <v>0</v>
      </c>
      <c r="BE259" s="659">
        <v>7.7203389800000002</v>
      </c>
      <c r="BF259" s="417"/>
      <c r="BG259" s="408"/>
      <c r="BH259" s="408"/>
      <c r="BI259" s="408"/>
      <c r="BJ259" s="408"/>
      <c r="BK259" s="408"/>
    </row>
    <row r="260" spans="1:63" s="390" customFormat="1" ht="12.75">
      <c r="A260" s="411"/>
      <c r="B260" s="347" t="s">
        <v>377</v>
      </c>
      <c r="C260" s="676">
        <v>0</v>
      </c>
      <c r="D260" s="677">
        <v>0</v>
      </c>
      <c r="E260" s="677">
        <v>0</v>
      </c>
      <c r="F260" s="677">
        <v>0</v>
      </c>
      <c r="G260" s="677">
        <v>0</v>
      </c>
      <c r="H260" s="677">
        <v>0</v>
      </c>
      <c r="I260" s="677">
        <v>0</v>
      </c>
      <c r="J260" s="677">
        <v>0</v>
      </c>
      <c r="K260" s="677">
        <v>0</v>
      </c>
      <c r="L260" s="677">
        <v>0</v>
      </c>
      <c r="M260" s="677">
        <v>0</v>
      </c>
      <c r="N260" s="678">
        <v>0</v>
      </c>
      <c r="O260" s="657">
        <v>0</v>
      </c>
      <c r="P260" s="658">
        <v>0</v>
      </c>
      <c r="Q260" s="658">
        <v>0</v>
      </c>
      <c r="R260" s="658">
        <v>0</v>
      </c>
      <c r="S260" s="658">
        <v>0</v>
      </c>
      <c r="T260" s="658">
        <v>0</v>
      </c>
      <c r="U260" s="658">
        <v>0</v>
      </c>
      <c r="V260" s="658">
        <v>0</v>
      </c>
      <c r="W260" s="658">
        <v>0</v>
      </c>
      <c r="X260" s="658">
        <v>0</v>
      </c>
      <c r="Y260" s="658">
        <v>0</v>
      </c>
      <c r="Z260" s="659">
        <v>0</v>
      </c>
      <c r="AA260" s="660">
        <v>0</v>
      </c>
      <c r="AB260" s="677">
        <v>0</v>
      </c>
      <c r="AC260" s="677">
        <v>0</v>
      </c>
      <c r="AD260" s="658">
        <v>0</v>
      </c>
      <c r="AE260" s="658">
        <v>0</v>
      </c>
      <c r="AF260" s="658">
        <v>0</v>
      </c>
      <c r="AG260" s="658">
        <v>0</v>
      </c>
      <c r="AH260" s="658">
        <v>0</v>
      </c>
      <c r="AI260" s="658">
        <v>0</v>
      </c>
      <c r="AJ260" s="658">
        <v>0</v>
      </c>
      <c r="AK260" s="658">
        <v>0</v>
      </c>
      <c r="AL260" s="658">
        <v>0</v>
      </c>
      <c r="AM260" s="658">
        <v>0</v>
      </c>
      <c r="AN260" s="658">
        <v>0</v>
      </c>
      <c r="AO260" s="658">
        <v>0</v>
      </c>
      <c r="AP260" s="658">
        <v>0</v>
      </c>
      <c r="AQ260" s="658">
        <v>0</v>
      </c>
      <c r="AR260" s="658">
        <v>0</v>
      </c>
      <c r="AS260" s="658">
        <v>0</v>
      </c>
      <c r="AT260" s="658">
        <v>0</v>
      </c>
      <c r="AU260" s="658">
        <v>0</v>
      </c>
      <c r="AV260" s="657">
        <v>0</v>
      </c>
      <c r="AW260" s="658">
        <v>0</v>
      </c>
      <c r="AX260" s="658">
        <v>0</v>
      </c>
      <c r="AY260" s="658">
        <v>0</v>
      </c>
      <c r="AZ260" s="658">
        <v>0</v>
      </c>
      <c r="BA260" s="658">
        <v>0</v>
      </c>
      <c r="BB260" s="658">
        <v>0</v>
      </c>
      <c r="BC260" s="658">
        <v>0</v>
      </c>
      <c r="BD260" s="658">
        <v>0</v>
      </c>
      <c r="BE260" s="659">
        <v>0</v>
      </c>
      <c r="BF260" s="417"/>
      <c r="BG260" s="408"/>
      <c r="BH260" s="408"/>
      <c r="BI260" s="408"/>
      <c r="BJ260" s="408"/>
      <c r="BK260" s="408"/>
    </row>
    <row r="261" spans="1:63" s="390" customFormat="1" ht="12.75">
      <c r="A261" s="411"/>
      <c r="B261" s="347" t="s">
        <v>67</v>
      </c>
      <c r="C261" s="676">
        <v>0</v>
      </c>
      <c r="D261" s="677">
        <v>0</v>
      </c>
      <c r="E261" s="677">
        <v>0</v>
      </c>
      <c r="F261" s="677">
        <v>0</v>
      </c>
      <c r="G261" s="677">
        <v>0</v>
      </c>
      <c r="H261" s="677">
        <v>0</v>
      </c>
      <c r="I261" s="677">
        <v>0</v>
      </c>
      <c r="J261" s="677">
        <v>0</v>
      </c>
      <c r="K261" s="677">
        <v>0</v>
      </c>
      <c r="L261" s="677">
        <v>0</v>
      </c>
      <c r="M261" s="677">
        <v>0</v>
      </c>
      <c r="N261" s="678">
        <v>0</v>
      </c>
      <c r="O261" s="657">
        <v>0</v>
      </c>
      <c r="P261" s="658">
        <v>0</v>
      </c>
      <c r="Q261" s="658">
        <v>0</v>
      </c>
      <c r="R261" s="658">
        <v>0</v>
      </c>
      <c r="S261" s="658">
        <v>0</v>
      </c>
      <c r="T261" s="658">
        <v>0</v>
      </c>
      <c r="U261" s="658">
        <v>0</v>
      </c>
      <c r="V261" s="658">
        <v>0</v>
      </c>
      <c r="W261" s="658">
        <v>0</v>
      </c>
      <c r="X261" s="658">
        <v>0</v>
      </c>
      <c r="Y261" s="658">
        <v>0</v>
      </c>
      <c r="Z261" s="659">
        <v>0</v>
      </c>
      <c r="AA261" s="660">
        <v>0</v>
      </c>
      <c r="AB261" s="677">
        <v>0</v>
      </c>
      <c r="AC261" s="677">
        <v>0</v>
      </c>
      <c r="AD261" s="658">
        <v>0</v>
      </c>
      <c r="AE261" s="658">
        <v>0</v>
      </c>
      <c r="AF261" s="658">
        <v>0</v>
      </c>
      <c r="AG261" s="658">
        <v>0</v>
      </c>
      <c r="AH261" s="658">
        <v>0</v>
      </c>
      <c r="AI261" s="658">
        <v>0</v>
      </c>
      <c r="AJ261" s="658">
        <v>0</v>
      </c>
      <c r="AK261" s="658">
        <v>0</v>
      </c>
      <c r="AL261" s="658">
        <v>0</v>
      </c>
      <c r="AM261" s="658">
        <v>0</v>
      </c>
      <c r="AN261" s="658">
        <v>0</v>
      </c>
      <c r="AO261" s="658">
        <v>0</v>
      </c>
      <c r="AP261" s="658">
        <v>0</v>
      </c>
      <c r="AQ261" s="658">
        <v>0</v>
      </c>
      <c r="AR261" s="658">
        <v>0</v>
      </c>
      <c r="AS261" s="658">
        <v>0</v>
      </c>
      <c r="AT261" s="658">
        <v>0</v>
      </c>
      <c r="AU261" s="658">
        <v>0</v>
      </c>
      <c r="AV261" s="657">
        <v>0</v>
      </c>
      <c r="AW261" s="658">
        <v>0</v>
      </c>
      <c r="AX261" s="658">
        <v>0</v>
      </c>
      <c r="AY261" s="658">
        <v>0</v>
      </c>
      <c r="AZ261" s="658">
        <v>0</v>
      </c>
      <c r="BA261" s="658">
        <v>0</v>
      </c>
      <c r="BB261" s="658">
        <v>0</v>
      </c>
      <c r="BC261" s="658">
        <v>0</v>
      </c>
      <c r="BD261" s="658">
        <v>0</v>
      </c>
      <c r="BE261" s="659">
        <v>0</v>
      </c>
      <c r="BF261" s="417"/>
      <c r="BG261" s="408"/>
      <c r="BH261" s="408"/>
      <c r="BI261" s="408"/>
      <c r="BJ261" s="408"/>
      <c r="BK261" s="408"/>
    </row>
    <row r="262" spans="1:63" s="427" customFormat="1" ht="18" customHeight="1">
      <c r="A262" s="662"/>
      <c r="B262" s="663" t="s">
        <v>63</v>
      </c>
      <c r="C262" s="664"/>
      <c r="D262" s="665"/>
      <c r="E262" s="665"/>
      <c r="F262" s="665"/>
      <c r="G262" s="665"/>
      <c r="H262" s="665"/>
      <c r="I262" s="665"/>
      <c r="J262" s="665"/>
      <c r="K262" s="665"/>
      <c r="L262" s="665"/>
      <c r="M262" s="665"/>
      <c r="N262" s="666"/>
      <c r="O262" s="664"/>
      <c r="P262" s="665"/>
      <c r="Q262" s="665"/>
      <c r="R262" s="665"/>
      <c r="S262" s="665"/>
      <c r="T262" s="665"/>
      <c r="U262" s="665"/>
      <c r="V262" s="665"/>
      <c r="W262" s="665"/>
      <c r="X262" s="665"/>
      <c r="Y262" s="665"/>
      <c r="Z262" s="666"/>
      <c r="AA262" s="667"/>
      <c r="AB262" s="665">
        <v>0</v>
      </c>
      <c r="AC262" s="665">
        <v>0</v>
      </c>
      <c r="AD262" s="665">
        <v>0</v>
      </c>
      <c r="AE262" s="665">
        <v>0</v>
      </c>
      <c r="AF262" s="665"/>
      <c r="AG262" s="665"/>
      <c r="AH262" s="665"/>
      <c r="AI262" s="665"/>
      <c r="AJ262" s="665"/>
      <c r="AK262" s="665"/>
      <c r="AL262" s="665"/>
      <c r="AM262" s="665"/>
      <c r="AN262" s="665">
        <v>0</v>
      </c>
      <c r="AO262" s="665">
        <v>0</v>
      </c>
      <c r="AP262" s="665">
        <v>0</v>
      </c>
      <c r="AQ262" s="665">
        <v>0</v>
      </c>
      <c r="AR262" s="665">
        <v>0</v>
      </c>
      <c r="AS262" s="665">
        <v>0</v>
      </c>
      <c r="AT262" s="665">
        <v>0</v>
      </c>
      <c r="AU262" s="665">
        <v>0</v>
      </c>
      <c r="AV262" s="664"/>
      <c r="AW262" s="665"/>
      <c r="AX262" s="665"/>
      <c r="AY262" s="665"/>
      <c r="AZ262" s="665"/>
      <c r="BA262" s="665"/>
      <c r="BB262" s="665"/>
      <c r="BC262" s="665"/>
      <c r="BD262" s="665"/>
      <c r="BE262" s="666"/>
      <c r="BF262" s="417"/>
      <c r="BG262" s="408"/>
      <c r="BH262" s="408"/>
      <c r="BI262" s="408"/>
      <c r="BJ262" s="408"/>
      <c r="BK262" s="408"/>
    </row>
    <row r="263" spans="1:63" s="400" customFormat="1" ht="25.5">
      <c r="A263" s="411">
        <v>9</v>
      </c>
      <c r="B263" s="413" t="s">
        <v>64</v>
      </c>
      <c r="C263" s="657">
        <v>0</v>
      </c>
      <c r="D263" s="658">
        <v>0</v>
      </c>
      <c r="E263" s="658">
        <v>0</v>
      </c>
      <c r="F263" s="658">
        <v>0</v>
      </c>
      <c r="G263" s="658">
        <v>0</v>
      </c>
      <c r="H263" s="658">
        <v>0</v>
      </c>
      <c r="I263" s="658">
        <v>0</v>
      </c>
      <c r="J263" s="658">
        <v>0</v>
      </c>
      <c r="K263" s="658">
        <v>0</v>
      </c>
      <c r="L263" s="658">
        <v>0</v>
      </c>
      <c r="M263" s="658">
        <v>0</v>
      </c>
      <c r="N263" s="659">
        <v>0</v>
      </c>
      <c r="O263" s="657">
        <v>0</v>
      </c>
      <c r="P263" s="658">
        <v>0</v>
      </c>
      <c r="Q263" s="658">
        <v>0</v>
      </c>
      <c r="R263" s="658">
        <v>0</v>
      </c>
      <c r="S263" s="658">
        <v>0</v>
      </c>
      <c r="T263" s="658">
        <v>0</v>
      </c>
      <c r="U263" s="658">
        <v>0</v>
      </c>
      <c r="V263" s="658">
        <v>0</v>
      </c>
      <c r="W263" s="658">
        <v>0</v>
      </c>
      <c r="X263" s="658">
        <v>0</v>
      </c>
      <c r="Y263" s="658">
        <v>0</v>
      </c>
      <c r="Z263" s="659">
        <v>0</v>
      </c>
      <c r="AA263" s="674">
        <v>13.807176369999999</v>
      </c>
      <c r="AB263" s="658">
        <v>0</v>
      </c>
      <c r="AC263" s="658">
        <v>0</v>
      </c>
      <c r="AD263" s="658">
        <v>0</v>
      </c>
      <c r="AE263" s="658">
        <v>0</v>
      </c>
      <c r="AF263" s="658"/>
      <c r="AG263" s="658"/>
      <c r="AH263" s="658"/>
      <c r="AI263" s="658"/>
      <c r="AJ263" s="658"/>
      <c r="AK263" s="658"/>
      <c r="AL263" s="658"/>
      <c r="AM263" s="658"/>
      <c r="AN263" s="658">
        <v>0</v>
      </c>
      <c r="AO263" s="658">
        <v>0</v>
      </c>
      <c r="AP263" s="658">
        <v>0</v>
      </c>
      <c r="AQ263" s="658">
        <v>0</v>
      </c>
      <c r="AR263" s="658">
        <v>0</v>
      </c>
      <c r="AS263" s="658">
        <v>0</v>
      </c>
      <c r="AT263" s="658">
        <v>0</v>
      </c>
      <c r="AU263" s="658">
        <v>0</v>
      </c>
      <c r="AV263" s="671">
        <v>0</v>
      </c>
      <c r="AW263" s="672">
        <v>13.807176369999999</v>
      </c>
      <c r="AX263" s="672">
        <v>0</v>
      </c>
      <c r="AY263" s="672">
        <v>0</v>
      </c>
      <c r="AZ263" s="672">
        <v>0</v>
      </c>
      <c r="BA263" s="672">
        <v>13.807176369999999</v>
      </c>
      <c r="BB263" s="672">
        <v>0</v>
      </c>
      <c r="BC263" s="672">
        <v>0</v>
      </c>
      <c r="BD263" s="672">
        <v>0</v>
      </c>
      <c r="BE263" s="673">
        <v>13.807176369999999</v>
      </c>
      <c r="BF263" s="419"/>
      <c r="BG263" s="416"/>
      <c r="BH263" s="416"/>
      <c r="BI263" s="416"/>
      <c r="BJ263" s="416"/>
      <c r="BK263" s="416"/>
    </row>
    <row r="264" spans="1:63" s="390" customFormat="1" ht="12.75">
      <c r="A264" s="411"/>
      <c r="B264" s="360" t="s">
        <v>361</v>
      </c>
      <c r="C264" s="676">
        <v>0</v>
      </c>
      <c r="D264" s="677">
        <v>0</v>
      </c>
      <c r="E264" s="677">
        <v>0</v>
      </c>
      <c r="F264" s="677">
        <v>0</v>
      </c>
      <c r="G264" s="677">
        <v>0</v>
      </c>
      <c r="H264" s="677">
        <v>0</v>
      </c>
      <c r="I264" s="677">
        <v>0</v>
      </c>
      <c r="J264" s="677">
        <v>0</v>
      </c>
      <c r="K264" s="677">
        <v>0</v>
      </c>
      <c r="L264" s="677">
        <v>0</v>
      </c>
      <c r="M264" s="677">
        <v>0</v>
      </c>
      <c r="N264" s="678">
        <v>0</v>
      </c>
      <c r="O264" s="676">
        <v>0</v>
      </c>
      <c r="P264" s="677">
        <v>0</v>
      </c>
      <c r="Q264" s="677">
        <v>0</v>
      </c>
      <c r="R264" s="677">
        <v>0</v>
      </c>
      <c r="S264" s="677">
        <v>0</v>
      </c>
      <c r="T264" s="677">
        <v>0</v>
      </c>
      <c r="U264" s="677">
        <v>0</v>
      </c>
      <c r="V264" s="677">
        <v>0</v>
      </c>
      <c r="W264" s="677">
        <v>0</v>
      </c>
      <c r="X264" s="677">
        <v>0</v>
      </c>
      <c r="Y264" s="677">
        <v>0</v>
      </c>
      <c r="Z264" s="678">
        <v>0</v>
      </c>
      <c r="AA264" s="679">
        <v>13.807176369999999</v>
      </c>
      <c r="AB264" s="677">
        <v>0</v>
      </c>
      <c r="AC264" s="677">
        <v>0</v>
      </c>
      <c r="AD264" s="677">
        <v>0</v>
      </c>
      <c r="AE264" s="677">
        <v>0</v>
      </c>
      <c r="AF264" s="677"/>
      <c r="AG264" s="677"/>
      <c r="AH264" s="677"/>
      <c r="AI264" s="677"/>
      <c r="AJ264" s="677"/>
      <c r="AK264" s="677"/>
      <c r="AL264" s="677"/>
      <c r="AM264" s="677"/>
      <c r="AN264" s="677">
        <v>0</v>
      </c>
      <c r="AO264" s="677">
        <v>0</v>
      </c>
      <c r="AP264" s="677">
        <v>0</v>
      </c>
      <c r="AQ264" s="677">
        <v>0</v>
      </c>
      <c r="AR264" s="677">
        <v>0</v>
      </c>
      <c r="AS264" s="677">
        <v>0</v>
      </c>
      <c r="AT264" s="677">
        <v>0</v>
      </c>
      <c r="AU264" s="677">
        <v>0</v>
      </c>
      <c r="AV264" s="676">
        <v>0</v>
      </c>
      <c r="AW264" s="677">
        <v>13.807176369999999</v>
      </c>
      <c r="AX264" s="677">
        <v>0</v>
      </c>
      <c r="AY264" s="677">
        <v>0</v>
      </c>
      <c r="AZ264" s="677">
        <v>0</v>
      </c>
      <c r="BA264" s="677">
        <v>13.807176369999999</v>
      </c>
      <c r="BB264" s="677">
        <v>0</v>
      </c>
      <c r="BC264" s="677">
        <v>0</v>
      </c>
      <c r="BD264" s="677">
        <v>0</v>
      </c>
      <c r="BE264" s="678">
        <v>13.807176369999999</v>
      </c>
      <c r="BF264" s="417"/>
      <c r="BG264" s="408"/>
      <c r="BH264" s="408"/>
      <c r="BI264" s="408"/>
      <c r="BJ264" s="408"/>
      <c r="BK264" s="408"/>
    </row>
    <row r="265" spans="1:63" s="390" customFormat="1" ht="12.75">
      <c r="A265" s="411"/>
      <c r="B265" s="360" t="s">
        <v>362</v>
      </c>
      <c r="C265" s="676">
        <v>0</v>
      </c>
      <c r="D265" s="677">
        <v>0</v>
      </c>
      <c r="E265" s="677">
        <v>0</v>
      </c>
      <c r="F265" s="677">
        <v>0</v>
      </c>
      <c r="G265" s="677">
        <v>0</v>
      </c>
      <c r="H265" s="677">
        <v>0</v>
      </c>
      <c r="I265" s="677">
        <v>0</v>
      </c>
      <c r="J265" s="677">
        <v>0</v>
      </c>
      <c r="K265" s="677">
        <v>0</v>
      </c>
      <c r="L265" s="677">
        <v>0</v>
      </c>
      <c r="M265" s="677">
        <v>0</v>
      </c>
      <c r="N265" s="678">
        <v>0</v>
      </c>
      <c r="O265" s="676">
        <v>0</v>
      </c>
      <c r="P265" s="677">
        <v>0</v>
      </c>
      <c r="Q265" s="677">
        <v>0</v>
      </c>
      <c r="R265" s="677">
        <v>0</v>
      </c>
      <c r="S265" s="677">
        <v>0</v>
      </c>
      <c r="T265" s="677">
        <v>0</v>
      </c>
      <c r="U265" s="677">
        <v>0</v>
      </c>
      <c r="V265" s="677">
        <v>0</v>
      </c>
      <c r="W265" s="677">
        <v>0</v>
      </c>
      <c r="X265" s="677">
        <v>0</v>
      </c>
      <c r="Y265" s="677">
        <v>0</v>
      </c>
      <c r="Z265" s="678">
        <v>0</v>
      </c>
      <c r="AA265" s="679">
        <v>0</v>
      </c>
      <c r="AB265" s="677">
        <v>0</v>
      </c>
      <c r="AC265" s="677">
        <v>0</v>
      </c>
      <c r="AD265" s="677">
        <v>0</v>
      </c>
      <c r="AE265" s="677">
        <v>0</v>
      </c>
      <c r="AF265" s="677"/>
      <c r="AG265" s="677"/>
      <c r="AH265" s="677"/>
      <c r="AI265" s="677"/>
      <c r="AJ265" s="677"/>
      <c r="AK265" s="677"/>
      <c r="AL265" s="677"/>
      <c r="AM265" s="677"/>
      <c r="AN265" s="677">
        <v>0</v>
      </c>
      <c r="AO265" s="677">
        <v>0</v>
      </c>
      <c r="AP265" s="677">
        <v>0</v>
      </c>
      <c r="AQ265" s="677">
        <v>0</v>
      </c>
      <c r="AR265" s="677">
        <v>0</v>
      </c>
      <c r="AS265" s="677">
        <v>0</v>
      </c>
      <c r="AT265" s="677">
        <v>0</v>
      </c>
      <c r="AU265" s="677">
        <v>0</v>
      </c>
      <c r="AV265" s="676">
        <v>0</v>
      </c>
      <c r="AW265" s="677">
        <v>0</v>
      </c>
      <c r="AX265" s="677">
        <v>0</v>
      </c>
      <c r="AY265" s="677">
        <v>0</v>
      </c>
      <c r="AZ265" s="677">
        <v>0</v>
      </c>
      <c r="BA265" s="677">
        <v>0</v>
      </c>
      <c r="BB265" s="677">
        <v>0</v>
      </c>
      <c r="BC265" s="677">
        <v>0</v>
      </c>
      <c r="BD265" s="677">
        <v>0</v>
      </c>
      <c r="BE265" s="678">
        <v>0</v>
      </c>
      <c r="BF265" s="417"/>
      <c r="BG265" s="408"/>
      <c r="BH265" s="408"/>
      <c r="BI265" s="408"/>
      <c r="BJ265" s="408"/>
      <c r="BK265" s="408"/>
    </row>
    <row r="266" spans="1:63" s="390" customFormat="1" ht="12.75">
      <c r="A266" s="411"/>
      <c r="B266" s="360" t="s">
        <v>363</v>
      </c>
      <c r="C266" s="676">
        <v>0</v>
      </c>
      <c r="D266" s="677">
        <v>0</v>
      </c>
      <c r="E266" s="677">
        <v>0</v>
      </c>
      <c r="F266" s="677">
        <v>0</v>
      </c>
      <c r="G266" s="677">
        <v>0</v>
      </c>
      <c r="H266" s="677">
        <v>0</v>
      </c>
      <c r="I266" s="677">
        <v>0</v>
      </c>
      <c r="J266" s="677">
        <v>0</v>
      </c>
      <c r="K266" s="677">
        <v>0</v>
      </c>
      <c r="L266" s="677">
        <v>0</v>
      </c>
      <c r="M266" s="677">
        <v>0</v>
      </c>
      <c r="N266" s="678">
        <v>0</v>
      </c>
      <c r="O266" s="676">
        <v>0</v>
      </c>
      <c r="P266" s="677">
        <v>0</v>
      </c>
      <c r="Q266" s="677">
        <v>0</v>
      </c>
      <c r="R266" s="677">
        <v>0</v>
      </c>
      <c r="S266" s="677">
        <v>0</v>
      </c>
      <c r="T266" s="677">
        <v>0</v>
      </c>
      <c r="U266" s="677">
        <v>0</v>
      </c>
      <c r="V266" s="677">
        <v>0</v>
      </c>
      <c r="W266" s="677">
        <v>0</v>
      </c>
      <c r="X266" s="677">
        <v>0</v>
      </c>
      <c r="Y266" s="677">
        <v>0</v>
      </c>
      <c r="Z266" s="678">
        <v>0</v>
      </c>
      <c r="AA266" s="679">
        <v>0</v>
      </c>
      <c r="AB266" s="677">
        <v>0</v>
      </c>
      <c r="AC266" s="677">
        <v>0</v>
      </c>
      <c r="AD266" s="677">
        <v>0</v>
      </c>
      <c r="AE266" s="677">
        <v>0</v>
      </c>
      <c r="AF266" s="677"/>
      <c r="AG266" s="677"/>
      <c r="AH266" s="677"/>
      <c r="AI266" s="677"/>
      <c r="AJ266" s="677"/>
      <c r="AK266" s="677"/>
      <c r="AL266" s="677"/>
      <c r="AM266" s="677"/>
      <c r="AN266" s="677">
        <v>0</v>
      </c>
      <c r="AO266" s="677">
        <v>0</v>
      </c>
      <c r="AP266" s="677">
        <v>0</v>
      </c>
      <c r="AQ266" s="677">
        <v>0</v>
      </c>
      <c r="AR266" s="677">
        <v>0</v>
      </c>
      <c r="AS266" s="677">
        <v>0</v>
      </c>
      <c r="AT266" s="677">
        <v>0</v>
      </c>
      <c r="AU266" s="677">
        <v>0</v>
      </c>
      <c r="AV266" s="676">
        <v>0</v>
      </c>
      <c r="AW266" s="677">
        <v>0</v>
      </c>
      <c r="AX266" s="677">
        <v>0</v>
      </c>
      <c r="AY266" s="677">
        <v>0</v>
      </c>
      <c r="AZ266" s="677">
        <v>0</v>
      </c>
      <c r="BA266" s="677">
        <v>0</v>
      </c>
      <c r="BB266" s="677">
        <v>0</v>
      </c>
      <c r="BC266" s="677">
        <v>0</v>
      </c>
      <c r="BD266" s="677">
        <v>0</v>
      </c>
      <c r="BE266" s="678">
        <v>0</v>
      </c>
      <c r="BF266" s="417"/>
      <c r="BG266" s="408"/>
      <c r="BH266" s="408"/>
      <c r="BI266" s="408"/>
      <c r="BJ266" s="408"/>
      <c r="BK266" s="408"/>
    </row>
    <row r="267" spans="1:63" s="390" customFormat="1" ht="12.75">
      <c r="A267" s="411"/>
      <c r="B267" s="360" t="s">
        <v>364</v>
      </c>
      <c r="C267" s="676">
        <v>0</v>
      </c>
      <c r="D267" s="677">
        <v>0</v>
      </c>
      <c r="E267" s="677">
        <v>0</v>
      </c>
      <c r="F267" s="677">
        <v>0</v>
      </c>
      <c r="G267" s="677">
        <v>0</v>
      </c>
      <c r="H267" s="677">
        <v>0</v>
      </c>
      <c r="I267" s="677">
        <v>0</v>
      </c>
      <c r="J267" s="677">
        <v>0</v>
      </c>
      <c r="K267" s="677">
        <v>0</v>
      </c>
      <c r="L267" s="677">
        <v>0</v>
      </c>
      <c r="M267" s="677">
        <v>0</v>
      </c>
      <c r="N267" s="678">
        <v>0</v>
      </c>
      <c r="O267" s="676">
        <v>0</v>
      </c>
      <c r="P267" s="677">
        <v>0</v>
      </c>
      <c r="Q267" s="677">
        <v>0</v>
      </c>
      <c r="R267" s="677">
        <v>0</v>
      </c>
      <c r="S267" s="677">
        <v>0</v>
      </c>
      <c r="T267" s="677">
        <v>0</v>
      </c>
      <c r="U267" s="677">
        <v>0</v>
      </c>
      <c r="V267" s="677">
        <v>0</v>
      </c>
      <c r="W267" s="677">
        <v>0</v>
      </c>
      <c r="X267" s="677">
        <v>0</v>
      </c>
      <c r="Y267" s="677">
        <v>0</v>
      </c>
      <c r="Z267" s="678">
        <v>0</v>
      </c>
      <c r="AA267" s="679">
        <v>0</v>
      </c>
      <c r="AB267" s="677">
        <v>0</v>
      </c>
      <c r="AC267" s="677">
        <v>0</v>
      </c>
      <c r="AD267" s="677">
        <v>0</v>
      </c>
      <c r="AE267" s="677">
        <v>0</v>
      </c>
      <c r="AF267" s="677"/>
      <c r="AG267" s="677"/>
      <c r="AH267" s="677"/>
      <c r="AI267" s="677"/>
      <c r="AJ267" s="677"/>
      <c r="AK267" s="677"/>
      <c r="AL267" s="677"/>
      <c r="AM267" s="677"/>
      <c r="AN267" s="677">
        <v>0</v>
      </c>
      <c r="AO267" s="677">
        <v>0</v>
      </c>
      <c r="AP267" s="677">
        <v>0</v>
      </c>
      <c r="AQ267" s="677">
        <v>0</v>
      </c>
      <c r="AR267" s="677">
        <v>0</v>
      </c>
      <c r="AS267" s="677">
        <v>0</v>
      </c>
      <c r="AT267" s="677">
        <v>0</v>
      </c>
      <c r="AU267" s="677">
        <v>0</v>
      </c>
      <c r="AV267" s="676"/>
      <c r="AW267" s="677">
        <v>0</v>
      </c>
      <c r="AX267" s="677"/>
      <c r="AY267" s="677"/>
      <c r="AZ267" s="677"/>
      <c r="BA267" s="677"/>
      <c r="BB267" s="677"/>
      <c r="BC267" s="677"/>
      <c r="BD267" s="677"/>
      <c r="BE267" s="678">
        <v>0</v>
      </c>
      <c r="BF267" s="417"/>
      <c r="BG267" s="408"/>
      <c r="BH267" s="408"/>
      <c r="BI267" s="408"/>
      <c r="BJ267" s="408"/>
      <c r="BK267" s="408"/>
    </row>
    <row r="268" spans="1:63" s="390" customFormat="1" ht="12.75">
      <c r="A268" s="411"/>
      <c r="B268" s="360" t="s">
        <v>365</v>
      </c>
      <c r="C268" s="676">
        <v>0</v>
      </c>
      <c r="D268" s="677">
        <v>0</v>
      </c>
      <c r="E268" s="677">
        <v>0</v>
      </c>
      <c r="F268" s="677">
        <v>0</v>
      </c>
      <c r="G268" s="677">
        <v>0</v>
      </c>
      <c r="H268" s="677">
        <v>0</v>
      </c>
      <c r="I268" s="677">
        <v>0</v>
      </c>
      <c r="J268" s="677">
        <v>0</v>
      </c>
      <c r="K268" s="677">
        <v>0</v>
      </c>
      <c r="L268" s="677">
        <v>0</v>
      </c>
      <c r="M268" s="677">
        <v>0</v>
      </c>
      <c r="N268" s="678">
        <v>0</v>
      </c>
      <c r="O268" s="676">
        <v>0</v>
      </c>
      <c r="P268" s="677">
        <v>0</v>
      </c>
      <c r="Q268" s="677">
        <v>0</v>
      </c>
      <c r="R268" s="677">
        <v>0</v>
      </c>
      <c r="S268" s="677">
        <v>0</v>
      </c>
      <c r="T268" s="677">
        <v>0</v>
      </c>
      <c r="U268" s="677">
        <v>0</v>
      </c>
      <c r="V268" s="677">
        <v>0</v>
      </c>
      <c r="W268" s="677">
        <v>0</v>
      </c>
      <c r="X268" s="677">
        <v>0</v>
      </c>
      <c r="Y268" s="677">
        <v>0</v>
      </c>
      <c r="Z268" s="678">
        <v>0</v>
      </c>
      <c r="AA268" s="679">
        <v>0</v>
      </c>
      <c r="AB268" s="677">
        <v>0</v>
      </c>
      <c r="AC268" s="677">
        <v>0</v>
      </c>
      <c r="AD268" s="677">
        <v>0</v>
      </c>
      <c r="AE268" s="677">
        <v>0</v>
      </c>
      <c r="AF268" s="677"/>
      <c r="AG268" s="677"/>
      <c r="AH268" s="677"/>
      <c r="AI268" s="677"/>
      <c r="AJ268" s="677"/>
      <c r="AK268" s="677"/>
      <c r="AL268" s="677"/>
      <c r="AM268" s="677"/>
      <c r="AN268" s="677">
        <v>0</v>
      </c>
      <c r="AO268" s="677">
        <v>0</v>
      </c>
      <c r="AP268" s="677">
        <v>0</v>
      </c>
      <c r="AQ268" s="677">
        <v>0</v>
      </c>
      <c r="AR268" s="677">
        <v>0</v>
      </c>
      <c r="AS268" s="677">
        <v>0</v>
      </c>
      <c r="AT268" s="677">
        <v>0</v>
      </c>
      <c r="AU268" s="677">
        <v>0</v>
      </c>
      <c r="AV268" s="676"/>
      <c r="AW268" s="677">
        <v>0</v>
      </c>
      <c r="AX268" s="677"/>
      <c r="AY268" s="677"/>
      <c r="AZ268" s="677"/>
      <c r="BA268" s="677"/>
      <c r="BB268" s="677"/>
      <c r="BC268" s="677"/>
      <c r="BD268" s="677"/>
      <c r="BE268" s="678">
        <v>0</v>
      </c>
      <c r="BF268" s="417"/>
      <c r="BG268" s="408"/>
      <c r="BH268" s="408"/>
      <c r="BI268" s="408"/>
      <c r="BJ268" s="408"/>
      <c r="BK268" s="408"/>
    </row>
    <row r="269" spans="1:63" s="390" customFormat="1" ht="12.75">
      <c r="A269" s="411"/>
      <c r="B269" s="360" t="s">
        <v>366</v>
      </c>
      <c r="C269" s="676">
        <v>0</v>
      </c>
      <c r="D269" s="677">
        <v>0</v>
      </c>
      <c r="E269" s="677">
        <v>0</v>
      </c>
      <c r="F269" s="677">
        <v>0</v>
      </c>
      <c r="G269" s="677">
        <v>0</v>
      </c>
      <c r="H269" s="677">
        <v>0</v>
      </c>
      <c r="I269" s="677">
        <v>0</v>
      </c>
      <c r="J269" s="677">
        <v>0</v>
      </c>
      <c r="K269" s="677">
        <v>0</v>
      </c>
      <c r="L269" s="677">
        <v>0</v>
      </c>
      <c r="M269" s="677">
        <v>0</v>
      </c>
      <c r="N269" s="678">
        <v>0</v>
      </c>
      <c r="O269" s="676">
        <v>0</v>
      </c>
      <c r="P269" s="677">
        <v>0</v>
      </c>
      <c r="Q269" s="677">
        <v>0</v>
      </c>
      <c r="R269" s="677">
        <v>0</v>
      </c>
      <c r="S269" s="677">
        <v>0</v>
      </c>
      <c r="T269" s="677">
        <v>0</v>
      </c>
      <c r="U269" s="677">
        <v>0</v>
      </c>
      <c r="V269" s="677">
        <v>0</v>
      </c>
      <c r="W269" s="677">
        <v>0</v>
      </c>
      <c r="X269" s="677">
        <v>0</v>
      </c>
      <c r="Y269" s="677">
        <v>0</v>
      </c>
      <c r="Z269" s="678">
        <v>0</v>
      </c>
      <c r="AA269" s="679">
        <v>0</v>
      </c>
      <c r="AB269" s="677">
        <v>0</v>
      </c>
      <c r="AC269" s="677">
        <v>0</v>
      </c>
      <c r="AD269" s="677">
        <v>0</v>
      </c>
      <c r="AE269" s="677">
        <v>0</v>
      </c>
      <c r="AF269" s="677"/>
      <c r="AG269" s="677"/>
      <c r="AH269" s="677"/>
      <c r="AI269" s="677"/>
      <c r="AJ269" s="677"/>
      <c r="AK269" s="677"/>
      <c r="AL269" s="677"/>
      <c r="AM269" s="677"/>
      <c r="AN269" s="677">
        <v>0</v>
      </c>
      <c r="AO269" s="677">
        <v>0</v>
      </c>
      <c r="AP269" s="677">
        <v>0</v>
      </c>
      <c r="AQ269" s="677">
        <v>0</v>
      </c>
      <c r="AR269" s="677">
        <v>0</v>
      </c>
      <c r="AS269" s="677">
        <v>0</v>
      </c>
      <c r="AT269" s="677">
        <v>0</v>
      </c>
      <c r="AU269" s="677">
        <v>0</v>
      </c>
      <c r="AV269" s="676"/>
      <c r="AW269" s="677">
        <v>0</v>
      </c>
      <c r="AX269" s="677"/>
      <c r="AY269" s="677"/>
      <c r="AZ269" s="677"/>
      <c r="BA269" s="677"/>
      <c r="BB269" s="677"/>
      <c r="BC269" s="677"/>
      <c r="BD269" s="677"/>
      <c r="BE269" s="678">
        <v>0</v>
      </c>
      <c r="BF269" s="417"/>
      <c r="BG269" s="408"/>
      <c r="BH269" s="408"/>
      <c r="BI269" s="408"/>
      <c r="BJ269" s="408"/>
      <c r="BK269" s="408"/>
    </row>
    <row r="270" spans="1:63" s="390" customFormat="1" ht="12.75">
      <c r="A270" s="411"/>
      <c r="B270" s="360" t="s">
        <v>367</v>
      </c>
      <c r="C270" s="676">
        <v>0</v>
      </c>
      <c r="D270" s="677">
        <v>0</v>
      </c>
      <c r="E270" s="677">
        <v>0</v>
      </c>
      <c r="F270" s="677">
        <v>0</v>
      </c>
      <c r="G270" s="677">
        <v>0</v>
      </c>
      <c r="H270" s="677">
        <v>0</v>
      </c>
      <c r="I270" s="677">
        <v>0</v>
      </c>
      <c r="J270" s="677">
        <v>0</v>
      </c>
      <c r="K270" s="677">
        <v>0</v>
      </c>
      <c r="L270" s="677">
        <v>0</v>
      </c>
      <c r="M270" s="677">
        <v>0</v>
      </c>
      <c r="N270" s="678">
        <v>0</v>
      </c>
      <c r="O270" s="676">
        <v>0</v>
      </c>
      <c r="P270" s="677">
        <v>0</v>
      </c>
      <c r="Q270" s="677">
        <v>0</v>
      </c>
      <c r="R270" s="677">
        <v>0</v>
      </c>
      <c r="S270" s="677">
        <v>0</v>
      </c>
      <c r="T270" s="677">
        <v>0</v>
      </c>
      <c r="U270" s="677">
        <v>0</v>
      </c>
      <c r="V270" s="677">
        <v>0</v>
      </c>
      <c r="W270" s="677">
        <v>0</v>
      </c>
      <c r="X270" s="677">
        <v>0</v>
      </c>
      <c r="Y270" s="677">
        <v>0</v>
      </c>
      <c r="Z270" s="678">
        <v>0</v>
      </c>
      <c r="AA270" s="679">
        <v>0</v>
      </c>
      <c r="AB270" s="677">
        <v>0</v>
      </c>
      <c r="AC270" s="677">
        <v>0</v>
      </c>
      <c r="AD270" s="677">
        <v>0</v>
      </c>
      <c r="AE270" s="677">
        <v>0</v>
      </c>
      <c r="AF270" s="677"/>
      <c r="AG270" s="677"/>
      <c r="AH270" s="677"/>
      <c r="AI270" s="677"/>
      <c r="AJ270" s="677"/>
      <c r="AK270" s="677"/>
      <c r="AL270" s="677"/>
      <c r="AM270" s="677"/>
      <c r="AN270" s="677">
        <v>0</v>
      </c>
      <c r="AO270" s="677">
        <v>0</v>
      </c>
      <c r="AP270" s="677">
        <v>0</v>
      </c>
      <c r="AQ270" s="677">
        <v>0</v>
      </c>
      <c r="AR270" s="677">
        <v>0</v>
      </c>
      <c r="AS270" s="677">
        <v>0</v>
      </c>
      <c r="AT270" s="677">
        <v>0</v>
      </c>
      <c r="AU270" s="677">
        <v>0</v>
      </c>
      <c r="AV270" s="676"/>
      <c r="AW270" s="677">
        <v>0</v>
      </c>
      <c r="AX270" s="677"/>
      <c r="AY270" s="677"/>
      <c r="AZ270" s="677"/>
      <c r="BA270" s="677"/>
      <c r="BB270" s="677"/>
      <c r="BC270" s="677"/>
      <c r="BD270" s="677"/>
      <c r="BE270" s="678">
        <v>0</v>
      </c>
      <c r="BF270" s="417"/>
      <c r="BG270" s="408"/>
      <c r="BH270" s="408"/>
      <c r="BI270" s="408"/>
      <c r="BJ270" s="408"/>
      <c r="BK270" s="408"/>
    </row>
    <row r="271" spans="1:63" s="390" customFormat="1" ht="12.75">
      <c r="A271" s="411"/>
      <c r="B271" s="360" t="s">
        <v>368</v>
      </c>
      <c r="C271" s="676">
        <v>0</v>
      </c>
      <c r="D271" s="677">
        <v>0</v>
      </c>
      <c r="E271" s="677">
        <v>0</v>
      </c>
      <c r="F271" s="677">
        <v>0</v>
      </c>
      <c r="G271" s="677">
        <v>0</v>
      </c>
      <c r="H271" s="677">
        <v>0</v>
      </c>
      <c r="I271" s="677">
        <v>0</v>
      </c>
      <c r="J271" s="677">
        <v>0</v>
      </c>
      <c r="K271" s="677">
        <v>0</v>
      </c>
      <c r="L271" s="677">
        <v>0</v>
      </c>
      <c r="M271" s="677">
        <v>0</v>
      </c>
      <c r="N271" s="678">
        <v>0</v>
      </c>
      <c r="O271" s="676">
        <v>0</v>
      </c>
      <c r="P271" s="677">
        <v>0</v>
      </c>
      <c r="Q271" s="677">
        <v>0</v>
      </c>
      <c r="R271" s="677">
        <v>0</v>
      </c>
      <c r="S271" s="677">
        <v>0</v>
      </c>
      <c r="T271" s="677">
        <v>0</v>
      </c>
      <c r="U271" s="677">
        <v>0</v>
      </c>
      <c r="V271" s="677">
        <v>0</v>
      </c>
      <c r="W271" s="677">
        <v>0</v>
      </c>
      <c r="X271" s="677">
        <v>0</v>
      </c>
      <c r="Y271" s="677">
        <v>0</v>
      </c>
      <c r="Z271" s="678">
        <v>0</v>
      </c>
      <c r="AA271" s="679">
        <v>0</v>
      </c>
      <c r="AB271" s="677">
        <v>0</v>
      </c>
      <c r="AC271" s="677">
        <v>0</v>
      </c>
      <c r="AD271" s="677">
        <v>0</v>
      </c>
      <c r="AE271" s="677">
        <v>0</v>
      </c>
      <c r="AF271" s="677"/>
      <c r="AG271" s="677"/>
      <c r="AH271" s="677"/>
      <c r="AI271" s="677"/>
      <c r="AJ271" s="677"/>
      <c r="AK271" s="677"/>
      <c r="AL271" s="677"/>
      <c r="AM271" s="677"/>
      <c r="AN271" s="677">
        <v>0</v>
      </c>
      <c r="AO271" s="677">
        <v>0</v>
      </c>
      <c r="AP271" s="677">
        <v>0</v>
      </c>
      <c r="AQ271" s="677">
        <v>0</v>
      </c>
      <c r="AR271" s="677">
        <v>0</v>
      </c>
      <c r="AS271" s="677">
        <v>0</v>
      </c>
      <c r="AT271" s="677">
        <v>0</v>
      </c>
      <c r="AU271" s="677">
        <v>0</v>
      </c>
      <c r="AV271" s="676">
        <v>0</v>
      </c>
      <c r="AW271" s="677">
        <v>0</v>
      </c>
      <c r="AX271" s="677">
        <v>0</v>
      </c>
      <c r="AY271" s="677">
        <v>0</v>
      </c>
      <c r="AZ271" s="677">
        <v>0</v>
      </c>
      <c r="BA271" s="677">
        <v>0</v>
      </c>
      <c r="BB271" s="677">
        <v>0</v>
      </c>
      <c r="BC271" s="677">
        <v>0</v>
      </c>
      <c r="BD271" s="677">
        <v>0</v>
      </c>
      <c r="BE271" s="678">
        <v>0</v>
      </c>
      <c r="BF271" s="417"/>
      <c r="BG271" s="408"/>
      <c r="BH271" s="408"/>
      <c r="BI271" s="408"/>
      <c r="BJ271" s="408"/>
      <c r="BK271" s="408"/>
    </row>
    <row r="272" spans="1:63" s="390" customFormat="1" ht="12.75">
      <c r="A272" s="411"/>
      <c r="B272" s="360" t="s">
        <v>369</v>
      </c>
      <c r="C272" s="676">
        <v>0</v>
      </c>
      <c r="D272" s="677">
        <v>0</v>
      </c>
      <c r="E272" s="677">
        <v>0</v>
      </c>
      <c r="F272" s="677">
        <v>0</v>
      </c>
      <c r="G272" s="677">
        <v>0</v>
      </c>
      <c r="H272" s="677">
        <v>0</v>
      </c>
      <c r="I272" s="677">
        <v>0</v>
      </c>
      <c r="J272" s="677">
        <v>0</v>
      </c>
      <c r="K272" s="677">
        <v>0</v>
      </c>
      <c r="L272" s="677">
        <v>0</v>
      </c>
      <c r="M272" s="677">
        <v>0</v>
      </c>
      <c r="N272" s="678">
        <v>0</v>
      </c>
      <c r="O272" s="676">
        <v>0</v>
      </c>
      <c r="P272" s="677">
        <v>0</v>
      </c>
      <c r="Q272" s="677">
        <v>0</v>
      </c>
      <c r="R272" s="677">
        <v>0</v>
      </c>
      <c r="S272" s="677">
        <v>0</v>
      </c>
      <c r="T272" s="677">
        <v>0</v>
      </c>
      <c r="U272" s="677">
        <v>0</v>
      </c>
      <c r="V272" s="677">
        <v>0</v>
      </c>
      <c r="W272" s="677">
        <v>0</v>
      </c>
      <c r="X272" s="677">
        <v>0</v>
      </c>
      <c r="Y272" s="677">
        <v>0</v>
      </c>
      <c r="Z272" s="678">
        <v>0</v>
      </c>
      <c r="AA272" s="679">
        <v>0</v>
      </c>
      <c r="AB272" s="677">
        <v>0</v>
      </c>
      <c r="AC272" s="677">
        <v>0</v>
      </c>
      <c r="AD272" s="677">
        <v>0</v>
      </c>
      <c r="AE272" s="677">
        <v>0</v>
      </c>
      <c r="AF272" s="677"/>
      <c r="AG272" s="677"/>
      <c r="AH272" s="677"/>
      <c r="AI272" s="677"/>
      <c r="AJ272" s="677"/>
      <c r="AK272" s="677"/>
      <c r="AL272" s="677"/>
      <c r="AM272" s="677"/>
      <c r="AN272" s="677">
        <v>0</v>
      </c>
      <c r="AO272" s="677">
        <v>0</v>
      </c>
      <c r="AP272" s="677">
        <v>0</v>
      </c>
      <c r="AQ272" s="677">
        <v>0</v>
      </c>
      <c r="AR272" s="677">
        <v>0</v>
      </c>
      <c r="AS272" s="677">
        <v>0</v>
      </c>
      <c r="AT272" s="677">
        <v>0</v>
      </c>
      <c r="AU272" s="677">
        <v>0</v>
      </c>
      <c r="AV272" s="676"/>
      <c r="AW272" s="677">
        <v>0</v>
      </c>
      <c r="AX272" s="677"/>
      <c r="AY272" s="677"/>
      <c r="AZ272" s="677"/>
      <c r="BA272" s="677"/>
      <c r="BB272" s="677"/>
      <c r="BC272" s="677"/>
      <c r="BD272" s="677"/>
      <c r="BE272" s="678">
        <v>0</v>
      </c>
      <c r="BF272" s="417"/>
      <c r="BG272" s="408"/>
      <c r="BH272" s="408"/>
      <c r="BI272" s="408"/>
      <c r="BJ272" s="408"/>
      <c r="BK272" s="408"/>
    </row>
    <row r="273" spans="1:63" s="390" customFormat="1" ht="12.75">
      <c r="A273" s="411"/>
      <c r="B273" s="360" t="s">
        <v>370</v>
      </c>
      <c r="C273" s="676">
        <v>0</v>
      </c>
      <c r="D273" s="677">
        <v>0</v>
      </c>
      <c r="E273" s="677">
        <v>0</v>
      </c>
      <c r="F273" s="677">
        <v>0</v>
      </c>
      <c r="G273" s="677">
        <v>0</v>
      </c>
      <c r="H273" s="677">
        <v>0</v>
      </c>
      <c r="I273" s="677">
        <v>0</v>
      </c>
      <c r="J273" s="677">
        <v>0</v>
      </c>
      <c r="K273" s="677">
        <v>0</v>
      </c>
      <c r="L273" s="677">
        <v>0</v>
      </c>
      <c r="M273" s="677">
        <v>0</v>
      </c>
      <c r="N273" s="678">
        <v>0</v>
      </c>
      <c r="O273" s="676">
        <v>0</v>
      </c>
      <c r="P273" s="677">
        <v>0</v>
      </c>
      <c r="Q273" s="677">
        <v>0</v>
      </c>
      <c r="R273" s="677">
        <v>0</v>
      </c>
      <c r="S273" s="677">
        <v>0</v>
      </c>
      <c r="T273" s="677">
        <v>0</v>
      </c>
      <c r="U273" s="677">
        <v>0</v>
      </c>
      <c r="V273" s="677">
        <v>0</v>
      </c>
      <c r="W273" s="677">
        <v>0</v>
      </c>
      <c r="X273" s="677">
        <v>0</v>
      </c>
      <c r="Y273" s="677">
        <v>0</v>
      </c>
      <c r="Z273" s="678">
        <v>0</v>
      </c>
      <c r="AA273" s="679">
        <v>0</v>
      </c>
      <c r="AB273" s="677">
        <v>0</v>
      </c>
      <c r="AC273" s="677">
        <v>0</v>
      </c>
      <c r="AD273" s="677">
        <v>0</v>
      </c>
      <c r="AE273" s="677">
        <v>0</v>
      </c>
      <c r="AF273" s="677"/>
      <c r="AG273" s="677"/>
      <c r="AH273" s="677"/>
      <c r="AI273" s="677"/>
      <c r="AJ273" s="677"/>
      <c r="AK273" s="677"/>
      <c r="AL273" s="677"/>
      <c r="AM273" s="677"/>
      <c r="AN273" s="677">
        <v>0</v>
      </c>
      <c r="AO273" s="677">
        <v>0</v>
      </c>
      <c r="AP273" s="677">
        <v>0</v>
      </c>
      <c r="AQ273" s="677">
        <v>0</v>
      </c>
      <c r="AR273" s="677">
        <v>0</v>
      </c>
      <c r="AS273" s="677">
        <v>0</v>
      </c>
      <c r="AT273" s="677">
        <v>0</v>
      </c>
      <c r="AU273" s="677">
        <v>0</v>
      </c>
      <c r="AV273" s="676"/>
      <c r="AW273" s="677">
        <v>0</v>
      </c>
      <c r="AX273" s="677"/>
      <c r="AY273" s="677"/>
      <c r="AZ273" s="677"/>
      <c r="BA273" s="677"/>
      <c r="BB273" s="677"/>
      <c r="BC273" s="677"/>
      <c r="BD273" s="677"/>
      <c r="BE273" s="678">
        <v>0</v>
      </c>
      <c r="BF273" s="417"/>
      <c r="BG273" s="408"/>
      <c r="BH273" s="408"/>
      <c r="BI273" s="408"/>
      <c r="BJ273" s="408"/>
      <c r="BK273" s="408"/>
    </row>
    <row r="274" spans="1:63" s="390" customFormat="1" ht="12.75">
      <c r="A274" s="411"/>
      <c r="B274" s="360" t="s">
        <v>371</v>
      </c>
      <c r="C274" s="676">
        <v>0</v>
      </c>
      <c r="D274" s="677">
        <v>0</v>
      </c>
      <c r="E274" s="677">
        <v>0</v>
      </c>
      <c r="F274" s="677">
        <v>0</v>
      </c>
      <c r="G274" s="677">
        <v>0</v>
      </c>
      <c r="H274" s="677">
        <v>0</v>
      </c>
      <c r="I274" s="677">
        <v>0</v>
      </c>
      <c r="J274" s="677">
        <v>0</v>
      </c>
      <c r="K274" s="677">
        <v>0</v>
      </c>
      <c r="L274" s="677">
        <v>0</v>
      </c>
      <c r="M274" s="677">
        <v>0</v>
      </c>
      <c r="N274" s="678">
        <v>0</v>
      </c>
      <c r="O274" s="676">
        <v>0</v>
      </c>
      <c r="P274" s="677">
        <v>0</v>
      </c>
      <c r="Q274" s="677">
        <v>0</v>
      </c>
      <c r="R274" s="677">
        <v>0</v>
      </c>
      <c r="S274" s="677">
        <v>0</v>
      </c>
      <c r="T274" s="677">
        <v>0</v>
      </c>
      <c r="U274" s="677">
        <v>0</v>
      </c>
      <c r="V274" s="677">
        <v>0</v>
      </c>
      <c r="W274" s="677">
        <v>0</v>
      </c>
      <c r="X274" s="677">
        <v>0</v>
      </c>
      <c r="Y274" s="677">
        <v>0</v>
      </c>
      <c r="Z274" s="678">
        <v>0</v>
      </c>
      <c r="AA274" s="679">
        <v>0</v>
      </c>
      <c r="AB274" s="677">
        <v>0</v>
      </c>
      <c r="AC274" s="677">
        <v>0</v>
      </c>
      <c r="AD274" s="677">
        <v>0</v>
      </c>
      <c r="AE274" s="677">
        <v>0</v>
      </c>
      <c r="AF274" s="677"/>
      <c r="AG274" s="677"/>
      <c r="AH274" s="677"/>
      <c r="AI274" s="677"/>
      <c r="AJ274" s="677"/>
      <c r="AK274" s="677"/>
      <c r="AL274" s="677"/>
      <c r="AM274" s="677"/>
      <c r="AN274" s="677">
        <v>0</v>
      </c>
      <c r="AO274" s="677">
        <v>0</v>
      </c>
      <c r="AP274" s="677">
        <v>0</v>
      </c>
      <c r="AQ274" s="677">
        <v>0</v>
      </c>
      <c r="AR274" s="677">
        <v>0</v>
      </c>
      <c r="AS274" s="677">
        <v>0</v>
      </c>
      <c r="AT274" s="677">
        <v>0</v>
      </c>
      <c r="AU274" s="677">
        <v>0</v>
      </c>
      <c r="AV274" s="676"/>
      <c r="AW274" s="677">
        <v>0</v>
      </c>
      <c r="AX274" s="677"/>
      <c r="AY274" s="677"/>
      <c r="AZ274" s="677"/>
      <c r="BA274" s="677"/>
      <c r="BB274" s="677"/>
      <c r="BC274" s="677"/>
      <c r="BD274" s="677"/>
      <c r="BE274" s="678">
        <v>0</v>
      </c>
      <c r="BF274" s="417"/>
      <c r="BG274" s="408"/>
      <c r="BH274" s="408"/>
      <c r="BI274" s="408"/>
      <c r="BJ274" s="408"/>
      <c r="BK274" s="408"/>
    </row>
    <row r="275" spans="1:63" s="390" customFormat="1" ht="12.75">
      <c r="A275" s="411"/>
      <c r="B275" s="360" t="s">
        <v>372</v>
      </c>
      <c r="C275" s="676">
        <v>0</v>
      </c>
      <c r="D275" s="677">
        <v>0</v>
      </c>
      <c r="E275" s="677">
        <v>0</v>
      </c>
      <c r="F275" s="677">
        <v>0</v>
      </c>
      <c r="G275" s="677">
        <v>0</v>
      </c>
      <c r="H275" s="677">
        <v>0</v>
      </c>
      <c r="I275" s="677">
        <v>0</v>
      </c>
      <c r="J275" s="677">
        <v>0</v>
      </c>
      <c r="K275" s="677">
        <v>0</v>
      </c>
      <c r="L275" s="677">
        <v>0</v>
      </c>
      <c r="M275" s="677">
        <v>0</v>
      </c>
      <c r="N275" s="678">
        <v>0</v>
      </c>
      <c r="O275" s="676">
        <v>0</v>
      </c>
      <c r="P275" s="677">
        <v>0</v>
      </c>
      <c r="Q275" s="677">
        <v>0</v>
      </c>
      <c r="R275" s="677">
        <v>0</v>
      </c>
      <c r="S275" s="677">
        <v>0</v>
      </c>
      <c r="T275" s="677">
        <v>0</v>
      </c>
      <c r="U275" s="677">
        <v>0</v>
      </c>
      <c r="V275" s="677">
        <v>0</v>
      </c>
      <c r="W275" s="677">
        <v>0</v>
      </c>
      <c r="X275" s="677">
        <v>0</v>
      </c>
      <c r="Y275" s="677">
        <v>0</v>
      </c>
      <c r="Z275" s="678">
        <v>0</v>
      </c>
      <c r="AA275" s="679">
        <v>0</v>
      </c>
      <c r="AB275" s="677">
        <v>0</v>
      </c>
      <c r="AC275" s="677">
        <v>0</v>
      </c>
      <c r="AD275" s="677">
        <v>0</v>
      </c>
      <c r="AE275" s="677">
        <v>0</v>
      </c>
      <c r="AF275" s="677"/>
      <c r="AG275" s="677"/>
      <c r="AH275" s="677"/>
      <c r="AI275" s="677"/>
      <c r="AJ275" s="677"/>
      <c r="AK275" s="677"/>
      <c r="AL275" s="677"/>
      <c r="AM275" s="677"/>
      <c r="AN275" s="677">
        <v>0</v>
      </c>
      <c r="AO275" s="677">
        <v>0</v>
      </c>
      <c r="AP275" s="677">
        <v>0</v>
      </c>
      <c r="AQ275" s="677">
        <v>0</v>
      </c>
      <c r="AR275" s="677">
        <v>0</v>
      </c>
      <c r="AS275" s="677">
        <v>0</v>
      </c>
      <c r="AT275" s="677">
        <v>0</v>
      </c>
      <c r="AU275" s="677">
        <v>0</v>
      </c>
      <c r="AV275" s="676"/>
      <c r="AW275" s="677">
        <v>0</v>
      </c>
      <c r="AX275" s="677"/>
      <c r="AY275" s="677"/>
      <c r="AZ275" s="677"/>
      <c r="BA275" s="677"/>
      <c r="BB275" s="677"/>
      <c r="BC275" s="677"/>
      <c r="BD275" s="677"/>
      <c r="BE275" s="678">
        <v>0</v>
      </c>
      <c r="BF275" s="417"/>
      <c r="BG275" s="408"/>
      <c r="BH275" s="408"/>
      <c r="BI275" s="408"/>
      <c r="BJ275" s="408"/>
      <c r="BK275" s="408"/>
    </row>
    <row r="276" spans="1:63" s="390" customFormat="1" ht="12.75">
      <c r="A276" s="411"/>
      <c r="B276" s="360" t="s">
        <v>373</v>
      </c>
      <c r="C276" s="676">
        <v>0</v>
      </c>
      <c r="D276" s="677">
        <v>0</v>
      </c>
      <c r="E276" s="677">
        <v>0</v>
      </c>
      <c r="F276" s="677">
        <v>0</v>
      </c>
      <c r="G276" s="677">
        <v>0</v>
      </c>
      <c r="H276" s="677">
        <v>0</v>
      </c>
      <c r="I276" s="677">
        <v>0</v>
      </c>
      <c r="J276" s="677">
        <v>0</v>
      </c>
      <c r="K276" s="677">
        <v>0</v>
      </c>
      <c r="L276" s="677">
        <v>0</v>
      </c>
      <c r="M276" s="677">
        <v>0</v>
      </c>
      <c r="N276" s="678">
        <v>0</v>
      </c>
      <c r="O276" s="676">
        <v>0</v>
      </c>
      <c r="P276" s="677">
        <v>0</v>
      </c>
      <c r="Q276" s="677">
        <v>0</v>
      </c>
      <c r="R276" s="677">
        <v>0</v>
      </c>
      <c r="S276" s="677">
        <v>0</v>
      </c>
      <c r="T276" s="677">
        <v>0</v>
      </c>
      <c r="U276" s="677">
        <v>0</v>
      </c>
      <c r="V276" s="677">
        <v>0</v>
      </c>
      <c r="W276" s="677">
        <v>0</v>
      </c>
      <c r="X276" s="677">
        <v>0</v>
      </c>
      <c r="Y276" s="677">
        <v>0</v>
      </c>
      <c r="Z276" s="678">
        <v>0</v>
      </c>
      <c r="AA276" s="679">
        <v>13.807176369999999</v>
      </c>
      <c r="AB276" s="677">
        <v>0</v>
      </c>
      <c r="AC276" s="677">
        <v>0</v>
      </c>
      <c r="AD276" s="677">
        <v>0</v>
      </c>
      <c r="AE276" s="677">
        <v>0</v>
      </c>
      <c r="AF276" s="677"/>
      <c r="AG276" s="677"/>
      <c r="AH276" s="677"/>
      <c r="AI276" s="677"/>
      <c r="AJ276" s="677"/>
      <c r="AK276" s="677"/>
      <c r="AL276" s="677"/>
      <c r="AM276" s="677"/>
      <c r="AN276" s="677">
        <v>0</v>
      </c>
      <c r="AO276" s="677">
        <v>0</v>
      </c>
      <c r="AP276" s="677">
        <v>0</v>
      </c>
      <c r="AQ276" s="677">
        <v>0</v>
      </c>
      <c r="AR276" s="677">
        <v>0</v>
      </c>
      <c r="AS276" s="677">
        <v>0</v>
      </c>
      <c r="AT276" s="677">
        <v>0</v>
      </c>
      <c r="AU276" s="677">
        <v>0</v>
      </c>
      <c r="AV276" s="676">
        <v>0</v>
      </c>
      <c r="AW276" s="677">
        <v>13.807176369999999</v>
      </c>
      <c r="AX276" s="677">
        <v>0</v>
      </c>
      <c r="AY276" s="677">
        <v>0</v>
      </c>
      <c r="AZ276" s="677">
        <v>0</v>
      </c>
      <c r="BA276" s="677">
        <v>13.807176369999999</v>
      </c>
      <c r="BB276" s="677">
        <v>0</v>
      </c>
      <c r="BC276" s="677">
        <v>0</v>
      </c>
      <c r="BD276" s="677">
        <v>0</v>
      </c>
      <c r="BE276" s="678">
        <v>13.807176369999999</v>
      </c>
      <c r="BF276" s="417"/>
      <c r="BG276" s="408"/>
      <c r="BH276" s="408"/>
      <c r="BI276" s="408"/>
      <c r="BJ276" s="408"/>
      <c r="BK276" s="408"/>
    </row>
    <row r="277" spans="1:63" s="390" customFormat="1" ht="12.75">
      <c r="A277" s="411"/>
      <c r="B277" s="360" t="s">
        <v>374</v>
      </c>
      <c r="C277" s="676">
        <v>0</v>
      </c>
      <c r="D277" s="677">
        <v>0</v>
      </c>
      <c r="E277" s="677">
        <v>0</v>
      </c>
      <c r="F277" s="677">
        <v>0</v>
      </c>
      <c r="G277" s="677">
        <v>0</v>
      </c>
      <c r="H277" s="677">
        <v>0</v>
      </c>
      <c r="I277" s="677">
        <v>0</v>
      </c>
      <c r="J277" s="677">
        <v>0</v>
      </c>
      <c r="K277" s="677">
        <v>0</v>
      </c>
      <c r="L277" s="677">
        <v>0</v>
      </c>
      <c r="M277" s="677">
        <v>0</v>
      </c>
      <c r="N277" s="678">
        <v>0</v>
      </c>
      <c r="O277" s="676">
        <v>0</v>
      </c>
      <c r="P277" s="677">
        <v>0</v>
      </c>
      <c r="Q277" s="677">
        <v>0</v>
      </c>
      <c r="R277" s="677">
        <v>0</v>
      </c>
      <c r="S277" s="677">
        <v>0</v>
      </c>
      <c r="T277" s="677">
        <v>0</v>
      </c>
      <c r="U277" s="677">
        <v>0</v>
      </c>
      <c r="V277" s="677">
        <v>0</v>
      </c>
      <c r="W277" s="677">
        <v>0</v>
      </c>
      <c r="X277" s="677">
        <v>0</v>
      </c>
      <c r="Y277" s="677">
        <v>0</v>
      </c>
      <c r="Z277" s="678">
        <v>0</v>
      </c>
      <c r="AA277" s="679">
        <v>0</v>
      </c>
      <c r="AB277" s="677">
        <v>0</v>
      </c>
      <c r="AC277" s="677">
        <v>0</v>
      </c>
      <c r="AD277" s="677">
        <v>0</v>
      </c>
      <c r="AE277" s="677">
        <v>0</v>
      </c>
      <c r="AF277" s="677"/>
      <c r="AG277" s="677"/>
      <c r="AH277" s="677"/>
      <c r="AI277" s="677"/>
      <c r="AJ277" s="677"/>
      <c r="AK277" s="677"/>
      <c r="AL277" s="677"/>
      <c r="AM277" s="677"/>
      <c r="AN277" s="677">
        <v>0</v>
      </c>
      <c r="AO277" s="677">
        <v>0</v>
      </c>
      <c r="AP277" s="677">
        <v>0</v>
      </c>
      <c r="AQ277" s="677">
        <v>0</v>
      </c>
      <c r="AR277" s="677">
        <v>0</v>
      </c>
      <c r="AS277" s="677">
        <v>0</v>
      </c>
      <c r="AT277" s="677">
        <v>0</v>
      </c>
      <c r="AU277" s="677">
        <v>0</v>
      </c>
      <c r="AV277" s="676"/>
      <c r="AW277" s="677">
        <v>0</v>
      </c>
      <c r="AX277" s="677"/>
      <c r="AY277" s="677"/>
      <c r="AZ277" s="677"/>
      <c r="BA277" s="677"/>
      <c r="BB277" s="677"/>
      <c r="BC277" s="677"/>
      <c r="BD277" s="677"/>
      <c r="BE277" s="678">
        <v>0</v>
      </c>
      <c r="BF277" s="417"/>
      <c r="BG277" s="408"/>
      <c r="BH277" s="408"/>
      <c r="BI277" s="408"/>
      <c r="BJ277" s="408"/>
      <c r="BK277" s="408"/>
    </row>
    <row r="278" spans="1:63" s="390" customFormat="1" ht="12.75">
      <c r="A278" s="411"/>
      <c r="B278" s="360" t="s">
        <v>375</v>
      </c>
      <c r="C278" s="676">
        <v>0</v>
      </c>
      <c r="D278" s="677">
        <v>0</v>
      </c>
      <c r="E278" s="677">
        <v>0</v>
      </c>
      <c r="F278" s="677">
        <v>0</v>
      </c>
      <c r="G278" s="677">
        <v>0</v>
      </c>
      <c r="H278" s="677">
        <v>0</v>
      </c>
      <c r="I278" s="677">
        <v>0</v>
      </c>
      <c r="J278" s="677">
        <v>0</v>
      </c>
      <c r="K278" s="677">
        <v>0</v>
      </c>
      <c r="L278" s="677">
        <v>0</v>
      </c>
      <c r="M278" s="677">
        <v>0</v>
      </c>
      <c r="N278" s="678">
        <v>0</v>
      </c>
      <c r="O278" s="676">
        <v>0</v>
      </c>
      <c r="P278" s="677">
        <v>0</v>
      </c>
      <c r="Q278" s="677">
        <v>0</v>
      </c>
      <c r="R278" s="677">
        <v>0</v>
      </c>
      <c r="S278" s="677">
        <v>0</v>
      </c>
      <c r="T278" s="677">
        <v>0</v>
      </c>
      <c r="U278" s="677">
        <v>0</v>
      </c>
      <c r="V278" s="677">
        <v>0</v>
      </c>
      <c r="W278" s="677">
        <v>0</v>
      </c>
      <c r="X278" s="677">
        <v>0</v>
      </c>
      <c r="Y278" s="677">
        <v>0</v>
      </c>
      <c r="Z278" s="678">
        <v>0</v>
      </c>
      <c r="AA278" s="679">
        <v>0</v>
      </c>
      <c r="AB278" s="677">
        <v>0</v>
      </c>
      <c r="AC278" s="677">
        <v>0</v>
      </c>
      <c r="AD278" s="677">
        <v>0</v>
      </c>
      <c r="AE278" s="677">
        <v>0</v>
      </c>
      <c r="AF278" s="677"/>
      <c r="AG278" s="677"/>
      <c r="AH278" s="677"/>
      <c r="AI278" s="677"/>
      <c r="AJ278" s="677"/>
      <c r="AK278" s="677"/>
      <c r="AL278" s="677"/>
      <c r="AM278" s="677"/>
      <c r="AN278" s="677">
        <v>0</v>
      </c>
      <c r="AO278" s="677">
        <v>0</v>
      </c>
      <c r="AP278" s="677">
        <v>0</v>
      </c>
      <c r="AQ278" s="677">
        <v>0</v>
      </c>
      <c r="AR278" s="677">
        <v>0</v>
      </c>
      <c r="AS278" s="677">
        <v>0</v>
      </c>
      <c r="AT278" s="677">
        <v>0</v>
      </c>
      <c r="AU278" s="677">
        <v>0</v>
      </c>
      <c r="AV278" s="676"/>
      <c r="AW278" s="677">
        <v>0</v>
      </c>
      <c r="AX278" s="677"/>
      <c r="AY278" s="677"/>
      <c r="AZ278" s="677"/>
      <c r="BA278" s="677"/>
      <c r="BB278" s="677"/>
      <c r="BC278" s="677"/>
      <c r="BD278" s="677"/>
      <c r="BE278" s="678">
        <v>0</v>
      </c>
      <c r="BF278" s="417"/>
      <c r="BG278" s="408"/>
      <c r="BH278" s="408"/>
      <c r="BI278" s="408"/>
      <c r="BJ278" s="408"/>
      <c r="BK278" s="408"/>
    </row>
    <row r="279" spans="1:63" s="390" customFormat="1" ht="12.75">
      <c r="A279" s="411"/>
      <c r="B279" s="360" t="s">
        <v>376</v>
      </c>
      <c r="C279" s="676">
        <v>0</v>
      </c>
      <c r="D279" s="677">
        <v>0</v>
      </c>
      <c r="E279" s="677">
        <v>0</v>
      </c>
      <c r="F279" s="677">
        <v>0</v>
      </c>
      <c r="G279" s="677">
        <v>0</v>
      </c>
      <c r="H279" s="677">
        <v>0</v>
      </c>
      <c r="I279" s="677">
        <v>0</v>
      </c>
      <c r="J279" s="677">
        <v>0</v>
      </c>
      <c r="K279" s="677">
        <v>0</v>
      </c>
      <c r="L279" s="677">
        <v>0</v>
      </c>
      <c r="M279" s="677">
        <v>0</v>
      </c>
      <c r="N279" s="678">
        <v>0</v>
      </c>
      <c r="O279" s="676">
        <v>0</v>
      </c>
      <c r="P279" s="677">
        <v>0</v>
      </c>
      <c r="Q279" s="677">
        <v>0</v>
      </c>
      <c r="R279" s="677">
        <v>0</v>
      </c>
      <c r="S279" s="677">
        <v>0</v>
      </c>
      <c r="T279" s="677">
        <v>0</v>
      </c>
      <c r="U279" s="677">
        <v>0</v>
      </c>
      <c r="V279" s="677">
        <v>0</v>
      </c>
      <c r="W279" s="677">
        <v>0</v>
      </c>
      <c r="X279" s="677">
        <v>0</v>
      </c>
      <c r="Y279" s="677">
        <v>0</v>
      </c>
      <c r="Z279" s="678">
        <v>0</v>
      </c>
      <c r="AA279" s="679">
        <v>13.807176369999999</v>
      </c>
      <c r="AB279" s="677">
        <v>0</v>
      </c>
      <c r="AC279" s="677">
        <v>0</v>
      </c>
      <c r="AD279" s="677">
        <v>0</v>
      </c>
      <c r="AE279" s="677">
        <v>0</v>
      </c>
      <c r="AF279" s="677"/>
      <c r="AG279" s="677"/>
      <c r="AH279" s="677"/>
      <c r="AI279" s="677"/>
      <c r="AJ279" s="677"/>
      <c r="AK279" s="677"/>
      <c r="AL279" s="677"/>
      <c r="AM279" s="677"/>
      <c r="AN279" s="677">
        <v>0</v>
      </c>
      <c r="AO279" s="677">
        <v>0</v>
      </c>
      <c r="AP279" s="677">
        <v>0</v>
      </c>
      <c r="AQ279" s="677">
        <v>0</v>
      </c>
      <c r="AR279" s="677">
        <v>0</v>
      </c>
      <c r="AS279" s="677">
        <v>0</v>
      </c>
      <c r="AT279" s="677">
        <v>0</v>
      </c>
      <c r="AU279" s="677">
        <v>0</v>
      </c>
      <c r="AV279" s="676"/>
      <c r="AW279" s="677">
        <v>13.807176369999999</v>
      </c>
      <c r="AX279" s="677"/>
      <c r="AY279" s="677"/>
      <c r="AZ279" s="677"/>
      <c r="BA279" s="677">
        <v>13.807176369999999</v>
      </c>
      <c r="BB279" s="677"/>
      <c r="BC279" s="677"/>
      <c r="BD279" s="677"/>
      <c r="BE279" s="678">
        <v>13.807176369999999</v>
      </c>
      <c r="BF279" s="417"/>
      <c r="BG279" s="408"/>
      <c r="BH279" s="408"/>
      <c r="BI279" s="408"/>
      <c r="BJ279" s="408"/>
      <c r="BK279" s="408"/>
    </row>
    <row r="280" spans="1:63" s="390" customFormat="1" ht="12.75">
      <c r="A280" s="411"/>
      <c r="B280" s="360" t="s">
        <v>377</v>
      </c>
      <c r="C280" s="676">
        <v>0</v>
      </c>
      <c r="D280" s="677">
        <v>0</v>
      </c>
      <c r="E280" s="677">
        <v>0</v>
      </c>
      <c r="F280" s="677">
        <v>0</v>
      </c>
      <c r="G280" s="677">
        <v>0</v>
      </c>
      <c r="H280" s="677">
        <v>0</v>
      </c>
      <c r="I280" s="677">
        <v>0</v>
      </c>
      <c r="J280" s="677">
        <v>0</v>
      </c>
      <c r="K280" s="677">
        <v>0</v>
      </c>
      <c r="L280" s="677">
        <v>0</v>
      </c>
      <c r="M280" s="677">
        <v>0</v>
      </c>
      <c r="N280" s="678">
        <v>0</v>
      </c>
      <c r="O280" s="676">
        <v>0</v>
      </c>
      <c r="P280" s="677">
        <v>0</v>
      </c>
      <c r="Q280" s="677">
        <v>0</v>
      </c>
      <c r="R280" s="677">
        <v>0</v>
      </c>
      <c r="S280" s="677">
        <v>0</v>
      </c>
      <c r="T280" s="677">
        <v>0</v>
      </c>
      <c r="U280" s="677">
        <v>0</v>
      </c>
      <c r="V280" s="677">
        <v>0</v>
      </c>
      <c r="W280" s="677">
        <v>0</v>
      </c>
      <c r="X280" s="677">
        <v>0</v>
      </c>
      <c r="Y280" s="677">
        <v>0</v>
      </c>
      <c r="Z280" s="678">
        <v>0</v>
      </c>
      <c r="AA280" s="679">
        <v>0</v>
      </c>
      <c r="AB280" s="677">
        <v>0</v>
      </c>
      <c r="AC280" s="677">
        <v>0</v>
      </c>
      <c r="AD280" s="677">
        <v>0</v>
      </c>
      <c r="AE280" s="677">
        <v>0</v>
      </c>
      <c r="AF280" s="677"/>
      <c r="AG280" s="677"/>
      <c r="AH280" s="677"/>
      <c r="AI280" s="677"/>
      <c r="AJ280" s="677"/>
      <c r="AK280" s="677"/>
      <c r="AL280" s="677"/>
      <c r="AM280" s="677"/>
      <c r="AN280" s="677">
        <v>0</v>
      </c>
      <c r="AO280" s="677">
        <v>0</v>
      </c>
      <c r="AP280" s="677">
        <v>0</v>
      </c>
      <c r="AQ280" s="677">
        <v>0</v>
      </c>
      <c r="AR280" s="677">
        <v>0</v>
      </c>
      <c r="AS280" s="677">
        <v>0</v>
      </c>
      <c r="AT280" s="677">
        <v>0</v>
      </c>
      <c r="AU280" s="677">
        <v>0</v>
      </c>
      <c r="AV280" s="676"/>
      <c r="AW280" s="677">
        <v>0</v>
      </c>
      <c r="AX280" s="677"/>
      <c r="AY280" s="677"/>
      <c r="AZ280" s="677"/>
      <c r="BA280" s="677"/>
      <c r="BB280" s="677"/>
      <c r="BC280" s="677"/>
      <c r="BD280" s="677"/>
      <c r="BE280" s="678">
        <v>0</v>
      </c>
      <c r="BF280" s="417"/>
      <c r="BG280" s="408"/>
      <c r="BH280" s="408"/>
      <c r="BI280" s="408"/>
      <c r="BJ280" s="408"/>
      <c r="BK280" s="408"/>
    </row>
    <row r="281" spans="1:63" s="390" customFormat="1" ht="12.75">
      <c r="A281" s="411"/>
      <c r="B281" s="360" t="s">
        <v>67</v>
      </c>
      <c r="C281" s="676">
        <v>0</v>
      </c>
      <c r="D281" s="677">
        <v>0</v>
      </c>
      <c r="E281" s="677">
        <v>0</v>
      </c>
      <c r="F281" s="677">
        <v>0</v>
      </c>
      <c r="G281" s="677">
        <v>0</v>
      </c>
      <c r="H281" s="677">
        <v>0</v>
      </c>
      <c r="I281" s="677">
        <v>0</v>
      </c>
      <c r="J281" s="677">
        <v>0</v>
      </c>
      <c r="K281" s="677">
        <v>0</v>
      </c>
      <c r="L281" s="677">
        <v>0</v>
      </c>
      <c r="M281" s="677">
        <v>0</v>
      </c>
      <c r="N281" s="678">
        <v>0</v>
      </c>
      <c r="O281" s="676">
        <v>0</v>
      </c>
      <c r="P281" s="677">
        <v>0</v>
      </c>
      <c r="Q281" s="677">
        <v>0</v>
      </c>
      <c r="R281" s="677">
        <v>0</v>
      </c>
      <c r="S281" s="677">
        <v>0</v>
      </c>
      <c r="T281" s="677">
        <v>0</v>
      </c>
      <c r="U281" s="677">
        <v>0</v>
      </c>
      <c r="V281" s="677">
        <v>0</v>
      </c>
      <c r="W281" s="677">
        <v>0</v>
      </c>
      <c r="X281" s="677">
        <v>0</v>
      </c>
      <c r="Y281" s="677">
        <v>0</v>
      </c>
      <c r="Z281" s="678">
        <v>0</v>
      </c>
      <c r="AA281" s="679">
        <v>0</v>
      </c>
      <c r="AB281" s="677">
        <v>0</v>
      </c>
      <c r="AC281" s="677">
        <v>0</v>
      </c>
      <c r="AD281" s="677">
        <v>0</v>
      </c>
      <c r="AE281" s="677">
        <v>0</v>
      </c>
      <c r="AF281" s="677"/>
      <c r="AG281" s="677"/>
      <c r="AH281" s="677"/>
      <c r="AI281" s="677"/>
      <c r="AJ281" s="677"/>
      <c r="AK281" s="677"/>
      <c r="AL281" s="677"/>
      <c r="AM281" s="677"/>
      <c r="AN281" s="677">
        <v>0</v>
      </c>
      <c r="AO281" s="677">
        <v>0</v>
      </c>
      <c r="AP281" s="677">
        <v>0</v>
      </c>
      <c r="AQ281" s="677">
        <v>0</v>
      </c>
      <c r="AR281" s="677">
        <v>0</v>
      </c>
      <c r="AS281" s="677">
        <v>0</v>
      </c>
      <c r="AT281" s="677">
        <v>0</v>
      </c>
      <c r="AU281" s="677">
        <v>0</v>
      </c>
      <c r="AV281" s="676"/>
      <c r="AW281" s="677">
        <v>0</v>
      </c>
      <c r="AX281" s="677"/>
      <c r="AY281" s="677"/>
      <c r="AZ281" s="677"/>
      <c r="BA281" s="677"/>
      <c r="BB281" s="677"/>
      <c r="BC281" s="677"/>
      <c r="BD281" s="677"/>
      <c r="BE281" s="678">
        <v>0</v>
      </c>
      <c r="BF281" s="417"/>
      <c r="BG281" s="408"/>
      <c r="BH281" s="408"/>
      <c r="BI281" s="408"/>
      <c r="BJ281" s="408"/>
      <c r="BK281" s="408"/>
    </row>
    <row r="282" spans="1:63" s="408" customFormat="1" ht="12.75">
      <c r="A282" s="410"/>
      <c r="B282" s="413" t="s">
        <v>66</v>
      </c>
      <c r="C282" s="676">
        <v>0</v>
      </c>
      <c r="D282" s="677">
        <v>0</v>
      </c>
      <c r="E282" s="677">
        <v>0</v>
      </c>
      <c r="F282" s="677">
        <v>0</v>
      </c>
      <c r="G282" s="677">
        <v>0</v>
      </c>
      <c r="H282" s="677">
        <v>0</v>
      </c>
      <c r="I282" s="677">
        <v>0</v>
      </c>
      <c r="J282" s="677">
        <v>0</v>
      </c>
      <c r="K282" s="677">
        <v>0</v>
      </c>
      <c r="L282" s="677">
        <v>0</v>
      </c>
      <c r="M282" s="677">
        <v>0</v>
      </c>
      <c r="N282" s="678">
        <v>0</v>
      </c>
      <c r="O282" s="676">
        <v>0</v>
      </c>
      <c r="P282" s="677">
        <v>0</v>
      </c>
      <c r="Q282" s="677">
        <v>0</v>
      </c>
      <c r="R282" s="677">
        <v>0</v>
      </c>
      <c r="S282" s="677">
        <v>0</v>
      </c>
      <c r="T282" s="677">
        <v>0</v>
      </c>
      <c r="U282" s="677">
        <v>0</v>
      </c>
      <c r="V282" s="677">
        <v>0</v>
      </c>
      <c r="W282" s="677">
        <v>0</v>
      </c>
      <c r="X282" s="677">
        <v>0</v>
      </c>
      <c r="Y282" s="677">
        <v>0</v>
      </c>
      <c r="Z282" s="678">
        <v>0</v>
      </c>
      <c r="AA282" s="660">
        <v>13.807176369999999</v>
      </c>
      <c r="AB282" s="677">
        <v>0</v>
      </c>
      <c r="AC282" s="677">
        <v>0</v>
      </c>
      <c r="AD282" s="677">
        <v>0</v>
      </c>
      <c r="AE282" s="677">
        <v>0</v>
      </c>
      <c r="AF282" s="677">
        <v>0</v>
      </c>
      <c r="AG282" s="677">
        <v>0</v>
      </c>
      <c r="AH282" s="677">
        <v>0</v>
      </c>
      <c r="AI282" s="677">
        <v>0</v>
      </c>
      <c r="AJ282" s="677">
        <v>0</v>
      </c>
      <c r="AK282" s="677">
        <v>0</v>
      </c>
      <c r="AL282" s="677">
        <v>0</v>
      </c>
      <c r="AM282" s="677">
        <v>0</v>
      </c>
      <c r="AN282" s="677">
        <v>0</v>
      </c>
      <c r="AO282" s="677">
        <v>0</v>
      </c>
      <c r="AP282" s="677">
        <v>0</v>
      </c>
      <c r="AQ282" s="677">
        <v>0</v>
      </c>
      <c r="AR282" s="677">
        <v>0</v>
      </c>
      <c r="AS282" s="677">
        <v>0</v>
      </c>
      <c r="AT282" s="677">
        <v>0</v>
      </c>
      <c r="AU282" s="677">
        <v>0</v>
      </c>
      <c r="AV282" s="657">
        <v>0</v>
      </c>
      <c r="AW282" s="658">
        <v>13.807176369999999</v>
      </c>
      <c r="AX282" s="658">
        <v>0</v>
      </c>
      <c r="AY282" s="658">
        <v>0</v>
      </c>
      <c r="AZ282" s="658">
        <v>0</v>
      </c>
      <c r="BA282" s="658">
        <v>13.807176369999999</v>
      </c>
      <c r="BB282" s="658">
        <v>0</v>
      </c>
      <c r="BC282" s="658">
        <v>0</v>
      </c>
      <c r="BD282" s="658">
        <v>0</v>
      </c>
      <c r="BE282" s="659">
        <v>13.807176369999999</v>
      </c>
      <c r="BF282" s="417"/>
    </row>
    <row r="283" spans="1:63" s="390" customFormat="1" ht="12.75">
      <c r="A283" s="411"/>
      <c r="B283" s="347" t="s">
        <v>361</v>
      </c>
      <c r="C283" s="676">
        <v>0</v>
      </c>
      <c r="D283" s="677">
        <v>0</v>
      </c>
      <c r="E283" s="677">
        <v>0</v>
      </c>
      <c r="F283" s="677">
        <v>0</v>
      </c>
      <c r="G283" s="677">
        <v>0</v>
      </c>
      <c r="H283" s="677">
        <v>0</v>
      </c>
      <c r="I283" s="677">
        <v>0</v>
      </c>
      <c r="J283" s="677">
        <v>0</v>
      </c>
      <c r="K283" s="677">
        <v>0</v>
      </c>
      <c r="L283" s="677">
        <v>0</v>
      </c>
      <c r="M283" s="677">
        <v>0</v>
      </c>
      <c r="N283" s="678">
        <v>0</v>
      </c>
      <c r="O283" s="676">
        <v>0</v>
      </c>
      <c r="P283" s="677">
        <v>0</v>
      </c>
      <c r="Q283" s="677">
        <v>0</v>
      </c>
      <c r="R283" s="677">
        <v>0</v>
      </c>
      <c r="S283" s="677">
        <v>0</v>
      </c>
      <c r="T283" s="677">
        <v>0</v>
      </c>
      <c r="U283" s="677">
        <v>0</v>
      </c>
      <c r="V283" s="677">
        <v>0</v>
      </c>
      <c r="W283" s="677">
        <v>0</v>
      </c>
      <c r="X283" s="677">
        <v>0</v>
      </c>
      <c r="Y283" s="677">
        <v>0</v>
      </c>
      <c r="Z283" s="678">
        <v>0</v>
      </c>
      <c r="AA283" s="660">
        <v>13.807176369999999</v>
      </c>
      <c r="AB283" s="677">
        <v>0</v>
      </c>
      <c r="AC283" s="677">
        <v>0</v>
      </c>
      <c r="AD283" s="677">
        <v>0</v>
      </c>
      <c r="AE283" s="677">
        <v>0</v>
      </c>
      <c r="AF283" s="677">
        <v>0</v>
      </c>
      <c r="AG283" s="677">
        <v>0</v>
      </c>
      <c r="AH283" s="677">
        <v>0</v>
      </c>
      <c r="AI283" s="677">
        <v>0</v>
      </c>
      <c r="AJ283" s="677">
        <v>0</v>
      </c>
      <c r="AK283" s="677">
        <v>0</v>
      </c>
      <c r="AL283" s="677">
        <v>0</v>
      </c>
      <c r="AM283" s="677">
        <v>0</v>
      </c>
      <c r="AN283" s="677">
        <v>0</v>
      </c>
      <c r="AO283" s="677">
        <v>0</v>
      </c>
      <c r="AP283" s="677">
        <v>0</v>
      </c>
      <c r="AQ283" s="677">
        <v>0</v>
      </c>
      <c r="AR283" s="677">
        <v>0</v>
      </c>
      <c r="AS283" s="677">
        <v>0</v>
      </c>
      <c r="AT283" s="677">
        <v>0</v>
      </c>
      <c r="AU283" s="677">
        <v>0</v>
      </c>
      <c r="AV283" s="657">
        <v>0</v>
      </c>
      <c r="AW283" s="658">
        <v>13.807176369999999</v>
      </c>
      <c r="AX283" s="658">
        <v>0</v>
      </c>
      <c r="AY283" s="658">
        <v>0</v>
      </c>
      <c r="AZ283" s="658">
        <v>0</v>
      </c>
      <c r="BA283" s="658">
        <v>13.807176369999999</v>
      </c>
      <c r="BB283" s="658">
        <v>0</v>
      </c>
      <c r="BC283" s="658">
        <v>0</v>
      </c>
      <c r="BD283" s="658">
        <v>0</v>
      </c>
      <c r="BE283" s="659">
        <v>13.807176369999999</v>
      </c>
      <c r="BF283" s="417"/>
      <c r="BG283" s="408"/>
      <c r="BH283" s="408"/>
      <c r="BI283" s="408"/>
      <c r="BJ283" s="408"/>
      <c r="BK283" s="408"/>
    </row>
    <row r="284" spans="1:63" s="390" customFormat="1" ht="12.75">
      <c r="A284" s="411"/>
      <c r="B284" s="347" t="s">
        <v>362</v>
      </c>
      <c r="C284" s="676">
        <v>0</v>
      </c>
      <c r="D284" s="677">
        <v>0</v>
      </c>
      <c r="E284" s="677">
        <v>0</v>
      </c>
      <c r="F284" s="677">
        <v>0</v>
      </c>
      <c r="G284" s="677">
        <v>0</v>
      </c>
      <c r="H284" s="677">
        <v>0</v>
      </c>
      <c r="I284" s="677">
        <v>0</v>
      </c>
      <c r="J284" s="677">
        <v>0</v>
      </c>
      <c r="K284" s="677">
        <v>0</v>
      </c>
      <c r="L284" s="677">
        <v>0</v>
      </c>
      <c r="M284" s="677">
        <v>0</v>
      </c>
      <c r="N284" s="678">
        <v>0</v>
      </c>
      <c r="O284" s="676">
        <v>0</v>
      </c>
      <c r="P284" s="677">
        <v>0</v>
      </c>
      <c r="Q284" s="677">
        <v>0</v>
      </c>
      <c r="R284" s="677">
        <v>0</v>
      </c>
      <c r="S284" s="677">
        <v>0</v>
      </c>
      <c r="T284" s="677">
        <v>0</v>
      </c>
      <c r="U284" s="677">
        <v>0</v>
      </c>
      <c r="V284" s="677">
        <v>0</v>
      </c>
      <c r="W284" s="677">
        <v>0</v>
      </c>
      <c r="X284" s="677">
        <v>0</v>
      </c>
      <c r="Y284" s="677">
        <v>0</v>
      </c>
      <c r="Z284" s="678">
        <v>0</v>
      </c>
      <c r="AA284" s="660">
        <v>0</v>
      </c>
      <c r="AB284" s="677">
        <v>0</v>
      </c>
      <c r="AC284" s="677">
        <v>0</v>
      </c>
      <c r="AD284" s="677">
        <v>0</v>
      </c>
      <c r="AE284" s="677">
        <v>0</v>
      </c>
      <c r="AF284" s="677">
        <v>0</v>
      </c>
      <c r="AG284" s="677">
        <v>0</v>
      </c>
      <c r="AH284" s="677">
        <v>0</v>
      </c>
      <c r="AI284" s="677">
        <v>0</v>
      </c>
      <c r="AJ284" s="677">
        <v>0</v>
      </c>
      <c r="AK284" s="677">
        <v>0</v>
      </c>
      <c r="AL284" s="677">
        <v>0</v>
      </c>
      <c r="AM284" s="677">
        <v>0</v>
      </c>
      <c r="AN284" s="677">
        <v>0</v>
      </c>
      <c r="AO284" s="677">
        <v>0</v>
      </c>
      <c r="AP284" s="677">
        <v>0</v>
      </c>
      <c r="AQ284" s="677">
        <v>0</v>
      </c>
      <c r="AR284" s="677">
        <v>0</v>
      </c>
      <c r="AS284" s="677">
        <v>0</v>
      </c>
      <c r="AT284" s="677">
        <v>0</v>
      </c>
      <c r="AU284" s="677">
        <v>0</v>
      </c>
      <c r="AV284" s="657">
        <v>0</v>
      </c>
      <c r="AW284" s="658">
        <v>0</v>
      </c>
      <c r="AX284" s="658">
        <v>0</v>
      </c>
      <c r="AY284" s="658">
        <v>0</v>
      </c>
      <c r="AZ284" s="658">
        <v>0</v>
      </c>
      <c r="BA284" s="658">
        <v>0</v>
      </c>
      <c r="BB284" s="658">
        <v>0</v>
      </c>
      <c r="BC284" s="658">
        <v>0</v>
      </c>
      <c r="BD284" s="658">
        <v>0</v>
      </c>
      <c r="BE284" s="659">
        <v>0</v>
      </c>
      <c r="BF284" s="417"/>
      <c r="BG284" s="408"/>
      <c r="BH284" s="408"/>
      <c r="BI284" s="408"/>
      <c r="BJ284" s="408"/>
      <c r="BK284" s="408"/>
    </row>
    <row r="285" spans="1:63" s="390" customFormat="1" ht="12.75">
      <c r="A285" s="411"/>
      <c r="B285" s="347" t="s">
        <v>363</v>
      </c>
      <c r="C285" s="676">
        <v>0</v>
      </c>
      <c r="D285" s="677">
        <v>0</v>
      </c>
      <c r="E285" s="677">
        <v>0</v>
      </c>
      <c r="F285" s="677">
        <v>0</v>
      </c>
      <c r="G285" s="677">
        <v>0</v>
      </c>
      <c r="H285" s="677">
        <v>0</v>
      </c>
      <c r="I285" s="677">
        <v>0</v>
      </c>
      <c r="J285" s="677">
        <v>0</v>
      </c>
      <c r="K285" s="677">
        <v>0</v>
      </c>
      <c r="L285" s="677">
        <v>0</v>
      </c>
      <c r="M285" s="677">
        <v>0</v>
      </c>
      <c r="N285" s="678">
        <v>0</v>
      </c>
      <c r="O285" s="676">
        <v>0</v>
      </c>
      <c r="P285" s="677">
        <v>0</v>
      </c>
      <c r="Q285" s="677">
        <v>0</v>
      </c>
      <c r="R285" s="677">
        <v>0</v>
      </c>
      <c r="S285" s="677">
        <v>0</v>
      </c>
      <c r="T285" s="677">
        <v>0</v>
      </c>
      <c r="U285" s="677">
        <v>0</v>
      </c>
      <c r="V285" s="677">
        <v>0</v>
      </c>
      <c r="W285" s="677">
        <v>0</v>
      </c>
      <c r="X285" s="677">
        <v>0</v>
      </c>
      <c r="Y285" s="677">
        <v>0</v>
      </c>
      <c r="Z285" s="678">
        <v>0</v>
      </c>
      <c r="AA285" s="660">
        <v>0</v>
      </c>
      <c r="AB285" s="677">
        <v>0</v>
      </c>
      <c r="AC285" s="677">
        <v>0</v>
      </c>
      <c r="AD285" s="677">
        <v>0</v>
      </c>
      <c r="AE285" s="677">
        <v>0</v>
      </c>
      <c r="AF285" s="677">
        <v>0</v>
      </c>
      <c r="AG285" s="677">
        <v>0</v>
      </c>
      <c r="AH285" s="677">
        <v>0</v>
      </c>
      <c r="AI285" s="677">
        <v>0</v>
      </c>
      <c r="AJ285" s="677">
        <v>0</v>
      </c>
      <c r="AK285" s="677">
        <v>0</v>
      </c>
      <c r="AL285" s="677">
        <v>0</v>
      </c>
      <c r="AM285" s="677">
        <v>0</v>
      </c>
      <c r="AN285" s="677">
        <v>0</v>
      </c>
      <c r="AO285" s="677">
        <v>0</v>
      </c>
      <c r="AP285" s="677">
        <v>0</v>
      </c>
      <c r="AQ285" s="677">
        <v>0</v>
      </c>
      <c r="AR285" s="677">
        <v>0</v>
      </c>
      <c r="AS285" s="677">
        <v>0</v>
      </c>
      <c r="AT285" s="677">
        <v>0</v>
      </c>
      <c r="AU285" s="677">
        <v>0</v>
      </c>
      <c r="AV285" s="657">
        <v>0</v>
      </c>
      <c r="AW285" s="658">
        <v>0</v>
      </c>
      <c r="AX285" s="658">
        <v>0</v>
      </c>
      <c r="AY285" s="658">
        <v>0</v>
      </c>
      <c r="AZ285" s="658">
        <v>0</v>
      </c>
      <c r="BA285" s="658">
        <v>0</v>
      </c>
      <c r="BB285" s="658">
        <v>0</v>
      </c>
      <c r="BC285" s="658">
        <v>0</v>
      </c>
      <c r="BD285" s="658">
        <v>0</v>
      </c>
      <c r="BE285" s="659">
        <v>0</v>
      </c>
      <c r="BF285" s="417"/>
      <c r="BG285" s="408"/>
      <c r="BH285" s="408"/>
      <c r="BI285" s="408"/>
      <c r="BJ285" s="408"/>
      <c r="BK285" s="408"/>
    </row>
    <row r="286" spans="1:63" s="390" customFormat="1" ht="12.75">
      <c r="A286" s="411"/>
      <c r="B286" s="347" t="s">
        <v>364</v>
      </c>
      <c r="C286" s="676">
        <v>0</v>
      </c>
      <c r="D286" s="677">
        <v>0</v>
      </c>
      <c r="E286" s="677">
        <v>0</v>
      </c>
      <c r="F286" s="677">
        <v>0</v>
      </c>
      <c r="G286" s="677">
        <v>0</v>
      </c>
      <c r="H286" s="677">
        <v>0</v>
      </c>
      <c r="I286" s="677">
        <v>0</v>
      </c>
      <c r="J286" s="677">
        <v>0</v>
      </c>
      <c r="K286" s="677">
        <v>0</v>
      </c>
      <c r="L286" s="677">
        <v>0</v>
      </c>
      <c r="M286" s="677">
        <v>0</v>
      </c>
      <c r="N286" s="678">
        <v>0</v>
      </c>
      <c r="O286" s="676">
        <v>0</v>
      </c>
      <c r="P286" s="677">
        <v>0</v>
      </c>
      <c r="Q286" s="677">
        <v>0</v>
      </c>
      <c r="R286" s="677">
        <v>0</v>
      </c>
      <c r="S286" s="677">
        <v>0</v>
      </c>
      <c r="T286" s="677">
        <v>0</v>
      </c>
      <c r="U286" s="677">
        <v>0</v>
      </c>
      <c r="V286" s="677">
        <v>0</v>
      </c>
      <c r="W286" s="677">
        <v>0</v>
      </c>
      <c r="X286" s="677">
        <v>0</v>
      </c>
      <c r="Y286" s="677">
        <v>0</v>
      </c>
      <c r="Z286" s="678">
        <v>0</v>
      </c>
      <c r="AA286" s="660">
        <v>0</v>
      </c>
      <c r="AB286" s="677">
        <v>0</v>
      </c>
      <c r="AC286" s="677">
        <v>0</v>
      </c>
      <c r="AD286" s="677">
        <v>0</v>
      </c>
      <c r="AE286" s="677">
        <v>0</v>
      </c>
      <c r="AF286" s="677">
        <v>0</v>
      </c>
      <c r="AG286" s="677">
        <v>0</v>
      </c>
      <c r="AH286" s="677">
        <v>0</v>
      </c>
      <c r="AI286" s="677">
        <v>0</v>
      </c>
      <c r="AJ286" s="677">
        <v>0</v>
      </c>
      <c r="AK286" s="677">
        <v>0</v>
      </c>
      <c r="AL286" s="677">
        <v>0</v>
      </c>
      <c r="AM286" s="677">
        <v>0</v>
      </c>
      <c r="AN286" s="677">
        <v>0</v>
      </c>
      <c r="AO286" s="677">
        <v>0</v>
      </c>
      <c r="AP286" s="677">
        <v>0</v>
      </c>
      <c r="AQ286" s="677">
        <v>0</v>
      </c>
      <c r="AR286" s="677">
        <v>0</v>
      </c>
      <c r="AS286" s="677">
        <v>0</v>
      </c>
      <c r="AT286" s="677">
        <v>0</v>
      </c>
      <c r="AU286" s="677">
        <v>0</v>
      </c>
      <c r="AV286" s="657">
        <v>0</v>
      </c>
      <c r="AW286" s="658">
        <v>0</v>
      </c>
      <c r="AX286" s="658">
        <v>0</v>
      </c>
      <c r="AY286" s="658">
        <v>0</v>
      </c>
      <c r="AZ286" s="658">
        <v>0</v>
      </c>
      <c r="BA286" s="658">
        <v>0</v>
      </c>
      <c r="BB286" s="658">
        <v>0</v>
      </c>
      <c r="BC286" s="658">
        <v>0</v>
      </c>
      <c r="BD286" s="658">
        <v>0</v>
      </c>
      <c r="BE286" s="659">
        <v>0</v>
      </c>
      <c r="BF286" s="417"/>
      <c r="BG286" s="408"/>
      <c r="BH286" s="408"/>
      <c r="BI286" s="408"/>
      <c r="BJ286" s="408"/>
      <c r="BK286" s="408"/>
    </row>
    <row r="287" spans="1:63" s="390" customFormat="1" ht="12.75">
      <c r="A287" s="411"/>
      <c r="B287" s="347" t="s">
        <v>365</v>
      </c>
      <c r="C287" s="676">
        <v>0</v>
      </c>
      <c r="D287" s="677">
        <v>0</v>
      </c>
      <c r="E287" s="677">
        <v>0</v>
      </c>
      <c r="F287" s="677">
        <v>0</v>
      </c>
      <c r="G287" s="677">
        <v>0</v>
      </c>
      <c r="H287" s="677">
        <v>0</v>
      </c>
      <c r="I287" s="677">
        <v>0</v>
      </c>
      <c r="J287" s="677">
        <v>0</v>
      </c>
      <c r="K287" s="677">
        <v>0</v>
      </c>
      <c r="L287" s="677">
        <v>0</v>
      </c>
      <c r="M287" s="677">
        <v>0</v>
      </c>
      <c r="N287" s="678">
        <v>0</v>
      </c>
      <c r="O287" s="676">
        <v>0</v>
      </c>
      <c r="P287" s="677">
        <v>0</v>
      </c>
      <c r="Q287" s="677">
        <v>0</v>
      </c>
      <c r="R287" s="677">
        <v>0</v>
      </c>
      <c r="S287" s="677">
        <v>0</v>
      </c>
      <c r="T287" s="677">
        <v>0</v>
      </c>
      <c r="U287" s="677">
        <v>0</v>
      </c>
      <c r="V287" s="677">
        <v>0</v>
      </c>
      <c r="W287" s="677">
        <v>0</v>
      </c>
      <c r="X287" s="677">
        <v>0</v>
      </c>
      <c r="Y287" s="677">
        <v>0</v>
      </c>
      <c r="Z287" s="678">
        <v>0</v>
      </c>
      <c r="AA287" s="660">
        <v>0</v>
      </c>
      <c r="AB287" s="677">
        <v>0</v>
      </c>
      <c r="AC287" s="677">
        <v>0</v>
      </c>
      <c r="AD287" s="677">
        <v>0</v>
      </c>
      <c r="AE287" s="677">
        <v>0</v>
      </c>
      <c r="AF287" s="677">
        <v>0</v>
      </c>
      <c r="AG287" s="677">
        <v>0</v>
      </c>
      <c r="AH287" s="677">
        <v>0</v>
      </c>
      <c r="AI287" s="677">
        <v>0</v>
      </c>
      <c r="AJ287" s="677">
        <v>0</v>
      </c>
      <c r="AK287" s="677">
        <v>0</v>
      </c>
      <c r="AL287" s="677">
        <v>0</v>
      </c>
      <c r="AM287" s="677">
        <v>0</v>
      </c>
      <c r="AN287" s="677">
        <v>0</v>
      </c>
      <c r="AO287" s="677">
        <v>0</v>
      </c>
      <c r="AP287" s="677">
        <v>0</v>
      </c>
      <c r="AQ287" s="677">
        <v>0</v>
      </c>
      <c r="AR287" s="677">
        <v>0</v>
      </c>
      <c r="AS287" s="677">
        <v>0</v>
      </c>
      <c r="AT287" s="677">
        <v>0</v>
      </c>
      <c r="AU287" s="677">
        <v>0</v>
      </c>
      <c r="AV287" s="657">
        <v>0</v>
      </c>
      <c r="AW287" s="658">
        <v>0</v>
      </c>
      <c r="AX287" s="658">
        <v>0</v>
      </c>
      <c r="AY287" s="658">
        <v>0</v>
      </c>
      <c r="AZ287" s="658">
        <v>0</v>
      </c>
      <c r="BA287" s="658">
        <v>0</v>
      </c>
      <c r="BB287" s="658">
        <v>0</v>
      </c>
      <c r="BC287" s="658">
        <v>0</v>
      </c>
      <c r="BD287" s="658">
        <v>0</v>
      </c>
      <c r="BE287" s="659">
        <v>0</v>
      </c>
      <c r="BF287" s="417"/>
      <c r="BG287" s="408"/>
      <c r="BH287" s="408"/>
      <c r="BI287" s="408"/>
      <c r="BJ287" s="408"/>
      <c r="BK287" s="408"/>
    </row>
    <row r="288" spans="1:63" s="390" customFormat="1" ht="12.75">
      <c r="A288" s="411"/>
      <c r="B288" s="347" t="s">
        <v>366</v>
      </c>
      <c r="C288" s="676">
        <v>0</v>
      </c>
      <c r="D288" s="677">
        <v>0</v>
      </c>
      <c r="E288" s="677">
        <v>0</v>
      </c>
      <c r="F288" s="677">
        <v>0</v>
      </c>
      <c r="G288" s="677">
        <v>0</v>
      </c>
      <c r="H288" s="677">
        <v>0</v>
      </c>
      <c r="I288" s="677">
        <v>0</v>
      </c>
      <c r="J288" s="677">
        <v>0</v>
      </c>
      <c r="K288" s="677">
        <v>0</v>
      </c>
      <c r="L288" s="677">
        <v>0</v>
      </c>
      <c r="M288" s="677">
        <v>0</v>
      </c>
      <c r="N288" s="678">
        <v>0</v>
      </c>
      <c r="O288" s="676">
        <v>0</v>
      </c>
      <c r="P288" s="677">
        <v>0</v>
      </c>
      <c r="Q288" s="677">
        <v>0</v>
      </c>
      <c r="R288" s="677">
        <v>0</v>
      </c>
      <c r="S288" s="677">
        <v>0</v>
      </c>
      <c r="T288" s="677">
        <v>0</v>
      </c>
      <c r="U288" s="677">
        <v>0</v>
      </c>
      <c r="V288" s="677">
        <v>0</v>
      </c>
      <c r="W288" s="677">
        <v>0</v>
      </c>
      <c r="X288" s="677">
        <v>0</v>
      </c>
      <c r="Y288" s="677">
        <v>0</v>
      </c>
      <c r="Z288" s="678">
        <v>0</v>
      </c>
      <c r="AA288" s="660">
        <v>0</v>
      </c>
      <c r="AB288" s="677">
        <v>0</v>
      </c>
      <c r="AC288" s="677">
        <v>0</v>
      </c>
      <c r="AD288" s="677">
        <v>0</v>
      </c>
      <c r="AE288" s="677">
        <v>0</v>
      </c>
      <c r="AF288" s="677">
        <v>0</v>
      </c>
      <c r="AG288" s="677">
        <v>0</v>
      </c>
      <c r="AH288" s="677">
        <v>0</v>
      </c>
      <c r="AI288" s="677">
        <v>0</v>
      </c>
      <c r="AJ288" s="677">
        <v>0</v>
      </c>
      <c r="AK288" s="677">
        <v>0</v>
      </c>
      <c r="AL288" s="677">
        <v>0</v>
      </c>
      <c r="AM288" s="677">
        <v>0</v>
      </c>
      <c r="AN288" s="677">
        <v>0</v>
      </c>
      <c r="AO288" s="677">
        <v>0</v>
      </c>
      <c r="AP288" s="677">
        <v>0</v>
      </c>
      <c r="AQ288" s="677">
        <v>0</v>
      </c>
      <c r="AR288" s="677">
        <v>0</v>
      </c>
      <c r="AS288" s="677">
        <v>0</v>
      </c>
      <c r="AT288" s="677">
        <v>0</v>
      </c>
      <c r="AU288" s="677">
        <v>0</v>
      </c>
      <c r="AV288" s="657">
        <v>0</v>
      </c>
      <c r="AW288" s="658">
        <v>0</v>
      </c>
      <c r="AX288" s="658">
        <v>0</v>
      </c>
      <c r="AY288" s="658">
        <v>0</v>
      </c>
      <c r="AZ288" s="658">
        <v>0</v>
      </c>
      <c r="BA288" s="658">
        <v>0</v>
      </c>
      <c r="BB288" s="658">
        <v>0</v>
      </c>
      <c r="BC288" s="658">
        <v>0</v>
      </c>
      <c r="BD288" s="658">
        <v>0</v>
      </c>
      <c r="BE288" s="659">
        <v>0</v>
      </c>
      <c r="BF288" s="417"/>
      <c r="BG288" s="408"/>
      <c r="BH288" s="408"/>
      <c r="BI288" s="408"/>
      <c r="BJ288" s="408"/>
      <c r="BK288" s="408"/>
    </row>
    <row r="289" spans="1:63" s="390" customFormat="1" ht="12.75">
      <c r="A289" s="411"/>
      <c r="B289" s="347" t="s">
        <v>367</v>
      </c>
      <c r="C289" s="676">
        <v>0</v>
      </c>
      <c r="D289" s="677">
        <v>0</v>
      </c>
      <c r="E289" s="677">
        <v>0</v>
      </c>
      <c r="F289" s="677">
        <v>0</v>
      </c>
      <c r="G289" s="677">
        <v>0</v>
      </c>
      <c r="H289" s="677">
        <v>0</v>
      </c>
      <c r="I289" s="677">
        <v>0</v>
      </c>
      <c r="J289" s="677">
        <v>0</v>
      </c>
      <c r="K289" s="677">
        <v>0</v>
      </c>
      <c r="L289" s="677">
        <v>0</v>
      </c>
      <c r="M289" s="677">
        <v>0</v>
      </c>
      <c r="N289" s="678">
        <v>0</v>
      </c>
      <c r="O289" s="676">
        <v>0</v>
      </c>
      <c r="P289" s="677">
        <v>0</v>
      </c>
      <c r="Q289" s="677">
        <v>0</v>
      </c>
      <c r="R289" s="677">
        <v>0</v>
      </c>
      <c r="S289" s="677">
        <v>0</v>
      </c>
      <c r="T289" s="677">
        <v>0</v>
      </c>
      <c r="U289" s="677">
        <v>0</v>
      </c>
      <c r="V289" s="677">
        <v>0</v>
      </c>
      <c r="W289" s="677">
        <v>0</v>
      </c>
      <c r="X289" s="677">
        <v>0</v>
      </c>
      <c r="Y289" s="677">
        <v>0</v>
      </c>
      <c r="Z289" s="678">
        <v>0</v>
      </c>
      <c r="AA289" s="660">
        <v>0</v>
      </c>
      <c r="AB289" s="677">
        <v>0</v>
      </c>
      <c r="AC289" s="677">
        <v>0</v>
      </c>
      <c r="AD289" s="677">
        <v>0</v>
      </c>
      <c r="AE289" s="677">
        <v>0</v>
      </c>
      <c r="AF289" s="677">
        <v>0</v>
      </c>
      <c r="AG289" s="677">
        <v>0</v>
      </c>
      <c r="AH289" s="677">
        <v>0</v>
      </c>
      <c r="AI289" s="677">
        <v>0</v>
      </c>
      <c r="AJ289" s="677">
        <v>0</v>
      </c>
      <c r="AK289" s="677">
        <v>0</v>
      </c>
      <c r="AL289" s="677">
        <v>0</v>
      </c>
      <c r="AM289" s="677">
        <v>0</v>
      </c>
      <c r="AN289" s="677">
        <v>0</v>
      </c>
      <c r="AO289" s="677">
        <v>0</v>
      </c>
      <c r="AP289" s="677">
        <v>0</v>
      </c>
      <c r="AQ289" s="677">
        <v>0</v>
      </c>
      <c r="AR289" s="677">
        <v>0</v>
      </c>
      <c r="AS289" s="677">
        <v>0</v>
      </c>
      <c r="AT289" s="677">
        <v>0</v>
      </c>
      <c r="AU289" s="677">
        <v>0</v>
      </c>
      <c r="AV289" s="657">
        <v>0</v>
      </c>
      <c r="AW289" s="658">
        <v>0</v>
      </c>
      <c r="AX289" s="658">
        <v>0</v>
      </c>
      <c r="AY289" s="658">
        <v>0</v>
      </c>
      <c r="AZ289" s="658">
        <v>0</v>
      </c>
      <c r="BA289" s="658">
        <v>0</v>
      </c>
      <c r="BB289" s="658">
        <v>0</v>
      </c>
      <c r="BC289" s="658">
        <v>0</v>
      </c>
      <c r="BD289" s="658">
        <v>0</v>
      </c>
      <c r="BE289" s="659">
        <v>0</v>
      </c>
      <c r="BF289" s="417"/>
      <c r="BG289" s="408"/>
      <c r="BH289" s="408"/>
      <c r="BI289" s="408"/>
      <c r="BJ289" s="408"/>
      <c r="BK289" s="408"/>
    </row>
    <row r="290" spans="1:63" s="390" customFormat="1" ht="12.75">
      <c r="A290" s="411"/>
      <c r="B290" s="347" t="s">
        <v>368</v>
      </c>
      <c r="C290" s="676">
        <v>0</v>
      </c>
      <c r="D290" s="677">
        <v>0</v>
      </c>
      <c r="E290" s="677">
        <v>0</v>
      </c>
      <c r="F290" s="677">
        <v>0</v>
      </c>
      <c r="G290" s="677">
        <v>0</v>
      </c>
      <c r="H290" s="677">
        <v>0</v>
      </c>
      <c r="I290" s="677">
        <v>0</v>
      </c>
      <c r="J290" s="677">
        <v>0</v>
      </c>
      <c r="K290" s="677">
        <v>0</v>
      </c>
      <c r="L290" s="677">
        <v>0</v>
      </c>
      <c r="M290" s="677">
        <v>0</v>
      </c>
      <c r="N290" s="678">
        <v>0</v>
      </c>
      <c r="O290" s="676">
        <v>0</v>
      </c>
      <c r="P290" s="677">
        <v>0</v>
      </c>
      <c r="Q290" s="677">
        <v>0</v>
      </c>
      <c r="R290" s="677">
        <v>0</v>
      </c>
      <c r="S290" s="677">
        <v>0</v>
      </c>
      <c r="T290" s="677">
        <v>0</v>
      </c>
      <c r="U290" s="677">
        <v>0</v>
      </c>
      <c r="V290" s="677">
        <v>0</v>
      </c>
      <c r="W290" s="677">
        <v>0</v>
      </c>
      <c r="X290" s="677">
        <v>0</v>
      </c>
      <c r="Y290" s="677">
        <v>0</v>
      </c>
      <c r="Z290" s="678">
        <v>0</v>
      </c>
      <c r="AA290" s="660">
        <v>0</v>
      </c>
      <c r="AB290" s="677">
        <v>0</v>
      </c>
      <c r="AC290" s="677">
        <v>0</v>
      </c>
      <c r="AD290" s="677">
        <v>0</v>
      </c>
      <c r="AE290" s="677">
        <v>0</v>
      </c>
      <c r="AF290" s="677">
        <v>0</v>
      </c>
      <c r="AG290" s="677">
        <v>0</v>
      </c>
      <c r="AH290" s="677">
        <v>0</v>
      </c>
      <c r="AI290" s="677">
        <v>0</v>
      </c>
      <c r="AJ290" s="677">
        <v>0</v>
      </c>
      <c r="AK290" s="677">
        <v>0</v>
      </c>
      <c r="AL290" s="677">
        <v>0</v>
      </c>
      <c r="AM290" s="677">
        <v>0</v>
      </c>
      <c r="AN290" s="677">
        <v>0</v>
      </c>
      <c r="AO290" s="677">
        <v>0</v>
      </c>
      <c r="AP290" s="677">
        <v>0</v>
      </c>
      <c r="AQ290" s="677">
        <v>0</v>
      </c>
      <c r="AR290" s="677">
        <v>0</v>
      </c>
      <c r="AS290" s="677">
        <v>0</v>
      </c>
      <c r="AT290" s="677">
        <v>0</v>
      </c>
      <c r="AU290" s="677">
        <v>0</v>
      </c>
      <c r="AV290" s="657">
        <v>0</v>
      </c>
      <c r="AW290" s="658">
        <v>0</v>
      </c>
      <c r="AX290" s="658">
        <v>0</v>
      </c>
      <c r="AY290" s="658">
        <v>0</v>
      </c>
      <c r="AZ290" s="658">
        <v>0</v>
      </c>
      <c r="BA290" s="658">
        <v>0</v>
      </c>
      <c r="BB290" s="658">
        <v>0</v>
      </c>
      <c r="BC290" s="658">
        <v>0</v>
      </c>
      <c r="BD290" s="658">
        <v>0</v>
      </c>
      <c r="BE290" s="659">
        <v>0</v>
      </c>
      <c r="BF290" s="417"/>
      <c r="BG290" s="408"/>
      <c r="BH290" s="408"/>
      <c r="BI290" s="408"/>
      <c r="BJ290" s="408"/>
      <c r="BK290" s="408"/>
    </row>
    <row r="291" spans="1:63" s="390" customFormat="1" ht="12.75">
      <c r="A291" s="411"/>
      <c r="B291" s="347" t="s">
        <v>369</v>
      </c>
      <c r="C291" s="676">
        <v>0</v>
      </c>
      <c r="D291" s="677">
        <v>0</v>
      </c>
      <c r="E291" s="677">
        <v>0</v>
      </c>
      <c r="F291" s="677">
        <v>0</v>
      </c>
      <c r="G291" s="677">
        <v>0</v>
      </c>
      <c r="H291" s="677">
        <v>0</v>
      </c>
      <c r="I291" s="677">
        <v>0</v>
      </c>
      <c r="J291" s="677">
        <v>0</v>
      </c>
      <c r="K291" s="677">
        <v>0</v>
      </c>
      <c r="L291" s="677">
        <v>0</v>
      </c>
      <c r="M291" s="677">
        <v>0</v>
      </c>
      <c r="N291" s="678">
        <v>0</v>
      </c>
      <c r="O291" s="676">
        <v>0</v>
      </c>
      <c r="P291" s="677">
        <v>0</v>
      </c>
      <c r="Q291" s="677">
        <v>0</v>
      </c>
      <c r="R291" s="677">
        <v>0</v>
      </c>
      <c r="S291" s="677">
        <v>0</v>
      </c>
      <c r="T291" s="677">
        <v>0</v>
      </c>
      <c r="U291" s="677">
        <v>0</v>
      </c>
      <c r="V291" s="677">
        <v>0</v>
      </c>
      <c r="W291" s="677">
        <v>0</v>
      </c>
      <c r="X291" s="677">
        <v>0</v>
      </c>
      <c r="Y291" s="677">
        <v>0</v>
      </c>
      <c r="Z291" s="678">
        <v>0</v>
      </c>
      <c r="AA291" s="660">
        <v>0</v>
      </c>
      <c r="AB291" s="677">
        <v>0</v>
      </c>
      <c r="AC291" s="677">
        <v>0</v>
      </c>
      <c r="AD291" s="677">
        <v>0</v>
      </c>
      <c r="AE291" s="677">
        <v>0</v>
      </c>
      <c r="AF291" s="677">
        <v>0</v>
      </c>
      <c r="AG291" s="677">
        <v>0</v>
      </c>
      <c r="AH291" s="677">
        <v>0</v>
      </c>
      <c r="AI291" s="677">
        <v>0</v>
      </c>
      <c r="AJ291" s="677">
        <v>0</v>
      </c>
      <c r="AK291" s="677">
        <v>0</v>
      </c>
      <c r="AL291" s="677">
        <v>0</v>
      </c>
      <c r="AM291" s="677">
        <v>0</v>
      </c>
      <c r="AN291" s="677">
        <v>0</v>
      </c>
      <c r="AO291" s="677">
        <v>0</v>
      </c>
      <c r="AP291" s="677">
        <v>0</v>
      </c>
      <c r="AQ291" s="677">
        <v>0</v>
      </c>
      <c r="AR291" s="677">
        <v>0</v>
      </c>
      <c r="AS291" s="677">
        <v>0</v>
      </c>
      <c r="AT291" s="677">
        <v>0</v>
      </c>
      <c r="AU291" s="677">
        <v>0</v>
      </c>
      <c r="AV291" s="657">
        <v>0</v>
      </c>
      <c r="AW291" s="658">
        <v>0</v>
      </c>
      <c r="AX291" s="658">
        <v>0</v>
      </c>
      <c r="AY291" s="658">
        <v>0</v>
      </c>
      <c r="AZ291" s="658">
        <v>0</v>
      </c>
      <c r="BA291" s="658">
        <v>0</v>
      </c>
      <c r="BB291" s="658">
        <v>0</v>
      </c>
      <c r="BC291" s="658">
        <v>0</v>
      </c>
      <c r="BD291" s="658">
        <v>0</v>
      </c>
      <c r="BE291" s="659">
        <v>0</v>
      </c>
      <c r="BF291" s="417"/>
      <c r="BG291" s="408"/>
      <c r="BH291" s="408"/>
      <c r="BI291" s="408"/>
      <c r="BJ291" s="408"/>
      <c r="BK291" s="408"/>
    </row>
    <row r="292" spans="1:63" s="390" customFormat="1" ht="12.75">
      <c r="A292" s="411"/>
      <c r="B292" s="347" t="s">
        <v>370</v>
      </c>
      <c r="C292" s="676">
        <v>0</v>
      </c>
      <c r="D292" s="677">
        <v>0</v>
      </c>
      <c r="E292" s="677">
        <v>0</v>
      </c>
      <c r="F292" s="677">
        <v>0</v>
      </c>
      <c r="G292" s="677">
        <v>0</v>
      </c>
      <c r="H292" s="677">
        <v>0</v>
      </c>
      <c r="I292" s="677">
        <v>0</v>
      </c>
      <c r="J292" s="677">
        <v>0</v>
      </c>
      <c r="K292" s="677">
        <v>0</v>
      </c>
      <c r="L292" s="677">
        <v>0</v>
      </c>
      <c r="M292" s="677">
        <v>0</v>
      </c>
      <c r="N292" s="678">
        <v>0</v>
      </c>
      <c r="O292" s="676">
        <v>0</v>
      </c>
      <c r="P292" s="677">
        <v>0</v>
      </c>
      <c r="Q292" s="677">
        <v>0</v>
      </c>
      <c r="R292" s="677">
        <v>0</v>
      </c>
      <c r="S292" s="677">
        <v>0</v>
      </c>
      <c r="T292" s="677">
        <v>0</v>
      </c>
      <c r="U292" s="677">
        <v>0</v>
      </c>
      <c r="V292" s="677">
        <v>0</v>
      </c>
      <c r="W292" s="677">
        <v>0</v>
      </c>
      <c r="X292" s="677">
        <v>0</v>
      </c>
      <c r="Y292" s="677">
        <v>0</v>
      </c>
      <c r="Z292" s="678">
        <v>0</v>
      </c>
      <c r="AA292" s="660">
        <v>0</v>
      </c>
      <c r="AB292" s="677">
        <v>0</v>
      </c>
      <c r="AC292" s="677">
        <v>0</v>
      </c>
      <c r="AD292" s="677">
        <v>0</v>
      </c>
      <c r="AE292" s="677">
        <v>0</v>
      </c>
      <c r="AF292" s="677">
        <v>0</v>
      </c>
      <c r="AG292" s="677">
        <v>0</v>
      </c>
      <c r="AH292" s="677">
        <v>0</v>
      </c>
      <c r="AI292" s="677">
        <v>0</v>
      </c>
      <c r="AJ292" s="677">
        <v>0</v>
      </c>
      <c r="AK292" s="677">
        <v>0</v>
      </c>
      <c r="AL292" s="677">
        <v>0</v>
      </c>
      <c r="AM292" s="677">
        <v>0</v>
      </c>
      <c r="AN292" s="677">
        <v>0</v>
      </c>
      <c r="AO292" s="677">
        <v>0</v>
      </c>
      <c r="AP292" s="677">
        <v>0</v>
      </c>
      <c r="AQ292" s="677">
        <v>0</v>
      </c>
      <c r="AR292" s="677">
        <v>0</v>
      </c>
      <c r="AS292" s="677">
        <v>0</v>
      </c>
      <c r="AT292" s="677">
        <v>0</v>
      </c>
      <c r="AU292" s="677">
        <v>0</v>
      </c>
      <c r="AV292" s="657">
        <v>0</v>
      </c>
      <c r="AW292" s="658">
        <v>0</v>
      </c>
      <c r="AX292" s="658">
        <v>0</v>
      </c>
      <c r="AY292" s="658">
        <v>0</v>
      </c>
      <c r="AZ292" s="658">
        <v>0</v>
      </c>
      <c r="BA292" s="658">
        <v>0</v>
      </c>
      <c r="BB292" s="658">
        <v>0</v>
      </c>
      <c r="BC292" s="658">
        <v>0</v>
      </c>
      <c r="BD292" s="658">
        <v>0</v>
      </c>
      <c r="BE292" s="659">
        <v>0</v>
      </c>
      <c r="BF292" s="417"/>
      <c r="BG292" s="408"/>
      <c r="BH292" s="408"/>
      <c r="BI292" s="408"/>
      <c r="BJ292" s="408"/>
      <c r="BK292" s="408"/>
    </row>
    <row r="293" spans="1:63" s="390" customFormat="1" ht="12.75">
      <c r="A293" s="411"/>
      <c r="B293" s="347" t="s">
        <v>371</v>
      </c>
      <c r="C293" s="676">
        <v>0</v>
      </c>
      <c r="D293" s="677">
        <v>0</v>
      </c>
      <c r="E293" s="677">
        <v>0</v>
      </c>
      <c r="F293" s="677">
        <v>0</v>
      </c>
      <c r="G293" s="677">
        <v>0</v>
      </c>
      <c r="H293" s="677">
        <v>0</v>
      </c>
      <c r="I293" s="677">
        <v>0</v>
      </c>
      <c r="J293" s="677">
        <v>0</v>
      </c>
      <c r="K293" s="677">
        <v>0</v>
      </c>
      <c r="L293" s="677">
        <v>0</v>
      </c>
      <c r="M293" s="677">
        <v>0</v>
      </c>
      <c r="N293" s="678">
        <v>0</v>
      </c>
      <c r="O293" s="676">
        <v>0</v>
      </c>
      <c r="P293" s="677">
        <v>0</v>
      </c>
      <c r="Q293" s="677">
        <v>0</v>
      </c>
      <c r="R293" s="677">
        <v>0</v>
      </c>
      <c r="S293" s="677">
        <v>0</v>
      </c>
      <c r="T293" s="677">
        <v>0</v>
      </c>
      <c r="U293" s="677">
        <v>0</v>
      </c>
      <c r="V293" s="677">
        <v>0</v>
      </c>
      <c r="W293" s="677">
        <v>0</v>
      </c>
      <c r="X293" s="677">
        <v>0</v>
      </c>
      <c r="Y293" s="677">
        <v>0</v>
      </c>
      <c r="Z293" s="678">
        <v>0</v>
      </c>
      <c r="AA293" s="660">
        <v>0</v>
      </c>
      <c r="AB293" s="677">
        <v>0</v>
      </c>
      <c r="AC293" s="677">
        <v>0</v>
      </c>
      <c r="AD293" s="677">
        <v>0</v>
      </c>
      <c r="AE293" s="677">
        <v>0</v>
      </c>
      <c r="AF293" s="677">
        <v>0</v>
      </c>
      <c r="AG293" s="677">
        <v>0</v>
      </c>
      <c r="AH293" s="677">
        <v>0</v>
      </c>
      <c r="AI293" s="677">
        <v>0</v>
      </c>
      <c r="AJ293" s="677">
        <v>0</v>
      </c>
      <c r="AK293" s="677">
        <v>0</v>
      </c>
      <c r="AL293" s="677">
        <v>0</v>
      </c>
      <c r="AM293" s="677">
        <v>0</v>
      </c>
      <c r="AN293" s="677">
        <v>0</v>
      </c>
      <c r="AO293" s="677">
        <v>0</v>
      </c>
      <c r="AP293" s="677">
        <v>0</v>
      </c>
      <c r="AQ293" s="677">
        <v>0</v>
      </c>
      <c r="AR293" s="677">
        <v>0</v>
      </c>
      <c r="AS293" s="677">
        <v>0</v>
      </c>
      <c r="AT293" s="677">
        <v>0</v>
      </c>
      <c r="AU293" s="677">
        <v>0</v>
      </c>
      <c r="AV293" s="657">
        <v>0</v>
      </c>
      <c r="AW293" s="658">
        <v>0</v>
      </c>
      <c r="AX293" s="658">
        <v>0</v>
      </c>
      <c r="AY293" s="658">
        <v>0</v>
      </c>
      <c r="AZ293" s="658">
        <v>0</v>
      </c>
      <c r="BA293" s="658">
        <v>0</v>
      </c>
      <c r="BB293" s="658">
        <v>0</v>
      </c>
      <c r="BC293" s="658">
        <v>0</v>
      </c>
      <c r="BD293" s="658">
        <v>0</v>
      </c>
      <c r="BE293" s="659">
        <v>0</v>
      </c>
      <c r="BF293" s="417"/>
      <c r="BG293" s="408"/>
      <c r="BH293" s="408"/>
      <c r="BI293" s="408"/>
      <c r="BJ293" s="408"/>
      <c r="BK293" s="408"/>
    </row>
    <row r="294" spans="1:63" s="390" customFormat="1" ht="12.75">
      <c r="A294" s="411"/>
      <c r="B294" s="347" t="s">
        <v>372</v>
      </c>
      <c r="C294" s="676">
        <v>0</v>
      </c>
      <c r="D294" s="677">
        <v>0</v>
      </c>
      <c r="E294" s="677">
        <v>0</v>
      </c>
      <c r="F294" s="677">
        <v>0</v>
      </c>
      <c r="G294" s="677">
        <v>0</v>
      </c>
      <c r="H294" s="677">
        <v>0</v>
      </c>
      <c r="I294" s="677">
        <v>0</v>
      </c>
      <c r="J294" s="677">
        <v>0</v>
      </c>
      <c r="K294" s="677">
        <v>0</v>
      </c>
      <c r="L294" s="677">
        <v>0</v>
      </c>
      <c r="M294" s="677">
        <v>0</v>
      </c>
      <c r="N294" s="678">
        <v>0</v>
      </c>
      <c r="O294" s="676">
        <v>0</v>
      </c>
      <c r="P294" s="677">
        <v>0</v>
      </c>
      <c r="Q294" s="677">
        <v>0</v>
      </c>
      <c r="R294" s="677">
        <v>0</v>
      </c>
      <c r="S294" s="677">
        <v>0</v>
      </c>
      <c r="T294" s="677">
        <v>0</v>
      </c>
      <c r="U294" s="677">
        <v>0</v>
      </c>
      <c r="V294" s="677">
        <v>0</v>
      </c>
      <c r="W294" s="677">
        <v>0</v>
      </c>
      <c r="X294" s="677">
        <v>0</v>
      </c>
      <c r="Y294" s="677">
        <v>0</v>
      </c>
      <c r="Z294" s="678">
        <v>0</v>
      </c>
      <c r="AA294" s="660">
        <v>0</v>
      </c>
      <c r="AB294" s="677">
        <v>0</v>
      </c>
      <c r="AC294" s="677">
        <v>0</v>
      </c>
      <c r="AD294" s="677">
        <v>0</v>
      </c>
      <c r="AE294" s="677">
        <v>0</v>
      </c>
      <c r="AF294" s="677">
        <v>0</v>
      </c>
      <c r="AG294" s="677">
        <v>0</v>
      </c>
      <c r="AH294" s="677">
        <v>0</v>
      </c>
      <c r="AI294" s="677">
        <v>0</v>
      </c>
      <c r="AJ294" s="677">
        <v>0</v>
      </c>
      <c r="AK294" s="677">
        <v>0</v>
      </c>
      <c r="AL294" s="677">
        <v>0</v>
      </c>
      <c r="AM294" s="677">
        <v>0</v>
      </c>
      <c r="AN294" s="677">
        <v>0</v>
      </c>
      <c r="AO294" s="677">
        <v>0</v>
      </c>
      <c r="AP294" s="677">
        <v>0</v>
      </c>
      <c r="AQ294" s="677">
        <v>0</v>
      </c>
      <c r="AR294" s="677">
        <v>0</v>
      </c>
      <c r="AS294" s="677">
        <v>0</v>
      </c>
      <c r="AT294" s="677">
        <v>0</v>
      </c>
      <c r="AU294" s="677">
        <v>0</v>
      </c>
      <c r="AV294" s="657">
        <v>0</v>
      </c>
      <c r="AW294" s="658">
        <v>0</v>
      </c>
      <c r="AX294" s="658">
        <v>0</v>
      </c>
      <c r="AY294" s="658">
        <v>0</v>
      </c>
      <c r="AZ294" s="658">
        <v>0</v>
      </c>
      <c r="BA294" s="658">
        <v>0</v>
      </c>
      <c r="BB294" s="658">
        <v>0</v>
      </c>
      <c r="BC294" s="658">
        <v>0</v>
      </c>
      <c r="BD294" s="658">
        <v>0</v>
      </c>
      <c r="BE294" s="659">
        <v>0</v>
      </c>
      <c r="BF294" s="417"/>
      <c r="BG294" s="408"/>
      <c r="BH294" s="408"/>
      <c r="BI294" s="408"/>
      <c r="BJ294" s="408"/>
      <c r="BK294" s="408"/>
    </row>
    <row r="295" spans="1:63" s="390" customFormat="1" ht="12.75">
      <c r="A295" s="411"/>
      <c r="B295" s="347" t="s">
        <v>373</v>
      </c>
      <c r="C295" s="676">
        <v>0</v>
      </c>
      <c r="D295" s="677">
        <v>0</v>
      </c>
      <c r="E295" s="677">
        <v>0</v>
      </c>
      <c r="F295" s="677">
        <v>0</v>
      </c>
      <c r="G295" s="677">
        <v>0</v>
      </c>
      <c r="H295" s="677">
        <v>0</v>
      </c>
      <c r="I295" s="677">
        <v>0</v>
      </c>
      <c r="J295" s="677">
        <v>0</v>
      </c>
      <c r="K295" s="677">
        <v>0</v>
      </c>
      <c r="L295" s="677">
        <v>0</v>
      </c>
      <c r="M295" s="677">
        <v>0</v>
      </c>
      <c r="N295" s="678">
        <v>0</v>
      </c>
      <c r="O295" s="676">
        <v>0</v>
      </c>
      <c r="P295" s="677">
        <v>0</v>
      </c>
      <c r="Q295" s="677">
        <v>0</v>
      </c>
      <c r="R295" s="677">
        <v>0</v>
      </c>
      <c r="S295" s="677">
        <v>0</v>
      </c>
      <c r="T295" s="677">
        <v>0</v>
      </c>
      <c r="U295" s="677">
        <v>0</v>
      </c>
      <c r="V295" s="677">
        <v>0</v>
      </c>
      <c r="W295" s="677">
        <v>0</v>
      </c>
      <c r="X295" s="677">
        <v>0</v>
      </c>
      <c r="Y295" s="677">
        <v>0</v>
      </c>
      <c r="Z295" s="678">
        <v>0</v>
      </c>
      <c r="AA295" s="660">
        <v>13.807176369999999</v>
      </c>
      <c r="AB295" s="677">
        <v>0</v>
      </c>
      <c r="AC295" s="677">
        <v>0</v>
      </c>
      <c r="AD295" s="677">
        <v>0</v>
      </c>
      <c r="AE295" s="677">
        <v>0</v>
      </c>
      <c r="AF295" s="677">
        <v>0</v>
      </c>
      <c r="AG295" s="677">
        <v>0</v>
      </c>
      <c r="AH295" s="677">
        <v>0</v>
      </c>
      <c r="AI295" s="677">
        <v>0</v>
      </c>
      <c r="AJ295" s="677">
        <v>0</v>
      </c>
      <c r="AK295" s="677">
        <v>0</v>
      </c>
      <c r="AL295" s="677">
        <v>0</v>
      </c>
      <c r="AM295" s="677">
        <v>0</v>
      </c>
      <c r="AN295" s="677">
        <v>0</v>
      </c>
      <c r="AO295" s="677">
        <v>0</v>
      </c>
      <c r="AP295" s="677">
        <v>0</v>
      </c>
      <c r="AQ295" s="677">
        <v>0</v>
      </c>
      <c r="AR295" s="677">
        <v>0</v>
      </c>
      <c r="AS295" s="677">
        <v>0</v>
      </c>
      <c r="AT295" s="677">
        <v>0</v>
      </c>
      <c r="AU295" s="677">
        <v>0</v>
      </c>
      <c r="AV295" s="657">
        <v>0</v>
      </c>
      <c r="AW295" s="658">
        <v>13.807176369999999</v>
      </c>
      <c r="AX295" s="658">
        <v>0</v>
      </c>
      <c r="AY295" s="658">
        <v>0</v>
      </c>
      <c r="AZ295" s="658">
        <v>0</v>
      </c>
      <c r="BA295" s="658">
        <v>13.807176369999999</v>
      </c>
      <c r="BB295" s="658">
        <v>0</v>
      </c>
      <c r="BC295" s="658">
        <v>0</v>
      </c>
      <c r="BD295" s="658">
        <v>0</v>
      </c>
      <c r="BE295" s="659">
        <v>13.807176369999999</v>
      </c>
      <c r="BF295" s="417"/>
      <c r="BG295" s="408"/>
      <c r="BH295" s="408"/>
      <c r="BI295" s="408"/>
      <c r="BJ295" s="408"/>
      <c r="BK295" s="408"/>
    </row>
    <row r="296" spans="1:63" s="390" customFormat="1" ht="12.75">
      <c r="A296" s="411"/>
      <c r="B296" s="347" t="s">
        <v>374</v>
      </c>
      <c r="C296" s="676">
        <v>0</v>
      </c>
      <c r="D296" s="677">
        <v>0</v>
      </c>
      <c r="E296" s="677">
        <v>0</v>
      </c>
      <c r="F296" s="677">
        <v>0</v>
      </c>
      <c r="G296" s="677">
        <v>0</v>
      </c>
      <c r="H296" s="677">
        <v>0</v>
      </c>
      <c r="I296" s="677">
        <v>0</v>
      </c>
      <c r="J296" s="677">
        <v>0</v>
      </c>
      <c r="K296" s="677">
        <v>0</v>
      </c>
      <c r="L296" s="677">
        <v>0</v>
      </c>
      <c r="M296" s="677">
        <v>0</v>
      </c>
      <c r="N296" s="678">
        <v>0</v>
      </c>
      <c r="O296" s="676">
        <v>0</v>
      </c>
      <c r="P296" s="677">
        <v>0</v>
      </c>
      <c r="Q296" s="677">
        <v>0</v>
      </c>
      <c r="R296" s="677">
        <v>0</v>
      </c>
      <c r="S296" s="677">
        <v>0</v>
      </c>
      <c r="T296" s="677">
        <v>0</v>
      </c>
      <c r="U296" s="677">
        <v>0</v>
      </c>
      <c r="V296" s="677">
        <v>0</v>
      </c>
      <c r="W296" s="677">
        <v>0</v>
      </c>
      <c r="X296" s="677">
        <v>0</v>
      </c>
      <c r="Y296" s="677">
        <v>0</v>
      </c>
      <c r="Z296" s="678">
        <v>0</v>
      </c>
      <c r="AA296" s="660">
        <v>0</v>
      </c>
      <c r="AB296" s="677">
        <v>0</v>
      </c>
      <c r="AC296" s="677">
        <v>0</v>
      </c>
      <c r="AD296" s="677">
        <v>0</v>
      </c>
      <c r="AE296" s="677">
        <v>0</v>
      </c>
      <c r="AF296" s="677">
        <v>0</v>
      </c>
      <c r="AG296" s="677">
        <v>0</v>
      </c>
      <c r="AH296" s="677">
        <v>0</v>
      </c>
      <c r="AI296" s="677">
        <v>0</v>
      </c>
      <c r="AJ296" s="677">
        <v>0</v>
      </c>
      <c r="AK296" s="677">
        <v>0</v>
      </c>
      <c r="AL296" s="677">
        <v>0</v>
      </c>
      <c r="AM296" s="677">
        <v>0</v>
      </c>
      <c r="AN296" s="677">
        <v>0</v>
      </c>
      <c r="AO296" s="677">
        <v>0</v>
      </c>
      <c r="AP296" s="677">
        <v>0</v>
      </c>
      <c r="AQ296" s="677">
        <v>0</v>
      </c>
      <c r="AR296" s="677">
        <v>0</v>
      </c>
      <c r="AS296" s="677">
        <v>0</v>
      </c>
      <c r="AT296" s="677">
        <v>0</v>
      </c>
      <c r="AU296" s="677">
        <v>0</v>
      </c>
      <c r="AV296" s="657">
        <v>0</v>
      </c>
      <c r="AW296" s="658">
        <v>0</v>
      </c>
      <c r="AX296" s="658">
        <v>0</v>
      </c>
      <c r="AY296" s="658">
        <v>0</v>
      </c>
      <c r="AZ296" s="658">
        <v>0</v>
      </c>
      <c r="BA296" s="658">
        <v>0</v>
      </c>
      <c r="BB296" s="658">
        <v>0</v>
      </c>
      <c r="BC296" s="658">
        <v>0</v>
      </c>
      <c r="BD296" s="658">
        <v>0</v>
      </c>
      <c r="BE296" s="659">
        <v>0</v>
      </c>
      <c r="BF296" s="417"/>
      <c r="BG296" s="408"/>
      <c r="BH296" s="408"/>
      <c r="BI296" s="408"/>
      <c r="BJ296" s="408"/>
      <c r="BK296" s="408"/>
    </row>
    <row r="297" spans="1:63" s="390" customFormat="1" ht="12.75">
      <c r="A297" s="411"/>
      <c r="B297" s="347" t="s">
        <v>375</v>
      </c>
      <c r="C297" s="676">
        <v>0</v>
      </c>
      <c r="D297" s="677">
        <v>0</v>
      </c>
      <c r="E297" s="677">
        <v>0</v>
      </c>
      <c r="F297" s="677">
        <v>0</v>
      </c>
      <c r="G297" s="677">
        <v>0</v>
      </c>
      <c r="H297" s="677">
        <v>0</v>
      </c>
      <c r="I297" s="677">
        <v>0</v>
      </c>
      <c r="J297" s="677">
        <v>0</v>
      </c>
      <c r="K297" s="677">
        <v>0</v>
      </c>
      <c r="L297" s="677">
        <v>0</v>
      </c>
      <c r="M297" s="677">
        <v>0</v>
      </c>
      <c r="N297" s="678">
        <v>0</v>
      </c>
      <c r="O297" s="676">
        <v>0</v>
      </c>
      <c r="P297" s="677">
        <v>0</v>
      </c>
      <c r="Q297" s="677">
        <v>0</v>
      </c>
      <c r="R297" s="677">
        <v>0</v>
      </c>
      <c r="S297" s="677">
        <v>0</v>
      </c>
      <c r="T297" s="677">
        <v>0</v>
      </c>
      <c r="U297" s="677">
        <v>0</v>
      </c>
      <c r="V297" s="677">
        <v>0</v>
      </c>
      <c r="W297" s="677">
        <v>0</v>
      </c>
      <c r="X297" s="677">
        <v>0</v>
      </c>
      <c r="Y297" s="677">
        <v>0</v>
      </c>
      <c r="Z297" s="678">
        <v>0</v>
      </c>
      <c r="AA297" s="660">
        <v>0</v>
      </c>
      <c r="AB297" s="677">
        <v>0</v>
      </c>
      <c r="AC297" s="677">
        <v>0</v>
      </c>
      <c r="AD297" s="677">
        <v>0</v>
      </c>
      <c r="AE297" s="677">
        <v>0</v>
      </c>
      <c r="AF297" s="677">
        <v>0</v>
      </c>
      <c r="AG297" s="677">
        <v>0</v>
      </c>
      <c r="AH297" s="677">
        <v>0</v>
      </c>
      <c r="AI297" s="677">
        <v>0</v>
      </c>
      <c r="AJ297" s="677">
        <v>0</v>
      </c>
      <c r="AK297" s="677">
        <v>0</v>
      </c>
      <c r="AL297" s="677">
        <v>0</v>
      </c>
      <c r="AM297" s="677">
        <v>0</v>
      </c>
      <c r="AN297" s="677">
        <v>0</v>
      </c>
      <c r="AO297" s="677">
        <v>0</v>
      </c>
      <c r="AP297" s="677">
        <v>0</v>
      </c>
      <c r="AQ297" s="677">
        <v>0</v>
      </c>
      <c r="AR297" s="677">
        <v>0</v>
      </c>
      <c r="AS297" s="677">
        <v>0</v>
      </c>
      <c r="AT297" s="677">
        <v>0</v>
      </c>
      <c r="AU297" s="677">
        <v>0</v>
      </c>
      <c r="AV297" s="657">
        <v>0</v>
      </c>
      <c r="AW297" s="658">
        <v>0</v>
      </c>
      <c r="AX297" s="658">
        <v>0</v>
      </c>
      <c r="AY297" s="658">
        <v>0</v>
      </c>
      <c r="AZ297" s="658">
        <v>0</v>
      </c>
      <c r="BA297" s="658">
        <v>0</v>
      </c>
      <c r="BB297" s="658">
        <v>0</v>
      </c>
      <c r="BC297" s="658">
        <v>0</v>
      </c>
      <c r="BD297" s="658">
        <v>0</v>
      </c>
      <c r="BE297" s="659">
        <v>0</v>
      </c>
      <c r="BF297" s="417"/>
      <c r="BG297" s="408"/>
      <c r="BH297" s="408"/>
      <c r="BI297" s="408"/>
      <c r="BJ297" s="408"/>
      <c r="BK297" s="408"/>
    </row>
    <row r="298" spans="1:63" s="390" customFormat="1" ht="12.75">
      <c r="A298" s="411"/>
      <c r="B298" s="347" t="s">
        <v>376</v>
      </c>
      <c r="C298" s="676">
        <v>0</v>
      </c>
      <c r="D298" s="677">
        <v>0</v>
      </c>
      <c r="E298" s="677">
        <v>0</v>
      </c>
      <c r="F298" s="677">
        <v>0</v>
      </c>
      <c r="G298" s="677">
        <v>0</v>
      </c>
      <c r="H298" s="677">
        <v>0</v>
      </c>
      <c r="I298" s="677">
        <v>0</v>
      </c>
      <c r="J298" s="677">
        <v>0</v>
      </c>
      <c r="K298" s="677">
        <v>0</v>
      </c>
      <c r="L298" s="677">
        <v>0</v>
      </c>
      <c r="M298" s="677">
        <v>0</v>
      </c>
      <c r="N298" s="678">
        <v>0</v>
      </c>
      <c r="O298" s="676">
        <v>0</v>
      </c>
      <c r="P298" s="677">
        <v>0</v>
      </c>
      <c r="Q298" s="677">
        <v>0</v>
      </c>
      <c r="R298" s="677">
        <v>0</v>
      </c>
      <c r="S298" s="677">
        <v>0</v>
      </c>
      <c r="T298" s="677">
        <v>0</v>
      </c>
      <c r="U298" s="677">
        <v>0</v>
      </c>
      <c r="V298" s="677">
        <v>0</v>
      </c>
      <c r="W298" s="677">
        <v>0</v>
      </c>
      <c r="X298" s="677">
        <v>0</v>
      </c>
      <c r="Y298" s="677">
        <v>0</v>
      </c>
      <c r="Z298" s="678">
        <v>0</v>
      </c>
      <c r="AA298" s="660">
        <v>13.807176369999999</v>
      </c>
      <c r="AB298" s="677">
        <v>0</v>
      </c>
      <c r="AC298" s="677">
        <v>0</v>
      </c>
      <c r="AD298" s="677">
        <v>0</v>
      </c>
      <c r="AE298" s="677">
        <v>0</v>
      </c>
      <c r="AF298" s="677">
        <v>0</v>
      </c>
      <c r="AG298" s="677">
        <v>0</v>
      </c>
      <c r="AH298" s="677">
        <v>0</v>
      </c>
      <c r="AI298" s="677">
        <v>0</v>
      </c>
      <c r="AJ298" s="677">
        <v>0</v>
      </c>
      <c r="AK298" s="677">
        <v>0</v>
      </c>
      <c r="AL298" s="677">
        <v>0</v>
      </c>
      <c r="AM298" s="677">
        <v>0</v>
      </c>
      <c r="AN298" s="677">
        <v>0</v>
      </c>
      <c r="AO298" s="677">
        <v>0</v>
      </c>
      <c r="AP298" s="677">
        <v>0</v>
      </c>
      <c r="AQ298" s="677">
        <v>0</v>
      </c>
      <c r="AR298" s="677">
        <v>0</v>
      </c>
      <c r="AS298" s="677">
        <v>0</v>
      </c>
      <c r="AT298" s="677">
        <v>0</v>
      </c>
      <c r="AU298" s="677">
        <v>0</v>
      </c>
      <c r="AV298" s="657">
        <v>0</v>
      </c>
      <c r="AW298" s="658">
        <v>13.807176369999999</v>
      </c>
      <c r="AX298" s="658">
        <v>0</v>
      </c>
      <c r="AY298" s="658">
        <v>0</v>
      </c>
      <c r="AZ298" s="658">
        <v>0</v>
      </c>
      <c r="BA298" s="658">
        <v>13.807176369999999</v>
      </c>
      <c r="BB298" s="658">
        <v>0</v>
      </c>
      <c r="BC298" s="658">
        <v>0</v>
      </c>
      <c r="BD298" s="658">
        <v>0</v>
      </c>
      <c r="BE298" s="659">
        <v>13.807176369999999</v>
      </c>
      <c r="BF298" s="417"/>
      <c r="BG298" s="408"/>
      <c r="BH298" s="408"/>
      <c r="BI298" s="408"/>
      <c r="BJ298" s="408"/>
      <c r="BK298" s="408"/>
    </row>
    <row r="299" spans="1:63" s="390" customFormat="1" ht="12.75">
      <c r="A299" s="411"/>
      <c r="B299" s="347" t="s">
        <v>377</v>
      </c>
      <c r="C299" s="676">
        <v>0</v>
      </c>
      <c r="D299" s="677">
        <v>0</v>
      </c>
      <c r="E299" s="677">
        <v>0</v>
      </c>
      <c r="F299" s="677">
        <v>0</v>
      </c>
      <c r="G299" s="677">
        <v>0</v>
      </c>
      <c r="H299" s="677">
        <v>0</v>
      </c>
      <c r="I299" s="677">
        <v>0</v>
      </c>
      <c r="J299" s="677">
        <v>0</v>
      </c>
      <c r="K299" s="677">
        <v>0</v>
      </c>
      <c r="L299" s="677">
        <v>0</v>
      </c>
      <c r="M299" s="677">
        <v>0</v>
      </c>
      <c r="N299" s="678">
        <v>0</v>
      </c>
      <c r="O299" s="676">
        <v>0</v>
      </c>
      <c r="P299" s="677">
        <v>0</v>
      </c>
      <c r="Q299" s="677">
        <v>0</v>
      </c>
      <c r="R299" s="677">
        <v>0</v>
      </c>
      <c r="S299" s="677">
        <v>0</v>
      </c>
      <c r="T299" s="677">
        <v>0</v>
      </c>
      <c r="U299" s="677">
        <v>0</v>
      </c>
      <c r="V299" s="677">
        <v>0</v>
      </c>
      <c r="W299" s="677">
        <v>0</v>
      </c>
      <c r="X299" s="677">
        <v>0</v>
      </c>
      <c r="Y299" s="677">
        <v>0</v>
      </c>
      <c r="Z299" s="678">
        <v>0</v>
      </c>
      <c r="AA299" s="660">
        <v>0</v>
      </c>
      <c r="AB299" s="677">
        <v>0</v>
      </c>
      <c r="AC299" s="677">
        <v>0</v>
      </c>
      <c r="AD299" s="677">
        <v>0</v>
      </c>
      <c r="AE299" s="677">
        <v>0</v>
      </c>
      <c r="AF299" s="677">
        <v>0</v>
      </c>
      <c r="AG299" s="677">
        <v>0</v>
      </c>
      <c r="AH299" s="677">
        <v>0</v>
      </c>
      <c r="AI299" s="677">
        <v>0</v>
      </c>
      <c r="AJ299" s="677">
        <v>0</v>
      </c>
      <c r="AK299" s="677">
        <v>0</v>
      </c>
      <c r="AL299" s="677">
        <v>0</v>
      </c>
      <c r="AM299" s="677">
        <v>0</v>
      </c>
      <c r="AN299" s="677">
        <v>0</v>
      </c>
      <c r="AO299" s="677">
        <v>0</v>
      </c>
      <c r="AP299" s="677">
        <v>0</v>
      </c>
      <c r="AQ299" s="677">
        <v>0</v>
      </c>
      <c r="AR299" s="677">
        <v>0</v>
      </c>
      <c r="AS299" s="677">
        <v>0</v>
      </c>
      <c r="AT299" s="677">
        <v>0</v>
      </c>
      <c r="AU299" s="677">
        <v>0</v>
      </c>
      <c r="AV299" s="657">
        <v>0</v>
      </c>
      <c r="AW299" s="658">
        <v>0</v>
      </c>
      <c r="AX299" s="658">
        <v>0</v>
      </c>
      <c r="AY299" s="658">
        <v>0</v>
      </c>
      <c r="AZ299" s="658">
        <v>0</v>
      </c>
      <c r="BA299" s="658">
        <v>0</v>
      </c>
      <c r="BB299" s="658">
        <v>0</v>
      </c>
      <c r="BC299" s="658">
        <v>0</v>
      </c>
      <c r="BD299" s="658">
        <v>0</v>
      </c>
      <c r="BE299" s="659">
        <v>0</v>
      </c>
      <c r="BF299" s="417"/>
      <c r="BG299" s="408"/>
      <c r="BH299" s="408"/>
      <c r="BI299" s="408"/>
      <c r="BJ299" s="408"/>
      <c r="BK299" s="408"/>
    </row>
    <row r="300" spans="1:63" s="390" customFormat="1" ht="12.75">
      <c r="A300" s="411"/>
      <c r="B300" s="347" t="s">
        <v>67</v>
      </c>
      <c r="C300" s="676">
        <v>0</v>
      </c>
      <c r="D300" s="677">
        <v>0</v>
      </c>
      <c r="E300" s="677">
        <v>0</v>
      </c>
      <c r="F300" s="677">
        <v>0</v>
      </c>
      <c r="G300" s="677">
        <v>0</v>
      </c>
      <c r="H300" s="677">
        <v>0</v>
      </c>
      <c r="I300" s="677">
        <v>0</v>
      </c>
      <c r="J300" s="677">
        <v>0</v>
      </c>
      <c r="K300" s="677">
        <v>0</v>
      </c>
      <c r="L300" s="677">
        <v>0</v>
      </c>
      <c r="M300" s="677">
        <v>0</v>
      </c>
      <c r="N300" s="678">
        <v>0</v>
      </c>
      <c r="O300" s="676">
        <v>0</v>
      </c>
      <c r="P300" s="677">
        <v>0</v>
      </c>
      <c r="Q300" s="677">
        <v>0</v>
      </c>
      <c r="R300" s="677">
        <v>0</v>
      </c>
      <c r="S300" s="677">
        <v>0</v>
      </c>
      <c r="T300" s="677">
        <v>0</v>
      </c>
      <c r="U300" s="677">
        <v>0</v>
      </c>
      <c r="V300" s="677">
        <v>0</v>
      </c>
      <c r="W300" s="677">
        <v>0</v>
      </c>
      <c r="X300" s="677">
        <v>0</v>
      </c>
      <c r="Y300" s="677">
        <v>0</v>
      </c>
      <c r="Z300" s="678">
        <v>0</v>
      </c>
      <c r="AA300" s="660">
        <v>0</v>
      </c>
      <c r="AB300" s="677">
        <v>0</v>
      </c>
      <c r="AC300" s="677">
        <v>0</v>
      </c>
      <c r="AD300" s="677">
        <v>0</v>
      </c>
      <c r="AE300" s="677">
        <v>0</v>
      </c>
      <c r="AF300" s="677">
        <v>0</v>
      </c>
      <c r="AG300" s="677">
        <v>0</v>
      </c>
      <c r="AH300" s="677">
        <v>0</v>
      </c>
      <c r="AI300" s="677">
        <v>0</v>
      </c>
      <c r="AJ300" s="677">
        <v>0</v>
      </c>
      <c r="AK300" s="677">
        <v>0</v>
      </c>
      <c r="AL300" s="677">
        <v>0</v>
      </c>
      <c r="AM300" s="677">
        <v>0</v>
      </c>
      <c r="AN300" s="677">
        <v>0</v>
      </c>
      <c r="AO300" s="677">
        <v>0</v>
      </c>
      <c r="AP300" s="677">
        <v>0</v>
      </c>
      <c r="AQ300" s="677">
        <v>0</v>
      </c>
      <c r="AR300" s="677">
        <v>0</v>
      </c>
      <c r="AS300" s="677">
        <v>0</v>
      </c>
      <c r="AT300" s="677">
        <v>0</v>
      </c>
      <c r="AU300" s="677">
        <v>0</v>
      </c>
      <c r="AV300" s="657">
        <v>0</v>
      </c>
      <c r="AW300" s="658">
        <v>0</v>
      </c>
      <c r="AX300" s="658">
        <v>0</v>
      </c>
      <c r="AY300" s="658">
        <v>0</v>
      </c>
      <c r="AZ300" s="658">
        <v>0</v>
      </c>
      <c r="BA300" s="658">
        <v>0</v>
      </c>
      <c r="BB300" s="658">
        <v>0</v>
      </c>
      <c r="BC300" s="658">
        <v>0</v>
      </c>
      <c r="BD300" s="658">
        <v>0</v>
      </c>
      <c r="BE300" s="659">
        <v>0</v>
      </c>
      <c r="BF300" s="417"/>
      <c r="BG300" s="408"/>
      <c r="BH300" s="408"/>
      <c r="BI300" s="408"/>
      <c r="BJ300" s="408"/>
      <c r="BK300" s="408"/>
    </row>
    <row r="301" spans="1:63" s="427" customFormat="1" ht="18.75" customHeight="1">
      <c r="A301" s="662"/>
      <c r="B301" s="663" t="s">
        <v>232</v>
      </c>
      <c r="C301" s="664"/>
      <c r="D301" s="665"/>
      <c r="E301" s="665"/>
      <c r="F301" s="665"/>
      <c r="G301" s="665"/>
      <c r="H301" s="665"/>
      <c r="I301" s="665"/>
      <c r="J301" s="665"/>
      <c r="K301" s="665"/>
      <c r="L301" s="665"/>
      <c r="M301" s="665"/>
      <c r="N301" s="666"/>
      <c r="O301" s="664"/>
      <c r="P301" s="665"/>
      <c r="Q301" s="665"/>
      <c r="R301" s="665"/>
      <c r="S301" s="665"/>
      <c r="T301" s="665"/>
      <c r="U301" s="665"/>
      <c r="V301" s="665"/>
      <c r="W301" s="665"/>
      <c r="X301" s="665"/>
      <c r="Y301" s="665"/>
      <c r="Z301" s="666"/>
      <c r="AA301" s="667"/>
      <c r="AB301" s="665">
        <v>0</v>
      </c>
      <c r="AC301" s="665">
        <v>0</v>
      </c>
      <c r="AD301" s="665">
        <v>0</v>
      </c>
      <c r="AE301" s="665">
        <v>0</v>
      </c>
      <c r="AF301" s="665"/>
      <c r="AG301" s="665"/>
      <c r="AH301" s="665"/>
      <c r="AI301" s="665"/>
      <c r="AJ301" s="665"/>
      <c r="AK301" s="665"/>
      <c r="AL301" s="665"/>
      <c r="AM301" s="665"/>
      <c r="AN301" s="665">
        <v>0</v>
      </c>
      <c r="AO301" s="665">
        <v>0</v>
      </c>
      <c r="AP301" s="665">
        <v>0</v>
      </c>
      <c r="AQ301" s="665">
        <v>0</v>
      </c>
      <c r="AR301" s="665">
        <v>0</v>
      </c>
      <c r="AS301" s="665">
        <v>0</v>
      </c>
      <c r="AT301" s="665">
        <v>0</v>
      </c>
      <c r="AU301" s="665">
        <v>0</v>
      </c>
      <c r="AV301" s="664"/>
      <c r="AW301" s="665"/>
      <c r="AX301" s="665"/>
      <c r="AY301" s="665"/>
      <c r="AZ301" s="665"/>
      <c r="BA301" s="665"/>
      <c r="BB301" s="665"/>
      <c r="BC301" s="665"/>
      <c r="BD301" s="665"/>
      <c r="BE301" s="666"/>
      <c r="BF301" s="417"/>
      <c r="BG301" s="408"/>
      <c r="BH301" s="408"/>
      <c r="BI301" s="408"/>
      <c r="BJ301" s="408"/>
      <c r="BK301" s="408"/>
    </row>
    <row r="302" spans="1:63" s="400" customFormat="1" ht="25.5" customHeight="1">
      <c r="A302" s="411">
        <v>10</v>
      </c>
      <c r="B302" s="413" t="s">
        <v>234</v>
      </c>
      <c r="C302" s="657">
        <v>0</v>
      </c>
      <c r="D302" s="658">
        <v>0</v>
      </c>
      <c r="E302" s="658">
        <v>0</v>
      </c>
      <c r="F302" s="658">
        <v>0</v>
      </c>
      <c r="G302" s="658">
        <v>0</v>
      </c>
      <c r="H302" s="658">
        <v>0</v>
      </c>
      <c r="I302" s="658">
        <v>0</v>
      </c>
      <c r="J302" s="658">
        <v>0</v>
      </c>
      <c r="K302" s="658">
        <v>0</v>
      </c>
      <c r="L302" s="658">
        <v>0</v>
      </c>
      <c r="M302" s="658">
        <v>0</v>
      </c>
      <c r="N302" s="659">
        <v>0</v>
      </c>
      <c r="O302" s="657">
        <v>0</v>
      </c>
      <c r="P302" s="658">
        <v>0</v>
      </c>
      <c r="Q302" s="658">
        <v>0</v>
      </c>
      <c r="R302" s="658">
        <v>0</v>
      </c>
      <c r="S302" s="658">
        <v>0</v>
      </c>
      <c r="T302" s="658">
        <v>0</v>
      </c>
      <c r="U302" s="658">
        <v>0</v>
      </c>
      <c r="V302" s="658">
        <v>0</v>
      </c>
      <c r="W302" s="658">
        <v>0</v>
      </c>
      <c r="X302" s="658">
        <v>0</v>
      </c>
      <c r="Y302" s="658">
        <v>0</v>
      </c>
      <c r="Z302" s="659">
        <v>0</v>
      </c>
      <c r="AA302" s="674">
        <v>2.5423728799999998</v>
      </c>
      <c r="AB302" s="658">
        <v>0</v>
      </c>
      <c r="AC302" s="658">
        <v>0</v>
      </c>
      <c r="AD302" s="658">
        <v>0</v>
      </c>
      <c r="AE302" s="658">
        <v>0</v>
      </c>
      <c r="AF302" s="658"/>
      <c r="AG302" s="658"/>
      <c r="AH302" s="658"/>
      <c r="AI302" s="658"/>
      <c r="AJ302" s="658"/>
      <c r="AK302" s="658"/>
      <c r="AL302" s="658"/>
      <c r="AM302" s="658"/>
      <c r="AN302" s="658">
        <v>0</v>
      </c>
      <c r="AO302" s="658">
        <v>0</v>
      </c>
      <c r="AP302" s="658">
        <v>0</v>
      </c>
      <c r="AQ302" s="658">
        <v>0</v>
      </c>
      <c r="AR302" s="658">
        <v>0</v>
      </c>
      <c r="AS302" s="658">
        <v>0</v>
      </c>
      <c r="AT302" s="658">
        <v>0</v>
      </c>
      <c r="AU302" s="658">
        <v>0</v>
      </c>
      <c r="AV302" s="671">
        <v>0</v>
      </c>
      <c r="AW302" s="672">
        <v>0</v>
      </c>
      <c r="AX302" s="672">
        <v>0</v>
      </c>
      <c r="AY302" s="672">
        <v>0</v>
      </c>
      <c r="AZ302" s="672">
        <v>0</v>
      </c>
      <c r="BA302" s="672">
        <v>0</v>
      </c>
      <c r="BB302" s="672">
        <v>2.5423728799999998</v>
      </c>
      <c r="BC302" s="672">
        <v>0</v>
      </c>
      <c r="BD302" s="672">
        <v>0</v>
      </c>
      <c r="BE302" s="673">
        <v>2.5423728799999998</v>
      </c>
      <c r="BF302" s="419"/>
      <c r="BG302" s="416"/>
      <c r="BH302" s="416"/>
      <c r="BI302" s="416"/>
      <c r="BJ302" s="416"/>
      <c r="BK302" s="416"/>
    </row>
    <row r="303" spans="1:63" s="390" customFormat="1" ht="12.75">
      <c r="A303" s="410"/>
      <c r="B303" s="360" t="s">
        <v>361</v>
      </c>
      <c r="C303" s="676">
        <v>0</v>
      </c>
      <c r="D303" s="677">
        <v>0</v>
      </c>
      <c r="E303" s="677">
        <v>0</v>
      </c>
      <c r="F303" s="677">
        <v>0</v>
      </c>
      <c r="G303" s="677">
        <v>0</v>
      </c>
      <c r="H303" s="677">
        <v>0</v>
      </c>
      <c r="I303" s="677">
        <v>0</v>
      </c>
      <c r="J303" s="677">
        <v>0</v>
      </c>
      <c r="K303" s="677">
        <v>0</v>
      </c>
      <c r="L303" s="677">
        <v>0</v>
      </c>
      <c r="M303" s="677">
        <v>0</v>
      </c>
      <c r="N303" s="678">
        <v>0</v>
      </c>
      <c r="O303" s="676">
        <v>0</v>
      </c>
      <c r="P303" s="677">
        <v>0</v>
      </c>
      <c r="Q303" s="677">
        <v>0</v>
      </c>
      <c r="R303" s="677">
        <v>0</v>
      </c>
      <c r="S303" s="677">
        <v>0</v>
      </c>
      <c r="T303" s="677">
        <v>0</v>
      </c>
      <c r="U303" s="677">
        <v>0</v>
      </c>
      <c r="V303" s="677">
        <v>0</v>
      </c>
      <c r="W303" s="677">
        <v>0</v>
      </c>
      <c r="X303" s="677">
        <v>0</v>
      </c>
      <c r="Y303" s="677">
        <v>0</v>
      </c>
      <c r="Z303" s="678">
        <v>0</v>
      </c>
      <c r="AA303" s="679">
        <v>2.5423728799999998</v>
      </c>
      <c r="AB303" s="677">
        <v>0</v>
      </c>
      <c r="AC303" s="677">
        <v>0</v>
      </c>
      <c r="AD303" s="677">
        <v>0</v>
      </c>
      <c r="AE303" s="677">
        <v>0</v>
      </c>
      <c r="AF303" s="677"/>
      <c r="AG303" s="677"/>
      <c r="AH303" s="677"/>
      <c r="AI303" s="677"/>
      <c r="AJ303" s="677"/>
      <c r="AK303" s="677"/>
      <c r="AL303" s="677"/>
      <c r="AM303" s="677"/>
      <c r="AN303" s="677">
        <v>0</v>
      </c>
      <c r="AO303" s="677">
        <v>0</v>
      </c>
      <c r="AP303" s="677">
        <v>0</v>
      </c>
      <c r="AQ303" s="677">
        <v>0</v>
      </c>
      <c r="AR303" s="677">
        <v>0</v>
      </c>
      <c r="AS303" s="677">
        <v>0</v>
      </c>
      <c r="AT303" s="677">
        <v>0</v>
      </c>
      <c r="AU303" s="677">
        <v>0</v>
      </c>
      <c r="AV303" s="676">
        <v>0</v>
      </c>
      <c r="AW303" s="677">
        <v>0</v>
      </c>
      <c r="AX303" s="677">
        <v>0</v>
      </c>
      <c r="AY303" s="677">
        <v>0</v>
      </c>
      <c r="AZ303" s="677">
        <v>0</v>
      </c>
      <c r="BA303" s="677">
        <v>0</v>
      </c>
      <c r="BB303" s="677">
        <v>2.5423728799999998</v>
      </c>
      <c r="BC303" s="677">
        <v>0</v>
      </c>
      <c r="BD303" s="677">
        <v>0</v>
      </c>
      <c r="BE303" s="678">
        <v>2.5423728799999998</v>
      </c>
      <c r="BF303" s="417"/>
      <c r="BG303" s="408"/>
      <c r="BH303" s="408"/>
      <c r="BI303" s="408"/>
      <c r="BJ303" s="408"/>
      <c r="BK303" s="408"/>
    </row>
    <row r="304" spans="1:63" s="390" customFormat="1" ht="12.75">
      <c r="A304" s="410"/>
      <c r="B304" s="360" t="s">
        <v>362</v>
      </c>
      <c r="C304" s="676">
        <v>0</v>
      </c>
      <c r="D304" s="677">
        <v>0</v>
      </c>
      <c r="E304" s="677">
        <v>0</v>
      </c>
      <c r="F304" s="677">
        <v>0</v>
      </c>
      <c r="G304" s="677">
        <v>0</v>
      </c>
      <c r="H304" s="677">
        <v>0</v>
      </c>
      <c r="I304" s="677">
        <v>0</v>
      </c>
      <c r="J304" s="677">
        <v>0</v>
      </c>
      <c r="K304" s="677">
        <v>0</v>
      </c>
      <c r="L304" s="677">
        <v>0</v>
      </c>
      <c r="M304" s="677">
        <v>0</v>
      </c>
      <c r="N304" s="678">
        <v>0</v>
      </c>
      <c r="O304" s="676">
        <v>0</v>
      </c>
      <c r="P304" s="677">
        <v>0</v>
      </c>
      <c r="Q304" s="677">
        <v>0</v>
      </c>
      <c r="R304" s="677">
        <v>0</v>
      </c>
      <c r="S304" s="677">
        <v>0</v>
      </c>
      <c r="T304" s="677">
        <v>0</v>
      </c>
      <c r="U304" s="677">
        <v>0</v>
      </c>
      <c r="V304" s="677">
        <v>0</v>
      </c>
      <c r="W304" s="677">
        <v>0</v>
      </c>
      <c r="X304" s="677">
        <v>0</v>
      </c>
      <c r="Y304" s="677">
        <v>0</v>
      </c>
      <c r="Z304" s="678">
        <v>0</v>
      </c>
      <c r="AA304" s="679">
        <v>0</v>
      </c>
      <c r="AB304" s="677">
        <v>0</v>
      </c>
      <c r="AC304" s="677">
        <v>0</v>
      </c>
      <c r="AD304" s="677">
        <v>0</v>
      </c>
      <c r="AE304" s="677">
        <v>0</v>
      </c>
      <c r="AF304" s="677"/>
      <c r="AG304" s="677"/>
      <c r="AH304" s="677"/>
      <c r="AI304" s="677"/>
      <c r="AJ304" s="677"/>
      <c r="AK304" s="677"/>
      <c r="AL304" s="677"/>
      <c r="AM304" s="677"/>
      <c r="AN304" s="677">
        <v>0</v>
      </c>
      <c r="AO304" s="677">
        <v>0</v>
      </c>
      <c r="AP304" s="677">
        <v>0</v>
      </c>
      <c r="AQ304" s="677">
        <v>0</v>
      </c>
      <c r="AR304" s="677">
        <v>0</v>
      </c>
      <c r="AS304" s="677">
        <v>0</v>
      </c>
      <c r="AT304" s="677">
        <v>0</v>
      </c>
      <c r="AU304" s="677">
        <v>0</v>
      </c>
      <c r="AV304" s="676">
        <v>0</v>
      </c>
      <c r="AW304" s="677">
        <v>0</v>
      </c>
      <c r="AX304" s="677">
        <v>0</v>
      </c>
      <c r="AY304" s="677">
        <v>0</v>
      </c>
      <c r="AZ304" s="677">
        <v>0</v>
      </c>
      <c r="BA304" s="677">
        <v>0</v>
      </c>
      <c r="BB304" s="677">
        <v>0</v>
      </c>
      <c r="BC304" s="677">
        <v>0</v>
      </c>
      <c r="BD304" s="677">
        <v>0</v>
      </c>
      <c r="BE304" s="678">
        <v>0</v>
      </c>
      <c r="BF304" s="417"/>
      <c r="BG304" s="408"/>
      <c r="BH304" s="408"/>
      <c r="BI304" s="408"/>
      <c r="BJ304" s="408"/>
      <c r="BK304" s="408"/>
    </row>
    <row r="305" spans="1:63" s="390" customFormat="1" ht="12.75">
      <c r="A305" s="410"/>
      <c r="B305" s="360" t="s">
        <v>363</v>
      </c>
      <c r="C305" s="676">
        <v>0</v>
      </c>
      <c r="D305" s="677">
        <v>0</v>
      </c>
      <c r="E305" s="677">
        <v>0</v>
      </c>
      <c r="F305" s="677">
        <v>0</v>
      </c>
      <c r="G305" s="677">
        <v>0</v>
      </c>
      <c r="H305" s="677">
        <v>0</v>
      </c>
      <c r="I305" s="677">
        <v>0</v>
      </c>
      <c r="J305" s="677">
        <v>0</v>
      </c>
      <c r="K305" s="677">
        <v>0</v>
      </c>
      <c r="L305" s="677">
        <v>0</v>
      </c>
      <c r="M305" s="677">
        <v>0</v>
      </c>
      <c r="N305" s="678">
        <v>0</v>
      </c>
      <c r="O305" s="676">
        <v>0</v>
      </c>
      <c r="P305" s="677">
        <v>0</v>
      </c>
      <c r="Q305" s="677">
        <v>0</v>
      </c>
      <c r="R305" s="677">
        <v>0</v>
      </c>
      <c r="S305" s="677">
        <v>0</v>
      </c>
      <c r="T305" s="677">
        <v>0</v>
      </c>
      <c r="U305" s="677">
        <v>0</v>
      </c>
      <c r="V305" s="677">
        <v>0</v>
      </c>
      <c r="W305" s="677">
        <v>0</v>
      </c>
      <c r="X305" s="677">
        <v>0</v>
      </c>
      <c r="Y305" s="677">
        <v>0</v>
      </c>
      <c r="Z305" s="678">
        <v>0</v>
      </c>
      <c r="AA305" s="679">
        <v>0</v>
      </c>
      <c r="AB305" s="677">
        <v>0</v>
      </c>
      <c r="AC305" s="677">
        <v>0</v>
      </c>
      <c r="AD305" s="677">
        <v>0</v>
      </c>
      <c r="AE305" s="677">
        <v>0</v>
      </c>
      <c r="AF305" s="677"/>
      <c r="AG305" s="677"/>
      <c r="AH305" s="677"/>
      <c r="AI305" s="677"/>
      <c r="AJ305" s="677"/>
      <c r="AK305" s="677"/>
      <c r="AL305" s="677"/>
      <c r="AM305" s="677"/>
      <c r="AN305" s="677">
        <v>0</v>
      </c>
      <c r="AO305" s="677">
        <v>0</v>
      </c>
      <c r="AP305" s="677">
        <v>0</v>
      </c>
      <c r="AQ305" s="677">
        <v>0</v>
      </c>
      <c r="AR305" s="677">
        <v>0</v>
      </c>
      <c r="AS305" s="677">
        <v>0</v>
      </c>
      <c r="AT305" s="677">
        <v>0</v>
      </c>
      <c r="AU305" s="677">
        <v>0</v>
      </c>
      <c r="AV305" s="676">
        <v>0</v>
      </c>
      <c r="AW305" s="677">
        <v>0</v>
      </c>
      <c r="AX305" s="677">
        <v>0</v>
      </c>
      <c r="AY305" s="677">
        <v>0</v>
      </c>
      <c r="AZ305" s="677">
        <v>0</v>
      </c>
      <c r="BA305" s="677">
        <v>0</v>
      </c>
      <c r="BB305" s="677">
        <v>0</v>
      </c>
      <c r="BC305" s="677">
        <v>0</v>
      </c>
      <c r="BD305" s="677">
        <v>0</v>
      </c>
      <c r="BE305" s="678">
        <v>0</v>
      </c>
      <c r="BF305" s="417"/>
      <c r="BG305" s="408"/>
      <c r="BH305" s="408"/>
      <c r="BI305" s="408"/>
      <c r="BJ305" s="408"/>
      <c r="BK305" s="408"/>
    </row>
    <row r="306" spans="1:63" s="390" customFormat="1" ht="12.75">
      <c r="A306" s="410"/>
      <c r="B306" s="360" t="s">
        <v>364</v>
      </c>
      <c r="C306" s="676">
        <v>0</v>
      </c>
      <c r="D306" s="677">
        <v>0</v>
      </c>
      <c r="E306" s="677">
        <v>0</v>
      </c>
      <c r="F306" s="677">
        <v>0</v>
      </c>
      <c r="G306" s="677">
        <v>0</v>
      </c>
      <c r="H306" s="677">
        <v>0</v>
      </c>
      <c r="I306" s="677">
        <v>0</v>
      </c>
      <c r="J306" s="677">
        <v>0</v>
      </c>
      <c r="K306" s="677">
        <v>0</v>
      </c>
      <c r="L306" s="677">
        <v>0</v>
      </c>
      <c r="M306" s="677">
        <v>0</v>
      </c>
      <c r="N306" s="678">
        <v>0</v>
      </c>
      <c r="O306" s="676">
        <v>0</v>
      </c>
      <c r="P306" s="677">
        <v>0</v>
      </c>
      <c r="Q306" s="677">
        <v>0</v>
      </c>
      <c r="R306" s="677">
        <v>0</v>
      </c>
      <c r="S306" s="677">
        <v>0</v>
      </c>
      <c r="T306" s="677">
        <v>0</v>
      </c>
      <c r="U306" s="677">
        <v>0</v>
      </c>
      <c r="V306" s="677">
        <v>0</v>
      </c>
      <c r="W306" s="677">
        <v>0</v>
      </c>
      <c r="X306" s="677">
        <v>0</v>
      </c>
      <c r="Y306" s="677">
        <v>0</v>
      </c>
      <c r="Z306" s="678">
        <v>0</v>
      </c>
      <c r="AA306" s="679">
        <v>0</v>
      </c>
      <c r="AB306" s="677">
        <v>0</v>
      </c>
      <c r="AC306" s="677">
        <v>0</v>
      </c>
      <c r="AD306" s="677">
        <v>0</v>
      </c>
      <c r="AE306" s="677">
        <v>0</v>
      </c>
      <c r="AF306" s="677"/>
      <c r="AG306" s="677"/>
      <c r="AH306" s="677"/>
      <c r="AI306" s="677"/>
      <c r="AJ306" s="677"/>
      <c r="AK306" s="677"/>
      <c r="AL306" s="677"/>
      <c r="AM306" s="677"/>
      <c r="AN306" s="677">
        <v>0</v>
      </c>
      <c r="AO306" s="677">
        <v>0</v>
      </c>
      <c r="AP306" s="677">
        <v>0</v>
      </c>
      <c r="AQ306" s="677">
        <v>0</v>
      </c>
      <c r="AR306" s="677">
        <v>0</v>
      </c>
      <c r="AS306" s="677">
        <v>0</v>
      </c>
      <c r="AT306" s="677">
        <v>0</v>
      </c>
      <c r="AU306" s="677">
        <v>0</v>
      </c>
      <c r="AV306" s="676"/>
      <c r="AW306" s="677">
        <v>0</v>
      </c>
      <c r="AX306" s="677"/>
      <c r="AY306" s="677"/>
      <c r="AZ306" s="677"/>
      <c r="BA306" s="677"/>
      <c r="BB306" s="677"/>
      <c r="BC306" s="677"/>
      <c r="BD306" s="677"/>
      <c r="BE306" s="678">
        <v>0</v>
      </c>
      <c r="BF306" s="417"/>
      <c r="BG306" s="408"/>
      <c r="BH306" s="408"/>
      <c r="BI306" s="408"/>
      <c r="BJ306" s="408"/>
      <c r="BK306" s="408"/>
    </row>
    <row r="307" spans="1:63" s="390" customFormat="1" ht="12.75">
      <c r="A307" s="410"/>
      <c r="B307" s="360" t="s">
        <v>365</v>
      </c>
      <c r="C307" s="676">
        <v>0</v>
      </c>
      <c r="D307" s="677">
        <v>0</v>
      </c>
      <c r="E307" s="677">
        <v>0</v>
      </c>
      <c r="F307" s="677">
        <v>0</v>
      </c>
      <c r="G307" s="677">
        <v>0</v>
      </c>
      <c r="H307" s="677">
        <v>0</v>
      </c>
      <c r="I307" s="677">
        <v>0</v>
      </c>
      <c r="J307" s="677">
        <v>0</v>
      </c>
      <c r="K307" s="677">
        <v>0</v>
      </c>
      <c r="L307" s="677">
        <v>0</v>
      </c>
      <c r="M307" s="677">
        <v>0</v>
      </c>
      <c r="N307" s="678">
        <v>0</v>
      </c>
      <c r="O307" s="676">
        <v>0</v>
      </c>
      <c r="P307" s="677">
        <v>0</v>
      </c>
      <c r="Q307" s="677">
        <v>0</v>
      </c>
      <c r="R307" s="677">
        <v>0</v>
      </c>
      <c r="S307" s="677">
        <v>0</v>
      </c>
      <c r="T307" s="677">
        <v>0</v>
      </c>
      <c r="U307" s="677">
        <v>0</v>
      </c>
      <c r="V307" s="677">
        <v>0</v>
      </c>
      <c r="W307" s="677">
        <v>0</v>
      </c>
      <c r="X307" s="677">
        <v>0</v>
      </c>
      <c r="Y307" s="677">
        <v>0</v>
      </c>
      <c r="Z307" s="678">
        <v>0</v>
      </c>
      <c r="AA307" s="679">
        <v>0</v>
      </c>
      <c r="AB307" s="677">
        <v>0</v>
      </c>
      <c r="AC307" s="677">
        <v>0</v>
      </c>
      <c r="AD307" s="677">
        <v>0</v>
      </c>
      <c r="AE307" s="677">
        <v>0</v>
      </c>
      <c r="AF307" s="677"/>
      <c r="AG307" s="677"/>
      <c r="AH307" s="677"/>
      <c r="AI307" s="677"/>
      <c r="AJ307" s="677"/>
      <c r="AK307" s="677"/>
      <c r="AL307" s="677"/>
      <c r="AM307" s="677"/>
      <c r="AN307" s="677">
        <v>0</v>
      </c>
      <c r="AO307" s="677">
        <v>0</v>
      </c>
      <c r="AP307" s="677">
        <v>0</v>
      </c>
      <c r="AQ307" s="677">
        <v>0</v>
      </c>
      <c r="AR307" s="677">
        <v>0</v>
      </c>
      <c r="AS307" s="677">
        <v>0</v>
      </c>
      <c r="AT307" s="677">
        <v>0</v>
      </c>
      <c r="AU307" s="677">
        <v>0</v>
      </c>
      <c r="AV307" s="676"/>
      <c r="AW307" s="677">
        <v>0</v>
      </c>
      <c r="AX307" s="677"/>
      <c r="AY307" s="677"/>
      <c r="AZ307" s="677"/>
      <c r="BA307" s="677"/>
      <c r="BB307" s="677"/>
      <c r="BC307" s="677"/>
      <c r="BD307" s="677"/>
      <c r="BE307" s="678">
        <v>0</v>
      </c>
      <c r="BF307" s="417"/>
      <c r="BG307" s="408"/>
      <c r="BH307" s="408"/>
      <c r="BI307" s="408"/>
      <c r="BJ307" s="408"/>
      <c r="BK307" s="408"/>
    </row>
    <row r="308" spans="1:63" s="390" customFormat="1" ht="12.75">
      <c r="A308" s="410"/>
      <c r="B308" s="360" t="s">
        <v>366</v>
      </c>
      <c r="C308" s="676">
        <v>0</v>
      </c>
      <c r="D308" s="677">
        <v>0</v>
      </c>
      <c r="E308" s="677">
        <v>0</v>
      </c>
      <c r="F308" s="677">
        <v>0</v>
      </c>
      <c r="G308" s="677">
        <v>0</v>
      </c>
      <c r="H308" s="677">
        <v>0</v>
      </c>
      <c r="I308" s="677">
        <v>0</v>
      </c>
      <c r="J308" s="677">
        <v>0</v>
      </c>
      <c r="K308" s="677">
        <v>0</v>
      </c>
      <c r="L308" s="677">
        <v>0</v>
      </c>
      <c r="M308" s="677">
        <v>0</v>
      </c>
      <c r="N308" s="678">
        <v>0</v>
      </c>
      <c r="O308" s="676">
        <v>0</v>
      </c>
      <c r="P308" s="677">
        <v>0</v>
      </c>
      <c r="Q308" s="677">
        <v>0</v>
      </c>
      <c r="R308" s="677">
        <v>0</v>
      </c>
      <c r="S308" s="677">
        <v>0</v>
      </c>
      <c r="T308" s="677">
        <v>0</v>
      </c>
      <c r="U308" s="677">
        <v>0</v>
      </c>
      <c r="V308" s="677">
        <v>0</v>
      </c>
      <c r="W308" s="677">
        <v>0</v>
      </c>
      <c r="X308" s="677">
        <v>0</v>
      </c>
      <c r="Y308" s="677">
        <v>0</v>
      </c>
      <c r="Z308" s="678">
        <v>0</v>
      </c>
      <c r="AA308" s="679">
        <v>0</v>
      </c>
      <c r="AB308" s="677">
        <v>0</v>
      </c>
      <c r="AC308" s="677">
        <v>0</v>
      </c>
      <c r="AD308" s="677">
        <v>0</v>
      </c>
      <c r="AE308" s="677">
        <v>0</v>
      </c>
      <c r="AF308" s="677"/>
      <c r="AG308" s="677"/>
      <c r="AH308" s="677"/>
      <c r="AI308" s="677"/>
      <c r="AJ308" s="677"/>
      <c r="AK308" s="677"/>
      <c r="AL308" s="677"/>
      <c r="AM308" s="677"/>
      <c r="AN308" s="677">
        <v>0</v>
      </c>
      <c r="AO308" s="677">
        <v>0</v>
      </c>
      <c r="AP308" s="677">
        <v>0</v>
      </c>
      <c r="AQ308" s="677">
        <v>0</v>
      </c>
      <c r="AR308" s="677">
        <v>0</v>
      </c>
      <c r="AS308" s="677">
        <v>0</v>
      </c>
      <c r="AT308" s="677">
        <v>0</v>
      </c>
      <c r="AU308" s="677">
        <v>0</v>
      </c>
      <c r="AV308" s="676"/>
      <c r="AW308" s="677">
        <v>0</v>
      </c>
      <c r="AX308" s="677"/>
      <c r="AY308" s="677"/>
      <c r="AZ308" s="677"/>
      <c r="BA308" s="677"/>
      <c r="BB308" s="677"/>
      <c r="BC308" s="677"/>
      <c r="BD308" s="677"/>
      <c r="BE308" s="678">
        <v>0</v>
      </c>
      <c r="BF308" s="417"/>
      <c r="BG308" s="408"/>
      <c r="BH308" s="408"/>
      <c r="BI308" s="408"/>
      <c r="BJ308" s="408"/>
      <c r="BK308" s="408"/>
    </row>
    <row r="309" spans="1:63" s="390" customFormat="1" ht="12.75">
      <c r="A309" s="410"/>
      <c r="B309" s="360" t="s">
        <v>367</v>
      </c>
      <c r="C309" s="676">
        <v>0</v>
      </c>
      <c r="D309" s="677">
        <v>0</v>
      </c>
      <c r="E309" s="677">
        <v>0</v>
      </c>
      <c r="F309" s="677">
        <v>0</v>
      </c>
      <c r="G309" s="677">
        <v>0</v>
      </c>
      <c r="H309" s="677">
        <v>0</v>
      </c>
      <c r="I309" s="677">
        <v>0</v>
      </c>
      <c r="J309" s="677">
        <v>0</v>
      </c>
      <c r="K309" s="677">
        <v>0</v>
      </c>
      <c r="L309" s="677">
        <v>0</v>
      </c>
      <c r="M309" s="677">
        <v>0</v>
      </c>
      <c r="N309" s="678">
        <v>0</v>
      </c>
      <c r="O309" s="676">
        <v>0</v>
      </c>
      <c r="P309" s="677">
        <v>0</v>
      </c>
      <c r="Q309" s="677">
        <v>0</v>
      </c>
      <c r="R309" s="677">
        <v>0</v>
      </c>
      <c r="S309" s="677">
        <v>0</v>
      </c>
      <c r="T309" s="677">
        <v>0</v>
      </c>
      <c r="U309" s="677">
        <v>0</v>
      </c>
      <c r="V309" s="677">
        <v>0</v>
      </c>
      <c r="W309" s="677">
        <v>0</v>
      </c>
      <c r="X309" s="677">
        <v>0</v>
      </c>
      <c r="Y309" s="677">
        <v>0</v>
      </c>
      <c r="Z309" s="678">
        <v>0</v>
      </c>
      <c r="AA309" s="679">
        <v>0</v>
      </c>
      <c r="AB309" s="677">
        <v>0</v>
      </c>
      <c r="AC309" s="677">
        <v>0</v>
      </c>
      <c r="AD309" s="677">
        <v>0</v>
      </c>
      <c r="AE309" s="677">
        <v>0</v>
      </c>
      <c r="AF309" s="677"/>
      <c r="AG309" s="677"/>
      <c r="AH309" s="677"/>
      <c r="AI309" s="677"/>
      <c r="AJ309" s="677"/>
      <c r="AK309" s="677"/>
      <c r="AL309" s="677"/>
      <c r="AM309" s="677"/>
      <c r="AN309" s="677">
        <v>0</v>
      </c>
      <c r="AO309" s="677">
        <v>0</v>
      </c>
      <c r="AP309" s="677">
        <v>0</v>
      </c>
      <c r="AQ309" s="677">
        <v>0</v>
      </c>
      <c r="AR309" s="677">
        <v>0</v>
      </c>
      <c r="AS309" s="677">
        <v>0</v>
      </c>
      <c r="AT309" s="677">
        <v>0</v>
      </c>
      <c r="AU309" s="677">
        <v>0</v>
      </c>
      <c r="AV309" s="676"/>
      <c r="AW309" s="677">
        <v>0</v>
      </c>
      <c r="AX309" s="677"/>
      <c r="AY309" s="677"/>
      <c r="AZ309" s="677"/>
      <c r="BA309" s="677"/>
      <c r="BB309" s="677"/>
      <c r="BC309" s="677"/>
      <c r="BD309" s="677"/>
      <c r="BE309" s="678">
        <v>0</v>
      </c>
      <c r="BF309" s="417"/>
      <c r="BG309" s="408"/>
      <c r="BH309" s="408"/>
      <c r="BI309" s="408"/>
      <c r="BJ309" s="408"/>
      <c r="BK309" s="408"/>
    </row>
    <row r="310" spans="1:63" s="390" customFormat="1" ht="12.75">
      <c r="A310" s="410"/>
      <c r="B310" s="360" t="s">
        <v>368</v>
      </c>
      <c r="C310" s="676">
        <v>0</v>
      </c>
      <c r="D310" s="677">
        <v>0</v>
      </c>
      <c r="E310" s="677">
        <v>0</v>
      </c>
      <c r="F310" s="677">
        <v>0</v>
      </c>
      <c r="G310" s="677">
        <v>0</v>
      </c>
      <c r="H310" s="677">
        <v>0</v>
      </c>
      <c r="I310" s="677">
        <v>0</v>
      </c>
      <c r="J310" s="677">
        <v>0</v>
      </c>
      <c r="K310" s="677">
        <v>0</v>
      </c>
      <c r="L310" s="677">
        <v>0</v>
      </c>
      <c r="M310" s="677">
        <v>0</v>
      </c>
      <c r="N310" s="678">
        <v>0</v>
      </c>
      <c r="O310" s="676">
        <v>0</v>
      </c>
      <c r="P310" s="677">
        <v>0</v>
      </c>
      <c r="Q310" s="677">
        <v>0</v>
      </c>
      <c r="R310" s="677">
        <v>0</v>
      </c>
      <c r="S310" s="677">
        <v>0</v>
      </c>
      <c r="T310" s="677">
        <v>0</v>
      </c>
      <c r="U310" s="677">
        <v>0</v>
      </c>
      <c r="V310" s="677">
        <v>0</v>
      </c>
      <c r="W310" s="677">
        <v>0</v>
      </c>
      <c r="X310" s="677">
        <v>0</v>
      </c>
      <c r="Y310" s="677">
        <v>0</v>
      </c>
      <c r="Z310" s="678">
        <v>0</v>
      </c>
      <c r="AA310" s="679">
        <v>0</v>
      </c>
      <c r="AB310" s="677">
        <v>0</v>
      </c>
      <c r="AC310" s="677">
        <v>0</v>
      </c>
      <c r="AD310" s="677">
        <v>0</v>
      </c>
      <c r="AE310" s="677">
        <v>0</v>
      </c>
      <c r="AF310" s="677"/>
      <c r="AG310" s="677"/>
      <c r="AH310" s="677"/>
      <c r="AI310" s="677"/>
      <c r="AJ310" s="677"/>
      <c r="AK310" s="677"/>
      <c r="AL310" s="677"/>
      <c r="AM310" s="677"/>
      <c r="AN310" s="677">
        <v>0</v>
      </c>
      <c r="AO310" s="677">
        <v>0</v>
      </c>
      <c r="AP310" s="677">
        <v>0</v>
      </c>
      <c r="AQ310" s="677">
        <v>0</v>
      </c>
      <c r="AR310" s="677">
        <v>0</v>
      </c>
      <c r="AS310" s="677">
        <v>0</v>
      </c>
      <c r="AT310" s="677">
        <v>0</v>
      </c>
      <c r="AU310" s="677">
        <v>0</v>
      </c>
      <c r="AV310" s="676">
        <v>0</v>
      </c>
      <c r="AW310" s="677">
        <v>0</v>
      </c>
      <c r="AX310" s="677">
        <v>0</v>
      </c>
      <c r="AY310" s="677">
        <v>0</v>
      </c>
      <c r="AZ310" s="677">
        <v>0</v>
      </c>
      <c r="BA310" s="677">
        <v>0</v>
      </c>
      <c r="BB310" s="677">
        <v>0</v>
      </c>
      <c r="BC310" s="677">
        <v>0</v>
      </c>
      <c r="BD310" s="677">
        <v>0</v>
      </c>
      <c r="BE310" s="678">
        <v>0</v>
      </c>
      <c r="BF310" s="417"/>
      <c r="BG310" s="408"/>
      <c r="BH310" s="408"/>
      <c r="BI310" s="408"/>
      <c r="BJ310" s="408"/>
      <c r="BK310" s="408"/>
    </row>
    <row r="311" spans="1:63" s="390" customFormat="1" ht="12.75">
      <c r="A311" s="410"/>
      <c r="B311" s="360" t="s">
        <v>369</v>
      </c>
      <c r="C311" s="676">
        <v>0</v>
      </c>
      <c r="D311" s="677">
        <v>0</v>
      </c>
      <c r="E311" s="677">
        <v>0</v>
      </c>
      <c r="F311" s="677">
        <v>0</v>
      </c>
      <c r="G311" s="677">
        <v>0</v>
      </c>
      <c r="H311" s="677">
        <v>0</v>
      </c>
      <c r="I311" s="677">
        <v>0</v>
      </c>
      <c r="J311" s="677">
        <v>0</v>
      </c>
      <c r="K311" s="677">
        <v>0</v>
      </c>
      <c r="L311" s="677">
        <v>0</v>
      </c>
      <c r="M311" s="677">
        <v>0</v>
      </c>
      <c r="N311" s="678">
        <v>0</v>
      </c>
      <c r="O311" s="676">
        <v>0</v>
      </c>
      <c r="P311" s="677">
        <v>0</v>
      </c>
      <c r="Q311" s="677">
        <v>0</v>
      </c>
      <c r="R311" s="677">
        <v>0</v>
      </c>
      <c r="S311" s="677">
        <v>0</v>
      </c>
      <c r="T311" s="677">
        <v>0</v>
      </c>
      <c r="U311" s="677">
        <v>0</v>
      </c>
      <c r="V311" s="677">
        <v>0</v>
      </c>
      <c r="W311" s="677">
        <v>0</v>
      </c>
      <c r="X311" s="677">
        <v>0</v>
      </c>
      <c r="Y311" s="677">
        <v>0</v>
      </c>
      <c r="Z311" s="678">
        <v>0</v>
      </c>
      <c r="AA311" s="679">
        <v>0</v>
      </c>
      <c r="AB311" s="677">
        <v>0</v>
      </c>
      <c r="AC311" s="677">
        <v>0</v>
      </c>
      <c r="AD311" s="677">
        <v>0</v>
      </c>
      <c r="AE311" s="677">
        <v>0</v>
      </c>
      <c r="AF311" s="677"/>
      <c r="AG311" s="677"/>
      <c r="AH311" s="677"/>
      <c r="AI311" s="677"/>
      <c r="AJ311" s="677"/>
      <c r="AK311" s="677"/>
      <c r="AL311" s="677"/>
      <c r="AM311" s="677"/>
      <c r="AN311" s="677">
        <v>0</v>
      </c>
      <c r="AO311" s="677">
        <v>0</v>
      </c>
      <c r="AP311" s="677">
        <v>0</v>
      </c>
      <c r="AQ311" s="677">
        <v>0</v>
      </c>
      <c r="AR311" s="677">
        <v>0</v>
      </c>
      <c r="AS311" s="677">
        <v>0</v>
      </c>
      <c r="AT311" s="677">
        <v>0</v>
      </c>
      <c r="AU311" s="677">
        <v>0</v>
      </c>
      <c r="AV311" s="676"/>
      <c r="AW311" s="677"/>
      <c r="AX311" s="677"/>
      <c r="AY311" s="677"/>
      <c r="AZ311" s="677"/>
      <c r="BA311" s="677"/>
      <c r="BB311" s="677"/>
      <c r="BC311" s="677"/>
      <c r="BD311" s="677"/>
      <c r="BE311" s="678">
        <v>0</v>
      </c>
      <c r="BF311" s="417"/>
      <c r="BG311" s="408"/>
      <c r="BH311" s="408"/>
      <c r="BI311" s="408"/>
      <c r="BJ311" s="408"/>
      <c r="BK311" s="408"/>
    </row>
    <row r="312" spans="1:63" s="390" customFormat="1" ht="12.75">
      <c r="A312" s="410"/>
      <c r="B312" s="360" t="s">
        <v>370</v>
      </c>
      <c r="C312" s="676">
        <v>0</v>
      </c>
      <c r="D312" s="677">
        <v>0</v>
      </c>
      <c r="E312" s="677">
        <v>0</v>
      </c>
      <c r="F312" s="677">
        <v>0</v>
      </c>
      <c r="G312" s="677">
        <v>0</v>
      </c>
      <c r="H312" s="677">
        <v>0</v>
      </c>
      <c r="I312" s="677">
        <v>0</v>
      </c>
      <c r="J312" s="677">
        <v>0</v>
      </c>
      <c r="K312" s="677">
        <v>0</v>
      </c>
      <c r="L312" s="677">
        <v>0</v>
      </c>
      <c r="M312" s="677">
        <v>0</v>
      </c>
      <c r="N312" s="678">
        <v>0</v>
      </c>
      <c r="O312" s="676">
        <v>0</v>
      </c>
      <c r="P312" s="677">
        <v>0</v>
      </c>
      <c r="Q312" s="677">
        <v>0</v>
      </c>
      <c r="R312" s="677">
        <v>0</v>
      </c>
      <c r="S312" s="677">
        <v>0</v>
      </c>
      <c r="T312" s="677">
        <v>0</v>
      </c>
      <c r="U312" s="677">
        <v>0</v>
      </c>
      <c r="V312" s="677">
        <v>0</v>
      </c>
      <c r="W312" s="677">
        <v>0</v>
      </c>
      <c r="X312" s="677">
        <v>0</v>
      </c>
      <c r="Y312" s="677">
        <v>0</v>
      </c>
      <c r="Z312" s="678">
        <v>0</v>
      </c>
      <c r="AA312" s="679">
        <v>0</v>
      </c>
      <c r="AB312" s="677">
        <v>0</v>
      </c>
      <c r="AC312" s="677">
        <v>0</v>
      </c>
      <c r="AD312" s="677">
        <v>0</v>
      </c>
      <c r="AE312" s="677">
        <v>0</v>
      </c>
      <c r="AF312" s="677"/>
      <c r="AG312" s="677"/>
      <c r="AH312" s="677"/>
      <c r="AI312" s="677"/>
      <c r="AJ312" s="677"/>
      <c r="AK312" s="677"/>
      <c r="AL312" s="677"/>
      <c r="AM312" s="677"/>
      <c r="AN312" s="677">
        <v>0</v>
      </c>
      <c r="AO312" s="677">
        <v>0</v>
      </c>
      <c r="AP312" s="677">
        <v>0</v>
      </c>
      <c r="AQ312" s="677">
        <v>0</v>
      </c>
      <c r="AR312" s="677">
        <v>0</v>
      </c>
      <c r="AS312" s="677">
        <v>0</v>
      </c>
      <c r="AT312" s="677">
        <v>0</v>
      </c>
      <c r="AU312" s="677">
        <v>0</v>
      </c>
      <c r="AV312" s="676"/>
      <c r="AW312" s="677"/>
      <c r="AX312" s="677"/>
      <c r="AY312" s="677"/>
      <c r="AZ312" s="677"/>
      <c r="BA312" s="677"/>
      <c r="BB312" s="677"/>
      <c r="BC312" s="677"/>
      <c r="BD312" s="677"/>
      <c r="BE312" s="678">
        <v>0</v>
      </c>
      <c r="BF312" s="417"/>
      <c r="BG312" s="408"/>
      <c r="BH312" s="408"/>
      <c r="BI312" s="408"/>
      <c r="BJ312" s="408"/>
      <c r="BK312" s="408"/>
    </row>
    <row r="313" spans="1:63" s="390" customFormat="1" ht="12.75">
      <c r="A313" s="410"/>
      <c r="B313" s="360" t="s">
        <v>371</v>
      </c>
      <c r="C313" s="676">
        <v>0</v>
      </c>
      <c r="D313" s="677">
        <v>0</v>
      </c>
      <c r="E313" s="677">
        <v>0</v>
      </c>
      <c r="F313" s="677">
        <v>0</v>
      </c>
      <c r="G313" s="677">
        <v>0</v>
      </c>
      <c r="H313" s="677">
        <v>0</v>
      </c>
      <c r="I313" s="677">
        <v>0</v>
      </c>
      <c r="J313" s="677">
        <v>0</v>
      </c>
      <c r="K313" s="677">
        <v>0</v>
      </c>
      <c r="L313" s="677">
        <v>0</v>
      </c>
      <c r="M313" s="677">
        <v>0</v>
      </c>
      <c r="N313" s="678">
        <v>0</v>
      </c>
      <c r="O313" s="676">
        <v>0</v>
      </c>
      <c r="P313" s="677">
        <v>0</v>
      </c>
      <c r="Q313" s="677">
        <v>0</v>
      </c>
      <c r="R313" s="677">
        <v>0</v>
      </c>
      <c r="S313" s="677">
        <v>0</v>
      </c>
      <c r="T313" s="677">
        <v>0</v>
      </c>
      <c r="U313" s="677">
        <v>0</v>
      </c>
      <c r="V313" s="677">
        <v>0</v>
      </c>
      <c r="W313" s="677">
        <v>0</v>
      </c>
      <c r="X313" s="677">
        <v>0</v>
      </c>
      <c r="Y313" s="677">
        <v>0</v>
      </c>
      <c r="Z313" s="678">
        <v>0</v>
      </c>
      <c r="AA313" s="679">
        <v>0</v>
      </c>
      <c r="AB313" s="677">
        <v>0</v>
      </c>
      <c r="AC313" s="677">
        <v>0</v>
      </c>
      <c r="AD313" s="677">
        <v>0</v>
      </c>
      <c r="AE313" s="677">
        <v>0</v>
      </c>
      <c r="AF313" s="677"/>
      <c r="AG313" s="677"/>
      <c r="AH313" s="677"/>
      <c r="AI313" s="677"/>
      <c r="AJ313" s="677"/>
      <c r="AK313" s="677"/>
      <c r="AL313" s="677"/>
      <c r="AM313" s="677"/>
      <c r="AN313" s="677">
        <v>0</v>
      </c>
      <c r="AO313" s="677">
        <v>0</v>
      </c>
      <c r="AP313" s="677">
        <v>0</v>
      </c>
      <c r="AQ313" s="677">
        <v>0</v>
      </c>
      <c r="AR313" s="677">
        <v>0</v>
      </c>
      <c r="AS313" s="677">
        <v>0</v>
      </c>
      <c r="AT313" s="677">
        <v>0</v>
      </c>
      <c r="AU313" s="677">
        <v>0</v>
      </c>
      <c r="AV313" s="676"/>
      <c r="AW313" s="677"/>
      <c r="AX313" s="677"/>
      <c r="AY313" s="677"/>
      <c r="AZ313" s="677"/>
      <c r="BA313" s="677"/>
      <c r="BB313" s="677"/>
      <c r="BC313" s="677"/>
      <c r="BD313" s="677"/>
      <c r="BE313" s="678">
        <v>0</v>
      </c>
      <c r="BF313" s="417"/>
      <c r="BG313" s="408"/>
      <c r="BH313" s="408"/>
      <c r="BI313" s="408"/>
      <c r="BJ313" s="408"/>
      <c r="BK313" s="408"/>
    </row>
    <row r="314" spans="1:63" s="390" customFormat="1" ht="12.75">
      <c r="A314" s="410"/>
      <c r="B314" s="360" t="s">
        <v>372</v>
      </c>
      <c r="C314" s="676">
        <v>0</v>
      </c>
      <c r="D314" s="677">
        <v>0</v>
      </c>
      <c r="E314" s="677">
        <v>0</v>
      </c>
      <c r="F314" s="677">
        <v>0</v>
      </c>
      <c r="G314" s="677">
        <v>0</v>
      </c>
      <c r="H314" s="677">
        <v>0</v>
      </c>
      <c r="I314" s="677">
        <v>0</v>
      </c>
      <c r="J314" s="677">
        <v>0</v>
      </c>
      <c r="K314" s="677">
        <v>0</v>
      </c>
      <c r="L314" s="677">
        <v>0</v>
      </c>
      <c r="M314" s="677">
        <v>0</v>
      </c>
      <c r="N314" s="678">
        <v>0</v>
      </c>
      <c r="O314" s="676">
        <v>0</v>
      </c>
      <c r="P314" s="677">
        <v>0</v>
      </c>
      <c r="Q314" s="677">
        <v>0</v>
      </c>
      <c r="R314" s="677">
        <v>0</v>
      </c>
      <c r="S314" s="677">
        <v>0</v>
      </c>
      <c r="T314" s="677">
        <v>0</v>
      </c>
      <c r="U314" s="677">
        <v>0</v>
      </c>
      <c r="V314" s="677">
        <v>0</v>
      </c>
      <c r="W314" s="677">
        <v>0</v>
      </c>
      <c r="X314" s="677">
        <v>0</v>
      </c>
      <c r="Y314" s="677">
        <v>0</v>
      </c>
      <c r="Z314" s="678">
        <v>0</v>
      </c>
      <c r="AA314" s="679">
        <v>0</v>
      </c>
      <c r="AB314" s="677">
        <v>0</v>
      </c>
      <c r="AC314" s="677">
        <v>0</v>
      </c>
      <c r="AD314" s="677">
        <v>0</v>
      </c>
      <c r="AE314" s="677">
        <v>0</v>
      </c>
      <c r="AF314" s="677"/>
      <c r="AG314" s="677"/>
      <c r="AH314" s="677"/>
      <c r="AI314" s="677"/>
      <c r="AJ314" s="677"/>
      <c r="AK314" s="677"/>
      <c r="AL314" s="677"/>
      <c r="AM314" s="677"/>
      <c r="AN314" s="677">
        <v>0</v>
      </c>
      <c r="AO314" s="677">
        <v>0</v>
      </c>
      <c r="AP314" s="677">
        <v>0</v>
      </c>
      <c r="AQ314" s="677">
        <v>0</v>
      </c>
      <c r="AR314" s="677">
        <v>0</v>
      </c>
      <c r="AS314" s="677">
        <v>0</v>
      </c>
      <c r="AT314" s="677">
        <v>0</v>
      </c>
      <c r="AU314" s="677">
        <v>0</v>
      </c>
      <c r="AV314" s="676"/>
      <c r="AW314" s="677"/>
      <c r="AX314" s="677"/>
      <c r="AY314" s="677"/>
      <c r="AZ314" s="677"/>
      <c r="BA314" s="677"/>
      <c r="BB314" s="677"/>
      <c r="BC314" s="677"/>
      <c r="BD314" s="677"/>
      <c r="BE314" s="678">
        <v>0</v>
      </c>
      <c r="BF314" s="417"/>
      <c r="BG314" s="408"/>
      <c r="BH314" s="408"/>
      <c r="BI314" s="408"/>
      <c r="BJ314" s="408"/>
      <c r="BK314" s="408"/>
    </row>
    <row r="315" spans="1:63" s="390" customFormat="1" ht="12.75">
      <c r="A315" s="410"/>
      <c r="B315" s="360" t="s">
        <v>373</v>
      </c>
      <c r="C315" s="676">
        <v>0</v>
      </c>
      <c r="D315" s="677">
        <v>0</v>
      </c>
      <c r="E315" s="677">
        <v>0</v>
      </c>
      <c r="F315" s="677">
        <v>0</v>
      </c>
      <c r="G315" s="677">
        <v>0</v>
      </c>
      <c r="H315" s="677">
        <v>0</v>
      </c>
      <c r="I315" s="677">
        <v>0</v>
      </c>
      <c r="J315" s="677">
        <v>0</v>
      </c>
      <c r="K315" s="677">
        <v>0</v>
      </c>
      <c r="L315" s="677">
        <v>0</v>
      </c>
      <c r="M315" s="677">
        <v>0</v>
      </c>
      <c r="N315" s="678">
        <v>0</v>
      </c>
      <c r="O315" s="676">
        <v>0</v>
      </c>
      <c r="P315" s="677">
        <v>0</v>
      </c>
      <c r="Q315" s="677">
        <v>0</v>
      </c>
      <c r="R315" s="677">
        <v>0</v>
      </c>
      <c r="S315" s="677">
        <v>0</v>
      </c>
      <c r="T315" s="677">
        <v>0</v>
      </c>
      <c r="U315" s="677">
        <v>0</v>
      </c>
      <c r="V315" s="677">
        <v>0</v>
      </c>
      <c r="W315" s="677">
        <v>0</v>
      </c>
      <c r="X315" s="677">
        <v>0</v>
      </c>
      <c r="Y315" s="677">
        <v>0</v>
      </c>
      <c r="Z315" s="678">
        <v>0</v>
      </c>
      <c r="AA315" s="679">
        <v>2.5423728799999998</v>
      </c>
      <c r="AB315" s="677">
        <v>0</v>
      </c>
      <c r="AC315" s="677">
        <v>0</v>
      </c>
      <c r="AD315" s="677">
        <v>0</v>
      </c>
      <c r="AE315" s="677">
        <v>0</v>
      </c>
      <c r="AF315" s="677"/>
      <c r="AG315" s="677"/>
      <c r="AH315" s="677"/>
      <c r="AI315" s="677"/>
      <c r="AJ315" s="677"/>
      <c r="AK315" s="677"/>
      <c r="AL315" s="677"/>
      <c r="AM315" s="677"/>
      <c r="AN315" s="677">
        <v>0</v>
      </c>
      <c r="AO315" s="677">
        <v>0</v>
      </c>
      <c r="AP315" s="677">
        <v>0</v>
      </c>
      <c r="AQ315" s="677">
        <v>0</v>
      </c>
      <c r="AR315" s="677">
        <v>0</v>
      </c>
      <c r="AS315" s="677">
        <v>0</v>
      </c>
      <c r="AT315" s="677">
        <v>0</v>
      </c>
      <c r="AU315" s="677">
        <v>0</v>
      </c>
      <c r="AV315" s="676">
        <v>0</v>
      </c>
      <c r="AW315" s="677">
        <v>0</v>
      </c>
      <c r="AX315" s="677">
        <v>0</v>
      </c>
      <c r="AY315" s="677">
        <v>0</v>
      </c>
      <c r="AZ315" s="677">
        <v>0</v>
      </c>
      <c r="BA315" s="677">
        <v>0</v>
      </c>
      <c r="BB315" s="677">
        <v>2.5423728799999998</v>
      </c>
      <c r="BC315" s="677">
        <v>0</v>
      </c>
      <c r="BD315" s="677">
        <v>0</v>
      </c>
      <c r="BE315" s="678">
        <v>2.5423728799999998</v>
      </c>
      <c r="BF315" s="417"/>
      <c r="BG315" s="408"/>
      <c r="BH315" s="408"/>
      <c r="BI315" s="408"/>
      <c r="BJ315" s="408"/>
      <c r="BK315" s="408"/>
    </row>
    <row r="316" spans="1:63" s="390" customFormat="1" ht="12.75">
      <c r="A316" s="410"/>
      <c r="B316" s="360" t="s">
        <v>374</v>
      </c>
      <c r="C316" s="676">
        <v>0</v>
      </c>
      <c r="D316" s="677">
        <v>0</v>
      </c>
      <c r="E316" s="677">
        <v>0</v>
      </c>
      <c r="F316" s="677">
        <v>0</v>
      </c>
      <c r="G316" s="677">
        <v>0</v>
      </c>
      <c r="H316" s="677">
        <v>0</v>
      </c>
      <c r="I316" s="677">
        <v>0</v>
      </c>
      <c r="J316" s="677">
        <v>0</v>
      </c>
      <c r="K316" s="677">
        <v>0</v>
      </c>
      <c r="L316" s="677">
        <v>0</v>
      </c>
      <c r="M316" s="677">
        <v>0</v>
      </c>
      <c r="N316" s="678">
        <v>0</v>
      </c>
      <c r="O316" s="676">
        <v>0</v>
      </c>
      <c r="P316" s="677">
        <v>0</v>
      </c>
      <c r="Q316" s="677">
        <v>0</v>
      </c>
      <c r="R316" s="677">
        <v>0</v>
      </c>
      <c r="S316" s="677">
        <v>0</v>
      </c>
      <c r="T316" s="677">
        <v>0</v>
      </c>
      <c r="U316" s="677">
        <v>0</v>
      </c>
      <c r="V316" s="677">
        <v>0</v>
      </c>
      <c r="W316" s="677">
        <v>0</v>
      </c>
      <c r="X316" s="677">
        <v>0</v>
      </c>
      <c r="Y316" s="677">
        <v>0</v>
      </c>
      <c r="Z316" s="678">
        <v>0</v>
      </c>
      <c r="AA316" s="679">
        <v>2.5423728799999998</v>
      </c>
      <c r="AB316" s="677">
        <v>0</v>
      </c>
      <c r="AC316" s="677">
        <v>0</v>
      </c>
      <c r="AD316" s="677">
        <v>0</v>
      </c>
      <c r="AE316" s="677">
        <v>0</v>
      </c>
      <c r="AF316" s="677"/>
      <c r="AG316" s="677"/>
      <c r="AH316" s="677"/>
      <c r="AI316" s="677"/>
      <c r="AJ316" s="677"/>
      <c r="AK316" s="677"/>
      <c r="AL316" s="677"/>
      <c r="AM316" s="677"/>
      <c r="AN316" s="677">
        <v>0</v>
      </c>
      <c r="AO316" s="677">
        <v>0</v>
      </c>
      <c r="AP316" s="677">
        <v>0</v>
      </c>
      <c r="AQ316" s="677">
        <v>0</v>
      </c>
      <c r="AR316" s="677">
        <v>0</v>
      </c>
      <c r="AS316" s="677">
        <v>0</v>
      </c>
      <c r="AT316" s="677">
        <v>0</v>
      </c>
      <c r="AU316" s="677">
        <v>0</v>
      </c>
      <c r="AV316" s="676"/>
      <c r="AW316" s="677"/>
      <c r="AX316" s="677"/>
      <c r="AY316" s="677"/>
      <c r="AZ316" s="677"/>
      <c r="BA316" s="677"/>
      <c r="BB316" s="677">
        <v>2.5423728799999998</v>
      </c>
      <c r="BC316" s="677"/>
      <c r="BD316" s="677"/>
      <c r="BE316" s="678">
        <v>2.5423728799999998</v>
      </c>
      <c r="BF316" s="417"/>
      <c r="BG316" s="408"/>
      <c r="BH316" s="408"/>
      <c r="BI316" s="408"/>
      <c r="BJ316" s="408"/>
      <c r="BK316" s="408"/>
    </row>
    <row r="317" spans="1:63" s="390" customFormat="1" ht="12.75">
      <c r="A317" s="410"/>
      <c r="B317" s="360" t="s">
        <v>375</v>
      </c>
      <c r="C317" s="676">
        <v>0</v>
      </c>
      <c r="D317" s="677">
        <v>0</v>
      </c>
      <c r="E317" s="677">
        <v>0</v>
      </c>
      <c r="F317" s="677">
        <v>0</v>
      </c>
      <c r="G317" s="677">
        <v>0</v>
      </c>
      <c r="H317" s="677">
        <v>0</v>
      </c>
      <c r="I317" s="677">
        <v>0</v>
      </c>
      <c r="J317" s="677">
        <v>0</v>
      </c>
      <c r="K317" s="677">
        <v>0</v>
      </c>
      <c r="L317" s="677">
        <v>0</v>
      </c>
      <c r="M317" s="677">
        <v>0</v>
      </c>
      <c r="N317" s="678">
        <v>0</v>
      </c>
      <c r="O317" s="676">
        <v>0</v>
      </c>
      <c r="P317" s="677">
        <v>0</v>
      </c>
      <c r="Q317" s="677">
        <v>0</v>
      </c>
      <c r="R317" s="677">
        <v>0</v>
      </c>
      <c r="S317" s="677">
        <v>0</v>
      </c>
      <c r="T317" s="677">
        <v>0</v>
      </c>
      <c r="U317" s="677">
        <v>0</v>
      </c>
      <c r="V317" s="677">
        <v>0</v>
      </c>
      <c r="W317" s="677">
        <v>0</v>
      </c>
      <c r="X317" s="677">
        <v>0</v>
      </c>
      <c r="Y317" s="677">
        <v>0</v>
      </c>
      <c r="Z317" s="678">
        <v>0</v>
      </c>
      <c r="AA317" s="679">
        <v>0</v>
      </c>
      <c r="AB317" s="677">
        <v>0</v>
      </c>
      <c r="AC317" s="677">
        <v>0</v>
      </c>
      <c r="AD317" s="677">
        <v>0</v>
      </c>
      <c r="AE317" s="677">
        <v>0</v>
      </c>
      <c r="AF317" s="677"/>
      <c r="AG317" s="677"/>
      <c r="AH317" s="677"/>
      <c r="AI317" s="677"/>
      <c r="AJ317" s="677"/>
      <c r="AK317" s="677"/>
      <c r="AL317" s="677"/>
      <c r="AM317" s="677"/>
      <c r="AN317" s="677">
        <v>0</v>
      </c>
      <c r="AO317" s="677">
        <v>0</v>
      </c>
      <c r="AP317" s="677">
        <v>0</v>
      </c>
      <c r="AQ317" s="677">
        <v>0</v>
      </c>
      <c r="AR317" s="677">
        <v>0</v>
      </c>
      <c r="AS317" s="677">
        <v>0</v>
      </c>
      <c r="AT317" s="677">
        <v>0</v>
      </c>
      <c r="AU317" s="677">
        <v>0</v>
      </c>
      <c r="AV317" s="676"/>
      <c r="AW317" s="677"/>
      <c r="AX317" s="677"/>
      <c r="AY317" s="677"/>
      <c r="AZ317" s="677"/>
      <c r="BA317" s="677"/>
      <c r="BB317" s="677"/>
      <c r="BC317" s="677"/>
      <c r="BD317" s="677"/>
      <c r="BE317" s="678">
        <v>0</v>
      </c>
      <c r="BF317" s="417"/>
      <c r="BG317" s="408"/>
      <c r="BH317" s="408"/>
      <c r="BI317" s="408"/>
      <c r="BJ317" s="408"/>
      <c r="BK317" s="408"/>
    </row>
    <row r="318" spans="1:63" s="390" customFormat="1" ht="12.75">
      <c r="A318" s="410"/>
      <c r="B318" s="360" t="s">
        <v>376</v>
      </c>
      <c r="C318" s="676">
        <v>0</v>
      </c>
      <c r="D318" s="677">
        <v>0</v>
      </c>
      <c r="E318" s="677">
        <v>0</v>
      </c>
      <c r="F318" s="677">
        <v>0</v>
      </c>
      <c r="G318" s="677">
        <v>0</v>
      </c>
      <c r="H318" s="677">
        <v>0</v>
      </c>
      <c r="I318" s="677">
        <v>0</v>
      </c>
      <c r="J318" s="677">
        <v>0</v>
      </c>
      <c r="K318" s="677">
        <v>0</v>
      </c>
      <c r="L318" s="677">
        <v>0</v>
      </c>
      <c r="M318" s="677">
        <v>0</v>
      </c>
      <c r="N318" s="678">
        <v>0</v>
      </c>
      <c r="O318" s="676">
        <v>0</v>
      </c>
      <c r="P318" s="677">
        <v>0</v>
      </c>
      <c r="Q318" s="677">
        <v>0</v>
      </c>
      <c r="R318" s="677">
        <v>0</v>
      </c>
      <c r="S318" s="677">
        <v>0</v>
      </c>
      <c r="T318" s="677">
        <v>0</v>
      </c>
      <c r="U318" s="677">
        <v>0</v>
      </c>
      <c r="V318" s="677">
        <v>0</v>
      </c>
      <c r="W318" s="677">
        <v>0</v>
      </c>
      <c r="X318" s="677">
        <v>0</v>
      </c>
      <c r="Y318" s="677">
        <v>0</v>
      </c>
      <c r="Z318" s="678">
        <v>0</v>
      </c>
      <c r="AA318" s="679">
        <v>0</v>
      </c>
      <c r="AB318" s="677">
        <v>0</v>
      </c>
      <c r="AC318" s="677">
        <v>0</v>
      </c>
      <c r="AD318" s="677">
        <v>0</v>
      </c>
      <c r="AE318" s="677">
        <v>0</v>
      </c>
      <c r="AF318" s="677"/>
      <c r="AG318" s="677"/>
      <c r="AH318" s="677"/>
      <c r="AI318" s="677"/>
      <c r="AJ318" s="677"/>
      <c r="AK318" s="677"/>
      <c r="AL318" s="677"/>
      <c r="AM318" s="677"/>
      <c r="AN318" s="677">
        <v>0</v>
      </c>
      <c r="AO318" s="677">
        <v>0</v>
      </c>
      <c r="AP318" s="677">
        <v>0</v>
      </c>
      <c r="AQ318" s="677">
        <v>0</v>
      </c>
      <c r="AR318" s="677">
        <v>0</v>
      </c>
      <c r="AS318" s="677">
        <v>0</v>
      </c>
      <c r="AT318" s="677">
        <v>0</v>
      </c>
      <c r="AU318" s="677">
        <v>0</v>
      </c>
      <c r="AV318" s="676"/>
      <c r="AW318" s="677"/>
      <c r="AX318" s="677"/>
      <c r="AY318" s="677"/>
      <c r="AZ318" s="677"/>
      <c r="BA318" s="677"/>
      <c r="BB318" s="677"/>
      <c r="BC318" s="677"/>
      <c r="BD318" s="677"/>
      <c r="BE318" s="678">
        <v>0</v>
      </c>
      <c r="BF318" s="417"/>
      <c r="BG318" s="408"/>
      <c r="BH318" s="408"/>
      <c r="BI318" s="408"/>
      <c r="BJ318" s="408"/>
      <c r="BK318" s="408"/>
    </row>
    <row r="319" spans="1:63" s="390" customFormat="1" ht="12.75">
      <c r="A319" s="410"/>
      <c r="B319" s="360" t="s">
        <v>377</v>
      </c>
      <c r="C319" s="676">
        <v>0</v>
      </c>
      <c r="D319" s="677">
        <v>0</v>
      </c>
      <c r="E319" s="677">
        <v>0</v>
      </c>
      <c r="F319" s="677">
        <v>0</v>
      </c>
      <c r="G319" s="677">
        <v>0</v>
      </c>
      <c r="H319" s="677">
        <v>0</v>
      </c>
      <c r="I319" s="677">
        <v>0</v>
      </c>
      <c r="J319" s="677">
        <v>0</v>
      </c>
      <c r="K319" s="677">
        <v>0</v>
      </c>
      <c r="L319" s="677">
        <v>0</v>
      </c>
      <c r="M319" s="677">
        <v>0</v>
      </c>
      <c r="N319" s="678">
        <v>0</v>
      </c>
      <c r="O319" s="676">
        <v>0</v>
      </c>
      <c r="P319" s="677">
        <v>0</v>
      </c>
      <c r="Q319" s="677">
        <v>0</v>
      </c>
      <c r="R319" s="677">
        <v>0</v>
      </c>
      <c r="S319" s="677">
        <v>0</v>
      </c>
      <c r="T319" s="677">
        <v>0</v>
      </c>
      <c r="U319" s="677">
        <v>0</v>
      </c>
      <c r="V319" s="677">
        <v>0</v>
      </c>
      <c r="W319" s="677">
        <v>0</v>
      </c>
      <c r="X319" s="677">
        <v>0</v>
      </c>
      <c r="Y319" s="677">
        <v>0</v>
      </c>
      <c r="Z319" s="678">
        <v>0</v>
      </c>
      <c r="AA319" s="679">
        <v>0</v>
      </c>
      <c r="AB319" s="677">
        <v>0</v>
      </c>
      <c r="AC319" s="677">
        <v>0</v>
      </c>
      <c r="AD319" s="677">
        <v>0</v>
      </c>
      <c r="AE319" s="677">
        <v>0</v>
      </c>
      <c r="AF319" s="677"/>
      <c r="AG319" s="677"/>
      <c r="AH319" s="677"/>
      <c r="AI319" s="677"/>
      <c r="AJ319" s="677"/>
      <c r="AK319" s="677"/>
      <c r="AL319" s="677"/>
      <c r="AM319" s="677"/>
      <c r="AN319" s="677">
        <v>0</v>
      </c>
      <c r="AO319" s="677">
        <v>0</v>
      </c>
      <c r="AP319" s="677">
        <v>0</v>
      </c>
      <c r="AQ319" s="677">
        <v>0</v>
      </c>
      <c r="AR319" s="677">
        <v>0</v>
      </c>
      <c r="AS319" s="677">
        <v>0</v>
      </c>
      <c r="AT319" s="677">
        <v>0</v>
      </c>
      <c r="AU319" s="677">
        <v>0</v>
      </c>
      <c r="AV319" s="676"/>
      <c r="AW319" s="677"/>
      <c r="AX319" s="677"/>
      <c r="AY319" s="677"/>
      <c r="AZ319" s="677"/>
      <c r="BA319" s="677"/>
      <c r="BB319" s="677"/>
      <c r="BC319" s="677"/>
      <c r="BD319" s="677"/>
      <c r="BE319" s="678">
        <v>0</v>
      </c>
      <c r="BF319" s="417"/>
      <c r="BG319" s="408"/>
      <c r="BH319" s="408"/>
      <c r="BI319" s="408"/>
      <c r="BJ319" s="408"/>
      <c r="BK319" s="408"/>
    </row>
    <row r="320" spans="1:63" s="390" customFormat="1" ht="12.75">
      <c r="A320" s="410"/>
      <c r="B320" s="360" t="s">
        <v>67</v>
      </c>
      <c r="C320" s="676">
        <v>0</v>
      </c>
      <c r="D320" s="677">
        <v>0</v>
      </c>
      <c r="E320" s="677">
        <v>0</v>
      </c>
      <c r="F320" s="677">
        <v>0</v>
      </c>
      <c r="G320" s="677">
        <v>0</v>
      </c>
      <c r="H320" s="677">
        <v>0</v>
      </c>
      <c r="I320" s="677">
        <v>0</v>
      </c>
      <c r="J320" s="677">
        <v>0</v>
      </c>
      <c r="K320" s="677">
        <v>0</v>
      </c>
      <c r="L320" s="677">
        <v>0</v>
      </c>
      <c r="M320" s="677">
        <v>0</v>
      </c>
      <c r="N320" s="678">
        <v>0</v>
      </c>
      <c r="O320" s="676">
        <v>0</v>
      </c>
      <c r="P320" s="677">
        <v>0</v>
      </c>
      <c r="Q320" s="677">
        <v>0</v>
      </c>
      <c r="R320" s="677">
        <v>0</v>
      </c>
      <c r="S320" s="677">
        <v>0</v>
      </c>
      <c r="T320" s="677">
        <v>0</v>
      </c>
      <c r="U320" s="677">
        <v>0</v>
      </c>
      <c r="V320" s="677">
        <v>0</v>
      </c>
      <c r="W320" s="677">
        <v>0</v>
      </c>
      <c r="X320" s="677">
        <v>0</v>
      </c>
      <c r="Y320" s="677">
        <v>0</v>
      </c>
      <c r="Z320" s="678">
        <v>0</v>
      </c>
      <c r="AA320" s="679">
        <v>0</v>
      </c>
      <c r="AB320" s="677">
        <v>0</v>
      </c>
      <c r="AC320" s="677">
        <v>0</v>
      </c>
      <c r="AD320" s="677">
        <v>0</v>
      </c>
      <c r="AE320" s="677">
        <v>0</v>
      </c>
      <c r="AF320" s="677"/>
      <c r="AG320" s="677"/>
      <c r="AH320" s="677"/>
      <c r="AI320" s="677"/>
      <c r="AJ320" s="677"/>
      <c r="AK320" s="677"/>
      <c r="AL320" s="677"/>
      <c r="AM320" s="677"/>
      <c r="AN320" s="677">
        <v>0</v>
      </c>
      <c r="AO320" s="677">
        <v>0</v>
      </c>
      <c r="AP320" s="677">
        <v>0</v>
      </c>
      <c r="AQ320" s="677">
        <v>0</v>
      </c>
      <c r="AR320" s="677">
        <v>0</v>
      </c>
      <c r="AS320" s="677">
        <v>0</v>
      </c>
      <c r="AT320" s="677">
        <v>0</v>
      </c>
      <c r="AU320" s="677">
        <v>0</v>
      </c>
      <c r="AV320" s="676"/>
      <c r="AW320" s="677"/>
      <c r="AX320" s="677"/>
      <c r="AY320" s="677"/>
      <c r="AZ320" s="677"/>
      <c r="BA320" s="677"/>
      <c r="BB320" s="677"/>
      <c r="BC320" s="677"/>
      <c r="BD320" s="677"/>
      <c r="BE320" s="678">
        <v>0</v>
      </c>
      <c r="BF320" s="417"/>
      <c r="BG320" s="408"/>
      <c r="BH320" s="408"/>
      <c r="BI320" s="408"/>
      <c r="BJ320" s="408"/>
      <c r="BK320" s="408"/>
    </row>
    <row r="321" spans="1:63" s="408" customFormat="1" ht="12.75">
      <c r="A321" s="410"/>
      <c r="B321" s="399" t="s">
        <v>233</v>
      </c>
      <c r="C321" s="676">
        <v>0</v>
      </c>
      <c r="D321" s="677">
        <v>0</v>
      </c>
      <c r="E321" s="677">
        <v>0</v>
      </c>
      <c r="F321" s="677">
        <v>0</v>
      </c>
      <c r="G321" s="677">
        <v>0</v>
      </c>
      <c r="H321" s="677">
        <v>0</v>
      </c>
      <c r="I321" s="677">
        <v>0</v>
      </c>
      <c r="J321" s="677">
        <v>0</v>
      </c>
      <c r="K321" s="677">
        <v>0</v>
      </c>
      <c r="L321" s="677">
        <v>0</v>
      </c>
      <c r="M321" s="677">
        <v>0</v>
      </c>
      <c r="N321" s="678">
        <v>0</v>
      </c>
      <c r="O321" s="676">
        <v>0</v>
      </c>
      <c r="P321" s="677">
        <v>0</v>
      </c>
      <c r="Q321" s="677">
        <v>0</v>
      </c>
      <c r="R321" s="677">
        <v>0</v>
      </c>
      <c r="S321" s="677">
        <v>0</v>
      </c>
      <c r="T321" s="677">
        <v>0</v>
      </c>
      <c r="U321" s="677">
        <v>0</v>
      </c>
      <c r="V321" s="677">
        <v>0</v>
      </c>
      <c r="W321" s="677">
        <v>0</v>
      </c>
      <c r="X321" s="677">
        <v>0</v>
      </c>
      <c r="Y321" s="677">
        <v>0</v>
      </c>
      <c r="Z321" s="678">
        <v>0</v>
      </c>
      <c r="AA321" s="660">
        <v>2.5423728799999998</v>
      </c>
      <c r="AB321" s="677">
        <v>0</v>
      </c>
      <c r="AC321" s="677">
        <v>0</v>
      </c>
      <c r="AD321" s="677">
        <v>0</v>
      </c>
      <c r="AE321" s="677">
        <v>0</v>
      </c>
      <c r="AF321" s="677"/>
      <c r="AG321" s="677"/>
      <c r="AH321" s="677"/>
      <c r="AI321" s="677"/>
      <c r="AJ321" s="677"/>
      <c r="AK321" s="677"/>
      <c r="AL321" s="677"/>
      <c r="AM321" s="677"/>
      <c r="AN321" s="677">
        <v>0</v>
      </c>
      <c r="AO321" s="677">
        <v>0</v>
      </c>
      <c r="AP321" s="677">
        <v>0</v>
      </c>
      <c r="AQ321" s="677">
        <v>0</v>
      </c>
      <c r="AR321" s="677">
        <v>0</v>
      </c>
      <c r="AS321" s="677">
        <v>0</v>
      </c>
      <c r="AT321" s="677">
        <v>0</v>
      </c>
      <c r="AU321" s="677">
        <v>0</v>
      </c>
      <c r="AV321" s="657">
        <v>0</v>
      </c>
      <c r="AW321" s="658">
        <v>0</v>
      </c>
      <c r="AX321" s="658">
        <v>0</v>
      </c>
      <c r="AY321" s="658">
        <v>0</v>
      </c>
      <c r="AZ321" s="658">
        <v>0</v>
      </c>
      <c r="BA321" s="658">
        <v>0</v>
      </c>
      <c r="BB321" s="658">
        <v>2.5423728799999998</v>
      </c>
      <c r="BC321" s="658">
        <v>0</v>
      </c>
      <c r="BD321" s="658">
        <v>0</v>
      </c>
      <c r="BE321" s="659">
        <v>2.5423728799999998</v>
      </c>
      <c r="BF321" s="417"/>
    </row>
    <row r="322" spans="1:63" s="390" customFormat="1" ht="12.75">
      <c r="A322" s="411"/>
      <c r="B322" s="347" t="s">
        <v>361</v>
      </c>
      <c r="C322" s="676">
        <v>0</v>
      </c>
      <c r="D322" s="677">
        <v>0</v>
      </c>
      <c r="E322" s="677">
        <v>0</v>
      </c>
      <c r="F322" s="677">
        <v>0</v>
      </c>
      <c r="G322" s="677">
        <v>0</v>
      </c>
      <c r="H322" s="677">
        <v>0</v>
      </c>
      <c r="I322" s="677">
        <v>0</v>
      </c>
      <c r="J322" s="677">
        <v>0</v>
      </c>
      <c r="K322" s="677">
        <v>0</v>
      </c>
      <c r="L322" s="677">
        <v>0</v>
      </c>
      <c r="M322" s="677">
        <v>0</v>
      </c>
      <c r="N322" s="678">
        <v>0</v>
      </c>
      <c r="O322" s="676">
        <v>0</v>
      </c>
      <c r="P322" s="677">
        <v>0</v>
      </c>
      <c r="Q322" s="677">
        <v>0</v>
      </c>
      <c r="R322" s="677">
        <v>0</v>
      </c>
      <c r="S322" s="677">
        <v>0</v>
      </c>
      <c r="T322" s="677">
        <v>0</v>
      </c>
      <c r="U322" s="677">
        <v>0</v>
      </c>
      <c r="V322" s="677">
        <v>0</v>
      </c>
      <c r="W322" s="677">
        <v>0</v>
      </c>
      <c r="X322" s="677">
        <v>0</v>
      </c>
      <c r="Y322" s="677">
        <v>0</v>
      </c>
      <c r="Z322" s="678">
        <v>0</v>
      </c>
      <c r="AA322" s="660">
        <v>2.5423728799999998</v>
      </c>
      <c r="AB322" s="677">
        <v>0</v>
      </c>
      <c r="AC322" s="677">
        <v>0</v>
      </c>
      <c r="AD322" s="677">
        <v>0</v>
      </c>
      <c r="AE322" s="677">
        <v>0</v>
      </c>
      <c r="AF322" s="677"/>
      <c r="AG322" s="677"/>
      <c r="AH322" s="677"/>
      <c r="AI322" s="677"/>
      <c r="AJ322" s="677"/>
      <c r="AK322" s="677"/>
      <c r="AL322" s="677"/>
      <c r="AM322" s="677"/>
      <c r="AN322" s="677">
        <v>0</v>
      </c>
      <c r="AO322" s="677">
        <v>0</v>
      </c>
      <c r="AP322" s="677">
        <v>0</v>
      </c>
      <c r="AQ322" s="677">
        <v>0</v>
      </c>
      <c r="AR322" s="677">
        <v>0</v>
      </c>
      <c r="AS322" s="677">
        <v>0</v>
      </c>
      <c r="AT322" s="677">
        <v>0</v>
      </c>
      <c r="AU322" s="677">
        <v>0</v>
      </c>
      <c r="AV322" s="657">
        <v>0</v>
      </c>
      <c r="AW322" s="658">
        <v>0</v>
      </c>
      <c r="AX322" s="658">
        <v>0</v>
      </c>
      <c r="AY322" s="658">
        <v>0</v>
      </c>
      <c r="AZ322" s="658">
        <v>0</v>
      </c>
      <c r="BA322" s="658">
        <v>0</v>
      </c>
      <c r="BB322" s="658">
        <v>2.5423728799999998</v>
      </c>
      <c r="BC322" s="658">
        <v>0</v>
      </c>
      <c r="BD322" s="658">
        <v>0</v>
      </c>
      <c r="BE322" s="659">
        <v>2.5423728799999998</v>
      </c>
      <c r="BF322" s="417"/>
      <c r="BG322" s="408"/>
      <c r="BH322" s="408"/>
      <c r="BI322" s="408"/>
      <c r="BJ322" s="408"/>
      <c r="BK322" s="408"/>
    </row>
    <row r="323" spans="1:63" s="390" customFormat="1" ht="12.75">
      <c r="A323" s="411"/>
      <c r="B323" s="347" t="s">
        <v>362</v>
      </c>
      <c r="C323" s="676">
        <v>0</v>
      </c>
      <c r="D323" s="677">
        <v>0</v>
      </c>
      <c r="E323" s="677">
        <v>0</v>
      </c>
      <c r="F323" s="677">
        <v>0</v>
      </c>
      <c r="G323" s="677">
        <v>0</v>
      </c>
      <c r="H323" s="677">
        <v>0</v>
      </c>
      <c r="I323" s="677">
        <v>0</v>
      </c>
      <c r="J323" s="677">
        <v>0</v>
      </c>
      <c r="K323" s="677">
        <v>0</v>
      </c>
      <c r="L323" s="677">
        <v>0</v>
      </c>
      <c r="M323" s="677">
        <v>0</v>
      </c>
      <c r="N323" s="678">
        <v>0</v>
      </c>
      <c r="O323" s="676">
        <v>0</v>
      </c>
      <c r="P323" s="677">
        <v>0</v>
      </c>
      <c r="Q323" s="677">
        <v>0</v>
      </c>
      <c r="R323" s="677">
        <v>0</v>
      </c>
      <c r="S323" s="677">
        <v>0</v>
      </c>
      <c r="T323" s="677">
        <v>0</v>
      </c>
      <c r="U323" s="677">
        <v>0</v>
      </c>
      <c r="V323" s="677">
        <v>0</v>
      </c>
      <c r="W323" s="677">
        <v>0</v>
      </c>
      <c r="X323" s="677">
        <v>0</v>
      </c>
      <c r="Y323" s="677">
        <v>0</v>
      </c>
      <c r="Z323" s="678">
        <v>0</v>
      </c>
      <c r="AA323" s="660">
        <v>0</v>
      </c>
      <c r="AB323" s="677">
        <v>0</v>
      </c>
      <c r="AC323" s="677">
        <v>0</v>
      </c>
      <c r="AD323" s="677">
        <v>0</v>
      </c>
      <c r="AE323" s="677">
        <v>0</v>
      </c>
      <c r="AF323" s="677"/>
      <c r="AG323" s="677"/>
      <c r="AH323" s="677"/>
      <c r="AI323" s="677"/>
      <c r="AJ323" s="677"/>
      <c r="AK323" s="677"/>
      <c r="AL323" s="677"/>
      <c r="AM323" s="677"/>
      <c r="AN323" s="677">
        <v>0</v>
      </c>
      <c r="AO323" s="677">
        <v>0</v>
      </c>
      <c r="AP323" s="677">
        <v>0</v>
      </c>
      <c r="AQ323" s="677">
        <v>0</v>
      </c>
      <c r="AR323" s="677">
        <v>0</v>
      </c>
      <c r="AS323" s="677">
        <v>0</v>
      </c>
      <c r="AT323" s="677">
        <v>0</v>
      </c>
      <c r="AU323" s="677">
        <v>0</v>
      </c>
      <c r="AV323" s="657">
        <v>0</v>
      </c>
      <c r="AW323" s="658">
        <v>0</v>
      </c>
      <c r="AX323" s="658">
        <v>0</v>
      </c>
      <c r="AY323" s="658">
        <v>0</v>
      </c>
      <c r="AZ323" s="658">
        <v>0</v>
      </c>
      <c r="BA323" s="658">
        <v>0</v>
      </c>
      <c r="BB323" s="658">
        <v>0</v>
      </c>
      <c r="BC323" s="658">
        <v>0</v>
      </c>
      <c r="BD323" s="658">
        <v>0</v>
      </c>
      <c r="BE323" s="659">
        <v>0</v>
      </c>
      <c r="BF323" s="417"/>
      <c r="BG323" s="408"/>
      <c r="BH323" s="408"/>
      <c r="BI323" s="408"/>
      <c r="BJ323" s="408"/>
      <c r="BK323" s="408"/>
    </row>
    <row r="324" spans="1:63" s="390" customFormat="1" ht="12.75">
      <c r="A324" s="411"/>
      <c r="B324" s="347" t="s">
        <v>363</v>
      </c>
      <c r="C324" s="676">
        <v>0</v>
      </c>
      <c r="D324" s="677">
        <v>0</v>
      </c>
      <c r="E324" s="677">
        <v>0</v>
      </c>
      <c r="F324" s="677">
        <v>0</v>
      </c>
      <c r="G324" s="677">
        <v>0</v>
      </c>
      <c r="H324" s="677">
        <v>0</v>
      </c>
      <c r="I324" s="677">
        <v>0</v>
      </c>
      <c r="J324" s="677">
        <v>0</v>
      </c>
      <c r="K324" s="677">
        <v>0</v>
      </c>
      <c r="L324" s="677">
        <v>0</v>
      </c>
      <c r="M324" s="677">
        <v>0</v>
      </c>
      <c r="N324" s="678">
        <v>0</v>
      </c>
      <c r="O324" s="676">
        <v>0</v>
      </c>
      <c r="P324" s="677">
        <v>0</v>
      </c>
      <c r="Q324" s="677">
        <v>0</v>
      </c>
      <c r="R324" s="677">
        <v>0</v>
      </c>
      <c r="S324" s="677">
        <v>0</v>
      </c>
      <c r="T324" s="677">
        <v>0</v>
      </c>
      <c r="U324" s="677">
        <v>0</v>
      </c>
      <c r="V324" s="677">
        <v>0</v>
      </c>
      <c r="W324" s="677">
        <v>0</v>
      </c>
      <c r="X324" s="677">
        <v>0</v>
      </c>
      <c r="Y324" s="677">
        <v>0</v>
      </c>
      <c r="Z324" s="678">
        <v>0</v>
      </c>
      <c r="AA324" s="660">
        <v>0</v>
      </c>
      <c r="AB324" s="677">
        <v>0</v>
      </c>
      <c r="AC324" s="677">
        <v>0</v>
      </c>
      <c r="AD324" s="677">
        <v>0</v>
      </c>
      <c r="AE324" s="677">
        <v>0</v>
      </c>
      <c r="AF324" s="677"/>
      <c r="AG324" s="677"/>
      <c r="AH324" s="677"/>
      <c r="AI324" s="677"/>
      <c r="AJ324" s="677"/>
      <c r="AK324" s="677"/>
      <c r="AL324" s="677"/>
      <c r="AM324" s="677"/>
      <c r="AN324" s="677">
        <v>0</v>
      </c>
      <c r="AO324" s="677">
        <v>0</v>
      </c>
      <c r="AP324" s="677">
        <v>0</v>
      </c>
      <c r="AQ324" s="677">
        <v>0</v>
      </c>
      <c r="AR324" s="677">
        <v>0</v>
      </c>
      <c r="AS324" s="677">
        <v>0</v>
      </c>
      <c r="AT324" s="677">
        <v>0</v>
      </c>
      <c r="AU324" s="677">
        <v>0</v>
      </c>
      <c r="AV324" s="657">
        <v>0</v>
      </c>
      <c r="AW324" s="658">
        <v>0</v>
      </c>
      <c r="AX324" s="658">
        <v>0</v>
      </c>
      <c r="AY324" s="658">
        <v>0</v>
      </c>
      <c r="AZ324" s="658">
        <v>0</v>
      </c>
      <c r="BA324" s="658">
        <v>0</v>
      </c>
      <c r="BB324" s="658">
        <v>0</v>
      </c>
      <c r="BC324" s="658">
        <v>0</v>
      </c>
      <c r="BD324" s="658">
        <v>0</v>
      </c>
      <c r="BE324" s="659">
        <v>0</v>
      </c>
      <c r="BF324" s="417"/>
      <c r="BG324" s="408"/>
      <c r="BH324" s="408"/>
      <c r="BI324" s="408"/>
      <c r="BJ324" s="408"/>
      <c r="BK324" s="408"/>
    </row>
    <row r="325" spans="1:63" s="390" customFormat="1" ht="12.75">
      <c r="A325" s="411"/>
      <c r="B325" s="347" t="s">
        <v>364</v>
      </c>
      <c r="C325" s="676">
        <v>0</v>
      </c>
      <c r="D325" s="677">
        <v>0</v>
      </c>
      <c r="E325" s="677">
        <v>0</v>
      </c>
      <c r="F325" s="677">
        <v>0</v>
      </c>
      <c r="G325" s="677">
        <v>0</v>
      </c>
      <c r="H325" s="677">
        <v>0</v>
      </c>
      <c r="I325" s="677">
        <v>0</v>
      </c>
      <c r="J325" s="677">
        <v>0</v>
      </c>
      <c r="K325" s="677">
        <v>0</v>
      </c>
      <c r="L325" s="677">
        <v>0</v>
      </c>
      <c r="M325" s="677">
        <v>0</v>
      </c>
      <c r="N325" s="678">
        <v>0</v>
      </c>
      <c r="O325" s="676">
        <v>0</v>
      </c>
      <c r="P325" s="677">
        <v>0</v>
      </c>
      <c r="Q325" s="677">
        <v>0</v>
      </c>
      <c r="R325" s="677">
        <v>0</v>
      </c>
      <c r="S325" s="677">
        <v>0</v>
      </c>
      <c r="T325" s="677">
        <v>0</v>
      </c>
      <c r="U325" s="677">
        <v>0</v>
      </c>
      <c r="V325" s="677">
        <v>0</v>
      </c>
      <c r="W325" s="677">
        <v>0</v>
      </c>
      <c r="X325" s="677">
        <v>0</v>
      </c>
      <c r="Y325" s="677">
        <v>0</v>
      </c>
      <c r="Z325" s="678">
        <v>0</v>
      </c>
      <c r="AA325" s="660">
        <v>0</v>
      </c>
      <c r="AB325" s="677">
        <v>0</v>
      </c>
      <c r="AC325" s="677">
        <v>0</v>
      </c>
      <c r="AD325" s="677">
        <v>0</v>
      </c>
      <c r="AE325" s="677">
        <v>0</v>
      </c>
      <c r="AF325" s="677"/>
      <c r="AG325" s="677"/>
      <c r="AH325" s="677"/>
      <c r="AI325" s="677"/>
      <c r="AJ325" s="677"/>
      <c r="AK325" s="677"/>
      <c r="AL325" s="677"/>
      <c r="AM325" s="677"/>
      <c r="AN325" s="677">
        <v>0</v>
      </c>
      <c r="AO325" s="677">
        <v>0</v>
      </c>
      <c r="AP325" s="677">
        <v>0</v>
      </c>
      <c r="AQ325" s="677">
        <v>0</v>
      </c>
      <c r="AR325" s="677">
        <v>0</v>
      </c>
      <c r="AS325" s="677">
        <v>0</v>
      </c>
      <c r="AT325" s="677">
        <v>0</v>
      </c>
      <c r="AU325" s="677">
        <v>0</v>
      </c>
      <c r="AV325" s="657">
        <v>0</v>
      </c>
      <c r="AW325" s="658">
        <v>0</v>
      </c>
      <c r="AX325" s="658">
        <v>0</v>
      </c>
      <c r="AY325" s="658">
        <v>0</v>
      </c>
      <c r="AZ325" s="658">
        <v>0</v>
      </c>
      <c r="BA325" s="658">
        <v>0</v>
      </c>
      <c r="BB325" s="658">
        <v>0</v>
      </c>
      <c r="BC325" s="658">
        <v>0</v>
      </c>
      <c r="BD325" s="658">
        <v>0</v>
      </c>
      <c r="BE325" s="659">
        <v>0</v>
      </c>
      <c r="BF325" s="417"/>
      <c r="BG325" s="408"/>
      <c r="BH325" s="408"/>
      <c r="BI325" s="408"/>
      <c r="BJ325" s="408"/>
      <c r="BK325" s="408"/>
    </row>
    <row r="326" spans="1:63" s="390" customFormat="1" ht="12.75">
      <c r="A326" s="411"/>
      <c r="B326" s="347" t="s">
        <v>365</v>
      </c>
      <c r="C326" s="676">
        <v>0</v>
      </c>
      <c r="D326" s="677">
        <v>0</v>
      </c>
      <c r="E326" s="677">
        <v>0</v>
      </c>
      <c r="F326" s="677">
        <v>0</v>
      </c>
      <c r="G326" s="677">
        <v>0</v>
      </c>
      <c r="H326" s="677">
        <v>0</v>
      </c>
      <c r="I326" s="677">
        <v>0</v>
      </c>
      <c r="J326" s="677">
        <v>0</v>
      </c>
      <c r="K326" s="677">
        <v>0</v>
      </c>
      <c r="L326" s="677">
        <v>0</v>
      </c>
      <c r="M326" s="677">
        <v>0</v>
      </c>
      <c r="N326" s="678">
        <v>0</v>
      </c>
      <c r="O326" s="676">
        <v>0</v>
      </c>
      <c r="P326" s="677">
        <v>0</v>
      </c>
      <c r="Q326" s="677">
        <v>0</v>
      </c>
      <c r="R326" s="677">
        <v>0</v>
      </c>
      <c r="S326" s="677">
        <v>0</v>
      </c>
      <c r="T326" s="677">
        <v>0</v>
      </c>
      <c r="U326" s="677">
        <v>0</v>
      </c>
      <c r="V326" s="677">
        <v>0</v>
      </c>
      <c r="W326" s="677">
        <v>0</v>
      </c>
      <c r="X326" s="677">
        <v>0</v>
      </c>
      <c r="Y326" s="677">
        <v>0</v>
      </c>
      <c r="Z326" s="678">
        <v>0</v>
      </c>
      <c r="AA326" s="660">
        <v>0</v>
      </c>
      <c r="AB326" s="677">
        <v>0</v>
      </c>
      <c r="AC326" s="677">
        <v>0</v>
      </c>
      <c r="AD326" s="677">
        <v>0</v>
      </c>
      <c r="AE326" s="677">
        <v>0</v>
      </c>
      <c r="AF326" s="677"/>
      <c r="AG326" s="677"/>
      <c r="AH326" s="677"/>
      <c r="AI326" s="677"/>
      <c r="AJ326" s="677"/>
      <c r="AK326" s="677"/>
      <c r="AL326" s="677"/>
      <c r="AM326" s="677"/>
      <c r="AN326" s="677">
        <v>0</v>
      </c>
      <c r="AO326" s="677">
        <v>0</v>
      </c>
      <c r="AP326" s="677">
        <v>0</v>
      </c>
      <c r="AQ326" s="677">
        <v>0</v>
      </c>
      <c r="AR326" s="677">
        <v>0</v>
      </c>
      <c r="AS326" s="677">
        <v>0</v>
      </c>
      <c r="AT326" s="677">
        <v>0</v>
      </c>
      <c r="AU326" s="677">
        <v>0</v>
      </c>
      <c r="AV326" s="657">
        <v>0</v>
      </c>
      <c r="AW326" s="658">
        <v>0</v>
      </c>
      <c r="AX326" s="658">
        <v>0</v>
      </c>
      <c r="AY326" s="658">
        <v>0</v>
      </c>
      <c r="AZ326" s="658">
        <v>0</v>
      </c>
      <c r="BA326" s="658">
        <v>0</v>
      </c>
      <c r="BB326" s="658">
        <v>0</v>
      </c>
      <c r="BC326" s="658">
        <v>0</v>
      </c>
      <c r="BD326" s="658">
        <v>0</v>
      </c>
      <c r="BE326" s="659">
        <v>0</v>
      </c>
      <c r="BF326" s="417"/>
      <c r="BG326" s="408"/>
      <c r="BH326" s="408"/>
      <c r="BI326" s="408"/>
      <c r="BJ326" s="408"/>
      <c r="BK326" s="408"/>
    </row>
    <row r="327" spans="1:63" s="390" customFormat="1" ht="12.75">
      <c r="A327" s="411"/>
      <c r="B327" s="347" t="s">
        <v>366</v>
      </c>
      <c r="C327" s="676">
        <v>0</v>
      </c>
      <c r="D327" s="677">
        <v>0</v>
      </c>
      <c r="E327" s="677">
        <v>0</v>
      </c>
      <c r="F327" s="677">
        <v>0</v>
      </c>
      <c r="G327" s="677">
        <v>0</v>
      </c>
      <c r="H327" s="677">
        <v>0</v>
      </c>
      <c r="I327" s="677">
        <v>0</v>
      </c>
      <c r="J327" s="677">
        <v>0</v>
      </c>
      <c r="K327" s="677">
        <v>0</v>
      </c>
      <c r="L327" s="677">
        <v>0</v>
      </c>
      <c r="M327" s="677">
        <v>0</v>
      </c>
      <c r="N327" s="678">
        <v>0</v>
      </c>
      <c r="O327" s="676">
        <v>0</v>
      </c>
      <c r="P327" s="677">
        <v>0</v>
      </c>
      <c r="Q327" s="677">
        <v>0</v>
      </c>
      <c r="R327" s="677">
        <v>0</v>
      </c>
      <c r="S327" s="677">
        <v>0</v>
      </c>
      <c r="T327" s="677">
        <v>0</v>
      </c>
      <c r="U327" s="677">
        <v>0</v>
      </c>
      <c r="V327" s="677">
        <v>0</v>
      </c>
      <c r="W327" s="677">
        <v>0</v>
      </c>
      <c r="X327" s="677">
        <v>0</v>
      </c>
      <c r="Y327" s="677">
        <v>0</v>
      </c>
      <c r="Z327" s="678">
        <v>0</v>
      </c>
      <c r="AA327" s="660">
        <v>0</v>
      </c>
      <c r="AB327" s="677">
        <v>0</v>
      </c>
      <c r="AC327" s="677">
        <v>0</v>
      </c>
      <c r="AD327" s="677">
        <v>0</v>
      </c>
      <c r="AE327" s="677">
        <v>0</v>
      </c>
      <c r="AF327" s="677"/>
      <c r="AG327" s="677"/>
      <c r="AH327" s="677"/>
      <c r="AI327" s="677"/>
      <c r="AJ327" s="677"/>
      <c r="AK327" s="677"/>
      <c r="AL327" s="677"/>
      <c r="AM327" s="677"/>
      <c r="AN327" s="677">
        <v>0</v>
      </c>
      <c r="AO327" s="677">
        <v>0</v>
      </c>
      <c r="AP327" s="677">
        <v>0</v>
      </c>
      <c r="AQ327" s="677">
        <v>0</v>
      </c>
      <c r="AR327" s="677">
        <v>0</v>
      </c>
      <c r="AS327" s="677">
        <v>0</v>
      </c>
      <c r="AT327" s="677">
        <v>0</v>
      </c>
      <c r="AU327" s="677">
        <v>0</v>
      </c>
      <c r="AV327" s="657">
        <v>0</v>
      </c>
      <c r="AW327" s="658">
        <v>0</v>
      </c>
      <c r="AX327" s="658">
        <v>0</v>
      </c>
      <c r="AY327" s="658">
        <v>0</v>
      </c>
      <c r="AZ327" s="658">
        <v>0</v>
      </c>
      <c r="BA327" s="658">
        <v>0</v>
      </c>
      <c r="BB327" s="658">
        <v>0</v>
      </c>
      <c r="BC327" s="658">
        <v>0</v>
      </c>
      <c r="BD327" s="658">
        <v>0</v>
      </c>
      <c r="BE327" s="659">
        <v>0</v>
      </c>
      <c r="BF327" s="417"/>
      <c r="BG327" s="408"/>
      <c r="BH327" s="408"/>
      <c r="BI327" s="408"/>
      <c r="BJ327" s="408"/>
      <c r="BK327" s="408"/>
    </row>
    <row r="328" spans="1:63" s="390" customFormat="1" ht="12.75">
      <c r="A328" s="411"/>
      <c r="B328" s="347" t="s">
        <v>367</v>
      </c>
      <c r="C328" s="676">
        <v>0</v>
      </c>
      <c r="D328" s="677">
        <v>0</v>
      </c>
      <c r="E328" s="677">
        <v>0</v>
      </c>
      <c r="F328" s="677">
        <v>0</v>
      </c>
      <c r="G328" s="677">
        <v>0</v>
      </c>
      <c r="H328" s="677">
        <v>0</v>
      </c>
      <c r="I328" s="677">
        <v>0</v>
      </c>
      <c r="J328" s="677">
        <v>0</v>
      </c>
      <c r="K328" s="677">
        <v>0</v>
      </c>
      <c r="L328" s="677">
        <v>0</v>
      </c>
      <c r="M328" s="677">
        <v>0</v>
      </c>
      <c r="N328" s="678">
        <v>0</v>
      </c>
      <c r="O328" s="676">
        <v>0</v>
      </c>
      <c r="P328" s="677">
        <v>0</v>
      </c>
      <c r="Q328" s="677">
        <v>0</v>
      </c>
      <c r="R328" s="677">
        <v>0</v>
      </c>
      <c r="S328" s="677">
        <v>0</v>
      </c>
      <c r="T328" s="677">
        <v>0</v>
      </c>
      <c r="U328" s="677">
        <v>0</v>
      </c>
      <c r="V328" s="677">
        <v>0</v>
      </c>
      <c r="W328" s="677">
        <v>0</v>
      </c>
      <c r="X328" s="677">
        <v>0</v>
      </c>
      <c r="Y328" s="677">
        <v>0</v>
      </c>
      <c r="Z328" s="678">
        <v>0</v>
      </c>
      <c r="AA328" s="660">
        <v>0</v>
      </c>
      <c r="AB328" s="677">
        <v>0</v>
      </c>
      <c r="AC328" s="677">
        <v>0</v>
      </c>
      <c r="AD328" s="677">
        <v>0</v>
      </c>
      <c r="AE328" s="677">
        <v>0</v>
      </c>
      <c r="AF328" s="677"/>
      <c r="AG328" s="677"/>
      <c r="AH328" s="677"/>
      <c r="AI328" s="677"/>
      <c r="AJ328" s="677"/>
      <c r="AK328" s="677"/>
      <c r="AL328" s="677"/>
      <c r="AM328" s="677"/>
      <c r="AN328" s="677">
        <v>0</v>
      </c>
      <c r="AO328" s="677">
        <v>0</v>
      </c>
      <c r="AP328" s="677">
        <v>0</v>
      </c>
      <c r="AQ328" s="677">
        <v>0</v>
      </c>
      <c r="AR328" s="677">
        <v>0</v>
      </c>
      <c r="AS328" s="677">
        <v>0</v>
      </c>
      <c r="AT328" s="677">
        <v>0</v>
      </c>
      <c r="AU328" s="677">
        <v>0</v>
      </c>
      <c r="AV328" s="657">
        <v>0</v>
      </c>
      <c r="AW328" s="658">
        <v>0</v>
      </c>
      <c r="AX328" s="658">
        <v>0</v>
      </c>
      <c r="AY328" s="658">
        <v>0</v>
      </c>
      <c r="AZ328" s="658">
        <v>0</v>
      </c>
      <c r="BA328" s="658">
        <v>0</v>
      </c>
      <c r="BB328" s="658">
        <v>0</v>
      </c>
      <c r="BC328" s="658">
        <v>0</v>
      </c>
      <c r="BD328" s="658">
        <v>0</v>
      </c>
      <c r="BE328" s="659">
        <v>0</v>
      </c>
      <c r="BF328" s="417"/>
      <c r="BG328" s="408"/>
      <c r="BH328" s="408"/>
      <c r="BI328" s="408"/>
      <c r="BJ328" s="408"/>
      <c r="BK328" s="408"/>
    </row>
    <row r="329" spans="1:63" s="390" customFormat="1" ht="12.75">
      <c r="A329" s="411"/>
      <c r="B329" s="347" t="s">
        <v>368</v>
      </c>
      <c r="C329" s="676">
        <v>0</v>
      </c>
      <c r="D329" s="677">
        <v>0</v>
      </c>
      <c r="E329" s="677">
        <v>0</v>
      </c>
      <c r="F329" s="677">
        <v>0</v>
      </c>
      <c r="G329" s="677">
        <v>0</v>
      </c>
      <c r="H329" s="677">
        <v>0</v>
      </c>
      <c r="I329" s="677">
        <v>0</v>
      </c>
      <c r="J329" s="677">
        <v>0</v>
      </c>
      <c r="K329" s="677">
        <v>0</v>
      </c>
      <c r="L329" s="677">
        <v>0</v>
      </c>
      <c r="M329" s="677">
        <v>0</v>
      </c>
      <c r="N329" s="678">
        <v>0</v>
      </c>
      <c r="O329" s="676">
        <v>0</v>
      </c>
      <c r="P329" s="677">
        <v>0</v>
      </c>
      <c r="Q329" s="677">
        <v>0</v>
      </c>
      <c r="R329" s="677">
        <v>0</v>
      </c>
      <c r="S329" s="677">
        <v>0</v>
      </c>
      <c r="T329" s="677">
        <v>0</v>
      </c>
      <c r="U329" s="677">
        <v>0</v>
      </c>
      <c r="V329" s="677">
        <v>0</v>
      </c>
      <c r="W329" s="677">
        <v>0</v>
      </c>
      <c r="X329" s="677">
        <v>0</v>
      </c>
      <c r="Y329" s="677">
        <v>0</v>
      </c>
      <c r="Z329" s="678">
        <v>0</v>
      </c>
      <c r="AA329" s="660">
        <v>0</v>
      </c>
      <c r="AB329" s="677">
        <v>0</v>
      </c>
      <c r="AC329" s="677">
        <v>0</v>
      </c>
      <c r="AD329" s="677">
        <v>0</v>
      </c>
      <c r="AE329" s="677">
        <v>0</v>
      </c>
      <c r="AF329" s="677"/>
      <c r="AG329" s="677"/>
      <c r="AH329" s="677"/>
      <c r="AI329" s="677"/>
      <c r="AJ329" s="677"/>
      <c r="AK329" s="677"/>
      <c r="AL329" s="677"/>
      <c r="AM329" s="677"/>
      <c r="AN329" s="677">
        <v>0</v>
      </c>
      <c r="AO329" s="677">
        <v>0</v>
      </c>
      <c r="AP329" s="677">
        <v>0</v>
      </c>
      <c r="AQ329" s="677">
        <v>0</v>
      </c>
      <c r="AR329" s="677">
        <v>0</v>
      </c>
      <c r="AS329" s="677">
        <v>0</v>
      </c>
      <c r="AT329" s="677">
        <v>0</v>
      </c>
      <c r="AU329" s="677">
        <v>0</v>
      </c>
      <c r="AV329" s="657">
        <v>0</v>
      </c>
      <c r="AW329" s="658">
        <v>0</v>
      </c>
      <c r="AX329" s="658">
        <v>0</v>
      </c>
      <c r="AY329" s="658">
        <v>0</v>
      </c>
      <c r="AZ329" s="658">
        <v>0</v>
      </c>
      <c r="BA329" s="658">
        <v>0</v>
      </c>
      <c r="BB329" s="658">
        <v>0</v>
      </c>
      <c r="BC329" s="658">
        <v>0</v>
      </c>
      <c r="BD329" s="658">
        <v>0</v>
      </c>
      <c r="BE329" s="659">
        <v>0</v>
      </c>
      <c r="BF329" s="417"/>
      <c r="BG329" s="408"/>
      <c r="BH329" s="408"/>
      <c r="BI329" s="408"/>
      <c r="BJ329" s="408"/>
      <c r="BK329" s="408"/>
    </row>
    <row r="330" spans="1:63" s="390" customFormat="1" ht="12.75">
      <c r="A330" s="411"/>
      <c r="B330" s="347" t="s">
        <v>369</v>
      </c>
      <c r="C330" s="676">
        <v>0</v>
      </c>
      <c r="D330" s="677">
        <v>0</v>
      </c>
      <c r="E330" s="677">
        <v>0</v>
      </c>
      <c r="F330" s="677">
        <v>0</v>
      </c>
      <c r="G330" s="677">
        <v>0</v>
      </c>
      <c r="H330" s="677">
        <v>0</v>
      </c>
      <c r="I330" s="677">
        <v>0</v>
      </c>
      <c r="J330" s="677">
        <v>0</v>
      </c>
      <c r="K330" s="677">
        <v>0</v>
      </c>
      <c r="L330" s="677">
        <v>0</v>
      </c>
      <c r="M330" s="677">
        <v>0</v>
      </c>
      <c r="N330" s="678">
        <v>0</v>
      </c>
      <c r="O330" s="676">
        <v>0</v>
      </c>
      <c r="P330" s="677">
        <v>0</v>
      </c>
      <c r="Q330" s="677">
        <v>0</v>
      </c>
      <c r="R330" s="677">
        <v>0</v>
      </c>
      <c r="S330" s="677">
        <v>0</v>
      </c>
      <c r="T330" s="677">
        <v>0</v>
      </c>
      <c r="U330" s="677">
        <v>0</v>
      </c>
      <c r="V330" s="677">
        <v>0</v>
      </c>
      <c r="W330" s="677">
        <v>0</v>
      </c>
      <c r="X330" s="677">
        <v>0</v>
      </c>
      <c r="Y330" s="677">
        <v>0</v>
      </c>
      <c r="Z330" s="678">
        <v>0</v>
      </c>
      <c r="AA330" s="660">
        <v>0</v>
      </c>
      <c r="AB330" s="677">
        <v>0</v>
      </c>
      <c r="AC330" s="677">
        <v>0</v>
      </c>
      <c r="AD330" s="677">
        <v>0</v>
      </c>
      <c r="AE330" s="677">
        <v>0</v>
      </c>
      <c r="AF330" s="677"/>
      <c r="AG330" s="677"/>
      <c r="AH330" s="677"/>
      <c r="AI330" s="677"/>
      <c r="AJ330" s="677"/>
      <c r="AK330" s="677"/>
      <c r="AL330" s="677"/>
      <c r="AM330" s="677"/>
      <c r="AN330" s="677">
        <v>0</v>
      </c>
      <c r="AO330" s="677">
        <v>0</v>
      </c>
      <c r="AP330" s="677">
        <v>0</v>
      </c>
      <c r="AQ330" s="677">
        <v>0</v>
      </c>
      <c r="AR330" s="677">
        <v>0</v>
      </c>
      <c r="AS330" s="677">
        <v>0</v>
      </c>
      <c r="AT330" s="677">
        <v>0</v>
      </c>
      <c r="AU330" s="677">
        <v>0</v>
      </c>
      <c r="AV330" s="657">
        <v>0</v>
      </c>
      <c r="AW330" s="658">
        <v>0</v>
      </c>
      <c r="AX330" s="658">
        <v>0</v>
      </c>
      <c r="AY330" s="658">
        <v>0</v>
      </c>
      <c r="AZ330" s="658">
        <v>0</v>
      </c>
      <c r="BA330" s="658">
        <v>0</v>
      </c>
      <c r="BB330" s="658">
        <v>0</v>
      </c>
      <c r="BC330" s="658">
        <v>0</v>
      </c>
      <c r="BD330" s="658">
        <v>0</v>
      </c>
      <c r="BE330" s="659">
        <v>0</v>
      </c>
      <c r="BF330" s="417"/>
      <c r="BG330" s="408"/>
      <c r="BH330" s="408"/>
      <c r="BI330" s="408"/>
      <c r="BJ330" s="408"/>
      <c r="BK330" s="408"/>
    </row>
    <row r="331" spans="1:63" s="390" customFormat="1" ht="12.75">
      <c r="A331" s="411"/>
      <c r="B331" s="347" t="s">
        <v>370</v>
      </c>
      <c r="C331" s="676">
        <v>0</v>
      </c>
      <c r="D331" s="677">
        <v>0</v>
      </c>
      <c r="E331" s="677">
        <v>0</v>
      </c>
      <c r="F331" s="677">
        <v>0</v>
      </c>
      <c r="G331" s="677">
        <v>0</v>
      </c>
      <c r="H331" s="677">
        <v>0</v>
      </c>
      <c r="I331" s="677">
        <v>0</v>
      </c>
      <c r="J331" s="677">
        <v>0</v>
      </c>
      <c r="K331" s="677">
        <v>0</v>
      </c>
      <c r="L331" s="677">
        <v>0</v>
      </c>
      <c r="M331" s="677">
        <v>0</v>
      </c>
      <c r="N331" s="678">
        <v>0</v>
      </c>
      <c r="O331" s="676">
        <v>0</v>
      </c>
      <c r="P331" s="677">
        <v>0</v>
      </c>
      <c r="Q331" s="677">
        <v>0</v>
      </c>
      <c r="R331" s="677">
        <v>0</v>
      </c>
      <c r="S331" s="677">
        <v>0</v>
      </c>
      <c r="T331" s="677">
        <v>0</v>
      </c>
      <c r="U331" s="677">
        <v>0</v>
      </c>
      <c r="V331" s="677">
        <v>0</v>
      </c>
      <c r="W331" s="677">
        <v>0</v>
      </c>
      <c r="X331" s="677">
        <v>0</v>
      </c>
      <c r="Y331" s="677">
        <v>0</v>
      </c>
      <c r="Z331" s="678">
        <v>0</v>
      </c>
      <c r="AA331" s="660">
        <v>0</v>
      </c>
      <c r="AB331" s="677">
        <v>0</v>
      </c>
      <c r="AC331" s="677">
        <v>0</v>
      </c>
      <c r="AD331" s="677">
        <v>0</v>
      </c>
      <c r="AE331" s="677">
        <v>0</v>
      </c>
      <c r="AF331" s="677"/>
      <c r="AG331" s="677"/>
      <c r="AH331" s="677"/>
      <c r="AI331" s="677"/>
      <c r="AJ331" s="677"/>
      <c r="AK331" s="677"/>
      <c r="AL331" s="677"/>
      <c r="AM331" s="677"/>
      <c r="AN331" s="677">
        <v>0</v>
      </c>
      <c r="AO331" s="677">
        <v>0</v>
      </c>
      <c r="AP331" s="677">
        <v>0</v>
      </c>
      <c r="AQ331" s="677">
        <v>0</v>
      </c>
      <c r="AR331" s="677">
        <v>0</v>
      </c>
      <c r="AS331" s="677">
        <v>0</v>
      </c>
      <c r="AT331" s="677">
        <v>0</v>
      </c>
      <c r="AU331" s="677">
        <v>0</v>
      </c>
      <c r="AV331" s="657">
        <v>0</v>
      </c>
      <c r="AW331" s="658">
        <v>0</v>
      </c>
      <c r="AX331" s="658">
        <v>0</v>
      </c>
      <c r="AY331" s="658">
        <v>0</v>
      </c>
      <c r="AZ331" s="658">
        <v>0</v>
      </c>
      <c r="BA331" s="658">
        <v>0</v>
      </c>
      <c r="BB331" s="658">
        <v>0</v>
      </c>
      <c r="BC331" s="658">
        <v>0</v>
      </c>
      <c r="BD331" s="658">
        <v>0</v>
      </c>
      <c r="BE331" s="659">
        <v>0</v>
      </c>
      <c r="BF331" s="417"/>
      <c r="BG331" s="408"/>
      <c r="BH331" s="408"/>
      <c r="BI331" s="408"/>
      <c r="BJ331" s="408"/>
      <c r="BK331" s="408"/>
    </row>
    <row r="332" spans="1:63" s="390" customFormat="1" ht="12.75">
      <c r="A332" s="411"/>
      <c r="B332" s="347" t="s">
        <v>371</v>
      </c>
      <c r="C332" s="676">
        <v>0</v>
      </c>
      <c r="D332" s="677">
        <v>0</v>
      </c>
      <c r="E332" s="677">
        <v>0</v>
      </c>
      <c r="F332" s="677">
        <v>0</v>
      </c>
      <c r="G332" s="677">
        <v>0</v>
      </c>
      <c r="H332" s="677">
        <v>0</v>
      </c>
      <c r="I332" s="677">
        <v>0</v>
      </c>
      <c r="J332" s="677">
        <v>0</v>
      </c>
      <c r="K332" s="677">
        <v>0</v>
      </c>
      <c r="L332" s="677">
        <v>0</v>
      </c>
      <c r="M332" s="677">
        <v>0</v>
      </c>
      <c r="N332" s="678">
        <v>0</v>
      </c>
      <c r="O332" s="676">
        <v>0</v>
      </c>
      <c r="P332" s="677">
        <v>0</v>
      </c>
      <c r="Q332" s="677">
        <v>0</v>
      </c>
      <c r="R332" s="677">
        <v>0</v>
      </c>
      <c r="S332" s="677">
        <v>0</v>
      </c>
      <c r="T332" s="677">
        <v>0</v>
      </c>
      <c r="U332" s="677">
        <v>0</v>
      </c>
      <c r="V332" s="677">
        <v>0</v>
      </c>
      <c r="W332" s="677">
        <v>0</v>
      </c>
      <c r="X332" s="677">
        <v>0</v>
      </c>
      <c r="Y332" s="677">
        <v>0</v>
      </c>
      <c r="Z332" s="678">
        <v>0</v>
      </c>
      <c r="AA332" s="660">
        <v>0</v>
      </c>
      <c r="AB332" s="677">
        <v>0</v>
      </c>
      <c r="AC332" s="677">
        <v>0</v>
      </c>
      <c r="AD332" s="677">
        <v>0</v>
      </c>
      <c r="AE332" s="677">
        <v>0</v>
      </c>
      <c r="AF332" s="677"/>
      <c r="AG332" s="677"/>
      <c r="AH332" s="677"/>
      <c r="AI332" s="677"/>
      <c r="AJ332" s="677"/>
      <c r="AK332" s="677"/>
      <c r="AL332" s="677"/>
      <c r="AM332" s="677"/>
      <c r="AN332" s="677">
        <v>0</v>
      </c>
      <c r="AO332" s="677">
        <v>0</v>
      </c>
      <c r="AP332" s="677">
        <v>0</v>
      </c>
      <c r="AQ332" s="677">
        <v>0</v>
      </c>
      <c r="AR332" s="677">
        <v>0</v>
      </c>
      <c r="AS332" s="677">
        <v>0</v>
      </c>
      <c r="AT332" s="677">
        <v>0</v>
      </c>
      <c r="AU332" s="677">
        <v>0</v>
      </c>
      <c r="AV332" s="657">
        <v>0</v>
      </c>
      <c r="AW332" s="658">
        <v>0</v>
      </c>
      <c r="AX332" s="658">
        <v>0</v>
      </c>
      <c r="AY332" s="658">
        <v>0</v>
      </c>
      <c r="AZ332" s="658">
        <v>0</v>
      </c>
      <c r="BA332" s="658">
        <v>0</v>
      </c>
      <c r="BB332" s="658">
        <v>0</v>
      </c>
      <c r="BC332" s="658">
        <v>0</v>
      </c>
      <c r="BD332" s="658">
        <v>0</v>
      </c>
      <c r="BE332" s="659">
        <v>0</v>
      </c>
      <c r="BF332" s="417"/>
      <c r="BG332" s="408"/>
      <c r="BH332" s="408"/>
      <c r="BI332" s="408"/>
      <c r="BJ332" s="408"/>
      <c r="BK332" s="408"/>
    </row>
    <row r="333" spans="1:63" s="390" customFormat="1" ht="12.75">
      <c r="A333" s="411"/>
      <c r="B333" s="347" t="s">
        <v>372</v>
      </c>
      <c r="C333" s="676">
        <v>0</v>
      </c>
      <c r="D333" s="677">
        <v>0</v>
      </c>
      <c r="E333" s="677">
        <v>0</v>
      </c>
      <c r="F333" s="677">
        <v>0</v>
      </c>
      <c r="G333" s="677">
        <v>0</v>
      </c>
      <c r="H333" s="677">
        <v>0</v>
      </c>
      <c r="I333" s="677">
        <v>0</v>
      </c>
      <c r="J333" s="677">
        <v>0</v>
      </c>
      <c r="K333" s="677">
        <v>0</v>
      </c>
      <c r="L333" s="677">
        <v>0</v>
      </c>
      <c r="M333" s="677">
        <v>0</v>
      </c>
      <c r="N333" s="678">
        <v>0</v>
      </c>
      <c r="O333" s="676">
        <v>0</v>
      </c>
      <c r="P333" s="677">
        <v>0</v>
      </c>
      <c r="Q333" s="677">
        <v>0</v>
      </c>
      <c r="R333" s="677">
        <v>0</v>
      </c>
      <c r="S333" s="677">
        <v>0</v>
      </c>
      <c r="T333" s="677">
        <v>0</v>
      </c>
      <c r="U333" s="677">
        <v>0</v>
      </c>
      <c r="V333" s="677">
        <v>0</v>
      </c>
      <c r="W333" s="677">
        <v>0</v>
      </c>
      <c r="X333" s="677">
        <v>0</v>
      </c>
      <c r="Y333" s="677">
        <v>0</v>
      </c>
      <c r="Z333" s="678">
        <v>0</v>
      </c>
      <c r="AA333" s="660">
        <v>0</v>
      </c>
      <c r="AB333" s="677">
        <v>0</v>
      </c>
      <c r="AC333" s="677">
        <v>0</v>
      </c>
      <c r="AD333" s="677">
        <v>0</v>
      </c>
      <c r="AE333" s="677">
        <v>0</v>
      </c>
      <c r="AF333" s="677"/>
      <c r="AG333" s="677"/>
      <c r="AH333" s="677"/>
      <c r="AI333" s="677"/>
      <c r="AJ333" s="677"/>
      <c r="AK333" s="677"/>
      <c r="AL333" s="677"/>
      <c r="AM333" s="677"/>
      <c r="AN333" s="677">
        <v>0</v>
      </c>
      <c r="AO333" s="677">
        <v>0</v>
      </c>
      <c r="AP333" s="677">
        <v>0</v>
      </c>
      <c r="AQ333" s="677">
        <v>0</v>
      </c>
      <c r="AR333" s="677">
        <v>0</v>
      </c>
      <c r="AS333" s="677">
        <v>0</v>
      </c>
      <c r="AT333" s="677">
        <v>0</v>
      </c>
      <c r="AU333" s="677">
        <v>0</v>
      </c>
      <c r="AV333" s="657">
        <v>0</v>
      </c>
      <c r="AW333" s="658">
        <v>0</v>
      </c>
      <c r="AX333" s="658">
        <v>0</v>
      </c>
      <c r="AY333" s="658">
        <v>0</v>
      </c>
      <c r="AZ333" s="658">
        <v>0</v>
      </c>
      <c r="BA333" s="658">
        <v>0</v>
      </c>
      <c r="BB333" s="658">
        <v>0</v>
      </c>
      <c r="BC333" s="658">
        <v>0</v>
      </c>
      <c r="BD333" s="658">
        <v>0</v>
      </c>
      <c r="BE333" s="659">
        <v>0</v>
      </c>
      <c r="BF333" s="417"/>
      <c r="BG333" s="408"/>
      <c r="BH333" s="408"/>
      <c r="BI333" s="408"/>
      <c r="BJ333" s="408"/>
      <c r="BK333" s="408"/>
    </row>
    <row r="334" spans="1:63" s="390" customFormat="1" ht="12.75">
      <c r="A334" s="411"/>
      <c r="B334" s="347" t="s">
        <v>373</v>
      </c>
      <c r="C334" s="676">
        <v>0</v>
      </c>
      <c r="D334" s="677">
        <v>0</v>
      </c>
      <c r="E334" s="677">
        <v>0</v>
      </c>
      <c r="F334" s="677">
        <v>0</v>
      </c>
      <c r="G334" s="677">
        <v>0</v>
      </c>
      <c r="H334" s="677">
        <v>0</v>
      </c>
      <c r="I334" s="677">
        <v>0</v>
      </c>
      <c r="J334" s="677">
        <v>0</v>
      </c>
      <c r="K334" s="677">
        <v>0</v>
      </c>
      <c r="L334" s="677">
        <v>0</v>
      </c>
      <c r="M334" s="677">
        <v>0</v>
      </c>
      <c r="N334" s="678">
        <v>0</v>
      </c>
      <c r="O334" s="676">
        <v>0</v>
      </c>
      <c r="P334" s="677">
        <v>0</v>
      </c>
      <c r="Q334" s="677">
        <v>0</v>
      </c>
      <c r="R334" s="677">
        <v>0</v>
      </c>
      <c r="S334" s="677">
        <v>0</v>
      </c>
      <c r="T334" s="677">
        <v>0</v>
      </c>
      <c r="U334" s="677">
        <v>0</v>
      </c>
      <c r="V334" s="677">
        <v>0</v>
      </c>
      <c r="W334" s="677">
        <v>0</v>
      </c>
      <c r="X334" s="677">
        <v>0</v>
      </c>
      <c r="Y334" s="677">
        <v>0</v>
      </c>
      <c r="Z334" s="678">
        <v>0</v>
      </c>
      <c r="AA334" s="660">
        <v>2.5423728799999998</v>
      </c>
      <c r="AB334" s="677">
        <v>0</v>
      </c>
      <c r="AC334" s="677">
        <v>0</v>
      </c>
      <c r="AD334" s="677">
        <v>0</v>
      </c>
      <c r="AE334" s="677">
        <v>0</v>
      </c>
      <c r="AF334" s="677"/>
      <c r="AG334" s="677"/>
      <c r="AH334" s="677"/>
      <c r="AI334" s="677"/>
      <c r="AJ334" s="677"/>
      <c r="AK334" s="677"/>
      <c r="AL334" s="677"/>
      <c r="AM334" s="677"/>
      <c r="AN334" s="677">
        <v>0</v>
      </c>
      <c r="AO334" s="677">
        <v>0</v>
      </c>
      <c r="AP334" s="677">
        <v>0</v>
      </c>
      <c r="AQ334" s="677">
        <v>0</v>
      </c>
      <c r="AR334" s="677">
        <v>0</v>
      </c>
      <c r="AS334" s="677">
        <v>0</v>
      </c>
      <c r="AT334" s="677">
        <v>0</v>
      </c>
      <c r="AU334" s="677">
        <v>0</v>
      </c>
      <c r="AV334" s="657">
        <v>0</v>
      </c>
      <c r="AW334" s="658">
        <v>0</v>
      </c>
      <c r="AX334" s="658">
        <v>0</v>
      </c>
      <c r="AY334" s="658">
        <v>0</v>
      </c>
      <c r="AZ334" s="658">
        <v>0</v>
      </c>
      <c r="BA334" s="658">
        <v>0</v>
      </c>
      <c r="BB334" s="658">
        <v>2.5423728799999998</v>
      </c>
      <c r="BC334" s="658">
        <v>0</v>
      </c>
      <c r="BD334" s="658">
        <v>0</v>
      </c>
      <c r="BE334" s="659">
        <v>2.5423728799999998</v>
      </c>
      <c r="BF334" s="417"/>
      <c r="BG334" s="408"/>
      <c r="BH334" s="408"/>
      <c r="BI334" s="408"/>
      <c r="BJ334" s="408"/>
      <c r="BK334" s="408"/>
    </row>
    <row r="335" spans="1:63" s="390" customFormat="1" ht="12.75">
      <c r="A335" s="411"/>
      <c r="B335" s="347" t="s">
        <v>374</v>
      </c>
      <c r="C335" s="676">
        <v>0</v>
      </c>
      <c r="D335" s="677">
        <v>0</v>
      </c>
      <c r="E335" s="677">
        <v>0</v>
      </c>
      <c r="F335" s="677">
        <v>0</v>
      </c>
      <c r="G335" s="677">
        <v>0</v>
      </c>
      <c r="H335" s="677">
        <v>0</v>
      </c>
      <c r="I335" s="677">
        <v>0</v>
      </c>
      <c r="J335" s="677">
        <v>0</v>
      </c>
      <c r="K335" s="677">
        <v>0</v>
      </c>
      <c r="L335" s="677">
        <v>0</v>
      </c>
      <c r="M335" s="677">
        <v>0</v>
      </c>
      <c r="N335" s="678">
        <v>0</v>
      </c>
      <c r="O335" s="676">
        <v>0</v>
      </c>
      <c r="P335" s="677">
        <v>0</v>
      </c>
      <c r="Q335" s="677">
        <v>0</v>
      </c>
      <c r="R335" s="677">
        <v>0</v>
      </c>
      <c r="S335" s="677">
        <v>0</v>
      </c>
      <c r="T335" s="677">
        <v>0</v>
      </c>
      <c r="U335" s="677">
        <v>0</v>
      </c>
      <c r="V335" s="677">
        <v>0</v>
      </c>
      <c r="W335" s="677">
        <v>0</v>
      </c>
      <c r="X335" s="677">
        <v>0</v>
      </c>
      <c r="Y335" s="677">
        <v>0</v>
      </c>
      <c r="Z335" s="678">
        <v>0</v>
      </c>
      <c r="AA335" s="660">
        <v>2.5423728799999998</v>
      </c>
      <c r="AB335" s="677">
        <v>0</v>
      </c>
      <c r="AC335" s="677">
        <v>0</v>
      </c>
      <c r="AD335" s="677">
        <v>0</v>
      </c>
      <c r="AE335" s="677">
        <v>0</v>
      </c>
      <c r="AF335" s="677"/>
      <c r="AG335" s="677"/>
      <c r="AH335" s="677"/>
      <c r="AI335" s="677"/>
      <c r="AJ335" s="677"/>
      <c r="AK335" s="677"/>
      <c r="AL335" s="677"/>
      <c r="AM335" s="677"/>
      <c r="AN335" s="677">
        <v>0</v>
      </c>
      <c r="AO335" s="677">
        <v>0</v>
      </c>
      <c r="AP335" s="677">
        <v>0</v>
      </c>
      <c r="AQ335" s="677">
        <v>0</v>
      </c>
      <c r="AR335" s="677">
        <v>0</v>
      </c>
      <c r="AS335" s="677">
        <v>0</v>
      </c>
      <c r="AT335" s="677">
        <v>0</v>
      </c>
      <c r="AU335" s="677">
        <v>0</v>
      </c>
      <c r="AV335" s="657">
        <v>0</v>
      </c>
      <c r="AW335" s="658">
        <v>0</v>
      </c>
      <c r="AX335" s="658">
        <v>0</v>
      </c>
      <c r="AY335" s="658">
        <v>0</v>
      </c>
      <c r="AZ335" s="658">
        <v>0</v>
      </c>
      <c r="BA335" s="658">
        <v>0</v>
      </c>
      <c r="BB335" s="658">
        <v>2.5423728799999998</v>
      </c>
      <c r="BC335" s="658">
        <v>0</v>
      </c>
      <c r="BD335" s="658">
        <v>0</v>
      </c>
      <c r="BE335" s="659">
        <v>2.5423728799999998</v>
      </c>
      <c r="BF335" s="417"/>
      <c r="BG335" s="408"/>
      <c r="BH335" s="408"/>
      <c r="BI335" s="408"/>
      <c r="BJ335" s="408"/>
      <c r="BK335" s="408"/>
    </row>
    <row r="336" spans="1:63" s="390" customFormat="1" ht="12.75">
      <c r="A336" s="411"/>
      <c r="B336" s="347" t="s">
        <v>375</v>
      </c>
      <c r="C336" s="676">
        <v>0</v>
      </c>
      <c r="D336" s="677">
        <v>0</v>
      </c>
      <c r="E336" s="677">
        <v>0</v>
      </c>
      <c r="F336" s="677">
        <v>0</v>
      </c>
      <c r="G336" s="677">
        <v>0</v>
      </c>
      <c r="H336" s="677">
        <v>0</v>
      </c>
      <c r="I336" s="677">
        <v>0</v>
      </c>
      <c r="J336" s="677">
        <v>0</v>
      </c>
      <c r="K336" s="677">
        <v>0</v>
      </c>
      <c r="L336" s="677">
        <v>0</v>
      </c>
      <c r="M336" s="677">
        <v>0</v>
      </c>
      <c r="N336" s="678">
        <v>0</v>
      </c>
      <c r="O336" s="676">
        <v>0</v>
      </c>
      <c r="P336" s="677">
        <v>0</v>
      </c>
      <c r="Q336" s="677">
        <v>0</v>
      </c>
      <c r="R336" s="677">
        <v>0</v>
      </c>
      <c r="S336" s="677">
        <v>0</v>
      </c>
      <c r="T336" s="677">
        <v>0</v>
      </c>
      <c r="U336" s="677">
        <v>0</v>
      </c>
      <c r="V336" s="677">
        <v>0</v>
      </c>
      <c r="W336" s="677">
        <v>0</v>
      </c>
      <c r="X336" s="677">
        <v>0</v>
      </c>
      <c r="Y336" s="677">
        <v>0</v>
      </c>
      <c r="Z336" s="678">
        <v>0</v>
      </c>
      <c r="AA336" s="660">
        <v>0</v>
      </c>
      <c r="AB336" s="677">
        <v>0</v>
      </c>
      <c r="AC336" s="677">
        <v>0</v>
      </c>
      <c r="AD336" s="677">
        <v>0</v>
      </c>
      <c r="AE336" s="677">
        <v>0</v>
      </c>
      <c r="AF336" s="677"/>
      <c r="AG336" s="677"/>
      <c r="AH336" s="677"/>
      <c r="AI336" s="677"/>
      <c r="AJ336" s="677"/>
      <c r="AK336" s="677"/>
      <c r="AL336" s="677"/>
      <c r="AM336" s="677"/>
      <c r="AN336" s="677">
        <v>0</v>
      </c>
      <c r="AO336" s="677">
        <v>0</v>
      </c>
      <c r="AP336" s="677">
        <v>0</v>
      </c>
      <c r="AQ336" s="677">
        <v>0</v>
      </c>
      <c r="AR336" s="677">
        <v>0</v>
      </c>
      <c r="AS336" s="677">
        <v>0</v>
      </c>
      <c r="AT336" s="677">
        <v>0</v>
      </c>
      <c r="AU336" s="677">
        <v>0</v>
      </c>
      <c r="AV336" s="657">
        <v>0</v>
      </c>
      <c r="AW336" s="658">
        <v>0</v>
      </c>
      <c r="AX336" s="658">
        <v>0</v>
      </c>
      <c r="AY336" s="658">
        <v>0</v>
      </c>
      <c r="AZ336" s="658">
        <v>0</v>
      </c>
      <c r="BA336" s="658">
        <v>0</v>
      </c>
      <c r="BB336" s="658">
        <v>0</v>
      </c>
      <c r="BC336" s="658">
        <v>0</v>
      </c>
      <c r="BD336" s="658">
        <v>0</v>
      </c>
      <c r="BE336" s="659">
        <v>0</v>
      </c>
      <c r="BF336" s="417"/>
      <c r="BG336" s="408"/>
      <c r="BH336" s="408"/>
      <c r="BI336" s="408"/>
      <c r="BJ336" s="408"/>
      <c r="BK336" s="408"/>
    </row>
    <row r="337" spans="1:63" s="390" customFormat="1" ht="12.75">
      <c r="A337" s="411"/>
      <c r="B337" s="347" t="s">
        <v>376</v>
      </c>
      <c r="C337" s="676">
        <v>0</v>
      </c>
      <c r="D337" s="677">
        <v>0</v>
      </c>
      <c r="E337" s="677">
        <v>0</v>
      </c>
      <c r="F337" s="677">
        <v>0</v>
      </c>
      <c r="G337" s="677">
        <v>0</v>
      </c>
      <c r="H337" s="677">
        <v>0</v>
      </c>
      <c r="I337" s="677">
        <v>0</v>
      </c>
      <c r="J337" s="677">
        <v>0</v>
      </c>
      <c r="K337" s="677">
        <v>0</v>
      </c>
      <c r="L337" s="677">
        <v>0</v>
      </c>
      <c r="M337" s="677">
        <v>0</v>
      </c>
      <c r="N337" s="678">
        <v>0</v>
      </c>
      <c r="O337" s="676">
        <v>0</v>
      </c>
      <c r="P337" s="677">
        <v>0</v>
      </c>
      <c r="Q337" s="677">
        <v>0</v>
      </c>
      <c r="R337" s="677">
        <v>0</v>
      </c>
      <c r="S337" s="677">
        <v>0</v>
      </c>
      <c r="T337" s="677">
        <v>0</v>
      </c>
      <c r="U337" s="677">
        <v>0</v>
      </c>
      <c r="V337" s="677">
        <v>0</v>
      </c>
      <c r="W337" s="677">
        <v>0</v>
      </c>
      <c r="X337" s="677">
        <v>0</v>
      </c>
      <c r="Y337" s="677">
        <v>0</v>
      </c>
      <c r="Z337" s="678">
        <v>0</v>
      </c>
      <c r="AA337" s="660">
        <v>0</v>
      </c>
      <c r="AB337" s="677">
        <v>0</v>
      </c>
      <c r="AC337" s="677">
        <v>0</v>
      </c>
      <c r="AD337" s="677">
        <v>0</v>
      </c>
      <c r="AE337" s="677">
        <v>0</v>
      </c>
      <c r="AF337" s="677"/>
      <c r="AG337" s="677"/>
      <c r="AH337" s="677"/>
      <c r="AI337" s="677"/>
      <c r="AJ337" s="677"/>
      <c r="AK337" s="677"/>
      <c r="AL337" s="677"/>
      <c r="AM337" s="677"/>
      <c r="AN337" s="677">
        <v>0</v>
      </c>
      <c r="AO337" s="677">
        <v>0</v>
      </c>
      <c r="AP337" s="677">
        <v>0</v>
      </c>
      <c r="AQ337" s="677">
        <v>0</v>
      </c>
      <c r="AR337" s="677">
        <v>0</v>
      </c>
      <c r="AS337" s="677">
        <v>0</v>
      </c>
      <c r="AT337" s="677">
        <v>0</v>
      </c>
      <c r="AU337" s="677">
        <v>0</v>
      </c>
      <c r="AV337" s="657">
        <v>0</v>
      </c>
      <c r="AW337" s="658">
        <v>0</v>
      </c>
      <c r="AX337" s="658">
        <v>0</v>
      </c>
      <c r="AY337" s="658">
        <v>0</v>
      </c>
      <c r="AZ337" s="658">
        <v>0</v>
      </c>
      <c r="BA337" s="658">
        <v>0</v>
      </c>
      <c r="BB337" s="658">
        <v>0</v>
      </c>
      <c r="BC337" s="658">
        <v>0</v>
      </c>
      <c r="BD337" s="658">
        <v>0</v>
      </c>
      <c r="BE337" s="659">
        <v>0</v>
      </c>
      <c r="BF337" s="417"/>
      <c r="BG337" s="408"/>
      <c r="BH337" s="408"/>
      <c r="BI337" s="408"/>
      <c r="BJ337" s="408"/>
      <c r="BK337" s="408"/>
    </row>
    <row r="338" spans="1:63" s="390" customFormat="1" ht="12.75">
      <c r="A338" s="411"/>
      <c r="B338" s="347" t="s">
        <v>377</v>
      </c>
      <c r="C338" s="676">
        <v>0</v>
      </c>
      <c r="D338" s="677">
        <v>0</v>
      </c>
      <c r="E338" s="677">
        <v>0</v>
      </c>
      <c r="F338" s="677">
        <v>0</v>
      </c>
      <c r="G338" s="677">
        <v>0</v>
      </c>
      <c r="H338" s="677">
        <v>0</v>
      </c>
      <c r="I338" s="677">
        <v>0</v>
      </c>
      <c r="J338" s="677">
        <v>0</v>
      </c>
      <c r="K338" s="677">
        <v>0</v>
      </c>
      <c r="L338" s="677">
        <v>0</v>
      </c>
      <c r="M338" s="677">
        <v>0</v>
      </c>
      <c r="N338" s="678">
        <v>0</v>
      </c>
      <c r="O338" s="676">
        <v>0</v>
      </c>
      <c r="P338" s="677">
        <v>0</v>
      </c>
      <c r="Q338" s="677">
        <v>0</v>
      </c>
      <c r="R338" s="677">
        <v>0</v>
      </c>
      <c r="S338" s="677">
        <v>0</v>
      </c>
      <c r="T338" s="677">
        <v>0</v>
      </c>
      <c r="U338" s="677">
        <v>0</v>
      </c>
      <c r="V338" s="677">
        <v>0</v>
      </c>
      <c r="W338" s="677">
        <v>0</v>
      </c>
      <c r="X338" s="677">
        <v>0</v>
      </c>
      <c r="Y338" s="677">
        <v>0</v>
      </c>
      <c r="Z338" s="678">
        <v>0</v>
      </c>
      <c r="AA338" s="660">
        <v>0</v>
      </c>
      <c r="AB338" s="677">
        <v>0</v>
      </c>
      <c r="AC338" s="677">
        <v>0</v>
      </c>
      <c r="AD338" s="677">
        <v>0</v>
      </c>
      <c r="AE338" s="677">
        <v>0</v>
      </c>
      <c r="AF338" s="677"/>
      <c r="AG338" s="677"/>
      <c r="AH338" s="677"/>
      <c r="AI338" s="677"/>
      <c r="AJ338" s="677"/>
      <c r="AK338" s="677"/>
      <c r="AL338" s="677"/>
      <c r="AM338" s="677"/>
      <c r="AN338" s="677">
        <v>0</v>
      </c>
      <c r="AO338" s="677">
        <v>0</v>
      </c>
      <c r="AP338" s="677">
        <v>0</v>
      </c>
      <c r="AQ338" s="677">
        <v>0</v>
      </c>
      <c r="AR338" s="677">
        <v>0</v>
      </c>
      <c r="AS338" s="677">
        <v>0</v>
      </c>
      <c r="AT338" s="677">
        <v>0</v>
      </c>
      <c r="AU338" s="677">
        <v>0</v>
      </c>
      <c r="AV338" s="657">
        <v>0</v>
      </c>
      <c r="AW338" s="658">
        <v>0</v>
      </c>
      <c r="AX338" s="658">
        <v>0</v>
      </c>
      <c r="AY338" s="658">
        <v>0</v>
      </c>
      <c r="AZ338" s="658">
        <v>0</v>
      </c>
      <c r="BA338" s="658">
        <v>0</v>
      </c>
      <c r="BB338" s="658">
        <v>0</v>
      </c>
      <c r="BC338" s="658">
        <v>0</v>
      </c>
      <c r="BD338" s="658">
        <v>0</v>
      </c>
      <c r="BE338" s="659">
        <v>0</v>
      </c>
      <c r="BF338" s="417"/>
      <c r="BG338" s="408"/>
      <c r="BH338" s="408"/>
      <c r="BI338" s="408"/>
      <c r="BJ338" s="408"/>
      <c r="BK338" s="408"/>
    </row>
    <row r="339" spans="1:63" s="390" customFormat="1" ht="12.75">
      <c r="A339" s="411"/>
      <c r="B339" s="347" t="s">
        <v>67</v>
      </c>
      <c r="C339" s="676">
        <v>0</v>
      </c>
      <c r="D339" s="677">
        <v>0</v>
      </c>
      <c r="E339" s="677">
        <v>0</v>
      </c>
      <c r="F339" s="677">
        <v>0</v>
      </c>
      <c r="G339" s="677">
        <v>0</v>
      </c>
      <c r="H339" s="677">
        <v>0</v>
      </c>
      <c r="I339" s="677">
        <v>0</v>
      </c>
      <c r="J339" s="677">
        <v>0</v>
      </c>
      <c r="K339" s="677">
        <v>0</v>
      </c>
      <c r="L339" s="677">
        <v>0</v>
      </c>
      <c r="M339" s="677">
        <v>0</v>
      </c>
      <c r="N339" s="678">
        <v>0</v>
      </c>
      <c r="O339" s="676">
        <v>0</v>
      </c>
      <c r="P339" s="677">
        <v>0</v>
      </c>
      <c r="Q339" s="677">
        <v>0</v>
      </c>
      <c r="R339" s="677">
        <v>0</v>
      </c>
      <c r="S339" s="677">
        <v>0</v>
      </c>
      <c r="T339" s="677">
        <v>0</v>
      </c>
      <c r="U339" s="677">
        <v>0</v>
      </c>
      <c r="V339" s="677">
        <v>0</v>
      </c>
      <c r="W339" s="677">
        <v>0</v>
      </c>
      <c r="X339" s="677">
        <v>0</v>
      </c>
      <c r="Y339" s="677">
        <v>0</v>
      </c>
      <c r="Z339" s="678">
        <v>0</v>
      </c>
      <c r="AA339" s="660">
        <v>0</v>
      </c>
      <c r="AB339" s="677">
        <v>0</v>
      </c>
      <c r="AC339" s="677">
        <v>0</v>
      </c>
      <c r="AD339" s="677">
        <v>0</v>
      </c>
      <c r="AE339" s="677">
        <v>0</v>
      </c>
      <c r="AF339" s="677"/>
      <c r="AG339" s="677"/>
      <c r="AH339" s="677"/>
      <c r="AI339" s="677"/>
      <c r="AJ339" s="677"/>
      <c r="AK339" s="677"/>
      <c r="AL339" s="677"/>
      <c r="AM339" s="677"/>
      <c r="AN339" s="677">
        <v>0</v>
      </c>
      <c r="AO339" s="677">
        <v>0</v>
      </c>
      <c r="AP339" s="677">
        <v>0</v>
      </c>
      <c r="AQ339" s="677">
        <v>0</v>
      </c>
      <c r="AR339" s="677">
        <v>0</v>
      </c>
      <c r="AS339" s="677">
        <v>0</v>
      </c>
      <c r="AT339" s="677">
        <v>0</v>
      </c>
      <c r="AU339" s="677">
        <v>0</v>
      </c>
      <c r="AV339" s="657">
        <v>0</v>
      </c>
      <c r="AW339" s="658">
        <v>0</v>
      </c>
      <c r="AX339" s="658">
        <v>0</v>
      </c>
      <c r="AY339" s="658">
        <v>0</v>
      </c>
      <c r="AZ339" s="658">
        <v>0</v>
      </c>
      <c r="BA339" s="658">
        <v>0</v>
      </c>
      <c r="BB339" s="658">
        <v>0</v>
      </c>
      <c r="BC339" s="658">
        <v>0</v>
      </c>
      <c r="BD339" s="658">
        <v>0</v>
      </c>
      <c r="BE339" s="659">
        <v>0</v>
      </c>
      <c r="BF339" s="417"/>
      <c r="BG339" s="408"/>
      <c r="BH339" s="408"/>
      <c r="BI339" s="408"/>
      <c r="BJ339" s="408"/>
      <c r="BK339" s="408"/>
    </row>
    <row r="340" spans="1:63" s="427" customFormat="1" ht="15.75" customHeight="1">
      <c r="A340" s="662"/>
      <c r="B340" s="663" t="s">
        <v>67</v>
      </c>
      <c r="C340" s="664"/>
      <c r="D340" s="665"/>
      <c r="E340" s="665"/>
      <c r="F340" s="665"/>
      <c r="G340" s="665"/>
      <c r="H340" s="665"/>
      <c r="I340" s="665"/>
      <c r="J340" s="665"/>
      <c r="K340" s="665"/>
      <c r="L340" s="665"/>
      <c r="M340" s="665"/>
      <c r="N340" s="666"/>
      <c r="O340" s="664"/>
      <c r="P340" s="665"/>
      <c r="Q340" s="665"/>
      <c r="R340" s="665"/>
      <c r="S340" s="665"/>
      <c r="T340" s="665"/>
      <c r="U340" s="665"/>
      <c r="V340" s="665"/>
      <c r="W340" s="665"/>
      <c r="X340" s="665"/>
      <c r="Y340" s="665"/>
      <c r="Z340" s="666"/>
      <c r="AA340" s="667"/>
      <c r="AB340" s="665">
        <v>0</v>
      </c>
      <c r="AC340" s="665">
        <v>0</v>
      </c>
      <c r="AD340" s="665">
        <v>0</v>
      </c>
      <c r="AE340" s="665">
        <v>0</v>
      </c>
      <c r="AF340" s="665"/>
      <c r="AG340" s="665"/>
      <c r="AH340" s="665"/>
      <c r="AI340" s="665"/>
      <c r="AJ340" s="665"/>
      <c r="AK340" s="665"/>
      <c r="AL340" s="665"/>
      <c r="AM340" s="665"/>
      <c r="AN340" s="665">
        <v>0</v>
      </c>
      <c r="AO340" s="665">
        <v>0</v>
      </c>
      <c r="AP340" s="665">
        <v>0</v>
      </c>
      <c r="AQ340" s="665">
        <v>0</v>
      </c>
      <c r="AR340" s="665">
        <v>0</v>
      </c>
      <c r="AS340" s="665">
        <v>0</v>
      </c>
      <c r="AT340" s="665">
        <v>0</v>
      </c>
      <c r="AU340" s="665">
        <v>0</v>
      </c>
      <c r="AV340" s="664"/>
      <c r="AW340" s="665"/>
      <c r="AX340" s="665"/>
      <c r="AY340" s="665"/>
      <c r="AZ340" s="665"/>
      <c r="BA340" s="665"/>
      <c r="BB340" s="665"/>
      <c r="BC340" s="665"/>
      <c r="BD340" s="665"/>
      <c r="BE340" s="666"/>
      <c r="BF340" s="417"/>
      <c r="BG340" s="408"/>
      <c r="BH340" s="408"/>
      <c r="BI340" s="408"/>
      <c r="BJ340" s="408"/>
      <c r="BK340" s="408"/>
    </row>
    <row r="341" spans="1:63" s="400" customFormat="1" ht="25.5" customHeight="1">
      <c r="A341" s="411">
        <v>11</v>
      </c>
      <c r="B341" s="670" t="s">
        <v>68</v>
      </c>
      <c r="C341" s="657">
        <v>0</v>
      </c>
      <c r="D341" s="658">
        <v>0</v>
      </c>
      <c r="E341" s="658">
        <v>0</v>
      </c>
      <c r="F341" s="658">
        <v>0</v>
      </c>
      <c r="G341" s="658">
        <v>0</v>
      </c>
      <c r="H341" s="658">
        <v>0</v>
      </c>
      <c r="I341" s="658">
        <v>0</v>
      </c>
      <c r="J341" s="658">
        <v>0</v>
      </c>
      <c r="K341" s="658">
        <v>0</v>
      </c>
      <c r="L341" s="658">
        <v>0</v>
      </c>
      <c r="M341" s="658">
        <v>0</v>
      </c>
      <c r="N341" s="659">
        <v>0</v>
      </c>
      <c r="O341" s="657">
        <v>0</v>
      </c>
      <c r="P341" s="658">
        <v>0</v>
      </c>
      <c r="Q341" s="658">
        <v>0</v>
      </c>
      <c r="R341" s="658">
        <v>0</v>
      </c>
      <c r="S341" s="658">
        <v>0</v>
      </c>
      <c r="T341" s="658">
        <v>0</v>
      </c>
      <c r="U341" s="658">
        <v>0</v>
      </c>
      <c r="V341" s="658">
        <v>0</v>
      </c>
      <c r="W341" s="658">
        <v>0</v>
      </c>
      <c r="X341" s="658">
        <v>0</v>
      </c>
      <c r="Y341" s="658">
        <v>0</v>
      </c>
      <c r="Z341" s="659">
        <v>0</v>
      </c>
      <c r="AA341" s="674">
        <v>5.64645712</v>
      </c>
      <c r="AB341" s="677">
        <v>0</v>
      </c>
      <c r="AC341" s="677">
        <v>0</v>
      </c>
      <c r="AD341" s="658">
        <v>0</v>
      </c>
      <c r="AE341" s="658">
        <v>0</v>
      </c>
      <c r="AF341" s="658"/>
      <c r="AG341" s="658"/>
      <c r="AH341" s="658"/>
      <c r="AI341" s="658"/>
      <c r="AJ341" s="658"/>
      <c r="AK341" s="658"/>
      <c r="AL341" s="658"/>
      <c r="AM341" s="658"/>
      <c r="AN341" s="658">
        <v>0</v>
      </c>
      <c r="AO341" s="658">
        <v>0</v>
      </c>
      <c r="AP341" s="658">
        <v>0</v>
      </c>
      <c r="AQ341" s="658">
        <v>0</v>
      </c>
      <c r="AR341" s="658">
        <v>0</v>
      </c>
      <c r="AS341" s="658">
        <v>0</v>
      </c>
      <c r="AT341" s="658">
        <v>0</v>
      </c>
      <c r="AU341" s="658">
        <v>0</v>
      </c>
      <c r="AV341" s="671">
        <v>0.56171137000000004</v>
      </c>
      <c r="AW341" s="672">
        <v>0</v>
      </c>
      <c r="AX341" s="672">
        <v>0</v>
      </c>
      <c r="AY341" s="672">
        <v>0</v>
      </c>
      <c r="AZ341" s="672">
        <v>0</v>
      </c>
      <c r="BA341" s="672">
        <v>0</v>
      </c>
      <c r="BB341" s="672">
        <v>1.69491525</v>
      </c>
      <c r="BC341" s="672">
        <v>1.69491525</v>
      </c>
      <c r="BD341" s="672">
        <v>1.69491525</v>
      </c>
      <c r="BE341" s="673">
        <v>5.64645712</v>
      </c>
      <c r="BF341" s="417"/>
      <c r="BG341" s="416"/>
      <c r="BH341" s="416"/>
      <c r="BI341" s="416"/>
      <c r="BJ341" s="416"/>
      <c r="BK341" s="416"/>
    </row>
    <row r="342" spans="1:63" s="390" customFormat="1" ht="12.75">
      <c r="A342" s="411"/>
      <c r="B342" s="360" t="s">
        <v>361</v>
      </c>
      <c r="C342" s="676">
        <v>0</v>
      </c>
      <c r="D342" s="677">
        <v>0</v>
      </c>
      <c r="E342" s="677">
        <v>0</v>
      </c>
      <c r="F342" s="677">
        <v>0</v>
      </c>
      <c r="G342" s="677">
        <v>0</v>
      </c>
      <c r="H342" s="677">
        <v>0</v>
      </c>
      <c r="I342" s="677">
        <v>0</v>
      </c>
      <c r="J342" s="677">
        <v>0</v>
      </c>
      <c r="K342" s="677">
        <v>0</v>
      </c>
      <c r="L342" s="677">
        <v>0</v>
      </c>
      <c r="M342" s="677">
        <v>0</v>
      </c>
      <c r="N342" s="678">
        <v>0</v>
      </c>
      <c r="O342" s="676">
        <v>0</v>
      </c>
      <c r="P342" s="677">
        <v>0</v>
      </c>
      <c r="Q342" s="677">
        <v>0</v>
      </c>
      <c r="R342" s="677">
        <v>0</v>
      </c>
      <c r="S342" s="677">
        <v>0</v>
      </c>
      <c r="T342" s="677">
        <v>0</v>
      </c>
      <c r="U342" s="677">
        <v>0</v>
      </c>
      <c r="V342" s="677">
        <v>0</v>
      </c>
      <c r="W342" s="677">
        <v>0</v>
      </c>
      <c r="X342" s="677">
        <v>0</v>
      </c>
      <c r="Y342" s="677">
        <v>0</v>
      </c>
      <c r="Z342" s="678">
        <v>0</v>
      </c>
      <c r="AA342" s="679">
        <v>5.64645712</v>
      </c>
      <c r="AB342" s="677">
        <v>0</v>
      </c>
      <c r="AC342" s="677">
        <v>0</v>
      </c>
      <c r="AD342" s="677">
        <v>0</v>
      </c>
      <c r="AE342" s="677">
        <v>0</v>
      </c>
      <c r="AF342" s="677"/>
      <c r="AG342" s="677"/>
      <c r="AH342" s="677"/>
      <c r="AI342" s="677"/>
      <c r="AJ342" s="677"/>
      <c r="AK342" s="677"/>
      <c r="AL342" s="677"/>
      <c r="AM342" s="677"/>
      <c r="AN342" s="677">
        <v>0</v>
      </c>
      <c r="AO342" s="677">
        <v>0</v>
      </c>
      <c r="AP342" s="677">
        <v>0</v>
      </c>
      <c r="AQ342" s="677">
        <v>0</v>
      </c>
      <c r="AR342" s="677">
        <v>0</v>
      </c>
      <c r="AS342" s="677">
        <v>0</v>
      </c>
      <c r="AT342" s="677">
        <v>0</v>
      </c>
      <c r="AU342" s="677">
        <v>0</v>
      </c>
      <c r="AV342" s="676">
        <v>0.56171137000000004</v>
      </c>
      <c r="AW342" s="677">
        <v>0</v>
      </c>
      <c r="AX342" s="677">
        <v>0</v>
      </c>
      <c r="AY342" s="677">
        <v>0</v>
      </c>
      <c r="AZ342" s="677">
        <v>0</v>
      </c>
      <c r="BA342" s="677">
        <v>0</v>
      </c>
      <c r="BB342" s="677">
        <v>1.69491525</v>
      </c>
      <c r="BC342" s="677">
        <v>1.69491525</v>
      </c>
      <c r="BD342" s="677">
        <v>1.69491525</v>
      </c>
      <c r="BE342" s="678">
        <v>5.64645712</v>
      </c>
      <c r="BF342" s="417"/>
      <c r="BG342" s="408"/>
      <c r="BH342" s="408"/>
      <c r="BI342" s="408"/>
      <c r="BJ342" s="408"/>
      <c r="BK342" s="408"/>
    </row>
    <row r="343" spans="1:63" s="390" customFormat="1" ht="12.75">
      <c r="A343" s="411"/>
      <c r="B343" s="360" t="s">
        <v>362</v>
      </c>
      <c r="C343" s="676">
        <v>0</v>
      </c>
      <c r="D343" s="677">
        <v>0</v>
      </c>
      <c r="E343" s="677">
        <v>0</v>
      </c>
      <c r="F343" s="677">
        <v>0</v>
      </c>
      <c r="G343" s="677">
        <v>0</v>
      </c>
      <c r="H343" s="677">
        <v>0</v>
      </c>
      <c r="I343" s="677">
        <v>0</v>
      </c>
      <c r="J343" s="677">
        <v>0</v>
      </c>
      <c r="K343" s="677">
        <v>0</v>
      </c>
      <c r="L343" s="677">
        <v>0</v>
      </c>
      <c r="M343" s="677">
        <v>0</v>
      </c>
      <c r="N343" s="678">
        <v>0</v>
      </c>
      <c r="O343" s="676">
        <v>0</v>
      </c>
      <c r="P343" s="677">
        <v>0</v>
      </c>
      <c r="Q343" s="677">
        <v>0</v>
      </c>
      <c r="R343" s="677">
        <v>0</v>
      </c>
      <c r="S343" s="677">
        <v>0</v>
      </c>
      <c r="T343" s="677">
        <v>0</v>
      </c>
      <c r="U343" s="677">
        <v>0</v>
      </c>
      <c r="V343" s="677">
        <v>0</v>
      </c>
      <c r="W343" s="677">
        <v>0</v>
      </c>
      <c r="X343" s="677">
        <v>0</v>
      </c>
      <c r="Y343" s="677">
        <v>0</v>
      </c>
      <c r="Z343" s="678">
        <v>0</v>
      </c>
      <c r="AA343" s="679">
        <v>0</v>
      </c>
      <c r="AB343" s="677">
        <v>0</v>
      </c>
      <c r="AC343" s="677">
        <v>0</v>
      </c>
      <c r="AD343" s="677">
        <v>0</v>
      </c>
      <c r="AE343" s="677">
        <v>0</v>
      </c>
      <c r="AF343" s="677"/>
      <c r="AG343" s="677"/>
      <c r="AH343" s="677"/>
      <c r="AI343" s="677"/>
      <c r="AJ343" s="677"/>
      <c r="AK343" s="677"/>
      <c r="AL343" s="677"/>
      <c r="AM343" s="677"/>
      <c r="AN343" s="677">
        <v>0</v>
      </c>
      <c r="AO343" s="677">
        <v>0</v>
      </c>
      <c r="AP343" s="677">
        <v>0</v>
      </c>
      <c r="AQ343" s="677">
        <v>0</v>
      </c>
      <c r="AR343" s="677">
        <v>0</v>
      </c>
      <c r="AS343" s="677">
        <v>0</v>
      </c>
      <c r="AT343" s="677">
        <v>0</v>
      </c>
      <c r="AU343" s="677">
        <v>0</v>
      </c>
      <c r="AV343" s="676">
        <v>0</v>
      </c>
      <c r="AW343" s="677">
        <v>0</v>
      </c>
      <c r="AX343" s="677">
        <v>0</v>
      </c>
      <c r="AY343" s="677">
        <v>0</v>
      </c>
      <c r="AZ343" s="677">
        <v>0</v>
      </c>
      <c r="BA343" s="677">
        <v>0</v>
      </c>
      <c r="BB343" s="677">
        <v>0</v>
      </c>
      <c r="BC343" s="677">
        <v>0</v>
      </c>
      <c r="BD343" s="677">
        <v>0</v>
      </c>
      <c r="BE343" s="678">
        <v>0</v>
      </c>
      <c r="BF343" s="417"/>
      <c r="BG343" s="408"/>
      <c r="BH343" s="408"/>
      <c r="BI343" s="408"/>
      <c r="BJ343" s="408"/>
      <c r="BK343" s="408"/>
    </row>
    <row r="344" spans="1:63" s="390" customFormat="1" ht="12.75">
      <c r="A344" s="411"/>
      <c r="B344" s="360" t="s">
        <v>363</v>
      </c>
      <c r="C344" s="676">
        <v>0</v>
      </c>
      <c r="D344" s="677">
        <v>0</v>
      </c>
      <c r="E344" s="677">
        <v>0</v>
      </c>
      <c r="F344" s="677">
        <v>0</v>
      </c>
      <c r="G344" s="677">
        <v>0</v>
      </c>
      <c r="H344" s="677">
        <v>0</v>
      </c>
      <c r="I344" s="677">
        <v>0</v>
      </c>
      <c r="J344" s="677">
        <v>0</v>
      </c>
      <c r="K344" s="677">
        <v>0</v>
      </c>
      <c r="L344" s="677">
        <v>0</v>
      </c>
      <c r="M344" s="677">
        <v>0</v>
      </c>
      <c r="N344" s="678">
        <v>0</v>
      </c>
      <c r="O344" s="676">
        <v>0</v>
      </c>
      <c r="P344" s="677">
        <v>0</v>
      </c>
      <c r="Q344" s="677">
        <v>0</v>
      </c>
      <c r="R344" s="677">
        <v>0</v>
      </c>
      <c r="S344" s="677">
        <v>0</v>
      </c>
      <c r="T344" s="677">
        <v>0</v>
      </c>
      <c r="U344" s="677">
        <v>0</v>
      </c>
      <c r="V344" s="677">
        <v>0</v>
      </c>
      <c r="W344" s="677">
        <v>0</v>
      </c>
      <c r="X344" s="677">
        <v>0</v>
      </c>
      <c r="Y344" s="677">
        <v>0</v>
      </c>
      <c r="Z344" s="678">
        <v>0</v>
      </c>
      <c r="AA344" s="679">
        <v>0</v>
      </c>
      <c r="AB344" s="677">
        <v>0</v>
      </c>
      <c r="AC344" s="677">
        <v>0</v>
      </c>
      <c r="AD344" s="677">
        <v>0</v>
      </c>
      <c r="AE344" s="677">
        <v>0</v>
      </c>
      <c r="AF344" s="677"/>
      <c r="AG344" s="677"/>
      <c r="AH344" s="677"/>
      <c r="AI344" s="677"/>
      <c r="AJ344" s="677"/>
      <c r="AK344" s="677"/>
      <c r="AL344" s="677"/>
      <c r="AM344" s="677"/>
      <c r="AN344" s="677">
        <v>0</v>
      </c>
      <c r="AO344" s="677">
        <v>0</v>
      </c>
      <c r="AP344" s="677">
        <v>0</v>
      </c>
      <c r="AQ344" s="677">
        <v>0</v>
      </c>
      <c r="AR344" s="677">
        <v>0</v>
      </c>
      <c r="AS344" s="677">
        <v>0</v>
      </c>
      <c r="AT344" s="677">
        <v>0</v>
      </c>
      <c r="AU344" s="677">
        <v>0</v>
      </c>
      <c r="AV344" s="676">
        <v>0</v>
      </c>
      <c r="AW344" s="677">
        <v>0</v>
      </c>
      <c r="AX344" s="677">
        <v>0</v>
      </c>
      <c r="AY344" s="677">
        <v>0</v>
      </c>
      <c r="AZ344" s="677">
        <v>0</v>
      </c>
      <c r="BA344" s="677">
        <v>0</v>
      </c>
      <c r="BB344" s="677">
        <v>0</v>
      </c>
      <c r="BC344" s="677">
        <v>0</v>
      </c>
      <c r="BD344" s="677">
        <v>0</v>
      </c>
      <c r="BE344" s="678">
        <v>0</v>
      </c>
      <c r="BF344" s="417"/>
      <c r="BG344" s="408"/>
      <c r="BH344" s="408"/>
      <c r="BI344" s="408"/>
      <c r="BJ344" s="408"/>
      <c r="BK344" s="408"/>
    </row>
    <row r="345" spans="1:63" s="390" customFormat="1" ht="12.75">
      <c r="A345" s="411"/>
      <c r="B345" s="360" t="s">
        <v>364</v>
      </c>
      <c r="C345" s="676">
        <v>0</v>
      </c>
      <c r="D345" s="677">
        <v>0</v>
      </c>
      <c r="E345" s="677">
        <v>0</v>
      </c>
      <c r="F345" s="677">
        <v>0</v>
      </c>
      <c r="G345" s="677">
        <v>0</v>
      </c>
      <c r="H345" s="677">
        <v>0</v>
      </c>
      <c r="I345" s="677">
        <v>0</v>
      </c>
      <c r="J345" s="677">
        <v>0</v>
      </c>
      <c r="K345" s="677">
        <v>0</v>
      </c>
      <c r="L345" s="677">
        <v>0</v>
      </c>
      <c r="M345" s="677">
        <v>0</v>
      </c>
      <c r="N345" s="678">
        <v>0</v>
      </c>
      <c r="O345" s="676">
        <v>0</v>
      </c>
      <c r="P345" s="677">
        <v>0</v>
      </c>
      <c r="Q345" s="677">
        <v>0</v>
      </c>
      <c r="R345" s="677">
        <v>0</v>
      </c>
      <c r="S345" s="677">
        <v>0</v>
      </c>
      <c r="T345" s="677">
        <v>0</v>
      </c>
      <c r="U345" s="677">
        <v>0</v>
      </c>
      <c r="V345" s="677">
        <v>0</v>
      </c>
      <c r="W345" s="677">
        <v>0</v>
      </c>
      <c r="X345" s="677">
        <v>0</v>
      </c>
      <c r="Y345" s="677">
        <v>0</v>
      </c>
      <c r="Z345" s="678">
        <v>0</v>
      </c>
      <c r="AA345" s="679">
        <v>0</v>
      </c>
      <c r="AB345" s="677">
        <v>0</v>
      </c>
      <c r="AC345" s="677">
        <v>0</v>
      </c>
      <c r="AD345" s="677">
        <v>0</v>
      </c>
      <c r="AE345" s="677">
        <v>0</v>
      </c>
      <c r="AF345" s="677"/>
      <c r="AG345" s="677"/>
      <c r="AH345" s="677"/>
      <c r="AI345" s="677"/>
      <c r="AJ345" s="677"/>
      <c r="AK345" s="677"/>
      <c r="AL345" s="677"/>
      <c r="AM345" s="677"/>
      <c r="AN345" s="677">
        <v>0</v>
      </c>
      <c r="AO345" s="677">
        <v>0</v>
      </c>
      <c r="AP345" s="677">
        <v>0</v>
      </c>
      <c r="AQ345" s="677">
        <v>0</v>
      </c>
      <c r="AR345" s="677">
        <v>0</v>
      </c>
      <c r="AS345" s="677">
        <v>0</v>
      </c>
      <c r="AT345" s="677">
        <v>0</v>
      </c>
      <c r="AU345" s="677">
        <v>0</v>
      </c>
      <c r="AV345" s="676"/>
      <c r="AW345" s="677"/>
      <c r="AX345" s="677"/>
      <c r="AY345" s="677"/>
      <c r="AZ345" s="677"/>
      <c r="BA345" s="677"/>
      <c r="BB345" s="677"/>
      <c r="BC345" s="677"/>
      <c r="BD345" s="677"/>
      <c r="BE345" s="678">
        <v>0</v>
      </c>
      <c r="BF345" s="417"/>
      <c r="BG345" s="408"/>
      <c r="BH345" s="408"/>
      <c r="BI345" s="408"/>
      <c r="BJ345" s="408"/>
      <c r="BK345" s="408"/>
    </row>
    <row r="346" spans="1:63" s="390" customFormat="1" ht="12.75">
      <c r="A346" s="411"/>
      <c r="B346" s="360" t="s">
        <v>365</v>
      </c>
      <c r="C346" s="676">
        <v>0</v>
      </c>
      <c r="D346" s="677">
        <v>0</v>
      </c>
      <c r="E346" s="677">
        <v>0</v>
      </c>
      <c r="F346" s="677">
        <v>0</v>
      </c>
      <c r="G346" s="677">
        <v>0</v>
      </c>
      <c r="H346" s="677">
        <v>0</v>
      </c>
      <c r="I346" s="677">
        <v>0</v>
      </c>
      <c r="J346" s="677">
        <v>0</v>
      </c>
      <c r="K346" s="677">
        <v>0</v>
      </c>
      <c r="L346" s="677">
        <v>0</v>
      </c>
      <c r="M346" s="677">
        <v>0</v>
      </c>
      <c r="N346" s="678">
        <v>0</v>
      </c>
      <c r="O346" s="676">
        <v>0</v>
      </c>
      <c r="P346" s="677">
        <v>0</v>
      </c>
      <c r="Q346" s="677">
        <v>0</v>
      </c>
      <c r="R346" s="677">
        <v>0</v>
      </c>
      <c r="S346" s="677">
        <v>0</v>
      </c>
      <c r="T346" s="677">
        <v>0</v>
      </c>
      <c r="U346" s="677">
        <v>0</v>
      </c>
      <c r="V346" s="677">
        <v>0</v>
      </c>
      <c r="W346" s="677">
        <v>0</v>
      </c>
      <c r="X346" s="677">
        <v>0</v>
      </c>
      <c r="Y346" s="677">
        <v>0</v>
      </c>
      <c r="Z346" s="678">
        <v>0</v>
      </c>
      <c r="AA346" s="679">
        <v>0</v>
      </c>
      <c r="AB346" s="677">
        <v>0</v>
      </c>
      <c r="AC346" s="677">
        <v>0</v>
      </c>
      <c r="AD346" s="677">
        <v>0</v>
      </c>
      <c r="AE346" s="677">
        <v>0</v>
      </c>
      <c r="AF346" s="677"/>
      <c r="AG346" s="677"/>
      <c r="AH346" s="677"/>
      <c r="AI346" s="677"/>
      <c r="AJ346" s="677"/>
      <c r="AK346" s="677"/>
      <c r="AL346" s="677"/>
      <c r="AM346" s="677"/>
      <c r="AN346" s="677">
        <v>0</v>
      </c>
      <c r="AO346" s="677">
        <v>0</v>
      </c>
      <c r="AP346" s="677">
        <v>0</v>
      </c>
      <c r="AQ346" s="677">
        <v>0</v>
      </c>
      <c r="AR346" s="677">
        <v>0</v>
      </c>
      <c r="AS346" s="677">
        <v>0</v>
      </c>
      <c r="AT346" s="677">
        <v>0</v>
      </c>
      <c r="AU346" s="677">
        <v>0</v>
      </c>
      <c r="AV346" s="676"/>
      <c r="AW346" s="677"/>
      <c r="AX346" s="677"/>
      <c r="AY346" s="677"/>
      <c r="AZ346" s="677"/>
      <c r="BA346" s="677"/>
      <c r="BB346" s="677"/>
      <c r="BC346" s="677"/>
      <c r="BD346" s="677"/>
      <c r="BE346" s="678">
        <v>0</v>
      </c>
      <c r="BF346" s="417"/>
      <c r="BG346" s="408"/>
      <c r="BH346" s="408"/>
      <c r="BI346" s="408"/>
      <c r="BJ346" s="408"/>
      <c r="BK346" s="408"/>
    </row>
    <row r="347" spans="1:63" s="390" customFormat="1" ht="12.75">
      <c r="A347" s="411"/>
      <c r="B347" s="360" t="s">
        <v>366</v>
      </c>
      <c r="C347" s="676">
        <v>0</v>
      </c>
      <c r="D347" s="677">
        <v>0</v>
      </c>
      <c r="E347" s="677">
        <v>0</v>
      </c>
      <c r="F347" s="677">
        <v>0</v>
      </c>
      <c r="G347" s="677">
        <v>0</v>
      </c>
      <c r="H347" s="677">
        <v>0</v>
      </c>
      <c r="I347" s="677">
        <v>0</v>
      </c>
      <c r="J347" s="677">
        <v>0</v>
      </c>
      <c r="K347" s="677">
        <v>0</v>
      </c>
      <c r="L347" s="677">
        <v>0</v>
      </c>
      <c r="M347" s="677">
        <v>0</v>
      </c>
      <c r="N347" s="678">
        <v>0</v>
      </c>
      <c r="O347" s="676">
        <v>0</v>
      </c>
      <c r="P347" s="677">
        <v>0</v>
      </c>
      <c r="Q347" s="677">
        <v>0</v>
      </c>
      <c r="R347" s="677">
        <v>0</v>
      </c>
      <c r="S347" s="677">
        <v>0</v>
      </c>
      <c r="T347" s="677">
        <v>0</v>
      </c>
      <c r="U347" s="677">
        <v>0</v>
      </c>
      <c r="V347" s="677">
        <v>0</v>
      </c>
      <c r="W347" s="677">
        <v>0</v>
      </c>
      <c r="X347" s="677">
        <v>0</v>
      </c>
      <c r="Y347" s="677">
        <v>0</v>
      </c>
      <c r="Z347" s="678">
        <v>0</v>
      </c>
      <c r="AA347" s="679">
        <v>0</v>
      </c>
      <c r="AB347" s="677">
        <v>0</v>
      </c>
      <c r="AC347" s="677">
        <v>0</v>
      </c>
      <c r="AD347" s="677">
        <v>0</v>
      </c>
      <c r="AE347" s="677">
        <v>0</v>
      </c>
      <c r="AF347" s="677"/>
      <c r="AG347" s="677"/>
      <c r="AH347" s="677"/>
      <c r="AI347" s="677"/>
      <c r="AJ347" s="677"/>
      <c r="AK347" s="677"/>
      <c r="AL347" s="677"/>
      <c r="AM347" s="677"/>
      <c r="AN347" s="677">
        <v>0</v>
      </c>
      <c r="AO347" s="677">
        <v>0</v>
      </c>
      <c r="AP347" s="677">
        <v>0</v>
      </c>
      <c r="AQ347" s="677">
        <v>0</v>
      </c>
      <c r="AR347" s="677">
        <v>0</v>
      </c>
      <c r="AS347" s="677">
        <v>0</v>
      </c>
      <c r="AT347" s="677">
        <v>0</v>
      </c>
      <c r="AU347" s="677">
        <v>0</v>
      </c>
      <c r="AV347" s="676"/>
      <c r="AW347" s="677"/>
      <c r="AX347" s="677"/>
      <c r="AY347" s="677"/>
      <c r="AZ347" s="677"/>
      <c r="BA347" s="677"/>
      <c r="BB347" s="677"/>
      <c r="BC347" s="677"/>
      <c r="BD347" s="677"/>
      <c r="BE347" s="678">
        <v>0</v>
      </c>
      <c r="BF347" s="417"/>
      <c r="BG347" s="408"/>
      <c r="BH347" s="408"/>
      <c r="BI347" s="408"/>
      <c r="BJ347" s="408"/>
      <c r="BK347" s="408"/>
    </row>
    <row r="348" spans="1:63" s="390" customFormat="1" ht="12.75">
      <c r="A348" s="411"/>
      <c r="B348" s="360" t="s">
        <v>367</v>
      </c>
      <c r="C348" s="676">
        <v>0</v>
      </c>
      <c r="D348" s="677">
        <v>0</v>
      </c>
      <c r="E348" s="677">
        <v>0</v>
      </c>
      <c r="F348" s="677">
        <v>0</v>
      </c>
      <c r="G348" s="677">
        <v>0</v>
      </c>
      <c r="H348" s="677">
        <v>0</v>
      </c>
      <c r="I348" s="677">
        <v>0</v>
      </c>
      <c r="J348" s="677">
        <v>0</v>
      </c>
      <c r="K348" s="677">
        <v>0</v>
      </c>
      <c r="L348" s="677">
        <v>0</v>
      </c>
      <c r="M348" s="677">
        <v>0</v>
      </c>
      <c r="N348" s="678">
        <v>0</v>
      </c>
      <c r="O348" s="676">
        <v>0</v>
      </c>
      <c r="P348" s="677">
        <v>0</v>
      </c>
      <c r="Q348" s="677">
        <v>0</v>
      </c>
      <c r="R348" s="677">
        <v>0</v>
      </c>
      <c r="S348" s="677">
        <v>0</v>
      </c>
      <c r="T348" s="677">
        <v>0</v>
      </c>
      <c r="U348" s="677">
        <v>0</v>
      </c>
      <c r="V348" s="677">
        <v>0</v>
      </c>
      <c r="W348" s="677">
        <v>0</v>
      </c>
      <c r="X348" s="677">
        <v>0</v>
      </c>
      <c r="Y348" s="677">
        <v>0</v>
      </c>
      <c r="Z348" s="678">
        <v>0</v>
      </c>
      <c r="AA348" s="679">
        <v>0</v>
      </c>
      <c r="AB348" s="677">
        <v>0</v>
      </c>
      <c r="AC348" s="677">
        <v>0</v>
      </c>
      <c r="AD348" s="677">
        <v>0</v>
      </c>
      <c r="AE348" s="677">
        <v>0</v>
      </c>
      <c r="AF348" s="677"/>
      <c r="AG348" s="677"/>
      <c r="AH348" s="677"/>
      <c r="AI348" s="677"/>
      <c r="AJ348" s="677"/>
      <c r="AK348" s="677"/>
      <c r="AL348" s="677"/>
      <c r="AM348" s="677"/>
      <c r="AN348" s="677">
        <v>0</v>
      </c>
      <c r="AO348" s="677">
        <v>0</v>
      </c>
      <c r="AP348" s="677">
        <v>0</v>
      </c>
      <c r="AQ348" s="677">
        <v>0</v>
      </c>
      <c r="AR348" s="677">
        <v>0</v>
      </c>
      <c r="AS348" s="677">
        <v>0</v>
      </c>
      <c r="AT348" s="677">
        <v>0</v>
      </c>
      <c r="AU348" s="677">
        <v>0</v>
      </c>
      <c r="AV348" s="676"/>
      <c r="AW348" s="677"/>
      <c r="AX348" s="677"/>
      <c r="AY348" s="677"/>
      <c r="AZ348" s="677"/>
      <c r="BA348" s="677"/>
      <c r="BB348" s="677"/>
      <c r="BC348" s="677"/>
      <c r="BD348" s="677"/>
      <c r="BE348" s="678">
        <v>0</v>
      </c>
      <c r="BF348" s="417"/>
      <c r="BG348" s="408"/>
      <c r="BH348" s="408"/>
      <c r="BI348" s="408"/>
      <c r="BJ348" s="408"/>
      <c r="BK348" s="408"/>
    </row>
    <row r="349" spans="1:63" s="390" customFormat="1" ht="12.75">
      <c r="A349" s="411"/>
      <c r="B349" s="360" t="s">
        <v>368</v>
      </c>
      <c r="C349" s="676">
        <v>0</v>
      </c>
      <c r="D349" s="677">
        <v>0</v>
      </c>
      <c r="E349" s="677">
        <v>0</v>
      </c>
      <c r="F349" s="677">
        <v>0</v>
      </c>
      <c r="G349" s="677">
        <v>0</v>
      </c>
      <c r="H349" s="677">
        <v>0</v>
      </c>
      <c r="I349" s="677">
        <v>0</v>
      </c>
      <c r="J349" s="677">
        <v>0</v>
      </c>
      <c r="K349" s="677">
        <v>0</v>
      </c>
      <c r="L349" s="677">
        <v>0</v>
      </c>
      <c r="M349" s="677">
        <v>0</v>
      </c>
      <c r="N349" s="678">
        <v>0</v>
      </c>
      <c r="O349" s="676">
        <v>0</v>
      </c>
      <c r="P349" s="677">
        <v>0</v>
      </c>
      <c r="Q349" s="677">
        <v>0</v>
      </c>
      <c r="R349" s="677">
        <v>0</v>
      </c>
      <c r="S349" s="677">
        <v>0</v>
      </c>
      <c r="T349" s="677">
        <v>0</v>
      </c>
      <c r="U349" s="677">
        <v>0</v>
      </c>
      <c r="V349" s="677">
        <v>0</v>
      </c>
      <c r="W349" s="677">
        <v>0</v>
      </c>
      <c r="X349" s="677">
        <v>0</v>
      </c>
      <c r="Y349" s="677">
        <v>0</v>
      </c>
      <c r="Z349" s="678">
        <v>0</v>
      </c>
      <c r="AA349" s="679">
        <v>0</v>
      </c>
      <c r="AB349" s="677">
        <v>0</v>
      </c>
      <c r="AC349" s="677">
        <v>0</v>
      </c>
      <c r="AD349" s="677">
        <v>0</v>
      </c>
      <c r="AE349" s="677">
        <v>0</v>
      </c>
      <c r="AF349" s="677"/>
      <c r="AG349" s="677"/>
      <c r="AH349" s="677"/>
      <c r="AI349" s="677"/>
      <c r="AJ349" s="677"/>
      <c r="AK349" s="677"/>
      <c r="AL349" s="677"/>
      <c r="AM349" s="677"/>
      <c r="AN349" s="677">
        <v>0</v>
      </c>
      <c r="AO349" s="677">
        <v>0</v>
      </c>
      <c r="AP349" s="677">
        <v>0</v>
      </c>
      <c r="AQ349" s="677">
        <v>0</v>
      </c>
      <c r="AR349" s="677">
        <v>0</v>
      </c>
      <c r="AS349" s="677">
        <v>0</v>
      </c>
      <c r="AT349" s="677">
        <v>0</v>
      </c>
      <c r="AU349" s="677">
        <v>0</v>
      </c>
      <c r="AV349" s="676">
        <v>0</v>
      </c>
      <c r="AW349" s="677">
        <v>0</v>
      </c>
      <c r="AX349" s="677">
        <v>0</v>
      </c>
      <c r="AY349" s="677">
        <v>0</v>
      </c>
      <c r="AZ349" s="677">
        <v>0</v>
      </c>
      <c r="BA349" s="677">
        <v>0</v>
      </c>
      <c r="BB349" s="677">
        <v>0</v>
      </c>
      <c r="BC349" s="677">
        <v>0</v>
      </c>
      <c r="BD349" s="677">
        <v>0</v>
      </c>
      <c r="BE349" s="678">
        <v>0</v>
      </c>
      <c r="BF349" s="417"/>
      <c r="BG349" s="408"/>
      <c r="BH349" s="408"/>
      <c r="BI349" s="408"/>
      <c r="BJ349" s="408"/>
      <c r="BK349" s="408"/>
    </row>
    <row r="350" spans="1:63" s="390" customFormat="1" ht="12.75">
      <c r="A350" s="411"/>
      <c r="B350" s="360" t="s">
        <v>369</v>
      </c>
      <c r="C350" s="676">
        <v>0</v>
      </c>
      <c r="D350" s="677">
        <v>0</v>
      </c>
      <c r="E350" s="677">
        <v>0</v>
      </c>
      <c r="F350" s="677">
        <v>0</v>
      </c>
      <c r="G350" s="677">
        <v>0</v>
      </c>
      <c r="H350" s="677">
        <v>0</v>
      </c>
      <c r="I350" s="677">
        <v>0</v>
      </c>
      <c r="J350" s="677">
        <v>0</v>
      </c>
      <c r="K350" s="677">
        <v>0</v>
      </c>
      <c r="L350" s="677">
        <v>0</v>
      </c>
      <c r="M350" s="677">
        <v>0</v>
      </c>
      <c r="N350" s="678">
        <v>0</v>
      </c>
      <c r="O350" s="676">
        <v>0</v>
      </c>
      <c r="P350" s="677">
        <v>0</v>
      </c>
      <c r="Q350" s="677">
        <v>0</v>
      </c>
      <c r="R350" s="677">
        <v>0</v>
      </c>
      <c r="S350" s="677">
        <v>0</v>
      </c>
      <c r="T350" s="677">
        <v>0</v>
      </c>
      <c r="U350" s="677">
        <v>0</v>
      </c>
      <c r="V350" s="677">
        <v>0</v>
      </c>
      <c r="W350" s="677">
        <v>0</v>
      </c>
      <c r="X350" s="677">
        <v>0</v>
      </c>
      <c r="Y350" s="677">
        <v>0</v>
      </c>
      <c r="Z350" s="678">
        <v>0</v>
      </c>
      <c r="AA350" s="679">
        <v>0</v>
      </c>
      <c r="AB350" s="677">
        <v>0</v>
      </c>
      <c r="AC350" s="677">
        <v>0</v>
      </c>
      <c r="AD350" s="677">
        <v>0</v>
      </c>
      <c r="AE350" s="677">
        <v>0</v>
      </c>
      <c r="AF350" s="677"/>
      <c r="AG350" s="677"/>
      <c r="AH350" s="677"/>
      <c r="AI350" s="677"/>
      <c r="AJ350" s="677"/>
      <c r="AK350" s="677"/>
      <c r="AL350" s="677"/>
      <c r="AM350" s="677"/>
      <c r="AN350" s="677">
        <v>0</v>
      </c>
      <c r="AO350" s="677">
        <v>0</v>
      </c>
      <c r="AP350" s="677">
        <v>0</v>
      </c>
      <c r="AQ350" s="677">
        <v>0</v>
      </c>
      <c r="AR350" s="677">
        <v>0</v>
      </c>
      <c r="AS350" s="677">
        <v>0</v>
      </c>
      <c r="AT350" s="677">
        <v>0</v>
      </c>
      <c r="AU350" s="677">
        <v>0</v>
      </c>
      <c r="AV350" s="676"/>
      <c r="AW350" s="677"/>
      <c r="AX350" s="677"/>
      <c r="AY350" s="677"/>
      <c r="AZ350" s="677"/>
      <c r="BA350" s="677"/>
      <c r="BB350" s="677"/>
      <c r="BC350" s="677"/>
      <c r="BD350" s="677"/>
      <c r="BE350" s="678">
        <v>0</v>
      </c>
      <c r="BF350" s="417"/>
      <c r="BG350" s="408"/>
      <c r="BH350" s="408"/>
      <c r="BI350" s="408"/>
      <c r="BJ350" s="408"/>
      <c r="BK350" s="408"/>
    </row>
    <row r="351" spans="1:63" s="390" customFormat="1" ht="12.75">
      <c r="A351" s="411"/>
      <c r="B351" s="360" t="s">
        <v>370</v>
      </c>
      <c r="C351" s="676">
        <v>0</v>
      </c>
      <c r="D351" s="677">
        <v>0</v>
      </c>
      <c r="E351" s="677">
        <v>0</v>
      </c>
      <c r="F351" s="677">
        <v>0</v>
      </c>
      <c r="G351" s="677">
        <v>0</v>
      </c>
      <c r="H351" s="677">
        <v>0</v>
      </c>
      <c r="I351" s="677">
        <v>0</v>
      </c>
      <c r="J351" s="677">
        <v>0</v>
      </c>
      <c r="K351" s="677">
        <v>0</v>
      </c>
      <c r="L351" s="677">
        <v>0</v>
      </c>
      <c r="M351" s="677">
        <v>0</v>
      </c>
      <c r="N351" s="678">
        <v>0</v>
      </c>
      <c r="O351" s="676">
        <v>0</v>
      </c>
      <c r="P351" s="677">
        <v>0</v>
      </c>
      <c r="Q351" s="677">
        <v>0</v>
      </c>
      <c r="R351" s="677">
        <v>0</v>
      </c>
      <c r="S351" s="677">
        <v>0</v>
      </c>
      <c r="T351" s="677">
        <v>0</v>
      </c>
      <c r="U351" s="677">
        <v>0</v>
      </c>
      <c r="V351" s="677">
        <v>0</v>
      </c>
      <c r="W351" s="677">
        <v>0</v>
      </c>
      <c r="X351" s="677">
        <v>0</v>
      </c>
      <c r="Y351" s="677">
        <v>0</v>
      </c>
      <c r="Z351" s="678">
        <v>0</v>
      </c>
      <c r="AA351" s="679">
        <v>0</v>
      </c>
      <c r="AB351" s="677">
        <v>0</v>
      </c>
      <c r="AC351" s="677">
        <v>0</v>
      </c>
      <c r="AD351" s="677">
        <v>0</v>
      </c>
      <c r="AE351" s="677">
        <v>0</v>
      </c>
      <c r="AF351" s="677"/>
      <c r="AG351" s="677"/>
      <c r="AH351" s="677"/>
      <c r="AI351" s="677"/>
      <c r="AJ351" s="677"/>
      <c r="AK351" s="677"/>
      <c r="AL351" s="677"/>
      <c r="AM351" s="677"/>
      <c r="AN351" s="677">
        <v>0</v>
      </c>
      <c r="AO351" s="677">
        <v>0</v>
      </c>
      <c r="AP351" s="677">
        <v>0</v>
      </c>
      <c r="AQ351" s="677">
        <v>0</v>
      </c>
      <c r="AR351" s="677">
        <v>0</v>
      </c>
      <c r="AS351" s="677">
        <v>0</v>
      </c>
      <c r="AT351" s="677">
        <v>0</v>
      </c>
      <c r="AU351" s="677">
        <v>0</v>
      </c>
      <c r="AV351" s="676"/>
      <c r="AW351" s="677"/>
      <c r="AX351" s="677"/>
      <c r="AY351" s="677"/>
      <c r="AZ351" s="677"/>
      <c r="BA351" s="677"/>
      <c r="BB351" s="677"/>
      <c r="BC351" s="677"/>
      <c r="BD351" s="677"/>
      <c r="BE351" s="678">
        <v>0</v>
      </c>
      <c r="BF351" s="417"/>
      <c r="BG351" s="408"/>
      <c r="BH351" s="408"/>
      <c r="BI351" s="408"/>
      <c r="BJ351" s="408"/>
      <c r="BK351" s="408"/>
    </row>
    <row r="352" spans="1:63" s="390" customFormat="1" ht="12.75">
      <c r="A352" s="411"/>
      <c r="B352" s="360" t="s">
        <v>371</v>
      </c>
      <c r="C352" s="676">
        <v>0</v>
      </c>
      <c r="D352" s="677">
        <v>0</v>
      </c>
      <c r="E352" s="677">
        <v>0</v>
      </c>
      <c r="F352" s="677">
        <v>0</v>
      </c>
      <c r="G352" s="677">
        <v>0</v>
      </c>
      <c r="H352" s="677">
        <v>0</v>
      </c>
      <c r="I352" s="677">
        <v>0</v>
      </c>
      <c r="J352" s="677">
        <v>0</v>
      </c>
      <c r="K352" s="677">
        <v>0</v>
      </c>
      <c r="L352" s="677">
        <v>0</v>
      </c>
      <c r="M352" s="677">
        <v>0</v>
      </c>
      <c r="N352" s="678">
        <v>0</v>
      </c>
      <c r="O352" s="676">
        <v>0</v>
      </c>
      <c r="P352" s="677">
        <v>0</v>
      </c>
      <c r="Q352" s="677">
        <v>0</v>
      </c>
      <c r="R352" s="677">
        <v>0</v>
      </c>
      <c r="S352" s="677">
        <v>0</v>
      </c>
      <c r="T352" s="677">
        <v>0</v>
      </c>
      <c r="U352" s="677">
        <v>0</v>
      </c>
      <c r="V352" s="677">
        <v>0</v>
      </c>
      <c r="W352" s="677">
        <v>0</v>
      </c>
      <c r="X352" s="677">
        <v>0</v>
      </c>
      <c r="Y352" s="677">
        <v>0</v>
      </c>
      <c r="Z352" s="678">
        <v>0</v>
      </c>
      <c r="AA352" s="679">
        <v>0</v>
      </c>
      <c r="AB352" s="677">
        <v>0</v>
      </c>
      <c r="AC352" s="677">
        <v>0</v>
      </c>
      <c r="AD352" s="677">
        <v>0</v>
      </c>
      <c r="AE352" s="677">
        <v>0</v>
      </c>
      <c r="AF352" s="677"/>
      <c r="AG352" s="677"/>
      <c r="AH352" s="677"/>
      <c r="AI352" s="677"/>
      <c r="AJ352" s="677"/>
      <c r="AK352" s="677"/>
      <c r="AL352" s="677"/>
      <c r="AM352" s="677"/>
      <c r="AN352" s="677">
        <v>0</v>
      </c>
      <c r="AO352" s="677">
        <v>0</v>
      </c>
      <c r="AP352" s="677">
        <v>0</v>
      </c>
      <c r="AQ352" s="677">
        <v>0</v>
      </c>
      <c r="AR352" s="677">
        <v>0</v>
      </c>
      <c r="AS352" s="677">
        <v>0</v>
      </c>
      <c r="AT352" s="677">
        <v>0</v>
      </c>
      <c r="AU352" s="677">
        <v>0</v>
      </c>
      <c r="AV352" s="676"/>
      <c r="AW352" s="677"/>
      <c r="AX352" s="677"/>
      <c r="AY352" s="677"/>
      <c r="AZ352" s="677"/>
      <c r="BA352" s="677"/>
      <c r="BB352" s="677"/>
      <c r="BC352" s="677"/>
      <c r="BD352" s="677"/>
      <c r="BE352" s="678">
        <v>0</v>
      </c>
      <c r="BF352" s="417"/>
      <c r="BG352" s="408"/>
      <c r="BH352" s="408"/>
      <c r="BI352" s="408"/>
      <c r="BJ352" s="408"/>
      <c r="BK352" s="408"/>
    </row>
    <row r="353" spans="1:63" s="390" customFormat="1" ht="12.75">
      <c r="A353" s="411"/>
      <c r="B353" s="360" t="s">
        <v>372</v>
      </c>
      <c r="C353" s="676">
        <v>0</v>
      </c>
      <c r="D353" s="677">
        <v>0</v>
      </c>
      <c r="E353" s="677">
        <v>0</v>
      </c>
      <c r="F353" s="677">
        <v>0</v>
      </c>
      <c r="G353" s="677">
        <v>0</v>
      </c>
      <c r="H353" s="677">
        <v>0</v>
      </c>
      <c r="I353" s="677">
        <v>0</v>
      </c>
      <c r="J353" s="677">
        <v>0</v>
      </c>
      <c r="K353" s="677">
        <v>0</v>
      </c>
      <c r="L353" s="677">
        <v>0</v>
      </c>
      <c r="M353" s="677">
        <v>0</v>
      </c>
      <c r="N353" s="678">
        <v>0</v>
      </c>
      <c r="O353" s="676">
        <v>0</v>
      </c>
      <c r="P353" s="677">
        <v>0</v>
      </c>
      <c r="Q353" s="677">
        <v>0</v>
      </c>
      <c r="R353" s="677">
        <v>0</v>
      </c>
      <c r="S353" s="677">
        <v>0</v>
      </c>
      <c r="T353" s="677">
        <v>0</v>
      </c>
      <c r="U353" s="677">
        <v>0</v>
      </c>
      <c r="V353" s="677">
        <v>0</v>
      </c>
      <c r="W353" s="677">
        <v>0</v>
      </c>
      <c r="X353" s="677">
        <v>0</v>
      </c>
      <c r="Y353" s="677">
        <v>0</v>
      </c>
      <c r="Z353" s="678">
        <v>0</v>
      </c>
      <c r="AA353" s="679">
        <v>0</v>
      </c>
      <c r="AB353" s="677">
        <v>0</v>
      </c>
      <c r="AC353" s="677">
        <v>0</v>
      </c>
      <c r="AD353" s="677">
        <v>0</v>
      </c>
      <c r="AE353" s="677">
        <v>0</v>
      </c>
      <c r="AF353" s="677"/>
      <c r="AG353" s="677"/>
      <c r="AH353" s="677"/>
      <c r="AI353" s="677"/>
      <c r="AJ353" s="677"/>
      <c r="AK353" s="677"/>
      <c r="AL353" s="677"/>
      <c r="AM353" s="677"/>
      <c r="AN353" s="677">
        <v>0</v>
      </c>
      <c r="AO353" s="677">
        <v>0</v>
      </c>
      <c r="AP353" s="677">
        <v>0</v>
      </c>
      <c r="AQ353" s="677">
        <v>0</v>
      </c>
      <c r="AR353" s="677">
        <v>0</v>
      </c>
      <c r="AS353" s="677">
        <v>0</v>
      </c>
      <c r="AT353" s="677">
        <v>0</v>
      </c>
      <c r="AU353" s="677">
        <v>0</v>
      </c>
      <c r="AV353" s="676"/>
      <c r="AW353" s="677"/>
      <c r="AX353" s="677"/>
      <c r="AY353" s="677"/>
      <c r="AZ353" s="677"/>
      <c r="BA353" s="677"/>
      <c r="BB353" s="677"/>
      <c r="BC353" s="677"/>
      <c r="BD353" s="677"/>
      <c r="BE353" s="678">
        <v>0</v>
      </c>
      <c r="BF353" s="417"/>
      <c r="BG353" s="408"/>
      <c r="BH353" s="408"/>
      <c r="BI353" s="408"/>
      <c r="BJ353" s="408"/>
      <c r="BK353" s="408"/>
    </row>
    <row r="354" spans="1:63" s="390" customFormat="1" ht="12.75">
      <c r="A354" s="411"/>
      <c r="B354" s="360" t="s">
        <v>373</v>
      </c>
      <c r="C354" s="676">
        <v>0</v>
      </c>
      <c r="D354" s="677">
        <v>0</v>
      </c>
      <c r="E354" s="677">
        <v>0</v>
      </c>
      <c r="F354" s="677">
        <v>0</v>
      </c>
      <c r="G354" s="677">
        <v>0</v>
      </c>
      <c r="H354" s="677">
        <v>0</v>
      </c>
      <c r="I354" s="677">
        <v>0</v>
      </c>
      <c r="J354" s="677">
        <v>0</v>
      </c>
      <c r="K354" s="677">
        <v>0</v>
      </c>
      <c r="L354" s="677">
        <v>0</v>
      </c>
      <c r="M354" s="677">
        <v>0</v>
      </c>
      <c r="N354" s="678">
        <v>0</v>
      </c>
      <c r="O354" s="676">
        <v>0</v>
      </c>
      <c r="P354" s="677">
        <v>0</v>
      </c>
      <c r="Q354" s="677">
        <v>0</v>
      </c>
      <c r="R354" s="677">
        <v>0</v>
      </c>
      <c r="S354" s="677">
        <v>0</v>
      </c>
      <c r="T354" s="677">
        <v>0</v>
      </c>
      <c r="U354" s="677">
        <v>0</v>
      </c>
      <c r="V354" s="677">
        <v>0</v>
      </c>
      <c r="W354" s="677">
        <v>0</v>
      </c>
      <c r="X354" s="677">
        <v>0</v>
      </c>
      <c r="Y354" s="677">
        <v>0</v>
      </c>
      <c r="Z354" s="678">
        <v>0</v>
      </c>
      <c r="AA354" s="679">
        <v>0</v>
      </c>
      <c r="AB354" s="677">
        <v>0</v>
      </c>
      <c r="AC354" s="677">
        <v>0</v>
      </c>
      <c r="AD354" s="677">
        <v>0</v>
      </c>
      <c r="AE354" s="677">
        <v>0</v>
      </c>
      <c r="AF354" s="677"/>
      <c r="AG354" s="677"/>
      <c r="AH354" s="677"/>
      <c r="AI354" s="677"/>
      <c r="AJ354" s="677"/>
      <c r="AK354" s="677"/>
      <c r="AL354" s="677"/>
      <c r="AM354" s="677"/>
      <c r="AN354" s="677">
        <v>0</v>
      </c>
      <c r="AO354" s="677">
        <v>0</v>
      </c>
      <c r="AP354" s="677">
        <v>0</v>
      </c>
      <c r="AQ354" s="677">
        <v>0</v>
      </c>
      <c r="AR354" s="677">
        <v>0</v>
      </c>
      <c r="AS354" s="677">
        <v>0</v>
      </c>
      <c r="AT354" s="677">
        <v>0</v>
      </c>
      <c r="AU354" s="677">
        <v>0</v>
      </c>
      <c r="AV354" s="676">
        <v>0</v>
      </c>
      <c r="AW354" s="677">
        <v>0</v>
      </c>
      <c r="AX354" s="677">
        <v>0</v>
      </c>
      <c r="AY354" s="677">
        <v>0</v>
      </c>
      <c r="AZ354" s="677">
        <v>0</v>
      </c>
      <c r="BA354" s="677">
        <v>0</v>
      </c>
      <c r="BB354" s="677">
        <v>0</v>
      </c>
      <c r="BC354" s="677">
        <v>0</v>
      </c>
      <c r="BD354" s="677">
        <v>0</v>
      </c>
      <c r="BE354" s="678">
        <v>0</v>
      </c>
      <c r="BF354" s="417"/>
      <c r="BG354" s="408"/>
      <c r="BH354" s="408"/>
      <c r="BI354" s="408"/>
      <c r="BJ354" s="408"/>
      <c r="BK354" s="408"/>
    </row>
    <row r="355" spans="1:63" s="390" customFormat="1" ht="12.75">
      <c r="A355" s="411"/>
      <c r="B355" s="360" t="s">
        <v>374</v>
      </c>
      <c r="C355" s="676">
        <v>0</v>
      </c>
      <c r="D355" s="677">
        <v>0</v>
      </c>
      <c r="E355" s="677">
        <v>0</v>
      </c>
      <c r="F355" s="677">
        <v>0</v>
      </c>
      <c r="G355" s="677">
        <v>0</v>
      </c>
      <c r="H355" s="677">
        <v>0</v>
      </c>
      <c r="I355" s="677">
        <v>0</v>
      </c>
      <c r="J355" s="677">
        <v>0</v>
      </c>
      <c r="K355" s="677">
        <v>0</v>
      </c>
      <c r="L355" s="677">
        <v>0</v>
      </c>
      <c r="M355" s="677">
        <v>0</v>
      </c>
      <c r="N355" s="678">
        <v>0</v>
      </c>
      <c r="O355" s="676">
        <v>0</v>
      </c>
      <c r="P355" s="677">
        <v>0</v>
      </c>
      <c r="Q355" s="677">
        <v>0</v>
      </c>
      <c r="R355" s="677">
        <v>0</v>
      </c>
      <c r="S355" s="677">
        <v>0</v>
      </c>
      <c r="T355" s="677">
        <v>0</v>
      </c>
      <c r="U355" s="677">
        <v>0</v>
      </c>
      <c r="V355" s="677">
        <v>0</v>
      </c>
      <c r="W355" s="677">
        <v>0</v>
      </c>
      <c r="X355" s="677">
        <v>0</v>
      </c>
      <c r="Y355" s="677">
        <v>0</v>
      </c>
      <c r="Z355" s="678">
        <v>0</v>
      </c>
      <c r="AA355" s="679">
        <v>0</v>
      </c>
      <c r="AB355" s="677">
        <v>0</v>
      </c>
      <c r="AC355" s="677">
        <v>0</v>
      </c>
      <c r="AD355" s="677">
        <v>0</v>
      </c>
      <c r="AE355" s="677">
        <v>0</v>
      </c>
      <c r="AF355" s="677"/>
      <c r="AG355" s="677"/>
      <c r="AH355" s="677"/>
      <c r="AI355" s="677"/>
      <c r="AJ355" s="677"/>
      <c r="AK355" s="677"/>
      <c r="AL355" s="677"/>
      <c r="AM355" s="677"/>
      <c r="AN355" s="677">
        <v>0</v>
      </c>
      <c r="AO355" s="677">
        <v>0</v>
      </c>
      <c r="AP355" s="677">
        <v>0</v>
      </c>
      <c r="AQ355" s="677">
        <v>0</v>
      </c>
      <c r="AR355" s="677">
        <v>0</v>
      </c>
      <c r="AS355" s="677">
        <v>0</v>
      </c>
      <c r="AT355" s="677">
        <v>0</v>
      </c>
      <c r="AU355" s="677">
        <v>0</v>
      </c>
      <c r="AV355" s="676"/>
      <c r="AW355" s="677"/>
      <c r="AX355" s="677"/>
      <c r="AY355" s="677"/>
      <c r="AZ355" s="677"/>
      <c r="BA355" s="677"/>
      <c r="BB355" s="677"/>
      <c r="BC355" s="677"/>
      <c r="BD355" s="677"/>
      <c r="BE355" s="678">
        <v>0</v>
      </c>
      <c r="BF355" s="417"/>
      <c r="BG355" s="408"/>
      <c r="BH355" s="408"/>
      <c r="BI355" s="408"/>
      <c r="BJ355" s="408"/>
      <c r="BK355" s="408"/>
    </row>
    <row r="356" spans="1:63" s="390" customFormat="1" ht="12.75">
      <c r="A356" s="411"/>
      <c r="B356" s="360" t="s">
        <v>375</v>
      </c>
      <c r="C356" s="676">
        <v>0</v>
      </c>
      <c r="D356" s="677">
        <v>0</v>
      </c>
      <c r="E356" s="677">
        <v>0</v>
      </c>
      <c r="F356" s="677">
        <v>0</v>
      </c>
      <c r="G356" s="677">
        <v>0</v>
      </c>
      <c r="H356" s="677">
        <v>0</v>
      </c>
      <c r="I356" s="677">
        <v>0</v>
      </c>
      <c r="J356" s="677">
        <v>0</v>
      </c>
      <c r="K356" s="677">
        <v>0</v>
      </c>
      <c r="L356" s="677">
        <v>0</v>
      </c>
      <c r="M356" s="677">
        <v>0</v>
      </c>
      <c r="N356" s="678">
        <v>0</v>
      </c>
      <c r="O356" s="676">
        <v>0</v>
      </c>
      <c r="P356" s="677">
        <v>0</v>
      </c>
      <c r="Q356" s="677">
        <v>0</v>
      </c>
      <c r="R356" s="677">
        <v>0</v>
      </c>
      <c r="S356" s="677">
        <v>0</v>
      </c>
      <c r="T356" s="677">
        <v>0</v>
      </c>
      <c r="U356" s="677">
        <v>0</v>
      </c>
      <c r="V356" s="677">
        <v>0</v>
      </c>
      <c r="W356" s="677">
        <v>0</v>
      </c>
      <c r="X356" s="677">
        <v>0</v>
      </c>
      <c r="Y356" s="677">
        <v>0</v>
      </c>
      <c r="Z356" s="678">
        <v>0</v>
      </c>
      <c r="AA356" s="679">
        <v>0</v>
      </c>
      <c r="AB356" s="677">
        <v>0</v>
      </c>
      <c r="AC356" s="677">
        <v>0</v>
      </c>
      <c r="AD356" s="677">
        <v>0</v>
      </c>
      <c r="AE356" s="677">
        <v>0</v>
      </c>
      <c r="AF356" s="677"/>
      <c r="AG356" s="677"/>
      <c r="AH356" s="677"/>
      <c r="AI356" s="677"/>
      <c r="AJ356" s="677"/>
      <c r="AK356" s="677"/>
      <c r="AL356" s="677"/>
      <c r="AM356" s="677"/>
      <c r="AN356" s="677">
        <v>0</v>
      </c>
      <c r="AO356" s="677">
        <v>0</v>
      </c>
      <c r="AP356" s="677">
        <v>0</v>
      </c>
      <c r="AQ356" s="677">
        <v>0</v>
      </c>
      <c r="AR356" s="677">
        <v>0</v>
      </c>
      <c r="AS356" s="677">
        <v>0</v>
      </c>
      <c r="AT356" s="677">
        <v>0</v>
      </c>
      <c r="AU356" s="677">
        <v>0</v>
      </c>
      <c r="AV356" s="676"/>
      <c r="AW356" s="677"/>
      <c r="AX356" s="677"/>
      <c r="AY356" s="677"/>
      <c r="AZ356" s="677"/>
      <c r="BA356" s="677"/>
      <c r="BB356" s="677"/>
      <c r="BC356" s="677"/>
      <c r="BD356" s="677"/>
      <c r="BE356" s="678">
        <v>0</v>
      </c>
      <c r="BF356" s="417"/>
      <c r="BG356" s="408"/>
      <c r="BH356" s="408"/>
      <c r="BI356" s="408"/>
      <c r="BJ356" s="408"/>
      <c r="BK356" s="408"/>
    </row>
    <row r="357" spans="1:63" s="390" customFormat="1" ht="12.75">
      <c r="A357" s="411"/>
      <c r="B357" s="360" t="s">
        <v>376</v>
      </c>
      <c r="C357" s="676">
        <v>0</v>
      </c>
      <c r="D357" s="677">
        <v>0</v>
      </c>
      <c r="E357" s="677">
        <v>0</v>
      </c>
      <c r="F357" s="677">
        <v>0</v>
      </c>
      <c r="G357" s="677">
        <v>0</v>
      </c>
      <c r="H357" s="677">
        <v>0</v>
      </c>
      <c r="I357" s="677">
        <v>0</v>
      </c>
      <c r="J357" s="677">
        <v>0</v>
      </c>
      <c r="K357" s="677">
        <v>0</v>
      </c>
      <c r="L357" s="677">
        <v>0</v>
      </c>
      <c r="M357" s="677">
        <v>0</v>
      </c>
      <c r="N357" s="678">
        <v>0</v>
      </c>
      <c r="O357" s="676">
        <v>0</v>
      </c>
      <c r="P357" s="677">
        <v>0</v>
      </c>
      <c r="Q357" s="677">
        <v>0</v>
      </c>
      <c r="R357" s="677">
        <v>0</v>
      </c>
      <c r="S357" s="677">
        <v>0</v>
      </c>
      <c r="T357" s="677">
        <v>0</v>
      </c>
      <c r="U357" s="677">
        <v>0</v>
      </c>
      <c r="V357" s="677">
        <v>0</v>
      </c>
      <c r="W357" s="677">
        <v>0</v>
      </c>
      <c r="X357" s="677">
        <v>0</v>
      </c>
      <c r="Y357" s="677">
        <v>0</v>
      </c>
      <c r="Z357" s="678">
        <v>0</v>
      </c>
      <c r="AA357" s="679">
        <v>0</v>
      </c>
      <c r="AB357" s="677">
        <v>0</v>
      </c>
      <c r="AC357" s="677">
        <v>0</v>
      </c>
      <c r="AD357" s="677">
        <v>0</v>
      </c>
      <c r="AE357" s="677">
        <v>0</v>
      </c>
      <c r="AF357" s="677"/>
      <c r="AG357" s="677"/>
      <c r="AH357" s="677"/>
      <c r="AI357" s="677"/>
      <c r="AJ357" s="677"/>
      <c r="AK357" s="677"/>
      <c r="AL357" s="677"/>
      <c r="AM357" s="677"/>
      <c r="AN357" s="677">
        <v>0</v>
      </c>
      <c r="AO357" s="677">
        <v>0</v>
      </c>
      <c r="AP357" s="677">
        <v>0</v>
      </c>
      <c r="AQ357" s="677">
        <v>0</v>
      </c>
      <c r="AR357" s="677">
        <v>0</v>
      </c>
      <c r="AS357" s="677">
        <v>0</v>
      </c>
      <c r="AT357" s="677">
        <v>0</v>
      </c>
      <c r="AU357" s="677">
        <v>0</v>
      </c>
      <c r="AV357" s="676"/>
      <c r="AW357" s="677"/>
      <c r="AX357" s="677"/>
      <c r="AY357" s="677"/>
      <c r="AZ357" s="677"/>
      <c r="BA357" s="677"/>
      <c r="BB357" s="677"/>
      <c r="BC357" s="677"/>
      <c r="BD357" s="677"/>
      <c r="BE357" s="678">
        <v>0</v>
      </c>
      <c r="BF357" s="417"/>
      <c r="BG357" s="408"/>
      <c r="BH357" s="408"/>
      <c r="BI357" s="408"/>
      <c r="BJ357" s="408"/>
      <c r="BK357" s="408"/>
    </row>
    <row r="358" spans="1:63" s="390" customFormat="1" ht="12.75">
      <c r="A358" s="411"/>
      <c r="B358" s="360" t="s">
        <v>377</v>
      </c>
      <c r="C358" s="676">
        <v>0</v>
      </c>
      <c r="D358" s="677">
        <v>0</v>
      </c>
      <c r="E358" s="677">
        <v>0</v>
      </c>
      <c r="F358" s="677">
        <v>0</v>
      </c>
      <c r="G358" s="677">
        <v>0</v>
      </c>
      <c r="H358" s="677">
        <v>0</v>
      </c>
      <c r="I358" s="677">
        <v>0</v>
      </c>
      <c r="J358" s="677">
        <v>0</v>
      </c>
      <c r="K358" s="677">
        <v>0</v>
      </c>
      <c r="L358" s="677">
        <v>0</v>
      </c>
      <c r="M358" s="677">
        <v>0</v>
      </c>
      <c r="N358" s="678">
        <v>0</v>
      </c>
      <c r="O358" s="676">
        <v>0</v>
      </c>
      <c r="P358" s="677">
        <v>0</v>
      </c>
      <c r="Q358" s="677">
        <v>0</v>
      </c>
      <c r="R358" s="677">
        <v>0</v>
      </c>
      <c r="S358" s="677">
        <v>0</v>
      </c>
      <c r="T358" s="677">
        <v>0</v>
      </c>
      <c r="U358" s="677">
        <v>0</v>
      </c>
      <c r="V358" s="677">
        <v>0</v>
      </c>
      <c r="W358" s="677">
        <v>0</v>
      </c>
      <c r="X358" s="677">
        <v>0</v>
      </c>
      <c r="Y358" s="677">
        <v>0</v>
      </c>
      <c r="Z358" s="678">
        <v>0</v>
      </c>
      <c r="AA358" s="679">
        <v>0</v>
      </c>
      <c r="AB358" s="677">
        <v>0</v>
      </c>
      <c r="AC358" s="677">
        <v>0</v>
      </c>
      <c r="AD358" s="677">
        <v>0</v>
      </c>
      <c r="AE358" s="677">
        <v>0</v>
      </c>
      <c r="AF358" s="677"/>
      <c r="AG358" s="677"/>
      <c r="AH358" s="677"/>
      <c r="AI358" s="677"/>
      <c r="AJ358" s="677"/>
      <c r="AK358" s="677"/>
      <c r="AL358" s="677"/>
      <c r="AM358" s="677"/>
      <c r="AN358" s="677">
        <v>0</v>
      </c>
      <c r="AO358" s="677">
        <v>0</v>
      </c>
      <c r="AP358" s="677">
        <v>0</v>
      </c>
      <c r="AQ358" s="677">
        <v>0</v>
      </c>
      <c r="AR358" s="677">
        <v>0</v>
      </c>
      <c r="AS358" s="677">
        <v>0</v>
      </c>
      <c r="AT358" s="677">
        <v>0</v>
      </c>
      <c r="AU358" s="677">
        <v>0</v>
      </c>
      <c r="AV358" s="676"/>
      <c r="AW358" s="677"/>
      <c r="AX358" s="677"/>
      <c r="AY358" s="677"/>
      <c r="AZ358" s="677"/>
      <c r="BA358" s="677"/>
      <c r="BB358" s="677"/>
      <c r="BC358" s="677"/>
      <c r="BD358" s="677"/>
      <c r="BE358" s="678">
        <v>0</v>
      </c>
      <c r="BF358" s="417"/>
      <c r="BG358" s="408"/>
      <c r="BH358" s="408"/>
      <c r="BI358" s="408"/>
      <c r="BJ358" s="408"/>
      <c r="BK358" s="408"/>
    </row>
    <row r="359" spans="1:63" s="390" customFormat="1" ht="12.75">
      <c r="A359" s="411"/>
      <c r="B359" s="360" t="s">
        <v>67</v>
      </c>
      <c r="C359" s="676">
        <v>0</v>
      </c>
      <c r="D359" s="677">
        <v>0</v>
      </c>
      <c r="E359" s="677">
        <v>0</v>
      </c>
      <c r="F359" s="677">
        <v>0</v>
      </c>
      <c r="G359" s="677">
        <v>0</v>
      </c>
      <c r="H359" s="677">
        <v>0</v>
      </c>
      <c r="I359" s="677">
        <v>0</v>
      </c>
      <c r="J359" s="677">
        <v>0</v>
      </c>
      <c r="K359" s="677">
        <v>0</v>
      </c>
      <c r="L359" s="677">
        <v>0</v>
      </c>
      <c r="M359" s="677">
        <v>0</v>
      </c>
      <c r="N359" s="678">
        <v>0</v>
      </c>
      <c r="O359" s="676">
        <v>0</v>
      </c>
      <c r="P359" s="677">
        <v>0</v>
      </c>
      <c r="Q359" s="677">
        <v>0</v>
      </c>
      <c r="R359" s="677">
        <v>0</v>
      </c>
      <c r="S359" s="677">
        <v>0</v>
      </c>
      <c r="T359" s="677">
        <v>0</v>
      </c>
      <c r="U359" s="677">
        <v>0</v>
      </c>
      <c r="V359" s="677">
        <v>0</v>
      </c>
      <c r="W359" s="677">
        <v>0</v>
      </c>
      <c r="X359" s="677">
        <v>0</v>
      </c>
      <c r="Y359" s="677">
        <v>0</v>
      </c>
      <c r="Z359" s="678">
        <v>0</v>
      </c>
      <c r="AA359" s="679">
        <v>5.64645712</v>
      </c>
      <c r="AB359" s="677">
        <v>0</v>
      </c>
      <c r="AC359" s="677">
        <v>0</v>
      </c>
      <c r="AD359" s="677">
        <v>0</v>
      </c>
      <c r="AE359" s="677">
        <v>0</v>
      </c>
      <c r="AF359" s="677"/>
      <c r="AG359" s="677"/>
      <c r="AH359" s="677"/>
      <c r="AI359" s="677"/>
      <c r="AJ359" s="677"/>
      <c r="AK359" s="677"/>
      <c r="AL359" s="677"/>
      <c r="AM359" s="677"/>
      <c r="AN359" s="677">
        <v>0</v>
      </c>
      <c r="AO359" s="677">
        <v>0</v>
      </c>
      <c r="AP359" s="677">
        <v>0</v>
      </c>
      <c r="AQ359" s="677">
        <v>0</v>
      </c>
      <c r="AR359" s="677">
        <v>0</v>
      </c>
      <c r="AS359" s="677">
        <v>0</v>
      </c>
      <c r="AT359" s="677">
        <v>0</v>
      </c>
      <c r="AU359" s="677">
        <v>0</v>
      </c>
      <c r="AV359" s="686">
        <v>0.56171137000000004</v>
      </c>
      <c r="AW359" s="677"/>
      <c r="AX359" s="677"/>
      <c r="AY359" s="677"/>
      <c r="AZ359" s="677"/>
      <c r="BA359" s="677"/>
      <c r="BB359" s="677">
        <v>1.69491525</v>
      </c>
      <c r="BC359" s="677">
        <v>1.69491525</v>
      </c>
      <c r="BD359" s="677">
        <v>1.69491525</v>
      </c>
      <c r="BE359" s="678">
        <v>5.64645712</v>
      </c>
      <c r="BF359" s="417"/>
      <c r="BG359" s="408"/>
      <c r="BH359" s="408"/>
      <c r="BI359" s="408"/>
      <c r="BJ359" s="408"/>
      <c r="BK359" s="408"/>
    </row>
    <row r="360" spans="1:63" s="400" customFormat="1" ht="38.25">
      <c r="A360" s="411">
        <v>12</v>
      </c>
      <c r="B360" s="670" t="s">
        <v>69</v>
      </c>
      <c r="C360" s="657">
        <v>0</v>
      </c>
      <c r="D360" s="658">
        <v>0</v>
      </c>
      <c r="E360" s="658">
        <v>0.71</v>
      </c>
      <c r="F360" s="658">
        <v>0.79</v>
      </c>
      <c r="G360" s="658">
        <v>0.53</v>
      </c>
      <c r="H360" s="658">
        <v>0</v>
      </c>
      <c r="I360" s="658">
        <v>4.09</v>
      </c>
      <c r="J360" s="658">
        <v>1</v>
      </c>
      <c r="K360" s="658">
        <v>4.3600000000000003</v>
      </c>
      <c r="L360" s="658">
        <v>1.96</v>
      </c>
      <c r="M360" s="658">
        <v>9.6900000000000013</v>
      </c>
      <c r="N360" s="659">
        <v>3.75</v>
      </c>
      <c r="O360" s="657">
        <v>0</v>
      </c>
      <c r="P360" s="658">
        <v>0</v>
      </c>
      <c r="Q360" s="658">
        <v>0.71</v>
      </c>
      <c r="R360" s="658">
        <v>0.79</v>
      </c>
      <c r="S360" s="658">
        <v>0.53</v>
      </c>
      <c r="T360" s="658">
        <v>0</v>
      </c>
      <c r="U360" s="658">
        <v>4.09</v>
      </c>
      <c r="V360" s="658">
        <v>1</v>
      </c>
      <c r="W360" s="658">
        <v>4.3600000000000003</v>
      </c>
      <c r="X360" s="658">
        <v>1.96</v>
      </c>
      <c r="Y360" s="658">
        <v>9.6900000000000013</v>
      </c>
      <c r="Z360" s="659">
        <v>3.75</v>
      </c>
      <c r="AA360" s="674">
        <v>27.966101697118646</v>
      </c>
      <c r="AB360" s="677">
        <v>0</v>
      </c>
      <c r="AC360" s="677">
        <v>0</v>
      </c>
      <c r="AD360" s="658">
        <v>0.71</v>
      </c>
      <c r="AE360" s="658">
        <v>0.79</v>
      </c>
      <c r="AF360" s="658"/>
      <c r="AG360" s="658"/>
      <c r="AH360" s="658"/>
      <c r="AI360" s="658"/>
      <c r="AJ360" s="658"/>
      <c r="AK360" s="658"/>
      <c r="AL360" s="658">
        <v>0.71</v>
      </c>
      <c r="AM360" s="658">
        <v>0.79</v>
      </c>
      <c r="AN360" s="658">
        <v>0.53</v>
      </c>
      <c r="AO360" s="658">
        <v>0</v>
      </c>
      <c r="AP360" s="658">
        <v>4.09</v>
      </c>
      <c r="AQ360" s="658">
        <v>1</v>
      </c>
      <c r="AR360" s="658">
        <v>4.3600000000000003</v>
      </c>
      <c r="AS360" s="658">
        <v>1.96</v>
      </c>
      <c r="AT360" s="658">
        <v>9.6900000000000013</v>
      </c>
      <c r="AU360" s="658">
        <v>3.75</v>
      </c>
      <c r="AV360" s="671">
        <v>0</v>
      </c>
      <c r="AW360" s="672">
        <v>3.3898305100000004</v>
      </c>
      <c r="AX360" s="672">
        <v>0</v>
      </c>
      <c r="AY360" s="672">
        <v>0</v>
      </c>
      <c r="AZ360" s="672">
        <v>0</v>
      </c>
      <c r="BA360" s="672">
        <v>3.3898305100000004</v>
      </c>
      <c r="BB360" s="672">
        <v>0.84745762711864392</v>
      </c>
      <c r="BC360" s="672">
        <v>10.16949153</v>
      </c>
      <c r="BD360" s="672">
        <v>13.559322030000001</v>
      </c>
      <c r="BE360" s="673">
        <v>27.966101697118646</v>
      </c>
      <c r="BF360" s="417"/>
      <c r="BG360" s="416"/>
      <c r="BH360" s="416"/>
      <c r="BI360" s="416"/>
      <c r="BJ360" s="416"/>
      <c r="BK360" s="416"/>
    </row>
    <row r="361" spans="1:63" s="390" customFormat="1" ht="12.75">
      <c r="A361" s="411"/>
      <c r="B361" s="360" t="s">
        <v>361</v>
      </c>
      <c r="C361" s="676">
        <v>0</v>
      </c>
      <c r="D361" s="677">
        <v>0</v>
      </c>
      <c r="E361" s="677">
        <v>0.71</v>
      </c>
      <c r="F361" s="677">
        <v>0.79</v>
      </c>
      <c r="G361" s="677">
        <v>0.53</v>
      </c>
      <c r="H361" s="677">
        <v>0</v>
      </c>
      <c r="I361" s="677">
        <v>4.09</v>
      </c>
      <c r="J361" s="677">
        <v>1</v>
      </c>
      <c r="K361" s="677">
        <v>4.3600000000000003</v>
      </c>
      <c r="L361" s="677">
        <v>1.96</v>
      </c>
      <c r="M361" s="677">
        <v>9.6900000000000013</v>
      </c>
      <c r="N361" s="678">
        <v>3.75</v>
      </c>
      <c r="O361" s="676">
        <v>0</v>
      </c>
      <c r="P361" s="677">
        <v>0</v>
      </c>
      <c r="Q361" s="677">
        <v>0.71</v>
      </c>
      <c r="R361" s="677">
        <v>0.79</v>
      </c>
      <c r="S361" s="677">
        <v>0.53</v>
      </c>
      <c r="T361" s="677">
        <v>0</v>
      </c>
      <c r="U361" s="677">
        <v>4.09</v>
      </c>
      <c r="V361" s="677">
        <v>1</v>
      </c>
      <c r="W361" s="677">
        <v>4.3600000000000003</v>
      </c>
      <c r="X361" s="677">
        <v>1.96</v>
      </c>
      <c r="Y361" s="677">
        <v>9.6900000000000013</v>
      </c>
      <c r="Z361" s="678">
        <v>3.75</v>
      </c>
      <c r="AA361" s="679">
        <v>27.966101697118646</v>
      </c>
      <c r="AB361" s="677">
        <v>0</v>
      </c>
      <c r="AC361" s="677">
        <v>0</v>
      </c>
      <c r="AD361" s="677">
        <v>0.71</v>
      </c>
      <c r="AE361" s="677">
        <v>0.79</v>
      </c>
      <c r="AF361" s="677"/>
      <c r="AG361" s="677"/>
      <c r="AH361" s="677"/>
      <c r="AI361" s="677"/>
      <c r="AJ361" s="677"/>
      <c r="AK361" s="677"/>
      <c r="AL361" s="677">
        <v>0.71</v>
      </c>
      <c r="AM361" s="677">
        <v>0.79</v>
      </c>
      <c r="AN361" s="677">
        <v>0.53</v>
      </c>
      <c r="AO361" s="677">
        <v>0</v>
      </c>
      <c r="AP361" s="677">
        <v>4.09</v>
      </c>
      <c r="AQ361" s="677">
        <v>1</v>
      </c>
      <c r="AR361" s="677">
        <v>4.3600000000000003</v>
      </c>
      <c r="AS361" s="677">
        <v>1.96</v>
      </c>
      <c r="AT361" s="677">
        <v>9.6900000000000013</v>
      </c>
      <c r="AU361" s="677">
        <v>3.75</v>
      </c>
      <c r="AV361" s="676">
        <v>0</v>
      </c>
      <c r="AW361" s="677">
        <v>3.3898305100000004</v>
      </c>
      <c r="AX361" s="677">
        <v>0</v>
      </c>
      <c r="AY361" s="677">
        <v>0</v>
      </c>
      <c r="AZ361" s="677">
        <v>0</v>
      </c>
      <c r="BA361" s="677">
        <v>3.3898305100000004</v>
      </c>
      <c r="BB361" s="677">
        <v>0.84745762711864392</v>
      </c>
      <c r="BC361" s="677">
        <v>10.16949153</v>
      </c>
      <c r="BD361" s="677">
        <v>13.559322030000001</v>
      </c>
      <c r="BE361" s="678">
        <v>27.966101697118646</v>
      </c>
      <c r="BF361" s="417"/>
      <c r="BG361" s="408"/>
      <c r="BH361" s="408"/>
      <c r="BI361" s="408"/>
      <c r="BJ361" s="408"/>
      <c r="BK361" s="408"/>
    </row>
    <row r="362" spans="1:63" s="390" customFormat="1" ht="12.75">
      <c r="A362" s="411"/>
      <c r="B362" s="360" t="s">
        <v>362</v>
      </c>
      <c r="C362" s="676">
        <v>0</v>
      </c>
      <c r="D362" s="677">
        <v>0</v>
      </c>
      <c r="E362" s="677">
        <v>0.71</v>
      </c>
      <c r="F362" s="677">
        <v>0</v>
      </c>
      <c r="G362" s="677">
        <v>0.53</v>
      </c>
      <c r="H362" s="677">
        <v>0</v>
      </c>
      <c r="I362" s="677">
        <v>4.09</v>
      </c>
      <c r="J362" s="677">
        <v>0</v>
      </c>
      <c r="K362" s="677">
        <v>4.3600000000000003</v>
      </c>
      <c r="L362" s="677">
        <v>0</v>
      </c>
      <c r="M362" s="677">
        <v>9.6900000000000013</v>
      </c>
      <c r="N362" s="678">
        <v>0</v>
      </c>
      <c r="O362" s="676">
        <v>0</v>
      </c>
      <c r="P362" s="677">
        <v>0</v>
      </c>
      <c r="Q362" s="677">
        <v>0.71</v>
      </c>
      <c r="R362" s="677">
        <v>0</v>
      </c>
      <c r="S362" s="677">
        <v>0.53</v>
      </c>
      <c r="T362" s="677">
        <v>0</v>
      </c>
      <c r="U362" s="677">
        <v>4.09</v>
      </c>
      <c r="V362" s="677">
        <v>0</v>
      </c>
      <c r="W362" s="677">
        <v>4.3600000000000003</v>
      </c>
      <c r="X362" s="677">
        <v>0</v>
      </c>
      <c r="Y362" s="677">
        <v>9.6900000000000013</v>
      </c>
      <c r="Z362" s="678">
        <v>0</v>
      </c>
      <c r="AA362" s="679">
        <v>17.305788727118646</v>
      </c>
      <c r="AB362" s="677">
        <v>0</v>
      </c>
      <c r="AC362" s="677">
        <v>0</v>
      </c>
      <c r="AD362" s="677">
        <v>0.71</v>
      </c>
      <c r="AE362" s="677">
        <v>0</v>
      </c>
      <c r="AF362" s="677"/>
      <c r="AG362" s="677"/>
      <c r="AH362" s="677"/>
      <c r="AI362" s="677"/>
      <c r="AJ362" s="677"/>
      <c r="AK362" s="677"/>
      <c r="AL362" s="677">
        <v>0.71</v>
      </c>
      <c r="AM362" s="677">
        <v>0</v>
      </c>
      <c r="AN362" s="677">
        <v>0.53</v>
      </c>
      <c r="AO362" s="677">
        <v>0</v>
      </c>
      <c r="AP362" s="677">
        <v>4.09</v>
      </c>
      <c r="AQ362" s="677">
        <v>0</v>
      </c>
      <c r="AR362" s="677">
        <v>4.3600000000000003</v>
      </c>
      <c r="AS362" s="677">
        <v>0</v>
      </c>
      <c r="AT362" s="677">
        <v>9.6900000000000013</v>
      </c>
      <c r="AU362" s="677">
        <v>0</v>
      </c>
      <c r="AV362" s="676">
        <v>0</v>
      </c>
      <c r="AW362" s="677">
        <v>1.1153742</v>
      </c>
      <c r="AX362" s="677">
        <v>0</v>
      </c>
      <c r="AY362" s="677">
        <v>0</v>
      </c>
      <c r="AZ362" s="677">
        <v>0</v>
      </c>
      <c r="BA362" s="677">
        <v>1.1153742</v>
      </c>
      <c r="BB362" s="677">
        <v>0.84745762711864392</v>
      </c>
      <c r="BC362" s="677">
        <v>7.4357303100000003</v>
      </c>
      <c r="BD362" s="677">
        <v>7.9072265900000005</v>
      </c>
      <c r="BE362" s="678">
        <v>17.305788727118646</v>
      </c>
      <c r="BF362" s="417"/>
      <c r="BG362" s="408"/>
      <c r="BH362" s="408"/>
      <c r="BI362" s="408"/>
      <c r="BJ362" s="408"/>
      <c r="BK362" s="408"/>
    </row>
    <row r="363" spans="1:63" s="412" customFormat="1" ht="12.75">
      <c r="A363" s="411"/>
      <c r="B363" s="360" t="s">
        <v>363</v>
      </c>
      <c r="C363" s="676">
        <v>0</v>
      </c>
      <c r="D363" s="677">
        <v>0</v>
      </c>
      <c r="E363" s="677">
        <v>0.59</v>
      </c>
      <c r="F363" s="677">
        <v>0</v>
      </c>
      <c r="G363" s="677">
        <v>0.53</v>
      </c>
      <c r="H363" s="677">
        <v>0</v>
      </c>
      <c r="I363" s="677">
        <v>2.62</v>
      </c>
      <c r="J363" s="677">
        <v>0</v>
      </c>
      <c r="K363" s="677">
        <v>3.14</v>
      </c>
      <c r="L363" s="677">
        <v>0</v>
      </c>
      <c r="M363" s="677">
        <v>6.8800000000000008</v>
      </c>
      <c r="N363" s="678">
        <v>0</v>
      </c>
      <c r="O363" s="676">
        <v>0</v>
      </c>
      <c r="P363" s="677">
        <v>0</v>
      </c>
      <c r="Q363" s="677">
        <v>0.59</v>
      </c>
      <c r="R363" s="677">
        <v>0</v>
      </c>
      <c r="S363" s="677">
        <v>0.53</v>
      </c>
      <c r="T363" s="677">
        <v>0</v>
      </c>
      <c r="U363" s="677">
        <v>2.62</v>
      </c>
      <c r="V363" s="677">
        <v>0</v>
      </c>
      <c r="W363" s="677">
        <v>3.14</v>
      </c>
      <c r="X363" s="677">
        <v>0</v>
      </c>
      <c r="Y363" s="677">
        <v>6.8800000000000008</v>
      </c>
      <c r="Z363" s="678">
        <v>0</v>
      </c>
      <c r="AA363" s="679">
        <v>11.865156047118644</v>
      </c>
      <c r="AB363" s="677">
        <v>0</v>
      </c>
      <c r="AC363" s="677">
        <v>0</v>
      </c>
      <c r="AD363" s="677">
        <v>0.59</v>
      </c>
      <c r="AE363" s="677">
        <v>0</v>
      </c>
      <c r="AF363" s="677"/>
      <c r="AG363" s="677"/>
      <c r="AH363" s="677"/>
      <c r="AI363" s="677"/>
      <c r="AJ363" s="677"/>
      <c r="AK363" s="677"/>
      <c r="AL363" s="677">
        <v>0.59</v>
      </c>
      <c r="AM363" s="677">
        <v>0</v>
      </c>
      <c r="AN363" s="677">
        <v>0.53</v>
      </c>
      <c r="AO363" s="677">
        <v>0</v>
      </c>
      <c r="AP363" s="677">
        <v>2.62</v>
      </c>
      <c r="AQ363" s="677">
        <v>0</v>
      </c>
      <c r="AR363" s="677">
        <v>3.14</v>
      </c>
      <c r="AS363" s="677">
        <v>0</v>
      </c>
      <c r="AT363" s="677">
        <v>6.8800000000000008</v>
      </c>
      <c r="AU363" s="677">
        <v>0</v>
      </c>
      <c r="AV363" s="676">
        <v>0</v>
      </c>
      <c r="AW363" s="677">
        <v>0.93540435999999993</v>
      </c>
      <c r="AX363" s="677">
        <v>0</v>
      </c>
      <c r="AY363" s="677">
        <v>0</v>
      </c>
      <c r="AZ363" s="677">
        <v>0</v>
      </c>
      <c r="BA363" s="677">
        <v>0.93540435999999993</v>
      </c>
      <c r="BB363" s="677">
        <v>0.84745762711864392</v>
      </c>
      <c r="BC363" s="677">
        <v>4.46176145</v>
      </c>
      <c r="BD363" s="677">
        <v>5.6205326099999997</v>
      </c>
      <c r="BE363" s="678">
        <v>11.865156047118644</v>
      </c>
      <c r="BF363" s="417"/>
      <c r="BG363" s="408"/>
      <c r="BH363" s="408"/>
      <c r="BI363" s="408"/>
      <c r="BJ363" s="408"/>
      <c r="BK363" s="408"/>
    </row>
    <row r="364" spans="1:63" s="390" customFormat="1" ht="12.75">
      <c r="A364" s="411"/>
      <c r="B364" s="360" t="s">
        <v>364</v>
      </c>
      <c r="C364" s="676">
        <v>0</v>
      </c>
      <c r="D364" s="677">
        <v>0</v>
      </c>
      <c r="E364" s="677">
        <v>0</v>
      </c>
      <c r="F364" s="677">
        <v>0</v>
      </c>
      <c r="G364" s="677">
        <v>0</v>
      </c>
      <c r="H364" s="677">
        <v>0</v>
      </c>
      <c r="I364" s="677">
        <v>0</v>
      </c>
      <c r="J364" s="677">
        <v>0</v>
      </c>
      <c r="K364" s="677">
        <v>0</v>
      </c>
      <c r="L364" s="677">
        <v>0</v>
      </c>
      <c r="M364" s="677">
        <v>0</v>
      </c>
      <c r="N364" s="678">
        <v>0</v>
      </c>
      <c r="O364" s="676">
        <v>0</v>
      </c>
      <c r="P364" s="677">
        <v>0</v>
      </c>
      <c r="Q364" s="677">
        <v>0</v>
      </c>
      <c r="R364" s="677">
        <v>0</v>
      </c>
      <c r="S364" s="677">
        <v>0</v>
      </c>
      <c r="T364" s="677">
        <v>0</v>
      </c>
      <c r="U364" s="677">
        <v>0</v>
      </c>
      <c r="V364" s="677">
        <v>0</v>
      </c>
      <c r="W364" s="677">
        <v>0</v>
      </c>
      <c r="X364" s="677">
        <v>0</v>
      </c>
      <c r="Y364" s="677">
        <v>0</v>
      </c>
      <c r="Z364" s="678">
        <v>0</v>
      </c>
      <c r="AA364" s="679">
        <v>0</v>
      </c>
      <c r="AB364" s="677">
        <v>0</v>
      </c>
      <c r="AC364" s="677">
        <v>0</v>
      </c>
      <c r="AD364" s="677">
        <v>0</v>
      </c>
      <c r="AE364" s="677">
        <v>0</v>
      </c>
      <c r="AF364" s="677"/>
      <c r="AG364" s="677"/>
      <c r="AH364" s="677"/>
      <c r="AI364" s="677"/>
      <c r="AJ364" s="677"/>
      <c r="AK364" s="677"/>
      <c r="AL364" s="677">
        <v>0</v>
      </c>
      <c r="AM364" s="677">
        <v>0</v>
      </c>
      <c r="AN364" s="677">
        <v>0</v>
      </c>
      <c r="AO364" s="677">
        <v>0</v>
      </c>
      <c r="AP364" s="677">
        <v>0</v>
      </c>
      <c r="AQ364" s="677">
        <v>0</v>
      </c>
      <c r="AR364" s="677">
        <v>0</v>
      </c>
      <c r="AS364" s="677">
        <v>0</v>
      </c>
      <c r="AT364" s="677">
        <v>0</v>
      </c>
      <c r="AU364" s="677">
        <v>0</v>
      </c>
      <c r="AV364" s="676"/>
      <c r="AW364" s="677">
        <v>0</v>
      </c>
      <c r="AX364" s="677"/>
      <c r="AY364" s="677"/>
      <c r="AZ364" s="677"/>
      <c r="BA364" s="677"/>
      <c r="BB364" s="677"/>
      <c r="BC364" s="677"/>
      <c r="BD364" s="677"/>
      <c r="BE364" s="678">
        <v>0</v>
      </c>
      <c r="BF364" s="417"/>
      <c r="BG364" s="408"/>
      <c r="BH364" s="408"/>
      <c r="BI364" s="408"/>
      <c r="BJ364" s="408"/>
      <c r="BK364" s="408"/>
    </row>
    <row r="365" spans="1:63" s="390" customFormat="1" ht="12.75">
      <c r="A365" s="411"/>
      <c r="B365" s="360" t="s">
        <v>365</v>
      </c>
      <c r="C365" s="676">
        <v>0</v>
      </c>
      <c r="D365" s="677">
        <v>0</v>
      </c>
      <c r="E365" s="677">
        <v>0</v>
      </c>
      <c r="F365" s="677">
        <v>0</v>
      </c>
      <c r="G365" s="677">
        <v>0</v>
      </c>
      <c r="H365" s="677">
        <v>0</v>
      </c>
      <c r="I365" s="677">
        <v>0</v>
      </c>
      <c r="J365" s="677">
        <v>0</v>
      </c>
      <c r="K365" s="677">
        <v>0</v>
      </c>
      <c r="L365" s="677">
        <v>0</v>
      </c>
      <c r="M365" s="677">
        <v>0</v>
      </c>
      <c r="N365" s="678">
        <v>0</v>
      </c>
      <c r="O365" s="676">
        <v>0</v>
      </c>
      <c r="P365" s="677">
        <v>0</v>
      </c>
      <c r="Q365" s="677">
        <v>0</v>
      </c>
      <c r="R365" s="677">
        <v>0</v>
      </c>
      <c r="S365" s="677">
        <v>0</v>
      </c>
      <c r="T365" s="677">
        <v>0</v>
      </c>
      <c r="U365" s="677">
        <v>0</v>
      </c>
      <c r="V365" s="677">
        <v>0</v>
      </c>
      <c r="W365" s="677">
        <v>0</v>
      </c>
      <c r="X365" s="677">
        <v>0</v>
      </c>
      <c r="Y365" s="677">
        <v>0</v>
      </c>
      <c r="Z365" s="678">
        <v>0</v>
      </c>
      <c r="AA365" s="679">
        <v>0</v>
      </c>
      <c r="AB365" s="677">
        <v>0</v>
      </c>
      <c r="AC365" s="677">
        <v>0</v>
      </c>
      <c r="AD365" s="677">
        <v>0</v>
      </c>
      <c r="AE365" s="677">
        <v>0</v>
      </c>
      <c r="AF365" s="677"/>
      <c r="AG365" s="677"/>
      <c r="AH365" s="677"/>
      <c r="AI365" s="677"/>
      <c r="AJ365" s="677"/>
      <c r="AK365" s="677"/>
      <c r="AL365" s="677">
        <v>0</v>
      </c>
      <c r="AM365" s="677">
        <v>0</v>
      </c>
      <c r="AN365" s="677">
        <v>0</v>
      </c>
      <c r="AO365" s="677">
        <v>0</v>
      </c>
      <c r="AP365" s="677">
        <v>0</v>
      </c>
      <c r="AQ365" s="677">
        <v>0</v>
      </c>
      <c r="AR365" s="677">
        <v>0</v>
      </c>
      <c r="AS365" s="677">
        <v>0</v>
      </c>
      <c r="AT365" s="677">
        <v>0</v>
      </c>
      <c r="AU365" s="677">
        <v>0</v>
      </c>
      <c r="AV365" s="676"/>
      <c r="AW365" s="677">
        <v>0</v>
      </c>
      <c r="AX365" s="677"/>
      <c r="AY365" s="677"/>
      <c r="AZ365" s="677"/>
      <c r="BA365" s="677"/>
      <c r="BB365" s="677"/>
      <c r="BC365" s="677"/>
      <c r="BD365" s="677"/>
      <c r="BE365" s="678">
        <v>0</v>
      </c>
      <c r="BF365" s="417"/>
      <c r="BG365" s="408"/>
      <c r="BH365" s="408"/>
      <c r="BI365" s="408"/>
      <c r="BJ365" s="408"/>
      <c r="BK365" s="408"/>
    </row>
    <row r="366" spans="1:63" s="390" customFormat="1" ht="12.75">
      <c r="A366" s="411"/>
      <c r="B366" s="360" t="s">
        <v>366</v>
      </c>
      <c r="C366" s="676">
        <v>0</v>
      </c>
      <c r="D366" s="677">
        <v>0</v>
      </c>
      <c r="E366" s="677">
        <v>0</v>
      </c>
      <c r="F366" s="677">
        <v>0</v>
      </c>
      <c r="G366" s="677">
        <v>0</v>
      </c>
      <c r="H366" s="677">
        <v>0</v>
      </c>
      <c r="I366" s="677">
        <v>0.71</v>
      </c>
      <c r="J366" s="677">
        <v>0</v>
      </c>
      <c r="K366" s="677">
        <v>1.35</v>
      </c>
      <c r="L366" s="677">
        <v>0</v>
      </c>
      <c r="M366" s="677">
        <v>2.06</v>
      </c>
      <c r="N366" s="678">
        <v>0</v>
      </c>
      <c r="O366" s="676">
        <v>0</v>
      </c>
      <c r="P366" s="677">
        <v>0</v>
      </c>
      <c r="Q366" s="677">
        <v>0</v>
      </c>
      <c r="R366" s="677">
        <v>0</v>
      </c>
      <c r="S366" s="677">
        <v>0</v>
      </c>
      <c r="T366" s="677">
        <v>0</v>
      </c>
      <c r="U366" s="677">
        <v>0.71</v>
      </c>
      <c r="V366" s="677">
        <v>0</v>
      </c>
      <c r="W366" s="677">
        <v>1.35</v>
      </c>
      <c r="X366" s="677">
        <v>0</v>
      </c>
      <c r="Y366" s="677">
        <v>2.06</v>
      </c>
      <c r="Z366" s="678">
        <v>0</v>
      </c>
      <c r="AA366" s="679">
        <v>4.2237499100000004</v>
      </c>
      <c r="AB366" s="677">
        <v>0</v>
      </c>
      <c r="AC366" s="677">
        <v>0</v>
      </c>
      <c r="AD366" s="677">
        <v>0</v>
      </c>
      <c r="AE366" s="677">
        <v>0</v>
      </c>
      <c r="AF366" s="677"/>
      <c r="AG366" s="677"/>
      <c r="AH366" s="677"/>
      <c r="AI366" s="677"/>
      <c r="AJ366" s="677"/>
      <c r="AK366" s="677"/>
      <c r="AL366" s="677">
        <v>0</v>
      </c>
      <c r="AM366" s="677">
        <v>0</v>
      </c>
      <c r="AN366" s="677">
        <v>0</v>
      </c>
      <c r="AO366" s="677">
        <v>0</v>
      </c>
      <c r="AP366" s="677">
        <v>0.71</v>
      </c>
      <c r="AQ366" s="677">
        <v>0</v>
      </c>
      <c r="AR366" s="677">
        <v>1.35</v>
      </c>
      <c r="AS366" s="677">
        <v>0</v>
      </c>
      <c r="AT366" s="677">
        <v>2.06</v>
      </c>
      <c r="AU366" s="677">
        <v>0</v>
      </c>
      <c r="AV366" s="676"/>
      <c r="AW366" s="677">
        <v>0</v>
      </c>
      <c r="AX366" s="677"/>
      <c r="AY366" s="677"/>
      <c r="AZ366" s="677"/>
      <c r="BA366" s="677"/>
      <c r="BB366" s="677"/>
      <c r="BC366" s="677">
        <v>1.44618198</v>
      </c>
      <c r="BD366" s="677">
        <v>2.77756793</v>
      </c>
      <c r="BE366" s="678">
        <v>4.2237499100000004</v>
      </c>
      <c r="BF366" s="417"/>
      <c r="BG366" s="408"/>
      <c r="BH366" s="408"/>
      <c r="BI366" s="408"/>
      <c r="BJ366" s="408"/>
      <c r="BK366" s="408"/>
    </row>
    <row r="367" spans="1:63" s="390" customFormat="1" ht="12.75">
      <c r="A367" s="411"/>
      <c r="B367" s="360" t="s">
        <v>367</v>
      </c>
      <c r="C367" s="676">
        <v>0</v>
      </c>
      <c r="D367" s="677">
        <v>0</v>
      </c>
      <c r="E367" s="677">
        <v>0.59</v>
      </c>
      <c r="F367" s="677">
        <v>0</v>
      </c>
      <c r="G367" s="677">
        <v>0.53</v>
      </c>
      <c r="H367" s="677">
        <v>0</v>
      </c>
      <c r="I367" s="677">
        <v>1.91</v>
      </c>
      <c r="J367" s="677">
        <v>0</v>
      </c>
      <c r="K367" s="677">
        <v>1.79</v>
      </c>
      <c r="L367" s="677">
        <v>0</v>
      </c>
      <c r="M367" s="677">
        <v>4.82</v>
      </c>
      <c r="N367" s="678">
        <v>0</v>
      </c>
      <c r="O367" s="676">
        <v>0</v>
      </c>
      <c r="P367" s="677">
        <v>0</v>
      </c>
      <c r="Q367" s="677">
        <v>0.59</v>
      </c>
      <c r="R367" s="677">
        <v>0</v>
      </c>
      <c r="S367" s="677">
        <v>0.53</v>
      </c>
      <c r="T367" s="677">
        <v>0</v>
      </c>
      <c r="U367" s="677">
        <v>1.91</v>
      </c>
      <c r="V367" s="677">
        <v>0</v>
      </c>
      <c r="W367" s="677">
        <v>1.79</v>
      </c>
      <c r="X367" s="677">
        <v>0</v>
      </c>
      <c r="Y367" s="677">
        <v>4.82</v>
      </c>
      <c r="Z367" s="678">
        <v>0</v>
      </c>
      <c r="AA367" s="679">
        <v>7.6414061371186435</v>
      </c>
      <c r="AB367" s="677">
        <v>0</v>
      </c>
      <c r="AC367" s="677">
        <v>0</v>
      </c>
      <c r="AD367" s="677">
        <v>0.59</v>
      </c>
      <c r="AE367" s="677">
        <v>0</v>
      </c>
      <c r="AF367" s="677"/>
      <c r="AG367" s="677"/>
      <c r="AH367" s="677"/>
      <c r="AI367" s="677"/>
      <c r="AJ367" s="677"/>
      <c r="AK367" s="677"/>
      <c r="AL367" s="677">
        <v>0.59</v>
      </c>
      <c r="AM367" s="677">
        <v>0</v>
      </c>
      <c r="AN367" s="677">
        <v>0.53</v>
      </c>
      <c r="AO367" s="677">
        <v>0</v>
      </c>
      <c r="AP367" s="677">
        <v>1.91</v>
      </c>
      <c r="AQ367" s="677">
        <v>0</v>
      </c>
      <c r="AR367" s="677">
        <v>1.79</v>
      </c>
      <c r="AS367" s="677">
        <v>0</v>
      </c>
      <c r="AT367" s="677">
        <v>4.82</v>
      </c>
      <c r="AU367" s="677">
        <v>0</v>
      </c>
      <c r="AV367" s="676"/>
      <c r="AW367" s="677">
        <v>0.93540435999999993</v>
      </c>
      <c r="AX367" s="677"/>
      <c r="AY367" s="677"/>
      <c r="AZ367" s="677"/>
      <c r="BA367" s="677">
        <v>0.93540435999999993</v>
      </c>
      <c r="BB367" s="677">
        <v>0.84745762711864392</v>
      </c>
      <c r="BC367" s="677">
        <v>3.01557947</v>
      </c>
      <c r="BD367" s="677">
        <v>2.8429646800000001</v>
      </c>
      <c r="BE367" s="678">
        <v>7.6414061371186435</v>
      </c>
      <c r="BF367" s="417"/>
      <c r="BG367" s="408"/>
      <c r="BH367" s="408"/>
      <c r="BI367" s="408"/>
      <c r="BJ367" s="408"/>
      <c r="BK367" s="408"/>
    </row>
    <row r="368" spans="1:63" s="412" customFormat="1" ht="12.75">
      <c r="A368" s="411"/>
      <c r="B368" s="360" t="s">
        <v>368</v>
      </c>
      <c r="C368" s="676">
        <v>0</v>
      </c>
      <c r="D368" s="677">
        <v>0</v>
      </c>
      <c r="E368" s="677">
        <v>0.12</v>
      </c>
      <c r="F368" s="677">
        <v>0</v>
      </c>
      <c r="G368" s="677">
        <v>0</v>
      </c>
      <c r="H368" s="677">
        <v>0</v>
      </c>
      <c r="I368" s="677">
        <v>1.47</v>
      </c>
      <c r="J368" s="677">
        <v>0</v>
      </c>
      <c r="K368" s="677">
        <v>1.22</v>
      </c>
      <c r="L368" s="677">
        <v>0</v>
      </c>
      <c r="M368" s="677">
        <v>2.81</v>
      </c>
      <c r="N368" s="678">
        <v>0</v>
      </c>
      <c r="O368" s="676">
        <v>0</v>
      </c>
      <c r="P368" s="677">
        <v>0</v>
      </c>
      <c r="Q368" s="677">
        <v>0.12</v>
      </c>
      <c r="R368" s="677">
        <v>0</v>
      </c>
      <c r="S368" s="677">
        <v>0</v>
      </c>
      <c r="T368" s="677">
        <v>0</v>
      </c>
      <c r="U368" s="677">
        <v>1.47</v>
      </c>
      <c r="V368" s="677">
        <v>0</v>
      </c>
      <c r="W368" s="677">
        <v>1.22</v>
      </c>
      <c r="X368" s="677">
        <v>0</v>
      </c>
      <c r="Y368" s="677">
        <v>2.81</v>
      </c>
      <c r="Z368" s="678">
        <v>0</v>
      </c>
      <c r="AA368" s="679">
        <v>5.4406326800000002</v>
      </c>
      <c r="AB368" s="677">
        <v>0</v>
      </c>
      <c r="AC368" s="677">
        <v>0</v>
      </c>
      <c r="AD368" s="677">
        <v>0.12</v>
      </c>
      <c r="AE368" s="677">
        <v>0</v>
      </c>
      <c r="AF368" s="677"/>
      <c r="AG368" s="677"/>
      <c r="AH368" s="677"/>
      <c r="AI368" s="677"/>
      <c r="AJ368" s="677"/>
      <c r="AK368" s="677"/>
      <c r="AL368" s="677">
        <v>0.12</v>
      </c>
      <c r="AM368" s="677">
        <v>0</v>
      </c>
      <c r="AN368" s="677">
        <v>0</v>
      </c>
      <c r="AO368" s="677">
        <v>0</v>
      </c>
      <c r="AP368" s="677">
        <v>1.47</v>
      </c>
      <c r="AQ368" s="677">
        <v>0</v>
      </c>
      <c r="AR368" s="677">
        <v>1.22</v>
      </c>
      <c r="AS368" s="677">
        <v>0</v>
      </c>
      <c r="AT368" s="677">
        <v>2.81</v>
      </c>
      <c r="AU368" s="677">
        <v>0</v>
      </c>
      <c r="AV368" s="676">
        <v>0</v>
      </c>
      <c r="AW368" s="677">
        <v>0.17996983999999999</v>
      </c>
      <c r="AX368" s="677">
        <v>0</v>
      </c>
      <c r="AY368" s="677">
        <v>0</v>
      </c>
      <c r="AZ368" s="677">
        <v>0</v>
      </c>
      <c r="BA368" s="677">
        <v>0.17996983999999999</v>
      </c>
      <c r="BB368" s="677">
        <v>0</v>
      </c>
      <c r="BC368" s="677">
        <v>2.9739688600000003</v>
      </c>
      <c r="BD368" s="677">
        <v>2.2866939800000003</v>
      </c>
      <c r="BE368" s="678">
        <v>5.4406326800000002</v>
      </c>
      <c r="BF368" s="417"/>
      <c r="BG368" s="408"/>
      <c r="BH368" s="408"/>
      <c r="BI368" s="408"/>
      <c r="BJ368" s="408"/>
      <c r="BK368" s="408"/>
    </row>
    <row r="369" spans="1:63" s="390" customFormat="1" ht="12.75">
      <c r="A369" s="411"/>
      <c r="B369" s="360" t="s">
        <v>369</v>
      </c>
      <c r="C369" s="676">
        <v>0</v>
      </c>
      <c r="D369" s="677">
        <v>0</v>
      </c>
      <c r="E369" s="677">
        <v>0</v>
      </c>
      <c r="F369" s="677">
        <v>0</v>
      </c>
      <c r="G369" s="677">
        <v>0</v>
      </c>
      <c r="H369" s="677">
        <v>0</v>
      </c>
      <c r="I369" s="677">
        <v>0</v>
      </c>
      <c r="J369" s="677">
        <v>0</v>
      </c>
      <c r="K369" s="677">
        <v>0</v>
      </c>
      <c r="L369" s="677">
        <v>0</v>
      </c>
      <c r="M369" s="677">
        <v>0</v>
      </c>
      <c r="N369" s="678">
        <v>0</v>
      </c>
      <c r="O369" s="676">
        <v>0</v>
      </c>
      <c r="P369" s="677">
        <v>0</v>
      </c>
      <c r="Q369" s="677">
        <v>0</v>
      </c>
      <c r="R369" s="677">
        <v>0</v>
      </c>
      <c r="S369" s="677">
        <v>0</v>
      </c>
      <c r="T369" s="677">
        <v>0</v>
      </c>
      <c r="U369" s="677">
        <v>0</v>
      </c>
      <c r="V369" s="677">
        <v>0</v>
      </c>
      <c r="W369" s="677">
        <v>0</v>
      </c>
      <c r="X369" s="677">
        <v>0</v>
      </c>
      <c r="Y369" s="677">
        <v>0</v>
      </c>
      <c r="Z369" s="678">
        <v>0</v>
      </c>
      <c r="AA369" s="679">
        <v>0</v>
      </c>
      <c r="AB369" s="677">
        <v>0</v>
      </c>
      <c r="AC369" s="677">
        <v>0</v>
      </c>
      <c r="AD369" s="677">
        <v>0</v>
      </c>
      <c r="AE369" s="677">
        <v>0</v>
      </c>
      <c r="AF369" s="677"/>
      <c r="AG369" s="677"/>
      <c r="AH369" s="677"/>
      <c r="AI369" s="677"/>
      <c r="AJ369" s="677"/>
      <c r="AK369" s="677"/>
      <c r="AL369" s="677">
        <v>0</v>
      </c>
      <c r="AM369" s="677">
        <v>0</v>
      </c>
      <c r="AN369" s="677">
        <v>0</v>
      </c>
      <c r="AO369" s="677">
        <v>0</v>
      </c>
      <c r="AP369" s="677">
        <v>0</v>
      </c>
      <c r="AQ369" s="677">
        <v>0</v>
      </c>
      <c r="AR369" s="677">
        <v>0</v>
      </c>
      <c r="AS369" s="677">
        <v>0</v>
      </c>
      <c r="AT369" s="677">
        <v>0</v>
      </c>
      <c r="AU369" s="677">
        <v>0</v>
      </c>
      <c r="AV369" s="676"/>
      <c r="AW369" s="677">
        <v>0</v>
      </c>
      <c r="AX369" s="677"/>
      <c r="AY369" s="677"/>
      <c r="AZ369" s="677"/>
      <c r="BA369" s="677"/>
      <c r="BB369" s="677"/>
      <c r="BC369" s="677"/>
      <c r="BD369" s="677"/>
      <c r="BE369" s="678">
        <v>0</v>
      </c>
      <c r="BF369" s="417"/>
      <c r="BG369" s="408"/>
      <c r="BH369" s="408"/>
      <c r="BI369" s="408"/>
      <c r="BJ369" s="408"/>
      <c r="BK369" s="408"/>
    </row>
    <row r="370" spans="1:63" s="390" customFormat="1" ht="12.75">
      <c r="A370" s="411"/>
      <c r="B370" s="360" t="s">
        <v>370</v>
      </c>
      <c r="C370" s="676">
        <v>0</v>
      </c>
      <c r="D370" s="677">
        <v>0</v>
      </c>
      <c r="E370" s="677">
        <v>0</v>
      </c>
      <c r="F370" s="677">
        <v>0</v>
      </c>
      <c r="G370" s="677">
        <v>0</v>
      </c>
      <c r="H370" s="677">
        <v>0</v>
      </c>
      <c r="I370" s="677">
        <v>0</v>
      </c>
      <c r="J370" s="677">
        <v>0</v>
      </c>
      <c r="K370" s="677">
        <v>0</v>
      </c>
      <c r="L370" s="677">
        <v>0</v>
      </c>
      <c r="M370" s="677">
        <v>0</v>
      </c>
      <c r="N370" s="678">
        <v>0</v>
      </c>
      <c r="O370" s="676">
        <v>0</v>
      </c>
      <c r="P370" s="677">
        <v>0</v>
      </c>
      <c r="Q370" s="677">
        <v>0</v>
      </c>
      <c r="R370" s="677">
        <v>0</v>
      </c>
      <c r="S370" s="677">
        <v>0</v>
      </c>
      <c r="T370" s="677">
        <v>0</v>
      </c>
      <c r="U370" s="677">
        <v>0</v>
      </c>
      <c r="V370" s="677">
        <v>0</v>
      </c>
      <c r="W370" s="677">
        <v>0</v>
      </c>
      <c r="X370" s="677">
        <v>0</v>
      </c>
      <c r="Y370" s="677">
        <v>0</v>
      </c>
      <c r="Z370" s="678">
        <v>0</v>
      </c>
      <c r="AA370" s="679">
        <v>0</v>
      </c>
      <c r="AB370" s="677">
        <v>0</v>
      </c>
      <c r="AC370" s="677">
        <v>0</v>
      </c>
      <c r="AD370" s="677">
        <v>0</v>
      </c>
      <c r="AE370" s="677">
        <v>0</v>
      </c>
      <c r="AF370" s="677"/>
      <c r="AG370" s="677"/>
      <c r="AH370" s="677"/>
      <c r="AI370" s="677"/>
      <c r="AJ370" s="677"/>
      <c r="AK370" s="677"/>
      <c r="AL370" s="677">
        <v>0</v>
      </c>
      <c r="AM370" s="677">
        <v>0</v>
      </c>
      <c r="AN370" s="677">
        <v>0</v>
      </c>
      <c r="AO370" s="677">
        <v>0</v>
      </c>
      <c r="AP370" s="677">
        <v>0</v>
      </c>
      <c r="AQ370" s="677">
        <v>0</v>
      </c>
      <c r="AR370" s="677">
        <v>0</v>
      </c>
      <c r="AS370" s="677">
        <v>0</v>
      </c>
      <c r="AT370" s="677">
        <v>0</v>
      </c>
      <c r="AU370" s="677">
        <v>0</v>
      </c>
      <c r="AV370" s="676"/>
      <c r="AW370" s="677">
        <v>0</v>
      </c>
      <c r="AX370" s="677"/>
      <c r="AY370" s="677"/>
      <c r="AZ370" s="677"/>
      <c r="BA370" s="677"/>
      <c r="BB370" s="677"/>
      <c r="BC370" s="677"/>
      <c r="BD370" s="677"/>
      <c r="BE370" s="678">
        <v>0</v>
      </c>
      <c r="BF370" s="417"/>
      <c r="BG370" s="408"/>
      <c r="BH370" s="408"/>
      <c r="BI370" s="408"/>
      <c r="BJ370" s="408"/>
      <c r="BK370" s="408"/>
    </row>
    <row r="371" spans="1:63" s="390" customFormat="1" ht="12.75">
      <c r="A371" s="411"/>
      <c r="B371" s="360" t="s">
        <v>371</v>
      </c>
      <c r="C371" s="676">
        <v>0</v>
      </c>
      <c r="D371" s="677">
        <v>0</v>
      </c>
      <c r="E371" s="677">
        <v>0</v>
      </c>
      <c r="F371" s="677">
        <v>0</v>
      </c>
      <c r="G371" s="677">
        <v>0</v>
      </c>
      <c r="H371" s="677">
        <v>0</v>
      </c>
      <c r="I371" s="677">
        <v>0.56999999999999995</v>
      </c>
      <c r="J371" s="677">
        <v>0</v>
      </c>
      <c r="K371" s="677">
        <v>0.35</v>
      </c>
      <c r="L371" s="677">
        <v>0</v>
      </c>
      <c r="M371" s="677">
        <v>0.91999999999999993</v>
      </c>
      <c r="N371" s="678">
        <v>0</v>
      </c>
      <c r="O371" s="676">
        <v>0</v>
      </c>
      <c r="P371" s="677">
        <v>0</v>
      </c>
      <c r="Q371" s="677">
        <v>0</v>
      </c>
      <c r="R371" s="677">
        <v>0</v>
      </c>
      <c r="S371" s="677">
        <v>0</v>
      </c>
      <c r="T371" s="677">
        <v>0</v>
      </c>
      <c r="U371" s="677">
        <v>0.56999999999999995</v>
      </c>
      <c r="V371" s="677">
        <v>0</v>
      </c>
      <c r="W371" s="677">
        <v>0.35</v>
      </c>
      <c r="X371" s="677">
        <v>0</v>
      </c>
      <c r="Y371" s="677">
        <v>0.91999999999999993</v>
      </c>
      <c r="Z371" s="678">
        <v>0</v>
      </c>
      <c r="AA371" s="679">
        <v>2.6116299600000001</v>
      </c>
      <c r="AB371" s="677">
        <v>0</v>
      </c>
      <c r="AC371" s="677">
        <v>0</v>
      </c>
      <c r="AD371" s="677">
        <v>0</v>
      </c>
      <c r="AE371" s="677">
        <v>0</v>
      </c>
      <c r="AF371" s="677"/>
      <c r="AG371" s="677"/>
      <c r="AH371" s="677"/>
      <c r="AI371" s="677"/>
      <c r="AJ371" s="677"/>
      <c r="AK371" s="677"/>
      <c r="AL371" s="677">
        <v>0</v>
      </c>
      <c r="AM371" s="677">
        <v>0</v>
      </c>
      <c r="AN371" s="677">
        <v>0</v>
      </c>
      <c r="AO371" s="677">
        <v>0</v>
      </c>
      <c r="AP371" s="677">
        <v>0.56999999999999995</v>
      </c>
      <c r="AQ371" s="677">
        <v>0</v>
      </c>
      <c r="AR371" s="677">
        <v>0.35</v>
      </c>
      <c r="AS371" s="677">
        <v>0</v>
      </c>
      <c r="AT371" s="677">
        <v>0.91999999999999993</v>
      </c>
      <c r="AU371" s="677">
        <v>0</v>
      </c>
      <c r="AV371" s="676"/>
      <c r="AW371" s="677">
        <v>0</v>
      </c>
      <c r="AX371" s="677"/>
      <c r="AY371" s="677"/>
      <c r="AZ371" s="677"/>
      <c r="BA371" s="677"/>
      <c r="BB371" s="677"/>
      <c r="BC371" s="677">
        <v>1.62971731</v>
      </c>
      <c r="BD371" s="677">
        <v>0.98191265000000005</v>
      </c>
      <c r="BE371" s="678">
        <v>2.6116299600000001</v>
      </c>
      <c r="BF371" s="417"/>
      <c r="BG371" s="408"/>
      <c r="BH371" s="408"/>
      <c r="BI371" s="408"/>
      <c r="BJ371" s="408"/>
      <c r="BK371" s="408"/>
    </row>
    <row r="372" spans="1:63" s="390" customFormat="1" ht="12.75">
      <c r="A372" s="411"/>
      <c r="B372" s="360" t="s">
        <v>372</v>
      </c>
      <c r="C372" s="676">
        <v>0</v>
      </c>
      <c r="D372" s="677">
        <v>0</v>
      </c>
      <c r="E372" s="677">
        <v>0.12</v>
      </c>
      <c r="F372" s="677">
        <v>0</v>
      </c>
      <c r="G372" s="677">
        <v>0</v>
      </c>
      <c r="H372" s="677">
        <v>0</v>
      </c>
      <c r="I372" s="677">
        <v>0.9</v>
      </c>
      <c r="J372" s="677">
        <v>0</v>
      </c>
      <c r="K372" s="677">
        <v>0.87</v>
      </c>
      <c r="L372" s="677">
        <v>0</v>
      </c>
      <c r="M372" s="677">
        <v>1.8900000000000001</v>
      </c>
      <c r="N372" s="678">
        <v>0</v>
      </c>
      <c r="O372" s="676">
        <v>0</v>
      </c>
      <c r="P372" s="677">
        <v>0</v>
      </c>
      <c r="Q372" s="677">
        <v>0.12</v>
      </c>
      <c r="R372" s="677">
        <v>0</v>
      </c>
      <c r="S372" s="677">
        <v>0</v>
      </c>
      <c r="T372" s="677">
        <v>0</v>
      </c>
      <c r="U372" s="677">
        <v>0.9</v>
      </c>
      <c r="V372" s="677">
        <v>0</v>
      </c>
      <c r="W372" s="677">
        <v>0.87</v>
      </c>
      <c r="X372" s="677">
        <v>0</v>
      </c>
      <c r="Y372" s="677">
        <v>1.8900000000000001</v>
      </c>
      <c r="Z372" s="678">
        <v>0</v>
      </c>
      <c r="AA372" s="679">
        <v>2.8290027200000001</v>
      </c>
      <c r="AB372" s="677">
        <v>0</v>
      </c>
      <c r="AC372" s="677">
        <v>0</v>
      </c>
      <c r="AD372" s="677">
        <v>0.12</v>
      </c>
      <c r="AE372" s="677">
        <v>0</v>
      </c>
      <c r="AF372" s="677"/>
      <c r="AG372" s="677"/>
      <c r="AH372" s="677"/>
      <c r="AI372" s="677"/>
      <c r="AJ372" s="677"/>
      <c r="AK372" s="677"/>
      <c r="AL372" s="677">
        <v>0.12</v>
      </c>
      <c r="AM372" s="677">
        <v>0</v>
      </c>
      <c r="AN372" s="677">
        <v>0</v>
      </c>
      <c r="AO372" s="677">
        <v>0</v>
      </c>
      <c r="AP372" s="677">
        <v>0.9</v>
      </c>
      <c r="AQ372" s="677">
        <v>0</v>
      </c>
      <c r="AR372" s="677">
        <v>0.87</v>
      </c>
      <c r="AS372" s="677">
        <v>0</v>
      </c>
      <c r="AT372" s="677">
        <v>1.8900000000000001</v>
      </c>
      <c r="AU372" s="677">
        <v>0</v>
      </c>
      <c r="AV372" s="676"/>
      <c r="AW372" s="677">
        <v>0.17996983999999999</v>
      </c>
      <c r="AX372" s="677"/>
      <c r="AY372" s="677"/>
      <c r="AZ372" s="677"/>
      <c r="BA372" s="677">
        <v>0.17996983999999999</v>
      </c>
      <c r="BB372" s="677"/>
      <c r="BC372" s="677">
        <v>1.3442515500000001</v>
      </c>
      <c r="BD372" s="677">
        <v>1.3047813300000002</v>
      </c>
      <c r="BE372" s="678">
        <v>2.8290027200000001</v>
      </c>
      <c r="BF372" s="417"/>
      <c r="BG372" s="408"/>
      <c r="BH372" s="408"/>
      <c r="BI372" s="408"/>
      <c r="BJ372" s="408"/>
      <c r="BK372" s="408"/>
    </row>
    <row r="373" spans="1:63" s="412" customFormat="1" ht="12.75">
      <c r="A373" s="411"/>
      <c r="B373" s="360" t="s">
        <v>373</v>
      </c>
      <c r="C373" s="676">
        <v>0</v>
      </c>
      <c r="D373" s="677">
        <v>0</v>
      </c>
      <c r="E373" s="677">
        <v>0</v>
      </c>
      <c r="F373" s="677">
        <v>0.79</v>
      </c>
      <c r="G373" s="677">
        <v>0</v>
      </c>
      <c r="H373" s="677">
        <v>0</v>
      </c>
      <c r="I373" s="677">
        <v>0</v>
      </c>
      <c r="J373" s="677">
        <v>1</v>
      </c>
      <c r="K373" s="677">
        <v>0</v>
      </c>
      <c r="L373" s="677">
        <v>1.96</v>
      </c>
      <c r="M373" s="677">
        <v>0</v>
      </c>
      <c r="N373" s="678">
        <v>3.75</v>
      </c>
      <c r="O373" s="676">
        <v>0</v>
      </c>
      <c r="P373" s="677">
        <v>0</v>
      </c>
      <c r="Q373" s="677">
        <v>0</v>
      </c>
      <c r="R373" s="677">
        <v>0.79</v>
      </c>
      <c r="S373" s="677">
        <v>0</v>
      </c>
      <c r="T373" s="677">
        <v>0</v>
      </c>
      <c r="U373" s="677">
        <v>0</v>
      </c>
      <c r="V373" s="677">
        <v>1</v>
      </c>
      <c r="W373" s="677">
        <v>0</v>
      </c>
      <c r="X373" s="677">
        <v>1.96</v>
      </c>
      <c r="Y373" s="677">
        <v>0</v>
      </c>
      <c r="Z373" s="678">
        <v>3.75</v>
      </c>
      <c r="AA373" s="679">
        <v>10.66031297</v>
      </c>
      <c r="AB373" s="677">
        <v>0</v>
      </c>
      <c r="AC373" s="677">
        <v>0</v>
      </c>
      <c r="AD373" s="677">
        <v>0</v>
      </c>
      <c r="AE373" s="677">
        <v>0.79</v>
      </c>
      <c r="AF373" s="677"/>
      <c r="AG373" s="677"/>
      <c r="AH373" s="677"/>
      <c r="AI373" s="677"/>
      <c r="AJ373" s="677"/>
      <c r="AK373" s="677"/>
      <c r="AL373" s="677">
        <v>0</v>
      </c>
      <c r="AM373" s="677">
        <v>0.79</v>
      </c>
      <c r="AN373" s="677">
        <v>0</v>
      </c>
      <c r="AO373" s="677">
        <v>0</v>
      </c>
      <c r="AP373" s="677">
        <v>0</v>
      </c>
      <c r="AQ373" s="677">
        <v>1</v>
      </c>
      <c r="AR373" s="677">
        <v>0</v>
      </c>
      <c r="AS373" s="677">
        <v>1.96</v>
      </c>
      <c r="AT373" s="677">
        <v>0</v>
      </c>
      <c r="AU373" s="677">
        <v>3.75</v>
      </c>
      <c r="AV373" s="676">
        <v>0</v>
      </c>
      <c r="AW373" s="677">
        <v>2.2744563100000001</v>
      </c>
      <c r="AX373" s="677">
        <v>0</v>
      </c>
      <c r="AY373" s="677">
        <v>0</v>
      </c>
      <c r="AZ373" s="677">
        <v>0</v>
      </c>
      <c r="BA373" s="677">
        <v>2.2744563100000001</v>
      </c>
      <c r="BB373" s="677">
        <v>0</v>
      </c>
      <c r="BC373" s="677">
        <v>2.7337612200000003</v>
      </c>
      <c r="BD373" s="677">
        <v>5.6520954400000001</v>
      </c>
      <c r="BE373" s="678">
        <v>10.66031297</v>
      </c>
      <c r="BF373" s="417"/>
      <c r="BG373" s="408"/>
      <c r="BH373" s="408"/>
      <c r="BI373" s="408"/>
      <c r="BJ373" s="408"/>
      <c r="BK373" s="408"/>
    </row>
    <row r="374" spans="1:63" s="390" customFormat="1" ht="12.75">
      <c r="A374" s="411"/>
      <c r="B374" s="360" t="s">
        <v>374</v>
      </c>
      <c r="C374" s="676">
        <v>0</v>
      </c>
      <c r="D374" s="677">
        <v>0</v>
      </c>
      <c r="E374" s="677">
        <v>0</v>
      </c>
      <c r="F374" s="677">
        <v>0</v>
      </c>
      <c r="G374" s="677">
        <v>0</v>
      </c>
      <c r="H374" s="677">
        <v>0</v>
      </c>
      <c r="I374" s="677">
        <v>0</v>
      </c>
      <c r="J374" s="677">
        <v>0</v>
      </c>
      <c r="K374" s="677">
        <v>0</v>
      </c>
      <c r="L374" s="677">
        <v>0</v>
      </c>
      <c r="M374" s="677">
        <v>0</v>
      </c>
      <c r="N374" s="678">
        <v>0</v>
      </c>
      <c r="O374" s="676">
        <v>0</v>
      </c>
      <c r="P374" s="677">
        <v>0</v>
      </c>
      <c r="Q374" s="677">
        <v>0</v>
      </c>
      <c r="R374" s="677">
        <v>0</v>
      </c>
      <c r="S374" s="677">
        <v>0</v>
      </c>
      <c r="T374" s="677">
        <v>0</v>
      </c>
      <c r="U374" s="677">
        <v>0</v>
      </c>
      <c r="V374" s="677">
        <v>0</v>
      </c>
      <c r="W374" s="677">
        <v>0</v>
      </c>
      <c r="X374" s="677">
        <v>0</v>
      </c>
      <c r="Y374" s="677">
        <v>0</v>
      </c>
      <c r="Z374" s="678">
        <v>0</v>
      </c>
      <c r="AA374" s="679">
        <v>0</v>
      </c>
      <c r="AB374" s="677">
        <v>0</v>
      </c>
      <c r="AC374" s="677">
        <v>0</v>
      </c>
      <c r="AD374" s="677">
        <v>0</v>
      </c>
      <c r="AE374" s="677">
        <v>0</v>
      </c>
      <c r="AF374" s="677"/>
      <c r="AG374" s="677"/>
      <c r="AH374" s="677"/>
      <c r="AI374" s="677"/>
      <c r="AJ374" s="677"/>
      <c r="AK374" s="677"/>
      <c r="AL374" s="677">
        <v>0</v>
      </c>
      <c r="AM374" s="677">
        <v>0</v>
      </c>
      <c r="AN374" s="677">
        <v>0</v>
      </c>
      <c r="AO374" s="677">
        <v>0</v>
      </c>
      <c r="AP374" s="677">
        <v>0</v>
      </c>
      <c r="AQ374" s="677">
        <v>0</v>
      </c>
      <c r="AR374" s="677">
        <v>0</v>
      </c>
      <c r="AS374" s="677">
        <v>0</v>
      </c>
      <c r="AT374" s="677">
        <v>0</v>
      </c>
      <c r="AU374" s="677">
        <v>0</v>
      </c>
      <c r="AV374" s="676"/>
      <c r="AW374" s="677">
        <v>0</v>
      </c>
      <c r="AX374" s="677"/>
      <c r="AY374" s="677"/>
      <c r="AZ374" s="677"/>
      <c r="BA374" s="677"/>
      <c r="BB374" s="677"/>
      <c r="BC374" s="677"/>
      <c r="BD374" s="677"/>
      <c r="BE374" s="678">
        <v>0</v>
      </c>
      <c r="BF374" s="417"/>
      <c r="BG374" s="408"/>
      <c r="BH374" s="408"/>
      <c r="BI374" s="408"/>
      <c r="BJ374" s="408"/>
      <c r="BK374" s="408"/>
    </row>
    <row r="375" spans="1:63" s="390" customFormat="1" ht="12.75">
      <c r="A375" s="411"/>
      <c r="B375" s="360" t="s">
        <v>375</v>
      </c>
      <c r="C375" s="676">
        <v>0</v>
      </c>
      <c r="D375" s="677">
        <v>0</v>
      </c>
      <c r="E375" s="677">
        <v>0</v>
      </c>
      <c r="F375" s="677">
        <v>0</v>
      </c>
      <c r="G375" s="677">
        <v>0</v>
      </c>
      <c r="H375" s="677">
        <v>0</v>
      </c>
      <c r="I375" s="677">
        <v>0</v>
      </c>
      <c r="J375" s="677">
        <v>1</v>
      </c>
      <c r="K375" s="677">
        <v>0</v>
      </c>
      <c r="L375" s="677">
        <v>1</v>
      </c>
      <c r="M375" s="677">
        <v>0</v>
      </c>
      <c r="N375" s="678">
        <v>2</v>
      </c>
      <c r="O375" s="676">
        <v>0</v>
      </c>
      <c r="P375" s="677">
        <v>0</v>
      </c>
      <c r="Q375" s="677">
        <v>0</v>
      </c>
      <c r="R375" s="677">
        <v>0</v>
      </c>
      <c r="S375" s="677">
        <v>0</v>
      </c>
      <c r="T375" s="677">
        <v>0</v>
      </c>
      <c r="U375" s="677">
        <v>0</v>
      </c>
      <c r="V375" s="677">
        <v>1</v>
      </c>
      <c r="W375" s="677">
        <v>0</v>
      </c>
      <c r="X375" s="677">
        <v>1</v>
      </c>
      <c r="Y375" s="677">
        <v>0</v>
      </c>
      <c r="Z375" s="678">
        <v>2</v>
      </c>
      <c r="AA375" s="679">
        <v>0</v>
      </c>
      <c r="AB375" s="677">
        <v>0</v>
      </c>
      <c r="AC375" s="677">
        <v>0</v>
      </c>
      <c r="AD375" s="677">
        <v>0</v>
      </c>
      <c r="AE375" s="677">
        <v>0</v>
      </c>
      <c r="AF375" s="677"/>
      <c r="AG375" s="677"/>
      <c r="AH375" s="677"/>
      <c r="AI375" s="677"/>
      <c r="AJ375" s="677"/>
      <c r="AK375" s="677"/>
      <c r="AL375" s="677">
        <v>0</v>
      </c>
      <c r="AM375" s="677">
        <v>0</v>
      </c>
      <c r="AN375" s="677">
        <v>0</v>
      </c>
      <c r="AO375" s="677">
        <v>0</v>
      </c>
      <c r="AP375" s="677">
        <v>0</v>
      </c>
      <c r="AQ375" s="677">
        <v>1</v>
      </c>
      <c r="AR375" s="677">
        <v>0</v>
      </c>
      <c r="AS375" s="677">
        <v>1</v>
      </c>
      <c r="AT375" s="677">
        <v>0</v>
      </c>
      <c r="AU375" s="677">
        <v>2</v>
      </c>
      <c r="AV375" s="676"/>
      <c r="AW375" s="677">
        <v>0</v>
      </c>
      <c r="AX375" s="677"/>
      <c r="AY375" s="677"/>
      <c r="AZ375" s="677"/>
      <c r="BA375" s="677"/>
      <c r="BB375" s="677"/>
      <c r="BC375" s="677"/>
      <c r="BD375" s="677"/>
      <c r="BE375" s="678">
        <v>0</v>
      </c>
      <c r="BF375" s="417"/>
      <c r="BG375" s="408"/>
      <c r="BH375" s="408"/>
      <c r="BI375" s="408"/>
      <c r="BJ375" s="408"/>
      <c r="BK375" s="408"/>
    </row>
    <row r="376" spans="1:63" s="390" customFormat="1" ht="12.75">
      <c r="A376" s="411"/>
      <c r="B376" s="360" t="s">
        <v>376</v>
      </c>
      <c r="C376" s="676">
        <v>0</v>
      </c>
      <c r="D376" s="677">
        <v>0</v>
      </c>
      <c r="E376" s="677">
        <v>0</v>
      </c>
      <c r="F376" s="677">
        <v>0.79</v>
      </c>
      <c r="G376" s="677">
        <v>0</v>
      </c>
      <c r="H376" s="677">
        <v>0</v>
      </c>
      <c r="I376" s="677">
        <v>0</v>
      </c>
      <c r="J376" s="677">
        <v>0</v>
      </c>
      <c r="K376" s="677">
        <v>0</v>
      </c>
      <c r="L376" s="677">
        <v>0.96000000000000008</v>
      </c>
      <c r="M376" s="677">
        <v>0</v>
      </c>
      <c r="N376" s="678">
        <v>1.75</v>
      </c>
      <c r="O376" s="676">
        <v>0</v>
      </c>
      <c r="P376" s="677">
        <v>0</v>
      </c>
      <c r="Q376" s="677">
        <v>0</v>
      </c>
      <c r="R376" s="677">
        <v>0.79</v>
      </c>
      <c r="S376" s="677">
        <v>0</v>
      </c>
      <c r="T376" s="677">
        <v>0</v>
      </c>
      <c r="U376" s="677">
        <v>0</v>
      </c>
      <c r="V376" s="677">
        <v>0</v>
      </c>
      <c r="W376" s="677">
        <v>0</v>
      </c>
      <c r="X376" s="677">
        <v>0.96000000000000008</v>
      </c>
      <c r="Y376" s="677">
        <v>0</v>
      </c>
      <c r="Z376" s="678">
        <v>1.75</v>
      </c>
      <c r="AA376" s="679">
        <v>10.66031297</v>
      </c>
      <c r="AB376" s="677">
        <v>0</v>
      </c>
      <c r="AC376" s="677">
        <v>0</v>
      </c>
      <c r="AD376" s="677">
        <v>0</v>
      </c>
      <c r="AE376" s="677">
        <v>0.79</v>
      </c>
      <c r="AF376" s="677"/>
      <c r="AG376" s="677"/>
      <c r="AH376" s="677"/>
      <c r="AI376" s="677"/>
      <c r="AJ376" s="677"/>
      <c r="AK376" s="677"/>
      <c r="AL376" s="677">
        <v>0</v>
      </c>
      <c r="AM376" s="677">
        <v>0.79</v>
      </c>
      <c r="AN376" s="677">
        <v>0</v>
      </c>
      <c r="AO376" s="677">
        <v>0</v>
      </c>
      <c r="AP376" s="677">
        <v>0</v>
      </c>
      <c r="AQ376" s="677">
        <v>0</v>
      </c>
      <c r="AR376" s="677">
        <v>0</v>
      </c>
      <c r="AS376" s="677">
        <v>0.96000000000000008</v>
      </c>
      <c r="AT376" s="677">
        <v>0</v>
      </c>
      <c r="AU376" s="677">
        <v>1.75</v>
      </c>
      <c r="AV376" s="676"/>
      <c r="AW376" s="677">
        <v>2.2744563100000001</v>
      </c>
      <c r="AX376" s="677"/>
      <c r="AY376" s="677"/>
      <c r="AZ376" s="677"/>
      <c r="BA376" s="677">
        <v>2.2744563100000001</v>
      </c>
      <c r="BB376" s="677"/>
      <c r="BC376" s="677">
        <v>2.7337612200000003</v>
      </c>
      <c r="BD376" s="677">
        <v>5.6520954400000001</v>
      </c>
      <c r="BE376" s="678">
        <v>10.66031297</v>
      </c>
      <c r="BF376" s="417"/>
      <c r="BG376" s="408"/>
      <c r="BH376" s="408"/>
      <c r="BI376" s="408"/>
      <c r="BJ376" s="408"/>
      <c r="BK376" s="408"/>
    </row>
    <row r="377" spans="1:63" s="390" customFormat="1" ht="12.75">
      <c r="A377" s="411"/>
      <c r="B377" s="360" t="s">
        <v>377</v>
      </c>
      <c r="C377" s="676">
        <v>0</v>
      </c>
      <c r="D377" s="677">
        <v>0</v>
      </c>
      <c r="E377" s="677">
        <v>0</v>
      </c>
      <c r="F377" s="677">
        <v>0</v>
      </c>
      <c r="G377" s="677">
        <v>0</v>
      </c>
      <c r="H377" s="677">
        <v>0</v>
      </c>
      <c r="I377" s="677">
        <v>0</v>
      </c>
      <c r="J377" s="677">
        <v>0</v>
      </c>
      <c r="K377" s="677">
        <v>0</v>
      </c>
      <c r="L377" s="677">
        <v>0</v>
      </c>
      <c r="M377" s="677">
        <v>0</v>
      </c>
      <c r="N377" s="678">
        <v>0</v>
      </c>
      <c r="O377" s="676">
        <v>0</v>
      </c>
      <c r="P377" s="677">
        <v>0</v>
      </c>
      <c r="Q377" s="677">
        <v>0</v>
      </c>
      <c r="R377" s="677">
        <v>0</v>
      </c>
      <c r="S377" s="677">
        <v>0</v>
      </c>
      <c r="T377" s="677">
        <v>0</v>
      </c>
      <c r="U377" s="677">
        <v>0</v>
      </c>
      <c r="V377" s="677">
        <v>0</v>
      </c>
      <c r="W377" s="677">
        <v>0</v>
      </c>
      <c r="X377" s="677">
        <v>0</v>
      </c>
      <c r="Y377" s="677">
        <v>0</v>
      </c>
      <c r="Z377" s="678">
        <v>0</v>
      </c>
      <c r="AA377" s="679">
        <v>0</v>
      </c>
      <c r="AB377" s="677">
        <v>0</v>
      </c>
      <c r="AC377" s="677">
        <v>0</v>
      </c>
      <c r="AD377" s="677">
        <v>0</v>
      </c>
      <c r="AE377" s="677">
        <v>0</v>
      </c>
      <c r="AF377" s="677"/>
      <c r="AG377" s="677"/>
      <c r="AH377" s="677"/>
      <c r="AI377" s="677"/>
      <c r="AJ377" s="677"/>
      <c r="AK377" s="677"/>
      <c r="AL377" s="677">
        <v>0</v>
      </c>
      <c r="AM377" s="677">
        <v>0</v>
      </c>
      <c r="AN377" s="677">
        <v>0</v>
      </c>
      <c r="AO377" s="677">
        <v>0</v>
      </c>
      <c r="AP377" s="677">
        <v>0</v>
      </c>
      <c r="AQ377" s="677">
        <v>0</v>
      </c>
      <c r="AR377" s="677">
        <v>0</v>
      </c>
      <c r="AS377" s="677">
        <v>0</v>
      </c>
      <c r="AT377" s="677">
        <v>0</v>
      </c>
      <c r="AU377" s="677">
        <v>0</v>
      </c>
      <c r="AV377" s="676"/>
      <c r="AW377" s="677">
        <v>0</v>
      </c>
      <c r="AX377" s="677"/>
      <c r="AY377" s="677"/>
      <c r="AZ377" s="677"/>
      <c r="BA377" s="677"/>
      <c r="BB377" s="677"/>
      <c r="BC377" s="677"/>
      <c r="BD377" s="677"/>
      <c r="BE377" s="678">
        <v>0</v>
      </c>
      <c r="BF377" s="417"/>
      <c r="BG377" s="408"/>
      <c r="BH377" s="408"/>
      <c r="BI377" s="408"/>
      <c r="BJ377" s="408"/>
      <c r="BK377" s="408"/>
    </row>
    <row r="378" spans="1:63" s="390" customFormat="1" ht="12.75">
      <c r="A378" s="411"/>
      <c r="B378" s="360" t="s">
        <v>67</v>
      </c>
      <c r="C378" s="676">
        <v>0</v>
      </c>
      <c r="D378" s="677">
        <v>0</v>
      </c>
      <c r="E378" s="677">
        <v>0</v>
      </c>
      <c r="F378" s="677">
        <v>0</v>
      </c>
      <c r="G378" s="677">
        <v>0</v>
      </c>
      <c r="H378" s="677">
        <v>0</v>
      </c>
      <c r="I378" s="677">
        <v>0</v>
      </c>
      <c r="J378" s="677">
        <v>0</v>
      </c>
      <c r="K378" s="677">
        <v>0</v>
      </c>
      <c r="L378" s="677">
        <v>0</v>
      </c>
      <c r="M378" s="677">
        <v>0</v>
      </c>
      <c r="N378" s="678">
        <v>0</v>
      </c>
      <c r="O378" s="676">
        <v>0</v>
      </c>
      <c r="P378" s="677">
        <v>0</v>
      </c>
      <c r="Q378" s="677">
        <v>0</v>
      </c>
      <c r="R378" s="677">
        <v>0</v>
      </c>
      <c r="S378" s="677">
        <v>0</v>
      </c>
      <c r="T378" s="677">
        <v>0</v>
      </c>
      <c r="U378" s="677">
        <v>0</v>
      </c>
      <c r="V378" s="677">
        <v>0</v>
      </c>
      <c r="W378" s="677">
        <v>0</v>
      </c>
      <c r="X378" s="677">
        <v>0</v>
      </c>
      <c r="Y378" s="677">
        <v>0</v>
      </c>
      <c r="Z378" s="678">
        <v>0</v>
      </c>
      <c r="AA378" s="679">
        <v>0</v>
      </c>
      <c r="AB378" s="677">
        <v>0</v>
      </c>
      <c r="AC378" s="677">
        <v>0</v>
      </c>
      <c r="AD378" s="677">
        <v>0</v>
      </c>
      <c r="AE378" s="677">
        <v>0</v>
      </c>
      <c r="AF378" s="677"/>
      <c r="AG378" s="677"/>
      <c r="AH378" s="677"/>
      <c r="AI378" s="677"/>
      <c r="AJ378" s="677"/>
      <c r="AK378" s="677"/>
      <c r="AL378" s="677">
        <v>0</v>
      </c>
      <c r="AM378" s="677">
        <v>0</v>
      </c>
      <c r="AN378" s="677">
        <v>0</v>
      </c>
      <c r="AO378" s="677">
        <v>0</v>
      </c>
      <c r="AP378" s="677">
        <v>0</v>
      </c>
      <c r="AQ378" s="677">
        <v>0</v>
      </c>
      <c r="AR378" s="677">
        <v>0</v>
      </c>
      <c r="AS378" s="677">
        <v>0</v>
      </c>
      <c r="AT378" s="677">
        <v>0</v>
      </c>
      <c r="AU378" s="677">
        <v>0</v>
      </c>
      <c r="AV378" s="676"/>
      <c r="AW378" s="677">
        <v>0</v>
      </c>
      <c r="AX378" s="677"/>
      <c r="AY378" s="677"/>
      <c r="AZ378" s="677"/>
      <c r="BA378" s="677"/>
      <c r="BB378" s="677"/>
      <c r="BC378" s="677"/>
      <c r="BD378" s="677"/>
      <c r="BE378" s="678">
        <v>0</v>
      </c>
      <c r="BF378" s="417"/>
      <c r="BG378" s="408"/>
      <c r="BH378" s="408"/>
      <c r="BI378" s="408"/>
      <c r="BJ378" s="408"/>
      <c r="BK378" s="408"/>
    </row>
    <row r="379" spans="1:63" s="408" customFormat="1" ht="12.75">
      <c r="A379" s="410"/>
      <c r="B379" s="404" t="s">
        <v>70</v>
      </c>
      <c r="C379" s="657">
        <v>0</v>
      </c>
      <c r="D379" s="658">
        <v>0</v>
      </c>
      <c r="E379" s="658">
        <v>0.71</v>
      </c>
      <c r="F379" s="658">
        <v>0.79</v>
      </c>
      <c r="G379" s="658">
        <v>0.53</v>
      </c>
      <c r="H379" s="658">
        <v>0</v>
      </c>
      <c r="I379" s="658">
        <v>4.09</v>
      </c>
      <c r="J379" s="658">
        <v>1</v>
      </c>
      <c r="K379" s="658">
        <v>4.3600000000000003</v>
      </c>
      <c r="L379" s="658">
        <v>1.96</v>
      </c>
      <c r="M379" s="658">
        <v>9.6900000000000013</v>
      </c>
      <c r="N379" s="659">
        <v>3.75</v>
      </c>
      <c r="O379" s="657">
        <v>0</v>
      </c>
      <c r="P379" s="658">
        <v>0</v>
      </c>
      <c r="Q379" s="658">
        <v>0.71</v>
      </c>
      <c r="R379" s="658">
        <v>0.79</v>
      </c>
      <c r="S379" s="658">
        <v>0.53</v>
      </c>
      <c r="T379" s="658">
        <v>0</v>
      </c>
      <c r="U379" s="658">
        <v>4.09</v>
      </c>
      <c r="V379" s="658">
        <v>1</v>
      </c>
      <c r="W379" s="658">
        <v>4.3600000000000003</v>
      </c>
      <c r="X379" s="658">
        <v>1.96</v>
      </c>
      <c r="Y379" s="658">
        <v>9.6900000000000013</v>
      </c>
      <c r="Z379" s="659">
        <v>3.75</v>
      </c>
      <c r="AA379" s="660">
        <v>33.612558817118646</v>
      </c>
      <c r="AB379" s="658">
        <v>0</v>
      </c>
      <c r="AC379" s="658">
        <v>0</v>
      </c>
      <c r="AD379" s="658">
        <v>0.71</v>
      </c>
      <c r="AE379" s="658">
        <v>0.79</v>
      </c>
      <c r="AF379" s="658">
        <v>0</v>
      </c>
      <c r="AG379" s="658">
        <v>0</v>
      </c>
      <c r="AH379" s="658">
        <v>0</v>
      </c>
      <c r="AI379" s="658">
        <v>0</v>
      </c>
      <c r="AJ379" s="658">
        <v>0</v>
      </c>
      <c r="AK379" s="658">
        <v>0</v>
      </c>
      <c r="AL379" s="658">
        <v>0.71</v>
      </c>
      <c r="AM379" s="658">
        <v>0.79</v>
      </c>
      <c r="AN379" s="658">
        <v>0.53</v>
      </c>
      <c r="AO379" s="658">
        <v>0</v>
      </c>
      <c r="AP379" s="658">
        <v>4.09</v>
      </c>
      <c r="AQ379" s="658">
        <v>1</v>
      </c>
      <c r="AR379" s="658">
        <v>4.3600000000000003</v>
      </c>
      <c r="AS379" s="658">
        <v>1.96</v>
      </c>
      <c r="AT379" s="658">
        <v>9.6900000000000013</v>
      </c>
      <c r="AU379" s="658">
        <v>3.75</v>
      </c>
      <c r="AV379" s="657">
        <v>0.56171137000000004</v>
      </c>
      <c r="AW379" s="658">
        <v>3.3898305100000004</v>
      </c>
      <c r="AX379" s="658">
        <v>0</v>
      </c>
      <c r="AY379" s="658">
        <v>0</v>
      </c>
      <c r="AZ379" s="658">
        <v>0</v>
      </c>
      <c r="BA379" s="658">
        <v>3.3898305100000004</v>
      </c>
      <c r="BB379" s="658">
        <v>2.5423728771186438</v>
      </c>
      <c r="BC379" s="658">
        <v>11.864406779999999</v>
      </c>
      <c r="BD379" s="658">
        <v>15.25423728</v>
      </c>
      <c r="BE379" s="659">
        <v>33.612558817118646</v>
      </c>
      <c r="BF379" s="417"/>
    </row>
    <row r="380" spans="1:63" s="390" customFormat="1" ht="12.75">
      <c r="A380" s="411"/>
      <c r="B380" s="347" t="s">
        <v>361</v>
      </c>
      <c r="C380" s="657">
        <v>0</v>
      </c>
      <c r="D380" s="658">
        <v>0</v>
      </c>
      <c r="E380" s="658">
        <v>0.71</v>
      </c>
      <c r="F380" s="658">
        <v>0.79</v>
      </c>
      <c r="G380" s="658">
        <v>0.53</v>
      </c>
      <c r="H380" s="658">
        <v>0</v>
      </c>
      <c r="I380" s="658">
        <v>4.09</v>
      </c>
      <c r="J380" s="658">
        <v>1</v>
      </c>
      <c r="K380" s="658">
        <v>4.3600000000000003</v>
      </c>
      <c r="L380" s="658">
        <v>1.96</v>
      </c>
      <c r="M380" s="658">
        <v>9.6900000000000013</v>
      </c>
      <c r="N380" s="659">
        <v>3.75</v>
      </c>
      <c r="O380" s="657">
        <v>0</v>
      </c>
      <c r="P380" s="658">
        <v>0</v>
      </c>
      <c r="Q380" s="658">
        <v>0.71</v>
      </c>
      <c r="R380" s="658">
        <v>0.79</v>
      </c>
      <c r="S380" s="658">
        <v>0.53</v>
      </c>
      <c r="T380" s="658">
        <v>0</v>
      </c>
      <c r="U380" s="658">
        <v>4.09</v>
      </c>
      <c r="V380" s="658">
        <v>1</v>
      </c>
      <c r="W380" s="658">
        <v>4.3600000000000003</v>
      </c>
      <c r="X380" s="658">
        <v>1.96</v>
      </c>
      <c r="Y380" s="658">
        <v>9.6900000000000013</v>
      </c>
      <c r="Z380" s="659">
        <v>3.75</v>
      </c>
      <c r="AA380" s="660">
        <v>33.612558817118646</v>
      </c>
      <c r="AB380" s="658">
        <v>0</v>
      </c>
      <c r="AC380" s="658">
        <v>0</v>
      </c>
      <c r="AD380" s="658">
        <v>0.71</v>
      </c>
      <c r="AE380" s="658">
        <v>0.79</v>
      </c>
      <c r="AF380" s="658">
        <v>0</v>
      </c>
      <c r="AG380" s="658">
        <v>0</v>
      </c>
      <c r="AH380" s="658">
        <v>0</v>
      </c>
      <c r="AI380" s="658">
        <v>0</v>
      </c>
      <c r="AJ380" s="658">
        <v>0</v>
      </c>
      <c r="AK380" s="658">
        <v>0</v>
      </c>
      <c r="AL380" s="658">
        <v>0.71</v>
      </c>
      <c r="AM380" s="658">
        <v>0.79</v>
      </c>
      <c r="AN380" s="658">
        <v>0.53</v>
      </c>
      <c r="AO380" s="658">
        <v>0</v>
      </c>
      <c r="AP380" s="658">
        <v>4.09</v>
      </c>
      <c r="AQ380" s="658">
        <v>1</v>
      </c>
      <c r="AR380" s="658">
        <v>4.3600000000000003</v>
      </c>
      <c r="AS380" s="658">
        <v>1.96</v>
      </c>
      <c r="AT380" s="658">
        <v>9.6900000000000013</v>
      </c>
      <c r="AU380" s="658">
        <v>3.75</v>
      </c>
      <c r="AV380" s="657">
        <v>0.56171137000000004</v>
      </c>
      <c r="AW380" s="658">
        <v>3.3898305100000004</v>
      </c>
      <c r="AX380" s="658">
        <v>0</v>
      </c>
      <c r="AY380" s="658">
        <v>0</v>
      </c>
      <c r="AZ380" s="658">
        <v>0</v>
      </c>
      <c r="BA380" s="658">
        <v>3.3898305100000004</v>
      </c>
      <c r="BB380" s="658">
        <v>2.5423728771186438</v>
      </c>
      <c r="BC380" s="658">
        <v>11.864406779999999</v>
      </c>
      <c r="BD380" s="658">
        <v>15.25423728</v>
      </c>
      <c r="BE380" s="659">
        <v>33.612558817118646</v>
      </c>
      <c r="BF380" s="417"/>
      <c r="BG380" s="408"/>
      <c r="BH380" s="408"/>
      <c r="BI380" s="408"/>
      <c r="BJ380" s="408"/>
      <c r="BK380" s="408"/>
    </row>
    <row r="381" spans="1:63" s="390" customFormat="1" ht="12.75">
      <c r="A381" s="411"/>
      <c r="B381" s="347" t="s">
        <v>362</v>
      </c>
      <c r="C381" s="657">
        <v>0</v>
      </c>
      <c r="D381" s="658">
        <v>0</v>
      </c>
      <c r="E381" s="658">
        <v>0.71</v>
      </c>
      <c r="F381" s="658">
        <v>0</v>
      </c>
      <c r="G381" s="658">
        <v>0.53</v>
      </c>
      <c r="H381" s="658">
        <v>0</v>
      </c>
      <c r="I381" s="658">
        <v>4.09</v>
      </c>
      <c r="J381" s="658">
        <v>0</v>
      </c>
      <c r="K381" s="658">
        <v>4.3600000000000003</v>
      </c>
      <c r="L381" s="658">
        <v>0</v>
      </c>
      <c r="M381" s="658">
        <v>9.6900000000000013</v>
      </c>
      <c r="N381" s="659">
        <v>0</v>
      </c>
      <c r="O381" s="657">
        <v>0</v>
      </c>
      <c r="P381" s="658">
        <v>0</v>
      </c>
      <c r="Q381" s="658">
        <v>0.71</v>
      </c>
      <c r="R381" s="658">
        <v>0</v>
      </c>
      <c r="S381" s="658">
        <v>0.53</v>
      </c>
      <c r="T381" s="658">
        <v>0</v>
      </c>
      <c r="U381" s="658">
        <v>4.09</v>
      </c>
      <c r="V381" s="658">
        <v>0</v>
      </c>
      <c r="W381" s="658">
        <v>4.3600000000000003</v>
      </c>
      <c r="X381" s="658">
        <v>0</v>
      </c>
      <c r="Y381" s="658">
        <v>9.6900000000000013</v>
      </c>
      <c r="Z381" s="659">
        <v>0</v>
      </c>
      <c r="AA381" s="660">
        <v>17.305788727118646</v>
      </c>
      <c r="AB381" s="658">
        <v>0</v>
      </c>
      <c r="AC381" s="658">
        <v>0</v>
      </c>
      <c r="AD381" s="658">
        <v>0.71</v>
      </c>
      <c r="AE381" s="658">
        <v>0</v>
      </c>
      <c r="AF381" s="658">
        <v>0</v>
      </c>
      <c r="AG381" s="658">
        <v>0</v>
      </c>
      <c r="AH381" s="658">
        <v>0</v>
      </c>
      <c r="AI381" s="658">
        <v>0</v>
      </c>
      <c r="AJ381" s="658">
        <v>0</v>
      </c>
      <c r="AK381" s="658">
        <v>0</v>
      </c>
      <c r="AL381" s="658">
        <v>0.71</v>
      </c>
      <c r="AM381" s="658">
        <v>0</v>
      </c>
      <c r="AN381" s="658">
        <v>0.53</v>
      </c>
      <c r="AO381" s="658">
        <v>0</v>
      </c>
      <c r="AP381" s="658">
        <v>4.09</v>
      </c>
      <c r="AQ381" s="658">
        <v>0</v>
      </c>
      <c r="AR381" s="658">
        <v>4.3600000000000003</v>
      </c>
      <c r="AS381" s="658">
        <v>0</v>
      </c>
      <c r="AT381" s="658">
        <v>9.6900000000000013</v>
      </c>
      <c r="AU381" s="658">
        <v>0</v>
      </c>
      <c r="AV381" s="657">
        <v>0</v>
      </c>
      <c r="AW381" s="658">
        <v>1.1153742</v>
      </c>
      <c r="AX381" s="658">
        <v>0</v>
      </c>
      <c r="AY381" s="658">
        <v>0</v>
      </c>
      <c r="AZ381" s="658">
        <v>0</v>
      </c>
      <c r="BA381" s="658">
        <v>1.1153742</v>
      </c>
      <c r="BB381" s="658">
        <v>0.84745762711864392</v>
      </c>
      <c r="BC381" s="658">
        <v>7.4357303100000003</v>
      </c>
      <c r="BD381" s="658">
        <v>7.9072265900000005</v>
      </c>
      <c r="BE381" s="659">
        <v>17.305788727118646</v>
      </c>
      <c r="BF381" s="417"/>
      <c r="BG381" s="408"/>
      <c r="BH381" s="408"/>
      <c r="BI381" s="408"/>
      <c r="BJ381" s="408"/>
      <c r="BK381" s="408"/>
    </row>
    <row r="382" spans="1:63" s="390" customFormat="1" ht="12.75">
      <c r="A382" s="411"/>
      <c r="B382" s="347" t="s">
        <v>363</v>
      </c>
      <c r="C382" s="657">
        <v>0</v>
      </c>
      <c r="D382" s="658">
        <v>0</v>
      </c>
      <c r="E382" s="658">
        <v>0.59</v>
      </c>
      <c r="F382" s="658">
        <v>0</v>
      </c>
      <c r="G382" s="658">
        <v>0.53</v>
      </c>
      <c r="H382" s="658">
        <v>0</v>
      </c>
      <c r="I382" s="658">
        <v>2.62</v>
      </c>
      <c r="J382" s="658">
        <v>0</v>
      </c>
      <c r="K382" s="658">
        <v>3.14</v>
      </c>
      <c r="L382" s="658">
        <v>0</v>
      </c>
      <c r="M382" s="658">
        <v>6.8800000000000008</v>
      </c>
      <c r="N382" s="659">
        <v>0</v>
      </c>
      <c r="O382" s="657">
        <v>0</v>
      </c>
      <c r="P382" s="658">
        <v>0</v>
      </c>
      <c r="Q382" s="658">
        <v>0.59</v>
      </c>
      <c r="R382" s="658">
        <v>0</v>
      </c>
      <c r="S382" s="658">
        <v>0.53</v>
      </c>
      <c r="T382" s="658">
        <v>0</v>
      </c>
      <c r="U382" s="658">
        <v>2.62</v>
      </c>
      <c r="V382" s="658">
        <v>0</v>
      </c>
      <c r="W382" s="658">
        <v>3.14</v>
      </c>
      <c r="X382" s="658">
        <v>0</v>
      </c>
      <c r="Y382" s="658">
        <v>6.8800000000000008</v>
      </c>
      <c r="Z382" s="659">
        <v>0</v>
      </c>
      <c r="AA382" s="660">
        <v>11.865156047118644</v>
      </c>
      <c r="AB382" s="658">
        <v>0</v>
      </c>
      <c r="AC382" s="658">
        <v>0</v>
      </c>
      <c r="AD382" s="658">
        <v>0.59</v>
      </c>
      <c r="AE382" s="658">
        <v>0</v>
      </c>
      <c r="AF382" s="658">
        <v>0</v>
      </c>
      <c r="AG382" s="658">
        <v>0</v>
      </c>
      <c r="AH382" s="658">
        <v>0</v>
      </c>
      <c r="AI382" s="658">
        <v>0</v>
      </c>
      <c r="AJ382" s="658">
        <v>0</v>
      </c>
      <c r="AK382" s="658">
        <v>0</v>
      </c>
      <c r="AL382" s="658">
        <v>0.59</v>
      </c>
      <c r="AM382" s="658">
        <v>0</v>
      </c>
      <c r="AN382" s="658">
        <v>0.53</v>
      </c>
      <c r="AO382" s="658">
        <v>0</v>
      </c>
      <c r="AP382" s="658">
        <v>2.62</v>
      </c>
      <c r="AQ382" s="658">
        <v>0</v>
      </c>
      <c r="AR382" s="658">
        <v>3.14</v>
      </c>
      <c r="AS382" s="658">
        <v>0</v>
      </c>
      <c r="AT382" s="658">
        <v>6.8800000000000008</v>
      </c>
      <c r="AU382" s="658">
        <v>0</v>
      </c>
      <c r="AV382" s="657">
        <v>0</v>
      </c>
      <c r="AW382" s="658">
        <v>0.93540435999999993</v>
      </c>
      <c r="AX382" s="658">
        <v>0</v>
      </c>
      <c r="AY382" s="658">
        <v>0</v>
      </c>
      <c r="AZ382" s="658">
        <v>0</v>
      </c>
      <c r="BA382" s="658">
        <v>0.93540435999999993</v>
      </c>
      <c r="BB382" s="658">
        <v>0.84745762711864392</v>
      </c>
      <c r="BC382" s="658">
        <v>4.46176145</v>
      </c>
      <c r="BD382" s="658">
        <v>5.6205326099999997</v>
      </c>
      <c r="BE382" s="659">
        <v>11.865156047118644</v>
      </c>
      <c r="BF382" s="417"/>
      <c r="BG382" s="408"/>
      <c r="BH382" s="408"/>
      <c r="BI382" s="408"/>
      <c r="BJ382" s="408"/>
      <c r="BK382" s="408"/>
    </row>
    <row r="383" spans="1:63" s="390" customFormat="1" ht="12.75">
      <c r="A383" s="411"/>
      <c r="B383" s="347" t="s">
        <v>364</v>
      </c>
      <c r="C383" s="657">
        <v>0</v>
      </c>
      <c r="D383" s="658">
        <v>0</v>
      </c>
      <c r="E383" s="658">
        <v>0</v>
      </c>
      <c r="F383" s="658">
        <v>0</v>
      </c>
      <c r="G383" s="658">
        <v>0</v>
      </c>
      <c r="H383" s="658">
        <v>0</v>
      </c>
      <c r="I383" s="658">
        <v>0</v>
      </c>
      <c r="J383" s="658">
        <v>0</v>
      </c>
      <c r="K383" s="658">
        <v>0</v>
      </c>
      <c r="L383" s="658">
        <v>0</v>
      </c>
      <c r="M383" s="658">
        <v>0</v>
      </c>
      <c r="N383" s="659">
        <v>0</v>
      </c>
      <c r="O383" s="657">
        <v>0</v>
      </c>
      <c r="P383" s="658">
        <v>0</v>
      </c>
      <c r="Q383" s="658">
        <v>0</v>
      </c>
      <c r="R383" s="658">
        <v>0</v>
      </c>
      <c r="S383" s="658">
        <v>0</v>
      </c>
      <c r="T383" s="658">
        <v>0</v>
      </c>
      <c r="U383" s="658">
        <v>0</v>
      </c>
      <c r="V383" s="658">
        <v>0</v>
      </c>
      <c r="W383" s="658">
        <v>0</v>
      </c>
      <c r="X383" s="658">
        <v>0</v>
      </c>
      <c r="Y383" s="658">
        <v>0</v>
      </c>
      <c r="Z383" s="659">
        <v>0</v>
      </c>
      <c r="AA383" s="660">
        <v>0</v>
      </c>
      <c r="AB383" s="658">
        <v>0</v>
      </c>
      <c r="AC383" s="658">
        <v>0</v>
      </c>
      <c r="AD383" s="658">
        <v>0</v>
      </c>
      <c r="AE383" s="658">
        <v>0</v>
      </c>
      <c r="AF383" s="658">
        <v>0</v>
      </c>
      <c r="AG383" s="658">
        <v>0</v>
      </c>
      <c r="AH383" s="658">
        <v>0</v>
      </c>
      <c r="AI383" s="658">
        <v>0</v>
      </c>
      <c r="AJ383" s="658">
        <v>0</v>
      </c>
      <c r="AK383" s="658">
        <v>0</v>
      </c>
      <c r="AL383" s="658">
        <v>0</v>
      </c>
      <c r="AM383" s="658">
        <v>0</v>
      </c>
      <c r="AN383" s="658">
        <v>0</v>
      </c>
      <c r="AO383" s="658">
        <v>0</v>
      </c>
      <c r="AP383" s="658">
        <v>0</v>
      </c>
      <c r="AQ383" s="658">
        <v>0</v>
      </c>
      <c r="AR383" s="658">
        <v>0</v>
      </c>
      <c r="AS383" s="658">
        <v>0</v>
      </c>
      <c r="AT383" s="658">
        <v>0</v>
      </c>
      <c r="AU383" s="658">
        <v>0</v>
      </c>
      <c r="AV383" s="657">
        <v>0</v>
      </c>
      <c r="AW383" s="658">
        <v>0</v>
      </c>
      <c r="AX383" s="658">
        <v>0</v>
      </c>
      <c r="AY383" s="658">
        <v>0</v>
      </c>
      <c r="AZ383" s="658">
        <v>0</v>
      </c>
      <c r="BA383" s="658">
        <v>0</v>
      </c>
      <c r="BB383" s="658">
        <v>0</v>
      </c>
      <c r="BC383" s="658">
        <v>0</v>
      </c>
      <c r="BD383" s="658">
        <v>0</v>
      </c>
      <c r="BE383" s="659">
        <v>0</v>
      </c>
      <c r="BF383" s="417"/>
      <c r="BG383" s="408"/>
      <c r="BH383" s="408"/>
      <c r="BI383" s="408"/>
      <c r="BJ383" s="408"/>
      <c r="BK383" s="408"/>
    </row>
    <row r="384" spans="1:63" s="390" customFormat="1" ht="12.75">
      <c r="A384" s="411"/>
      <c r="B384" s="347" t="s">
        <v>365</v>
      </c>
      <c r="C384" s="657">
        <v>0</v>
      </c>
      <c r="D384" s="658">
        <v>0</v>
      </c>
      <c r="E384" s="658">
        <v>0</v>
      </c>
      <c r="F384" s="658">
        <v>0</v>
      </c>
      <c r="G384" s="658">
        <v>0</v>
      </c>
      <c r="H384" s="658">
        <v>0</v>
      </c>
      <c r="I384" s="658">
        <v>0</v>
      </c>
      <c r="J384" s="658">
        <v>0</v>
      </c>
      <c r="K384" s="658">
        <v>0</v>
      </c>
      <c r="L384" s="658">
        <v>0</v>
      </c>
      <c r="M384" s="658">
        <v>0</v>
      </c>
      <c r="N384" s="659">
        <v>0</v>
      </c>
      <c r="O384" s="657">
        <v>0</v>
      </c>
      <c r="P384" s="658">
        <v>0</v>
      </c>
      <c r="Q384" s="658">
        <v>0</v>
      </c>
      <c r="R384" s="658">
        <v>0</v>
      </c>
      <c r="S384" s="658">
        <v>0</v>
      </c>
      <c r="T384" s="658">
        <v>0</v>
      </c>
      <c r="U384" s="658">
        <v>0</v>
      </c>
      <c r="V384" s="658">
        <v>0</v>
      </c>
      <c r="W384" s="658">
        <v>0</v>
      </c>
      <c r="X384" s="658">
        <v>0</v>
      </c>
      <c r="Y384" s="658">
        <v>0</v>
      </c>
      <c r="Z384" s="659">
        <v>0</v>
      </c>
      <c r="AA384" s="660">
        <v>0</v>
      </c>
      <c r="AB384" s="658">
        <v>0</v>
      </c>
      <c r="AC384" s="658">
        <v>0</v>
      </c>
      <c r="AD384" s="658">
        <v>0</v>
      </c>
      <c r="AE384" s="658">
        <v>0</v>
      </c>
      <c r="AF384" s="658">
        <v>0</v>
      </c>
      <c r="AG384" s="658">
        <v>0</v>
      </c>
      <c r="AH384" s="658">
        <v>0</v>
      </c>
      <c r="AI384" s="658">
        <v>0</v>
      </c>
      <c r="AJ384" s="658">
        <v>0</v>
      </c>
      <c r="AK384" s="658">
        <v>0</v>
      </c>
      <c r="AL384" s="658">
        <v>0</v>
      </c>
      <c r="AM384" s="658">
        <v>0</v>
      </c>
      <c r="AN384" s="658">
        <v>0</v>
      </c>
      <c r="AO384" s="658">
        <v>0</v>
      </c>
      <c r="AP384" s="658">
        <v>0</v>
      </c>
      <c r="AQ384" s="658">
        <v>0</v>
      </c>
      <c r="AR384" s="658">
        <v>0</v>
      </c>
      <c r="AS384" s="658">
        <v>0</v>
      </c>
      <c r="AT384" s="658">
        <v>0</v>
      </c>
      <c r="AU384" s="658">
        <v>0</v>
      </c>
      <c r="AV384" s="657">
        <v>0</v>
      </c>
      <c r="AW384" s="658">
        <v>0</v>
      </c>
      <c r="AX384" s="658">
        <v>0</v>
      </c>
      <c r="AY384" s="658">
        <v>0</v>
      </c>
      <c r="AZ384" s="658">
        <v>0</v>
      </c>
      <c r="BA384" s="658">
        <v>0</v>
      </c>
      <c r="BB384" s="658">
        <v>0</v>
      </c>
      <c r="BC384" s="658">
        <v>0</v>
      </c>
      <c r="BD384" s="658">
        <v>0</v>
      </c>
      <c r="BE384" s="659">
        <v>0</v>
      </c>
      <c r="BF384" s="417"/>
      <c r="BG384" s="408"/>
      <c r="BH384" s="408"/>
      <c r="BI384" s="408"/>
      <c r="BJ384" s="408"/>
      <c r="BK384" s="408"/>
    </row>
    <row r="385" spans="1:63" s="390" customFormat="1" ht="12.75">
      <c r="A385" s="411"/>
      <c r="B385" s="347" t="s">
        <v>366</v>
      </c>
      <c r="C385" s="657">
        <v>0</v>
      </c>
      <c r="D385" s="658">
        <v>0</v>
      </c>
      <c r="E385" s="658">
        <v>0</v>
      </c>
      <c r="F385" s="658">
        <v>0</v>
      </c>
      <c r="G385" s="658">
        <v>0</v>
      </c>
      <c r="H385" s="658">
        <v>0</v>
      </c>
      <c r="I385" s="658">
        <v>0.71</v>
      </c>
      <c r="J385" s="658">
        <v>0</v>
      </c>
      <c r="K385" s="658">
        <v>1.35</v>
      </c>
      <c r="L385" s="658">
        <v>0</v>
      </c>
      <c r="M385" s="658">
        <v>2.06</v>
      </c>
      <c r="N385" s="659">
        <v>0</v>
      </c>
      <c r="O385" s="657">
        <v>0</v>
      </c>
      <c r="P385" s="658">
        <v>0</v>
      </c>
      <c r="Q385" s="658">
        <v>0</v>
      </c>
      <c r="R385" s="658">
        <v>0</v>
      </c>
      <c r="S385" s="658">
        <v>0</v>
      </c>
      <c r="T385" s="658">
        <v>0</v>
      </c>
      <c r="U385" s="658">
        <v>0.71</v>
      </c>
      <c r="V385" s="658">
        <v>0</v>
      </c>
      <c r="W385" s="658">
        <v>1.35</v>
      </c>
      <c r="X385" s="658">
        <v>0</v>
      </c>
      <c r="Y385" s="658">
        <v>2.06</v>
      </c>
      <c r="Z385" s="659">
        <v>0</v>
      </c>
      <c r="AA385" s="660">
        <v>4.2237499100000004</v>
      </c>
      <c r="AB385" s="658">
        <v>0</v>
      </c>
      <c r="AC385" s="658">
        <v>0</v>
      </c>
      <c r="AD385" s="658">
        <v>0</v>
      </c>
      <c r="AE385" s="658">
        <v>0</v>
      </c>
      <c r="AF385" s="658">
        <v>0</v>
      </c>
      <c r="AG385" s="658">
        <v>0</v>
      </c>
      <c r="AH385" s="658">
        <v>0</v>
      </c>
      <c r="AI385" s="658">
        <v>0</v>
      </c>
      <c r="AJ385" s="658">
        <v>0</v>
      </c>
      <c r="AK385" s="658">
        <v>0</v>
      </c>
      <c r="AL385" s="658">
        <v>0</v>
      </c>
      <c r="AM385" s="658">
        <v>0</v>
      </c>
      <c r="AN385" s="658">
        <v>0</v>
      </c>
      <c r="AO385" s="658">
        <v>0</v>
      </c>
      <c r="AP385" s="658">
        <v>0.71</v>
      </c>
      <c r="AQ385" s="658">
        <v>0</v>
      </c>
      <c r="AR385" s="658">
        <v>1.35</v>
      </c>
      <c r="AS385" s="658">
        <v>0</v>
      </c>
      <c r="AT385" s="658">
        <v>2.06</v>
      </c>
      <c r="AU385" s="658">
        <v>0</v>
      </c>
      <c r="AV385" s="657">
        <v>0</v>
      </c>
      <c r="AW385" s="658">
        <v>0</v>
      </c>
      <c r="AX385" s="658">
        <v>0</v>
      </c>
      <c r="AY385" s="658">
        <v>0</v>
      </c>
      <c r="AZ385" s="658">
        <v>0</v>
      </c>
      <c r="BA385" s="658">
        <v>0</v>
      </c>
      <c r="BB385" s="658">
        <v>0</v>
      </c>
      <c r="BC385" s="658">
        <v>1.44618198</v>
      </c>
      <c r="BD385" s="658">
        <v>2.77756793</v>
      </c>
      <c r="BE385" s="659">
        <v>4.2237499100000004</v>
      </c>
      <c r="BF385" s="417"/>
      <c r="BG385" s="408"/>
      <c r="BH385" s="408"/>
      <c r="BI385" s="408"/>
      <c r="BJ385" s="408"/>
      <c r="BK385" s="408"/>
    </row>
    <row r="386" spans="1:63" s="390" customFormat="1" ht="12.75">
      <c r="A386" s="411"/>
      <c r="B386" s="347" t="s">
        <v>367</v>
      </c>
      <c r="C386" s="657">
        <v>0</v>
      </c>
      <c r="D386" s="658">
        <v>0</v>
      </c>
      <c r="E386" s="658">
        <v>0.59</v>
      </c>
      <c r="F386" s="658">
        <v>0</v>
      </c>
      <c r="G386" s="658">
        <v>0.53</v>
      </c>
      <c r="H386" s="658">
        <v>0</v>
      </c>
      <c r="I386" s="658">
        <v>1.91</v>
      </c>
      <c r="J386" s="658">
        <v>0</v>
      </c>
      <c r="K386" s="658">
        <v>1.79</v>
      </c>
      <c r="L386" s="658">
        <v>0</v>
      </c>
      <c r="M386" s="658">
        <v>4.82</v>
      </c>
      <c r="N386" s="659">
        <v>0</v>
      </c>
      <c r="O386" s="657">
        <v>0</v>
      </c>
      <c r="P386" s="658">
        <v>0</v>
      </c>
      <c r="Q386" s="658">
        <v>0.59</v>
      </c>
      <c r="R386" s="658">
        <v>0</v>
      </c>
      <c r="S386" s="658">
        <v>0.53</v>
      </c>
      <c r="T386" s="658">
        <v>0</v>
      </c>
      <c r="U386" s="658">
        <v>1.91</v>
      </c>
      <c r="V386" s="658">
        <v>0</v>
      </c>
      <c r="W386" s="658">
        <v>1.79</v>
      </c>
      <c r="X386" s="658">
        <v>0</v>
      </c>
      <c r="Y386" s="658">
        <v>4.82</v>
      </c>
      <c r="Z386" s="659">
        <v>0</v>
      </c>
      <c r="AA386" s="660">
        <v>7.6414061371186435</v>
      </c>
      <c r="AB386" s="658">
        <v>0</v>
      </c>
      <c r="AC386" s="658">
        <v>0</v>
      </c>
      <c r="AD386" s="658">
        <v>0.59</v>
      </c>
      <c r="AE386" s="658">
        <v>0</v>
      </c>
      <c r="AF386" s="658">
        <v>0</v>
      </c>
      <c r="AG386" s="658">
        <v>0</v>
      </c>
      <c r="AH386" s="658">
        <v>0</v>
      </c>
      <c r="AI386" s="658">
        <v>0</v>
      </c>
      <c r="AJ386" s="658">
        <v>0</v>
      </c>
      <c r="AK386" s="658">
        <v>0</v>
      </c>
      <c r="AL386" s="658">
        <v>0.59</v>
      </c>
      <c r="AM386" s="658">
        <v>0</v>
      </c>
      <c r="AN386" s="658">
        <v>0.53</v>
      </c>
      <c r="AO386" s="658">
        <v>0</v>
      </c>
      <c r="AP386" s="658">
        <v>1.91</v>
      </c>
      <c r="AQ386" s="658">
        <v>0</v>
      </c>
      <c r="AR386" s="658">
        <v>1.79</v>
      </c>
      <c r="AS386" s="658">
        <v>0</v>
      </c>
      <c r="AT386" s="658">
        <v>4.82</v>
      </c>
      <c r="AU386" s="658">
        <v>0</v>
      </c>
      <c r="AV386" s="657">
        <v>0</v>
      </c>
      <c r="AW386" s="658">
        <v>0.93540435999999993</v>
      </c>
      <c r="AX386" s="658">
        <v>0</v>
      </c>
      <c r="AY386" s="658">
        <v>0</v>
      </c>
      <c r="AZ386" s="658">
        <v>0</v>
      </c>
      <c r="BA386" s="658">
        <v>0.93540435999999993</v>
      </c>
      <c r="BB386" s="658">
        <v>0.84745762711864392</v>
      </c>
      <c r="BC386" s="658">
        <v>3.01557947</v>
      </c>
      <c r="BD386" s="658">
        <v>2.8429646800000001</v>
      </c>
      <c r="BE386" s="659">
        <v>7.6414061371186435</v>
      </c>
      <c r="BF386" s="417"/>
      <c r="BG386" s="408"/>
      <c r="BH386" s="408"/>
      <c r="BI386" s="408"/>
      <c r="BJ386" s="408"/>
      <c r="BK386" s="408"/>
    </row>
    <row r="387" spans="1:63" s="390" customFormat="1" ht="12.75">
      <c r="A387" s="411"/>
      <c r="B387" s="347" t="s">
        <v>368</v>
      </c>
      <c r="C387" s="657">
        <v>0</v>
      </c>
      <c r="D387" s="658">
        <v>0</v>
      </c>
      <c r="E387" s="658">
        <v>0.12</v>
      </c>
      <c r="F387" s="658">
        <v>0</v>
      </c>
      <c r="G387" s="658">
        <v>0</v>
      </c>
      <c r="H387" s="658">
        <v>0</v>
      </c>
      <c r="I387" s="658">
        <v>1.47</v>
      </c>
      <c r="J387" s="658">
        <v>0</v>
      </c>
      <c r="K387" s="658">
        <v>1.22</v>
      </c>
      <c r="L387" s="658">
        <v>0</v>
      </c>
      <c r="M387" s="658">
        <v>2.81</v>
      </c>
      <c r="N387" s="659">
        <v>0</v>
      </c>
      <c r="O387" s="657">
        <v>0</v>
      </c>
      <c r="P387" s="658">
        <v>0</v>
      </c>
      <c r="Q387" s="658">
        <v>0.12</v>
      </c>
      <c r="R387" s="658">
        <v>0</v>
      </c>
      <c r="S387" s="658">
        <v>0</v>
      </c>
      <c r="T387" s="658">
        <v>0</v>
      </c>
      <c r="U387" s="658">
        <v>1.47</v>
      </c>
      <c r="V387" s="658">
        <v>0</v>
      </c>
      <c r="W387" s="658">
        <v>1.22</v>
      </c>
      <c r="X387" s="658">
        <v>0</v>
      </c>
      <c r="Y387" s="658">
        <v>2.81</v>
      </c>
      <c r="Z387" s="659">
        <v>0</v>
      </c>
      <c r="AA387" s="660">
        <v>5.4406326800000002</v>
      </c>
      <c r="AB387" s="658">
        <v>0</v>
      </c>
      <c r="AC387" s="658">
        <v>0</v>
      </c>
      <c r="AD387" s="658">
        <v>0.12</v>
      </c>
      <c r="AE387" s="658">
        <v>0</v>
      </c>
      <c r="AF387" s="658">
        <v>0</v>
      </c>
      <c r="AG387" s="658">
        <v>0</v>
      </c>
      <c r="AH387" s="658">
        <v>0</v>
      </c>
      <c r="AI387" s="658">
        <v>0</v>
      </c>
      <c r="AJ387" s="658">
        <v>0</v>
      </c>
      <c r="AK387" s="658">
        <v>0</v>
      </c>
      <c r="AL387" s="658">
        <v>0.12</v>
      </c>
      <c r="AM387" s="658">
        <v>0</v>
      </c>
      <c r="AN387" s="658">
        <v>0</v>
      </c>
      <c r="AO387" s="658">
        <v>0</v>
      </c>
      <c r="AP387" s="658">
        <v>1.47</v>
      </c>
      <c r="AQ387" s="658">
        <v>0</v>
      </c>
      <c r="AR387" s="658">
        <v>1.22</v>
      </c>
      <c r="AS387" s="658">
        <v>0</v>
      </c>
      <c r="AT387" s="658">
        <v>2.81</v>
      </c>
      <c r="AU387" s="658">
        <v>0</v>
      </c>
      <c r="AV387" s="657">
        <v>0</v>
      </c>
      <c r="AW387" s="658">
        <v>0.17996983999999999</v>
      </c>
      <c r="AX387" s="658">
        <v>0</v>
      </c>
      <c r="AY387" s="658">
        <v>0</v>
      </c>
      <c r="AZ387" s="658">
        <v>0</v>
      </c>
      <c r="BA387" s="658">
        <v>0.17996983999999999</v>
      </c>
      <c r="BB387" s="658">
        <v>0</v>
      </c>
      <c r="BC387" s="658">
        <v>2.9739688600000003</v>
      </c>
      <c r="BD387" s="658">
        <v>2.2866939800000003</v>
      </c>
      <c r="BE387" s="659">
        <v>5.4406326800000002</v>
      </c>
      <c r="BF387" s="417"/>
      <c r="BG387" s="408"/>
      <c r="BH387" s="408"/>
      <c r="BI387" s="408"/>
      <c r="BJ387" s="408"/>
      <c r="BK387" s="408"/>
    </row>
    <row r="388" spans="1:63" s="390" customFormat="1" ht="12.75">
      <c r="A388" s="411"/>
      <c r="B388" s="347" t="s">
        <v>369</v>
      </c>
      <c r="C388" s="657">
        <v>0</v>
      </c>
      <c r="D388" s="658">
        <v>0</v>
      </c>
      <c r="E388" s="658">
        <v>0</v>
      </c>
      <c r="F388" s="658">
        <v>0</v>
      </c>
      <c r="G388" s="658">
        <v>0</v>
      </c>
      <c r="H388" s="658">
        <v>0</v>
      </c>
      <c r="I388" s="658">
        <v>0</v>
      </c>
      <c r="J388" s="658">
        <v>0</v>
      </c>
      <c r="K388" s="658">
        <v>0</v>
      </c>
      <c r="L388" s="658">
        <v>0</v>
      </c>
      <c r="M388" s="658">
        <v>0</v>
      </c>
      <c r="N388" s="659">
        <v>0</v>
      </c>
      <c r="O388" s="657">
        <v>0</v>
      </c>
      <c r="P388" s="658">
        <v>0</v>
      </c>
      <c r="Q388" s="658">
        <v>0</v>
      </c>
      <c r="R388" s="658">
        <v>0</v>
      </c>
      <c r="S388" s="658">
        <v>0</v>
      </c>
      <c r="T388" s="658">
        <v>0</v>
      </c>
      <c r="U388" s="658">
        <v>0</v>
      </c>
      <c r="V388" s="658">
        <v>0</v>
      </c>
      <c r="W388" s="658">
        <v>0</v>
      </c>
      <c r="X388" s="658">
        <v>0</v>
      </c>
      <c r="Y388" s="658">
        <v>0</v>
      </c>
      <c r="Z388" s="659">
        <v>0</v>
      </c>
      <c r="AA388" s="660">
        <v>0</v>
      </c>
      <c r="AB388" s="658">
        <v>0</v>
      </c>
      <c r="AC388" s="658">
        <v>0</v>
      </c>
      <c r="AD388" s="658">
        <v>0</v>
      </c>
      <c r="AE388" s="658">
        <v>0</v>
      </c>
      <c r="AF388" s="658">
        <v>0</v>
      </c>
      <c r="AG388" s="658">
        <v>0</v>
      </c>
      <c r="AH388" s="658">
        <v>0</v>
      </c>
      <c r="AI388" s="658">
        <v>0</v>
      </c>
      <c r="AJ388" s="658">
        <v>0</v>
      </c>
      <c r="AK388" s="658">
        <v>0</v>
      </c>
      <c r="AL388" s="658">
        <v>0</v>
      </c>
      <c r="AM388" s="658">
        <v>0</v>
      </c>
      <c r="AN388" s="658">
        <v>0</v>
      </c>
      <c r="AO388" s="658">
        <v>0</v>
      </c>
      <c r="AP388" s="658">
        <v>0</v>
      </c>
      <c r="AQ388" s="658">
        <v>0</v>
      </c>
      <c r="AR388" s="658">
        <v>0</v>
      </c>
      <c r="AS388" s="658">
        <v>0</v>
      </c>
      <c r="AT388" s="658">
        <v>0</v>
      </c>
      <c r="AU388" s="658">
        <v>0</v>
      </c>
      <c r="AV388" s="657">
        <v>0</v>
      </c>
      <c r="AW388" s="658">
        <v>0</v>
      </c>
      <c r="AX388" s="658">
        <v>0</v>
      </c>
      <c r="AY388" s="658">
        <v>0</v>
      </c>
      <c r="AZ388" s="658">
        <v>0</v>
      </c>
      <c r="BA388" s="658">
        <v>0</v>
      </c>
      <c r="BB388" s="658">
        <v>0</v>
      </c>
      <c r="BC388" s="658">
        <v>0</v>
      </c>
      <c r="BD388" s="658">
        <v>0</v>
      </c>
      <c r="BE388" s="659">
        <v>0</v>
      </c>
      <c r="BF388" s="417"/>
      <c r="BG388" s="408"/>
      <c r="BH388" s="408"/>
      <c r="BI388" s="408"/>
      <c r="BJ388" s="408"/>
      <c r="BK388" s="408"/>
    </row>
    <row r="389" spans="1:63" s="390" customFormat="1" ht="12.75">
      <c r="A389" s="411"/>
      <c r="B389" s="347" t="s">
        <v>370</v>
      </c>
      <c r="C389" s="657">
        <v>0</v>
      </c>
      <c r="D389" s="658">
        <v>0</v>
      </c>
      <c r="E389" s="658">
        <v>0</v>
      </c>
      <c r="F389" s="658">
        <v>0</v>
      </c>
      <c r="G389" s="658">
        <v>0</v>
      </c>
      <c r="H389" s="658">
        <v>0</v>
      </c>
      <c r="I389" s="658">
        <v>0</v>
      </c>
      <c r="J389" s="658">
        <v>0</v>
      </c>
      <c r="K389" s="658">
        <v>0</v>
      </c>
      <c r="L389" s="658">
        <v>0</v>
      </c>
      <c r="M389" s="658">
        <v>0</v>
      </c>
      <c r="N389" s="659">
        <v>0</v>
      </c>
      <c r="O389" s="657">
        <v>0</v>
      </c>
      <c r="P389" s="658">
        <v>0</v>
      </c>
      <c r="Q389" s="658">
        <v>0</v>
      </c>
      <c r="R389" s="658">
        <v>0</v>
      </c>
      <c r="S389" s="658">
        <v>0</v>
      </c>
      <c r="T389" s="658">
        <v>0</v>
      </c>
      <c r="U389" s="658">
        <v>0</v>
      </c>
      <c r="V389" s="658">
        <v>0</v>
      </c>
      <c r="W389" s="658">
        <v>0</v>
      </c>
      <c r="X389" s="658">
        <v>0</v>
      </c>
      <c r="Y389" s="658">
        <v>0</v>
      </c>
      <c r="Z389" s="659">
        <v>0</v>
      </c>
      <c r="AA389" s="660">
        <v>0</v>
      </c>
      <c r="AB389" s="658">
        <v>0</v>
      </c>
      <c r="AC389" s="658">
        <v>0</v>
      </c>
      <c r="AD389" s="658">
        <v>0</v>
      </c>
      <c r="AE389" s="658">
        <v>0</v>
      </c>
      <c r="AF389" s="658">
        <v>0</v>
      </c>
      <c r="AG389" s="658">
        <v>0</v>
      </c>
      <c r="AH389" s="658">
        <v>0</v>
      </c>
      <c r="AI389" s="658">
        <v>0</v>
      </c>
      <c r="AJ389" s="658">
        <v>0</v>
      </c>
      <c r="AK389" s="658">
        <v>0</v>
      </c>
      <c r="AL389" s="658">
        <v>0</v>
      </c>
      <c r="AM389" s="658">
        <v>0</v>
      </c>
      <c r="AN389" s="658">
        <v>0</v>
      </c>
      <c r="AO389" s="658">
        <v>0</v>
      </c>
      <c r="AP389" s="658">
        <v>0</v>
      </c>
      <c r="AQ389" s="658">
        <v>0</v>
      </c>
      <c r="AR389" s="658">
        <v>0</v>
      </c>
      <c r="AS389" s="658">
        <v>0</v>
      </c>
      <c r="AT389" s="658">
        <v>0</v>
      </c>
      <c r="AU389" s="658">
        <v>0</v>
      </c>
      <c r="AV389" s="657">
        <v>0</v>
      </c>
      <c r="AW389" s="658">
        <v>0</v>
      </c>
      <c r="AX389" s="658">
        <v>0</v>
      </c>
      <c r="AY389" s="658">
        <v>0</v>
      </c>
      <c r="AZ389" s="658">
        <v>0</v>
      </c>
      <c r="BA389" s="658">
        <v>0</v>
      </c>
      <c r="BB389" s="658">
        <v>0</v>
      </c>
      <c r="BC389" s="658">
        <v>0</v>
      </c>
      <c r="BD389" s="658">
        <v>0</v>
      </c>
      <c r="BE389" s="659">
        <v>0</v>
      </c>
      <c r="BF389" s="417"/>
      <c r="BG389" s="408"/>
      <c r="BH389" s="408"/>
      <c r="BI389" s="408"/>
      <c r="BJ389" s="408"/>
      <c r="BK389" s="408"/>
    </row>
    <row r="390" spans="1:63" s="390" customFormat="1" ht="12.75">
      <c r="A390" s="411"/>
      <c r="B390" s="347" t="s">
        <v>371</v>
      </c>
      <c r="C390" s="657">
        <v>0</v>
      </c>
      <c r="D390" s="658">
        <v>0</v>
      </c>
      <c r="E390" s="658">
        <v>0</v>
      </c>
      <c r="F390" s="658">
        <v>0</v>
      </c>
      <c r="G390" s="658">
        <v>0</v>
      </c>
      <c r="H390" s="658">
        <v>0</v>
      </c>
      <c r="I390" s="658">
        <v>0.56999999999999995</v>
      </c>
      <c r="J390" s="658">
        <v>0</v>
      </c>
      <c r="K390" s="658">
        <v>0.35</v>
      </c>
      <c r="L390" s="658">
        <v>0</v>
      </c>
      <c r="M390" s="658">
        <v>0.91999999999999993</v>
      </c>
      <c r="N390" s="659">
        <v>0</v>
      </c>
      <c r="O390" s="657">
        <v>0</v>
      </c>
      <c r="P390" s="658">
        <v>0</v>
      </c>
      <c r="Q390" s="658">
        <v>0</v>
      </c>
      <c r="R390" s="658">
        <v>0</v>
      </c>
      <c r="S390" s="658">
        <v>0</v>
      </c>
      <c r="T390" s="658">
        <v>0</v>
      </c>
      <c r="U390" s="658">
        <v>0.56999999999999995</v>
      </c>
      <c r="V390" s="658">
        <v>0</v>
      </c>
      <c r="W390" s="658">
        <v>0.35</v>
      </c>
      <c r="X390" s="658">
        <v>0</v>
      </c>
      <c r="Y390" s="658">
        <v>0.91999999999999993</v>
      </c>
      <c r="Z390" s="659">
        <v>0</v>
      </c>
      <c r="AA390" s="660">
        <v>2.6116299600000001</v>
      </c>
      <c r="AB390" s="658">
        <v>0</v>
      </c>
      <c r="AC390" s="658">
        <v>0</v>
      </c>
      <c r="AD390" s="658">
        <v>0</v>
      </c>
      <c r="AE390" s="658">
        <v>0</v>
      </c>
      <c r="AF390" s="658">
        <v>0</v>
      </c>
      <c r="AG390" s="658">
        <v>0</v>
      </c>
      <c r="AH390" s="658">
        <v>0</v>
      </c>
      <c r="AI390" s="658">
        <v>0</v>
      </c>
      <c r="AJ390" s="658">
        <v>0</v>
      </c>
      <c r="AK390" s="658">
        <v>0</v>
      </c>
      <c r="AL390" s="658">
        <v>0</v>
      </c>
      <c r="AM390" s="658">
        <v>0</v>
      </c>
      <c r="AN390" s="658">
        <v>0</v>
      </c>
      <c r="AO390" s="658">
        <v>0</v>
      </c>
      <c r="AP390" s="658">
        <v>0.56999999999999995</v>
      </c>
      <c r="AQ390" s="658">
        <v>0</v>
      </c>
      <c r="AR390" s="658">
        <v>0.35</v>
      </c>
      <c r="AS390" s="658">
        <v>0</v>
      </c>
      <c r="AT390" s="658">
        <v>0.91999999999999993</v>
      </c>
      <c r="AU390" s="658">
        <v>0</v>
      </c>
      <c r="AV390" s="657">
        <v>0</v>
      </c>
      <c r="AW390" s="658">
        <v>0</v>
      </c>
      <c r="AX390" s="658">
        <v>0</v>
      </c>
      <c r="AY390" s="658">
        <v>0</v>
      </c>
      <c r="AZ390" s="658">
        <v>0</v>
      </c>
      <c r="BA390" s="658">
        <v>0</v>
      </c>
      <c r="BB390" s="658">
        <v>0</v>
      </c>
      <c r="BC390" s="658">
        <v>1.62971731</v>
      </c>
      <c r="BD390" s="658">
        <v>0.98191265000000005</v>
      </c>
      <c r="BE390" s="659">
        <v>2.6116299600000001</v>
      </c>
      <c r="BF390" s="417"/>
      <c r="BG390" s="408"/>
      <c r="BH390" s="408"/>
      <c r="BI390" s="408"/>
      <c r="BJ390" s="408"/>
      <c r="BK390" s="408"/>
    </row>
    <row r="391" spans="1:63" s="390" customFormat="1" ht="12.75">
      <c r="A391" s="411"/>
      <c r="B391" s="347" t="s">
        <v>372</v>
      </c>
      <c r="C391" s="657">
        <v>0</v>
      </c>
      <c r="D391" s="658">
        <v>0</v>
      </c>
      <c r="E391" s="658">
        <v>0.12</v>
      </c>
      <c r="F391" s="658">
        <v>0</v>
      </c>
      <c r="G391" s="658">
        <v>0</v>
      </c>
      <c r="H391" s="658">
        <v>0</v>
      </c>
      <c r="I391" s="658">
        <v>0.9</v>
      </c>
      <c r="J391" s="658">
        <v>0</v>
      </c>
      <c r="K391" s="658">
        <v>0.87</v>
      </c>
      <c r="L391" s="658">
        <v>0</v>
      </c>
      <c r="M391" s="658">
        <v>1.8900000000000001</v>
      </c>
      <c r="N391" s="659">
        <v>0</v>
      </c>
      <c r="O391" s="657">
        <v>0</v>
      </c>
      <c r="P391" s="658">
        <v>0</v>
      </c>
      <c r="Q391" s="658">
        <v>0.12</v>
      </c>
      <c r="R391" s="658">
        <v>0</v>
      </c>
      <c r="S391" s="658">
        <v>0</v>
      </c>
      <c r="T391" s="658">
        <v>0</v>
      </c>
      <c r="U391" s="658">
        <v>0.9</v>
      </c>
      <c r="V391" s="658">
        <v>0</v>
      </c>
      <c r="W391" s="658">
        <v>0.87</v>
      </c>
      <c r="X391" s="658">
        <v>0</v>
      </c>
      <c r="Y391" s="658">
        <v>1.8900000000000001</v>
      </c>
      <c r="Z391" s="659">
        <v>0</v>
      </c>
      <c r="AA391" s="660">
        <v>2.8290027200000001</v>
      </c>
      <c r="AB391" s="658">
        <v>0</v>
      </c>
      <c r="AC391" s="658">
        <v>0</v>
      </c>
      <c r="AD391" s="658">
        <v>0.12</v>
      </c>
      <c r="AE391" s="658">
        <v>0</v>
      </c>
      <c r="AF391" s="658">
        <v>0</v>
      </c>
      <c r="AG391" s="658">
        <v>0</v>
      </c>
      <c r="AH391" s="658">
        <v>0</v>
      </c>
      <c r="AI391" s="658">
        <v>0</v>
      </c>
      <c r="AJ391" s="658">
        <v>0</v>
      </c>
      <c r="AK391" s="658">
        <v>0</v>
      </c>
      <c r="AL391" s="658">
        <v>0.12</v>
      </c>
      <c r="AM391" s="658">
        <v>0</v>
      </c>
      <c r="AN391" s="658">
        <v>0</v>
      </c>
      <c r="AO391" s="658">
        <v>0</v>
      </c>
      <c r="AP391" s="658">
        <v>0.9</v>
      </c>
      <c r="AQ391" s="658">
        <v>0</v>
      </c>
      <c r="AR391" s="658">
        <v>0.87</v>
      </c>
      <c r="AS391" s="658">
        <v>0</v>
      </c>
      <c r="AT391" s="658">
        <v>1.8900000000000001</v>
      </c>
      <c r="AU391" s="658">
        <v>0</v>
      </c>
      <c r="AV391" s="657">
        <v>0</v>
      </c>
      <c r="AW391" s="658">
        <v>0.17996983999999999</v>
      </c>
      <c r="AX391" s="658">
        <v>0</v>
      </c>
      <c r="AY391" s="658">
        <v>0</v>
      </c>
      <c r="AZ391" s="658">
        <v>0</v>
      </c>
      <c r="BA391" s="658">
        <v>0.17996983999999999</v>
      </c>
      <c r="BB391" s="658">
        <v>0</v>
      </c>
      <c r="BC391" s="658">
        <v>1.3442515500000001</v>
      </c>
      <c r="BD391" s="658">
        <v>1.3047813300000002</v>
      </c>
      <c r="BE391" s="659">
        <v>2.8290027200000001</v>
      </c>
      <c r="BF391" s="417"/>
      <c r="BG391" s="408"/>
      <c r="BH391" s="408"/>
      <c r="BI391" s="408"/>
      <c r="BJ391" s="408"/>
      <c r="BK391" s="408"/>
    </row>
    <row r="392" spans="1:63" s="390" customFormat="1" ht="12.75">
      <c r="A392" s="411"/>
      <c r="B392" s="347" t="s">
        <v>373</v>
      </c>
      <c r="C392" s="657">
        <v>0</v>
      </c>
      <c r="D392" s="658">
        <v>0</v>
      </c>
      <c r="E392" s="658">
        <v>0</v>
      </c>
      <c r="F392" s="658">
        <v>0.79</v>
      </c>
      <c r="G392" s="658">
        <v>0</v>
      </c>
      <c r="H392" s="658">
        <v>0</v>
      </c>
      <c r="I392" s="658">
        <v>0</v>
      </c>
      <c r="J392" s="658">
        <v>1</v>
      </c>
      <c r="K392" s="658">
        <v>0</v>
      </c>
      <c r="L392" s="658">
        <v>1.96</v>
      </c>
      <c r="M392" s="658">
        <v>0</v>
      </c>
      <c r="N392" s="659">
        <v>3.75</v>
      </c>
      <c r="O392" s="657">
        <v>0</v>
      </c>
      <c r="P392" s="658">
        <v>0</v>
      </c>
      <c r="Q392" s="658">
        <v>0</v>
      </c>
      <c r="R392" s="658">
        <v>0.79</v>
      </c>
      <c r="S392" s="658">
        <v>0</v>
      </c>
      <c r="T392" s="658">
        <v>0</v>
      </c>
      <c r="U392" s="658">
        <v>0</v>
      </c>
      <c r="V392" s="658">
        <v>1</v>
      </c>
      <c r="W392" s="658">
        <v>0</v>
      </c>
      <c r="X392" s="658">
        <v>1.96</v>
      </c>
      <c r="Y392" s="658">
        <v>0</v>
      </c>
      <c r="Z392" s="659">
        <v>3.75</v>
      </c>
      <c r="AA392" s="660">
        <v>10.66031297</v>
      </c>
      <c r="AB392" s="658">
        <v>0</v>
      </c>
      <c r="AC392" s="658">
        <v>0</v>
      </c>
      <c r="AD392" s="658">
        <v>0</v>
      </c>
      <c r="AE392" s="658">
        <v>0.79</v>
      </c>
      <c r="AF392" s="658">
        <v>0</v>
      </c>
      <c r="AG392" s="658">
        <v>0</v>
      </c>
      <c r="AH392" s="658">
        <v>0</v>
      </c>
      <c r="AI392" s="658">
        <v>0</v>
      </c>
      <c r="AJ392" s="658">
        <v>0</v>
      </c>
      <c r="AK392" s="658">
        <v>0</v>
      </c>
      <c r="AL392" s="658">
        <v>0</v>
      </c>
      <c r="AM392" s="658">
        <v>0.79</v>
      </c>
      <c r="AN392" s="658">
        <v>0</v>
      </c>
      <c r="AO392" s="658">
        <v>0</v>
      </c>
      <c r="AP392" s="658">
        <v>0</v>
      </c>
      <c r="AQ392" s="658">
        <v>1</v>
      </c>
      <c r="AR392" s="658">
        <v>0</v>
      </c>
      <c r="AS392" s="658">
        <v>1.96</v>
      </c>
      <c r="AT392" s="658">
        <v>0</v>
      </c>
      <c r="AU392" s="658">
        <v>3.75</v>
      </c>
      <c r="AV392" s="657">
        <v>0</v>
      </c>
      <c r="AW392" s="658">
        <v>2.2744563100000001</v>
      </c>
      <c r="AX392" s="658">
        <v>0</v>
      </c>
      <c r="AY392" s="658">
        <v>0</v>
      </c>
      <c r="AZ392" s="658">
        <v>0</v>
      </c>
      <c r="BA392" s="658">
        <v>2.2744563100000001</v>
      </c>
      <c r="BB392" s="658">
        <v>0</v>
      </c>
      <c r="BC392" s="658">
        <v>2.7337612200000003</v>
      </c>
      <c r="BD392" s="658">
        <v>5.6520954400000001</v>
      </c>
      <c r="BE392" s="659">
        <v>10.66031297</v>
      </c>
      <c r="BF392" s="417"/>
      <c r="BG392" s="408"/>
      <c r="BH392" s="408"/>
      <c r="BI392" s="408"/>
      <c r="BJ392" s="408"/>
      <c r="BK392" s="408"/>
    </row>
    <row r="393" spans="1:63" s="390" customFormat="1" ht="12.75">
      <c r="A393" s="411"/>
      <c r="B393" s="347" t="s">
        <v>374</v>
      </c>
      <c r="C393" s="657">
        <v>0</v>
      </c>
      <c r="D393" s="658">
        <v>0</v>
      </c>
      <c r="E393" s="658">
        <v>0</v>
      </c>
      <c r="F393" s="658">
        <v>0</v>
      </c>
      <c r="G393" s="658">
        <v>0</v>
      </c>
      <c r="H393" s="658">
        <v>0</v>
      </c>
      <c r="I393" s="658">
        <v>0</v>
      </c>
      <c r="J393" s="658">
        <v>0</v>
      </c>
      <c r="K393" s="658">
        <v>0</v>
      </c>
      <c r="L393" s="658">
        <v>0</v>
      </c>
      <c r="M393" s="658">
        <v>0</v>
      </c>
      <c r="N393" s="659">
        <v>0</v>
      </c>
      <c r="O393" s="657">
        <v>0</v>
      </c>
      <c r="P393" s="658">
        <v>0</v>
      </c>
      <c r="Q393" s="658">
        <v>0</v>
      </c>
      <c r="R393" s="658">
        <v>0</v>
      </c>
      <c r="S393" s="658">
        <v>0</v>
      </c>
      <c r="T393" s="658">
        <v>0</v>
      </c>
      <c r="U393" s="658">
        <v>0</v>
      </c>
      <c r="V393" s="658">
        <v>0</v>
      </c>
      <c r="W393" s="658">
        <v>0</v>
      </c>
      <c r="X393" s="658">
        <v>0</v>
      </c>
      <c r="Y393" s="658">
        <v>0</v>
      </c>
      <c r="Z393" s="659">
        <v>0</v>
      </c>
      <c r="AA393" s="660">
        <v>0</v>
      </c>
      <c r="AB393" s="658">
        <v>0</v>
      </c>
      <c r="AC393" s="658">
        <v>0</v>
      </c>
      <c r="AD393" s="658">
        <v>0</v>
      </c>
      <c r="AE393" s="658">
        <v>0</v>
      </c>
      <c r="AF393" s="658">
        <v>0</v>
      </c>
      <c r="AG393" s="658">
        <v>0</v>
      </c>
      <c r="AH393" s="658">
        <v>0</v>
      </c>
      <c r="AI393" s="658">
        <v>0</v>
      </c>
      <c r="AJ393" s="658">
        <v>0</v>
      </c>
      <c r="AK393" s="658">
        <v>0</v>
      </c>
      <c r="AL393" s="658">
        <v>0</v>
      </c>
      <c r="AM393" s="658">
        <v>0</v>
      </c>
      <c r="AN393" s="658">
        <v>0</v>
      </c>
      <c r="AO393" s="658">
        <v>0</v>
      </c>
      <c r="AP393" s="658">
        <v>0</v>
      </c>
      <c r="AQ393" s="658">
        <v>0</v>
      </c>
      <c r="AR393" s="658">
        <v>0</v>
      </c>
      <c r="AS393" s="658">
        <v>0</v>
      </c>
      <c r="AT393" s="658">
        <v>0</v>
      </c>
      <c r="AU393" s="658">
        <v>0</v>
      </c>
      <c r="AV393" s="657">
        <v>0</v>
      </c>
      <c r="AW393" s="658">
        <v>0</v>
      </c>
      <c r="AX393" s="658">
        <v>0</v>
      </c>
      <c r="AY393" s="658">
        <v>0</v>
      </c>
      <c r="AZ393" s="658">
        <v>0</v>
      </c>
      <c r="BA393" s="658">
        <v>0</v>
      </c>
      <c r="BB393" s="658">
        <v>0</v>
      </c>
      <c r="BC393" s="658">
        <v>0</v>
      </c>
      <c r="BD393" s="658">
        <v>0</v>
      </c>
      <c r="BE393" s="659">
        <v>0</v>
      </c>
      <c r="BF393" s="417"/>
      <c r="BG393" s="408"/>
      <c r="BH393" s="408"/>
      <c r="BI393" s="408"/>
      <c r="BJ393" s="408"/>
      <c r="BK393" s="408"/>
    </row>
    <row r="394" spans="1:63" s="390" customFormat="1" ht="12.75">
      <c r="A394" s="411"/>
      <c r="B394" s="347" t="s">
        <v>375</v>
      </c>
      <c r="C394" s="657">
        <v>0</v>
      </c>
      <c r="D394" s="658">
        <v>0</v>
      </c>
      <c r="E394" s="658">
        <v>0</v>
      </c>
      <c r="F394" s="658">
        <v>0</v>
      </c>
      <c r="G394" s="658">
        <v>0</v>
      </c>
      <c r="H394" s="658">
        <v>0</v>
      </c>
      <c r="I394" s="658">
        <v>0</v>
      </c>
      <c r="J394" s="658">
        <v>1</v>
      </c>
      <c r="K394" s="658">
        <v>0</v>
      </c>
      <c r="L394" s="658">
        <v>1</v>
      </c>
      <c r="M394" s="658">
        <v>0</v>
      </c>
      <c r="N394" s="659">
        <v>2</v>
      </c>
      <c r="O394" s="657">
        <v>0</v>
      </c>
      <c r="P394" s="658">
        <v>0</v>
      </c>
      <c r="Q394" s="658">
        <v>0</v>
      </c>
      <c r="R394" s="658">
        <v>0</v>
      </c>
      <c r="S394" s="658">
        <v>0</v>
      </c>
      <c r="T394" s="658">
        <v>0</v>
      </c>
      <c r="U394" s="658">
        <v>0</v>
      </c>
      <c r="V394" s="658">
        <v>1</v>
      </c>
      <c r="W394" s="658">
        <v>0</v>
      </c>
      <c r="X394" s="658">
        <v>1</v>
      </c>
      <c r="Y394" s="658">
        <v>0</v>
      </c>
      <c r="Z394" s="659">
        <v>2</v>
      </c>
      <c r="AA394" s="660">
        <v>0</v>
      </c>
      <c r="AB394" s="658">
        <v>0</v>
      </c>
      <c r="AC394" s="658">
        <v>0</v>
      </c>
      <c r="AD394" s="658">
        <v>0</v>
      </c>
      <c r="AE394" s="658">
        <v>0</v>
      </c>
      <c r="AF394" s="658">
        <v>0</v>
      </c>
      <c r="AG394" s="658">
        <v>0</v>
      </c>
      <c r="AH394" s="658">
        <v>0</v>
      </c>
      <c r="AI394" s="658">
        <v>0</v>
      </c>
      <c r="AJ394" s="658">
        <v>0</v>
      </c>
      <c r="AK394" s="658">
        <v>0</v>
      </c>
      <c r="AL394" s="658">
        <v>0</v>
      </c>
      <c r="AM394" s="658">
        <v>0</v>
      </c>
      <c r="AN394" s="658">
        <v>0</v>
      </c>
      <c r="AO394" s="658">
        <v>0</v>
      </c>
      <c r="AP394" s="658">
        <v>0</v>
      </c>
      <c r="AQ394" s="658">
        <v>1</v>
      </c>
      <c r="AR394" s="658">
        <v>0</v>
      </c>
      <c r="AS394" s="658">
        <v>1</v>
      </c>
      <c r="AT394" s="658">
        <v>0</v>
      </c>
      <c r="AU394" s="658">
        <v>2</v>
      </c>
      <c r="AV394" s="657">
        <v>0</v>
      </c>
      <c r="AW394" s="658">
        <v>0</v>
      </c>
      <c r="AX394" s="658">
        <v>0</v>
      </c>
      <c r="AY394" s="658">
        <v>0</v>
      </c>
      <c r="AZ394" s="658">
        <v>0</v>
      </c>
      <c r="BA394" s="658">
        <v>0</v>
      </c>
      <c r="BB394" s="658">
        <v>0</v>
      </c>
      <c r="BC394" s="658">
        <v>0</v>
      </c>
      <c r="BD394" s="658">
        <v>0</v>
      </c>
      <c r="BE394" s="659">
        <v>0</v>
      </c>
      <c r="BF394" s="417"/>
      <c r="BG394" s="408"/>
      <c r="BH394" s="408"/>
      <c r="BI394" s="408"/>
      <c r="BJ394" s="408"/>
      <c r="BK394" s="408"/>
    </row>
    <row r="395" spans="1:63" s="390" customFormat="1" ht="12.75">
      <c r="A395" s="411"/>
      <c r="B395" s="347" t="s">
        <v>376</v>
      </c>
      <c r="C395" s="657">
        <v>0</v>
      </c>
      <c r="D395" s="658">
        <v>0</v>
      </c>
      <c r="E395" s="658">
        <v>0</v>
      </c>
      <c r="F395" s="658">
        <v>0.79</v>
      </c>
      <c r="G395" s="658">
        <v>0</v>
      </c>
      <c r="H395" s="658">
        <v>0</v>
      </c>
      <c r="I395" s="658">
        <v>0</v>
      </c>
      <c r="J395" s="658">
        <v>0</v>
      </c>
      <c r="K395" s="658">
        <v>0</v>
      </c>
      <c r="L395" s="658">
        <v>0.96000000000000008</v>
      </c>
      <c r="M395" s="658">
        <v>0</v>
      </c>
      <c r="N395" s="659">
        <v>1.75</v>
      </c>
      <c r="O395" s="657">
        <v>0</v>
      </c>
      <c r="P395" s="658">
        <v>0</v>
      </c>
      <c r="Q395" s="658">
        <v>0</v>
      </c>
      <c r="R395" s="658">
        <v>0.79</v>
      </c>
      <c r="S395" s="658">
        <v>0</v>
      </c>
      <c r="T395" s="658">
        <v>0</v>
      </c>
      <c r="U395" s="658">
        <v>0</v>
      </c>
      <c r="V395" s="658">
        <v>0</v>
      </c>
      <c r="W395" s="658">
        <v>0</v>
      </c>
      <c r="X395" s="658">
        <v>0.96000000000000008</v>
      </c>
      <c r="Y395" s="658">
        <v>0</v>
      </c>
      <c r="Z395" s="659">
        <v>1.75</v>
      </c>
      <c r="AA395" s="660">
        <v>10.66031297</v>
      </c>
      <c r="AB395" s="658">
        <v>0</v>
      </c>
      <c r="AC395" s="658">
        <v>0</v>
      </c>
      <c r="AD395" s="658">
        <v>0</v>
      </c>
      <c r="AE395" s="658">
        <v>0.79</v>
      </c>
      <c r="AF395" s="658">
        <v>0</v>
      </c>
      <c r="AG395" s="658">
        <v>0</v>
      </c>
      <c r="AH395" s="658">
        <v>0</v>
      </c>
      <c r="AI395" s="658">
        <v>0</v>
      </c>
      <c r="AJ395" s="658">
        <v>0</v>
      </c>
      <c r="AK395" s="658">
        <v>0</v>
      </c>
      <c r="AL395" s="658">
        <v>0</v>
      </c>
      <c r="AM395" s="658">
        <v>0.79</v>
      </c>
      <c r="AN395" s="658">
        <v>0</v>
      </c>
      <c r="AO395" s="658">
        <v>0</v>
      </c>
      <c r="AP395" s="658">
        <v>0</v>
      </c>
      <c r="AQ395" s="658">
        <v>0</v>
      </c>
      <c r="AR395" s="658">
        <v>0</v>
      </c>
      <c r="AS395" s="658">
        <v>0.96000000000000008</v>
      </c>
      <c r="AT395" s="658">
        <v>0</v>
      </c>
      <c r="AU395" s="658">
        <v>1.75</v>
      </c>
      <c r="AV395" s="657">
        <v>0</v>
      </c>
      <c r="AW395" s="658">
        <v>2.2744563100000001</v>
      </c>
      <c r="AX395" s="658">
        <v>0</v>
      </c>
      <c r="AY395" s="658">
        <v>0</v>
      </c>
      <c r="AZ395" s="658">
        <v>0</v>
      </c>
      <c r="BA395" s="658">
        <v>2.2744563100000001</v>
      </c>
      <c r="BB395" s="658">
        <v>0</v>
      </c>
      <c r="BC395" s="658">
        <v>2.7337612200000003</v>
      </c>
      <c r="BD395" s="658">
        <v>5.6520954400000001</v>
      </c>
      <c r="BE395" s="659">
        <v>10.66031297</v>
      </c>
      <c r="BF395" s="417"/>
      <c r="BG395" s="408"/>
      <c r="BH395" s="408"/>
      <c r="BI395" s="408"/>
      <c r="BJ395" s="408"/>
      <c r="BK395" s="408"/>
    </row>
    <row r="396" spans="1:63" s="390" customFormat="1" ht="12.75">
      <c r="A396" s="411"/>
      <c r="B396" s="347" t="s">
        <v>377</v>
      </c>
      <c r="C396" s="657">
        <v>0</v>
      </c>
      <c r="D396" s="658">
        <v>0</v>
      </c>
      <c r="E396" s="658">
        <v>0</v>
      </c>
      <c r="F396" s="658">
        <v>0</v>
      </c>
      <c r="G396" s="658">
        <v>0</v>
      </c>
      <c r="H396" s="658">
        <v>0</v>
      </c>
      <c r="I396" s="658">
        <v>0</v>
      </c>
      <c r="J396" s="658">
        <v>0</v>
      </c>
      <c r="K396" s="658">
        <v>0</v>
      </c>
      <c r="L396" s="658">
        <v>0</v>
      </c>
      <c r="M396" s="658">
        <v>0</v>
      </c>
      <c r="N396" s="659">
        <v>0</v>
      </c>
      <c r="O396" s="657">
        <v>0</v>
      </c>
      <c r="P396" s="658">
        <v>0</v>
      </c>
      <c r="Q396" s="658">
        <v>0</v>
      </c>
      <c r="R396" s="658">
        <v>0</v>
      </c>
      <c r="S396" s="658">
        <v>0</v>
      </c>
      <c r="T396" s="658">
        <v>0</v>
      </c>
      <c r="U396" s="658">
        <v>0</v>
      </c>
      <c r="V396" s="658">
        <v>0</v>
      </c>
      <c r="W396" s="658">
        <v>0</v>
      </c>
      <c r="X396" s="658">
        <v>0</v>
      </c>
      <c r="Y396" s="658">
        <v>0</v>
      </c>
      <c r="Z396" s="659">
        <v>0</v>
      </c>
      <c r="AA396" s="660">
        <v>0</v>
      </c>
      <c r="AB396" s="658">
        <v>0</v>
      </c>
      <c r="AC396" s="658">
        <v>0</v>
      </c>
      <c r="AD396" s="658">
        <v>0</v>
      </c>
      <c r="AE396" s="658">
        <v>0</v>
      </c>
      <c r="AF396" s="658">
        <v>0</v>
      </c>
      <c r="AG396" s="658">
        <v>0</v>
      </c>
      <c r="AH396" s="658">
        <v>0</v>
      </c>
      <c r="AI396" s="658">
        <v>0</v>
      </c>
      <c r="AJ396" s="658">
        <v>0</v>
      </c>
      <c r="AK396" s="658">
        <v>0</v>
      </c>
      <c r="AL396" s="658">
        <v>0</v>
      </c>
      <c r="AM396" s="658">
        <v>0</v>
      </c>
      <c r="AN396" s="658">
        <v>0</v>
      </c>
      <c r="AO396" s="658">
        <v>0</v>
      </c>
      <c r="AP396" s="658">
        <v>0</v>
      </c>
      <c r="AQ396" s="658">
        <v>0</v>
      </c>
      <c r="AR396" s="658">
        <v>0</v>
      </c>
      <c r="AS396" s="658">
        <v>0</v>
      </c>
      <c r="AT396" s="658">
        <v>0</v>
      </c>
      <c r="AU396" s="658">
        <v>0</v>
      </c>
      <c r="AV396" s="657">
        <v>0</v>
      </c>
      <c r="AW396" s="658">
        <v>0</v>
      </c>
      <c r="AX396" s="658">
        <v>0</v>
      </c>
      <c r="AY396" s="658">
        <v>0</v>
      </c>
      <c r="AZ396" s="658">
        <v>0</v>
      </c>
      <c r="BA396" s="658">
        <v>0</v>
      </c>
      <c r="BB396" s="658">
        <v>0</v>
      </c>
      <c r="BC396" s="658">
        <v>0</v>
      </c>
      <c r="BD396" s="658">
        <v>0</v>
      </c>
      <c r="BE396" s="659">
        <v>0</v>
      </c>
      <c r="BF396" s="417"/>
      <c r="BG396" s="408"/>
      <c r="BH396" s="408"/>
      <c r="BI396" s="408"/>
      <c r="BJ396" s="408"/>
      <c r="BK396" s="408"/>
    </row>
    <row r="397" spans="1:63" s="390" customFormat="1" ht="12.75">
      <c r="A397" s="411"/>
      <c r="B397" s="347" t="s">
        <v>67</v>
      </c>
      <c r="C397" s="657">
        <v>0</v>
      </c>
      <c r="D397" s="658">
        <v>0</v>
      </c>
      <c r="E397" s="658">
        <v>0</v>
      </c>
      <c r="F397" s="658">
        <v>0</v>
      </c>
      <c r="G397" s="658">
        <v>0</v>
      </c>
      <c r="H397" s="658">
        <v>0</v>
      </c>
      <c r="I397" s="658">
        <v>0</v>
      </c>
      <c r="J397" s="658">
        <v>0</v>
      </c>
      <c r="K397" s="658">
        <v>0</v>
      </c>
      <c r="L397" s="658">
        <v>0</v>
      </c>
      <c r="M397" s="658">
        <v>0</v>
      </c>
      <c r="N397" s="659">
        <v>0</v>
      </c>
      <c r="O397" s="657">
        <v>0</v>
      </c>
      <c r="P397" s="658">
        <v>0</v>
      </c>
      <c r="Q397" s="658">
        <v>0</v>
      </c>
      <c r="R397" s="658">
        <v>0</v>
      </c>
      <c r="S397" s="658">
        <v>0</v>
      </c>
      <c r="T397" s="658">
        <v>0</v>
      </c>
      <c r="U397" s="658">
        <v>0</v>
      </c>
      <c r="V397" s="658">
        <v>0</v>
      </c>
      <c r="W397" s="658">
        <v>0</v>
      </c>
      <c r="X397" s="658">
        <v>0</v>
      </c>
      <c r="Y397" s="658">
        <v>0</v>
      </c>
      <c r="Z397" s="659">
        <v>0</v>
      </c>
      <c r="AA397" s="660">
        <v>5.64645712</v>
      </c>
      <c r="AB397" s="658">
        <v>0</v>
      </c>
      <c r="AC397" s="658">
        <v>0</v>
      </c>
      <c r="AD397" s="658">
        <v>0</v>
      </c>
      <c r="AE397" s="658">
        <v>0</v>
      </c>
      <c r="AF397" s="658">
        <v>0</v>
      </c>
      <c r="AG397" s="658">
        <v>0</v>
      </c>
      <c r="AH397" s="658">
        <v>0</v>
      </c>
      <c r="AI397" s="658">
        <v>0</v>
      </c>
      <c r="AJ397" s="658">
        <v>0</v>
      </c>
      <c r="AK397" s="658">
        <v>0</v>
      </c>
      <c r="AL397" s="658">
        <v>0</v>
      </c>
      <c r="AM397" s="658">
        <v>0</v>
      </c>
      <c r="AN397" s="658">
        <v>0</v>
      </c>
      <c r="AO397" s="658">
        <v>0</v>
      </c>
      <c r="AP397" s="658">
        <v>0</v>
      </c>
      <c r="AQ397" s="658">
        <v>0</v>
      </c>
      <c r="AR397" s="658">
        <v>0</v>
      </c>
      <c r="AS397" s="658">
        <v>0</v>
      </c>
      <c r="AT397" s="658">
        <v>0</v>
      </c>
      <c r="AU397" s="658">
        <v>0</v>
      </c>
      <c r="AV397" s="657">
        <v>0.56171137000000004</v>
      </c>
      <c r="AW397" s="658">
        <v>0</v>
      </c>
      <c r="AX397" s="658">
        <v>0</v>
      </c>
      <c r="AY397" s="658">
        <v>0</v>
      </c>
      <c r="AZ397" s="658">
        <v>0</v>
      </c>
      <c r="BA397" s="658">
        <v>0</v>
      </c>
      <c r="BB397" s="658">
        <v>1.69491525</v>
      </c>
      <c r="BC397" s="658">
        <v>1.69491525</v>
      </c>
      <c r="BD397" s="658">
        <v>1.69491525</v>
      </c>
      <c r="BE397" s="659">
        <v>5.64645712</v>
      </c>
      <c r="BF397" s="417"/>
      <c r="BG397" s="408"/>
      <c r="BH397" s="408"/>
      <c r="BI397" s="408"/>
      <c r="BJ397" s="408"/>
      <c r="BK397" s="408"/>
    </row>
    <row r="398" spans="1:63" s="408" customFormat="1" ht="25.5">
      <c r="A398" s="411" t="s">
        <v>71</v>
      </c>
      <c r="B398" s="404" t="s">
        <v>72</v>
      </c>
      <c r="C398" s="657">
        <v>0</v>
      </c>
      <c r="D398" s="658">
        <v>0</v>
      </c>
      <c r="E398" s="658">
        <v>0</v>
      </c>
      <c r="F398" s="658">
        <v>0</v>
      </c>
      <c r="G398" s="658">
        <v>0</v>
      </c>
      <c r="H398" s="658">
        <v>0</v>
      </c>
      <c r="I398" s="658">
        <v>0</v>
      </c>
      <c r="J398" s="658">
        <v>0</v>
      </c>
      <c r="K398" s="658">
        <v>0</v>
      </c>
      <c r="L398" s="658">
        <v>0</v>
      </c>
      <c r="M398" s="658">
        <v>0</v>
      </c>
      <c r="N398" s="659">
        <v>0</v>
      </c>
      <c r="O398" s="657">
        <v>0</v>
      </c>
      <c r="P398" s="658">
        <v>0</v>
      </c>
      <c r="Q398" s="658">
        <v>0</v>
      </c>
      <c r="R398" s="658">
        <v>0</v>
      </c>
      <c r="S398" s="658">
        <v>0</v>
      </c>
      <c r="T398" s="658">
        <v>0</v>
      </c>
      <c r="U398" s="658">
        <v>0</v>
      </c>
      <c r="V398" s="658">
        <v>0</v>
      </c>
      <c r="W398" s="658">
        <v>0</v>
      </c>
      <c r="X398" s="658">
        <v>0</v>
      </c>
      <c r="Y398" s="658">
        <v>0</v>
      </c>
      <c r="Z398" s="659">
        <v>0</v>
      </c>
      <c r="AA398" s="660">
        <v>0</v>
      </c>
      <c r="AB398" s="658">
        <v>0</v>
      </c>
      <c r="AC398" s="658">
        <v>0</v>
      </c>
      <c r="AD398" s="658">
        <v>0</v>
      </c>
      <c r="AE398" s="658">
        <v>0</v>
      </c>
      <c r="AF398" s="658">
        <v>0</v>
      </c>
      <c r="AG398" s="658">
        <v>0</v>
      </c>
      <c r="AH398" s="658">
        <v>0</v>
      </c>
      <c r="AI398" s="658">
        <v>0</v>
      </c>
      <c r="AJ398" s="658">
        <v>0</v>
      </c>
      <c r="AK398" s="658">
        <v>0</v>
      </c>
      <c r="AL398" s="658">
        <v>0</v>
      </c>
      <c r="AM398" s="658">
        <v>0</v>
      </c>
      <c r="AN398" s="658">
        <v>0</v>
      </c>
      <c r="AO398" s="658">
        <v>0</v>
      </c>
      <c r="AP398" s="658">
        <v>0</v>
      </c>
      <c r="AQ398" s="658">
        <v>0</v>
      </c>
      <c r="AR398" s="658">
        <v>0</v>
      </c>
      <c r="AS398" s="658">
        <v>0</v>
      </c>
      <c r="AT398" s="658">
        <v>0</v>
      </c>
      <c r="AU398" s="658">
        <v>0</v>
      </c>
      <c r="AV398" s="657">
        <v>0</v>
      </c>
      <c r="AW398" s="658">
        <v>0</v>
      </c>
      <c r="AX398" s="658">
        <v>0</v>
      </c>
      <c r="AY398" s="658">
        <v>0</v>
      </c>
      <c r="AZ398" s="658">
        <v>0</v>
      </c>
      <c r="BA398" s="658">
        <v>0</v>
      </c>
      <c r="BB398" s="658">
        <v>0</v>
      </c>
      <c r="BC398" s="658">
        <v>0</v>
      </c>
      <c r="BD398" s="658">
        <v>0</v>
      </c>
      <c r="BE398" s="659">
        <v>0</v>
      </c>
      <c r="BF398" s="417"/>
    </row>
    <row r="399" spans="1:63" s="390" customFormat="1" ht="12.75">
      <c r="A399" s="411"/>
      <c r="B399" s="347" t="s">
        <v>361</v>
      </c>
      <c r="C399" s="676">
        <v>0</v>
      </c>
      <c r="D399" s="677">
        <v>0</v>
      </c>
      <c r="E399" s="677">
        <v>0</v>
      </c>
      <c r="F399" s="677">
        <v>0</v>
      </c>
      <c r="G399" s="677">
        <v>0</v>
      </c>
      <c r="H399" s="677">
        <v>0</v>
      </c>
      <c r="I399" s="677">
        <v>0</v>
      </c>
      <c r="J399" s="677">
        <v>0</v>
      </c>
      <c r="K399" s="677">
        <v>0</v>
      </c>
      <c r="L399" s="677">
        <v>0</v>
      </c>
      <c r="M399" s="677">
        <v>0</v>
      </c>
      <c r="N399" s="678">
        <v>0</v>
      </c>
      <c r="O399" s="676">
        <v>0</v>
      </c>
      <c r="P399" s="677">
        <v>0</v>
      </c>
      <c r="Q399" s="677">
        <v>0</v>
      </c>
      <c r="R399" s="677">
        <v>0</v>
      </c>
      <c r="S399" s="677">
        <v>0</v>
      </c>
      <c r="T399" s="677">
        <v>0</v>
      </c>
      <c r="U399" s="677">
        <v>0</v>
      </c>
      <c r="V399" s="677">
        <v>0</v>
      </c>
      <c r="W399" s="677">
        <v>0</v>
      </c>
      <c r="X399" s="677">
        <v>0</v>
      </c>
      <c r="Y399" s="677">
        <v>0</v>
      </c>
      <c r="Z399" s="678">
        <v>0</v>
      </c>
      <c r="AA399" s="679">
        <v>0</v>
      </c>
      <c r="AB399" s="677">
        <v>0</v>
      </c>
      <c r="AC399" s="677">
        <v>0</v>
      </c>
      <c r="AD399" s="677">
        <v>0</v>
      </c>
      <c r="AE399" s="677">
        <v>0</v>
      </c>
      <c r="AF399" s="677">
        <v>0</v>
      </c>
      <c r="AG399" s="677">
        <v>0</v>
      </c>
      <c r="AH399" s="677">
        <v>0</v>
      </c>
      <c r="AI399" s="677">
        <v>0</v>
      </c>
      <c r="AJ399" s="677">
        <v>0</v>
      </c>
      <c r="AK399" s="677">
        <v>0</v>
      </c>
      <c r="AL399" s="677">
        <v>0</v>
      </c>
      <c r="AM399" s="677">
        <v>0</v>
      </c>
      <c r="AN399" s="677">
        <v>0</v>
      </c>
      <c r="AO399" s="677">
        <v>0</v>
      </c>
      <c r="AP399" s="677">
        <v>0</v>
      </c>
      <c r="AQ399" s="677">
        <v>0</v>
      </c>
      <c r="AR399" s="677">
        <v>0</v>
      </c>
      <c r="AS399" s="677">
        <v>0</v>
      </c>
      <c r="AT399" s="677">
        <v>0</v>
      </c>
      <c r="AU399" s="677">
        <v>0</v>
      </c>
      <c r="AV399" s="657">
        <v>0</v>
      </c>
      <c r="AW399" s="658">
        <v>0</v>
      </c>
      <c r="AX399" s="658">
        <v>0</v>
      </c>
      <c r="AY399" s="658">
        <v>0</v>
      </c>
      <c r="AZ399" s="658">
        <v>0</v>
      </c>
      <c r="BA399" s="658">
        <v>0</v>
      </c>
      <c r="BB399" s="658">
        <v>0</v>
      </c>
      <c r="BC399" s="658">
        <v>0</v>
      </c>
      <c r="BD399" s="658">
        <v>0</v>
      </c>
      <c r="BE399" s="659">
        <v>0</v>
      </c>
      <c r="BF399" s="417"/>
      <c r="BG399" s="408"/>
      <c r="BH399" s="408"/>
      <c r="BI399" s="408"/>
      <c r="BJ399" s="408"/>
      <c r="BK399" s="408"/>
    </row>
    <row r="400" spans="1:63" s="390" customFormat="1" ht="12.75">
      <c r="A400" s="411"/>
      <c r="B400" s="347" t="s">
        <v>362</v>
      </c>
      <c r="C400" s="676">
        <v>0</v>
      </c>
      <c r="D400" s="677">
        <v>0</v>
      </c>
      <c r="E400" s="677">
        <v>0</v>
      </c>
      <c r="F400" s="677">
        <v>0</v>
      </c>
      <c r="G400" s="677">
        <v>0</v>
      </c>
      <c r="H400" s="677">
        <v>0</v>
      </c>
      <c r="I400" s="677">
        <v>0</v>
      </c>
      <c r="J400" s="677">
        <v>0</v>
      </c>
      <c r="K400" s="677">
        <v>0</v>
      </c>
      <c r="L400" s="677">
        <v>0</v>
      </c>
      <c r="M400" s="677">
        <v>0</v>
      </c>
      <c r="N400" s="678">
        <v>0</v>
      </c>
      <c r="O400" s="676">
        <v>0</v>
      </c>
      <c r="P400" s="677">
        <v>0</v>
      </c>
      <c r="Q400" s="677">
        <v>0</v>
      </c>
      <c r="R400" s="677">
        <v>0</v>
      </c>
      <c r="S400" s="677">
        <v>0</v>
      </c>
      <c r="T400" s="677">
        <v>0</v>
      </c>
      <c r="U400" s="677">
        <v>0</v>
      </c>
      <c r="V400" s="677">
        <v>0</v>
      </c>
      <c r="W400" s="677">
        <v>0</v>
      </c>
      <c r="X400" s="677">
        <v>0</v>
      </c>
      <c r="Y400" s="677">
        <v>0</v>
      </c>
      <c r="Z400" s="678">
        <v>0</v>
      </c>
      <c r="AA400" s="679">
        <v>0</v>
      </c>
      <c r="AB400" s="677">
        <v>0</v>
      </c>
      <c r="AC400" s="677">
        <v>0</v>
      </c>
      <c r="AD400" s="677">
        <v>0</v>
      </c>
      <c r="AE400" s="677">
        <v>0</v>
      </c>
      <c r="AF400" s="677">
        <v>0</v>
      </c>
      <c r="AG400" s="677">
        <v>0</v>
      </c>
      <c r="AH400" s="677">
        <v>0</v>
      </c>
      <c r="AI400" s="677">
        <v>0</v>
      </c>
      <c r="AJ400" s="677">
        <v>0</v>
      </c>
      <c r="AK400" s="677">
        <v>0</v>
      </c>
      <c r="AL400" s="677">
        <v>0</v>
      </c>
      <c r="AM400" s="677">
        <v>0</v>
      </c>
      <c r="AN400" s="677">
        <v>0</v>
      </c>
      <c r="AO400" s="677">
        <v>0</v>
      </c>
      <c r="AP400" s="677">
        <v>0</v>
      </c>
      <c r="AQ400" s="677">
        <v>0</v>
      </c>
      <c r="AR400" s="677">
        <v>0</v>
      </c>
      <c r="AS400" s="677">
        <v>0</v>
      </c>
      <c r="AT400" s="677">
        <v>0</v>
      </c>
      <c r="AU400" s="677">
        <v>0</v>
      </c>
      <c r="AV400" s="657">
        <v>0</v>
      </c>
      <c r="AW400" s="658">
        <v>0</v>
      </c>
      <c r="AX400" s="658">
        <v>0</v>
      </c>
      <c r="AY400" s="658">
        <v>0</v>
      </c>
      <c r="AZ400" s="658">
        <v>0</v>
      </c>
      <c r="BA400" s="658">
        <v>0</v>
      </c>
      <c r="BB400" s="658">
        <v>0</v>
      </c>
      <c r="BC400" s="658">
        <v>0</v>
      </c>
      <c r="BD400" s="658">
        <v>0</v>
      </c>
      <c r="BE400" s="659">
        <v>0</v>
      </c>
      <c r="BF400" s="417"/>
      <c r="BG400" s="408"/>
      <c r="BH400" s="408"/>
      <c r="BI400" s="408"/>
      <c r="BJ400" s="408"/>
      <c r="BK400" s="408"/>
    </row>
    <row r="401" spans="1:63" s="390" customFormat="1" ht="12.75">
      <c r="A401" s="411"/>
      <c r="B401" s="347" t="s">
        <v>363</v>
      </c>
      <c r="C401" s="676">
        <v>0</v>
      </c>
      <c r="D401" s="677">
        <v>0</v>
      </c>
      <c r="E401" s="677">
        <v>0</v>
      </c>
      <c r="F401" s="677">
        <v>0</v>
      </c>
      <c r="G401" s="677">
        <v>0</v>
      </c>
      <c r="H401" s="677">
        <v>0</v>
      </c>
      <c r="I401" s="677">
        <v>0</v>
      </c>
      <c r="J401" s="677">
        <v>0</v>
      </c>
      <c r="K401" s="677">
        <v>0</v>
      </c>
      <c r="L401" s="677">
        <v>0</v>
      </c>
      <c r="M401" s="677">
        <v>0</v>
      </c>
      <c r="N401" s="678">
        <v>0</v>
      </c>
      <c r="O401" s="676">
        <v>0</v>
      </c>
      <c r="P401" s="677">
        <v>0</v>
      </c>
      <c r="Q401" s="677">
        <v>0</v>
      </c>
      <c r="R401" s="677">
        <v>0</v>
      </c>
      <c r="S401" s="677">
        <v>0</v>
      </c>
      <c r="T401" s="677">
        <v>0</v>
      </c>
      <c r="U401" s="677">
        <v>0</v>
      </c>
      <c r="V401" s="677">
        <v>0</v>
      </c>
      <c r="W401" s="677">
        <v>0</v>
      </c>
      <c r="X401" s="677">
        <v>0</v>
      </c>
      <c r="Y401" s="677">
        <v>0</v>
      </c>
      <c r="Z401" s="678">
        <v>0</v>
      </c>
      <c r="AA401" s="679">
        <v>0</v>
      </c>
      <c r="AB401" s="677">
        <v>0</v>
      </c>
      <c r="AC401" s="677">
        <v>0</v>
      </c>
      <c r="AD401" s="677">
        <v>0</v>
      </c>
      <c r="AE401" s="677">
        <v>0</v>
      </c>
      <c r="AF401" s="677">
        <v>0</v>
      </c>
      <c r="AG401" s="677">
        <v>0</v>
      </c>
      <c r="AH401" s="677">
        <v>0</v>
      </c>
      <c r="AI401" s="677">
        <v>0</v>
      </c>
      <c r="AJ401" s="677">
        <v>0</v>
      </c>
      <c r="AK401" s="677">
        <v>0</v>
      </c>
      <c r="AL401" s="677">
        <v>0</v>
      </c>
      <c r="AM401" s="677">
        <v>0</v>
      </c>
      <c r="AN401" s="677">
        <v>0</v>
      </c>
      <c r="AO401" s="677">
        <v>0</v>
      </c>
      <c r="AP401" s="677">
        <v>0</v>
      </c>
      <c r="AQ401" s="677">
        <v>0</v>
      </c>
      <c r="AR401" s="677">
        <v>0</v>
      </c>
      <c r="AS401" s="677">
        <v>0</v>
      </c>
      <c r="AT401" s="677">
        <v>0</v>
      </c>
      <c r="AU401" s="677">
        <v>0</v>
      </c>
      <c r="AV401" s="657">
        <v>0</v>
      </c>
      <c r="AW401" s="658">
        <v>0</v>
      </c>
      <c r="AX401" s="658">
        <v>0</v>
      </c>
      <c r="AY401" s="658">
        <v>0</v>
      </c>
      <c r="AZ401" s="658">
        <v>0</v>
      </c>
      <c r="BA401" s="658">
        <v>0</v>
      </c>
      <c r="BB401" s="658">
        <v>0</v>
      </c>
      <c r="BC401" s="658">
        <v>0</v>
      </c>
      <c r="BD401" s="658">
        <v>0</v>
      </c>
      <c r="BE401" s="659">
        <v>0</v>
      </c>
      <c r="BF401" s="417"/>
      <c r="BG401" s="408"/>
      <c r="BH401" s="408"/>
      <c r="BI401" s="408"/>
      <c r="BJ401" s="408"/>
      <c r="BK401" s="408"/>
    </row>
    <row r="402" spans="1:63" s="390" customFormat="1" ht="12.75">
      <c r="A402" s="411"/>
      <c r="B402" s="347" t="s">
        <v>364</v>
      </c>
      <c r="C402" s="676">
        <v>0</v>
      </c>
      <c r="D402" s="677">
        <v>0</v>
      </c>
      <c r="E402" s="677">
        <v>0</v>
      </c>
      <c r="F402" s="677">
        <v>0</v>
      </c>
      <c r="G402" s="677">
        <v>0</v>
      </c>
      <c r="H402" s="677">
        <v>0</v>
      </c>
      <c r="I402" s="677">
        <v>0</v>
      </c>
      <c r="J402" s="677">
        <v>0</v>
      </c>
      <c r="K402" s="677">
        <v>0</v>
      </c>
      <c r="L402" s="677">
        <v>0</v>
      </c>
      <c r="M402" s="677">
        <v>0</v>
      </c>
      <c r="N402" s="678">
        <v>0</v>
      </c>
      <c r="O402" s="676">
        <v>0</v>
      </c>
      <c r="P402" s="677">
        <v>0</v>
      </c>
      <c r="Q402" s="677">
        <v>0</v>
      </c>
      <c r="R402" s="677">
        <v>0</v>
      </c>
      <c r="S402" s="677">
        <v>0</v>
      </c>
      <c r="T402" s="677">
        <v>0</v>
      </c>
      <c r="U402" s="677">
        <v>0</v>
      </c>
      <c r="V402" s="677">
        <v>0</v>
      </c>
      <c r="W402" s="677">
        <v>0</v>
      </c>
      <c r="X402" s="677">
        <v>0</v>
      </c>
      <c r="Y402" s="677">
        <v>0</v>
      </c>
      <c r="Z402" s="678">
        <v>0</v>
      </c>
      <c r="AA402" s="679">
        <v>0</v>
      </c>
      <c r="AB402" s="677">
        <v>0</v>
      </c>
      <c r="AC402" s="677">
        <v>0</v>
      </c>
      <c r="AD402" s="677">
        <v>0</v>
      </c>
      <c r="AE402" s="677">
        <v>0</v>
      </c>
      <c r="AF402" s="677">
        <v>0</v>
      </c>
      <c r="AG402" s="677">
        <v>0</v>
      </c>
      <c r="AH402" s="677">
        <v>0</v>
      </c>
      <c r="AI402" s="677">
        <v>0</v>
      </c>
      <c r="AJ402" s="677">
        <v>0</v>
      </c>
      <c r="AK402" s="677">
        <v>0</v>
      </c>
      <c r="AL402" s="677">
        <v>0</v>
      </c>
      <c r="AM402" s="677">
        <v>0</v>
      </c>
      <c r="AN402" s="677">
        <v>0</v>
      </c>
      <c r="AO402" s="677">
        <v>0</v>
      </c>
      <c r="AP402" s="677">
        <v>0</v>
      </c>
      <c r="AQ402" s="677">
        <v>0</v>
      </c>
      <c r="AR402" s="677">
        <v>0</v>
      </c>
      <c r="AS402" s="677">
        <v>0</v>
      </c>
      <c r="AT402" s="677">
        <v>0</v>
      </c>
      <c r="AU402" s="677">
        <v>0</v>
      </c>
      <c r="AV402" s="657">
        <v>0</v>
      </c>
      <c r="AW402" s="658">
        <v>0</v>
      </c>
      <c r="AX402" s="658">
        <v>0</v>
      </c>
      <c r="AY402" s="658">
        <v>0</v>
      </c>
      <c r="AZ402" s="658">
        <v>0</v>
      </c>
      <c r="BA402" s="658">
        <v>0</v>
      </c>
      <c r="BB402" s="658">
        <v>0</v>
      </c>
      <c r="BC402" s="658">
        <v>0</v>
      </c>
      <c r="BD402" s="658">
        <v>0</v>
      </c>
      <c r="BE402" s="659">
        <v>0</v>
      </c>
      <c r="BF402" s="417"/>
      <c r="BG402" s="408"/>
      <c r="BH402" s="408"/>
      <c r="BI402" s="408"/>
      <c r="BJ402" s="408"/>
      <c r="BK402" s="408"/>
    </row>
    <row r="403" spans="1:63" s="390" customFormat="1" ht="12.75">
      <c r="A403" s="411"/>
      <c r="B403" s="347" t="s">
        <v>365</v>
      </c>
      <c r="C403" s="676">
        <v>0</v>
      </c>
      <c r="D403" s="677">
        <v>0</v>
      </c>
      <c r="E403" s="677">
        <v>0</v>
      </c>
      <c r="F403" s="677">
        <v>0</v>
      </c>
      <c r="G403" s="677">
        <v>0</v>
      </c>
      <c r="H403" s="677">
        <v>0</v>
      </c>
      <c r="I403" s="677">
        <v>0</v>
      </c>
      <c r="J403" s="677">
        <v>0</v>
      </c>
      <c r="K403" s="677">
        <v>0</v>
      </c>
      <c r="L403" s="677">
        <v>0</v>
      </c>
      <c r="M403" s="677">
        <v>0</v>
      </c>
      <c r="N403" s="678">
        <v>0</v>
      </c>
      <c r="O403" s="676">
        <v>0</v>
      </c>
      <c r="P403" s="677">
        <v>0</v>
      </c>
      <c r="Q403" s="677">
        <v>0</v>
      </c>
      <c r="R403" s="677">
        <v>0</v>
      </c>
      <c r="S403" s="677">
        <v>0</v>
      </c>
      <c r="T403" s="677">
        <v>0</v>
      </c>
      <c r="U403" s="677">
        <v>0</v>
      </c>
      <c r="V403" s="677">
        <v>0</v>
      </c>
      <c r="W403" s="677">
        <v>0</v>
      </c>
      <c r="X403" s="677">
        <v>0</v>
      </c>
      <c r="Y403" s="677">
        <v>0</v>
      </c>
      <c r="Z403" s="678">
        <v>0</v>
      </c>
      <c r="AA403" s="679">
        <v>0</v>
      </c>
      <c r="AB403" s="677">
        <v>0</v>
      </c>
      <c r="AC403" s="677">
        <v>0</v>
      </c>
      <c r="AD403" s="677">
        <v>0</v>
      </c>
      <c r="AE403" s="677">
        <v>0</v>
      </c>
      <c r="AF403" s="677">
        <v>0</v>
      </c>
      <c r="AG403" s="677">
        <v>0</v>
      </c>
      <c r="AH403" s="677">
        <v>0</v>
      </c>
      <c r="AI403" s="677">
        <v>0</v>
      </c>
      <c r="AJ403" s="677">
        <v>0</v>
      </c>
      <c r="AK403" s="677">
        <v>0</v>
      </c>
      <c r="AL403" s="677">
        <v>0</v>
      </c>
      <c r="AM403" s="677">
        <v>0</v>
      </c>
      <c r="AN403" s="677">
        <v>0</v>
      </c>
      <c r="AO403" s="677">
        <v>0</v>
      </c>
      <c r="AP403" s="677">
        <v>0</v>
      </c>
      <c r="AQ403" s="677">
        <v>0</v>
      </c>
      <c r="AR403" s="677">
        <v>0</v>
      </c>
      <c r="AS403" s="677">
        <v>0</v>
      </c>
      <c r="AT403" s="677">
        <v>0</v>
      </c>
      <c r="AU403" s="677">
        <v>0</v>
      </c>
      <c r="AV403" s="657">
        <v>0</v>
      </c>
      <c r="AW403" s="658">
        <v>0</v>
      </c>
      <c r="AX403" s="658">
        <v>0</v>
      </c>
      <c r="AY403" s="658">
        <v>0</v>
      </c>
      <c r="AZ403" s="658">
        <v>0</v>
      </c>
      <c r="BA403" s="658">
        <v>0</v>
      </c>
      <c r="BB403" s="658">
        <v>0</v>
      </c>
      <c r="BC403" s="658">
        <v>0</v>
      </c>
      <c r="BD403" s="658">
        <v>0</v>
      </c>
      <c r="BE403" s="659">
        <v>0</v>
      </c>
      <c r="BF403" s="417"/>
      <c r="BG403" s="408"/>
      <c r="BH403" s="408"/>
      <c r="BI403" s="408"/>
      <c r="BJ403" s="408"/>
      <c r="BK403" s="408"/>
    </row>
    <row r="404" spans="1:63" s="390" customFormat="1" ht="12.75">
      <c r="A404" s="411"/>
      <c r="B404" s="347" t="s">
        <v>366</v>
      </c>
      <c r="C404" s="676">
        <v>0</v>
      </c>
      <c r="D404" s="677">
        <v>0</v>
      </c>
      <c r="E404" s="677">
        <v>0</v>
      </c>
      <c r="F404" s="677">
        <v>0</v>
      </c>
      <c r="G404" s="677">
        <v>0</v>
      </c>
      <c r="H404" s="677">
        <v>0</v>
      </c>
      <c r="I404" s="677">
        <v>0</v>
      </c>
      <c r="J404" s="677">
        <v>0</v>
      </c>
      <c r="K404" s="677">
        <v>0</v>
      </c>
      <c r="L404" s="677">
        <v>0</v>
      </c>
      <c r="M404" s="677">
        <v>0</v>
      </c>
      <c r="N404" s="678">
        <v>0</v>
      </c>
      <c r="O404" s="676">
        <v>0</v>
      </c>
      <c r="P404" s="677">
        <v>0</v>
      </c>
      <c r="Q404" s="677">
        <v>0</v>
      </c>
      <c r="R404" s="677">
        <v>0</v>
      </c>
      <c r="S404" s="677">
        <v>0</v>
      </c>
      <c r="T404" s="677">
        <v>0</v>
      </c>
      <c r="U404" s="677">
        <v>0</v>
      </c>
      <c r="V404" s="677">
        <v>0</v>
      </c>
      <c r="W404" s="677">
        <v>0</v>
      </c>
      <c r="X404" s="677">
        <v>0</v>
      </c>
      <c r="Y404" s="677">
        <v>0</v>
      </c>
      <c r="Z404" s="678">
        <v>0</v>
      </c>
      <c r="AA404" s="679">
        <v>0</v>
      </c>
      <c r="AB404" s="677">
        <v>0</v>
      </c>
      <c r="AC404" s="677">
        <v>0</v>
      </c>
      <c r="AD404" s="677">
        <v>0</v>
      </c>
      <c r="AE404" s="677">
        <v>0</v>
      </c>
      <c r="AF404" s="677">
        <v>0</v>
      </c>
      <c r="AG404" s="677">
        <v>0</v>
      </c>
      <c r="AH404" s="677">
        <v>0</v>
      </c>
      <c r="AI404" s="677">
        <v>0</v>
      </c>
      <c r="AJ404" s="677">
        <v>0</v>
      </c>
      <c r="AK404" s="677">
        <v>0</v>
      </c>
      <c r="AL404" s="677">
        <v>0</v>
      </c>
      <c r="AM404" s="677">
        <v>0</v>
      </c>
      <c r="AN404" s="677">
        <v>0</v>
      </c>
      <c r="AO404" s="677">
        <v>0</v>
      </c>
      <c r="AP404" s="677">
        <v>0</v>
      </c>
      <c r="AQ404" s="677">
        <v>0</v>
      </c>
      <c r="AR404" s="677">
        <v>0</v>
      </c>
      <c r="AS404" s="677">
        <v>0</v>
      </c>
      <c r="AT404" s="677">
        <v>0</v>
      </c>
      <c r="AU404" s="677">
        <v>0</v>
      </c>
      <c r="AV404" s="657">
        <v>0</v>
      </c>
      <c r="AW404" s="658">
        <v>0</v>
      </c>
      <c r="AX404" s="658">
        <v>0</v>
      </c>
      <c r="AY404" s="658">
        <v>0</v>
      </c>
      <c r="AZ404" s="658">
        <v>0</v>
      </c>
      <c r="BA404" s="658">
        <v>0</v>
      </c>
      <c r="BB404" s="658">
        <v>0</v>
      </c>
      <c r="BC404" s="658">
        <v>0</v>
      </c>
      <c r="BD404" s="658">
        <v>0</v>
      </c>
      <c r="BE404" s="659">
        <v>0</v>
      </c>
      <c r="BF404" s="417"/>
      <c r="BG404" s="408"/>
      <c r="BH404" s="408"/>
      <c r="BI404" s="408"/>
      <c r="BJ404" s="408"/>
      <c r="BK404" s="408"/>
    </row>
    <row r="405" spans="1:63" s="390" customFormat="1" ht="12.75">
      <c r="A405" s="411"/>
      <c r="B405" s="347" t="s">
        <v>367</v>
      </c>
      <c r="C405" s="676">
        <v>0</v>
      </c>
      <c r="D405" s="677">
        <v>0</v>
      </c>
      <c r="E405" s="677">
        <v>0</v>
      </c>
      <c r="F405" s="677">
        <v>0</v>
      </c>
      <c r="G405" s="677">
        <v>0</v>
      </c>
      <c r="H405" s="677">
        <v>0</v>
      </c>
      <c r="I405" s="677">
        <v>0</v>
      </c>
      <c r="J405" s="677">
        <v>0</v>
      </c>
      <c r="K405" s="677">
        <v>0</v>
      </c>
      <c r="L405" s="677">
        <v>0</v>
      </c>
      <c r="M405" s="677">
        <v>0</v>
      </c>
      <c r="N405" s="678">
        <v>0</v>
      </c>
      <c r="O405" s="676">
        <v>0</v>
      </c>
      <c r="P405" s="677">
        <v>0</v>
      </c>
      <c r="Q405" s="677">
        <v>0</v>
      </c>
      <c r="R405" s="677">
        <v>0</v>
      </c>
      <c r="S405" s="677">
        <v>0</v>
      </c>
      <c r="T405" s="677">
        <v>0</v>
      </c>
      <c r="U405" s="677">
        <v>0</v>
      </c>
      <c r="V405" s="677">
        <v>0</v>
      </c>
      <c r="W405" s="677">
        <v>0</v>
      </c>
      <c r="X405" s="677">
        <v>0</v>
      </c>
      <c r="Y405" s="677">
        <v>0</v>
      </c>
      <c r="Z405" s="678">
        <v>0</v>
      </c>
      <c r="AA405" s="679">
        <v>0</v>
      </c>
      <c r="AB405" s="677">
        <v>0</v>
      </c>
      <c r="AC405" s="677">
        <v>0</v>
      </c>
      <c r="AD405" s="677">
        <v>0</v>
      </c>
      <c r="AE405" s="677">
        <v>0</v>
      </c>
      <c r="AF405" s="677">
        <v>0</v>
      </c>
      <c r="AG405" s="677">
        <v>0</v>
      </c>
      <c r="AH405" s="677">
        <v>0</v>
      </c>
      <c r="AI405" s="677">
        <v>0</v>
      </c>
      <c r="AJ405" s="677">
        <v>0</v>
      </c>
      <c r="AK405" s="677">
        <v>0</v>
      </c>
      <c r="AL405" s="677">
        <v>0</v>
      </c>
      <c r="AM405" s="677">
        <v>0</v>
      </c>
      <c r="AN405" s="677">
        <v>0</v>
      </c>
      <c r="AO405" s="677">
        <v>0</v>
      </c>
      <c r="AP405" s="677">
        <v>0</v>
      </c>
      <c r="AQ405" s="677">
        <v>0</v>
      </c>
      <c r="AR405" s="677">
        <v>0</v>
      </c>
      <c r="AS405" s="677">
        <v>0</v>
      </c>
      <c r="AT405" s="677">
        <v>0</v>
      </c>
      <c r="AU405" s="677">
        <v>0</v>
      </c>
      <c r="AV405" s="657">
        <v>0</v>
      </c>
      <c r="AW405" s="658">
        <v>0</v>
      </c>
      <c r="AX405" s="658">
        <v>0</v>
      </c>
      <c r="AY405" s="658">
        <v>0</v>
      </c>
      <c r="AZ405" s="658">
        <v>0</v>
      </c>
      <c r="BA405" s="658">
        <v>0</v>
      </c>
      <c r="BB405" s="658">
        <v>0</v>
      </c>
      <c r="BC405" s="658">
        <v>0</v>
      </c>
      <c r="BD405" s="658">
        <v>0</v>
      </c>
      <c r="BE405" s="659">
        <v>0</v>
      </c>
      <c r="BF405" s="417"/>
      <c r="BG405" s="408"/>
      <c r="BH405" s="408"/>
      <c r="BI405" s="408"/>
      <c r="BJ405" s="408"/>
      <c r="BK405" s="408"/>
    </row>
    <row r="406" spans="1:63" s="390" customFormat="1" ht="12.75">
      <c r="A406" s="411"/>
      <c r="B406" s="347" t="s">
        <v>368</v>
      </c>
      <c r="C406" s="676">
        <v>0</v>
      </c>
      <c r="D406" s="677">
        <v>0</v>
      </c>
      <c r="E406" s="677">
        <v>0</v>
      </c>
      <c r="F406" s="677">
        <v>0</v>
      </c>
      <c r="G406" s="677">
        <v>0</v>
      </c>
      <c r="H406" s="677">
        <v>0</v>
      </c>
      <c r="I406" s="677">
        <v>0</v>
      </c>
      <c r="J406" s="677">
        <v>0</v>
      </c>
      <c r="K406" s="677">
        <v>0</v>
      </c>
      <c r="L406" s="677">
        <v>0</v>
      </c>
      <c r="M406" s="677">
        <v>0</v>
      </c>
      <c r="N406" s="678">
        <v>0</v>
      </c>
      <c r="O406" s="676">
        <v>0</v>
      </c>
      <c r="P406" s="677">
        <v>0</v>
      </c>
      <c r="Q406" s="677">
        <v>0</v>
      </c>
      <c r="R406" s="677">
        <v>0</v>
      </c>
      <c r="S406" s="677">
        <v>0</v>
      </c>
      <c r="T406" s="677">
        <v>0</v>
      </c>
      <c r="U406" s="677">
        <v>0</v>
      </c>
      <c r="V406" s="677">
        <v>0</v>
      </c>
      <c r="W406" s="677">
        <v>0</v>
      </c>
      <c r="X406" s="677">
        <v>0</v>
      </c>
      <c r="Y406" s="677">
        <v>0</v>
      </c>
      <c r="Z406" s="678">
        <v>0</v>
      </c>
      <c r="AA406" s="679">
        <v>0</v>
      </c>
      <c r="AB406" s="677">
        <v>0</v>
      </c>
      <c r="AC406" s="677">
        <v>0</v>
      </c>
      <c r="AD406" s="677">
        <v>0</v>
      </c>
      <c r="AE406" s="677">
        <v>0</v>
      </c>
      <c r="AF406" s="677">
        <v>0</v>
      </c>
      <c r="AG406" s="677">
        <v>0</v>
      </c>
      <c r="AH406" s="677">
        <v>0</v>
      </c>
      <c r="AI406" s="677">
        <v>0</v>
      </c>
      <c r="AJ406" s="677">
        <v>0</v>
      </c>
      <c r="AK406" s="677">
        <v>0</v>
      </c>
      <c r="AL406" s="677">
        <v>0</v>
      </c>
      <c r="AM406" s="677">
        <v>0</v>
      </c>
      <c r="AN406" s="677">
        <v>0</v>
      </c>
      <c r="AO406" s="677">
        <v>0</v>
      </c>
      <c r="AP406" s="677">
        <v>0</v>
      </c>
      <c r="AQ406" s="677">
        <v>0</v>
      </c>
      <c r="AR406" s="677">
        <v>0</v>
      </c>
      <c r="AS406" s="677">
        <v>0</v>
      </c>
      <c r="AT406" s="677">
        <v>0</v>
      </c>
      <c r="AU406" s="677">
        <v>0</v>
      </c>
      <c r="AV406" s="657">
        <v>0</v>
      </c>
      <c r="AW406" s="658">
        <v>0</v>
      </c>
      <c r="AX406" s="658">
        <v>0</v>
      </c>
      <c r="AY406" s="658">
        <v>0</v>
      </c>
      <c r="AZ406" s="658">
        <v>0</v>
      </c>
      <c r="BA406" s="658">
        <v>0</v>
      </c>
      <c r="BB406" s="658">
        <v>0</v>
      </c>
      <c r="BC406" s="658">
        <v>0</v>
      </c>
      <c r="BD406" s="658">
        <v>0</v>
      </c>
      <c r="BE406" s="659">
        <v>0</v>
      </c>
      <c r="BF406" s="417"/>
      <c r="BG406" s="408"/>
      <c r="BH406" s="408"/>
      <c r="BI406" s="408"/>
      <c r="BJ406" s="408"/>
      <c r="BK406" s="408"/>
    </row>
    <row r="407" spans="1:63" s="390" customFormat="1" ht="12.75">
      <c r="A407" s="411"/>
      <c r="B407" s="347" t="s">
        <v>369</v>
      </c>
      <c r="C407" s="676">
        <v>0</v>
      </c>
      <c r="D407" s="677">
        <v>0</v>
      </c>
      <c r="E407" s="677">
        <v>0</v>
      </c>
      <c r="F407" s="677">
        <v>0</v>
      </c>
      <c r="G407" s="677">
        <v>0</v>
      </c>
      <c r="H407" s="677">
        <v>0</v>
      </c>
      <c r="I407" s="677">
        <v>0</v>
      </c>
      <c r="J407" s="677">
        <v>0</v>
      </c>
      <c r="K407" s="677">
        <v>0</v>
      </c>
      <c r="L407" s="677">
        <v>0</v>
      </c>
      <c r="M407" s="677">
        <v>0</v>
      </c>
      <c r="N407" s="678">
        <v>0</v>
      </c>
      <c r="O407" s="676">
        <v>0</v>
      </c>
      <c r="P407" s="677">
        <v>0</v>
      </c>
      <c r="Q407" s="677">
        <v>0</v>
      </c>
      <c r="R407" s="677">
        <v>0</v>
      </c>
      <c r="S407" s="677">
        <v>0</v>
      </c>
      <c r="T407" s="677">
        <v>0</v>
      </c>
      <c r="U407" s="677">
        <v>0</v>
      </c>
      <c r="V407" s="677">
        <v>0</v>
      </c>
      <c r="W407" s="677">
        <v>0</v>
      </c>
      <c r="X407" s="677">
        <v>0</v>
      </c>
      <c r="Y407" s="677">
        <v>0</v>
      </c>
      <c r="Z407" s="678">
        <v>0</v>
      </c>
      <c r="AA407" s="679">
        <v>0</v>
      </c>
      <c r="AB407" s="677">
        <v>0</v>
      </c>
      <c r="AC407" s="677">
        <v>0</v>
      </c>
      <c r="AD407" s="677">
        <v>0</v>
      </c>
      <c r="AE407" s="677">
        <v>0</v>
      </c>
      <c r="AF407" s="677">
        <v>0</v>
      </c>
      <c r="AG407" s="677">
        <v>0</v>
      </c>
      <c r="AH407" s="677">
        <v>0</v>
      </c>
      <c r="AI407" s="677">
        <v>0</v>
      </c>
      <c r="AJ407" s="677">
        <v>0</v>
      </c>
      <c r="AK407" s="677">
        <v>0</v>
      </c>
      <c r="AL407" s="677">
        <v>0</v>
      </c>
      <c r="AM407" s="677">
        <v>0</v>
      </c>
      <c r="AN407" s="677">
        <v>0</v>
      </c>
      <c r="AO407" s="677">
        <v>0</v>
      </c>
      <c r="AP407" s="677">
        <v>0</v>
      </c>
      <c r="AQ407" s="677">
        <v>0</v>
      </c>
      <c r="AR407" s="677">
        <v>0</v>
      </c>
      <c r="AS407" s="677">
        <v>0</v>
      </c>
      <c r="AT407" s="677">
        <v>0</v>
      </c>
      <c r="AU407" s="677">
        <v>0</v>
      </c>
      <c r="AV407" s="657">
        <v>0</v>
      </c>
      <c r="AW407" s="658">
        <v>0</v>
      </c>
      <c r="AX407" s="658">
        <v>0</v>
      </c>
      <c r="AY407" s="658">
        <v>0</v>
      </c>
      <c r="AZ407" s="658">
        <v>0</v>
      </c>
      <c r="BA407" s="658">
        <v>0</v>
      </c>
      <c r="BB407" s="658">
        <v>0</v>
      </c>
      <c r="BC407" s="658">
        <v>0</v>
      </c>
      <c r="BD407" s="658">
        <v>0</v>
      </c>
      <c r="BE407" s="659">
        <v>0</v>
      </c>
      <c r="BF407" s="417"/>
      <c r="BG407" s="408"/>
      <c r="BH407" s="408"/>
      <c r="BI407" s="408"/>
      <c r="BJ407" s="408"/>
      <c r="BK407" s="408"/>
    </row>
    <row r="408" spans="1:63" s="390" customFormat="1" ht="12.75">
      <c r="A408" s="411"/>
      <c r="B408" s="347" t="s">
        <v>370</v>
      </c>
      <c r="C408" s="676">
        <v>0</v>
      </c>
      <c r="D408" s="677">
        <v>0</v>
      </c>
      <c r="E408" s="677">
        <v>0</v>
      </c>
      <c r="F408" s="677">
        <v>0</v>
      </c>
      <c r="G408" s="677">
        <v>0</v>
      </c>
      <c r="H408" s="677">
        <v>0</v>
      </c>
      <c r="I408" s="677">
        <v>0</v>
      </c>
      <c r="J408" s="677">
        <v>0</v>
      </c>
      <c r="K408" s="677">
        <v>0</v>
      </c>
      <c r="L408" s="677">
        <v>0</v>
      </c>
      <c r="M408" s="677">
        <v>0</v>
      </c>
      <c r="N408" s="678">
        <v>0</v>
      </c>
      <c r="O408" s="676">
        <v>0</v>
      </c>
      <c r="P408" s="677">
        <v>0</v>
      </c>
      <c r="Q408" s="677">
        <v>0</v>
      </c>
      <c r="R408" s="677">
        <v>0</v>
      </c>
      <c r="S408" s="677">
        <v>0</v>
      </c>
      <c r="T408" s="677">
        <v>0</v>
      </c>
      <c r="U408" s="677">
        <v>0</v>
      </c>
      <c r="V408" s="677">
        <v>0</v>
      </c>
      <c r="W408" s="677">
        <v>0</v>
      </c>
      <c r="X408" s="677">
        <v>0</v>
      </c>
      <c r="Y408" s="677">
        <v>0</v>
      </c>
      <c r="Z408" s="678">
        <v>0</v>
      </c>
      <c r="AA408" s="679">
        <v>0</v>
      </c>
      <c r="AB408" s="677">
        <v>0</v>
      </c>
      <c r="AC408" s="677">
        <v>0</v>
      </c>
      <c r="AD408" s="677">
        <v>0</v>
      </c>
      <c r="AE408" s="677">
        <v>0</v>
      </c>
      <c r="AF408" s="677">
        <v>0</v>
      </c>
      <c r="AG408" s="677">
        <v>0</v>
      </c>
      <c r="AH408" s="677">
        <v>0</v>
      </c>
      <c r="AI408" s="677">
        <v>0</v>
      </c>
      <c r="AJ408" s="677">
        <v>0</v>
      </c>
      <c r="AK408" s="677">
        <v>0</v>
      </c>
      <c r="AL408" s="677">
        <v>0</v>
      </c>
      <c r="AM408" s="677">
        <v>0</v>
      </c>
      <c r="AN408" s="677">
        <v>0</v>
      </c>
      <c r="AO408" s="677">
        <v>0</v>
      </c>
      <c r="AP408" s="677">
        <v>0</v>
      </c>
      <c r="AQ408" s="677">
        <v>0</v>
      </c>
      <c r="AR408" s="677">
        <v>0</v>
      </c>
      <c r="AS408" s="677">
        <v>0</v>
      </c>
      <c r="AT408" s="677">
        <v>0</v>
      </c>
      <c r="AU408" s="677">
        <v>0</v>
      </c>
      <c r="AV408" s="657">
        <v>0</v>
      </c>
      <c r="AW408" s="658">
        <v>0</v>
      </c>
      <c r="AX408" s="658">
        <v>0</v>
      </c>
      <c r="AY408" s="658">
        <v>0</v>
      </c>
      <c r="AZ408" s="658">
        <v>0</v>
      </c>
      <c r="BA408" s="658">
        <v>0</v>
      </c>
      <c r="BB408" s="658">
        <v>0</v>
      </c>
      <c r="BC408" s="658">
        <v>0</v>
      </c>
      <c r="BD408" s="658">
        <v>0</v>
      </c>
      <c r="BE408" s="659">
        <v>0</v>
      </c>
      <c r="BF408" s="417"/>
      <c r="BG408" s="408"/>
      <c r="BH408" s="408"/>
      <c r="BI408" s="408"/>
      <c r="BJ408" s="408"/>
      <c r="BK408" s="408"/>
    </row>
    <row r="409" spans="1:63" s="390" customFormat="1" ht="12.75">
      <c r="A409" s="411"/>
      <c r="B409" s="347" t="s">
        <v>371</v>
      </c>
      <c r="C409" s="676">
        <v>0</v>
      </c>
      <c r="D409" s="677">
        <v>0</v>
      </c>
      <c r="E409" s="677">
        <v>0</v>
      </c>
      <c r="F409" s="677">
        <v>0</v>
      </c>
      <c r="G409" s="677">
        <v>0</v>
      </c>
      <c r="H409" s="677">
        <v>0</v>
      </c>
      <c r="I409" s="677">
        <v>0</v>
      </c>
      <c r="J409" s="677">
        <v>0</v>
      </c>
      <c r="K409" s="677">
        <v>0</v>
      </c>
      <c r="L409" s="677">
        <v>0</v>
      </c>
      <c r="M409" s="677">
        <v>0</v>
      </c>
      <c r="N409" s="678">
        <v>0</v>
      </c>
      <c r="O409" s="676">
        <v>0</v>
      </c>
      <c r="P409" s="677">
        <v>0</v>
      </c>
      <c r="Q409" s="677">
        <v>0</v>
      </c>
      <c r="R409" s="677">
        <v>0</v>
      </c>
      <c r="S409" s="677">
        <v>0</v>
      </c>
      <c r="T409" s="677">
        <v>0</v>
      </c>
      <c r="U409" s="677">
        <v>0</v>
      </c>
      <c r="V409" s="677">
        <v>0</v>
      </c>
      <c r="W409" s="677">
        <v>0</v>
      </c>
      <c r="X409" s="677">
        <v>0</v>
      </c>
      <c r="Y409" s="677">
        <v>0</v>
      </c>
      <c r="Z409" s="678">
        <v>0</v>
      </c>
      <c r="AA409" s="679">
        <v>0</v>
      </c>
      <c r="AB409" s="677">
        <v>0</v>
      </c>
      <c r="AC409" s="677">
        <v>0</v>
      </c>
      <c r="AD409" s="677">
        <v>0</v>
      </c>
      <c r="AE409" s="677">
        <v>0</v>
      </c>
      <c r="AF409" s="677">
        <v>0</v>
      </c>
      <c r="AG409" s="677">
        <v>0</v>
      </c>
      <c r="AH409" s="677">
        <v>0</v>
      </c>
      <c r="AI409" s="677">
        <v>0</v>
      </c>
      <c r="AJ409" s="677">
        <v>0</v>
      </c>
      <c r="AK409" s="677">
        <v>0</v>
      </c>
      <c r="AL409" s="677">
        <v>0</v>
      </c>
      <c r="AM409" s="677">
        <v>0</v>
      </c>
      <c r="AN409" s="677">
        <v>0</v>
      </c>
      <c r="AO409" s="677">
        <v>0</v>
      </c>
      <c r="AP409" s="677">
        <v>0</v>
      </c>
      <c r="AQ409" s="677">
        <v>0</v>
      </c>
      <c r="AR409" s="677">
        <v>0</v>
      </c>
      <c r="AS409" s="677">
        <v>0</v>
      </c>
      <c r="AT409" s="677">
        <v>0</v>
      </c>
      <c r="AU409" s="677">
        <v>0</v>
      </c>
      <c r="AV409" s="657">
        <v>0</v>
      </c>
      <c r="AW409" s="658">
        <v>0</v>
      </c>
      <c r="AX409" s="658">
        <v>0</v>
      </c>
      <c r="AY409" s="658">
        <v>0</v>
      </c>
      <c r="AZ409" s="658">
        <v>0</v>
      </c>
      <c r="BA409" s="658">
        <v>0</v>
      </c>
      <c r="BB409" s="658">
        <v>0</v>
      </c>
      <c r="BC409" s="658">
        <v>0</v>
      </c>
      <c r="BD409" s="658">
        <v>0</v>
      </c>
      <c r="BE409" s="659">
        <v>0</v>
      </c>
      <c r="BF409" s="417"/>
      <c r="BG409" s="408"/>
      <c r="BH409" s="408"/>
      <c r="BI409" s="408"/>
      <c r="BJ409" s="408"/>
      <c r="BK409" s="408"/>
    </row>
    <row r="410" spans="1:63" s="390" customFormat="1" ht="12.75">
      <c r="A410" s="411"/>
      <c r="B410" s="347" t="s">
        <v>372</v>
      </c>
      <c r="C410" s="676">
        <v>0</v>
      </c>
      <c r="D410" s="677">
        <v>0</v>
      </c>
      <c r="E410" s="677">
        <v>0</v>
      </c>
      <c r="F410" s="677">
        <v>0</v>
      </c>
      <c r="G410" s="677">
        <v>0</v>
      </c>
      <c r="H410" s="677">
        <v>0</v>
      </c>
      <c r="I410" s="677">
        <v>0</v>
      </c>
      <c r="J410" s="677">
        <v>0</v>
      </c>
      <c r="K410" s="677">
        <v>0</v>
      </c>
      <c r="L410" s="677">
        <v>0</v>
      </c>
      <c r="M410" s="677">
        <v>0</v>
      </c>
      <c r="N410" s="678">
        <v>0</v>
      </c>
      <c r="O410" s="676">
        <v>0</v>
      </c>
      <c r="P410" s="677">
        <v>0</v>
      </c>
      <c r="Q410" s="677">
        <v>0</v>
      </c>
      <c r="R410" s="677">
        <v>0</v>
      </c>
      <c r="S410" s="677">
        <v>0</v>
      </c>
      <c r="T410" s="677">
        <v>0</v>
      </c>
      <c r="U410" s="677">
        <v>0</v>
      </c>
      <c r="V410" s="677">
        <v>0</v>
      </c>
      <c r="W410" s="677">
        <v>0</v>
      </c>
      <c r="X410" s="677">
        <v>0</v>
      </c>
      <c r="Y410" s="677">
        <v>0</v>
      </c>
      <c r="Z410" s="678">
        <v>0</v>
      </c>
      <c r="AA410" s="679">
        <v>0</v>
      </c>
      <c r="AB410" s="677">
        <v>0</v>
      </c>
      <c r="AC410" s="677">
        <v>0</v>
      </c>
      <c r="AD410" s="677">
        <v>0</v>
      </c>
      <c r="AE410" s="677">
        <v>0</v>
      </c>
      <c r="AF410" s="677">
        <v>0</v>
      </c>
      <c r="AG410" s="677">
        <v>0</v>
      </c>
      <c r="AH410" s="677">
        <v>0</v>
      </c>
      <c r="AI410" s="677">
        <v>0</v>
      </c>
      <c r="AJ410" s="677">
        <v>0</v>
      </c>
      <c r="AK410" s="677">
        <v>0</v>
      </c>
      <c r="AL410" s="677">
        <v>0</v>
      </c>
      <c r="AM410" s="677">
        <v>0</v>
      </c>
      <c r="AN410" s="677">
        <v>0</v>
      </c>
      <c r="AO410" s="677">
        <v>0</v>
      </c>
      <c r="AP410" s="677">
        <v>0</v>
      </c>
      <c r="AQ410" s="677">
        <v>0</v>
      </c>
      <c r="AR410" s="677">
        <v>0</v>
      </c>
      <c r="AS410" s="677">
        <v>0</v>
      </c>
      <c r="AT410" s="677">
        <v>0</v>
      </c>
      <c r="AU410" s="677">
        <v>0</v>
      </c>
      <c r="AV410" s="657">
        <v>0</v>
      </c>
      <c r="AW410" s="658">
        <v>0</v>
      </c>
      <c r="AX410" s="658">
        <v>0</v>
      </c>
      <c r="AY410" s="658">
        <v>0</v>
      </c>
      <c r="AZ410" s="658">
        <v>0</v>
      </c>
      <c r="BA410" s="658">
        <v>0</v>
      </c>
      <c r="BB410" s="658">
        <v>0</v>
      </c>
      <c r="BC410" s="658">
        <v>0</v>
      </c>
      <c r="BD410" s="658">
        <v>0</v>
      </c>
      <c r="BE410" s="659">
        <v>0</v>
      </c>
      <c r="BF410" s="417"/>
      <c r="BG410" s="408"/>
      <c r="BH410" s="408"/>
      <c r="BI410" s="408"/>
      <c r="BJ410" s="408"/>
      <c r="BK410" s="408"/>
    </row>
    <row r="411" spans="1:63" s="390" customFormat="1" ht="12.75">
      <c r="A411" s="411"/>
      <c r="B411" s="347" t="s">
        <v>373</v>
      </c>
      <c r="C411" s="676">
        <v>0</v>
      </c>
      <c r="D411" s="677">
        <v>0</v>
      </c>
      <c r="E411" s="677">
        <v>0</v>
      </c>
      <c r="F411" s="677">
        <v>0</v>
      </c>
      <c r="G411" s="677">
        <v>0</v>
      </c>
      <c r="H411" s="677">
        <v>0</v>
      </c>
      <c r="I411" s="677">
        <v>0</v>
      </c>
      <c r="J411" s="677">
        <v>0</v>
      </c>
      <c r="K411" s="677">
        <v>0</v>
      </c>
      <c r="L411" s="677">
        <v>0</v>
      </c>
      <c r="M411" s="677">
        <v>0</v>
      </c>
      <c r="N411" s="678">
        <v>0</v>
      </c>
      <c r="O411" s="676">
        <v>0</v>
      </c>
      <c r="P411" s="677">
        <v>0</v>
      </c>
      <c r="Q411" s="677">
        <v>0</v>
      </c>
      <c r="R411" s="677">
        <v>0</v>
      </c>
      <c r="S411" s="677">
        <v>0</v>
      </c>
      <c r="T411" s="677">
        <v>0</v>
      </c>
      <c r="U411" s="677">
        <v>0</v>
      </c>
      <c r="V411" s="677">
        <v>0</v>
      </c>
      <c r="W411" s="677">
        <v>0</v>
      </c>
      <c r="X411" s="677">
        <v>0</v>
      </c>
      <c r="Y411" s="677">
        <v>0</v>
      </c>
      <c r="Z411" s="678">
        <v>0</v>
      </c>
      <c r="AA411" s="679">
        <v>0</v>
      </c>
      <c r="AB411" s="677">
        <v>0</v>
      </c>
      <c r="AC411" s="677">
        <v>0</v>
      </c>
      <c r="AD411" s="677">
        <v>0</v>
      </c>
      <c r="AE411" s="677">
        <v>0</v>
      </c>
      <c r="AF411" s="677">
        <v>0</v>
      </c>
      <c r="AG411" s="677">
        <v>0</v>
      </c>
      <c r="AH411" s="677">
        <v>0</v>
      </c>
      <c r="AI411" s="677">
        <v>0</v>
      </c>
      <c r="AJ411" s="677">
        <v>0</v>
      </c>
      <c r="AK411" s="677">
        <v>0</v>
      </c>
      <c r="AL411" s="677">
        <v>0</v>
      </c>
      <c r="AM411" s="677">
        <v>0</v>
      </c>
      <c r="AN411" s="677">
        <v>0</v>
      </c>
      <c r="AO411" s="677">
        <v>0</v>
      </c>
      <c r="AP411" s="677">
        <v>0</v>
      </c>
      <c r="AQ411" s="677">
        <v>0</v>
      </c>
      <c r="AR411" s="677">
        <v>0</v>
      </c>
      <c r="AS411" s="677">
        <v>0</v>
      </c>
      <c r="AT411" s="677">
        <v>0</v>
      </c>
      <c r="AU411" s="677">
        <v>0</v>
      </c>
      <c r="AV411" s="657">
        <v>0</v>
      </c>
      <c r="AW411" s="658">
        <v>0</v>
      </c>
      <c r="AX411" s="658">
        <v>0</v>
      </c>
      <c r="AY411" s="658">
        <v>0</v>
      </c>
      <c r="AZ411" s="658">
        <v>0</v>
      </c>
      <c r="BA411" s="658">
        <v>0</v>
      </c>
      <c r="BB411" s="658">
        <v>0</v>
      </c>
      <c r="BC411" s="658">
        <v>0</v>
      </c>
      <c r="BD411" s="658">
        <v>0</v>
      </c>
      <c r="BE411" s="659">
        <v>0</v>
      </c>
      <c r="BF411" s="417"/>
      <c r="BG411" s="408"/>
      <c r="BH411" s="408"/>
      <c r="BI411" s="408"/>
      <c r="BJ411" s="408"/>
      <c r="BK411" s="408"/>
    </row>
    <row r="412" spans="1:63" s="390" customFormat="1" ht="12.75">
      <c r="A412" s="411"/>
      <c r="B412" s="347" t="s">
        <v>374</v>
      </c>
      <c r="C412" s="676">
        <v>0</v>
      </c>
      <c r="D412" s="677">
        <v>0</v>
      </c>
      <c r="E412" s="677">
        <v>0</v>
      </c>
      <c r="F412" s="677">
        <v>0</v>
      </c>
      <c r="G412" s="677">
        <v>0</v>
      </c>
      <c r="H412" s="677">
        <v>0</v>
      </c>
      <c r="I412" s="677">
        <v>0</v>
      </c>
      <c r="J412" s="677">
        <v>0</v>
      </c>
      <c r="K412" s="677">
        <v>0</v>
      </c>
      <c r="L412" s="677">
        <v>0</v>
      </c>
      <c r="M412" s="677">
        <v>0</v>
      </c>
      <c r="N412" s="678">
        <v>0</v>
      </c>
      <c r="O412" s="676">
        <v>0</v>
      </c>
      <c r="P412" s="677">
        <v>0</v>
      </c>
      <c r="Q412" s="677">
        <v>0</v>
      </c>
      <c r="R412" s="677">
        <v>0</v>
      </c>
      <c r="S412" s="677">
        <v>0</v>
      </c>
      <c r="T412" s="677">
        <v>0</v>
      </c>
      <c r="U412" s="677">
        <v>0</v>
      </c>
      <c r="V412" s="677">
        <v>0</v>
      </c>
      <c r="W412" s="677">
        <v>0</v>
      </c>
      <c r="X412" s="677">
        <v>0</v>
      </c>
      <c r="Y412" s="677">
        <v>0</v>
      </c>
      <c r="Z412" s="678">
        <v>0</v>
      </c>
      <c r="AA412" s="679">
        <v>0</v>
      </c>
      <c r="AB412" s="677">
        <v>0</v>
      </c>
      <c r="AC412" s="677">
        <v>0</v>
      </c>
      <c r="AD412" s="677">
        <v>0</v>
      </c>
      <c r="AE412" s="677">
        <v>0</v>
      </c>
      <c r="AF412" s="677">
        <v>0</v>
      </c>
      <c r="AG412" s="677">
        <v>0</v>
      </c>
      <c r="AH412" s="677">
        <v>0</v>
      </c>
      <c r="AI412" s="677">
        <v>0</v>
      </c>
      <c r="AJ412" s="677">
        <v>0</v>
      </c>
      <c r="AK412" s="677">
        <v>0</v>
      </c>
      <c r="AL412" s="677">
        <v>0</v>
      </c>
      <c r="AM412" s="677">
        <v>0</v>
      </c>
      <c r="AN412" s="677">
        <v>0</v>
      </c>
      <c r="AO412" s="677">
        <v>0</v>
      </c>
      <c r="AP412" s="677">
        <v>0</v>
      </c>
      <c r="AQ412" s="677">
        <v>0</v>
      </c>
      <c r="AR412" s="677">
        <v>0</v>
      </c>
      <c r="AS412" s="677">
        <v>0</v>
      </c>
      <c r="AT412" s="677">
        <v>0</v>
      </c>
      <c r="AU412" s="677">
        <v>0</v>
      </c>
      <c r="AV412" s="657">
        <v>0</v>
      </c>
      <c r="AW412" s="658">
        <v>0</v>
      </c>
      <c r="AX412" s="658">
        <v>0</v>
      </c>
      <c r="AY412" s="658">
        <v>0</v>
      </c>
      <c r="AZ412" s="658">
        <v>0</v>
      </c>
      <c r="BA412" s="658">
        <v>0</v>
      </c>
      <c r="BB412" s="658">
        <v>0</v>
      </c>
      <c r="BC412" s="658">
        <v>0</v>
      </c>
      <c r="BD412" s="658">
        <v>0</v>
      </c>
      <c r="BE412" s="659">
        <v>0</v>
      </c>
      <c r="BF412" s="417"/>
      <c r="BG412" s="408"/>
      <c r="BH412" s="408"/>
      <c r="BI412" s="408"/>
      <c r="BJ412" s="408"/>
      <c r="BK412" s="408"/>
    </row>
    <row r="413" spans="1:63" s="390" customFormat="1" ht="12.75">
      <c r="A413" s="411"/>
      <c r="B413" s="347" t="s">
        <v>375</v>
      </c>
      <c r="C413" s="676">
        <v>0</v>
      </c>
      <c r="D413" s="677">
        <v>0</v>
      </c>
      <c r="E413" s="677">
        <v>0</v>
      </c>
      <c r="F413" s="677">
        <v>0</v>
      </c>
      <c r="G413" s="677">
        <v>0</v>
      </c>
      <c r="H413" s="677">
        <v>0</v>
      </c>
      <c r="I413" s="677">
        <v>0</v>
      </c>
      <c r="J413" s="677">
        <v>0</v>
      </c>
      <c r="K413" s="677">
        <v>0</v>
      </c>
      <c r="L413" s="677">
        <v>0</v>
      </c>
      <c r="M413" s="677">
        <v>0</v>
      </c>
      <c r="N413" s="678">
        <v>0</v>
      </c>
      <c r="O413" s="676">
        <v>0</v>
      </c>
      <c r="P413" s="677">
        <v>0</v>
      </c>
      <c r="Q413" s="677">
        <v>0</v>
      </c>
      <c r="R413" s="677">
        <v>0</v>
      </c>
      <c r="S413" s="677">
        <v>0</v>
      </c>
      <c r="T413" s="677">
        <v>0</v>
      </c>
      <c r="U413" s="677">
        <v>0</v>
      </c>
      <c r="V413" s="677">
        <v>0</v>
      </c>
      <c r="W413" s="677">
        <v>0</v>
      </c>
      <c r="X413" s="677">
        <v>0</v>
      </c>
      <c r="Y413" s="677">
        <v>0</v>
      </c>
      <c r="Z413" s="678">
        <v>0</v>
      </c>
      <c r="AA413" s="679">
        <v>0</v>
      </c>
      <c r="AB413" s="677">
        <v>0</v>
      </c>
      <c r="AC413" s="677">
        <v>0</v>
      </c>
      <c r="AD413" s="677">
        <v>0</v>
      </c>
      <c r="AE413" s="677">
        <v>0</v>
      </c>
      <c r="AF413" s="677">
        <v>0</v>
      </c>
      <c r="AG413" s="677">
        <v>0</v>
      </c>
      <c r="AH413" s="677">
        <v>0</v>
      </c>
      <c r="AI413" s="677">
        <v>0</v>
      </c>
      <c r="AJ413" s="677">
        <v>0</v>
      </c>
      <c r="AK413" s="677">
        <v>0</v>
      </c>
      <c r="AL413" s="677">
        <v>0</v>
      </c>
      <c r="AM413" s="677">
        <v>0</v>
      </c>
      <c r="AN413" s="677">
        <v>0</v>
      </c>
      <c r="AO413" s="677">
        <v>0</v>
      </c>
      <c r="AP413" s="677">
        <v>0</v>
      </c>
      <c r="AQ413" s="677">
        <v>0</v>
      </c>
      <c r="AR413" s="677">
        <v>0</v>
      </c>
      <c r="AS413" s="677">
        <v>0</v>
      </c>
      <c r="AT413" s="677">
        <v>0</v>
      </c>
      <c r="AU413" s="677">
        <v>0</v>
      </c>
      <c r="AV413" s="657">
        <v>0</v>
      </c>
      <c r="AW413" s="658">
        <v>0</v>
      </c>
      <c r="AX413" s="658">
        <v>0</v>
      </c>
      <c r="AY413" s="658">
        <v>0</v>
      </c>
      <c r="AZ413" s="658">
        <v>0</v>
      </c>
      <c r="BA413" s="658">
        <v>0</v>
      </c>
      <c r="BB413" s="658">
        <v>0</v>
      </c>
      <c r="BC413" s="658">
        <v>0</v>
      </c>
      <c r="BD413" s="658">
        <v>0</v>
      </c>
      <c r="BE413" s="659">
        <v>0</v>
      </c>
      <c r="BF413" s="417"/>
      <c r="BG413" s="408"/>
      <c r="BH413" s="408"/>
      <c r="BI413" s="408"/>
      <c r="BJ413" s="408"/>
      <c r="BK413" s="408"/>
    </row>
    <row r="414" spans="1:63" s="390" customFormat="1" ht="12.75">
      <c r="A414" s="411"/>
      <c r="B414" s="347" t="s">
        <v>376</v>
      </c>
      <c r="C414" s="676">
        <v>0</v>
      </c>
      <c r="D414" s="677">
        <v>0</v>
      </c>
      <c r="E414" s="677">
        <v>0</v>
      </c>
      <c r="F414" s="677">
        <v>0</v>
      </c>
      <c r="G414" s="677">
        <v>0</v>
      </c>
      <c r="H414" s="677">
        <v>0</v>
      </c>
      <c r="I414" s="677">
        <v>0</v>
      </c>
      <c r="J414" s="677">
        <v>0</v>
      </c>
      <c r="K414" s="677">
        <v>0</v>
      </c>
      <c r="L414" s="677">
        <v>0</v>
      </c>
      <c r="M414" s="677">
        <v>0</v>
      </c>
      <c r="N414" s="678">
        <v>0</v>
      </c>
      <c r="O414" s="676">
        <v>0</v>
      </c>
      <c r="P414" s="677">
        <v>0</v>
      </c>
      <c r="Q414" s="677">
        <v>0</v>
      </c>
      <c r="R414" s="677">
        <v>0</v>
      </c>
      <c r="S414" s="677">
        <v>0</v>
      </c>
      <c r="T414" s="677">
        <v>0</v>
      </c>
      <c r="U414" s="677">
        <v>0</v>
      </c>
      <c r="V414" s="677">
        <v>0</v>
      </c>
      <c r="W414" s="677">
        <v>0</v>
      </c>
      <c r="X414" s="677">
        <v>0</v>
      </c>
      <c r="Y414" s="677">
        <v>0</v>
      </c>
      <c r="Z414" s="678">
        <v>0</v>
      </c>
      <c r="AA414" s="679">
        <v>0</v>
      </c>
      <c r="AB414" s="677">
        <v>0</v>
      </c>
      <c r="AC414" s="677">
        <v>0</v>
      </c>
      <c r="AD414" s="677">
        <v>0</v>
      </c>
      <c r="AE414" s="677">
        <v>0</v>
      </c>
      <c r="AF414" s="677">
        <v>0</v>
      </c>
      <c r="AG414" s="677">
        <v>0</v>
      </c>
      <c r="AH414" s="677">
        <v>0</v>
      </c>
      <c r="AI414" s="677">
        <v>0</v>
      </c>
      <c r="AJ414" s="677">
        <v>0</v>
      </c>
      <c r="AK414" s="677">
        <v>0</v>
      </c>
      <c r="AL414" s="677">
        <v>0</v>
      </c>
      <c r="AM414" s="677">
        <v>0</v>
      </c>
      <c r="AN414" s="677">
        <v>0</v>
      </c>
      <c r="AO414" s="677">
        <v>0</v>
      </c>
      <c r="AP414" s="677">
        <v>0</v>
      </c>
      <c r="AQ414" s="677">
        <v>0</v>
      </c>
      <c r="AR414" s="677">
        <v>0</v>
      </c>
      <c r="AS414" s="677">
        <v>0</v>
      </c>
      <c r="AT414" s="677">
        <v>0</v>
      </c>
      <c r="AU414" s="677">
        <v>0</v>
      </c>
      <c r="AV414" s="657">
        <v>0</v>
      </c>
      <c r="AW414" s="658">
        <v>0</v>
      </c>
      <c r="AX414" s="658">
        <v>0</v>
      </c>
      <c r="AY414" s="658">
        <v>0</v>
      </c>
      <c r="AZ414" s="658">
        <v>0</v>
      </c>
      <c r="BA414" s="658">
        <v>0</v>
      </c>
      <c r="BB414" s="658">
        <v>0</v>
      </c>
      <c r="BC414" s="658">
        <v>0</v>
      </c>
      <c r="BD414" s="658">
        <v>0</v>
      </c>
      <c r="BE414" s="659">
        <v>0</v>
      </c>
      <c r="BF414" s="417"/>
      <c r="BG414" s="408"/>
      <c r="BH414" s="408"/>
      <c r="BI414" s="408"/>
      <c r="BJ414" s="408"/>
      <c r="BK414" s="408"/>
    </row>
    <row r="415" spans="1:63" s="390" customFormat="1" ht="12.75">
      <c r="A415" s="411"/>
      <c r="B415" s="347" t="s">
        <v>377</v>
      </c>
      <c r="C415" s="676">
        <v>0</v>
      </c>
      <c r="D415" s="677">
        <v>0</v>
      </c>
      <c r="E415" s="677">
        <v>0</v>
      </c>
      <c r="F415" s="677">
        <v>0</v>
      </c>
      <c r="G415" s="677">
        <v>0</v>
      </c>
      <c r="H415" s="677">
        <v>0</v>
      </c>
      <c r="I415" s="677">
        <v>0</v>
      </c>
      <c r="J415" s="677">
        <v>0</v>
      </c>
      <c r="K415" s="677">
        <v>0</v>
      </c>
      <c r="L415" s="677">
        <v>0</v>
      </c>
      <c r="M415" s="677">
        <v>0</v>
      </c>
      <c r="N415" s="678">
        <v>0</v>
      </c>
      <c r="O415" s="676">
        <v>0</v>
      </c>
      <c r="P415" s="677">
        <v>0</v>
      </c>
      <c r="Q415" s="677">
        <v>0</v>
      </c>
      <c r="R415" s="677">
        <v>0</v>
      </c>
      <c r="S415" s="677">
        <v>0</v>
      </c>
      <c r="T415" s="677">
        <v>0</v>
      </c>
      <c r="U415" s="677">
        <v>0</v>
      </c>
      <c r="V415" s="677">
        <v>0</v>
      </c>
      <c r="W415" s="677">
        <v>0</v>
      </c>
      <c r="X415" s="677">
        <v>0</v>
      </c>
      <c r="Y415" s="677">
        <v>0</v>
      </c>
      <c r="Z415" s="678">
        <v>0</v>
      </c>
      <c r="AA415" s="679">
        <v>0</v>
      </c>
      <c r="AB415" s="677">
        <v>0</v>
      </c>
      <c r="AC415" s="677">
        <v>0</v>
      </c>
      <c r="AD415" s="677">
        <v>0</v>
      </c>
      <c r="AE415" s="677">
        <v>0</v>
      </c>
      <c r="AF415" s="677">
        <v>0</v>
      </c>
      <c r="AG415" s="677">
        <v>0</v>
      </c>
      <c r="AH415" s="677">
        <v>0</v>
      </c>
      <c r="AI415" s="677">
        <v>0</v>
      </c>
      <c r="AJ415" s="677">
        <v>0</v>
      </c>
      <c r="AK415" s="677">
        <v>0</v>
      </c>
      <c r="AL415" s="677">
        <v>0</v>
      </c>
      <c r="AM415" s="677">
        <v>0</v>
      </c>
      <c r="AN415" s="677">
        <v>0</v>
      </c>
      <c r="AO415" s="677">
        <v>0</v>
      </c>
      <c r="AP415" s="677">
        <v>0</v>
      </c>
      <c r="AQ415" s="677">
        <v>0</v>
      </c>
      <c r="AR415" s="677">
        <v>0</v>
      </c>
      <c r="AS415" s="677">
        <v>0</v>
      </c>
      <c r="AT415" s="677">
        <v>0</v>
      </c>
      <c r="AU415" s="677">
        <v>0</v>
      </c>
      <c r="AV415" s="657">
        <v>0</v>
      </c>
      <c r="AW415" s="658">
        <v>0</v>
      </c>
      <c r="AX415" s="658">
        <v>0</v>
      </c>
      <c r="AY415" s="658">
        <v>0</v>
      </c>
      <c r="AZ415" s="658">
        <v>0</v>
      </c>
      <c r="BA415" s="658">
        <v>0</v>
      </c>
      <c r="BB415" s="658">
        <v>0</v>
      </c>
      <c r="BC415" s="658">
        <v>0</v>
      </c>
      <c r="BD415" s="658">
        <v>0</v>
      </c>
      <c r="BE415" s="659">
        <v>0</v>
      </c>
      <c r="BF415" s="417"/>
      <c r="BG415" s="408"/>
      <c r="BH415" s="408"/>
      <c r="BI415" s="408"/>
      <c r="BJ415" s="408"/>
      <c r="BK415" s="408"/>
    </row>
    <row r="416" spans="1:63" s="390" customFormat="1" ht="12.75">
      <c r="A416" s="411"/>
      <c r="B416" s="347" t="s">
        <v>67</v>
      </c>
      <c r="C416" s="676">
        <v>0</v>
      </c>
      <c r="D416" s="677">
        <v>0</v>
      </c>
      <c r="E416" s="677">
        <v>0</v>
      </c>
      <c r="F416" s="677">
        <v>0</v>
      </c>
      <c r="G416" s="677">
        <v>0</v>
      </c>
      <c r="H416" s="677">
        <v>0</v>
      </c>
      <c r="I416" s="677">
        <v>0</v>
      </c>
      <c r="J416" s="677">
        <v>0</v>
      </c>
      <c r="K416" s="677">
        <v>0</v>
      </c>
      <c r="L416" s="677">
        <v>0</v>
      </c>
      <c r="M416" s="677">
        <v>0</v>
      </c>
      <c r="N416" s="678">
        <v>0</v>
      </c>
      <c r="O416" s="676">
        <v>0</v>
      </c>
      <c r="P416" s="677">
        <v>0</v>
      </c>
      <c r="Q416" s="677">
        <v>0</v>
      </c>
      <c r="R416" s="677">
        <v>0</v>
      </c>
      <c r="S416" s="677">
        <v>0</v>
      </c>
      <c r="T416" s="677">
        <v>0</v>
      </c>
      <c r="U416" s="677">
        <v>0</v>
      </c>
      <c r="V416" s="677">
        <v>0</v>
      </c>
      <c r="W416" s="677">
        <v>0</v>
      </c>
      <c r="X416" s="677">
        <v>0</v>
      </c>
      <c r="Y416" s="677">
        <v>0</v>
      </c>
      <c r="Z416" s="678">
        <v>0</v>
      </c>
      <c r="AA416" s="679">
        <v>0</v>
      </c>
      <c r="AB416" s="677">
        <v>0</v>
      </c>
      <c r="AC416" s="677">
        <v>0</v>
      </c>
      <c r="AD416" s="677">
        <v>0</v>
      </c>
      <c r="AE416" s="677">
        <v>0</v>
      </c>
      <c r="AF416" s="677">
        <v>0</v>
      </c>
      <c r="AG416" s="677">
        <v>0</v>
      </c>
      <c r="AH416" s="677">
        <v>0</v>
      </c>
      <c r="AI416" s="677">
        <v>0</v>
      </c>
      <c r="AJ416" s="677">
        <v>0</v>
      </c>
      <c r="AK416" s="677">
        <v>0</v>
      </c>
      <c r="AL416" s="677">
        <v>0</v>
      </c>
      <c r="AM416" s="677">
        <v>0</v>
      </c>
      <c r="AN416" s="677">
        <v>0</v>
      </c>
      <c r="AO416" s="677">
        <v>0</v>
      </c>
      <c r="AP416" s="677">
        <v>0</v>
      </c>
      <c r="AQ416" s="677">
        <v>0</v>
      </c>
      <c r="AR416" s="677">
        <v>0</v>
      </c>
      <c r="AS416" s="677">
        <v>0</v>
      </c>
      <c r="AT416" s="677">
        <v>0</v>
      </c>
      <c r="AU416" s="677">
        <v>0</v>
      </c>
      <c r="AV416" s="657">
        <v>0</v>
      </c>
      <c r="AW416" s="658">
        <v>0</v>
      </c>
      <c r="AX416" s="658">
        <v>0</v>
      </c>
      <c r="AY416" s="658">
        <v>0</v>
      </c>
      <c r="AZ416" s="658">
        <v>0</v>
      </c>
      <c r="BA416" s="658">
        <v>0</v>
      </c>
      <c r="BB416" s="658">
        <v>0</v>
      </c>
      <c r="BC416" s="658">
        <v>0</v>
      </c>
      <c r="BD416" s="658">
        <v>0</v>
      </c>
      <c r="BE416" s="659">
        <v>0</v>
      </c>
      <c r="BF416" s="417"/>
      <c r="BG416" s="408"/>
      <c r="BH416" s="408"/>
      <c r="BI416" s="408"/>
      <c r="BJ416" s="408"/>
      <c r="BK416" s="408"/>
    </row>
    <row r="417" spans="1:63" s="408" customFormat="1" ht="12.75">
      <c r="A417" s="411" t="s">
        <v>73</v>
      </c>
      <c r="B417" s="404" t="s">
        <v>74</v>
      </c>
      <c r="C417" s="676">
        <v>0</v>
      </c>
      <c r="D417" s="677">
        <v>0</v>
      </c>
      <c r="E417" s="677">
        <v>0</v>
      </c>
      <c r="F417" s="677">
        <v>0</v>
      </c>
      <c r="G417" s="677">
        <v>0</v>
      </c>
      <c r="H417" s="677">
        <v>0</v>
      </c>
      <c r="I417" s="677">
        <v>0</v>
      </c>
      <c r="J417" s="677">
        <v>0</v>
      </c>
      <c r="K417" s="677">
        <v>0</v>
      </c>
      <c r="L417" s="677">
        <v>0</v>
      </c>
      <c r="M417" s="677">
        <v>0</v>
      </c>
      <c r="N417" s="678">
        <v>0</v>
      </c>
      <c r="O417" s="657">
        <v>0</v>
      </c>
      <c r="P417" s="658">
        <v>0</v>
      </c>
      <c r="Q417" s="658">
        <v>0</v>
      </c>
      <c r="R417" s="658">
        <v>0</v>
      </c>
      <c r="S417" s="658">
        <v>0</v>
      </c>
      <c r="T417" s="658">
        <v>0</v>
      </c>
      <c r="U417" s="658">
        <v>0</v>
      </c>
      <c r="V417" s="658">
        <v>0</v>
      </c>
      <c r="W417" s="658">
        <v>0</v>
      </c>
      <c r="X417" s="658">
        <v>0</v>
      </c>
      <c r="Y417" s="658">
        <v>0</v>
      </c>
      <c r="Z417" s="659">
        <v>0</v>
      </c>
      <c r="AA417" s="660">
        <v>263.83707955</v>
      </c>
      <c r="AB417" s="677">
        <v>0</v>
      </c>
      <c r="AC417" s="677">
        <v>0</v>
      </c>
      <c r="AD417" s="658">
        <v>0</v>
      </c>
      <c r="AE417" s="658">
        <v>0</v>
      </c>
      <c r="AF417" s="658">
        <v>0</v>
      </c>
      <c r="AG417" s="658">
        <v>0</v>
      </c>
      <c r="AH417" s="658">
        <v>0</v>
      </c>
      <c r="AI417" s="658">
        <v>0</v>
      </c>
      <c r="AJ417" s="658">
        <v>0</v>
      </c>
      <c r="AK417" s="658">
        <v>0</v>
      </c>
      <c r="AL417" s="658">
        <v>0</v>
      </c>
      <c r="AM417" s="658">
        <v>0</v>
      </c>
      <c r="AN417" s="658">
        <v>0</v>
      </c>
      <c r="AO417" s="658">
        <v>0</v>
      </c>
      <c r="AP417" s="658">
        <v>0</v>
      </c>
      <c r="AQ417" s="658">
        <v>0</v>
      </c>
      <c r="AR417" s="658">
        <v>0</v>
      </c>
      <c r="AS417" s="658">
        <v>0</v>
      </c>
      <c r="AT417" s="658">
        <v>0</v>
      </c>
      <c r="AU417" s="658">
        <v>0</v>
      </c>
      <c r="AV417" s="657">
        <v>0</v>
      </c>
      <c r="AW417" s="658">
        <v>29.517264449999999</v>
      </c>
      <c r="AX417" s="658">
        <v>0</v>
      </c>
      <c r="AY417" s="658">
        <v>0</v>
      </c>
      <c r="AZ417" s="658">
        <v>0</v>
      </c>
      <c r="BA417" s="658">
        <v>29.517264449999999</v>
      </c>
      <c r="BB417" s="658">
        <v>28.79439137</v>
      </c>
      <c r="BC417" s="658">
        <v>0</v>
      </c>
      <c r="BD417" s="658">
        <v>205.52542373</v>
      </c>
      <c r="BE417" s="659">
        <v>263.83707955</v>
      </c>
      <c r="BF417" s="417"/>
    </row>
    <row r="418" spans="1:63" s="390" customFormat="1" ht="12.75">
      <c r="A418" s="411"/>
      <c r="B418" s="347" t="s">
        <v>361</v>
      </c>
      <c r="C418" s="676">
        <v>0</v>
      </c>
      <c r="D418" s="677">
        <v>0</v>
      </c>
      <c r="E418" s="677">
        <v>0</v>
      </c>
      <c r="F418" s="677">
        <v>0</v>
      </c>
      <c r="G418" s="677">
        <v>0</v>
      </c>
      <c r="H418" s="677">
        <v>0</v>
      </c>
      <c r="I418" s="677">
        <v>0</v>
      </c>
      <c r="J418" s="677">
        <v>0</v>
      </c>
      <c r="K418" s="677">
        <v>0</v>
      </c>
      <c r="L418" s="677">
        <v>0</v>
      </c>
      <c r="M418" s="677">
        <v>0</v>
      </c>
      <c r="N418" s="678">
        <v>0</v>
      </c>
      <c r="O418" s="676">
        <v>0</v>
      </c>
      <c r="P418" s="677">
        <v>0</v>
      </c>
      <c r="Q418" s="677">
        <v>0</v>
      </c>
      <c r="R418" s="677">
        <v>0</v>
      </c>
      <c r="S418" s="677">
        <v>0</v>
      </c>
      <c r="T418" s="677">
        <v>0</v>
      </c>
      <c r="U418" s="677">
        <v>0</v>
      </c>
      <c r="V418" s="677">
        <v>0</v>
      </c>
      <c r="W418" s="677">
        <v>0</v>
      </c>
      <c r="X418" s="677">
        <v>0</v>
      </c>
      <c r="Y418" s="677">
        <v>0</v>
      </c>
      <c r="Z418" s="678">
        <v>0</v>
      </c>
      <c r="AA418" s="679">
        <v>263.83707955</v>
      </c>
      <c r="AB418" s="677">
        <v>0</v>
      </c>
      <c r="AC418" s="677">
        <v>0</v>
      </c>
      <c r="AD418" s="677">
        <v>0</v>
      </c>
      <c r="AE418" s="677">
        <v>0</v>
      </c>
      <c r="AF418" s="677">
        <v>0</v>
      </c>
      <c r="AG418" s="677">
        <v>0</v>
      </c>
      <c r="AH418" s="677">
        <v>0</v>
      </c>
      <c r="AI418" s="677">
        <v>0</v>
      </c>
      <c r="AJ418" s="677">
        <v>0</v>
      </c>
      <c r="AK418" s="677">
        <v>0</v>
      </c>
      <c r="AL418" s="677">
        <v>0</v>
      </c>
      <c r="AM418" s="677">
        <v>0</v>
      </c>
      <c r="AN418" s="677">
        <v>0</v>
      </c>
      <c r="AO418" s="677">
        <v>0</v>
      </c>
      <c r="AP418" s="677">
        <v>0</v>
      </c>
      <c r="AQ418" s="677">
        <v>0</v>
      </c>
      <c r="AR418" s="677">
        <v>0</v>
      </c>
      <c r="AS418" s="677">
        <v>0</v>
      </c>
      <c r="AT418" s="677">
        <v>0</v>
      </c>
      <c r="AU418" s="677">
        <v>0</v>
      </c>
      <c r="AV418" s="657">
        <v>0</v>
      </c>
      <c r="AW418" s="658">
        <v>29.517264449999999</v>
      </c>
      <c r="AX418" s="658">
        <v>0</v>
      </c>
      <c r="AY418" s="658">
        <v>0</v>
      </c>
      <c r="AZ418" s="658">
        <v>0</v>
      </c>
      <c r="BA418" s="658">
        <v>29.517264449999999</v>
      </c>
      <c r="BB418" s="658">
        <v>28.79439137</v>
      </c>
      <c r="BC418" s="658">
        <v>0</v>
      </c>
      <c r="BD418" s="658">
        <v>205.52542373</v>
      </c>
      <c r="BE418" s="659">
        <v>263.83707955</v>
      </c>
      <c r="BF418" s="417"/>
      <c r="BG418" s="408"/>
      <c r="BH418" s="408"/>
      <c r="BI418" s="408"/>
      <c r="BJ418" s="408"/>
      <c r="BK418" s="408"/>
    </row>
    <row r="419" spans="1:63" s="390" customFormat="1" ht="12.75">
      <c r="A419" s="411"/>
      <c r="B419" s="347" t="s">
        <v>362</v>
      </c>
      <c r="C419" s="676">
        <v>0</v>
      </c>
      <c r="D419" s="677">
        <v>0</v>
      </c>
      <c r="E419" s="677">
        <v>0</v>
      </c>
      <c r="F419" s="677">
        <v>0</v>
      </c>
      <c r="G419" s="677">
        <v>0</v>
      </c>
      <c r="H419" s="677">
        <v>0</v>
      </c>
      <c r="I419" s="677">
        <v>0</v>
      </c>
      <c r="J419" s="677">
        <v>0</v>
      </c>
      <c r="K419" s="677">
        <v>0</v>
      </c>
      <c r="L419" s="677">
        <v>0</v>
      </c>
      <c r="M419" s="677">
        <v>0</v>
      </c>
      <c r="N419" s="678">
        <v>0</v>
      </c>
      <c r="O419" s="676">
        <v>0</v>
      </c>
      <c r="P419" s="677">
        <v>0</v>
      </c>
      <c r="Q419" s="677">
        <v>0</v>
      </c>
      <c r="R419" s="677">
        <v>0</v>
      </c>
      <c r="S419" s="677">
        <v>0</v>
      </c>
      <c r="T419" s="677">
        <v>0</v>
      </c>
      <c r="U419" s="677">
        <v>0</v>
      </c>
      <c r="V419" s="677">
        <v>0</v>
      </c>
      <c r="W419" s="677">
        <v>0</v>
      </c>
      <c r="X419" s="677">
        <v>0</v>
      </c>
      <c r="Y419" s="677">
        <v>0</v>
      </c>
      <c r="Z419" s="678">
        <v>0</v>
      </c>
      <c r="AA419" s="679">
        <v>0</v>
      </c>
      <c r="AB419" s="677">
        <v>0</v>
      </c>
      <c r="AC419" s="677">
        <v>0</v>
      </c>
      <c r="AD419" s="677">
        <v>0</v>
      </c>
      <c r="AE419" s="677">
        <v>0</v>
      </c>
      <c r="AF419" s="677">
        <v>0</v>
      </c>
      <c r="AG419" s="677">
        <v>0</v>
      </c>
      <c r="AH419" s="677">
        <v>0</v>
      </c>
      <c r="AI419" s="677">
        <v>0</v>
      </c>
      <c r="AJ419" s="677">
        <v>0</v>
      </c>
      <c r="AK419" s="677">
        <v>0</v>
      </c>
      <c r="AL419" s="677">
        <v>0</v>
      </c>
      <c r="AM419" s="677">
        <v>0</v>
      </c>
      <c r="AN419" s="677">
        <v>0</v>
      </c>
      <c r="AO419" s="677">
        <v>0</v>
      </c>
      <c r="AP419" s="677">
        <v>0</v>
      </c>
      <c r="AQ419" s="677">
        <v>0</v>
      </c>
      <c r="AR419" s="677">
        <v>0</v>
      </c>
      <c r="AS419" s="677">
        <v>0</v>
      </c>
      <c r="AT419" s="677">
        <v>0</v>
      </c>
      <c r="AU419" s="677">
        <v>0</v>
      </c>
      <c r="AV419" s="657">
        <v>0</v>
      </c>
      <c r="AW419" s="658">
        <v>0</v>
      </c>
      <c r="AX419" s="658">
        <v>0</v>
      </c>
      <c r="AY419" s="658">
        <v>0</v>
      </c>
      <c r="AZ419" s="658">
        <v>0</v>
      </c>
      <c r="BA419" s="658">
        <v>0</v>
      </c>
      <c r="BB419" s="658">
        <v>0</v>
      </c>
      <c r="BC419" s="658">
        <v>0</v>
      </c>
      <c r="BD419" s="658">
        <v>0</v>
      </c>
      <c r="BE419" s="659">
        <v>0</v>
      </c>
      <c r="BF419" s="417"/>
      <c r="BG419" s="408"/>
      <c r="BH419" s="408"/>
      <c r="BI419" s="408"/>
      <c r="BJ419" s="408"/>
      <c r="BK419" s="408"/>
    </row>
    <row r="420" spans="1:63" s="390" customFormat="1" ht="12.75">
      <c r="A420" s="411"/>
      <c r="B420" s="347" t="s">
        <v>363</v>
      </c>
      <c r="C420" s="676">
        <v>0</v>
      </c>
      <c r="D420" s="677">
        <v>0</v>
      </c>
      <c r="E420" s="677">
        <v>0</v>
      </c>
      <c r="F420" s="677">
        <v>0</v>
      </c>
      <c r="G420" s="677">
        <v>0</v>
      </c>
      <c r="H420" s="677">
        <v>0</v>
      </c>
      <c r="I420" s="677">
        <v>0</v>
      </c>
      <c r="J420" s="677">
        <v>0</v>
      </c>
      <c r="K420" s="677">
        <v>0</v>
      </c>
      <c r="L420" s="677">
        <v>0</v>
      </c>
      <c r="M420" s="677">
        <v>0</v>
      </c>
      <c r="N420" s="678">
        <v>0</v>
      </c>
      <c r="O420" s="676">
        <v>0</v>
      </c>
      <c r="P420" s="677">
        <v>0</v>
      </c>
      <c r="Q420" s="677">
        <v>0</v>
      </c>
      <c r="R420" s="677">
        <v>0</v>
      </c>
      <c r="S420" s="677">
        <v>0</v>
      </c>
      <c r="T420" s="677">
        <v>0</v>
      </c>
      <c r="U420" s="677">
        <v>0</v>
      </c>
      <c r="V420" s="677">
        <v>0</v>
      </c>
      <c r="W420" s="677">
        <v>0</v>
      </c>
      <c r="X420" s="677">
        <v>0</v>
      </c>
      <c r="Y420" s="677">
        <v>0</v>
      </c>
      <c r="Z420" s="678">
        <v>0</v>
      </c>
      <c r="AA420" s="679">
        <v>0</v>
      </c>
      <c r="AB420" s="677">
        <v>0</v>
      </c>
      <c r="AC420" s="677">
        <v>0</v>
      </c>
      <c r="AD420" s="677">
        <v>0</v>
      </c>
      <c r="AE420" s="677">
        <v>0</v>
      </c>
      <c r="AF420" s="677">
        <v>0</v>
      </c>
      <c r="AG420" s="677">
        <v>0</v>
      </c>
      <c r="AH420" s="677">
        <v>0</v>
      </c>
      <c r="AI420" s="677">
        <v>0</v>
      </c>
      <c r="AJ420" s="677">
        <v>0</v>
      </c>
      <c r="AK420" s="677">
        <v>0</v>
      </c>
      <c r="AL420" s="677">
        <v>0</v>
      </c>
      <c r="AM420" s="677">
        <v>0</v>
      </c>
      <c r="AN420" s="677">
        <v>0</v>
      </c>
      <c r="AO420" s="677">
        <v>0</v>
      </c>
      <c r="AP420" s="677">
        <v>0</v>
      </c>
      <c r="AQ420" s="677">
        <v>0</v>
      </c>
      <c r="AR420" s="677">
        <v>0</v>
      </c>
      <c r="AS420" s="677">
        <v>0</v>
      </c>
      <c r="AT420" s="677">
        <v>0</v>
      </c>
      <c r="AU420" s="677">
        <v>0</v>
      </c>
      <c r="AV420" s="657">
        <v>0</v>
      </c>
      <c r="AW420" s="658">
        <v>0</v>
      </c>
      <c r="AX420" s="658">
        <v>0</v>
      </c>
      <c r="AY420" s="658">
        <v>0</v>
      </c>
      <c r="AZ420" s="658">
        <v>0</v>
      </c>
      <c r="BA420" s="658">
        <v>0</v>
      </c>
      <c r="BB420" s="658">
        <v>0</v>
      </c>
      <c r="BC420" s="658">
        <v>0</v>
      </c>
      <c r="BD420" s="658">
        <v>0</v>
      </c>
      <c r="BE420" s="659">
        <v>0</v>
      </c>
      <c r="BF420" s="417"/>
      <c r="BG420" s="408"/>
      <c r="BH420" s="408"/>
      <c r="BI420" s="408"/>
      <c r="BJ420" s="408"/>
      <c r="BK420" s="408"/>
    </row>
    <row r="421" spans="1:63" s="390" customFormat="1" ht="12.75">
      <c r="A421" s="411"/>
      <c r="B421" s="347" t="s">
        <v>364</v>
      </c>
      <c r="C421" s="676">
        <v>0</v>
      </c>
      <c r="D421" s="677">
        <v>0</v>
      </c>
      <c r="E421" s="677">
        <v>0</v>
      </c>
      <c r="F421" s="677">
        <v>0</v>
      </c>
      <c r="G421" s="677">
        <v>0</v>
      </c>
      <c r="H421" s="677">
        <v>0</v>
      </c>
      <c r="I421" s="677">
        <v>0</v>
      </c>
      <c r="J421" s="677">
        <v>0</v>
      </c>
      <c r="K421" s="677">
        <v>0</v>
      </c>
      <c r="L421" s="677">
        <v>0</v>
      </c>
      <c r="M421" s="677">
        <v>0</v>
      </c>
      <c r="N421" s="678">
        <v>0</v>
      </c>
      <c r="O421" s="676">
        <v>0</v>
      </c>
      <c r="P421" s="677">
        <v>0</v>
      </c>
      <c r="Q421" s="677">
        <v>0</v>
      </c>
      <c r="R421" s="677">
        <v>0</v>
      </c>
      <c r="S421" s="677">
        <v>0</v>
      </c>
      <c r="T421" s="677">
        <v>0</v>
      </c>
      <c r="U421" s="677">
        <v>0</v>
      </c>
      <c r="V421" s="677">
        <v>0</v>
      </c>
      <c r="W421" s="677">
        <v>0</v>
      </c>
      <c r="X421" s="677">
        <v>0</v>
      </c>
      <c r="Y421" s="677">
        <v>0</v>
      </c>
      <c r="Z421" s="678">
        <v>0</v>
      </c>
      <c r="AA421" s="679">
        <v>0</v>
      </c>
      <c r="AB421" s="677">
        <v>0</v>
      </c>
      <c r="AC421" s="677">
        <v>0</v>
      </c>
      <c r="AD421" s="677">
        <v>0</v>
      </c>
      <c r="AE421" s="677">
        <v>0</v>
      </c>
      <c r="AF421" s="677">
        <v>0</v>
      </c>
      <c r="AG421" s="677">
        <v>0</v>
      </c>
      <c r="AH421" s="677">
        <v>0</v>
      </c>
      <c r="AI421" s="677">
        <v>0</v>
      </c>
      <c r="AJ421" s="677">
        <v>0</v>
      </c>
      <c r="AK421" s="677">
        <v>0</v>
      </c>
      <c r="AL421" s="677">
        <v>0</v>
      </c>
      <c r="AM421" s="677">
        <v>0</v>
      </c>
      <c r="AN421" s="677">
        <v>0</v>
      </c>
      <c r="AO421" s="677">
        <v>0</v>
      </c>
      <c r="AP421" s="677">
        <v>0</v>
      </c>
      <c r="AQ421" s="677">
        <v>0</v>
      </c>
      <c r="AR421" s="677">
        <v>0</v>
      </c>
      <c r="AS421" s="677">
        <v>0</v>
      </c>
      <c r="AT421" s="677">
        <v>0</v>
      </c>
      <c r="AU421" s="677">
        <v>0</v>
      </c>
      <c r="AV421" s="657">
        <v>0</v>
      </c>
      <c r="AW421" s="658">
        <v>0</v>
      </c>
      <c r="AX421" s="658">
        <v>0</v>
      </c>
      <c r="AY421" s="658">
        <v>0</v>
      </c>
      <c r="AZ421" s="658">
        <v>0</v>
      </c>
      <c r="BA421" s="658">
        <v>0</v>
      </c>
      <c r="BB421" s="658">
        <v>0</v>
      </c>
      <c r="BC421" s="658">
        <v>0</v>
      </c>
      <c r="BD421" s="658">
        <v>0</v>
      </c>
      <c r="BE421" s="659">
        <v>0</v>
      </c>
      <c r="BF421" s="417"/>
      <c r="BG421" s="408"/>
      <c r="BH421" s="408"/>
      <c r="BI421" s="408"/>
      <c r="BJ421" s="408"/>
      <c r="BK421" s="408"/>
    </row>
    <row r="422" spans="1:63" s="390" customFormat="1" ht="12.75">
      <c r="A422" s="411"/>
      <c r="B422" s="347" t="s">
        <v>365</v>
      </c>
      <c r="C422" s="676">
        <v>0</v>
      </c>
      <c r="D422" s="677">
        <v>0</v>
      </c>
      <c r="E422" s="677">
        <v>0</v>
      </c>
      <c r="F422" s="677">
        <v>0</v>
      </c>
      <c r="G422" s="677">
        <v>0</v>
      </c>
      <c r="H422" s="677">
        <v>0</v>
      </c>
      <c r="I422" s="677">
        <v>0</v>
      </c>
      <c r="J422" s="677">
        <v>0</v>
      </c>
      <c r="K422" s="677">
        <v>0</v>
      </c>
      <c r="L422" s="677">
        <v>0</v>
      </c>
      <c r="M422" s="677">
        <v>0</v>
      </c>
      <c r="N422" s="678">
        <v>0</v>
      </c>
      <c r="O422" s="676">
        <v>0</v>
      </c>
      <c r="P422" s="677">
        <v>0</v>
      </c>
      <c r="Q422" s="677">
        <v>0</v>
      </c>
      <c r="R422" s="677">
        <v>0</v>
      </c>
      <c r="S422" s="677">
        <v>0</v>
      </c>
      <c r="T422" s="677">
        <v>0</v>
      </c>
      <c r="U422" s="677">
        <v>0</v>
      </c>
      <c r="V422" s="677">
        <v>0</v>
      </c>
      <c r="W422" s="677">
        <v>0</v>
      </c>
      <c r="X422" s="677">
        <v>0</v>
      </c>
      <c r="Y422" s="677">
        <v>0</v>
      </c>
      <c r="Z422" s="678">
        <v>0</v>
      </c>
      <c r="AA422" s="679">
        <v>0</v>
      </c>
      <c r="AB422" s="677">
        <v>0</v>
      </c>
      <c r="AC422" s="677">
        <v>0</v>
      </c>
      <c r="AD422" s="677">
        <v>0</v>
      </c>
      <c r="AE422" s="677">
        <v>0</v>
      </c>
      <c r="AF422" s="677">
        <v>0</v>
      </c>
      <c r="AG422" s="677">
        <v>0</v>
      </c>
      <c r="AH422" s="677">
        <v>0</v>
      </c>
      <c r="AI422" s="677">
        <v>0</v>
      </c>
      <c r="AJ422" s="677">
        <v>0</v>
      </c>
      <c r="AK422" s="677">
        <v>0</v>
      </c>
      <c r="AL422" s="677">
        <v>0</v>
      </c>
      <c r="AM422" s="677">
        <v>0</v>
      </c>
      <c r="AN422" s="677">
        <v>0</v>
      </c>
      <c r="AO422" s="677">
        <v>0</v>
      </c>
      <c r="AP422" s="677">
        <v>0</v>
      </c>
      <c r="AQ422" s="677">
        <v>0</v>
      </c>
      <c r="AR422" s="677">
        <v>0</v>
      </c>
      <c r="AS422" s="677">
        <v>0</v>
      </c>
      <c r="AT422" s="677">
        <v>0</v>
      </c>
      <c r="AU422" s="677">
        <v>0</v>
      </c>
      <c r="AV422" s="657">
        <v>0</v>
      </c>
      <c r="AW422" s="658">
        <v>0</v>
      </c>
      <c r="AX422" s="658">
        <v>0</v>
      </c>
      <c r="AY422" s="658">
        <v>0</v>
      </c>
      <c r="AZ422" s="658">
        <v>0</v>
      </c>
      <c r="BA422" s="658">
        <v>0</v>
      </c>
      <c r="BB422" s="658">
        <v>0</v>
      </c>
      <c r="BC422" s="658">
        <v>0</v>
      </c>
      <c r="BD422" s="658">
        <v>0</v>
      </c>
      <c r="BE422" s="659">
        <v>0</v>
      </c>
      <c r="BF422" s="417"/>
      <c r="BG422" s="408"/>
      <c r="BH422" s="408"/>
      <c r="BI422" s="408"/>
      <c r="BJ422" s="408"/>
      <c r="BK422" s="408"/>
    </row>
    <row r="423" spans="1:63" s="390" customFormat="1" ht="12.75">
      <c r="A423" s="411"/>
      <c r="B423" s="347" t="s">
        <v>366</v>
      </c>
      <c r="C423" s="676">
        <v>0</v>
      </c>
      <c r="D423" s="677">
        <v>0</v>
      </c>
      <c r="E423" s="677">
        <v>0</v>
      </c>
      <c r="F423" s="677">
        <v>0</v>
      </c>
      <c r="G423" s="677">
        <v>0</v>
      </c>
      <c r="H423" s="677">
        <v>0</v>
      </c>
      <c r="I423" s="677">
        <v>0</v>
      </c>
      <c r="J423" s="677">
        <v>0</v>
      </c>
      <c r="K423" s="677">
        <v>0</v>
      </c>
      <c r="L423" s="677">
        <v>0</v>
      </c>
      <c r="M423" s="677">
        <v>0</v>
      </c>
      <c r="N423" s="678">
        <v>0</v>
      </c>
      <c r="O423" s="676">
        <v>0</v>
      </c>
      <c r="P423" s="677">
        <v>0</v>
      </c>
      <c r="Q423" s="677">
        <v>0</v>
      </c>
      <c r="R423" s="677">
        <v>0</v>
      </c>
      <c r="S423" s="677">
        <v>0</v>
      </c>
      <c r="T423" s="677">
        <v>0</v>
      </c>
      <c r="U423" s="677">
        <v>0</v>
      </c>
      <c r="V423" s="677">
        <v>0</v>
      </c>
      <c r="W423" s="677">
        <v>0</v>
      </c>
      <c r="X423" s="677">
        <v>0</v>
      </c>
      <c r="Y423" s="677">
        <v>0</v>
      </c>
      <c r="Z423" s="678">
        <v>0</v>
      </c>
      <c r="AA423" s="679">
        <v>0</v>
      </c>
      <c r="AB423" s="677">
        <v>0</v>
      </c>
      <c r="AC423" s="677">
        <v>0</v>
      </c>
      <c r="AD423" s="677">
        <v>0</v>
      </c>
      <c r="AE423" s="677">
        <v>0</v>
      </c>
      <c r="AF423" s="677">
        <v>0</v>
      </c>
      <c r="AG423" s="677">
        <v>0</v>
      </c>
      <c r="AH423" s="677">
        <v>0</v>
      </c>
      <c r="AI423" s="677">
        <v>0</v>
      </c>
      <c r="AJ423" s="677">
        <v>0</v>
      </c>
      <c r="AK423" s="677">
        <v>0</v>
      </c>
      <c r="AL423" s="677">
        <v>0</v>
      </c>
      <c r="AM423" s="677">
        <v>0</v>
      </c>
      <c r="AN423" s="677">
        <v>0</v>
      </c>
      <c r="AO423" s="677">
        <v>0</v>
      </c>
      <c r="AP423" s="677">
        <v>0</v>
      </c>
      <c r="AQ423" s="677">
        <v>0</v>
      </c>
      <c r="AR423" s="677">
        <v>0</v>
      </c>
      <c r="AS423" s="677">
        <v>0</v>
      </c>
      <c r="AT423" s="677">
        <v>0</v>
      </c>
      <c r="AU423" s="677">
        <v>0</v>
      </c>
      <c r="AV423" s="657">
        <v>0</v>
      </c>
      <c r="AW423" s="658">
        <v>0</v>
      </c>
      <c r="AX423" s="658">
        <v>0</v>
      </c>
      <c r="AY423" s="658">
        <v>0</v>
      </c>
      <c r="AZ423" s="658">
        <v>0</v>
      </c>
      <c r="BA423" s="658">
        <v>0</v>
      </c>
      <c r="BB423" s="658">
        <v>0</v>
      </c>
      <c r="BC423" s="658">
        <v>0</v>
      </c>
      <c r="BD423" s="658">
        <v>0</v>
      </c>
      <c r="BE423" s="659">
        <v>0</v>
      </c>
      <c r="BF423" s="417"/>
      <c r="BG423" s="408"/>
      <c r="BH423" s="408"/>
      <c r="BI423" s="408"/>
      <c r="BJ423" s="408"/>
      <c r="BK423" s="408"/>
    </row>
    <row r="424" spans="1:63" s="390" customFormat="1" ht="12.75">
      <c r="A424" s="411"/>
      <c r="B424" s="347" t="s">
        <v>367</v>
      </c>
      <c r="C424" s="676">
        <v>0</v>
      </c>
      <c r="D424" s="677">
        <v>0</v>
      </c>
      <c r="E424" s="677">
        <v>0</v>
      </c>
      <c r="F424" s="677">
        <v>0</v>
      </c>
      <c r="G424" s="677">
        <v>0</v>
      </c>
      <c r="H424" s="677">
        <v>0</v>
      </c>
      <c r="I424" s="677">
        <v>0</v>
      </c>
      <c r="J424" s="677">
        <v>0</v>
      </c>
      <c r="K424" s="677">
        <v>0</v>
      </c>
      <c r="L424" s="677">
        <v>0</v>
      </c>
      <c r="M424" s="677">
        <v>0</v>
      </c>
      <c r="N424" s="678">
        <v>0</v>
      </c>
      <c r="O424" s="676">
        <v>0</v>
      </c>
      <c r="P424" s="677">
        <v>0</v>
      </c>
      <c r="Q424" s="677">
        <v>0</v>
      </c>
      <c r="R424" s="677">
        <v>0</v>
      </c>
      <c r="S424" s="677">
        <v>0</v>
      </c>
      <c r="T424" s="677">
        <v>0</v>
      </c>
      <c r="U424" s="677">
        <v>0</v>
      </c>
      <c r="V424" s="677">
        <v>0</v>
      </c>
      <c r="W424" s="677">
        <v>0</v>
      </c>
      <c r="X424" s="677">
        <v>0</v>
      </c>
      <c r="Y424" s="677">
        <v>0</v>
      </c>
      <c r="Z424" s="678">
        <v>0</v>
      </c>
      <c r="AA424" s="679">
        <v>0</v>
      </c>
      <c r="AB424" s="677">
        <v>0</v>
      </c>
      <c r="AC424" s="677">
        <v>0</v>
      </c>
      <c r="AD424" s="677">
        <v>0</v>
      </c>
      <c r="AE424" s="677">
        <v>0</v>
      </c>
      <c r="AF424" s="677">
        <v>0</v>
      </c>
      <c r="AG424" s="677">
        <v>0</v>
      </c>
      <c r="AH424" s="677">
        <v>0</v>
      </c>
      <c r="AI424" s="677">
        <v>0</v>
      </c>
      <c r="AJ424" s="677">
        <v>0</v>
      </c>
      <c r="AK424" s="677">
        <v>0</v>
      </c>
      <c r="AL424" s="677">
        <v>0</v>
      </c>
      <c r="AM424" s="677">
        <v>0</v>
      </c>
      <c r="AN424" s="677">
        <v>0</v>
      </c>
      <c r="AO424" s="677">
        <v>0</v>
      </c>
      <c r="AP424" s="677">
        <v>0</v>
      </c>
      <c r="AQ424" s="677">
        <v>0</v>
      </c>
      <c r="AR424" s="677">
        <v>0</v>
      </c>
      <c r="AS424" s="677">
        <v>0</v>
      </c>
      <c r="AT424" s="677">
        <v>0</v>
      </c>
      <c r="AU424" s="677">
        <v>0</v>
      </c>
      <c r="AV424" s="657">
        <v>0</v>
      </c>
      <c r="AW424" s="658">
        <v>0</v>
      </c>
      <c r="AX424" s="658">
        <v>0</v>
      </c>
      <c r="AY424" s="658">
        <v>0</v>
      </c>
      <c r="AZ424" s="658">
        <v>0</v>
      </c>
      <c r="BA424" s="658">
        <v>0</v>
      </c>
      <c r="BB424" s="658">
        <v>0</v>
      </c>
      <c r="BC424" s="658">
        <v>0</v>
      </c>
      <c r="BD424" s="658">
        <v>0</v>
      </c>
      <c r="BE424" s="659">
        <v>0</v>
      </c>
      <c r="BF424" s="417"/>
      <c r="BG424" s="408"/>
      <c r="BH424" s="408"/>
      <c r="BI424" s="408"/>
      <c r="BJ424" s="408"/>
      <c r="BK424" s="408"/>
    </row>
    <row r="425" spans="1:63" s="390" customFormat="1" ht="12.75">
      <c r="A425" s="411"/>
      <c r="B425" s="347" t="s">
        <v>368</v>
      </c>
      <c r="C425" s="676">
        <v>0</v>
      </c>
      <c r="D425" s="677">
        <v>0</v>
      </c>
      <c r="E425" s="677">
        <v>0</v>
      </c>
      <c r="F425" s="677">
        <v>0</v>
      </c>
      <c r="G425" s="677">
        <v>0</v>
      </c>
      <c r="H425" s="677">
        <v>0</v>
      </c>
      <c r="I425" s="677">
        <v>0</v>
      </c>
      <c r="J425" s="677">
        <v>0</v>
      </c>
      <c r="K425" s="677">
        <v>0</v>
      </c>
      <c r="L425" s="677">
        <v>0</v>
      </c>
      <c r="M425" s="677">
        <v>0</v>
      </c>
      <c r="N425" s="678">
        <v>0</v>
      </c>
      <c r="O425" s="676">
        <v>0</v>
      </c>
      <c r="P425" s="677">
        <v>0</v>
      </c>
      <c r="Q425" s="677">
        <v>0</v>
      </c>
      <c r="R425" s="677">
        <v>0</v>
      </c>
      <c r="S425" s="677">
        <v>0</v>
      </c>
      <c r="T425" s="677">
        <v>0</v>
      </c>
      <c r="U425" s="677">
        <v>0</v>
      </c>
      <c r="V425" s="677">
        <v>0</v>
      </c>
      <c r="W425" s="677">
        <v>0</v>
      </c>
      <c r="X425" s="677">
        <v>0</v>
      </c>
      <c r="Y425" s="677">
        <v>0</v>
      </c>
      <c r="Z425" s="678">
        <v>0</v>
      </c>
      <c r="AA425" s="679">
        <v>0</v>
      </c>
      <c r="AB425" s="677">
        <v>0</v>
      </c>
      <c r="AC425" s="677">
        <v>0</v>
      </c>
      <c r="AD425" s="677">
        <v>0</v>
      </c>
      <c r="AE425" s="677">
        <v>0</v>
      </c>
      <c r="AF425" s="677">
        <v>0</v>
      </c>
      <c r="AG425" s="677">
        <v>0</v>
      </c>
      <c r="AH425" s="677">
        <v>0</v>
      </c>
      <c r="AI425" s="677">
        <v>0</v>
      </c>
      <c r="AJ425" s="677">
        <v>0</v>
      </c>
      <c r="AK425" s="677">
        <v>0</v>
      </c>
      <c r="AL425" s="677">
        <v>0</v>
      </c>
      <c r="AM425" s="677">
        <v>0</v>
      </c>
      <c r="AN425" s="677">
        <v>0</v>
      </c>
      <c r="AO425" s="677">
        <v>0</v>
      </c>
      <c r="AP425" s="677">
        <v>0</v>
      </c>
      <c r="AQ425" s="677">
        <v>0</v>
      </c>
      <c r="AR425" s="677">
        <v>0</v>
      </c>
      <c r="AS425" s="677">
        <v>0</v>
      </c>
      <c r="AT425" s="677">
        <v>0</v>
      </c>
      <c r="AU425" s="677">
        <v>0</v>
      </c>
      <c r="AV425" s="657">
        <v>0</v>
      </c>
      <c r="AW425" s="658">
        <v>0</v>
      </c>
      <c r="AX425" s="658">
        <v>0</v>
      </c>
      <c r="AY425" s="658">
        <v>0</v>
      </c>
      <c r="AZ425" s="658">
        <v>0</v>
      </c>
      <c r="BA425" s="658">
        <v>0</v>
      </c>
      <c r="BB425" s="658">
        <v>0</v>
      </c>
      <c r="BC425" s="658">
        <v>0</v>
      </c>
      <c r="BD425" s="658">
        <v>0</v>
      </c>
      <c r="BE425" s="659">
        <v>0</v>
      </c>
      <c r="BF425" s="417"/>
      <c r="BG425" s="408"/>
      <c r="BH425" s="408"/>
      <c r="BI425" s="408"/>
      <c r="BJ425" s="408"/>
      <c r="BK425" s="408"/>
    </row>
    <row r="426" spans="1:63" s="390" customFormat="1" ht="12.75">
      <c r="A426" s="411"/>
      <c r="B426" s="347" t="s">
        <v>369</v>
      </c>
      <c r="C426" s="676">
        <v>0</v>
      </c>
      <c r="D426" s="677">
        <v>0</v>
      </c>
      <c r="E426" s="677">
        <v>0</v>
      </c>
      <c r="F426" s="677">
        <v>0</v>
      </c>
      <c r="G426" s="677">
        <v>0</v>
      </c>
      <c r="H426" s="677">
        <v>0</v>
      </c>
      <c r="I426" s="677">
        <v>0</v>
      </c>
      <c r="J426" s="677">
        <v>0</v>
      </c>
      <c r="K426" s="677">
        <v>0</v>
      </c>
      <c r="L426" s="677">
        <v>0</v>
      </c>
      <c r="M426" s="677">
        <v>0</v>
      </c>
      <c r="N426" s="678">
        <v>0</v>
      </c>
      <c r="O426" s="676">
        <v>0</v>
      </c>
      <c r="P426" s="677">
        <v>0</v>
      </c>
      <c r="Q426" s="677">
        <v>0</v>
      </c>
      <c r="R426" s="677">
        <v>0</v>
      </c>
      <c r="S426" s="677">
        <v>0</v>
      </c>
      <c r="T426" s="677">
        <v>0</v>
      </c>
      <c r="U426" s="677">
        <v>0</v>
      </c>
      <c r="V426" s="677">
        <v>0</v>
      </c>
      <c r="W426" s="677">
        <v>0</v>
      </c>
      <c r="X426" s="677">
        <v>0</v>
      </c>
      <c r="Y426" s="677">
        <v>0</v>
      </c>
      <c r="Z426" s="678">
        <v>0</v>
      </c>
      <c r="AA426" s="679">
        <v>0</v>
      </c>
      <c r="AB426" s="677">
        <v>0</v>
      </c>
      <c r="AC426" s="677">
        <v>0</v>
      </c>
      <c r="AD426" s="677">
        <v>0</v>
      </c>
      <c r="AE426" s="677">
        <v>0</v>
      </c>
      <c r="AF426" s="677">
        <v>0</v>
      </c>
      <c r="AG426" s="677">
        <v>0</v>
      </c>
      <c r="AH426" s="677">
        <v>0</v>
      </c>
      <c r="AI426" s="677">
        <v>0</v>
      </c>
      <c r="AJ426" s="677">
        <v>0</v>
      </c>
      <c r="AK426" s="677">
        <v>0</v>
      </c>
      <c r="AL426" s="677">
        <v>0</v>
      </c>
      <c r="AM426" s="677">
        <v>0</v>
      </c>
      <c r="AN426" s="677">
        <v>0</v>
      </c>
      <c r="AO426" s="677">
        <v>0</v>
      </c>
      <c r="AP426" s="677">
        <v>0</v>
      </c>
      <c r="AQ426" s="677">
        <v>0</v>
      </c>
      <c r="AR426" s="677">
        <v>0</v>
      </c>
      <c r="AS426" s="677">
        <v>0</v>
      </c>
      <c r="AT426" s="677">
        <v>0</v>
      </c>
      <c r="AU426" s="677">
        <v>0</v>
      </c>
      <c r="AV426" s="657">
        <v>0</v>
      </c>
      <c r="AW426" s="658">
        <v>0</v>
      </c>
      <c r="AX426" s="658">
        <v>0</v>
      </c>
      <c r="AY426" s="658">
        <v>0</v>
      </c>
      <c r="AZ426" s="658">
        <v>0</v>
      </c>
      <c r="BA426" s="658">
        <v>0</v>
      </c>
      <c r="BB426" s="658">
        <v>0</v>
      </c>
      <c r="BC426" s="658">
        <v>0</v>
      </c>
      <c r="BD426" s="658">
        <v>0</v>
      </c>
      <c r="BE426" s="659">
        <v>0</v>
      </c>
      <c r="BF426" s="417"/>
      <c r="BG426" s="408"/>
      <c r="BH426" s="408"/>
      <c r="BI426" s="408"/>
      <c r="BJ426" s="408"/>
      <c r="BK426" s="408"/>
    </row>
    <row r="427" spans="1:63" s="390" customFormat="1" ht="12.75">
      <c r="A427" s="411"/>
      <c r="B427" s="347" t="s">
        <v>370</v>
      </c>
      <c r="C427" s="676">
        <v>0</v>
      </c>
      <c r="D427" s="677">
        <v>0</v>
      </c>
      <c r="E427" s="677">
        <v>0</v>
      </c>
      <c r="F427" s="677">
        <v>0</v>
      </c>
      <c r="G427" s="677">
        <v>0</v>
      </c>
      <c r="H427" s="677">
        <v>0</v>
      </c>
      <c r="I427" s="677">
        <v>0</v>
      </c>
      <c r="J427" s="677">
        <v>0</v>
      </c>
      <c r="K427" s="677">
        <v>0</v>
      </c>
      <c r="L427" s="677">
        <v>0</v>
      </c>
      <c r="M427" s="677">
        <v>0</v>
      </c>
      <c r="N427" s="678">
        <v>0</v>
      </c>
      <c r="O427" s="676">
        <v>0</v>
      </c>
      <c r="P427" s="677">
        <v>0</v>
      </c>
      <c r="Q427" s="677">
        <v>0</v>
      </c>
      <c r="R427" s="677">
        <v>0</v>
      </c>
      <c r="S427" s="677">
        <v>0</v>
      </c>
      <c r="T427" s="677">
        <v>0</v>
      </c>
      <c r="U427" s="677">
        <v>0</v>
      </c>
      <c r="V427" s="677">
        <v>0</v>
      </c>
      <c r="W427" s="677">
        <v>0</v>
      </c>
      <c r="X427" s="677">
        <v>0</v>
      </c>
      <c r="Y427" s="677">
        <v>0</v>
      </c>
      <c r="Z427" s="678">
        <v>0</v>
      </c>
      <c r="AA427" s="679">
        <v>0</v>
      </c>
      <c r="AB427" s="677">
        <v>0</v>
      </c>
      <c r="AC427" s="677">
        <v>0</v>
      </c>
      <c r="AD427" s="677">
        <v>0</v>
      </c>
      <c r="AE427" s="677">
        <v>0</v>
      </c>
      <c r="AF427" s="677">
        <v>0</v>
      </c>
      <c r="AG427" s="677">
        <v>0</v>
      </c>
      <c r="AH427" s="677">
        <v>0</v>
      </c>
      <c r="AI427" s="677">
        <v>0</v>
      </c>
      <c r="AJ427" s="677">
        <v>0</v>
      </c>
      <c r="AK427" s="677">
        <v>0</v>
      </c>
      <c r="AL427" s="677">
        <v>0</v>
      </c>
      <c r="AM427" s="677">
        <v>0</v>
      </c>
      <c r="AN427" s="677">
        <v>0</v>
      </c>
      <c r="AO427" s="677">
        <v>0</v>
      </c>
      <c r="AP427" s="677">
        <v>0</v>
      </c>
      <c r="AQ427" s="677">
        <v>0</v>
      </c>
      <c r="AR427" s="677">
        <v>0</v>
      </c>
      <c r="AS427" s="677">
        <v>0</v>
      </c>
      <c r="AT427" s="677">
        <v>0</v>
      </c>
      <c r="AU427" s="677">
        <v>0</v>
      </c>
      <c r="AV427" s="657">
        <v>0</v>
      </c>
      <c r="AW427" s="658">
        <v>0</v>
      </c>
      <c r="AX427" s="658">
        <v>0</v>
      </c>
      <c r="AY427" s="658">
        <v>0</v>
      </c>
      <c r="AZ427" s="658">
        <v>0</v>
      </c>
      <c r="BA427" s="658">
        <v>0</v>
      </c>
      <c r="BB427" s="658">
        <v>0</v>
      </c>
      <c r="BC427" s="658">
        <v>0</v>
      </c>
      <c r="BD427" s="658">
        <v>0</v>
      </c>
      <c r="BE427" s="659">
        <v>0</v>
      </c>
      <c r="BF427" s="417"/>
      <c r="BG427" s="408"/>
      <c r="BH427" s="408"/>
      <c r="BI427" s="408"/>
      <c r="BJ427" s="408"/>
      <c r="BK427" s="408"/>
    </row>
    <row r="428" spans="1:63" s="390" customFormat="1" ht="12.75">
      <c r="A428" s="411"/>
      <c r="B428" s="347" t="s">
        <v>371</v>
      </c>
      <c r="C428" s="676">
        <v>0</v>
      </c>
      <c r="D428" s="677">
        <v>0</v>
      </c>
      <c r="E428" s="677">
        <v>0</v>
      </c>
      <c r="F428" s="677">
        <v>0</v>
      </c>
      <c r="G428" s="677">
        <v>0</v>
      </c>
      <c r="H428" s="677">
        <v>0</v>
      </c>
      <c r="I428" s="677">
        <v>0</v>
      </c>
      <c r="J428" s="677">
        <v>0</v>
      </c>
      <c r="K428" s="677">
        <v>0</v>
      </c>
      <c r="L428" s="677">
        <v>0</v>
      </c>
      <c r="M428" s="677">
        <v>0</v>
      </c>
      <c r="N428" s="678">
        <v>0</v>
      </c>
      <c r="O428" s="676">
        <v>0</v>
      </c>
      <c r="P428" s="677">
        <v>0</v>
      </c>
      <c r="Q428" s="677">
        <v>0</v>
      </c>
      <c r="R428" s="677">
        <v>0</v>
      </c>
      <c r="S428" s="677">
        <v>0</v>
      </c>
      <c r="T428" s="677">
        <v>0</v>
      </c>
      <c r="U428" s="677">
        <v>0</v>
      </c>
      <c r="V428" s="677">
        <v>0</v>
      </c>
      <c r="W428" s="677">
        <v>0</v>
      </c>
      <c r="X428" s="677">
        <v>0</v>
      </c>
      <c r="Y428" s="677">
        <v>0</v>
      </c>
      <c r="Z428" s="678">
        <v>0</v>
      </c>
      <c r="AA428" s="679">
        <v>0</v>
      </c>
      <c r="AB428" s="677">
        <v>0</v>
      </c>
      <c r="AC428" s="677">
        <v>0</v>
      </c>
      <c r="AD428" s="677">
        <v>0</v>
      </c>
      <c r="AE428" s="677">
        <v>0</v>
      </c>
      <c r="AF428" s="677">
        <v>0</v>
      </c>
      <c r="AG428" s="677">
        <v>0</v>
      </c>
      <c r="AH428" s="677">
        <v>0</v>
      </c>
      <c r="AI428" s="677">
        <v>0</v>
      </c>
      <c r="AJ428" s="677">
        <v>0</v>
      </c>
      <c r="AK428" s="677">
        <v>0</v>
      </c>
      <c r="AL428" s="677">
        <v>0</v>
      </c>
      <c r="AM428" s="677">
        <v>0</v>
      </c>
      <c r="AN428" s="677">
        <v>0</v>
      </c>
      <c r="AO428" s="677">
        <v>0</v>
      </c>
      <c r="AP428" s="677">
        <v>0</v>
      </c>
      <c r="AQ428" s="677">
        <v>0</v>
      </c>
      <c r="AR428" s="677">
        <v>0</v>
      </c>
      <c r="AS428" s="677">
        <v>0</v>
      </c>
      <c r="AT428" s="677">
        <v>0</v>
      </c>
      <c r="AU428" s="677">
        <v>0</v>
      </c>
      <c r="AV428" s="657">
        <v>0</v>
      </c>
      <c r="AW428" s="658">
        <v>0</v>
      </c>
      <c r="AX428" s="658">
        <v>0</v>
      </c>
      <c r="AY428" s="658">
        <v>0</v>
      </c>
      <c r="AZ428" s="658">
        <v>0</v>
      </c>
      <c r="BA428" s="658">
        <v>0</v>
      </c>
      <c r="BB428" s="658">
        <v>0</v>
      </c>
      <c r="BC428" s="658">
        <v>0</v>
      </c>
      <c r="BD428" s="658">
        <v>0</v>
      </c>
      <c r="BE428" s="659">
        <v>0</v>
      </c>
      <c r="BF428" s="417"/>
      <c r="BG428" s="408"/>
      <c r="BH428" s="408"/>
      <c r="BI428" s="408"/>
      <c r="BJ428" s="408"/>
      <c r="BK428" s="408"/>
    </row>
    <row r="429" spans="1:63" s="390" customFormat="1" ht="12.75">
      <c r="A429" s="411"/>
      <c r="B429" s="347" t="s">
        <v>372</v>
      </c>
      <c r="C429" s="676">
        <v>0</v>
      </c>
      <c r="D429" s="677">
        <v>0</v>
      </c>
      <c r="E429" s="677">
        <v>0</v>
      </c>
      <c r="F429" s="677">
        <v>0</v>
      </c>
      <c r="G429" s="677">
        <v>0</v>
      </c>
      <c r="H429" s="677">
        <v>0</v>
      </c>
      <c r="I429" s="677">
        <v>0</v>
      </c>
      <c r="J429" s="677">
        <v>0</v>
      </c>
      <c r="K429" s="677">
        <v>0</v>
      </c>
      <c r="L429" s="677">
        <v>0</v>
      </c>
      <c r="M429" s="677">
        <v>0</v>
      </c>
      <c r="N429" s="678">
        <v>0</v>
      </c>
      <c r="O429" s="676">
        <v>0</v>
      </c>
      <c r="P429" s="677">
        <v>0</v>
      </c>
      <c r="Q429" s="677">
        <v>0</v>
      </c>
      <c r="R429" s="677">
        <v>0</v>
      </c>
      <c r="S429" s="677">
        <v>0</v>
      </c>
      <c r="T429" s="677">
        <v>0</v>
      </c>
      <c r="U429" s="677">
        <v>0</v>
      </c>
      <c r="V429" s="677">
        <v>0</v>
      </c>
      <c r="W429" s="677">
        <v>0</v>
      </c>
      <c r="X429" s="677">
        <v>0</v>
      </c>
      <c r="Y429" s="677">
        <v>0</v>
      </c>
      <c r="Z429" s="678">
        <v>0</v>
      </c>
      <c r="AA429" s="679">
        <v>0</v>
      </c>
      <c r="AB429" s="677">
        <v>0</v>
      </c>
      <c r="AC429" s="677">
        <v>0</v>
      </c>
      <c r="AD429" s="677">
        <v>0</v>
      </c>
      <c r="AE429" s="677">
        <v>0</v>
      </c>
      <c r="AF429" s="677">
        <v>0</v>
      </c>
      <c r="AG429" s="677">
        <v>0</v>
      </c>
      <c r="AH429" s="677">
        <v>0</v>
      </c>
      <c r="AI429" s="677">
        <v>0</v>
      </c>
      <c r="AJ429" s="677">
        <v>0</v>
      </c>
      <c r="AK429" s="677">
        <v>0</v>
      </c>
      <c r="AL429" s="677">
        <v>0</v>
      </c>
      <c r="AM429" s="677">
        <v>0</v>
      </c>
      <c r="AN429" s="677">
        <v>0</v>
      </c>
      <c r="AO429" s="677">
        <v>0</v>
      </c>
      <c r="AP429" s="677">
        <v>0</v>
      </c>
      <c r="AQ429" s="677">
        <v>0</v>
      </c>
      <c r="AR429" s="677">
        <v>0</v>
      </c>
      <c r="AS429" s="677">
        <v>0</v>
      </c>
      <c r="AT429" s="677">
        <v>0</v>
      </c>
      <c r="AU429" s="677">
        <v>0</v>
      </c>
      <c r="AV429" s="657">
        <v>0</v>
      </c>
      <c r="AW429" s="658">
        <v>0</v>
      </c>
      <c r="AX429" s="658">
        <v>0</v>
      </c>
      <c r="AY429" s="658">
        <v>0</v>
      </c>
      <c r="AZ429" s="658">
        <v>0</v>
      </c>
      <c r="BA429" s="658">
        <v>0</v>
      </c>
      <c r="BB429" s="658">
        <v>0</v>
      </c>
      <c r="BC429" s="658">
        <v>0</v>
      </c>
      <c r="BD429" s="658">
        <v>0</v>
      </c>
      <c r="BE429" s="659">
        <v>0</v>
      </c>
      <c r="BF429" s="417"/>
      <c r="BG429" s="408"/>
      <c r="BH429" s="408"/>
      <c r="BI429" s="408"/>
      <c r="BJ429" s="408"/>
      <c r="BK429" s="408"/>
    </row>
    <row r="430" spans="1:63" s="390" customFormat="1" ht="12.75">
      <c r="A430" s="411"/>
      <c r="B430" s="347" t="s">
        <v>373</v>
      </c>
      <c r="C430" s="676">
        <v>0</v>
      </c>
      <c r="D430" s="677">
        <v>0</v>
      </c>
      <c r="E430" s="677">
        <v>0</v>
      </c>
      <c r="F430" s="677">
        <v>0</v>
      </c>
      <c r="G430" s="677">
        <v>0</v>
      </c>
      <c r="H430" s="677">
        <v>0</v>
      </c>
      <c r="I430" s="677">
        <v>0</v>
      </c>
      <c r="J430" s="677">
        <v>0</v>
      </c>
      <c r="K430" s="677">
        <v>0</v>
      </c>
      <c r="L430" s="677">
        <v>0</v>
      </c>
      <c r="M430" s="677">
        <v>0</v>
      </c>
      <c r="N430" s="678">
        <v>0</v>
      </c>
      <c r="O430" s="676">
        <v>0</v>
      </c>
      <c r="P430" s="677">
        <v>0</v>
      </c>
      <c r="Q430" s="677">
        <v>0</v>
      </c>
      <c r="R430" s="677">
        <v>0</v>
      </c>
      <c r="S430" s="677">
        <v>0</v>
      </c>
      <c r="T430" s="677">
        <v>0</v>
      </c>
      <c r="U430" s="677">
        <v>0</v>
      </c>
      <c r="V430" s="677">
        <v>0</v>
      </c>
      <c r="W430" s="677">
        <v>0</v>
      </c>
      <c r="X430" s="677">
        <v>0</v>
      </c>
      <c r="Y430" s="677">
        <v>0</v>
      </c>
      <c r="Z430" s="678">
        <v>0</v>
      </c>
      <c r="AA430" s="679">
        <v>58.311655819999999</v>
      </c>
      <c r="AB430" s="677">
        <v>0</v>
      </c>
      <c r="AC430" s="677">
        <v>0</v>
      </c>
      <c r="AD430" s="677">
        <v>0</v>
      </c>
      <c r="AE430" s="677">
        <v>0</v>
      </c>
      <c r="AF430" s="677">
        <v>0</v>
      </c>
      <c r="AG430" s="677">
        <v>0</v>
      </c>
      <c r="AH430" s="677">
        <v>0</v>
      </c>
      <c r="AI430" s="677">
        <v>0</v>
      </c>
      <c r="AJ430" s="677">
        <v>0</v>
      </c>
      <c r="AK430" s="677">
        <v>0</v>
      </c>
      <c r="AL430" s="677">
        <v>0</v>
      </c>
      <c r="AM430" s="677">
        <v>0</v>
      </c>
      <c r="AN430" s="677">
        <v>0</v>
      </c>
      <c r="AO430" s="677">
        <v>0</v>
      </c>
      <c r="AP430" s="677">
        <v>0</v>
      </c>
      <c r="AQ430" s="677">
        <v>0</v>
      </c>
      <c r="AR430" s="677">
        <v>0</v>
      </c>
      <c r="AS430" s="677">
        <v>0</v>
      </c>
      <c r="AT430" s="677">
        <v>0</v>
      </c>
      <c r="AU430" s="677">
        <v>0</v>
      </c>
      <c r="AV430" s="657">
        <v>0</v>
      </c>
      <c r="AW430" s="658">
        <v>29.517264449999999</v>
      </c>
      <c r="AX430" s="658">
        <v>0</v>
      </c>
      <c r="AY430" s="658">
        <v>0</v>
      </c>
      <c r="AZ430" s="658">
        <v>0</v>
      </c>
      <c r="BA430" s="658">
        <v>29.517264449999999</v>
      </c>
      <c r="BB430" s="658">
        <v>28.79439137</v>
      </c>
      <c r="BC430" s="658">
        <v>0</v>
      </c>
      <c r="BD430" s="658">
        <v>0</v>
      </c>
      <c r="BE430" s="659">
        <v>58.311655819999999</v>
      </c>
      <c r="BF430" s="417"/>
      <c r="BG430" s="408"/>
      <c r="BH430" s="408"/>
      <c r="BI430" s="408"/>
      <c r="BJ430" s="408"/>
      <c r="BK430" s="408"/>
    </row>
    <row r="431" spans="1:63" s="390" customFormat="1" ht="12.75">
      <c r="A431" s="411"/>
      <c r="B431" s="347" t="s">
        <v>374</v>
      </c>
      <c r="C431" s="676">
        <v>0</v>
      </c>
      <c r="D431" s="677">
        <v>0</v>
      </c>
      <c r="E431" s="677">
        <v>0</v>
      </c>
      <c r="F431" s="677">
        <v>0</v>
      </c>
      <c r="G431" s="677">
        <v>0</v>
      </c>
      <c r="H431" s="677">
        <v>0</v>
      </c>
      <c r="I431" s="677">
        <v>0</v>
      </c>
      <c r="J431" s="677">
        <v>0</v>
      </c>
      <c r="K431" s="677">
        <v>0</v>
      </c>
      <c r="L431" s="677">
        <v>0</v>
      </c>
      <c r="M431" s="677">
        <v>0</v>
      </c>
      <c r="N431" s="678">
        <v>0</v>
      </c>
      <c r="O431" s="676">
        <v>0</v>
      </c>
      <c r="P431" s="677">
        <v>0</v>
      </c>
      <c r="Q431" s="677">
        <v>0</v>
      </c>
      <c r="R431" s="677">
        <v>0</v>
      </c>
      <c r="S431" s="677">
        <v>0</v>
      </c>
      <c r="T431" s="677">
        <v>0</v>
      </c>
      <c r="U431" s="677">
        <v>0</v>
      </c>
      <c r="V431" s="677">
        <v>0</v>
      </c>
      <c r="W431" s="677">
        <v>0</v>
      </c>
      <c r="X431" s="677">
        <v>0</v>
      </c>
      <c r="Y431" s="677">
        <v>0</v>
      </c>
      <c r="Z431" s="678">
        <v>0</v>
      </c>
      <c r="AA431" s="679">
        <v>42.010349249999997</v>
      </c>
      <c r="AB431" s="677">
        <v>0</v>
      </c>
      <c r="AC431" s="677">
        <v>0</v>
      </c>
      <c r="AD431" s="677">
        <v>0</v>
      </c>
      <c r="AE431" s="677">
        <v>0</v>
      </c>
      <c r="AF431" s="677">
        <v>0</v>
      </c>
      <c r="AG431" s="677">
        <v>0</v>
      </c>
      <c r="AH431" s="677">
        <v>0</v>
      </c>
      <c r="AI431" s="677">
        <v>0</v>
      </c>
      <c r="AJ431" s="677">
        <v>0</v>
      </c>
      <c r="AK431" s="677">
        <v>0</v>
      </c>
      <c r="AL431" s="677">
        <v>0</v>
      </c>
      <c r="AM431" s="677">
        <v>0</v>
      </c>
      <c r="AN431" s="677">
        <v>0</v>
      </c>
      <c r="AO431" s="677">
        <v>0</v>
      </c>
      <c r="AP431" s="677">
        <v>0</v>
      </c>
      <c r="AQ431" s="677">
        <v>0</v>
      </c>
      <c r="AR431" s="677">
        <v>0</v>
      </c>
      <c r="AS431" s="677">
        <v>0</v>
      </c>
      <c r="AT431" s="677">
        <v>0</v>
      </c>
      <c r="AU431" s="677">
        <v>0</v>
      </c>
      <c r="AV431" s="657">
        <v>0</v>
      </c>
      <c r="AW431" s="658">
        <v>29.517264449999999</v>
      </c>
      <c r="AX431" s="658">
        <v>0</v>
      </c>
      <c r="AY431" s="658">
        <v>0</v>
      </c>
      <c r="AZ431" s="658">
        <v>0</v>
      </c>
      <c r="BA431" s="658">
        <v>29.517264449999999</v>
      </c>
      <c r="BB431" s="658">
        <v>12.4930848</v>
      </c>
      <c r="BC431" s="658">
        <v>0</v>
      </c>
      <c r="BD431" s="658">
        <v>0</v>
      </c>
      <c r="BE431" s="659">
        <v>42.010349249999997</v>
      </c>
      <c r="BF431" s="417"/>
      <c r="BG431" s="408"/>
      <c r="BH431" s="408"/>
      <c r="BI431" s="408"/>
      <c r="BJ431" s="408"/>
      <c r="BK431" s="408"/>
    </row>
    <row r="432" spans="1:63" s="390" customFormat="1" ht="12.75">
      <c r="A432" s="411"/>
      <c r="B432" s="347" t="s">
        <v>375</v>
      </c>
      <c r="C432" s="676">
        <v>0</v>
      </c>
      <c r="D432" s="677">
        <v>0</v>
      </c>
      <c r="E432" s="677">
        <v>0</v>
      </c>
      <c r="F432" s="677">
        <v>0</v>
      </c>
      <c r="G432" s="677">
        <v>0</v>
      </c>
      <c r="H432" s="677">
        <v>0</v>
      </c>
      <c r="I432" s="677">
        <v>0</v>
      </c>
      <c r="J432" s="677">
        <v>0</v>
      </c>
      <c r="K432" s="677">
        <v>0</v>
      </c>
      <c r="L432" s="677">
        <v>0</v>
      </c>
      <c r="M432" s="677">
        <v>0</v>
      </c>
      <c r="N432" s="678">
        <v>0</v>
      </c>
      <c r="O432" s="676">
        <v>0</v>
      </c>
      <c r="P432" s="677">
        <v>0</v>
      </c>
      <c r="Q432" s="677">
        <v>0</v>
      </c>
      <c r="R432" s="677">
        <v>0</v>
      </c>
      <c r="S432" s="677">
        <v>0</v>
      </c>
      <c r="T432" s="677">
        <v>0</v>
      </c>
      <c r="U432" s="677">
        <v>0</v>
      </c>
      <c r="V432" s="677">
        <v>0</v>
      </c>
      <c r="W432" s="677">
        <v>0</v>
      </c>
      <c r="X432" s="677">
        <v>0</v>
      </c>
      <c r="Y432" s="677">
        <v>0</v>
      </c>
      <c r="Z432" s="678">
        <v>0</v>
      </c>
      <c r="AA432" s="679">
        <v>16.301306570000001</v>
      </c>
      <c r="AB432" s="677">
        <v>0</v>
      </c>
      <c r="AC432" s="677">
        <v>0</v>
      </c>
      <c r="AD432" s="677">
        <v>0</v>
      </c>
      <c r="AE432" s="677">
        <v>0</v>
      </c>
      <c r="AF432" s="677">
        <v>0</v>
      </c>
      <c r="AG432" s="677">
        <v>0</v>
      </c>
      <c r="AH432" s="677">
        <v>0</v>
      </c>
      <c r="AI432" s="677">
        <v>0</v>
      </c>
      <c r="AJ432" s="677">
        <v>0</v>
      </c>
      <c r="AK432" s="677">
        <v>0</v>
      </c>
      <c r="AL432" s="677">
        <v>0</v>
      </c>
      <c r="AM432" s="677">
        <v>0</v>
      </c>
      <c r="AN432" s="677">
        <v>0</v>
      </c>
      <c r="AO432" s="677">
        <v>0</v>
      </c>
      <c r="AP432" s="677">
        <v>0</v>
      </c>
      <c r="AQ432" s="677">
        <v>0</v>
      </c>
      <c r="AR432" s="677">
        <v>0</v>
      </c>
      <c r="AS432" s="677">
        <v>0</v>
      </c>
      <c r="AT432" s="677">
        <v>0</v>
      </c>
      <c r="AU432" s="677">
        <v>0</v>
      </c>
      <c r="AV432" s="657">
        <v>0</v>
      </c>
      <c r="AW432" s="658">
        <v>0</v>
      </c>
      <c r="AX432" s="658">
        <v>0</v>
      </c>
      <c r="AY432" s="658">
        <v>0</v>
      </c>
      <c r="AZ432" s="658">
        <v>0</v>
      </c>
      <c r="BA432" s="658">
        <v>0</v>
      </c>
      <c r="BB432" s="658">
        <v>16.301306570000001</v>
      </c>
      <c r="BC432" s="658">
        <v>0</v>
      </c>
      <c r="BD432" s="658">
        <v>0</v>
      </c>
      <c r="BE432" s="659">
        <v>16.301306570000001</v>
      </c>
      <c r="BF432" s="417"/>
      <c r="BG432" s="408"/>
      <c r="BH432" s="408"/>
      <c r="BI432" s="408"/>
      <c r="BJ432" s="408"/>
      <c r="BK432" s="408"/>
    </row>
    <row r="433" spans="1:63" s="390" customFormat="1" ht="12.75">
      <c r="A433" s="411"/>
      <c r="B433" s="347" t="s">
        <v>376</v>
      </c>
      <c r="C433" s="676">
        <v>0</v>
      </c>
      <c r="D433" s="677">
        <v>0</v>
      </c>
      <c r="E433" s="677">
        <v>0</v>
      </c>
      <c r="F433" s="677">
        <v>0</v>
      </c>
      <c r="G433" s="677">
        <v>0</v>
      </c>
      <c r="H433" s="677">
        <v>0</v>
      </c>
      <c r="I433" s="677">
        <v>0</v>
      </c>
      <c r="J433" s="677">
        <v>0</v>
      </c>
      <c r="K433" s="677">
        <v>0</v>
      </c>
      <c r="L433" s="677">
        <v>0</v>
      </c>
      <c r="M433" s="677">
        <v>0</v>
      </c>
      <c r="N433" s="678">
        <v>0</v>
      </c>
      <c r="O433" s="676">
        <v>0</v>
      </c>
      <c r="P433" s="677">
        <v>0</v>
      </c>
      <c r="Q433" s="677">
        <v>0</v>
      </c>
      <c r="R433" s="677">
        <v>0</v>
      </c>
      <c r="S433" s="677">
        <v>0</v>
      </c>
      <c r="T433" s="677">
        <v>0</v>
      </c>
      <c r="U433" s="677">
        <v>0</v>
      </c>
      <c r="V433" s="677">
        <v>0</v>
      </c>
      <c r="W433" s="677">
        <v>0</v>
      </c>
      <c r="X433" s="677">
        <v>0</v>
      </c>
      <c r="Y433" s="677">
        <v>0</v>
      </c>
      <c r="Z433" s="678">
        <v>0</v>
      </c>
      <c r="AA433" s="679">
        <v>0</v>
      </c>
      <c r="AB433" s="677">
        <v>0</v>
      </c>
      <c r="AC433" s="677">
        <v>0</v>
      </c>
      <c r="AD433" s="677">
        <v>0</v>
      </c>
      <c r="AE433" s="677">
        <v>0</v>
      </c>
      <c r="AF433" s="677">
        <v>0</v>
      </c>
      <c r="AG433" s="677">
        <v>0</v>
      </c>
      <c r="AH433" s="677">
        <v>0</v>
      </c>
      <c r="AI433" s="677">
        <v>0</v>
      </c>
      <c r="AJ433" s="677">
        <v>0</v>
      </c>
      <c r="AK433" s="677">
        <v>0</v>
      </c>
      <c r="AL433" s="677">
        <v>0</v>
      </c>
      <c r="AM433" s="677">
        <v>0</v>
      </c>
      <c r="AN433" s="677">
        <v>0</v>
      </c>
      <c r="AO433" s="677">
        <v>0</v>
      </c>
      <c r="AP433" s="677">
        <v>0</v>
      </c>
      <c r="AQ433" s="677">
        <v>0</v>
      </c>
      <c r="AR433" s="677">
        <v>0</v>
      </c>
      <c r="AS433" s="677">
        <v>0</v>
      </c>
      <c r="AT433" s="677">
        <v>0</v>
      </c>
      <c r="AU433" s="677">
        <v>0</v>
      </c>
      <c r="AV433" s="657">
        <v>0</v>
      </c>
      <c r="AW433" s="658">
        <v>0</v>
      </c>
      <c r="AX433" s="658">
        <v>0</v>
      </c>
      <c r="AY433" s="658">
        <v>0</v>
      </c>
      <c r="AZ433" s="658">
        <v>0</v>
      </c>
      <c r="BA433" s="658">
        <v>0</v>
      </c>
      <c r="BB433" s="658">
        <v>0</v>
      </c>
      <c r="BC433" s="658">
        <v>0</v>
      </c>
      <c r="BD433" s="658">
        <v>0</v>
      </c>
      <c r="BE433" s="659">
        <v>0</v>
      </c>
      <c r="BF433" s="417"/>
      <c r="BG433" s="408"/>
      <c r="BH433" s="408"/>
      <c r="BI433" s="408"/>
      <c r="BJ433" s="408"/>
      <c r="BK433" s="408"/>
    </row>
    <row r="434" spans="1:63" s="390" customFormat="1" ht="12.75">
      <c r="A434" s="411"/>
      <c r="B434" s="347" t="s">
        <v>377</v>
      </c>
      <c r="C434" s="676">
        <v>0</v>
      </c>
      <c r="D434" s="677">
        <v>0</v>
      </c>
      <c r="E434" s="677">
        <v>0</v>
      </c>
      <c r="F434" s="677">
        <v>0</v>
      </c>
      <c r="G434" s="677">
        <v>0</v>
      </c>
      <c r="H434" s="677">
        <v>0</v>
      </c>
      <c r="I434" s="677">
        <v>0</v>
      </c>
      <c r="J434" s="677">
        <v>0</v>
      </c>
      <c r="K434" s="677">
        <v>0</v>
      </c>
      <c r="L434" s="677">
        <v>0</v>
      </c>
      <c r="M434" s="677">
        <v>0</v>
      </c>
      <c r="N434" s="678">
        <v>0</v>
      </c>
      <c r="O434" s="676">
        <v>0</v>
      </c>
      <c r="P434" s="677">
        <v>0</v>
      </c>
      <c r="Q434" s="677">
        <v>0</v>
      </c>
      <c r="R434" s="677">
        <v>0</v>
      </c>
      <c r="S434" s="677">
        <v>0</v>
      </c>
      <c r="T434" s="677">
        <v>0</v>
      </c>
      <c r="U434" s="677">
        <v>0</v>
      </c>
      <c r="V434" s="677">
        <v>0</v>
      </c>
      <c r="W434" s="677">
        <v>0</v>
      </c>
      <c r="X434" s="677">
        <v>0</v>
      </c>
      <c r="Y434" s="677">
        <v>0</v>
      </c>
      <c r="Z434" s="678">
        <v>0</v>
      </c>
      <c r="AA434" s="679">
        <v>0</v>
      </c>
      <c r="AB434" s="677">
        <v>0</v>
      </c>
      <c r="AC434" s="677">
        <v>0</v>
      </c>
      <c r="AD434" s="677">
        <v>0</v>
      </c>
      <c r="AE434" s="677">
        <v>0</v>
      </c>
      <c r="AF434" s="677">
        <v>0</v>
      </c>
      <c r="AG434" s="677">
        <v>0</v>
      </c>
      <c r="AH434" s="677">
        <v>0</v>
      </c>
      <c r="AI434" s="677">
        <v>0</v>
      </c>
      <c r="AJ434" s="677">
        <v>0</v>
      </c>
      <c r="AK434" s="677">
        <v>0</v>
      </c>
      <c r="AL434" s="677">
        <v>0</v>
      </c>
      <c r="AM434" s="677">
        <v>0</v>
      </c>
      <c r="AN434" s="677">
        <v>0</v>
      </c>
      <c r="AO434" s="677">
        <v>0</v>
      </c>
      <c r="AP434" s="677">
        <v>0</v>
      </c>
      <c r="AQ434" s="677">
        <v>0</v>
      </c>
      <c r="AR434" s="677">
        <v>0</v>
      </c>
      <c r="AS434" s="677">
        <v>0</v>
      </c>
      <c r="AT434" s="677">
        <v>0</v>
      </c>
      <c r="AU434" s="677">
        <v>0</v>
      </c>
      <c r="AV434" s="657">
        <v>0</v>
      </c>
      <c r="AW434" s="658">
        <v>0</v>
      </c>
      <c r="AX434" s="658">
        <v>0</v>
      </c>
      <c r="AY434" s="658">
        <v>0</v>
      </c>
      <c r="AZ434" s="658">
        <v>0</v>
      </c>
      <c r="BA434" s="658">
        <v>0</v>
      </c>
      <c r="BB434" s="658">
        <v>0</v>
      </c>
      <c r="BC434" s="658">
        <v>0</v>
      </c>
      <c r="BD434" s="658">
        <v>0</v>
      </c>
      <c r="BE434" s="659">
        <v>0</v>
      </c>
      <c r="BF434" s="417"/>
      <c r="BG434" s="408"/>
      <c r="BH434" s="408"/>
      <c r="BI434" s="408"/>
      <c r="BJ434" s="408"/>
      <c r="BK434" s="408"/>
    </row>
    <row r="435" spans="1:63" s="390" customFormat="1" ht="12.75">
      <c r="A435" s="411"/>
      <c r="B435" s="347" t="s">
        <v>67</v>
      </c>
      <c r="C435" s="676">
        <v>0</v>
      </c>
      <c r="D435" s="677">
        <v>0</v>
      </c>
      <c r="E435" s="677">
        <v>0</v>
      </c>
      <c r="F435" s="677">
        <v>0</v>
      </c>
      <c r="G435" s="677">
        <v>0</v>
      </c>
      <c r="H435" s="677">
        <v>0</v>
      </c>
      <c r="I435" s="677">
        <v>0</v>
      </c>
      <c r="J435" s="677">
        <v>0</v>
      </c>
      <c r="K435" s="677">
        <v>0</v>
      </c>
      <c r="L435" s="677">
        <v>0</v>
      </c>
      <c r="M435" s="677">
        <v>0</v>
      </c>
      <c r="N435" s="678">
        <v>0</v>
      </c>
      <c r="O435" s="676">
        <v>0</v>
      </c>
      <c r="P435" s="677">
        <v>0</v>
      </c>
      <c r="Q435" s="677">
        <v>0</v>
      </c>
      <c r="R435" s="677">
        <v>0</v>
      </c>
      <c r="S435" s="677">
        <v>0</v>
      </c>
      <c r="T435" s="677">
        <v>0</v>
      </c>
      <c r="U435" s="677">
        <v>0</v>
      </c>
      <c r="V435" s="677">
        <v>0</v>
      </c>
      <c r="W435" s="677">
        <v>0</v>
      </c>
      <c r="X435" s="677">
        <v>0</v>
      </c>
      <c r="Y435" s="677">
        <v>0</v>
      </c>
      <c r="Z435" s="678">
        <v>0</v>
      </c>
      <c r="AA435" s="679">
        <v>205.52542373</v>
      </c>
      <c r="AB435" s="677">
        <v>0</v>
      </c>
      <c r="AC435" s="677">
        <v>0</v>
      </c>
      <c r="AD435" s="677">
        <v>0</v>
      </c>
      <c r="AE435" s="677">
        <v>0</v>
      </c>
      <c r="AF435" s="677">
        <v>0</v>
      </c>
      <c r="AG435" s="677">
        <v>0</v>
      </c>
      <c r="AH435" s="677">
        <v>0</v>
      </c>
      <c r="AI435" s="677">
        <v>0</v>
      </c>
      <c r="AJ435" s="677">
        <v>0</v>
      </c>
      <c r="AK435" s="677">
        <v>0</v>
      </c>
      <c r="AL435" s="677">
        <v>0</v>
      </c>
      <c r="AM435" s="677">
        <v>0</v>
      </c>
      <c r="AN435" s="677">
        <v>0</v>
      </c>
      <c r="AO435" s="677">
        <v>0</v>
      </c>
      <c r="AP435" s="677">
        <v>0</v>
      </c>
      <c r="AQ435" s="677">
        <v>0</v>
      </c>
      <c r="AR435" s="677">
        <v>0</v>
      </c>
      <c r="AS435" s="677">
        <v>0</v>
      </c>
      <c r="AT435" s="677">
        <v>0</v>
      </c>
      <c r="AU435" s="677">
        <v>0</v>
      </c>
      <c r="AV435" s="657">
        <v>0</v>
      </c>
      <c r="AW435" s="658">
        <v>0</v>
      </c>
      <c r="AX435" s="658">
        <v>0</v>
      </c>
      <c r="AY435" s="658">
        <v>0</v>
      </c>
      <c r="AZ435" s="658">
        <v>0</v>
      </c>
      <c r="BA435" s="658">
        <v>0</v>
      </c>
      <c r="BB435" s="658">
        <v>0</v>
      </c>
      <c r="BC435" s="658">
        <v>0</v>
      </c>
      <c r="BD435" s="658">
        <v>205.52542373</v>
      </c>
      <c r="BE435" s="659">
        <v>205.52542373</v>
      </c>
      <c r="BF435" s="417"/>
      <c r="BG435" s="408"/>
      <c r="BH435" s="408"/>
      <c r="BI435" s="408"/>
      <c r="BJ435" s="408"/>
      <c r="BK435" s="408"/>
    </row>
    <row r="436" spans="1:63" s="400" customFormat="1" ht="51">
      <c r="A436" s="411">
        <v>13</v>
      </c>
      <c r="B436" s="413" t="s">
        <v>75</v>
      </c>
      <c r="C436" s="657">
        <v>0</v>
      </c>
      <c r="D436" s="658">
        <v>0</v>
      </c>
      <c r="E436" s="658">
        <v>0</v>
      </c>
      <c r="F436" s="658">
        <v>0</v>
      </c>
      <c r="G436" s="658">
        <v>0</v>
      </c>
      <c r="H436" s="658">
        <v>0</v>
      </c>
      <c r="I436" s="658">
        <v>0</v>
      </c>
      <c r="J436" s="658">
        <v>0</v>
      </c>
      <c r="K436" s="658">
        <v>0</v>
      </c>
      <c r="L436" s="658">
        <v>0</v>
      </c>
      <c r="M436" s="658">
        <v>0</v>
      </c>
      <c r="N436" s="659">
        <v>0</v>
      </c>
      <c r="O436" s="657">
        <v>0</v>
      </c>
      <c r="P436" s="658">
        <v>0</v>
      </c>
      <c r="Q436" s="658">
        <v>0</v>
      </c>
      <c r="R436" s="658">
        <v>0</v>
      </c>
      <c r="S436" s="658">
        <v>0</v>
      </c>
      <c r="T436" s="658">
        <v>0</v>
      </c>
      <c r="U436" s="658">
        <v>0</v>
      </c>
      <c r="V436" s="658">
        <v>0</v>
      </c>
      <c r="W436" s="658">
        <v>0</v>
      </c>
      <c r="X436" s="658">
        <v>0</v>
      </c>
      <c r="Y436" s="658">
        <v>0</v>
      </c>
      <c r="Z436" s="659">
        <v>0</v>
      </c>
      <c r="AA436" s="674">
        <v>205.52542373</v>
      </c>
      <c r="AB436" s="677">
        <v>0</v>
      </c>
      <c r="AC436" s="677">
        <v>0</v>
      </c>
      <c r="AD436" s="658">
        <v>0</v>
      </c>
      <c r="AE436" s="658">
        <v>0</v>
      </c>
      <c r="AF436" s="658"/>
      <c r="AG436" s="658"/>
      <c r="AH436" s="658"/>
      <c r="AI436" s="658"/>
      <c r="AJ436" s="658"/>
      <c r="AK436" s="658"/>
      <c r="AL436" s="658"/>
      <c r="AM436" s="658"/>
      <c r="AN436" s="658">
        <v>0</v>
      </c>
      <c r="AO436" s="658">
        <v>0</v>
      </c>
      <c r="AP436" s="658">
        <v>0</v>
      </c>
      <c r="AQ436" s="658">
        <v>0</v>
      </c>
      <c r="AR436" s="658">
        <v>0</v>
      </c>
      <c r="AS436" s="658">
        <v>0</v>
      </c>
      <c r="AT436" s="658">
        <v>0</v>
      </c>
      <c r="AU436" s="658">
        <v>0</v>
      </c>
      <c r="AV436" s="657">
        <v>0</v>
      </c>
      <c r="AW436" s="658">
        <v>0</v>
      </c>
      <c r="AX436" s="658">
        <v>0</v>
      </c>
      <c r="AY436" s="658">
        <v>0</v>
      </c>
      <c r="AZ436" s="658">
        <v>0</v>
      </c>
      <c r="BA436" s="658">
        <v>0</v>
      </c>
      <c r="BB436" s="658">
        <v>0</v>
      </c>
      <c r="BC436" s="658">
        <v>0</v>
      </c>
      <c r="BD436" s="658">
        <v>205.52542373</v>
      </c>
      <c r="BE436" s="673">
        <v>205.52542373</v>
      </c>
      <c r="BF436" s="417"/>
      <c r="BG436" s="416"/>
      <c r="BH436" s="416"/>
      <c r="BI436" s="416"/>
      <c r="BJ436" s="416"/>
      <c r="BK436" s="416"/>
    </row>
    <row r="437" spans="1:63" s="390" customFormat="1" ht="12.75">
      <c r="A437" s="411"/>
      <c r="B437" s="360" t="s">
        <v>361</v>
      </c>
      <c r="C437" s="676">
        <v>0</v>
      </c>
      <c r="D437" s="677">
        <v>0</v>
      </c>
      <c r="E437" s="677">
        <v>0</v>
      </c>
      <c r="F437" s="677">
        <v>0</v>
      </c>
      <c r="G437" s="677">
        <v>0</v>
      </c>
      <c r="H437" s="677">
        <v>0</v>
      </c>
      <c r="I437" s="677">
        <v>0</v>
      </c>
      <c r="J437" s="677">
        <v>0</v>
      </c>
      <c r="K437" s="677">
        <v>0</v>
      </c>
      <c r="L437" s="677">
        <v>0</v>
      </c>
      <c r="M437" s="677">
        <v>0</v>
      </c>
      <c r="N437" s="678">
        <v>0</v>
      </c>
      <c r="O437" s="676">
        <v>0</v>
      </c>
      <c r="P437" s="677">
        <v>0</v>
      </c>
      <c r="Q437" s="677">
        <v>0</v>
      </c>
      <c r="R437" s="677">
        <v>0</v>
      </c>
      <c r="S437" s="677">
        <v>0</v>
      </c>
      <c r="T437" s="677">
        <v>0</v>
      </c>
      <c r="U437" s="677">
        <v>0</v>
      </c>
      <c r="V437" s="677">
        <v>0</v>
      </c>
      <c r="W437" s="677">
        <v>0</v>
      </c>
      <c r="X437" s="677">
        <v>0</v>
      </c>
      <c r="Y437" s="677">
        <v>0</v>
      </c>
      <c r="Z437" s="678">
        <v>0</v>
      </c>
      <c r="AA437" s="679">
        <v>205.52542373</v>
      </c>
      <c r="AB437" s="677">
        <v>0</v>
      </c>
      <c r="AC437" s="677">
        <v>0</v>
      </c>
      <c r="AD437" s="677">
        <v>0</v>
      </c>
      <c r="AE437" s="677">
        <v>0</v>
      </c>
      <c r="AF437" s="677"/>
      <c r="AG437" s="677"/>
      <c r="AH437" s="677"/>
      <c r="AI437" s="677"/>
      <c r="AJ437" s="677"/>
      <c r="AK437" s="677"/>
      <c r="AL437" s="677"/>
      <c r="AM437" s="677"/>
      <c r="AN437" s="677">
        <v>0</v>
      </c>
      <c r="AO437" s="677">
        <v>0</v>
      </c>
      <c r="AP437" s="677">
        <v>0</v>
      </c>
      <c r="AQ437" s="677">
        <v>0</v>
      </c>
      <c r="AR437" s="677">
        <v>0</v>
      </c>
      <c r="AS437" s="677">
        <v>0</v>
      </c>
      <c r="AT437" s="677">
        <v>0</v>
      </c>
      <c r="AU437" s="677">
        <v>0</v>
      </c>
      <c r="AV437" s="676">
        <v>0</v>
      </c>
      <c r="AW437" s="677">
        <v>0</v>
      </c>
      <c r="AX437" s="677">
        <v>0</v>
      </c>
      <c r="AY437" s="677">
        <v>0</v>
      </c>
      <c r="AZ437" s="677">
        <v>0</v>
      </c>
      <c r="BA437" s="677">
        <v>0</v>
      </c>
      <c r="BB437" s="677">
        <v>0</v>
      </c>
      <c r="BC437" s="677">
        <v>0</v>
      </c>
      <c r="BD437" s="677">
        <v>205.52542373</v>
      </c>
      <c r="BE437" s="678">
        <v>205.52542373</v>
      </c>
      <c r="BF437" s="417"/>
      <c r="BG437" s="408"/>
      <c r="BH437" s="408"/>
      <c r="BI437" s="408"/>
      <c r="BJ437" s="408"/>
      <c r="BK437" s="408"/>
    </row>
    <row r="438" spans="1:63" s="390" customFormat="1" ht="12.75">
      <c r="A438" s="411"/>
      <c r="B438" s="360" t="s">
        <v>362</v>
      </c>
      <c r="C438" s="676">
        <v>0</v>
      </c>
      <c r="D438" s="677">
        <v>0</v>
      </c>
      <c r="E438" s="677">
        <v>0</v>
      </c>
      <c r="F438" s="677">
        <v>0</v>
      </c>
      <c r="G438" s="677">
        <v>0</v>
      </c>
      <c r="H438" s="677">
        <v>0</v>
      </c>
      <c r="I438" s="677">
        <v>0</v>
      </c>
      <c r="J438" s="677">
        <v>0</v>
      </c>
      <c r="K438" s="677">
        <v>0</v>
      </c>
      <c r="L438" s="677">
        <v>0</v>
      </c>
      <c r="M438" s="677">
        <v>0</v>
      </c>
      <c r="N438" s="678">
        <v>0</v>
      </c>
      <c r="O438" s="676">
        <v>0</v>
      </c>
      <c r="P438" s="677">
        <v>0</v>
      </c>
      <c r="Q438" s="677">
        <v>0</v>
      </c>
      <c r="R438" s="677">
        <v>0</v>
      </c>
      <c r="S438" s="677">
        <v>0</v>
      </c>
      <c r="T438" s="677">
        <v>0</v>
      </c>
      <c r="U438" s="677">
        <v>0</v>
      </c>
      <c r="V438" s="677">
        <v>0</v>
      </c>
      <c r="W438" s="677">
        <v>0</v>
      </c>
      <c r="X438" s="677">
        <v>0</v>
      </c>
      <c r="Y438" s="677">
        <v>0</v>
      </c>
      <c r="Z438" s="678">
        <v>0</v>
      </c>
      <c r="AA438" s="679">
        <v>0</v>
      </c>
      <c r="AB438" s="677">
        <v>0</v>
      </c>
      <c r="AC438" s="677">
        <v>0</v>
      </c>
      <c r="AD438" s="677">
        <v>0</v>
      </c>
      <c r="AE438" s="677">
        <v>0</v>
      </c>
      <c r="AF438" s="677"/>
      <c r="AG438" s="677"/>
      <c r="AH438" s="677"/>
      <c r="AI438" s="677"/>
      <c r="AJ438" s="677"/>
      <c r="AK438" s="677"/>
      <c r="AL438" s="677"/>
      <c r="AM438" s="677"/>
      <c r="AN438" s="677">
        <v>0</v>
      </c>
      <c r="AO438" s="677">
        <v>0</v>
      </c>
      <c r="AP438" s="677">
        <v>0</v>
      </c>
      <c r="AQ438" s="677">
        <v>0</v>
      </c>
      <c r="AR438" s="677">
        <v>0</v>
      </c>
      <c r="AS438" s="677">
        <v>0</v>
      </c>
      <c r="AT438" s="677">
        <v>0</v>
      </c>
      <c r="AU438" s="677">
        <v>0</v>
      </c>
      <c r="AV438" s="676">
        <v>0</v>
      </c>
      <c r="AW438" s="677">
        <v>0</v>
      </c>
      <c r="AX438" s="677">
        <v>0</v>
      </c>
      <c r="AY438" s="677">
        <v>0</v>
      </c>
      <c r="AZ438" s="677">
        <v>0</v>
      </c>
      <c r="BA438" s="677">
        <v>0</v>
      </c>
      <c r="BB438" s="677">
        <v>0</v>
      </c>
      <c r="BC438" s="677">
        <v>0</v>
      </c>
      <c r="BD438" s="677">
        <v>0</v>
      </c>
      <c r="BE438" s="678">
        <v>0</v>
      </c>
      <c r="BF438" s="417"/>
      <c r="BG438" s="408"/>
      <c r="BH438" s="408"/>
      <c r="BI438" s="408"/>
      <c r="BJ438" s="408"/>
      <c r="BK438" s="408"/>
    </row>
    <row r="439" spans="1:63" s="390" customFormat="1" ht="12.75">
      <c r="A439" s="411"/>
      <c r="B439" s="360" t="s">
        <v>363</v>
      </c>
      <c r="C439" s="676">
        <v>0</v>
      </c>
      <c r="D439" s="677">
        <v>0</v>
      </c>
      <c r="E439" s="677">
        <v>0</v>
      </c>
      <c r="F439" s="677">
        <v>0</v>
      </c>
      <c r="G439" s="677">
        <v>0</v>
      </c>
      <c r="H439" s="677">
        <v>0</v>
      </c>
      <c r="I439" s="677">
        <v>0</v>
      </c>
      <c r="J439" s="677">
        <v>0</v>
      </c>
      <c r="K439" s="677">
        <v>0</v>
      </c>
      <c r="L439" s="677">
        <v>0</v>
      </c>
      <c r="M439" s="677">
        <v>0</v>
      </c>
      <c r="N439" s="678">
        <v>0</v>
      </c>
      <c r="O439" s="676">
        <v>0</v>
      </c>
      <c r="P439" s="677">
        <v>0</v>
      </c>
      <c r="Q439" s="677">
        <v>0</v>
      </c>
      <c r="R439" s="677">
        <v>0</v>
      </c>
      <c r="S439" s="677">
        <v>0</v>
      </c>
      <c r="T439" s="677">
        <v>0</v>
      </c>
      <c r="U439" s="677">
        <v>0</v>
      </c>
      <c r="V439" s="677">
        <v>0</v>
      </c>
      <c r="W439" s="677">
        <v>0</v>
      </c>
      <c r="X439" s="677">
        <v>0</v>
      </c>
      <c r="Y439" s="677">
        <v>0</v>
      </c>
      <c r="Z439" s="678">
        <v>0</v>
      </c>
      <c r="AA439" s="679">
        <v>0</v>
      </c>
      <c r="AB439" s="677">
        <v>0</v>
      </c>
      <c r="AC439" s="677">
        <v>0</v>
      </c>
      <c r="AD439" s="677">
        <v>0</v>
      </c>
      <c r="AE439" s="677">
        <v>0</v>
      </c>
      <c r="AF439" s="677"/>
      <c r="AG439" s="677"/>
      <c r="AH439" s="677"/>
      <c r="AI439" s="677"/>
      <c r="AJ439" s="677"/>
      <c r="AK439" s="677"/>
      <c r="AL439" s="677"/>
      <c r="AM439" s="677"/>
      <c r="AN439" s="677">
        <v>0</v>
      </c>
      <c r="AO439" s="677">
        <v>0</v>
      </c>
      <c r="AP439" s="677">
        <v>0</v>
      </c>
      <c r="AQ439" s="677">
        <v>0</v>
      </c>
      <c r="AR439" s="677">
        <v>0</v>
      </c>
      <c r="AS439" s="677">
        <v>0</v>
      </c>
      <c r="AT439" s="677">
        <v>0</v>
      </c>
      <c r="AU439" s="677">
        <v>0</v>
      </c>
      <c r="AV439" s="676">
        <v>0</v>
      </c>
      <c r="AW439" s="677">
        <v>0</v>
      </c>
      <c r="AX439" s="677">
        <v>0</v>
      </c>
      <c r="AY439" s="677">
        <v>0</v>
      </c>
      <c r="AZ439" s="677">
        <v>0</v>
      </c>
      <c r="BA439" s="677">
        <v>0</v>
      </c>
      <c r="BB439" s="677">
        <v>0</v>
      </c>
      <c r="BC439" s="677">
        <v>0</v>
      </c>
      <c r="BD439" s="677">
        <v>0</v>
      </c>
      <c r="BE439" s="678">
        <v>0</v>
      </c>
      <c r="BF439" s="417"/>
      <c r="BG439" s="408"/>
      <c r="BH439" s="408"/>
      <c r="BI439" s="408"/>
      <c r="BJ439" s="408"/>
      <c r="BK439" s="408"/>
    </row>
    <row r="440" spans="1:63" s="390" customFormat="1" ht="12.75">
      <c r="A440" s="411"/>
      <c r="B440" s="360" t="s">
        <v>364</v>
      </c>
      <c r="C440" s="676">
        <v>0</v>
      </c>
      <c r="D440" s="677">
        <v>0</v>
      </c>
      <c r="E440" s="677">
        <v>0</v>
      </c>
      <c r="F440" s="677">
        <v>0</v>
      </c>
      <c r="G440" s="677">
        <v>0</v>
      </c>
      <c r="H440" s="677">
        <v>0</v>
      </c>
      <c r="I440" s="677">
        <v>0</v>
      </c>
      <c r="J440" s="677">
        <v>0</v>
      </c>
      <c r="K440" s="677">
        <v>0</v>
      </c>
      <c r="L440" s="677">
        <v>0</v>
      </c>
      <c r="M440" s="677">
        <v>0</v>
      </c>
      <c r="N440" s="678">
        <v>0</v>
      </c>
      <c r="O440" s="676">
        <v>0</v>
      </c>
      <c r="P440" s="677">
        <v>0</v>
      </c>
      <c r="Q440" s="677">
        <v>0</v>
      </c>
      <c r="R440" s="677">
        <v>0</v>
      </c>
      <c r="S440" s="677">
        <v>0</v>
      </c>
      <c r="T440" s="677">
        <v>0</v>
      </c>
      <c r="U440" s="677">
        <v>0</v>
      </c>
      <c r="V440" s="677">
        <v>0</v>
      </c>
      <c r="W440" s="677">
        <v>0</v>
      </c>
      <c r="X440" s="677">
        <v>0</v>
      </c>
      <c r="Y440" s="677">
        <v>0</v>
      </c>
      <c r="Z440" s="678">
        <v>0</v>
      </c>
      <c r="AA440" s="679">
        <v>0</v>
      </c>
      <c r="AB440" s="677">
        <v>0</v>
      </c>
      <c r="AC440" s="677">
        <v>0</v>
      </c>
      <c r="AD440" s="677">
        <v>0</v>
      </c>
      <c r="AE440" s="677">
        <v>0</v>
      </c>
      <c r="AF440" s="677"/>
      <c r="AG440" s="677"/>
      <c r="AH440" s="677"/>
      <c r="AI440" s="677"/>
      <c r="AJ440" s="677"/>
      <c r="AK440" s="677"/>
      <c r="AL440" s="677"/>
      <c r="AM440" s="677"/>
      <c r="AN440" s="677">
        <v>0</v>
      </c>
      <c r="AO440" s="677">
        <v>0</v>
      </c>
      <c r="AP440" s="677">
        <v>0</v>
      </c>
      <c r="AQ440" s="677">
        <v>0</v>
      </c>
      <c r="AR440" s="677">
        <v>0</v>
      </c>
      <c r="AS440" s="677">
        <v>0</v>
      </c>
      <c r="AT440" s="677">
        <v>0</v>
      </c>
      <c r="AU440" s="677">
        <v>0</v>
      </c>
      <c r="AV440" s="676"/>
      <c r="AW440" s="677">
        <v>0</v>
      </c>
      <c r="AX440" s="677"/>
      <c r="AY440" s="677"/>
      <c r="AZ440" s="677"/>
      <c r="BA440" s="677"/>
      <c r="BB440" s="677"/>
      <c r="BC440" s="677"/>
      <c r="BD440" s="677"/>
      <c r="BE440" s="678">
        <v>0</v>
      </c>
      <c r="BF440" s="417"/>
      <c r="BG440" s="408"/>
      <c r="BH440" s="408"/>
      <c r="BI440" s="408"/>
      <c r="BJ440" s="408"/>
      <c r="BK440" s="408"/>
    </row>
    <row r="441" spans="1:63" s="390" customFormat="1" ht="12.75">
      <c r="A441" s="411"/>
      <c r="B441" s="360" t="s">
        <v>365</v>
      </c>
      <c r="C441" s="676">
        <v>0</v>
      </c>
      <c r="D441" s="677">
        <v>0</v>
      </c>
      <c r="E441" s="677">
        <v>0</v>
      </c>
      <c r="F441" s="677">
        <v>0</v>
      </c>
      <c r="G441" s="677">
        <v>0</v>
      </c>
      <c r="H441" s="677">
        <v>0</v>
      </c>
      <c r="I441" s="677">
        <v>0</v>
      </c>
      <c r="J441" s="677">
        <v>0</v>
      </c>
      <c r="K441" s="677">
        <v>0</v>
      </c>
      <c r="L441" s="677">
        <v>0</v>
      </c>
      <c r="M441" s="677">
        <v>0</v>
      </c>
      <c r="N441" s="678">
        <v>0</v>
      </c>
      <c r="O441" s="676">
        <v>0</v>
      </c>
      <c r="P441" s="677">
        <v>0</v>
      </c>
      <c r="Q441" s="677">
        <v>0</v>
      </c>
      <c r="R441" s="677">
        <v>0</v>
      </c>
      <c r="S441" s="677">
        <v>0</v>
      </c>
      <c r="T441" s="677">
        <v>0</v>
      </c>
      <c r="U441" s="677">
        <v>0</v>
      </c>
      <c r="V441" s="677">
        <v>0</v>
      </c>
      <c r="W441" s="677">
        <v>0</v>
      </c>
      <c r="X441" s="677">
        <v>0</v>
      </c>
      <c r="Y441" s="677">
        <v>0</v>
      </c>
      <c r="Z441" s="678">
        <v>0</v>
      </c>
      <c r="AA441" s="679">
        <v>0</v>
      </c>
      <c r="AB441" s="677">
        <v>0</v>
      </c>
      <c r="AC441" s="677">
        <v>0</v>
      </c>
      <c r="AD441" s="677">
        <v>0</v>
      </c>
      <c r="AE441" s="677">
        <v>0</v>
      </c>
      <c r="AF441" s="677"/>
      <c r="AG441" s="677"/>
      <c r="AH441" s="677"/>
      <c r="AI441" s="677"/>
      <c r="AJ441" s="677"/>
      <c r="AK441" s="677"/>
      <c r="AL441" s="677"/>
      <c r="AM441" s="677"/>
      <c r="AN441" s="677">
        <v>0</v>
      </c>
      <c r="AO441" s="677">
        <v>0</v>
      </c>
      <c r="AP441" s="677">
        <v>0</v>
      </c>
      <c r="AQ441" s="677">
        <v>0</v>
      </c>
      <c r="AR441" s="677">
        <v>0</v>
      </c>
      <c r="AS441" s="677">
        <v>0</v>
      </c>
      <c r="AT441" s="677">
        <v>0</v>
      </c>
      <c r="AU441" s="677">
        <v>0</v>
      </c>
      <c r="AV441" s="676"/>
      <c r="AW441" s="677">
        <v>0</v>
      </c>
      <c r="AX441" s="677"/>
      <c r="AY441" s="677"/>
      <c r="AZ441" s="677"/>
      <c r="BA441" s="677"/>
      <c r="BB441" s="677"/>
      <c r="BC441" s="677"/>
      <c r="BD441" s="677"/>
      <c r="BE441" s="678">
        <v>0</v>
      </c>
      <c r="BF441" s="417"/>
      <c r="BG441" s="408"/>
      <c r="BH441" s="408"/>
      <c r="BI441" s="408"/>
      <c r="BJ441" s="408"/>
      <c r="BK441" s="408"/>
    </row>
    <row r="442" spans="1:63" s="390" customFormat="1" ht="12.75">
      <c r="A442" s="411"/>
      <c r="B442" s="360" t="s">
        <v>366</v>
      </c>
      <c r="C442" s="676">
        <v>0</v>
      </c>
      <c r="D442" s="677">
        <v>0</v>
      </c>
      <c r="E442" s="677">
        <v>0</v>
      </c>
      <c r="F442" s="677">
        <v>0</v>
      </c>
      <c r="G442" s="677">
        <v>0</v>
      </c>
      <c r="H442" s="677">
        <v>0</v>
      </c>
      <c r="I442" s="677">
        <v>0</v>
      </c>
      <c r="J442" s="677">
        <v>0</v>
      </c>
      <c r="K442" s="677">
        <v>0</v>
      </c>
      <c r="L442" s="677">
        <v>0</v>
      </c>
      <c r="M442" s="677">
        <v>0</v>
      </c>
      <c r="N442" s="678">
        <v>0</v>
      </c>
      <c r="O442" s="676">
        <v>0</v>
      </c>
      <c r="P442" s="677">
        <v>0</v>
      </c>
      <c r="Q442" s="677">
        <v>0</v>
      </c>
      <c r="R442" s="677">
        <v>0</v>
      </c>
      <c r="S442" s="677">
        <v>0</v>
      </c>
      <c r="T442" s="677">
        <v>0</v>
      </c>
      <c r="U442" s="677">
        <v>0</v>
      </c>
      <c r="V442" s="677">
        <v>0</v>
      </c>
      <c r="W442" s="677">
        <v>0</v>
      </c>
      <c r="X442" s="677">
        <v>0</v>
      </c>
      <c r="Y442" s="677">
        <v>0</v>
      </c>
      <c r="Z442" s="678">
        <v>0</v>
      </c>
      <c r="AA442" s="679">
        <v>0</v>
      </c>
      <c r="AB442" s="677">
        <v>0</v>
      </c>
      <c r="AC442" s="677">
        <v>0</v>
      </c>
      <c r="AD442" s="677">
        <v>0</v>
      </c>
      <c r="AE442" s="677">
        <v>0</v>
      </c>
      <c r="AF442" s="677"/>
      <c r="AG442" s="677"/>
      <c r="AH442" s="677"/>
      <c r="AI442" s="677"/>
      <c r="AJ442" s="677"/>
      <c r="AK442" s="677"/>
      <c r="AL442" s="677"/>
      <c r="AM442" s="677"/>
      <c r="AN442" s="677">
        <v>0</v>
      </c>
      <c r="AO442" s="677">
        <v>0</v>
      </c>
      <c r="AP442" s="677">
        <v>0</v>
      </c>
      <c r="AQ442" s="677">
        <v>0</v>
      </c>
      <c r="AR442" s="677">
        <v>0</v>
      </c>
      <c r="AS442" s="677">
        <v>0</v>
      </c>
      <c r="AT442" s="677">
        <v>0</v>
      </c>
      <c r="AU442" s="677">
        <v>0</v>
      </c>
      <c r="AV442" s="676"/>
      <c r="AW442" s="677">
        <v>0</v>
      </c>
      <c r="AX442" s="677"/>
      <c r="AY442" s="677"/>
      <c r="AZ442" s="677"/>
      <c r="BA442" s="677"/>
      <c r="BB442" s="677"/>
      <c r="BC442" s="677"/>
      <c r="BD442" s="677"/>
      <c r="BE442" s="678">
        <v>0</v>
      </c>
      <c r="BF442" s="417"/>
      <c r="BG442" s="408"/>
      <c r="BH442" s="408"/>
      <c r="BI442" s="408"/>
      <c r="BJ442" s="408"/>
      <c r="BK442" s="408"/>
    </row>
    <row r="443" spans="1:63" s="390" customFormat="1" ht="12.75">
      <c r="A443" s="411"/>
      <c r="B443" s="360" t="s">
        <v>367</v>
      </c>
      <c r="C443" s="676">
        <v>0</v>
      </c>
      <c r="D443" s="677">
        <v>0</v>
      </c>
      <c r="E443" s="677">
        <v>0</v>
      </c>
      <c r="F443" s="677">
        <v>0</v>
      </c>
      <c r="G443" s="677">
        <v>0</v>
      </c>
      <c r="H443" s="677">
        <v>0</v>
      </c>
      <c r="I443" s="677">
        <v>0</v>
      </c>
      <c r="J443" s="677">
        <v>0</v>
      </c>
      <c r="K443" s="677">
        <v>0</v>
      </c>
      <c r="L443" s="677">
        <v>0</v>
      </c>
      <c r="M443" s="677">
        <v>0</v>
      </c>
      <c r="N443" s="678">
        <v>0</v>
      </c>
      <c r="O443" s="676">
        <v>0</v>
      </c>
      <c r="P443" s="677">
        <v>0</v>
      </c>
      <c r="Q443" s="677">
        <v>0</v>
      </c>
      <c r="R443" s="677">
        <v>0</v>
      </c>
      <c r="S443" s="677">
        <v>0</v>
      </c>
      <c r="T443" s="677">
        <v>0</v>
      </c>
      <c r="U443" s="677">
        <v>0</v>
      </c>
      <c r="V443" s="677">
        <v>0</v>
      </c>
      <c r="W443" s="677">
        <v>0</v>
      </c>
      <c r="X443" s="677">
        <v>0</v>
      </c>
      <c r="Y443" s="677">
        <v>0</v>
      </c>
      <c r="Z443" s="678">
        <v>0</v>
      </c>
      <c r="AA443" s="679">
        <v>0</v>
      </c>
      <c r="AB443" s="677">
        <v>0</v>
      </c>
      <c r="AC443" s="677">
        <v>0</v>
      </c>
      <c r="AD443" s="677">
        <v>0</v>
      </c>
      <c r="AE443" s="677">
        <v>0</v>
      </c>
      <c r="AF443" s="677"/>
      <c r="AG443" s="677"/>
      <c r="AH443" s="677"/>
      <c r="AI443" s="677"/>
      <c r="AJ443" s="677"/>
      <c r="AK443" s="677"/>
      <c r="AL443" s="677"/>
      <c r="AM443" s="677"/>
      <c r="AN443" s="677">
        <v>0</v>
      </c>
      <c r="AO443" s="677">
        <v>0</v>
      </c>
      <c r="AP443" s="677">
        <v>0</v>
      </c>
      <c r="AQ443" s="677">
        <v>0</v>
      </c>
      <c r="AR443" s="677">
        <v>0</v>
      </c>
      <c r="AS443" s="677">
        <v>0</v>
      </c>
      <c r="AT443" s="677">
        <v>0</v>
      </c>
      <c r="AU443" s="677">
        <v>0</v>
      </c>
      <c r="AV443" s="676"/>
      <c r="AW443" s="677">
        <v>0</v>
      </c>
      <c r="AX443" s="677"/>
      <c r="AY443" s="677"/>
      <c r="AZ443" s="677"/>
      <c r="BA443" s="677"/>
      <c r="BB443" s="677"/>
      <c r="BC443" s="677"/>
      <c r="BD443" s="677"/>
      <c r="BE443" s="678">
        <v>0</v>
      </c>
      <c r="BF443" s="417"/>
      <c r="BG443" s="408"/>
      <c r="BH443" s="408"/>
      <c r="BI443" s="408"/>
      <c r="BJ443" s="408"/>
      <c r="BK443" s="408"/>
    </row>
    <row r="444" spans="1:63" s="390" customFormat="1" ht="12.75">
      <c r="A444" s="411"/>
      <c r="B444" s="360" t="s">
        <v>368</v>
      </c>
      <c r="C444" s="676">
        <v>0</v>
      </c>
      <c r="D444" s="677">
        <v>0</v>
      </c>
      <c r="E444" s="677">
        <v>0</v>
      </c>
      <c r="F444" s="677">
        <v>0</v>
      </c>
      <c r="G444" s="677">
        <v>0</v>
      </c>
      <c r="H444" s="677">
        <v>0</v>
      </c>
      <c r="I444" s="677">
        <v>0</v>
      </c>
      <c r="J444" s="677">
        <v>0</v>
      </c>
      <c r="K444" s="677">
        <v>0</v>
      </c>
      <c r="L444" s="677">
        <v>0</v>
      </c>
      <c r="M444" s="677">
        <v>0</v>
      </c>
      <c r="N444" s="678">
        <v>0</v>
      </c>
      <c r="O444" s="676">
        <v>0</v>
      </c>
      <c r="P444" s="677">
        <v>0</v>
      </c>
      <c r="Q444" s="677">
        <v>0</v>
      </c>
      <c r="R444" s="677">
        <v>0</v>
      </c>
      <c r="S444" s="677">
        <v>0</v>
      </c>
      <c r="T444" s="677">
        <v>0</v>
      </c>
      <c r="U444" s="677">
        <v>0</v>
      </c>
      <c r="V444" s="677">
        <v>0</v>
      </c>
      <c r="W444" s="677">
        <v>0</v>
      </c>
      <c r="X444" s="677">
        <v>0</v>
      </c>
      <c r="Y444" s="677">
        <v>0</v>
      </c>
      <c r="Z444" s="678">
        <v>0</v>
      </c>
      <c r="AA444" s="679">
        <v>0</v>
      </c>
      <c r="AB444" s="677">
        <v>0</v>
      </c>
      <c r="AC444" s="677">
        <v>0</v>
      </c>
      <c r="AD444" s="677">
        <v>0</v>
      </c>
      <c r="AE444" s="677">
        <v>0</v>
      </c>
      <c r="AF444" s="677"/>
      <c r="AG444" s="677"/>
      <c r="AH444" s="677"/>
      <c r="AI444" s="677"/>
      <c r="AJ444" s="677"/>
      <c r="AK444" s="677"/>
      <c r="AL444" s="677"/>
      <c r="AM444" s="677"/>
      <c r="AN444" s="677">
        <v>0</v>
      </c>
      <c r="AO444" s="677">
        <v>0</v>
      </c>
      <c r="AP444" s="677">
        <v>0</v>
      </c>
      <c r="AQ444" s="677">
        <v>0</v>
      </c>
      <c r="AR444" s="677">
        <v>0</v>
      </c>
      <c r="AS444" s="677">
        <v>0</v>
      </c>
      <c r="AT444" s="677">
        <v>0</v>
      </c>
      <c r="AU444" s="677">
        <v>0</v>
      </c>
      <c r="AV444" s="676">
        <v>0</v>
      </c>
      <c r="AW444" s="677">
        <v>0</v>
      </c>
      <c r="AX444" s="677">
        <v>0</v>
      </c>
      <c r="AY444" s="677">
        <v>0</v>
      </c>
      <c r="AZ444" s="677">
        <v>0</v>
      </c>
      <c r="BA444" s="677">
        <v>0</v>
      </c>
      <c r="BB444" s="677">
        <v>0</v>
      </c>
      <c r="BC444" s="677">
        <v>0</v>
      </c>
      <c r="BD444" s="677">
        <v>0</v>
      </c>
      <c r="BE444" s="678">
        <v>0</v>
      </c>
      <c r="BF444" s="417"/>
      <c r="BG444" s="408"/>
      <c r="BH444" s="408"/>
      <c r="BI444" s="408"/>
      <c r="BJ444" s="408"/>
      <c r="BK444" s="408"/>
    </row>
    <row r="445" spans="1:63" s="390" customFormat="1" ht="12.75">
      <c r="A445" s="411"/>
      <c r="B445" s="360" t="s">
        <v>369</v>
      </c>
      <c r="C445" s="676">
        <v>0</v>
      </c>
      <c r="D445" s="677">
        <v>0</v>
      </c>
      <c r="E445" s="677">
        <v>0</v>
      </c>
      <c r="F445" s="677">
        <v>0</v>
      </c>
      <c r="G445" s="677">
        <v>0</v>
      </c>
      <c r="H445" s="677">
        <v>0</v>
      </c>
      <c r="I445" s="677">
        <v>0</v>
      </c>
      <c r="J445" s="677">
        <v>0</v>
      </c>
      <c r="K445" s="677">
        <v>0</v>
      </c>
      <c r="L445" s="677">
        <v>0</v>
      </c>
      <c r="M445" s="677">
        <v>0</v>
      </c>
      <c r="N445" s="678">
        <v>0</v>
      </c>
      <c r="O445" s="676">
        <v>0</v>
      </c>
      <c r="P445" s="677">
        <v>0</v>
      </c>
      <c r="Q445" s="677">
        <v>0</v>
      </c>
      <c r="R445" s="677">
        <v>0</v>
      </c>
      <c r="S445" s="677">
        <v>0</v>
      </c>
      <c r="T445" s="677">
        <v>0</v>
      </c>
      <c r="U445" s="677">
        <v>0</v>
      </c>
      <c r="V445" s="677">
        <v>0</v>
      </c>
      <c r="W445" s="677">
        <v>0</v>
      </c>
      <c r="X445" s="677">
        <v>0</v>
      </c>
      <c r="Y445" s="677">
        <v>0</v>
      </c>
      <c r="Z445" s="678">
        <v>0</v>
      </c>
      <c r="AA445" s="679">
        <v>0</v>
      </c>
      <c r="AB445" s="677">
        <v>0</v>
      </c>
      <c r="AC445" s="677">
        <v>0</v>
      </c>
      <c r="AD445" s="677">
        <v>0</v>
      </c>
      <c r="AE445" s="677">
        <v>0</v>
      </c>
      <c r="AF445" s="677"/>
      <c r="AG445" s="677"/>
      <c r="AH445" s="677"/>
      <c r="AI445" s="677"/>
      <c r="AJ445" s="677"/>
      <c r="AK445" s="677"/>
      <c r="AL445" s="677"/>
      <c r="AM445" s="677"/>
      <c r="AN445" s="677">
        <v>0</v>
      </c>
      <c r="AO445" s="677">
        <v>0</v>
      </c>
      <c r="AP445" s="677">
        <v>0</v>
      </c>
      <c r="AQ445" s="677">
        <v>0</v>
      </c>
      <c r="AR445" s="677">
        <v>0</v>
      </c>
      <c r="AS445" s="677">
        <v>0</v>
      </c>
      <c r="AT445" s="677">
        <v>0</v>
      </c>
      <c r="AU445" s="677">
        <v>0</v>
      </c>
      <c r="AV445" s="676"/>
      <c r="AW445" s="677">
        <v>0</v>
      </c>
      <c r="AX445" s="677"/>
      <c r="AY445" s="677"/>
      <c r="AZ445" s="677"/>
      <c r="BA445" s="677"/>
      <c r="BB445" s="677"/>
      <c r="BC445" s="677"/>
      <c r="BD445" s="677"/>
      <c r="BE445" s="678">
        <v>0</v>
      </c>
      <c r="BF445" s="417"/>
      <c r="BG445" s="408"/>
      <c r="BH445" s="408"/>
      <c r="BI445" s="408"/>
      <c r="BJ445" s="408"/>
      <c r="BK445" s="408"/>
    </row>
    <row r="446" spans="1:63" s="390" customFormat="1" ht="12.75">
      <c r="A446" s="411"/>
      <c r="B446" s="360" t="s">
        <v>370</v>
      </c>
      <c r="C446" s="676">
        <v>0</v>
      </c>
      <c r="D446" s="677">
        <v>0</v>
      </c>
      <c r="E446" s="677">
        <v>0</v>
      </c>
      <c r="F446" s="677">
        <v>0</v>
      </c>
      <c r="G446" s="677">
        <v>0</v>
      </c>
      <c r="H446" s="677">
        <v>0</v>
      </c>
      <c r="I446" s="677">
        <v>0</v>
      </c>
      <c r="J446" s="677">
        <v>0</v>
      </c>
      <c r="K446" s="677">
        <v>0</v>
      </c>
      <c r="L446" s="677">
        <v>0</v>
      </c>
      <c r="M446" s="677">
        <v>0</v>
      </c>
      <c r="N446" s="678">
        <v>0</v>
      </c>
      <c r="O446" s="676">
        <v>0</v>
      </c>
      <c r="P446" s="677">
        <v>0</v>
      </c>
      <c r="Q446" s="677">
        <v>0</v>
      </c>
      <c r="R446" s="677">
        <v>0</v>
      </c>
      <c r="S446" s="677">
        <v>0</v>
      </c>
      <c r="T446" s="677">
        <v>0</v>
      </c>
      <c r="U446" s="677">
        <v>0</v>
      </c>
      <c r="V446" s="677">
        <v>0</v>
      </c>
      <c r="W446" s="677">
        <v>0</v>
      </c>
      <c r="X446" s="677">
        <v>0</v>
      </c>
      <c r="Y446" s="677">
        <v>0</v>
      </c>
      <c r="Z446" s="678">
        <v>0</v>
      </c>
      <c r="AA446" s="679">
        <v>0</v>
      </c>
      <c r="AB446" s="677">
        <v>0</v>
      </c>
      <c r="AC446" s="677">
        <v>0</v>
      </c>
      <c r="AD446" s="677">
        <v>0</v>
      </c>
      <c r="AE446" s="677">
        <v>0</v>
      </c>
      <c r="AF446" s="677"/>
      <c r="AG446" s="677"/>
      <c r="AH446" s="677"/>
      <c r="AI446" s="677"/>
      <c r="AJ446" s="677"/>
      <c r="AK446" s="677"/>
      <c r="AL446" s="677"/>
      <c r="AM446" s="677"/>
      <c r="AN446" s="677">
        <v>0</v>
      </c>
      <c r="AO446" s="677">
        <v>0</v>
      </c>
      <c r="AP446" s="677">
        <v>0</v>
      </c>
      <c r="AQ446" s="677">
        <v>0</v>
      </c>
      <c r="AR446" s="677">
        <v>0</v>
      </c>
      <c r="AS446" s="677">
        <v>0</v>
      </c>
      <c r="AT446" s="677">
        <v>0</v>
      </c>
      <c r="AU446" s="677">
        <v>0</v>
      </c>
      <c r="AV446" s="676"/>
      <c r="AW446" s="677">
        <v>0</v>
      </c>
      <c r="AX446" s="677"/>
      <c r="AY446" s="677"/>
      <c r="AZ446" s="677"/>
      <c r="BA446" s="677"/>
      <c r="BB446" s="677"/>
      <c r="BC446" s="677"/>
      <c r="BD446" s="677"/>
      <c r="BE446" s="678">
        <v>0</v>
      </c>
      <c r="BF446" s="417"/>
      <c r="BG446" s="408"/>
      <c r="BH446" s="408"/>
      <c r="BI446" s="408"/>
      <c r="BJ446" s="408"/>
      <c r="BK446" s="408"/>
    </row>
    <row r="447" spans="1:63" s="390" customFormat="1" ht="12.75">
      <c r="A447" s="411"/>
      <c r="B447" s="360" t="s">
        <v>371</v>
      </c>
      <c r="C447" s="676">
        <v>0</v>
      </c>
      <c r="D447" s="677">
        <v>0</v>
      </c>
      <c r="E447" s="677">
        <v>0</v>
      </c>
      <c r="F447" s="677">
        <v>0</v>
      </c>
      <c r="G447" s="677">
        <v>0</v>
      </c>
      <c r="H447" s="677">
        <v>0</v>
      </c>
      <c r="I447" s="677">
        <v>0</v>
      </c>
      <c r="J447" s="677">
        <v>0</v>
      </c>
      <c r="K447" s="677">
        <v>0</v>
      </c>
      <c r="L447" s="677">
        <v>0</v>
      </c>
      <c r="M447" s="677">
        <v>0</v>
      </c>
      <c r="N447" s="678">
        <v>0</v>
      </c>
      <c r="O447" s="676">
        <v>0</v>
      </c>
      <c r="P447" s="677">
        <v>0</v>
      </c>
      <c r="Q447" s="677">
        <v>0</v>
      </c>
      <c r="R447" s="677">
        <v>0</v>
      </c>
      <c r="S447" s="677">
        <v>0</v>
      </c>
      <c r="T447" s="677">
        <v>0</v>
      </c>
      <c r="U447" s="677">
        <v>0</v>
      </c>
      <c r="V447" s="677">
        <v>0</v>
      </c>
      <c r="W447" s="677">
        <v>0</v>
      </c>
      <c r="X447" s="677">
        <v>0</v>
      </c>
      <c r="Y447" s="677">
        <v>0</v>
      </c>
      <c r="Z447" s="678">
        <v>0</v>
      </c>
      <c r="AA447" s="679">
        <v>0</v>
      </c>
      <c r="AB447" s="677">
        <v>0</v>
      </c>
      <c r="AC447" s="677">
        <v>0</v>
      </c>
      <c r="AD447" s="677">
        <v>0</v>
      </c>
      <c r="AE447" s="677">
        <v>0</v>
      </c>
      <c r="AF447" s="677"/>
      <c r="AG447" s="677"/>
      <c r="AH447" s="677"/>
      <c r="AI447" s="677"/>
      <c r="AJ447" s="677"/>
      <c r="AK447" s="677"/>
      <c r="AL447" s="677"/>
      <c r="AM447" s="677"/>
      <c r="AN447" s="677">
        <v>0</v>
      </c>
      <c r="AO447" s="677">
        <v>0</v>
      </c>
      <c r="AP447" s="677">
        <v>0</v>
      </c>
      <c r="AQ447" s="677">
        <v>0</v>
      </c>
      <c r="AR447" s="677">
        <v>0</v>
      </c>
      <c r="AS447" s="677">
        <v>0</v>
      </c>
      <c r="AT447" s="677">
        <v>0</v>
      </c>
      <c r="AU447" s="677">
        <v>0</v>
      </c>
      <c r="AV447" s="676"/>
      <c r="AW447" s="677">
        <v>0</v>
      </c>
      <c r="AX447" s="677"/>
      <c r="AY447" s="677"/>
      <c r="AZ447" s="677"/>
      <c r="BA447" s="677"/>
      <c r="BB447" s="677"/>
      <c r="BC447" s="677"/>
      <c r="BD447" s="677"/>
      <c r="BE447" s="678">
        <v>0</v>
      </c>
      <c r="BF447" s="417"/>
      <c r="BG447" s="408"/>
      <c r="BH447" s="408"/>
      <c r="BI447" s="408"/>
      <c r="BJ447" s="408"/>
      <c r="BK447" s="408"/>
    </row>
    <row r="448" spans="1:63" s="390" customFormat="1" ht="12.75">
      <c r="A448" s="411"/>
      <c r="B448" s="360" t="s">
        <v>372</v>
      </c>
      <c r="C448" s="676">
        <v>0</v>
      </c>
      <c r="D448" s="677">
        <v>0</v>
      </c>
      <c r="E448" s="677">
        <v>0</v>
      </c>
      <c r="F448" s="677">
        <v>0</v>
      </c>
      <c r="G448" s="677">
        <v>0</v>
      </c>
      <c r="H448" s="677">
        <v>0</v>
      </c>
      <c r="I448" s="677">
        <v>0</v>
      </c>
      <c r="J448" s="677">
        <v>0</v>
      </c>
      <c r="K448" s="677">
        <v>0</v>
      </c>
      <c r="L448" s="677">
        <v>0</v>
      </c>
      <c r="M448" s="677">
        <v>0</v>
      </c>
      <c r="N448" s="678">
        <v>0</v>
      </c>
      <c r="O448" s="676">
        <v>0</v>
      </c>
      <c r="P448" s="677">
        <v>0</v>
      </c>
      <c r="Q448" s="677">
        <v>0</v>
      </c>
      <c r="R448" s="677">
        <v>0</v>
      </c>
      <c r="S448" s="677">
        <v>0</v>
      </c>
      <c r="T448" s="677">
        <v>0</v>
      </c>
      <c r="U448" s="677">
        <v>0</v>
      </c>
      <c r="V448" s="677">
        <v>0</v>
      </c>
      <c r="W448" s="677">
        <v>0</v>
      </c>
      <c r="X448" s="677">
        <v>0</v>
      </c>
      <c r="Y448" s="677">
        <v>0</v>
      </c>
      <c r="Z448" s="678">
        <v>0</v>
      </c>
      <c r="AA448" s="679">
        <v>0</v>
      </c>
      <c r="AB448" s="677">
        <v>0</v>
      </c>
      <c r="AC448" s="677">
        <v>0</v>
      </c>
      <c r="AD448" s="677">
        <v>0</v>
      </c>
      <c r="AE448" s="677">
        <v>0</v>
      </c>
      <c r="AF448" s="677"/>
      <c r="AG448" s="677"/>
      <c r="AH448" s="677"/>
      <c r="AI448" s="677"/>
      <c r="AJ448" s="677"/>
      <c r="AK448" s="677"/>
      <c r="AL448" s="677"/>
      <c r="AM448" s="677"/>
      <c r="AN448" s="677">
        <v>0</v>
      </c>
      <c r="AO448" s="677">
        <v>0</v>
      </c>
      <c r="AP448" s="677">
        <v>0</v>
      </c>
      <c r="AQ448" s="677">
        <v>0</v>
      </c>
      <c r="AR448" s="677">
        <v>0</v>
      </c>
      <c r="AS448" s="677">
        <v>0</v>
      </c>
      <c r="AT448" s="677">
        <v>0</v>
      </c>
      <c r="AU448" s="677">
        <v>0</v>
      </c>
      <c r="AV448" s="676"/>
      <c r="AW448" s="677">
        <v>0</v>
      </c>
      <c r="AX448" s="677"/>
      <c r="AY448" s="677"/>
      <c r="AZ448" s="677"/>
      <c r="BA448" s="677"/>
      <c r="BB448" s="677"/>
      <c r="BC448" s="677"/>
      <c r="BD448" s="677"/>
      <c r="BE448" s="678">
        <v>0</v>
      </c>
      <c r="BF448" s="417"/>
      <c r="BG448" s="408"/>
      <c r="BH448" s="408"/>
      <c r="BI448" s="408"/>
      <c r="BJ448" s="408"/>
      <c r="BK448" s="408"/>
    </row>
    <row r="449" spans="1:63" s="390" customFormat="1" ht="12.75">
      <c r="A449" s="411"/>
      <c r="B449" s="360" t="s">
        <v>373</v>
      </c>
      <c r="C449" s="676">
        <v>0</v>
      </c>
      <c r="D449" s="677">
        <v>0</v>
      </c>
      <c r="E449" s="677">
        <v>0</v>
      </c>
      <c r="F449" s="677">
        <v>0</v>
      </c>
      <c r="G449" s="677">
        <v>0</v>
      </c>
      <c r="H449" s="677">
        <v>0</v>
      </c>
      <c r="I449" s="677">
        <v>0</v>
      </c>
      <c r="J449" s="677">
        <v>0</v>
      </c>
      <c r="K449" s="677">
        <v>0</v>
      </c>
      <c r="L449" s="677">
        <v>0</v>
      </c>
      <c r="M449" s="677">
        <v>0</v>
      </c>
      <c r="N449" s="678">
        <v>0</v>
      </c>
      <c r="O449" s="676">
        <v>0</v>
      </c>
      <c r="P449" s="677">
        <v>0</v>
      </c>
      <c r="Q449" s="677">
        <v>0</v>
      </c>
      <c r="R449" s="677">
        <v>0</v>
      </c>
      <c r="S449" s="677">
        <v>0</v>
      </c>
      <c r="T449" s="677">
        <v>0</v>
      </c>
      <c r="U449" s="677">
        <v>0</v>
      </c>
      <c r="V449" s="677">
        <v>0</v>
      </c>
      <c r="W449" s="677">
        <v>0</v>
      </c>
      <c r="X449" s="677">
        <v>0</v>
      </c>
      <c r="Y449" s="677">
        <v>0</v>
      </c>
      <c r="Z449" s="678">
        <v>0</v>
      </c>
      <c r="AA449" s="679">
        <v>0</v>
      </c>
      <c r="AB449" s="677">
        <v>0</v>
      </c>
      <c r="AC449" s="677">
        <v>0</v>
      </c>
      <c r="AD449" s="677">
        <v>0</v>
      </c>
      <c r="AE449" s="677">
        <v>0</v>
      </c>
      <c r="AF449" s="677"/>
      <c r="AG449" s="677"/>
      <c r="AH449" s="677"/>
      <c r="AI449" s="677"/>
      <c r="AJ449" s="677"/>
      <c r="AK449" s="677"/>
      <c r="AL449" s="677"/>
      <c r="AM449" s="677"/>
      <c r="AN449" s="677">
        <v>0</v>
      </c>
      <c r="AO449" s="677">
        <v>0</v>
      </c>
      <c r="AP449" s="677">
        <v>0</v>
      </c>
      <c r="AQ449" s="677">
        <v>0</v>
      </c>
      <c r="AR449" s="677">
        <v>0</v>
      </c>
      <c r="AS449" s="677">
        <v>0</v>
      </c>
      <c r="AT449" s="677">
        <v>0</v>
      </c>
      <c r="AU449" s="677">
        <v>0</v>
      </c>
      <c r="AV449" s="676">
        <v>0</v>
      </c>
      <c r="AW449" s="677">
        <v>0</v>
      </c>
      <c r="AX449" s="677">
        <v>0</v>
      </c>
      <c r="AY449" s="677">
        <v>0</v>
      </c>
      <c r="AZ449" s="677">
        <v>0</v>
      </c>
      <c r="BA449" s="677">
        <v>0</v>
      </c>
      <c r="BB449" s="677">
        <v>0</v>
      </c>
      <c r="BC449" s="677">
        <v>0</v>
      </c>
      <c r="BD449" s="677">
        <v>0</v>
      </c>
      <c r="BE449" s="678">
        <v>0</v>
      </c>
      <c r="BF449" s="417"/>
      <c r="BG449" s="408"/>
      <c r="BH449" s="408"/>
      <c r="BI449" s="408"/>
      <c r="BJ449" s="408"/>
      <c r="BK449" s="408"/>
    </row>
    <row r="450" spans="1:63" s="390" customFormat="1" ht="12.75">
      <c r="A450" s="411"/>
      <c r="B450" s="360" t="s">
        <v>374</v>
      </c>
      <c r="C450" s="676">
        <v>0</v>
      </c>
      <c r="D450" s="677">
        <v>0</v>
      </c>
      <c r="E450" s="677">
        <v>0</v>
      </c>
      <c r="F450" s="677">
        <v>0</v>
      </c>
      <c r="G450" s="677">
        <v>0</v>
      </c>
      <c r="H450" s="677">
        <v>0</v>
      </c>
      <c r="I450" s="677">
        <v>0</v>
      </c>
      <c r="J450" s="677">
        <v>0</v>
      </c>
      <c r="K450" s="677">
        <v>0</v>
      </c>
      <c r="L450" s="677">
        <v>0</v>
      </c>
      <c r="M450" s="677">
        <v>0</v>
      </c>
      <c r="N450" s="678">
        <v>0</v>
      </c>
      <c r="O450" s="676">
        <v>0</v>
      </c>
      <c r="P450" s="677">
        <v>0</v>
      </c>
      <c r="Q450" s="677">
        <v>0</v>
      </c>
      <c r="R450" s="677">
        <v>0</v>
      </c>
      <c r="S450" s="677">
        <v>0</v>
      </c>
      <c r="T450" s="677">
        <v>0</v>
      </c>
      <c r="U450" s="677">
        <v>0</v>
      </c>
      <c r="V450" s="677">
        <v>0</v>
      </c>
      <c r="W450" s="677">
        <v>0</v>
      </c>
      <c r="X450" s="677">
        <v>0</v>
      </c>
      <c r="Y450" s="677">
        <v>0</v>
      </c>
      <c r="Z450" s="678">
        <v>0</v>
      </c>
      <c r="AA450" s="679">
        <v>0</v>
      </c>
      <c r="AB450" s="677">
        <v>0</v>
      </c>
      <c r="AC450" s="677">
        <v>0</v>
      </c>
      <c r="AD450" s="677">
        <v>0</v>
      </c>
      <c r="AE450" s="677">
        <v>0</v>
      </c>
      <c r="AF450" s="677"/>
      <c r="AG450" s="677"/>
      <c r="AH450" s="677"/>
      <c r="AI450" s="677"/>
      <c r="AJ450" s="677"/>
      <c r="AK450" s="677"/>
      <c r="AL450" s="677"/>
      <c r="AM450" s="677"/>
      <c r="AN450" s="677">
        <v>0</v>
      </c>
      <c r="AO450" s="677">
        <v>0</v>
      </c>
      <c r="AP450" s="677">
        <v>0</v>
      </c>
      <c r="AQ450" s="677">
        <v>0</v>
      </c>
      <c r="AR450" s="677">
        <v>0</v>
      </c>
      <c r="AS450" s="677">
        <v>0</v>
      </c>
      <c r="AT450" s="677">
        <v>0</v>
      </c>
      <c r="AU450" s="677">
        <v>0</v>
      </c>
      <c r="AV450" s="676"/>
      <c r="AW450" s="677">
        <v>0</v>
      </c>
      <c r="AX450" s="677"/>
      <c r="AY450" s="677"/>
      <c r="AZ450" s="677"/>
      <c r="BA450" s="677"/>
      <c r="BB450" s="677"/>
      <c r="BC450" s="677"/>
      <c r="BD450" s="677"/>
      <c r="BE450" s="678">
        <v>0</v>
      </c>
      <c r="BF450" s="417"/>
      <c r="BG450" s="408"/>
      <c r="BH450" s="408"/>
      <c r="BI450" s="408"/>
      <c r="BJ450" s="408"/>
      <c r="BK450" s="408"/>
    </row>
    <row r="451" spans="1:63" s="390" customFormat="1" ht="12.75">
      <c r="A451" s="411"/>
      <c r="B451" s="360" t="s">
        <v>375</v>
      </c>
      <c r="C451" s="676">
        <v>0</v>
      </c>
      <c r="D451" s="677">
        <v>0</v>
      </c>
      <c r="E451" s="677">
        <v>0</v>
      </c>
      <c r="F451" s="677">
        <v>0</v>
      </c>
      <c r="G451" s="677">
        <v>0</v>
      </c>
      <c r="H451" s="677">
        <v>0</v>
      </c>
      <c r="I451" s="677">
        <v>0</v>
      </c>
      <c r="J451" s="677">
        <v>0</v>
      </c>
      <c r="K451" s="677">
        <v>0</v>
      </c>
      <c r="L451" s="677">
        <v>0</v>
      </c>
      <c r="M451" s="677">
        <v>0</v>
      </c>
      <c r="N451" s="678">
        <v>0</v>
      </c>
      <c r="O451" s="676">
        <v>0</v>
      </c>
      <c r="P451" s="677">
        <v>0</v>
      </c>
      <c r="Q451" s="677">
        <v>0</v>
      </c>
      <c r="R451" s="677">
        <v>0</v>
      </c>
      <c r="S451" s="677">
        <v>0</v>
      </c>
      <c r="T451" s="677">
        <v>0</v>
      </c>
      <c r="U451" s="677">
        <v>0</v>
      </c>
      <c r="V451" s="677">
        <v>0</v>
      </c>
      <c r="W451" s="677">
        <v>0</v>
      </c>
      <c r="X451" s="677">
        <v>0</v>
      </c>
      <c r="Y451" s="677">
        <v>0</v>
      </c>
      <c r="Z451" s="678">
        <v>0</v>
      </c>
      <c r="AA451" s="679">
        <v>0</v>
      </c>
      <c r="AB451" s="677">
        <v>0</v>
      </c>
      <c r="AC451" s="677">
        <v>0</v>
      </c>
      <c r="AD451" s="677">
        <v>0</v>
      </c>
      <c r="AE451" s="677">
        <v>0</v>
      </c>
      <c r="AF451" s="677"/>
      <c r="AG451" s="677"/>
      <c r="AH451" s="677"/>
      <c r="AI451" s="677"/>
      <c r="AJ451" s="677"/>
      <c r="AK451" s="677"/>
      <c r="AL451" s="677"/>
      <c r="AM451" s="677"/>
      <c r="AN451" s="677">
        <v>0</v>
      </c>
      <c r="AO451" s="677">
        <v>0</v>
      </c>
      <c r="AP451" s="677">
        <v>0</v>
      </c>
      <c r="AQ451" s="677">
        <v>0</v>
      </c>
      <c r="AR451" s="677">
        <v>0</v>
      </c>
      <c r="AS451" s="677">
        <v>0</v>
      </c>
      <c r="AT451" s="677">
        <v>0</v>
      </c>
      <c r="AU451" s="677">
        <v>0</v>
      </c>
      <c r="AV451" s="676"/>
      <c r="AW451" s="677">
        <v>0</v>
      </c>
      <c r="AX451" s="677"/>
      <c r="AY451" s="677"/>
      <c r="AZ451" s="677"/>
      <c r="BA451" s="677"/>
      <c r="BB451" s="677"/>
      <c r="BC451" s="677"/>
      <c r="BD451" s="677"/>
      <c r="BE451" s="678">
        <v>0</v>
      </c>
      <c r="BF451" s="417"/>
      <c r="BG451" s="408"/>
      <c r="BH451" s="408"/>
      <c r="BI451" s="408"/>
      <c r="BJ451" s="408"/>
      <c r="BK451" s="408"/>
    </row>
    <row r="452" spans="1:63" s="390" customFormat="1" ht="12.75">
      <c r="A452" s="411"/>
      <c r="B452" s="360" t="s">
        <v>376</v>
      </c>
      <c r="C452" s="676">
        <v>0</v>
      </c>
      <c r="D452" s="677">
        <v>0</v>
      </c>
      <c r="E452" s="677">
        <v>0</v>
      </c>
      <c r="F452" s="677">
        <v>0</v>
      </c>
      <c r="G452" s="677">
        <v>0</v>
      </c>
      <c r="H452" s="677">
        <v>0</v>
      </c>
      <c r="I452" s="677">
        <v>0</v>
      </c>
      <c r="J452" s="677">
        <v>0</v>
      </c>
      <c r="K452" s="677">
        <v>0</v>
      </c>
      <c r="L452" s="677">
        <v>0</v>
      </c>
      <c r="M452" s="677">
        <v>0</v>
      </c>
      <c r="N452" s="678">
        <v>0</v>
      </c>
      <c r="O452" s="676">
        <v>0</v>
      </c>
      <c r="P452" s="677">
        <v>0</v>
      </c>
      <c r="Q452" s="677">
        <v>0</v>
      </c>
      <c r="R452" s="677">
        <v>0</v>
      </c>
      <c r="S452" s="677">
        <v>0</v>
      </c>
      <c r="T452" s="677">
        <v>0</v>
      </c>
      <c r="U452" s="677">
        <v>0</v>
      </c>
      <c r="V452" s="677">
        <v>0</v>
      </c>
      <c r="W452" s="677">
        <v>0</v>
      </c>
      <c r="X452" s="677">
        <v>0</v>
      </c>
      <c r="Y452" s="677">
        <v>0</v>
      </c>
      <c r="Z452" s="678">
        <v>0</v>
      </c>
      <c r="AA452" s="679">
        <v>0</v>
      </c>
      <c r="AB452" s="677">
        <v>0</v>
      </c>
      <c r="AC452" s="677">
        <v>0</v>
      </c>
      <c r="AD452" s="677">
        <v>0</v>
      </c>
      <c r="AE452" s="677">
        <v>0</v>
      </c>
      <c r="AF452" s="677"/>
      <c r="AG452" s="677"/>
      <c r="AH452" s="677"/>
      <c r="AI452" s="677"/>
      <c r="AJ452" s="677"/>
      <c r="AK452" s="677"/>
      <c r="AL452" s="677"/>
      <c r="AM452" s="677"/>
      <c r="AN452" s="677">
        <v>0</v>
      </c>
      <c r="AO452" s="677">
        <v>0</v>
      </c>
      <c r="AP452" s="677">
        <v>0</v>
      </c>
      <c r="AQ452" s="677">
        <v>0</v>
      </c>
      <c r="AR452" s="677">
        <v>0</v>
      </c>
      <c r="AS452" s="677">
        <v>0</v>
      </c>
      <c r="AT452" s="677">
        <v>0</v>
      </c>
      <c r="AU452" s="677">
        <v>0</v>
      </c>
      <c r="AV452" s="676"/>
      <c r="AW452" s="677">
        <v>0</v>
      </c>
      <c r="AX452" s="677"/>
      <c r="AY452" s="677"/>
      <c r="AZ452" s="677"/>
      <c r="BA452" s="677"/>
      <c r="BB452" s="677"/>
      <c r="BC452" s="677"/>
      <c r="BD452" s="677"/>
      <c r="BE452" s="678">
        <v>0</v>
      </c>
      <c r="BF452" s="417"/>
      <c r="BG452" s="408"/>
      <c r="BH452" s="408"/>
      <c r="BI452" s="408"/>
      <c r="BJ452" s="408"/>
      <c r="BK452" s="408"/>
    </row>
    <row r="453" spans="1:63" s="390" customFormat="1" ht="12.75">
      <c r="A453" s="411"/>
      <c r="B453" s="360" t="s">
        <v>377</v>
      </c>
      <c r="C453" s="676">
        <v>0</v>
      </c>
      <c r="D453" s="677">
        <v>0</v>
      </c>
      <c r="E453" s="677">
        <v>0</v>
      </c>
      <c r="F453" s="677">
        <v>0</v>
      </c>
      <c r="G453" s="677">
        <v>0</v>
      </c>
      <c r="H453" s="677">
        <v>0</v>
      </c>
      <c r="I453" s="677">
        <v>0</v>
      </c>
      <c r="J453" s="677">
        <v>0</v>
      </c>
      <c r="K453" s="677">
        <v>0</v>
      </c>
      <c r="L453" s="677">
        <v>0</v>
      </c>
      <c r="M453" s="677">
        <v>0</v>
      </c>
      <c r="N453" s="678">
        <v>0</v>
      </c>
      <c r="O453" s="676">
        <v>0</v>
      </c>
      <c r="P453" s="677">
        <v>0</v>
      </c>
      <c r="Q453" s="677">
        <v>0</v>
      </c>
      <c r="R453" s="677">
        <v>0</v>
      </c>
      <c r="S453" s="677">
        <v>0</v>
      </c>
      <c r="T453" s="677">
        <v>0</v>
      </c>
      <c r="U453" s="677">
        <v>0</v>
      </c>
      <c r="V453" s="677">
        <v>0</v>
      </c>
      <c r="W453" s="677">
        <v>0</v>
      </c>
      <c r="X453" s="677">
        <v>0</v>
      </c>
      <c r="Y453" s="677">
        <v>0</v>
      </c>
      <c r="Z453" s="678">
        <v>0</v>
      </c>
      <c r="AA453" s="679">
        <v>0</v>
      </c>
      <c r="AB453" s="677">
        <v>0</v>
      </c>
      <c r="AC453" s="677">
        <v>0</v>
      </c>
      <c r="AD453" s="677">
        <v>0</v>
      </c>
      <c r="AE453" s="677">
        <v>0</v>
      </c>
      <c r="AF453" s="677"/>
      <c r="AG453" s="677"/>
      <c r="AH453" s="677"/>
      <c r="AI453" s="677"/>
      <c r="AJ453" s="677"/>
      <c r="AK453" s="677"/>
      <c r="AL453" s="677"/>
      <c r="AM453" s="677"/>
      <c r="AN453" s="677">
        <v>0</v>
      </c>
      <c r="AO453" s="677">
        <v>0</v>
      </c>
      <c r="AP453" s="677">
        <v>0</v>
      </c>
      <c r="AQ453" s="677">
        <v>0</v>
      </c>
      <c r="AR453" s="677">
        <v>0</v>
      </c>
      <c r="AS453" s="677">
        <v>0</v>
      </c>
      <c r="AT453" s="677">
        <v>0</v>
      </c>
      <c r="AU453" s="677">
        <v>0</v>
      </c>
      <c r="AV453" s="676"/>
      <c r="AW453" s="677">
        <v>0</v>
      </c>
      <c r="AX453" s="677"/>
      <c r="AY453" s="677"/>
      <c r="AZ453" s="677"/>
      <c r="BA453" s="677"/>
      <c r="BB453" s="677"/>
      <c r="BC453" s="677"/>
      <c r="BD453" s="677"/>
      <c r="BE453" s="678">
        <v>0</v>
      </c>
      <c r="BF453" s="417"/>
      <c r="BG453" s="408"/>
      <c r="BH453" s="408"/>
      <c r="BI453" s="408"/>
      <c r="BJ453" s="408"/>
      <c r="BK453" s="408"/>
    </row>
    <row r="454" spans="1:63" s="390" customFormat="1" ht="12.75">
      <c r="A454" s="411"/>
      <c r="B454" s="360" t="s">
        <v>67</v>
      </c>
      <c r="C454" s="676">
        <v>0</v>
      </c>
      <c r="D454" s="677">
        <v>0</v>
      </c>
      <c r="E454" s="677">
        <v>0</v>
      </c>
      <c r="F454" s="677">
        <v>0</v>
      </c>
      <c r="G454" s="677">
        <v>0</v>
      </c>
      <c r="H454" s="677">
        <v>0</v>
      </c>
      <c r="I454" s="677">
        <v>0</v>
      </c>
      <c r="J454" s="677">
        <v>0</v>
      </c>
      <c r="K454" s="677">
        <v>0</v>
      </c>
      <c r="L454" s="677">
        <v>0</v>
      </c>
      <c r="M454" s="677">
        <v>0</v>
      </c>
      <c r="N454" s="678">
        <v>0</v>
      </c>
      <c r="O454" s="676">
        <v>0</v>
      </c>
      <c r="P454" s="677">
        <v>0</v>
      </c>
      <c r="Q454" s="677">
        <v>0</v>
      </c>
      <c r="R454" s="677">
        <v>0</v>
      </c>
      <c r="S454" s="677">
        <v>0</v>
      </c>
      <c r="T454" s="677">
        <v>0</v>
      </c>
      <c r="U454" s="677">
        <v>0</v>
      </c>
      <c r="V454" s="677">
        <v>0</v>
      </c>
      <c r="W454" s="677">
        <v>0</v>
      </c>
      <c r="X454" s="677">
        <v>0</v>
      </c>
      <c r="Y454" s="677">
        <v>0</v>
      </c>
      <c r="Z454" s="678">
        <v>0</v>
      </c>
      <c r="AA454" s="679">
        <v>205.52542373</v>
      </c>
      <c r="AB454" s="677">
        <v>0</v>
      </c>
      <c r="AC454" s="677">
        <v>0</v>
      </c>
      <c r="AD454" s="677">
        <v>0</v>
      </c>
      <c r="AE454" s="677">
        <v>0</v>
      </c>
      <c r="AF454" s="677"/>
      <c r="AG454" s="677"/>
      <c r="AH454" s="677"/>
      <c r="AI454" s="677"/>
      <c r="AJ454" s="677"/>
      <c r="AK454" s="677"/>
      <c r="AL454" s="677"/>
      <c r="AM454" s="677"/>
      <c r="AN454" s="677">
        <v>0</v>
      </c>
      <c r="AO454" s="677">
        <v>0</v>
      </c>
      <c r="AP454" s="677">
        <v>0</v>
      </c>
      <c r="AQ454" s="677">
        <v>0</v>
      </c>
      <c r="AR454" s="677">
        <v>0</v>
      </c>
      <c r="AS454" s="677">
        <v>0</v>
      </c>
      <c r="AT454" s="677">
        <v>0</v>
      </c>
      <c r="AU454" s="677">
        <v>0</v>
      </c>
      <c r="AV454" s="657"/>
      <c r="AW454" s="677">
        <v>0</v>
      </c>
      <c r="AX454" s="658"/>
      <c r="AY454" s="658"/>
      <c r="AZ454" s="658"/>
      <c r="BA454" s="658"/>
      <c r="BB454" s="658"/>
      <c r="BC454" s="658"/>
      <c r="BD454" s="658">
        <v>205.52542373</v>
      </c>
      <c r="BE454" s="678">
        <v>205.52542373</v>
      </c>
      <c r="BF454" s="417"/>
      <c r="BG454" s="408"/>
      <c r="BH454" s="408"/>
      <c r="BI454" s="408"/>
      <c r="BJ454" s="408"/>
      <c r="BK454" s="408"/>
    </row>
    <row r="455" spans="1:63" s="400" customFormat="1" ht="38.25" customHeight="1">
      <c r="A455" s="411">
        <v>14</v>
      </c>
      <c r="B455" s="413" t="s">
        <v>76</v>
      </c>
      <c r="C455" s="657">
        <v>0</v>
      </c>
      <c r="D455" s="658">
        <v>0</v>
      </c>
      <c r="E455" s="658">
        <v>0</v>
      </c>
      <c r="F455" s="658">
        <v>0</v>
      </c>
      <c r="G455" s="658">
        <v>0</v>
      </c>
      <c r="H455" s="658">
        <v>0</v>
      </c>
      <c r="I455" s="658">
        <v>0</v>
      </c>
      <c r="J455" s="658">
        <v>0</v>
      </c>
      <c r="K455" s="658">
        <v>0</v>
      </c>
      <c r="L455" s="658">
        <v>0</v>
      </c>
      <c r="M455" s="658">
        <v>0</v>
      </c>
      <c r="N455" s="659">
        <v>0</v>
      </c>
      <c r="O455" s="657">
        <v>0</v>
      </c>
      <c r="P455" s="658">
        <v>0</v>
      </c>
      <c r="Q455" s="658">
        <v>0</v>
      </c>
      <c r="R455" s="658">
        <v>0</v>
      </c>
      <c r="S455" s="658">
        <v>0</v>
      </c>
      <c r="T455" s="658">
        <v>0</v>
      </c>
      <c r="U455" s="658">
        <v>0</v>
      </c>
      <c r="V455" s="658">
        <v>0</v>
      </c>
      <c r="W455" s="658">
        <v>0</v>
      </c>
      <c r="X455" s="658">
        <v>0</v>
      </c>
      <c r="Y455" s="658">
        <v>0</v>
      </c>
      <c r="Z455" s="659">
        <v>0</v>
      </c>
      <c r="AA455" s="674">
        <v>58.311655819999999</v>
      </c>
      <c r="AB455" s="677">
        <v>0</v>
      </c>
      <c r="AC455" s="677">
        <v>0</v>
      </c>
      <c r="AD455" s="658">
        <v>0</v>
      </c>
      <c r="AE455" s="658">
        <v>0</v>
      </c>
      <c r="AF455" s="658"/>
      <c r="AG455" s="658"/>
      <c r="AH455" s="658"/>
      <c r="AI455" s="658"/>
      <c r="AJ455" s="658"/>
      <c r="AK455" s="658"/>
      <c r="AL455" s="658"/>
      <c r="AM455" s="658"/>
      <c r="AN455" s="658">
        <v>0</v>
      </c>
      <c r="AO455" s="658">
        <v>0</v>
      </c>
      <c r="AP455" s="658">
        <v>0</v>
      </c>
      <c r="AQ455" s="658">
        <v>0</v>
      </c>
      <c r="AR455" s="658">
        <v>0</v>
      </c>
      <c r="AS455" s="658">
        <v>0</v>
      </c>
      <c r="AT455" s="658">
        <v>0</v>
      </c>
      <c r="AU455" s="658">
        <v>0</v>
      </c>
      <c r="AV455" s="657">
        <v>0</v>
      </c>
      <c r="AW455" s="658">
        <v>29.517264449999999</v>
      </c>
      <c r="AX455" s="658">
        <v>0</v>
      </c>
      <c r="AY455" s="658">
        <v>0</v>
      </c>
      <c r="AZ455" s="658">
        <v>0</v>
      </c>
      <c r="BA455" s="658">
        <v>29.517264449999999</v>
      </c>
      <c r="BB455" s="658">
        <v>28.79439137</v>
      </c>
      <c r="BC455" s="658">
        <v>0</v>
      </c>
      <c r="BD455" s="658">
        <v>0</v>
      </c>
      <c r="BE455" s="673">
        <v>58.311655819999999</v>
      </c>
      <c r="BF455" s="417"/>
      <c r="BG455" s="416"/>
      <c r="BH455" s="416"/>
      <c r="BI455" s="416"/>
      <c r="BJ455" s="416"/>
      <c r="BK455" s="416"/>
    </row>
    <row r="456" spans="1:63" s="390" customFormat="1" ht="12.75">
      <c r="A456" s="411"/>
      <c r="B456" s="360" t="s">
        <v>361</v>
      </c>
      <c r="C456" s="676">
        <v>0</v>
      </c>
      <c r="D456" s="677">
        <v>0</v>
      </c>
      <c r="E456" s="677">
        <v>0</v>
      </c>
      <c r="F456" s="677">
        <v>0</v>
      </c>
      <c r="G456" s="677">
        <v>0</v>
      </c>
      <c r="H456" s="677">
        <v>0</v>
      </c>
      <c r="I456" s="677">
        <v>0</v>
      </c>
      <c r="J456" s="677">
        <v>0</v>
      </c>
      <c r="K456" s="677">
        <v>0</v>
      </c>
      <c r="L456" s="677">
        <v>0</v>
      </c>
      <c r="M456" s="677">
        <v>0</v>
      </c>
      <c r="N456" s="678">
        <v>0</v>
      </c>
      <c r="O456" s="676">
        <v>0</v>
      </c>
      <c r="P456" s="677">
        <v>0</v>
      </c>
      <c r="Q456" s="677">
        <v>0</v>
      </c>
      <c r="R456" s="677">
        <v>0</v>
      </c>
      <c r="S456" s="677">
        <v>0</v>
      </c>
      <c r="T456" s="677">
        <v>0</v>
      </c>
      <c r="U456" s="677">
        <v>0</v>
      </c>
      <c r="V456" s="677">
        <v>0</v>
      </c>
      <c r="W456" s="677">
        <v>0</v>
      </c>
      <c r="X456" s="677">
        <v>0</v>
      </c>
      <c r="Y456" s="677">
        <v>0</v>
      </c>
      <c r="Z456" s="678">
        <v>0</v>
      </c>
      <c r="AA456" s="679">
        <v>58.311655819999999</v>
      </c>
      <c r="AB456" s="677">
        <v>0</v>
      </c>
      <c r="AC456" s="677">
        <v>0</v>
      </c>
      <c r="AD456" s="677">
        <v>0</v>
      </c>
      <c r="AE456" s="677">
        <v>0</v>
      </c>
      <c r="AF456" s="677"/>
      <c r="AG456" s="677"/>
      <c r="AH456" s="677"/>
      <c r="AI456" s="677"/>
      <c r="AJ456" s="677"/>
      <c r="AK456" s="677"/>
      <c r="AL456" s="677"/>
      <c r="AM456" s="677"/>
      <c r="AN456" s="677">
        <v>0</v>
      </c>
      <c r="AO456" s="677">
        <v>0</v>
      </c>
      <c r="AP456" s="677">
        <v>0</v>
      </c>
      <c r="AQ456" s="677">
        <v>0</v>
      </c>
      <c r="AR456" s="677">
        <v>0</v>
      </c>
      <c r="AS456" s="677">
        <v>0</v>
      </c>
      <c r="AT456" s="677">
        <v>0</v>
      </c>
      <c r="AU456" s="677">
        <v>0</v>
      </c>
      <c r="AV456" s="676">
        <v>0</v>
      </c>
      <c r="AW456" s="677">
        <v>29.517264449999999</v>
      </c>
      <c r="AX456" s="677">
        <v>0</v>
      </c>
      <c r="AY456" s="677">
        <v>0</v>
      </c>
      <c r="AZ456" s="677">
        <v>0</v>
      </c>
      <c r="BA456" s="677">
        <v>29.517264449999999</v>
      </c>
      <c r="BB456" s="677">
        <v>28.79439137</v>
      </c>
      <c r="BC456" s="677">
        <v>0</v>
      </c>
      <c r="BD456" s="677">
        <v>0</v>
      </c>
      <c r="BE456" s="678">
        <v>58.311655819999999</v>
      </c>
      <c r="BF456" s="417"/>
      <c r="BG456" s="408"/>
      <c r="BH456" s="408"/>
      <c r="BI456" s="408"/>
      <c r="BJ456" s="408"/>
      <c r="BK456" s="408"/>
    </row>
    <row r="457" spans="1:63" s="390" customFormat="1" ht="12.75">
      <c r="A457" s="411"/>
      <c r="B457" s="360" t="s">
        <v>362</v>
      </c>
      <c r="C457" s="676">
        <v>0</v>
      </c>
      <c r="D457" s="677">
        <v>0</v>
      </c>
      <c r="E457" s="677">
        <v>0</v>
      </c>
      <c r="F457" s="677">
        <v>0</v>
      </c>
      <c r="G457" s="677">
        <v>0</v>
      </c>
      <c r="H457" s="677">
        <v>0</v>
      </c>
      <c r="I457" s="677">
        <v>0</v>
      </c>
      <c r="J457" s="677">
        <v>0</v>
      </c>
      <c r="K457" s="677">
        <v>0</v>
      </c>
      <c r="L457" s="677">
        <v>0</v>
      </c>
      <c r="M457" s="677">
        <v>0</v>
      </c>
      <c r="N457" s="678">
        <v>0</v>
      </c>
      <c r="O457" s="676">
        <v>0</v>
      </c>
      <c r="P457" s="677">
        <v>0</v>
      </c>
      <c r="Q457" s="677">
        <v>0</v>
      </c>
      <c r="R457" s="677">
        <v>0</v>
      </c>
      <c r="S457" s="677">
        <v>0</v>
      </c>
      <c r="T457" s="677">
        <v>0</v>
      </c>
      <c r="U457" s="677">
        <v>0</v>
      </c>
      <c r="V457" s="677">
        <v>0</v>
      </c>
      <c r="W457" s="677">
        <v>0</v>
      </c>
      <c r="X457" s="677">
        <v>0</v>
      </c>
      <c r="Y457" s="677">
        <v>0</v>
      </c>
      <c r="Z457" s="678">
        <v>0</v>
      </c>
      <c r="AA457" s="679">
        <v>0</v>
      </c>
      <c r="AB457" s="677">
        <v>0</v>
      </c>
      <c r="AC457" s="677">
        <v>0</v>
      </c>
      <c r="AD457" s="677">
        <v>0</v>
      </c>
      <c r="AE457" s="677">
        <v>0</v>
      </c>
      <c r="AF457" s="677"/>
      <c r="AG457" s="677"/>
      <c r="AH457" s="677"/>
      <c r="AI457" s="677"/>
      <c r="AJ457" s="677"/>
      <c r="AK457" s="677"/>
      <c r="AL457" s="677"/>
      <c r="AM457" s="677"/>
      <c r="AN457" s="677">
        <v>0</v>
      </c>
      <c r="AO457" s="677">
        <v>0</v>
      </c>
      <c r="AP457" s="677">
        <v>0</v>
      </c>
      <c r="AQ457" s="677">
        <v>0</v>
      </c>
      <c r="AR457" s="677">
        <v>0</v>
      </c>
      <c r="AS457" s="677">
        <v>0</v>
      </c>
      <c r="AT457" s="677">
        <v>0</v>
      </c>
      <c r="AU457" s="677">
        <v>0</v>
      </c>
      <c r="AV457" s="676">
        <v>0</v>
      </c>
      <c r="AW457" s="677">
        <v>0</v>
      </c>
      <c r="AX457" s="677">
        <v>0</v>
      </c>
      <c r="AY457" s="677">
        <v>0</v>
      </c>
      <c r="AZ457" s="677">
        <v>0</v>
      </c>
      <c r="BA457" s="677">
        <v>0</v>
      </c>
      <c r="BB457" s="677">
        <v>0</v>
      </c>
      <c r="BC457" s="677">
        <v>0</v>
      </c>
      <c r="BD457" s="677">
        <v>0</v>
      </c>
      <c r="BE457" s="678">
        <v>0</v>
      </c>
      <c r="BF457" s="417"/>
      <c r="BG457" s="408"/>
      <c r="BH457" s="408"/>
      <c r="BI457" s="408"/>
      <c r="BJ457" s="408"/>
      <c r="BK457" s="408"/>
    </row>
    <row r="458" spans="1:63" s="390" customFormat="1" ht="12.75">
      <c r="A458" s="411"/>
      <c r="B458" s="360" t="s">
        <v>363</v>
      </c>
      <c r="C458" s="676">
        <v>0</v>
      </c>
      <c r="D458" s="677">
        <v>0</v>
      </c>
      <c r="E458" s="677">
        <v>0</v>
      </c>
      <c r="F458" s="677">
        <v>0</v>
      </c>
      <c r="G458" s="677">
        <v>0</v>
      </c>
      <c r="H458" s="677">
        <v>0</v>
      </c>
      <c r="I458" s="677">
        <v>0</v>
      </c>
      <c r="J458" s="677">
        <v>0</v>
      </c>
      <c r="K458" s="677">
        <v>0</v>
      </c>
      <c r="L458" s="677">
        <v>0</v>
      </c>
      <c r="M458" s="677">
        <v>0</v>
      </c>
      <c r="N458" s="678">
        <v>0</v>
      </c>
      <c r="O458" s="676">
        <v>0</v>
      </c>
      <c r="P458" s="677">
        <v>0</v>
      </c>
      <c r="Q458" s="677">
        <v>0</v>
      </c>
      <c r="R458" s="677">
        <v>0</v>
      </c>
      <c r="S458" s="677">
        <v>0</v>
      </c>
      <c r="T458" s="677">
        <v>0</v>
      </c>
      <c r="U458" s="677">
        <v>0</v>
      </c>
      <c r="V458" s="677">
        <v>0</v>
      </c>
      <c r="W458" s="677">
        <v>0</v>
      </c>
      <c r="X458" s="677">
        <v>0</v>
      </c>
      <c r="Y458" s="677">
        <v>0</v>
      </c>
      <c r="Z458" s="678">
        <v>0</v>
      </c>
      <c r="AA458" s="679">
        <v>0</v>
      </c>
      <c r="AB458" s="677">
        <v>0</v>
      </c>
      <c r="AC458" s="677">
        <v>0</v>
      </c>
      <c r="AD458" s="677">
        <v>0</v>
      </c>
      <c r="AE458" s="677">
        <v>0</v>
      </c>
      <c r="AF458" s="677"/>
      <c r="AG458" s="677"/>
      <c r="AH458" s="677"/>
      <c r="AI458" s="677"/>
      <c r="AJ458" s="677"/>
      <c r="AK458" s="677"/>
      <c r="AL458" s="677"/>
      <c r="AM458" s="677"/>
      <c r="AN458" s="677">
        <v>0</v>
      </c>
      <c r="AO458" s="677">
        <v>0</v>
      </c>
      <c r="AP458" s="677">
        <v>0</v>
      </c>
      <c r="AQ458" s="677">
        <v>0</v>
      </c>
      <c r="AR458" s="677">
        <v>0</v>
      </c>
      <c r="AS458" s="677">
        <v>0</v>
      </c>
      <c r="AT458" s="677">
        <v>0</v>
      </c>
      <c r="AU458" s="677">
        <v>0</v>
      </c>
      <c r="AV458" s="676">
        <v>0</v>
      </c>
      <c r="AW458" s="677">
        <v>0</v>
      </c>
      <c r="AX458" s="677">
        <v>0</v>
      </c>
      <c r="AY458" s="677">
        <v>0</v>
      </c>
      <c r="AZ458" s="677">
        <v>0</v>
      </c>
      <c r="BA458" s="677">
        <v>0</v>
      </c>
      <c r="BB458" s="677">
        <v>0</v>
      </c>
      <c r="BC458" s="677">
        <v>0</v>
      </c>
      <c r="BD458" s="677">
        <v>0</v>
      </c>
      <c r="BE458" s="678">
        <v>0</v>
      </c>
      <c r="BF458" s="417"/>
      <c r="BG458" s="408"/>
      <c r="BH458" s="408"/>
      <c r="BI458" s="408"/>
      <c r="BJ458" s="408"/>
      <c r="BK458" s="408"/>
    </row>
    <row r="459" spans="1:63" s="390" customFormat="1" ht="12.75">
      <c r="A459" s="411"/>
      <c r="B459" s="360" t="s">
        <v>364</v>
      </c>
      <c r="C459" s="676">
        <v>0</v>
      </c>
      <c r="D459" s="677">
        <v>0</v>
      </c>
      <c r="E459" s="677">
        <v>0</v>
      </c>
      <c r="F459" s="677">
        <v>0</v>
      </c>
      <c r="G459" s="677">
        <v>0</v>
      </c>
      <c r="H459" s="677">
        <v>0</v>
      </c>
      <c r="I459" s="677">
        <v>0</v>
      </c>
      <c r="J459" s="677">
        <v>0</v>
      </c>
      <c r="K459" s="677">
        <v>0</v>
      </c>
      <c r="L459" s="677">
        <v>0</v>
      </c>
      <c r="M459" s="677">
        <v>0</v>
      </c>
      <c r="N459" s="678">
        <v>0</v>
      </c>
      <c r="O459" s="676">
        <v>0</v>
      </c>
      <c r="P459" s="677">
        <v>0</v>
      </c>
      <c r="Q459" s="677">
        <v>0</v>
      </c>
      <c r="R459" s="677">
        <v>0</v>
      </c>
      <c r="S459" s="677">
        <v>0</v>
      </c>
      <c r="T459" s="677">
        <v>0</v>
      </c>
      <c r="U459" s="677">
        <v>0</v>
      </c>
      <c r="V459" s="677">
        <v>0</v>
      </c>
      <c r="W459" s="677">
        <v>0</v>
      </c>
      <c r="X459" s="677">
        <v>0</v>
      </c>
      <c r="Y459" s="677">
        <v>0</v>
      </c>
      <c r="Z459" s="678">
        <v>0</v>
      </c>
      <c r="AA459" s="679">
        <v>0</v>
      </c>
      <c r="AB459" s="677">
        <v>0</v>
      </c>
      <c r="AC459" s="677">
        <v>0</v>
      </c>
      <c r="AD459" s="677">
        <v>0</v>
      </c>
      <c r="AE459" s="677">
        <v>0</v>
      </c>
      <c r="AF459" s="677"/>
      <c r="AG459" s="677"/>
      <c r="AH459" s="677"/>
      <c r="AI459" s="677"/>
      <c r="AJ459" s="677"/>
      <c r="AK459" s="677"/>
      <c r="AL459" s="677"/>
      <c r="AM459" s="677"/>
      <c r="AN459" s="677">
        <v>0</v>
      </c>
      <c r="AO459" s="677">
        <v>0</v>
      </c>
      <c r="AP459" s="677">
        <v>0</v>
      </c>
      <c r="AQ459" s="677">
        <v>0</v>
      </c>
      <c r="AR459" s="677">
        <v>0</v>
      </c>
      <c r="AS459" s="677">
        <v>0</v>
      </c>
      <c r="AT459" s="677">
        <v>0</v>
      </c>
      <c r="AU459" s="677">
        <v>0</v>
      </c>
      <c r="AV459" s="676"/>
      <c r="AW459" s="677">
        <v>0</v>
      </c>
      <c r="AX459" s="677"/>
      <c r="AY459" s="677"/>
      <c r="AZ459" s="677"/>
      <c r="BA459" s="677"/>
      <c r="BB459" s="677"/>
      <c r="BC459" s="677"/>
      <c r="BD459" s="677"/>
      <c r="BE459" s="678">
        <v>0</v>
      </c>
      <c r="BF459" s="417"/>
      <c r="BG459" s="408"/>
      <c r="BH459" s="408"/>
      <c r="BI459" s="408"/>
      <c r="BJ459" s="408"/>
      <c r="BK459" s="408"/>
    </row>
    <row r="460" spans="1:63" s="390" customFormat="1" ht="12.75">
      <c r="A460" s="411"/>
      <c r="B460" s="360" t="s">
        <v>365</v>
      </c>
      <c r="C460" s="676">
        <v>0</v>
      </c>
      <c r="D460" s="677">
        <v>0</v>
      </c>
      <c r="E460" s="677">
        <v>0</v>
      </c>
      <c r="F460" s="677">
        <v>0</v>
      </c>
      <c r="G460" s="677">
        <v>0</v>
      </c>
      <c r="H460" s="677">
        <v>0</v>
      </c>
      <c r="I460" s="677">
        <v>0</v>
      </c>
      <c r="J460" s="677">
        <v>0</v>
      </c>
      <c r="K460" s="677">
        <v>0</v>
      </c>
      <c r="L460" s="677">
        <v>0</v>
      </c>
      <c r="M460" s="677">
        <v>0</v>
      </c>
      <c r="N460" s="678">
        <v>0</v>
      </c>
      <c r="O460" s="676">
        <v>0</v>
      </c>
      <c r="P460" s="677">
        <v>0</v>
      </c>
      <c r="Q460" s="677">
        <v>0</v>
      </c>
      <c r="R460" s="677">
        <v>0</v>
      </c>
      <c r="S460" s="677">
        <v>0</v>
      </c>
      <c r="T460" s="677">
        <v>0</v>
      </c>
      <c r="U460" s="677">
        <v>0</v>
      </c>
      <c r="V460" s="677">
        <v>0</v>
      </c>
      <c r="W460" s="677">
        <v>0</v>
      </c>
      <c r="X460" s="677">
        <v>0</v>
      </c>
      <c r="Y460" s="677">
        <v>0</v>
      </c>
      <c r="Z460" s="678">
        <v>0</v>
      </c>
      <c r="AA460" s="679">
        <v>0</v>
      </c>
      <c r="AB460" s="677">
        <v>0</v>
      </c>
      <c r="AC460" s="677">
        <v>0</v>
      </c>
      <c r="AD460" s="677">
        <v>0</v>
      </c>
      <c r="AE460" s="677">
        <v>0</v>
      </c>
      <c r="AF460" s="677"/>
      <c r="AG460" s="677"/>
      <c r="AH460" s="677"/>
      <c r="AI460" s="677"/>
      <c r="AJ460" s="677"/>
      <c r="AK460" s="677"/>
      <c r="AL460" s="677"/>
      <c r="AM460" s="677"/>
      <c r="AN460" s="677">
        <v>0</v>
      </c>
      <c r="AO460" s="677">
        <v>0</v>
      </c>
      <c r="AP460" s="677">
        <v>0</v>
      </c>
      <c r="AQ460" s="677">
        <v>0</v>
      </c>
      <c r="AR460" s="677">
        <v>0</v>
      </c>
      <c r="AS460" s="677">
        <v>0</v>
      </c>
      <c r="AT460" s="677">
        <v>0</v>
      </c>
      <c r="AU460" s="677">
        <v>0</v>
      </c>
      <c r="AV460" s="676"/>
      <c r="AW460" s="677">
        <v>0</v>
      </c>
      <c r="AX460" s="677"/>
      <c r="AY460" s="677"/>
      <c r="AZ460" s="677"/>
      <c r="BA460" s="677"/>
      <c r="BB460" s="677"/>
      <c r="BC460" s="677"/>
      <c r="BD460" s="677"/>
      <c r="BE460" s="678">
        <v>0</v>
      </c>
      <c r="BF460" s="417"/>
      <c r="BG460" s="408"/>
      <c r="BH460" s="408"/>
      <c r="BI460" s="408"/>
      <c r="BJ460" s="408"/>
      <c r="BK460" s="408"/>
    </row>
    <row r="461" spans="1:63" s="390" customFormat="1" ht="12.75">
      <c r="A461" s="411"/>
      <c r="B461" s="360" t="s">
        <v>366</v>
      </c>
      <c r="C461" s="676">
        <v>0</v>
      </c>
      <c r="D461" s="677">
        <v>0</v>
      </c>
      <c r="E461" s="677">
        <v>0</v>
      </c>
      <c r="F461" s="677">
        <v>0</v>
      </c>
      <c r="G461" s="677">
        <v>0</v>
      </c>
      <c r="H461" s="677">
        <v>0</v>
      </c>
      <c r="I461" s="677">
        <v>0</v>
      </c>
      <c r="J461" s="677">
        <v>0</v>
      </c>
      <c r="K461" s="677">
        <v>0</v>
      </c>
      <c r="L461" s="677">
        <v>0</v>
      </c>
      <c r="M461" s="677">
        <v>0</v>
      </c>
      <c r="N461" s="678">
        <v>0</v>
      </c>
      <c r="O461" s="676">
        <v>0</v>
      </c>
      <c r="P461" s="677">
        <v>0</v>
      </c>
      <c r="Q461" s="677">
        <v>0</v>
      </c>
      <c r="R461" s="677">
        <v>0</v>
      </c>
      <c r="S461" s="677">
        <v>0</v>
      </c>
      <c r="T461" s="677">
        <v>0</v>
      </c>
      <c r="U461" s="677">
        <v>0</v>
      </c>
      <c r="V461" s="677">
        <v>0</v>
      </c>
      <c r="W461" s="677">
        <v>0</v>
      </c>
      <c r="X461" s="677">
        <v>0</v>
      </c>
      <c r="Y461" s="677">
        <v>0</v>
      </c>
      <c r="Z461" s="678">
        <v>0</v>
      </c>
      <c r="AA461" s="679">
        <v>0</v>
      </c>
      <c r="AB461" s="677">
        <v>0</v>
      </c>
      <c r="AC461" s="677">
        <v>0</v>
      </c>
      <c r="AD461" s="677">
        <v>0</v>
      </c>
      <c r="AE461" s="677">
        <v>0</v>
      </c>
      <c r="AF461" s="677"/>
      <c r="AG461" s="677"/>
      <c r="AH461" s="677"/>
      <c r="AI461" s="677"/>
      <c r="AJ461" s="677"/>
      <c r="AK461" s="677"/>
      <c r="AL461" s="677"/>
      <c r="AM461" s="677"/>
      <c r="AN461" s="677">
        <v>0</v>
      </c>
      <c r="AO461" s="677">
        <v>0</v>
      </c>
      <c r="AP461" s="677">
        <v>0</v>
      </c>
      <c r="AQ461" s="677">
        <v>0</v>
      </c>
      <c r="AR461" s="677">
        <v>0</v>
      </c>
      <c r="AS461" s="677">
        <v>0</v>
      </c>
      <c r="AT461" s="677">
        <v>0</v>
      </c>
      <c r="AU461" s="677">
        <v>0</v>
      </c>
      <c r="AV461" s="676"/>
      <c r="AW461" s="677">
        <v>0</v>
      </c>
      <c r="AX461" s="677"/>
      <c r="AY461" s="677"/>
      <c r="AZ461" s="677"/>
      <c r="BA461" s="677"/>
      <c r="BB461" s="677"/>
      <c r="BC461" s="677"/>
      <c r="BD461" s="677"/>
      <c r="BE461" s="678">
        <v>0</v>
      </c>
      <c r="BF461" s="417"/>
      <c r="BG461" s="408"/>
      <c r="BH461" s="408"/>
      <c r="BI461" s="408"/>
      <c r="BJ461" s="408"/>
      <c r="BK461" s="408"/>
    </row>
    <row r="462" spans="1:63" s="390" customFormat="1" ht="12.75">
      <c r="A462" s="411"/>
      <c r="B462" s="360" t="s">
        <v>367</v>
      </c>
      <c r="C462" s="676">
        <v>0</v>
      </c>
      <c r="D462" s="677">
        <v>0</v>
      </c>
      <c r="E462" s="677">
        <v>0</v>
      </c>
      <c r="F462" s="677">
        <v>0</v>
      </c>
      <c r="G462" s="677">
        <v>0</v>
      </c>
      <c r="H462" s="677">
        <v>0</v>
      </c>
      <c r="I462" s="677">
        <v>0</v>
      </c>
      <c r="J462" s="677">
        <v>0</v>
      </c>
      <c r="K462" s="677">
        <v>0</v>
      </c>
      <c r="L462" s="677">
        <v>0</v>
      </c>
      <c r="M462" s="677">
        <v>0</v>
      </c>
      <c r="N462" s="678">
        <v>0</v>
      </c>
      <c r="O462" s="676">
        <v>0</v>
      </c>
      <c r="P462" s="677">
        <v>0</v>
      </c>
      <c r="Q462" s="677">
        <v>0</v>
      </c>
      <c r="R462" s="677">
        <v>0</v>
      </c>
      <c r="S462" s="677">
        <v>0</v>
      </c>
      <c r="T462" s="677">
        <v>0</v>
      </c>
      <c r="U462" s="677">
        <v>0</v>
      </c>
      <c r="V462" s="677">
        <v>0</v>
      </c>
      <c r="W462" s="677">
        <v>0</v>
      </c>
      <c r="X462" s="677">
        <v>0</v>
      </c>
      <c r="Y462" s="677">
        <v>0</v>
      </c>
      <c r="Z462" s="678">
        <v>0</v>
      </c>
      <c r="AA462" s="679">
        <v>0</v>
      </c>
      <c r="AB462" s="677">
        <v>0</v>
      </c>
      <c r="AC462" s="677">
        <v>0</v>
      </c>
      <c r="AD462" s="677">
        <v>0</v>
      </c>
      <c r="AE462" s="677">
        <v>0</v>
      </c>
      <c r="AF462" s="677"/>
      <c r="AG462" s="677"/>
      <c r="AH462" s="677"/>
      <c r="AI462" s="677"/>
      <c r="AJ462" s="677"/>
      <c r="AK462" s="677"/>
      <c r="AL462" s="677"/>
      <c r="AM462" s="677"/>
      <c r="AN462" s="677">
        <v>0</v>
      </c>
      <c r="AO462" s="677">
        <v>0</v>
      </c>
      <c r="AP462" s="677">
        <v>0</v>
      </c>
      <c r="AQ462" s="677">
        <v>0</v>
      </c>
      <c r="AR462" s="677">
        <v>0</v>
      </c>
      <c r="AS462" s="677">
        <v>0</v>
      </c>
      <c r="AT462" s="677">
        <v>0</v>
      </c>
      <c r="AU462" s="677">
        <v>0</v>
      </c>
      <c r="AV462" s="676"/>
      <c r="AW462" s="677">
        <v>0</v>
      </c>
      <c r="AX462" s="677"/>
      <c r="AY462" s="677"/>
      <c r="AZ462" s="677"/>
      <c r="BA462" s="677"/>
      <c r="BB462" s="677"/>
      <c r="BC462" s="677"/>
      <c r="BD462" s="677"/>
      <c r="BE462" s="678">
        <v>0</v>
      </c>
      <c r="BF462" s="417"/>
      <c r="BG462" s="408"/>
      <c r="BH462" s="408"/>
      <c r="BI462" s="408"/>
      <c r="BJ462" s="408"/>
      <c r="BK462" s="408"/>
    </row>
    <row r="463" spans="1:63" s="390" customFormat="1" ht="12.75">
      <c r="A463" s="411"/>
      <c r="B463" s="360" t="s">
        <v>368</v>
      </c>
      <c r="C463" s="676">
        <v>0</v>
      </c>
      <c r="D463" s="677">
        <v>0</v>
      </c>
      <c r="E463" s="677">
        <v>0</v>
      </c>
      <c r="F463" s="677">
        <v>0</v>
      </c>
      <c r="G463" s="677">
        <v>0</v>
      </c>
      <c r="H463" s="677">
        <v>0</v>
      </c>
      <c r="I463" s="677">
        <v>0</v>
      </c>
      <c r="J463" s="677">
        <v>0</v>
      </c>
      <c r="K463" s="677">
        <v>0</v>
      </c>
      <c r="L463" s="677">
        <v>0</v>
      </c>
      <c r="M463" s="677">
        <v>0</v>
      </c>
      <c r="N463" s="678">
        <v>0</v>
      </c>
      <c r="O463" s="676">
        <v>0</v>
      </c>
      <c r="P463" s="677">
        <v>0</v>
      </c>
      <c r="Q463" s="677">
        <v>0</v>
      </c>
      <c r="R463" s="677">
        <v>0</v>
      </c>
      <c r="S463" s="677">
        <v>0</v>
      </c>
      <c r="T463" s="677">
        <v>0</v>
      </c>
      <c r="U463" s="677">
        <v>0</v>
      </c>
      <c r="V463" s="677">
        <v>0</v>
      </c>
      <c r="W463" s="677">
        <v>0</v>
      </c>
      <c r="X463" s="677">
        <v>0</v>
      </c>
      <c r="Y463" s="677">
        <v>0</v>
      </c>
      <c r="Z463" s="678">
        <v>0</v>
      </c>
      <c r="AA463" s="679">
        <v>0</v>
      </c>
      <c r="AB463" s="677">
        <v>0</v>
      </c>
      <c r="AC463" s="677">
        <v>0</v>
      </c>
      <c r="AD463" s="677">
        <v>0</v>
      </c>
      <c r="AE463" s="677">
        <v>0</v>
      </c>
      <c r="AF463" s="677"/>
      <c r="AG463" s="677"/>
      <c r="AH463" s="677"/>
      <c r="AI463" s="677"/>
      <c r="AJ463" s="677"/>
      <c r="AK463" s="677"/>
      <c r="AL463" s="677"/>
      <c r="AM463" s="677"/>
      <c r="AN463" s="677">
        <v>0</v>
      </c>
      <c r="AO463" s="677">
        <v>0</v>
      </c>
      <c r="AP463" s="677">
        <v>0</v>
      </c>
      <c r="AQ463" s="677">
        <v>0</v>
      </c>
      <c r="AR463" s="677">
        <v>0</v>
      </c>
      <c r="AS463" s="677">
        <v>0</v>
      </c>
      <c r="AT463" s="677">
        <v>0</v>
      </c>
      <c r="AU463" s="677">
        <v>0</v>
      </c>
      <c r="AV463" s="676">
        <v>0</v>
      </c>
      <c r="AW463" s="677">
        <v>0</v>
      </c>
      <c r="AX463" s="677">
        <v>0</v>
      </c>
      <c r="AY463" s="677">
        <v>0</v>
      </c>
      <c r="AZ463" s="677">
        <v>0</v>
      </c>
      <c r="BA463" s="677">
        <v>0</v>
      </c>
      <c r="BB463" s="677">
        <v>0</v>
      </c>
      <c r="BC463" s="677">
        <v>0</v>
      </c>
      <c r="BD463" s="677">
        <v>0</v>
      </c>
      <c r="BE463" s="678">
        <v>0</v>
      </c>
      <c r="BF463" s="417"/>
      <c r="BG463" s="408"/>
      <c r="BH463" s="408"/>
      <c r="BI463" s="408"/>
      <c r="BJ463" s="408"/>
      <c r="BK463" s="408"/>
    </row>
    <row r="464" spans="1:63" s="390" customFormat="1" ht="12.75">
      <c r="A464" s="411"/>
      <c r="B464" s="360" t="s">
        <v>369</v>
      </c>
      <c r="C464" s="676">
        <v>0</v>
      </c>
      <c r="D464" s="677">
        <v>0</v>
      </c>
      <c r="E464" s="677">
        <v>0</v>
      </c>
      <c r="F464" s="677">
        <v>0</v>
      </c>
      <c r="G464" s="677">
        <v>0</v>
      </c>
      <c r="H464" s="677">
        <v>0</v>
      </c>
      <c r="I464" s="677">
        <v>0</v>
      </c>
      <c r="J464" s="677">
        <v>0</v>
      </c>
      <c r="K464" s="677">
        <v>0</v>
      </c>
      <c r="L464" s="677">
        <v>0</v>
      </c>
      <c r="M464" s="677">
        <v>0</v>
      </c>
      <c r="N464" s="678">
        <v>0</v>
      </c>
      <c r="O464" s="676">
        <v>0</v>
      </c>
      <c r="P464" s="677">
        <v>0</v>
      </c>
      <c r="Q464" s="677">
        <v>0</v>
      </c>
      <c r="R464" s="677">
        <v>0</v>
      </c>
      <c r="S464" s="677">
        <v>0</v>
      </c>
      <c r="T464" s="677">
        <v>0</v>
      </c>
      <c r="U464" s="677">
        <v>0</v>
      </c>
      <c r="V464" s="677">
        <v>0</v>
      </c>
      <c r="W464" s="677">
        <v>0</v>
      </c>
      <c r="X464" s="677">
        <v>0</v>
      </c>
      <c r="Y464" s="677">
        <v>0</v>
      </c>
      <c r="Z464" s="678">
        <v>0</v>
      </c>
      <c r="AA464" s="679">
        <v>0</v>
      </c>
      <c r="AB464" s="677">
        <v>0</v>
      </c>
      <c r="AC464" s="677">
        <v>0</v>
      </c>
      <c r="AD464" s="677">
        <v>0</v>
      </c>
      <c r="AE464" s="677">
        <v>0</v>
      </c>
      <c r="AF464" s="677"/>
      <c r="AG464" s="677"/>
      <c r="AH464" s="677"/>
      <c r="AI464" s="677"/>
      <c r="AJ464" s="677"/>
      <c r="AK464" s="677"/>
      <c r="AL464" s="677"/>
      <c r="AM464" s="677"/>
      <c r="AN464" s="677">
        <v>0</v>
      </c>
      <c r="AO464" s="677">
        <v>0</v>
      </c>
      <c r="AP464" s="677">
        <v>0</v>
      </c>
      <c r="AQ464" s="677">
        <v>0</v>
      </c>
      <c r="AR464" s="677">
        <v>0</v>
      </c>
      <c r="AS464" s="677">
        <v>0</v>
      </c>
      <c r="AT464" s="677">
        <v>0</v>
      </c>
      <c r="AU464" s="677">
        <v>0</v>
      </c>
      <c r="AV464" s="676"/>
      <c r="AW464" s="677">
        <v>0</v>
      </c>
      <c r="AX464" s="677"/>
      <c r="AY464" s="677"/>
      <c r="AZ464" s="677"/>
      <c r="BA464" s="677"/>
      <c r="BB464" s="677"/>
      <c r="BC464" s="677"/>
      <c r="BD464" s="677"/>
      <c r="BE464" s="678">
        <v>0</v>
      </c>
      <c r="BF464" s="417"/>
      <c r="BG464" s="408"/>
      <c r="BH464" s="408"/>
      <c r="BI464" s="408"/>
      <c r="BJ464" s="408"/>
      <c r="BK464" s="408"/>
    </row>
    <row r="465" spans="1:63" s="390" customFormat="1" ht="12.75">
      <c r="A465" s="411"/>
      <c r="B465" s="360" t="s">
        <v>370</v>
      </c>
      <c r="C465" s="676">
        <v>0</v>
      </c>
      <c r="D465" s="677">
        <v>0</v>
      </c>
      <c r="E465" s="677">
        <v>0</v>
      </c>
      <c r="F465" s="677">
        <v>0</v>
      </c>
      <c r="G465" s="677">
        <v>0</v>
      </c>
      <c r="H465" s="677">
        <v>0</v>
      </c>
      <c r="I465" s="677">
        <v>0</v>
      </c>
      <c r="J465" s="677">
        <v>0</v>
      </c>
      <c r="K465" s="677">
        <v>0</v>
      </c>
      <c r="L465" s="677">
        <v>0</v>
      </c>
      <c r="M465" s="677">
        <v>0</v>
      </c>
      <c r="N465" s="678">
        <v>0</v>
      </c>
      <c r="O465" s="676">
        <v>0</v>
      </c>
      <c r="P465" s="677">
        <v>0</v>
      </c>
      <c r="Q465" s="677">
        <v>0</v>
      </c>
      <c r="R465" s="677">
        <v>0</v>
      </c>
      <c r="S465" s="677">
        <v>0</v>
      </c>
      <c r="T465" s="677">
        <v>0</v>
      </c>
      <c r="U465" s="677">
        <v>0</v>
      </c>
      <c r="V465" s="677">
        <v>0</v>
      </c>
      <c r="W465" s="677">
        <v>0</v>
      </c>
      <c r="X465" s="677">
        <v>0</v>
      </c>
      <c r="Y465" s="677">
        <v>0</v>
      </c>
      <c r="Z465" s="678">
        <v>0</v>
      </c>
      <c r="AA465" s="679">
        <v>0</v>
      </c>
      <c r="AB465" s="677">
        <v>0</v>
      </c>
      <c r="AC465" s="677">
        <v>0</v>
      </c>
      <c r="AD465" s="677">
        <v>0</v>
      </c>
      <c r="AE465" s="677">
        <v>0</v>
      </c>
      <c r="AF465" s="677"/>
      <c r="AG465" s="677"/>
      <c r="AH465" s="677"/>
      <c r="AI465" s="677"/>
      <c r="AJ465" s="677"/>
      <c r="AK465" s="677"/>
      <c r="AL465" s="677"/>
      <c r="AM465" s="677"/>
      <c r="AN465" s="677">
        <v>0</v>
      </c>
      <c r="AO465" s="677">
        <v>0</v>
      </c>
      <c r="AP465" s="677">
        <v>0</v>
      </c>
      <c r="AQ465" s="677">
        <v>0</v>
      </c>
      <c r="AR465" s="677">
        <v>0</v>
      </c>
      <c r="AS465" s="677">
        <v>0</v>
      </c>
      <c r="AT465" s="677">
        <v>0</v>
      </c>
      <c r="AU465" s="677">
        <v>0</v>
      </c>
      <c r="AV465" s="676"/>
      <c r="AW465" s="677">
        <v>0</v>
      </c>
      <c r="AX465" s="677"/>
      <c r="AY465" s="677"/>
      <c r="AZ465" s="677"/>
      <c r="BA465" s="677"/>
      <c r="BB465" s="677"/>
      <c r="BC465" s="677"/>
      <c r="BD465" s="677"/>
      <c r="BE465" s="678">
        <v>0</v>
      </c>
      <c r="BF465" s="417"/>
      <c r="BG465" s="408"/>
      <c r="BH465" s="408"/>
      <c r="BI465" s="408"/>
      <c r="BJ465" s="408"/>
      <c r="BK465" s="408"/>
    </row>
    <row r="466" spans="1:63" s="390" customFormat="1" ht="12.75">
      <c r="A466" s="411"/>
      <c r="B466" s="360" t="s">
        <v>371</v>
      </c>
      <c r="C466" s="676">
        <v>0</v>
      </c>
      <c r="D466" s="677">
        <v>0</v>
      </c>
      <c r="E466" s="677">
        <v>0</v>
      </c>
      <c r="F466" s="677">
        <v>0</v>
      </c>
      <c r="G466" s="677">
        <v>0</v>
      </c>
      <c r="H466" s="677">
        <v>0</v>
      </c>
      <c r="I466" s="677">
        <v>0</v>
      </c>
      <c r="J466" s="677">
        <v>0</v>
      </c>
      <c r="K466" s="677">
        <v>0</v>
      </c>
      <c r="L466" s="677">
        <v>0</v>
      </c>
      <c r="M466" s="677">
        <v>0</v>
      </c>
      <c r="N466" s="678">
        <v>0</v>
      </c>
      <c r="O466" s="676">
        <v>0</v>
      </c>
      <c r="P466" s="677">
        <v>0</v>
      </c>
      <c r="Q466" s="677">
        <v>0</v>
      </c>
      <c r="R466" s="677">
        <v>0</v>
      </c>
      <c r="S466" s="677">
        <v>0</v>
      </c>
      <c r="T466" s="677">
        <v>0</v>
      </c>
      <c r="U466" s="677">
        <v>0</v>
      </c>
      <c r="V466" s="677">
        <v>0</v>
      </c>
      <c r="W466" s="677">
        <v>0</v>
      </c>
      <c r="X466" s="677">
        <v>0</v>
      </c>
      <c r="Y466" s="677">
        <v>0</v>
      </c>
      <c r="Z466" s="678">
        <v>0</v>
      </c>
      <c r="AA466" s="679">
        <v>0</v>
      </c>
      <c r="AB466" s="677">
        <v>0</v>
      </c>
      <c r="AC466" s="677">
        <v>0</v>
      </c>
      <c r="AD466" s="677">
        <v>0</v>
      </c>
      <c r="AE466" s="677">
        <v>0</v>
      </c>
      <c r="AF466" s="677"/>
      <c r="AG466" s="677"/>
      <c r="AH466" s="677"/>
      <c r="AI466" s="677"/>
      <c r="AJ466" s="677"/>
      <c r="AK466" s="677"/>
      <c r="AL466" s="677"/>
      <c r="AM466" s="677"/>
      <c r="AN466" s="677">
        <v>0</v>
      </c>
      <c r="AO466" s="677">
        <v>0</v>
      </c>
      <c r="AP466" s="677">
        <v>0</v>
      </c>
      <c r="AQ466" s="677">
        <v>0</v>
      </c>
      <c r="AR466" s="677">
        <v>0</v>
      </c>
      <c r="AS466" s="677">
        <v>0</v>
      </c>
      <c r="AT466" s="677">
        <v>0</v>
      </c>
      <c r="AU466" s="677">
        <v>0</v>
      </c>
      <c r="AV466" s="676"/>
      <c r="AW466" s="677">
        <v>0</v>
      </c>
      <c r="AX466" s="677"/>
      <c r="AY466" s="677"/>
      <c r="AZ466" s="677"/>
      <c r="BA466" s="677"/>
      <c r="BB466" s="677"/>
      <c r="BC466" s="677"/>
      <c r="BD466" s="677"/>
      <c r="BE466" s="678">
        <v>0</v>
      </c>
      <c r="BF466" s="417"/>
      <c r="BG466" s="408"/>
      <c r="BH466" s="408"/>
      <c r="BI466" s="408"/>
      <c r="BJ466" s="408"/>
      <c r="BK466" s="408"/>
    </row>
    <row r="467" spans="1:63" s="390" customFormat="1" ht="12.75">
      <c r="A467" s="411"/>
      <c r="B467" s="360" t="s">
        <v>372</v>
      </c>
      <c r="C467" s="676">
        <v>0</v>
      </c>
      <c r="D467" s="677">
        <v>0</v>
      </c>
      <c r="E467" s="677">
        <v>0</v>
      </c>
      <c r="F467" s="677">
        <v>0</v>
      </c>
      <c r="G467" s="677">
        <v>0</v>
      </c>
      <c r="H467" s="677">
        <v>0</v>
      </c>
      <c r="I467" s="677">
        <v>0</v>
      </c>
      <c r="J467" s="677">
        <v>0</v>
      </c>
      <c r="K467" s="677">
        <v>0</v>
      </c>
      <c r="L467" s="677">
        <v>0</v>
      </c>
      <c r="M467" s="677">
        <v>0</v>
      </c>
      <c r="N467" s="678">
        <v>0</v>
      </c>
      <c r="O467" s="676">
        <v>0</v>
      </c>
      <c r="P467" s="677">
        <v>0</v>
      </c>
      <c r="Q467" s="677">
        <v>0</v>
      </c>
      <c r="R467" s="677">
        <v>0</v>
      </c>
      <c r="S467" s="677">
        <v>0</v>
      </c>
      <c r="T467" s="677">
        <v>0</v>
      </c>
      <c r="U467" s="677">
        <v>0</v>
      </c>
      <c r="V467" s="677">
        <v>0</v>
      </c>
      <c r="W467" s="677">
        <v>0</v>
      </c>
      <c r="X467" s="677">
        <v>0</v>
      </c>
      <c r="Y467" s="677">
        <v>0</v>
      </c>
      <c r="Z467" s="678">
        <v>0</v>
      </c>
      <c r="AA467" s="679">
        <v>0</v>
      </c>
      <c r="AB467" s="677">
        <v>0</v>
      </c>
      <c r="AC467" s="677">
        <v>0</v>
      </c>
      <c r="AD467" s="677">
        <v>0</v>
      </c>
      <c r="AE467" s="677">
        <v>0</v>
      </c>
      <c r="AF467" s="677"/>
      <c r="AG467" s="677"/>
      <c r="AH467" s="677"/>
      <c r="AI467" s="677"/>
      <c r="AJ467" s="677"/>
      <c r="AK467" s="677"/>
      <c r="AL467" s="677"/>
      <c r="AM467" s="677"/>
      <c r="AN467" s="677">
        <v>0</v>
      </c>
      <c r="AO467" s="677">
        <v>0</v>
      </c>
      <c r="AP467" s="677">
        <v>0</v>
      </c>
      <c r="AQ467" s="677">
        <v>0</v>
      </c>
      <c r="AR467" s="677">
        <v>0</v>
      </c>
      <c r="AS467" s="677">
        <v>0</v>
      </c>
      <c r="AT467" s="677">
        <v>0</v>
      </c>
      <c r="AU467" s="677">
        <v>0</v>
      </c>
      <c r="AV467" s="676"/>
      <c r="AW467" s="677">
        <v>0</v>
      </c>
      <c r="AX467" s="677"/>
      <c r="AY467" s="677"/>
      <c r="AZ467" s="677"/>
      <c r="BA467" s="677"/>
      <c r="BB467" s="677"/>
      <c r="BC467" s="677"/>
      <c r="BD467" s="677"/>
      <c r="BE467" s="678">
        <v>0</v>
      </c>
      <c r="BF467" s="417"/>
      <c r="BG467" s="408"/>
      <c r="BH467" s="408"/>
      <c r="BI467" s="408"/>
      <c r="BJ467" s="408"/>
      <c r="BK467" s="408"/>
    </row>
    <row r="468" spans="1:63" s="390" customFormat="1" ht="12.75">
      <c r="A468" s="411"/>
      <c r="B468" s="360" t="s">
        <v>373</v>
      </c>
      <c r="C468" s="676">
        <v>0</v>
      </c>
      <c r="D468" s="677">
        <v>0</v>
      </c>
      <c r="E468" s="677">
        <v>0</v>
      </c>
      <c r="F468" s="677">
        <v>0</v>
      </c>
      <c r="G468" s="677">
        <v>0</v>
      </c>
      <c r="H468" s="677">
        <v>0</v>
      </c>
      <c r="I468" s="677">
        <v>0</v>
      </c>
      <c r="J468" s="677">
        <v>0</v>
      </c>
      <c r="K468" s="677">
        <v>0</v>
      </c>
      <c r="L468" s="677">
        <v>0</v>
      </c>
      <c r="M468" s="677">
        <v>0</v>
      </c>
      <c r="N468" s="678">
        <v>0</v>
      </c>
      <c r="O468" s="676">
        <v>0</v>
      </c>
      <c r="P468" s="677">
        <v>0</v>
      </c>
      <c r="Q468" s="677">
        <v>0</v>
      </c>
      <c r="R468" s="677">
        <v>0</v>
      </c>
      <c r="S468" s="677">
        <v>0</v>
      </c>
      <c r="T468" s="677">
        <v>0</v>
      </c>
      <c r="U468" s="677">
        <v>0</v>
      </c>
      <c r="V468" s="677">
        <v>0</v>
      </c>
      <c r="W468" s="677">
        <v>0</v>
      </c>
      <c r="X468" s="677">
        <v>0</v>
      </c>
      <c r="Y468" s="677">
        <v>0</v>
      </c>
      <c r="Z468" s="678">
        <v>0</v>
      </c>
      <c r="AA468" s="679">
        <v>58.311655819999999</v>
      </c>
      <c r="AB468" s="677">
        <v>0</v>
      </c>
      <c r="AC468" s="677">
        <v>0</v>
      </c>
      <c r="AD468" s="677">
        <v>0</v>
      </c>
      <c r="AE468" s="677">
        <v>0</v>
      </c>
      <c r="AF468" s="677"/>
      <c r="AG468" s="677"/>
      <c r="AH468" s="677"/>
      <c r="AI468" s="677"/>
      <c r="AJ468" s="677"/>
      <c r="AK468" s="677"/>
      <c r="AL468" s="677"/>
      <c r="AM468" s="677"/>
      <c r="AN468" s="677">
        <v>0</v>
      </c>
      <c r="AO468" s="677">
        <v>0</v>
      </c>
      <c r="AP468" s="677">
        <v>0</v>
      </c>
      <c r="AQ468" s="677">
        <v>0</v>
      </c>
      <c r="AR468" s="677">
        <v>0</v>
      </c>
      <c r="AS468" s="677">
        <v>0</v>
      </c>
      <c r="AT468" s="677">
        <v>0</v>
      </c>
      <c r="AU468" s="677">
        <v>0</v>
      </c>
      <c r="AV468" s="676">
        <v>0</v>
      </c>
      <c r="AW468" s="677">
        <v>29.517264449999999</v>
      </c>
      <c r="AX468" s="677">
        <v>0</v>
      </c>
      <c r="AY468" s="677">
        <v>0</v>
      </c>
      <c r="AZ468" s="677">
        <v>0</v>
      </c>
      <c r="BA468" s="677">
        <v>29.517264449999999</v>
      </c>
      <c r="BB468" s="677">
        <v>28.79439137</v>
      </c>
      <c r="BC468" s="677">
        <v>0</v>
      </c>
      <c r="BD468" s="677">
        <v>0</v>
      </c>
      <c r="BE468" s="678">
        <v>58.311655819999999</v>
      </c>
      <c r="BF468" s="417"/>
      <c r="BG468" s="408"/>
      <c r="BH468" s="408"/>
      <c r="BI468" s="408"/>
      <c r="BJ468" s="408"/>
      <c r="BK468" s="408"/>
    </row>
    <row r="469" spans="1:63" s="390" customFormat="1" ht="12.75">
      <c r="A469" s="411"/>
      <c r="B469" s="360" t="s">
        <v>374</v>
      </c>
      <c r="C469" s="676">
        <v>0</v>
      </c>
      <c r="D469" s="677">
        <v>0</v>
      </c>
      <c r="E469" s="677">
        <v>0</v>
      </c>
      <c r="F469" s="677">
        <v>0</v>
      </c>
      <c r="G469" s="677">
        <v>0</v>
      </c>
      <c r="H469" s="677">
        <v>0</v>
      </c>
      <c r="I469" s="677">
        <v>0</v>
      </c>
      <c r="J469" s="677">
        <v>0</v>
      </c>
      <c r="K469" s="677">
        <v>0</v>
      </c>
      <c r="L469" s="677">
        <v>0</v>
      </c>
      <c r="M469" s="677">
        <v>0</v>
      </c>
      <c r="N469" s="678">
        <v>0</v>
      </c>
      <c r="O469" s="676">
        <v>0</v>
      </c>
      <c r="P469" s="677">
        <v>0</v>
      </c>
      <c r="Q469" s="677">
        <v>0</v>
      </c>
      <c r="R469" s="677">
        <v>0</v>
      </c>
      <c r="S469" s="677">
        <v>0</v>
      </c>
      <c r="T469" s="677">
        <v>0</v>
      </c>
      <c r="U469" s="677">
        <v>0</v>
      </c>
      <c r="V469" s="677">
        <v>0</v>
      </c>
      <c r="W469" s="677">
        <v>0</v>
      </c>
      <c r="X469" s="677">
        <v>0</v>
      </c>
      <c r="Y469" s="677">
        <v>0</v>
      </c>
      <c r="Z469" s="678">
        <v>0</v>
      </c>
      <c r="AA469" s="679">
        <v>42.010349249999997</v>
      </c>
      <c r="AB469" s="677">
        <v>0</v>
      </c>
      <c r="AC469" s="677">
        <v>0</v>
      </c>
      <c r="AD469" s="677">
        <v>0</v>
      </c>
      <c r="AE469" s="677">
        <v>0</v>
      </c>
      <c r="AF469" s="677"/>
      <c r="AG469" s="677"/>
      <c r="AH469" s="677"/>
      <c r="AI469" s="677"/>
      <c r="AJ469" s="677"/>
      <c r="AK469" s="677"/>
      <c r="AL469" s="677"/>
      <c r="AM469" s="677"/>
      <c r="AN469" s="677">
        <v>0</v>
      </c>
      <c r="AO469" s="677">
        <v>0</v>
      </c>
      <c r="AP469" s="677">
        <v>0</v>
      </c>
      <c r="AQ469" s="677">
        <v>0</v>
      </c>
      <c r="AR469" s="677">
        <v>0</v>
      </c>
      <c r="AS469" s="677">
        <v>0</v>
      </c>
      <c r="AT469" s="677">
        <v>0</v>
      </c>
      <c r="AU469" s="677">
        <v>0</v>
      </c>
      <c r="AV469" s="676"/>
      <c r="AW469" s="677">
        <v>29.517264449999999</v>
      </c>
      <c r="AX469" s="677"/>
      <c r="AY469" s="677"/>
      <c r="AZ469" s="677"/>
      <c r="BA469" s="677">
        <v>29.517264449999999</v>
      </c>
      <c r="BB469" s="677">
        <v>12.4930848</v>
      </c>
      <c r="BC469" s="677"/>
      <c r="BD469" s="677"/>
      <c r="BE469" s="678">
        <v>42.010349249999997</v>
      </c>
      <c r="BF469" s="417"/>
      <c r="BG469" s="408"/>
      <c r="BH469" s="408"/>
      <c r="BI469" s="408"/>
      <c r="BJ469" s="408"/>
      <c r="BK469" s="408"/>
    </row>
    <row r="470" spans="1:63" s="390" customFormat="1" ht="12.75">
      <c r="A470" s="411"/>
      <c r="B470" s="360" t="s">
        <v>375</v>
      </c>
      <c r="C470" s="676">
        <v>0</v>
      </c>
      <c r="D470" s="677">
        <v>0</v>
      </c>
      <c r="E470" s="677">
        <v>0</v>
      </c>
      <c r="F470" s="677">
        <v>0</v>
      </c>
      <c r="G470" s="677">
        <v>0</v>
      </c>
      <c r="H470" s="677">
        <v>0</v>
      </c>
      <c r="I470" s="677">
        <v>0</v>
      </c>
      <c r="J470" s="677">
        <v>0</v>
      </c>
      <c r="K470" s="677">
        <v>0</v>
      </c>
      <c r="L470" s="677">
        <v>0</v>
      </c>
      <c r="M470" s="677">
        <v>0</v>
      </c>
      <c r="N470" s="678">
        <v>0</v>
      </c>
      <c r="O470" s="676">
        <v>0</v>
      </c>
      <c r="P470" s="677">
        <v>0</v>
      </c>
      <c r="Q470" s="677">
        <v>0</v>
      </c>
      <c r="R470" s="677">
        <v>0</v>
      </c>
      <c r="S470" s="677">
        <v>0</v>
      </c>
      <c r="T470" s="677">
        <v>0</v>
      </c>
      <c r="U470" s="677">
        <v>0</v>
      </c>
      <c r="V470" s="677">
        <v>0</v>
      </c>
      <c r="W470" s="677">
        <v>0</v>
      </c>
      <c r="X470" s="677">
        <v>0</v>
      </c>
      <c r="Y470" s="677">
        <v>0</v>
      </c>
      <c r="Z470" s="678">
        <v>0</v>
      </c>
      <c r="AA470" s="679">
        <v>16.301306570000001</v>
      </c>
      <c r="AB470" s="677">
        <v>0</v>
      </c>
      <c r="AC470" s="677">
        <v>0</v>
      </c>
      <c r="AD470" s="677">
        <v>0</v>
      </c>
      <c r="AE470" s="677">
        <v>0</v>
      </c>
      <c r="AF470" s="677"/>
      <c r="AG470" s="677"/>
      <c r="AH470" s="677"/>
      <c r="AI470" s="677"/>
      <c r="AJ470" s="677"/>
      <c r="AK470" s="677"/>
      <c r="AL470" s="677"/>
      <c r="AM470" s="677"/>
      <c r="AN470" s="677">
        <v>0</v>
      </c>
      <c r="AO470" s="677">
        <v>0</v>
      </c>
      <c r="AP470" s="677">
        <v>0</v>
      </c>
      <c r="AQ470" s="677">
        <v>0</v>
      </c>
      <c r="AR470" s="677">
        <v>0</v>
      </c>
      <c r="AS470" s="677">
        <v>0</v>
      </c>
      <c r="AT470" s="677">
        <v>0</v>
      </c>
      <c r="AU470" s="677">
        <v>0</v>
      </c>
      <c r="AV470" s="676"/>
      <c r="AW470" s="677">
        <v>0</v>
      </c>
      <c r="AX470" s="677"/>
      <c r="AY470" s="677"/>
      <c r="AZ470" s="677"/>
      <c r="BA470" s="677"/>
      <c r="BB470" s="677">
        <v>16.301306570000001</v>
      </c>
      <c r="BC470" s="677"/>
      <c r="BD470" s="677"/>
      <c r="BE470" s="678">
        <v>16.301306570000001</v>
      </c>
      <c r="BF470" s="417"/>
      <c r="BG470" s="408"/>
      <c r="BH470" s="408"/>
      <c r="BI470" s="408"/>
      <c r="BJ470" s="408"/>
      <c r="BK470" s="408"/>
    </row>
    <row r="471" spans="1:63" s="390" customFormat="1" ht="12.75">
      <c r="A471" s="411"/>
      <c r="B471" s="360" t="s">
        <v>376</v>
      </c>
      <c r="C471" s="676">
        <v>0</v>
      </c>
      <c r="D471" s="677">
        <v>0</v>
      </c>
      <c r="E471" s="677">
        <v>0</v>
      </c>
      <c r="F471" s="677">
        <v>0</v>
      </c>
      <c r="G471" s="677">
        <v>0</v>
      </c>
      <c r="H471" s="677">
        <v>0</v>
      </c>
      <c r="I471" s="677">
        <v>0</v>
      </c>
      <c r="J471" s="677">
        <v>0</v>
      </c>
      <c r="K471" s="677">
        <v>0</v>
      </c>
      <c r="L471" s="677">
        <v>0</v>
      </c>
      <c r="M471" s="677">
        <v>0</v>
      </c>
      <c r="N471" s="678">
        <v>0</v>
      </c>
      <c r="O471" s="676">
        <v>0</v>
      </c>
      <c r="P471" s="677">
        <v>0</v>
      </c>
      <c r="Q471" s="677">
        <v>0</v>
      </c>
      <c r="R471" s="677">
        <v>0</v>
      </c>
      <c r="S471" s="677">
        <v>0</v>
      </c>
      <c r="T471" s="677">
        <v>0</v>
      </c>
      <c r="U471" s="677">
        <v>0</v>
      </c>
      <c r="V471" s="677">
        <v>0</v>
      </c>
      <c r="W471" s="677">
        <v>0</v>
      </c>
      <c r="X471" s="677">
        <v>0</v>
      </c>
      <c r="Y471" s="677">
        <v>0</v>
      </c>
      <c r="Z471" s="678">
        <v>0</v>
      </c>
      <c r="AA471" s="679">
        <v>0</v>
      </c>
      <c r="AB471" s="677">
        <v>0</v>
      </c>
      <c r="AC471" s="677">
        <v>0</v>
      </c>
      <c r="AD471" s="677">
        <v>0</v>
      </c>
      <c r="AE471" s="677">
        <v>0</v>
      </c>
      <c r="AF471" s="677"/>
      <c r="AG471" s="677"/>
      <c r="AH471" s="677"/>
      <c r="AI471" s="677"/>
      <c r="AJ471" s="677"/>
      <c r="AK471" s="677"/>
      <c r="AL471" s="677"/>
      <c r="AM471" s="677"/>
      <c r="AN471" s="677">
        <v>0</v>
      </c>
      <c r="AO471" s="677">
        <v>0</v>
      </c>
      <c r="AP471" s="677">
        <v>0</v>
      </c>
      <c r="AQ471" s="677">
        <v>0</v>
      </c>
      <c r="AR471" s="677">
        <v>0</v>
      </c>
      <c r="AS471" s="677">
        <v>0</v>
      </c>
      <c r="AT471" s="677">
        <v>0</v>
      </c>
      <c r="AU471" s="677">
        <v>0</v>
      </c>
      <c r="AV471" s="676"/>
      <c r="AW471" s="677">
        <v>0</v>
      </c>
      <c r="AX471" s="677"/>
      <c r="AY471" s="677"/>
      <c r="AZ471" s="677"/>
      <c r="BA471" s="677"/>
      <c r="BB471" s="677"/>
      <c r="BC471" s="677"/>
      <c r="BD471" s="677"/>
      <c r="BE471" s="678">
        <v>0</v>
      </c>
      <c r="BF471" s="417"/>
      <c r="BG471" s="408"/>
      <c r="BH471" s="408"/>
      <c r="BI471" s="408"/>
      <c r="BJ471" s="408"/>
      <c r="BK471" s="408"/>
    </row>
    <row r="472" spans="1:63" s="390" customFormat="1" ht="12.75">
      <c r="A472" s="411"/>
      <c r="B472" s="360" t="s">
        <v>377</v>
      </c>
      <c r="C472" s="676">
        <v>0</v>
      </c>
      <c r="D472" s="677">
        <v>0</v>
      </c>
      <c r="E472" s="677">
        <v>0</v>
      </c>
      <c r="F472" s="677">
        <v>0</v>
      </c>
      <c r="G472" s="677">
        <v>0</v>
      </c>
      <c r="H472" s="677">
        <v>0</v>
      </c>
      <c r="I472" s="677">
        <v>0</v>
      </c>
      <c r="J472" s="677">
        <v>0</v>
      </c>
      <c r="K472" s="677">
        <v>0</v>
      </c>
      <c r="L472" s="677">
        <v>0</v>
      </c>
      <c r="M472" s="677">
        <v>0</v>
      </c>
      <c r="N472" s="678">
        <v>0</v>
      </c>
      <c r="O472" s="676">
        <v>0</v>
      </c>
      <c r="P472" s="677">
        <v>0</v>
      </c>
      <c r="Q472" s="677">
        <v>0</v>
      </c>
      <c r="R472" s="677">
        <v>0</v>
      </c>
      <c r="S472" s="677">
        <v>0</v>
      </c>
      <c r="T472" s="677">
        <v>0</v>
      </c>
      <c r="U472" s="677">
        <v>0</v>
      </c>
      <c r="V472" s="677">
        <v>0</v>
      </c>
      <c r="W472" s="677">
        <v>0</v>
      </c>
      <c r="X472" s="677">
        <v>0</v>
      </c>
      <c r="Y472" s="677">
        <v>0</v>
      </c>
      <c r="Z472" s="678">
        <v>0</v>
      </c>
      <c r="AA472" s="679">
        <v>0</v>
      </c>
      <c r="AB472" s="677">
        <v>0</v>
      </c>
      <c r="AC472" s="677">
        <v>0</v>
      </c>
      <c r="AD472" s="677">
        <v>0</v>
      </c>
      <c r="AE472" s="677">
        <v>0</v>
      </c>
      <c r="AF472" s="677"/>
      <c r="AG472" s="677"/>
      <c r="AH472" s="677"/>
      <c r="AI472" s="677"/>
      <c r="AJ472" s="677"/>
      <c r="AK472" s="677"/>
      <c r="AL472" s="677"/>
      <c r="AM472" s="677"/>
      <c r="AN472" s="677">
        <v>0</v>
      </c>
      <c r="AO472" s="677">
        <v>0</v>
      </c>
      <c r="AP472" s="677">
        <v>0</v>
      </c>
      <c r="AQ472" s="677">
        <v>0</v>
      </c>
      <c r="AR472" s="677">
        <v>0</v>
      </c>
      <c r="AS472" s="677">
        <v>0</v>
      </c>
      <c r="AT472" s="677">
        <v>0</v>
      </c>
      <c r="AU472" s="677">
        <v>0</v>
      </c>
      <c r="AV472" s="676"/>
      <c r="AW472" s="677">
        <v>0</v>
      </c>
      <c r="AX472" s="677"/>
      <c r="AY472" s="677"/>
      <c r="AZ472" s="677"/>
      <c r="BA472" s="677"/>
      <c r="BB472" s="677"/>
      <c r="BC472" s="677"/>
      <c r="BD472" s="677"/>
      <c r="BE472" s="678">
        <v>0</v>
      </c>
      <c r="BF472" s="417"/>
      <c r="BG472" s="408"/>
      <c r="BH472" s="408"/>
      <c r="BI472" s="408"/>
      <c r="BJ472" s="408"/>
      <c r="BK472" s="408"/>
    </row>
    <row r="473" spans="1:63" s="390" customFormat="1" ht="12.75">
      <c r="A473" s="411"/>
      <c r="B473" s="360" t="s">
        <v>67</v>
      </c>
      <c r="C473" s="676">
        <v>0</v>
      </c>
      <c r="D473" s="677">
        <v>0</v>
      </c>
      <c r="E473" s="677">
        <v>0</v>
      </c>
      <c r="F473" s="677">
        <v>0</v>
      </c>
      <c r="G473" s="677">
        <v>0</v>
      </c>
      <c r="H473" s="677">
        <v>0</v>
      </c>
      <c r="I473" s="677">
        <v>0</v>
      </c>
      <c r="J473" s="677">
        <v>0</v>
      </c>
      <c r="K473" s="677">
        <v>0</v>
      </c>
      <c r="L473" s="677">
        <v>0</v>
      </c>
      <c r="M473" s="677">
        <v>0</v>
      </c>
      <c r="N473" s="678">
        <v>0</v>
      </c>
      <c r="O473" s="676">
        <v>0</v>
      </c>
      <c r="P473" s="677">
        <v>0</v>
      </c>
      <c r="Q473" s="677">
        <v>0</v>
      </c>
      <c r="R473" s="677">
        <v>0</v>
      </c>
      <c r="S473" s="677">
        <v>0</v>
      </c>
      <c r="T473" s="677">
        <v>0</v>
      </c>
      <c r="U473" s="677">
        <v>0</v>
      </c>
      <c r="V473" s="677">
        <v>0</v>
      </c>
      <c r="W473" s="677">
        <v>0</v>
      </c>
      <c r="X473" s="677">
        <v>0</v>
      </c>
      <c r="Y473" s="677">
        <v>0</v>
      </c>
      <c r="Z473" s="678">
        <v>0</v>
      </c>
      <c r="AA473" s="679">
        <v>0</v>
      </c>
      <c r="AB473" s="677">
        <v>0</v>
      </c>
      <c r="AC473" s="677">
        <v>0</v>
      </c>
      <c r="AD473" s="677">
        <v>0</v>
      </c>
      <c r="AE473" s="677">
        <v>0</v>
      </c>
      <c r="AF473" s="677"/>
      <c r="AG473" s="677"/>
      <c r="AH473" s="677"/>
      <c r="AI473" s="677"/>
      <c r="AJ473" s="677"/>
      <c r="AK473" s="677"/>
      <c r="AL473" s="677"/>
      <c r="AM473" s="677"/>
      <c r="AN473" s="677">
        <v>0</v>
      </c>
      <c r="AO473" s="677">
        <v>0</v>
      </c>
      <c r="AP473" s="677">
        <v>0</v>
      </c>
      <c r="AQ473" s="677">
        <v>0</v>
      </c>
      <c r="AR473" s="677">
        <v>0</v>
      </c>
      <c r="AS473" s="677">
        <v>0</v>
      </c>
      <c r="AT473" s="677">
        <v>0</v>
      </c>
      <c r="AU473" s="677">
        <v>0</v>
      </c>
      <c r="AV473" s="676"/>
      <c r="AW473" s="677">
        <v>0</v>
      </c>
      <c r="AX473" s="677"/>
      <c r="AY473" s="677"/>
      <c r="AZ473" s="677"/>
      <c r="BA473" s="677"/>
      <c r="BB473" s="677"/>
      <c r="BC473" s="677"/>
      <c r="BD473" s="677"/>
      <c r="BE473" s="678">
        <v>0</v>
      </c>
      <c r="BF473" s="417"/>
      <c r="BG473" s="408"/>
      <c r="BH473" s="408"/>
      <c r="BI473" s="408"/>
      <c r="BJ473" s="408"/>
      <c r="BK473" s="408"/>
    </row>
    <row r="474" spans="1:63" s="408" customFormat="1" ht="25.5">
      <c r="A474" s="411" t="s">
        <v>77</v>
      </c>
      <c r="B474" s="404" t="s">
        <v>78</v>
      </c>
      <c r="C474" s="657">
        <v>0</v>
      </c>
      <c r="D474" s="658">
        <v>0</v>
      </c>
      <c r="E474" s="658">
        <v>0</v>
      </c>
      <c r="F474" s="658">
        <v>0</v>
      </c>
      <c r="G474" s="658">
        <v>0</v>
      </c>
      <c r="H474" s="658">
        <v>0</v>
      </c>
      <c r="I474" s="658">
        <v>0</v>
      </c>
      <c r="J474" s="658">
        <v>0</v>
      </c>
      <c r="K474" s="658">
        <v>0</v>
      </c>
      <c r="L474" s="658">
        <v>0</v>
      </c>
      <c r="M474" s="658">
        <v>0</v>
      </c>
      <c r="N474" s="659">
        <v>0</v>
      </c>
      <c r="O474" s="657">
        <v>0</v>
      </c>
      <c r="P474" s="658">
        <v>0</v>
      </c>
      <c r="Q474" s="658">
        <v>0</v>
      </c>
      <c r="R474" s="658">
        <v>0</v>
      </c>
      <c r="S474" s="658">
        <v>0</v>
      </c>
      <c r="T474" s="658">
        <v>0</v>
      </c>
      <c r="U474" s="658">
        <v>0</v>
      </c>
      <c r="V474" s="658">
        <v>0</v>
      </c>
      <c r="W474" s="658">
        <v>0</v>
      </c>
      <c r="X474" s="658">
        <v>0</v>
      </c>
      <c r="Y474" s="658">
        <v>0</v>
      </c>
      <c r="Z474" s="659">
        <v>0</v>
      </c>
      <c r="AA474" s="660">
        <v>0</v>
      </c>
      <c r="AB474" s="658">
        <v>0</v>
      </c>
      <c r="AC474" s="658">
        <v>0</v>
      </c>
      <c r="AD474" s="658">
        <v>0</v>
      </c>
      <c r="AE474" s="658">
        <v>0</v>
      </c>
      <c r="AF474" s="658">
        <v>0</v>
      </c>
      <c r="AG474" s="658">
        <v>0</v>
      </c>
      <c r="AH474" s="658">
        <v>0</v>
      </c>
      <c r="AI474" s="658">
        <v>0</v>
      </c>
      <c r="AJ474" s="658">
        <v>0</v>
      </c>
      <c r="AK474" s="658">
        <v>0</v>
      </c>
      <c r="AL474" s="658">
        <v>0</v>
      </c>
      <c r="AM474" s="658">
        <v>0</v>
      </c>
      <c r="AN474" s="658">
        <v>0</v>
      </c>
      <c r="AO474" s="658">
        <v>0</v>
      </c>
      <c r="AP474" s="658">
        <v>0</v>
      </c>
      <c r="AQ474" s="658">
        <v>0</v>
      </c>
      <c r="AR474" s="658">
        <v>0</v>
      </c>
      <c r="AS474" s="658">
        <v>0</v>
      </c>
      <c r="AT474" s="658">
        <v>0</v>
      </c>
      <c r="AU474" s="658">
        <v>0</v>
      </c>
      <c r="AV474" s="676">
        <v>0</v>
      </c>
      <c r="AW474" s="677">
        <v>0</v>
      </c>
      <c r="AX474" s="677">
        <v>0</v>
      </c>
      <c r="AY474" s="677">
        <v>0</v>
      </c>
      <c r="AZ474" s="677">
        <v>0</v>
      </c>
      <c r="BA474" s="677">
        <v>0</v>
      </c>
      <c r="BB474" s="677">
        <v>0</v>
      </c>
      <c r="BC474" s="677">
        <v>0</v>
      </c>
      <c r="BD474" s="677">
        <v>0</v>
      </c>
      <c r="BE474" s="678">
        <v>0</v>
      </c>
      <c r="BF474" s="417"/>
    </row>
    <row r="475" spans="1:63" s="390" customFormat="1" ht="12.75">
      <c r="A475" s="411"/>
      <c r="B475" s="347" t="s">
        <v>361</v>
      </c>
      <c r="C475" s="676">
        <v>0</v>
      </c>
      <c r="D475" s="677">
        <v>0</v>
      </c>
      <c r="E475" s="677">
        <v>0</v>
      </c>
      <c r="F475" s="677">
        <v>0</v>
      </c>
      <c r="G475" s="677">
        <v>0</v>
      </c>
      <c r="H475" s="677">
        <v>0</v>
      </c>
      <c r="I475" s="677">
        <v>0</v>
      </c>
      <c r="J475" s="677">
        <v>0</v>
      </c>
      <c r="K475" s="677">
        <v>0</v>
      </c>
      <c r="L475" s="677">
        <v>0</v>
      </c>
      <c r="M475" s="677">
        <v>0</v>
      </c>
      <c r="N475" s="678">
        <v>0</v>
      </c>
      <c r="O475" s="676">
        <v>0</v>
      </c>
      <c r="P475" s="677">
        <v>0</v>
      </c>
      <c r="Q475" s="677">
        <v>0</v>
      </c>
      <c r="R475" s="677">
        <v>0</v>
      </c>
      <c r="S475" s="677">
        <v>0</v>
      </c>
      <c r="T475" s="677">
        <v>0</v>
      </c>
      <c r="U475" s="677">
        <v>0</v>
      </c>
      <c r="V475" s="677">
        <v>0</v>
      </c>
      <c r="W475" s="677">
        <v>0</v>
      </c>
      <c r="X475" s="677">
        <v>0</v>
      </c>
      <c r="Y475" s="677">
        <v>0</v>
      </c>
      <c r="Z475" s="678">
        <v>0</v>
      </c>
      <c r="AA475" s="679">
        <v>0</v>
      </c>
      <c r="AB475" s="677">
        <v>0</v>
      </c>
      <c r="AC475" s="677">
        <v>0</v>
      </c>
      <c r="AD475" s="677">
        <v>0</v>
      </c>
      <c r="AE475" s="677">
        <v>0</v>
      </c>
      <c r="AF475" s="677">
        <v>0</v>
      </c>
      <c r="AG475" s="677">
        <v>0</v>
      </c>
      <c r="AH475" s="677">
        <v>0</v>
      </c>
      <c r="AI475" s="677">
        <v>0</v>
      </c>
      <c r="AJ475" s="677">
        <v>0</v>
      </c>
      <c r="AK475" s="677">
        <v>0</v>
      </c>
      <c r="AL475" s="677">
        <v>0</v>
      </c>
      <c r="AM475" s="677">
        <v>0</v>
      </c>
      <c r="AN475" s="677">
        <v>0</v>
      </c>
      <c r="AO475" s="677">
        <v>0</v>
      </c>
      <c r="AP475" s="677">
        <v>0</v>
      </c>
      <c r="AQ475" s="677">
        <v>0</v>
      </c>
      <c r="AR475" s="677">
        <v>0</v>
      </c>
      <c r="AS475" s="677">
        <v>0</v>
      </c>
      <c r="AT475" s="677">
        <v>0</v>
      </c>
      <c r="AU475" s="677">
        <v>0</v>
      </c>
      <c r="AV475" s="657">
        <v>0</v>
      </c>
      <c r="AW475" s="658">
        <v>0</v>
      </c>
      <c r="AX475" s="658">
        <v>0</v>
      </c>
      <c r="AY475" s="658">
        <v>0</v>
      </c>
      <c r="AZ475" s="658">
        <v>0</v>
      </c>
      <c r="BA475" s="658">
        <v>0</v>
      </c>
      <c r="BB475" s="658">
        <v>0</v>
      </c>
      <c r="BC475" s="658">
        <v>0</v>
      </c>
      <c r="BD475" s="658">
        <v>0</v>
      </c>
      <c r="BE475" s="659">
        <v>0</v>
      </c>
      <c r="BF475" s="417"/>
      <c r="BG475" s="408"/>
      <c r="BH475" s="408"/>
      <c r="BI475" s="408"/>
      <c r="BJ475" s="408"/>
      <c r="BK475" s="408"/>
    </row>
    <row r="476" spans="1:63" s="390" customFormat="1" ht="12.75">
      <c r="A476" s="411"/>
      <c r="B476" s="347" t="s">
        <v>362</v>
      </c>
      <c r="C476" s="676">
        <v>0</v>
      </c>
      <c r="D476" s="677">
        <v>0</v>
      </c>
      <c r="E476" s="677">
        <v>0</v>
      </c>
      <c r="F476" s="677">
        <v>0</v>
      </c>
      <c r="G476" s="677">
        <v>0</v>
      </c>
      <c r="H476" s="677">
        <v>0</v>
      </c>
      <c r="I476" s="677">
        <v>0</v>
      </c>
      <c r="J476" s="677">
        <v>0</v>
      </c>
      <c r="K476" s="677">
        <v>0</v>
      </c>
      <c r="L476" s="677">
        <v>0</v>
      </c>
      <c r="M476" s="677">
        <v>0</v>
      </c>
      <c r="N476" s="678">
        <v>0</v>
      </c>
      <c r="O476" s="676">
        <v>0</v>
      </c>
      <c r="P476" s="677">
        <v>0</v>
      </c>
      <c r="Q476" s="677">
        <v>0</v>
      </c>
      <c r="R476" s="677">
        <v>0</v>
      </c>
      <c r="S476" s="677">
        <v>0</v>
      </c>
      <c r="T476" s="677">
        <v>0</v>
      </c>
      <c r="U476" s="677">
        <v>0</v>
      </c>
      <c r="V476" s="677">
        <v>0</v>
      </c>
      <c r="W476" s="677">
        <v>0</v>
      </c>
      <c r="X476" s="677">
        <v>0</v>
      </c>
      <c r="Y476" s="677">
        <v>0</v>
      </c>
      <c r="Z476" s="678">
        <v>0</v>
      </c>
      <c r="AA476" s="679">
        <v>0</v>
      </c>
      <c r="AB476" s="677">
        <v>0</v>
      </c>
      <c r="AC476" s="677">
        <v>0</v>
      </c>
      <c r="AD476" s="677">
        <v>0</v>
      </c>
      <c r="AE476" s="677">
        <v>0</v>
      </c>
      <c r="AF476" s="677">
        <v>0</v>
      </c>
      <c r="AG476" s="677">
        <v>0</v>
      </c>
      <c r="AH476" s="677">
        <v>0</v>
      </c>
      <c r="AI476" s="677">
        <v>0</v>
      </c>
      <c r="AJ476" s="677">
        <v>0</v>
      </c>
      <c r="AK476" s="677">
        <v>0</v>
      </c>
      <c r="AL476" s="677">
        <v>0</v>
      </c>
      <c r="AM476" s="677">
        <v>0</v>
      </c>
      <c r="AN476" s="677">
        <v>0</v>
      </c>
      <c r="AO476" s="677">
        <v>0</v>
      </c>
      <c r="AP476" s="677">
        <v>0</v>
      </c>
      <c r="AQ476" s="677">
        <v>0</v>
      </c>
      <c r="AR476" s="677">
        <v>0</v>
      </c>
      <c r="AS476" s="677">
        <v>0</v>
      </c>
      <c r="AT476" s="677">
        <v>0</v>
      </c>
      <c r="AU476" s="677">
        <v>0</v>
      </c>
      <c r="AV476" s="657">
        <v>0</v>
      </c>
      <c r="AW476" s="658">
        <v>0</v>
      </c>
      <c r="AX476" s="658">
        <v>0</v>
      </c>
      <c r="AY476" s="658">
        <v>0</v>
      </c>
      <c r="AZ476" s="658">
        <v>0</v>
      </c>
      <c r="BA476" s="658">
        <v>0</v>
      </c>
      <c r="BB476" s="658">
        <v>0</v>
      </c>
      <c r="BC476" s="658">
        <v>0</v>
      </c>
      <c r="BD476" s="658">
        <v>0</v>
      </c>
      <c r="BE476" s="659">
        <v>0</v>
      </c>
      <c r="BF476" s="417"/>
      <c r="BG476" s="408"/>
      <c r="BH476" s="408"/>
      <c r="BI476" s="408"/>
      <c r="BJ476" s="408"/>
      <c r="BK476" s="408"/>
    </row>
    <row r="477" spans="1:63" s="390" customFormat="1" ht="12.75">
      <c r="A477" s="411"/>
      <c r="B477" s="347" t="s">
        <v>363</v>
      </c>
      <c r="C477" s="676">
        <v>0</v>
      </c>
      <c r="D477" s="677">
        <v>0</v>
      </c>
      <c r="E477" s="677">
        <v>0</v>
      </c>
      <c r="F477" s="677">
        <v>0</v>
      </c>
      <c r="G477" s="677">
        <v>0</v>
      </c>
      <c r="H477" s="677">
        <v>0</v>
      </c>
      <c r="I477" s="677">
        <v>0</v>
      </c>
      <c r="J477" s="677">
        <v>0</v>
      </c>
      <c r="K477" s="677">
        <v>0</v>
      </c>
      <c r="L477" s="677">
        <v>0</v>
      </c>
      <c r="M477" s="677">
        <v>0</v>
      </c>
      <c r="N477" s="678">
        <v>0</v>
      </c>
      <c r="O477" s="676">
        <v>0</v>
      </c>
      <c r="P477" s="677">
        <v>0</v>
      </c>
      <c r="Q477" s="677">
        <v>0</v>
      </c>
      <c r="R477" s="677">
        <v>0</v>
      </c>
      <c r="S477" s="677">
        <v>0</v>
      </c>
      <c r="T477" s="677">
        <v>0</v>
      </c>
      <c r="U477" s="677">
        <v>0</v>
      </c>
      <c r="V477" s="677">
        <v>0</v>
      </c>
      <c r="W477" s="677">
        <v>0</v>
      </c>
      <c r="X477" s="677">
        <v>0</v>
      </c>
      <c r="Y477" s="677">
        <v>0</v>
      </c>
      <c r="Z477" s="678">
        <v>0</v>
      </c>
      <c r="AA477" s="679">
        <v>0</v>
      </c>
      <c r="AB477" s="677">
        <v>0</v>
      </c>
      <c r="AC477" s="677">
        <v>0</v>
      </c>
      <c r="AD477" s="677">
        <v>0</v>
      </c>
      <c r="AE477" s="677">
        <v>0</v>
      </c>
      <c r="AF477" s="677">
        <v>0</v>
      </c>
      <c r="AG477" s="677">
        <v>0</v>
      </c>
      <c r="AH477" s="677">
        <v>0</v>
      </c>
      <c r="AI477" s="677">
        <v>0</v>
      </c>
      <c r="AJ477" s="677">
        <v>0</v>
      </c>
      <c r="AK477" s="677">
        <v>0</v>
      </c>
      <c r="AL477" s="677">
        <v>0</v>
      </c>
      <c r="AM477" s="677">
        <v>0</v>
      </c>
      <c r="AN477" s="677">
        <v>0</v>
      </c>
      <c r="AO477" s="677">
        <v>0</v>
      </c>
      <c r="AP477" s="677">
        <v>0</v>
      </c>
      <c r="AQ477" s="677">
        <v>0</v>
      </c>
      <c r="AR477" s="677">
        <v>0</v>
      </c>
      <c r="AS477" s="677">
        <v>0</v>
      </c>
      <c r="AT477" s="677">
        <v>0</v>
      </c>
      <c r="AU477" s="677">
        <v>0</v>
      </c>
      <c r="AV477" s="657">
        <v>0</v>
      </c>
      <c r="AW477" s="658">
        <v>0</v>
      </c>
      <c r="AX477" s="658">
        <v>0</v>
      </c>
      <c r="AY477" s="658">
        <v>0</v>
      </c>
      <c r="AZ477" s="658">
        <v>0</v>
      </c>
      <c r="BA477" s="658">
        <v>0</v>
      </c>
      <c r="BB477" s="658">
        <v>0</v>
      </c>
      <c r="BC477" s="658">
        <v>0</v>
      </c>
      <c r="BD477" s="658">
        <v>0</v>
      </c>
      <c r="BE477" s="659">
        <v>0</v>
      </c>
      <c r="BF477" s="417"/>
      <c r="BG477" s="408"/>
      <c r="BH477" s="408"/>
      <c r="BI477" s="408"/>
      <c r="BJ477" s="408"/>
      <c r="BK477" s="408"/>
    </row>
    <row r="478" spans="1:63" s="390" customFormat="1" ht="12.75">
      <c r="A478" s="411"/>
      <c r="B478" s="347" t="s">
        <v>364</v>
      </c>
      <c r="C478" s="676">
        <v>0</v>
      </c>
      <c r="D478" s="677">
        <v>0</v>
      </c>
      <c r="E478" s="677">
        <v>0</v>
      </c>
      <c r="F478" s="677">
        <v>0</v>
      </c>
      <c r="G478" s="677">
        <v>0</v>
      </c>
      <c r="H478" s="677">
        <v>0</v>
      </c>
      <c r="I478" s="677">
        <v>0</v>
      </c>
      <c r="J478" s="677">
        <v>0</v>
      </c>
      <c r="K478" s="677">
        <v>0</v>
      </c>
      <c r="L478" s="677">
        <v>0</v>
      </c>
      <c r="M478" s="677">
        <v>0</v>
      </c>
      <c r="N478" s="678">
        <v>0</v>
      </c>
      <c r="O478" s="676">
        <v>0</v>
      </c>
      <c r="P478" s="677">
        <v>0</v>
      </c>
      <c r="Q478" s="677">
        <v>0</v>
      </c>
      <c r="R478" s="677">
        <v>0</v>
      </c>
      <c r="S478" s="677">
        <v>0</v>
      </c>
      <c r="T478" s="677">
        <v>0</v>
      </c>
      <c r="U478" s="677">
        <v>0</v>
      </c>
      <c r="V478" s="677">
        <v>0</v>
      </c>
      <c r="W478" s="677">
        <v>0</v>
      </c>
      <c r="X478" s="677">
        <v>0</v>
      </c>
      <c r="Y478" s="677">
        <v>0</v>
      </c>
      <c r="Z478" s="678">
        <v>0</v>
      </c>
      <c r="AA478" s="679">
        <v>0</v>
      </c>
      <c r="AB478" s="677">
        <v>0</v>
      </c>
      <c r="AC478" s="677">
        <v>0</v>
      </c>
      <c r="AD478" s="677">
        <v>0</v>
      </c>
      <c r="AE478" s="677">
        <v>0</v>
      </c>
      <c r="AF478" s="677">
        <v>0</v>
      </c>
      <c r="AG478" s="677">
        <v>0</v>
      </c>
      <c r="AH478" s="677">
        <v>0</v>
      </c>
      <c r="AI478" s="677">
        <v>0</v>
      </c>
      <c r="AJ478" s="677">
        <v>0</v>
      </c>
      <c r="AK478" s="677">
        <v>0</v>
      </c>
      <c r="AL478" s="677">
        <v>0</v>
      </c>
      <c r="AM478" s="677">
        <v>0</v>
      </c>
      <c r="AN478" s="677">
        <v>0</v>
      </c>
      <c r="AO478" s="677">
        <v>0</v>
      </c>
      <c r="AP478" s="677">
        <v>0</v>
      </c>
      <c r="AQ478" s="677">
        <v>0</v>
      </c>
      <c r="AR478" s="677">
        <v>0</v>
      </c>
      <c r="AS478" s="677">
        <v>0</v>
      </c>
      <c r="AT478" s="677">
        <v>0</v>
      </c>
      <c r="AU478" s="677">
        <v>0</v>
      </c>
      <c r="AV478" s="657">
        <v>0</v>
      </c>
      <c r="AW478" s="658">
        <v>0</v>
      </c>
      <c r="AX478" s="658">
        <v>0</v>
      </c>
      <c r="AY478" s="658">
        <v>0</v>
      </c>
      <c r="AZ478" s="658">
        <v>0</v>
      </c>
      <c r="BA478" s="658">
        <v>0</v>
      </c>
      <c r="BB478" s="658">
        <v>0</v>
      </c>
      <c r="BC478" s="658">
        <v>0</v>
      </c>
      <c r="BD478" s="658">
        <v>0</v>
      </c>
      <c r="BE478" s="659">
        <v>0</v>
      </c>
      <c r="BF478" s="417"/>
      <c r="BG478" s="408"/>
      <c r="BH478" s="408"/>
      <c r="BI478" s="408"/>
      <c r="BJ478" s="408"/>
      <c r="BK478" s="408"/>
    </row>
    <row r="479" spans="1:63" s="390" customFormat="1" ht="12.75">
      <c r="A479" s="411"/>
      <c r="B479" s="347" t="s">
        <v>365</v>
      </c>
      <c r="C479" s="676">
        <v>0</v>
      </c>
      <c r="D479" s="677">
        <v>0</v>
      </c>
      <c r="E479" s="677">
        <v>0</v>
      </c>
      <c r="F479" s="677">
        <v>0</v>
      </c>
      <c r="G479" s="677">
        <v>0</v>
      </c>
      <c r="H479" s="677">
        <v>0</v>
      </c>
      <c r="I479" s="677">
        <v>0</v>
      </c>
      <c r="J479" s="677">
        <v>0</v>
      </c>
      <c r="K479" s="677">
        <v>0</v>
      </c>
      <c r="L479" s="677">
        <v>0</v>
      </c>
      <c r="M479" s="677">
        <v>0</v>
      </c>
      <c r="N479" s="678">
        <v>0</v>
      </c>
      <c r="O479" s="676">
        <v>0</v>
      </c>
      <c r="P479" s="677">
        <v>0</v>
      </c>
      <c r="Q479" s="677">
        <v>0</v>
      </c>
      <c r="R479" s="677">
        <v>0</v>
      </c>
      <c r="S479" s="677">
        <v>0</v>
      </c>
      <c r="T479" s="677">
        <v>0</v>
      </c>
      <c r="U479" s="677">
        <v>0</v>
      </c>
      <c r="V479" s="677">
        <v>0</v>
      </c>
      <c r="W479" s="677">
        <v>0</v>
      </c>
      <c r="X479" s="677">
        <v>0</v>
      </c>
      <c r="Y479" s="677">
        <v>0</v>
      </c>
      <c r="Z479" s="678">
        <v>0</v>
      </c>
      <c r="AA479" s="679">
        <v>0</v>
      </c>
      <c r="AB479" s="677">
        <v>0</v>
      </c>
      <c r="AC479" s="677">
        <v>0</v>
      </c>
      <c r="AD479" s="677">
        <v>0</v>
      </c>
      <c r="AE479" s="677">
        <v>0</v>
      </c>
      <c r="AF479" s="677">
        <v>0</v>
      </c>
      <c r="AG479" s="677">
        <v>0</v>
      </c>
      <c r="AH479" s="677">
        <v>0</v>
      </c>
      <c r="AI479" s="677">
        <v>0</v>
      </c>
      <c r="AJ479" s="677">
        <v>0</v>
      </c>
      <c r="AK479" s="677">
        <v>0</v>
      </c>
      <c r="AL479" s="677">
        <v>0</v>
      </c>
      <c r="AM479" s="677">
        <v>0</v>
      </c>
      <c r="AN479" s="677">
        <v>0</v>
      </c>
      <c r="AO479" s="677">
        <v>0</v>
      </c>
      <c r="AP479" s="677">
        <v>0</v>
      </c>
      <c r="AQ479" s="677">
        <v>0</v>
      </c>
      <c r="AR479" s="677">
        <v>0</v>
      </c>
      <c r="AS479" s="677">
        <v>0</v>
      </c>
      <c r="AT479" s="677">
        <v>0</v>
      </c>
      <c r="AU479" s="677">
        <v>0</v>
      </c>
      <c r="AV479" s="657">
        <v>0</v>
      </c>
      <c r="AW479" s="658">
        <v>0</v>
      </c>
      <c r="AX479" s="658">
        <v>0</v>
      </c>
      <c r="AY479" s="658">
        <v>0</v>
      </c>
      <c r="AZ479" s="658">
        <v>0</v>
      </c>
      <c r="BA479" s="658">
        <v>0</v>
      </c>
      <c r="BB479" s="658">
        <v>0</v>
      </c>
      <c r="BC479" s="658">
        <v>0</v>
      </c>
      <c r="BD479" s="658">
        <v>0</v>
      </c>
      <c r="BE479" s="659">
        <v>0</v>
      </c>
      <c r="BF479" s="417"/>
      <c r="BG479" s="408"/>
      <c r="BH479" s="408"/>
      <c r="BI479" s="408"/>
      <c r="BJ479" s="408"/>
      <c r="BK479" s="408"/>
    </row>
    <row r="480" spans="1:63" s="390" customFormat="1" ht="12.75">
      <c r="A480" s="411"/>
      <c r="B480" s="347" t="s">
        <v>366</v>
      </c>
      <c r="C480" s="676">
        <v>0</v>
      </c>
      <c r="D480" s="677">
        <v>0</v>
      </c>
      <c r="E480" s="677">
        <v>0</v>
      </c>
      <c r="F480" s="677">
        <v>0</v>
      </c>
      <c r="G480" s="677">
        <v>0</v>
      </c>
      <c r="H480" s="677">
        <v>0</v>
      </c>
      <c r="I480" s="677">
        <v>0</v>
      </c>
      <c r="J480" s="677">
        <v>0</v>
      </c>
      <c r="K480" s="677">
        <v>0</v>
      </c>
      <c r="L480" s="677">
        <v>0</v>
      </c>
      <c r="M480" s="677">
        <v>0</v>
      </c>
      <c r="N480" s="678">
        <v>0</v>
      </c>
      <c r="O480" s="676">
        <v>0</v>
      </c>
      <c r="P480" s="677">
        <v>0</v>
      </c>
      <c r="Q480" s="677">
        <v>0</v>
      </c>
      <c r="R480" s="677">
        <v>0</v>
      </c>
      <c r="S480" s="677">
        <v>0</v>
      </c>
      <c r="T480" s="677">
        <v>0</v>
      </c>
      <c r="U480" s="677">
        <v>0</v>
      </c>
      <c r="V480" s="677">
        <v>0</v>
      </c>
      <c r="W480" s="677">
        <v>0</v>
      </c>
      <c r="X480" s="677">
        <v>0</v>
      </c>
      <c r="Y480" s="677">
        <v>0</v>
      </c>
      <c r="Z480" s="678">
        <v>0</v>
      </c>
      <c r="AA480" s="679">
        <v>0</v>
      </c>
      <c r="AB480" s="677">
        <v>0</v>
      </c>
      <c r="AC480" s="677">
        <v>0</v>
      </c>
      <c r="AD480" s="677">
        <v>0</v>
      </c>
      <c r="AE480" s="677">
        <v>0</v>
      </c>
      <c r="AF480" s="677">
        <v>0</v>
      </c>
      <c r="AG480" s="677">
        <v>0</v>
      </c>
      <c r="AH480" s="677">
        <v>0</v>
      </c>
      <c r="AI480" s="677">
        <v>0</v>
      </c>
      <c r="AJ480" s="677">
        <v>0</v>
      </c>
      <c r="AK480" s="677">
        <v>0</v>
      </c>
      <c r="AL480" s="677">
        <v>0</v>
      </c>
      <c r="AM480" s="677">
        <v>0</v>
      </c>
      <c r="AN480" s="677">
        <v>0</v>
      </c>
      <c r="AO480" s="677">
        <v>0</v>
      </c>
      <c r="AP480" s="677">
        <v>0</v>
      </c>
      <c r="AQ480" s="677">
        <v>0</v>
      </c>
      <c r="AR480" s="677">
        <v>0</v>
      </c>
      <c r="AS480" s="677">
        <v>0</v>
      </c>
      <c r="AT480" s="677">
        <v>0</v>
      </c>
      <c r="AU480" s="677">
        <v>0</v>
      </c>
      <c r="AV480" s="657">
        <v>0</v>
      </c>
      <c r="AW480" s="658">
        <v>0</v>
      </c>
      <c r="AX480" s="658">
        <v>0</v>
      </c>
      <c r="AY480" s="658">
        <v>0</v>
      </c>
      <c r="AZ480" s="658">
        <v>0</v>
      </c>
      <c r="BA480" s="658">
        <v>0</v>
      </c>
      <c r="BB480" s="658">
        <v>0</v>
      </c>
      <c r="BC480" s="658">
        <v>0</v>
      </c>
      <c r="BD480" s="658">
        <v>0</v>
      </c>
      <c r="BE480" s="659">
        <v>0</v>
      </c>
      <c r="BF480" s="417"/>
      <c r="BG480" s="408"/>
      <c r="BH480" s="408"/>
      <c r="BI480" s="408"/>
      <c r="BJ480" s="408"/>
      <c r="BK480" s="408"/>
    </row>
    <row r="481" spans="1:63" s="390" customFormat="1" ht="12.75">
      <c r="A481" s="411"/>
      <c r="B481" s="347" t="s">
        <v>367</v>
      </c>
      <c r="C481" s="676">
        <v>0</v>
      </c>
      <c r="D481" s="677">
        <v>0</v>
      </c>
      <c r="E481" s="677">
        <v>0</v>
      </c>
      <c r="F481" s="677">
        <v>0</v>
      </c>
      <c r="G481" s="677">
        <v>0</v>
      </c>
      <c r="H481" s="677">
        <v>0</v>
      </c>
      <c r="I481" s="677">
        <v>0</v>
      </c>
      <c r="J481" s="677">
        <v>0</v>
      </c>
      <c r="K481" s="677">
        <v>0</v>
      </c>
      <c r="L481" s="677">
        <v>0</v>
      </c>
      <c r="M481" s="677">
        <v>0</v>
      </c>
      <c r="N481" s="678">
        <v>0</v>
      </c>
      <c r="O481" s="676">
        <v>0</v>
      </c>
      <c r="P481" s="677">
        <v>0</v>
      </c>
      <c r="Q481" s="677">
        <v>0</v>
      </c>
      <c r="R481" s="677">
        <v>0</v>
      </c>
      <c r="S481" s="677">
        <v>0</v>
      </c>
      <c r="T481" s="677">
        <v>0</v>
      </c>
      <c r="U481" s="677">
        <v>0</v>
      </c>
      <c r="V481" s="677">
        <v>0</v>
      </c>
      <c r="W481" s="677">
        <v>0</v>
      </c>
      <c r="X481" s="677">
        <v>0</v>
      </c>
      <c r="Y481" s="677">
        <v>0</v>
      </c>
      <c r="Z481" s="678">
        <v>0</v>
      </c>
      <c r="AA481" s="679">
        <v>0</v>
      </c>
      <c r="AB481" s="677">
        <v>0</v>
      </c>
      <c r="AC481" s="677">
        <v>0</v>
      </c>
      <c r="AD481" s="677">
        <v>0</v>
      </c>
      <c r="AE481" s="677">
        <v>0</v>
      </c>
      <c r="AF481" s="677">
        <v>0</v>
      </c>
      <c r="AG481" s="677">
        <v>0</v>
      </c>
      <c r="AH481" s="677">
        <v>0</v>
      </c>
      <c r="AI481" s="677">
        <v>0</v>
      </c>
      <c r="AJ481" s="677">
        <v>0</v>
      </c>
      <c r="AK481" s="677">
        <v>0</v>
      </c>
      <c r="AL481" s="677">
        <v>0</v>
      </c>
      <c r="AM481" s="677">
        <v>0</v>
      </c>
      <c r="AN481" s="677">
        <v>0</v>
      </c>
      <c r="AO481" s="677">
        <v>0</v>
      </c>
      <c r="AP481" s="677">
        <v>0</v>
      </c>
      <c r="AQ481" s="677">
        <v>0</v>
      </c>
      <c r="AR481" s="677">
        <v>0</v>
      </c>
      <c r="AS481" s="677">
        <v>0</v>
      </c>
      <c r="AT481" s="677">
        <v>0</v>
      </c>
      <c r="AU481" s="677">
        <v>0</v>
      </c>
      <c r="AV481" s="657">
        <v>0</v>
      </c>
      <c r="AW481" s="658">
        <v>0</v>
      </c>
      <c r="AX481" s="658">
        <v>0</v>
      </c>
      <c r="AY481" s="658">
        <v>0</v>
      </c>
      <c r="AZ481" s="658">
        <v>0</v>
      </c>
      <c r="BA481" s="658">
        <v>0</v>
      </c>
      <c r="BB481" s="658">
        <v>0</v>
      </c>
      <c r="BC481" s="658">
        <v>0</v>
      </c>
      <c r="BD481" s="658">
        <v>0</v>
      </c>
      <c r="BE481" s="659">
        <v>0</v>
      </c>
      <c r="BF481" s="417"/>
      <c r="BG481" s="408"/>
      <c r="BH481" s="408"/>
      <c r="BI481" s="408"/>
      <c r="BJ481" s="408"/>
      <c r="BK481" s="408"/>
    </row>
    <row r="482" spans="1:63" s="390" customFormat="1" ht="12.75">
      <c r="A482" s="411"/>
      <c r="B482" s="347" t="s">
        <v>368</v>
      </c>
      <c r="C482" s="676">
        <v>0</v>
      </c>
      <c r="D482" s="677">
        <v>0</v>
      </c>
      <c r="E482" s="677">
        <v>0</v>
      </c>
      <c r="F482" s="677">
        <v>0</v>
      </c>
      <c r="G482" s="677">
        <v>0</v>
      </c>
      <c r="H482" s="677">
        <v>0</v>
      </c>
      <c r="I482" s="677">
        <v>0</v>
      </c>
      <c r="J482" s="677">
        <v>0</v>
      </c>
      <c r="K482" s="677">
        <v>0</v>
      </c>
      <c r="L482" s="677">
        <v>0</v>
      </c>
      <c r="M482" s="677">
        <v>0</v>
      </c>
      <c r="N482" s="678">
        <v>0</v>
      </c>
      <c r="O482" s="676">
        <v>0</v>
      </c>
      <c r="P482" s="677">
        <v>0</v>
      </c>
      <c r="Q482" s="677">
        <v>0</v>
      </c>
      <c r="R482" s="677">
        <v>0</v>
      </c>
      <c r="S482" s="677">
        <v>0</v>
      </c>
      <c r="T482" s="677">
        <v>0</v>
      </c>
      <c r="U482" s="677">
        <v>0</v>
      </c>
      <c r="V482" s="677">
        <v>0</v>
      </c>
      <c r="W482" s="677">
        <v>0</v>
      </c>
      <c r="X482" s="677">
        <v>0</v>
      </c>
      <c r="Y482" s="677">
        <v>0</v>
      </c>
      <c r="Z482" s="678">
        <v>0</v>
      </c>
      <c r="AA482" s="679">
        <v>0</v>
      </c>
      <c r="AB482" s="677">
        <v>0</v>
      </c>
      <c r="AC482" s="677">
        <v>0</v>
      </c>
      <c r="AD482" s="677">
        <v>0</v>
      </c>
      <c r="AE482" s="677">
        <v>0</v>
      </c>
      <c r="AF482" s="677">
        <v>0</v>
      </c>
      <c r="AG482" s="677">
        <v>0</v>
      </c>
      <c r="AH482" s="677">
        <v>0</v>
      </c>
      <c r="AI482" s="677">
        <v>0</v>
      </c>
      <c r="AJ482" s="677">
        <v>0</v>
      </c>
      <c r="AK482" s="677">
        <v>0</v>
      </c>
      <c r="AL482" s="677">
        <v>0</v>
      </c>
      <c r="AM482" s="677">
        <v>0</v>
      </c>
      <c r="AN482" s="677">
        <v>0</v>
      </c>
      <c r="AO482" s="677">
        <v>0</v>
      </c>
      <c r="AP482" s="677">
        <v>0</v>
      </c>
      <c r="AQ482" s="677">
        <v>0</v>
      </c>
      <c r="AR482" s="677">
        <v>0</v>
      </c>
      <c r="AS482" s="677">
        <v>0</v>
      </c>
      <c r="AT482" s="677">
        <v>0</v>
      </c>
      <c r="AU482" s="677">
        <v>0</v>
      </c>
      <c r="AV482" s="657">
        <v>0</v>
      </c>
      <c r="AW482" s="658">
        <v>0</v>
      </c>
      <c r="AX482" s="658">
        <v>0</v>
      </c>
      <c r="AY482" s="658">
        <v>0</v>
      </c>
      <c r="AZ482" s="658">
        <v>0</v>
      </c>
      <c r="BA482" s="658">
        <v>0</v>
      </c>
      <c r="BB482" s="658">
        <v>0</v>
      </c>
      <c r="BC482" s="658">
        <v>0</v>
      </c>
      <c r="BD482" s="658">
        <v>0</v>
      </c>
      <c r="BE482" s="659">
        <v>0</v>
      </c>
      <c r="BF482" s="417"/>
      <c r="BG482" s="408"/>
      <c r="BH482" s="408"/>
      <c r="BI482" s="408"/>
      <c r="BJ482" s="408"/>
      <c r="BK482" s="408"/>
    </row>
    <row r="483" spans="1:63" s="390" customFormat="1" ht="12.75">
      <c r="A483" s="411"/>
      <c r="B483" s="347" t="s">
        <v>369</v>
      </c>
      <c r="C483" s="676">
        <v>0</v>
      </c>
      <c r="D483" s="677">
        <v>0</v>
      </c>
      <c r="E483" s="677">
        <v>0</v>
      </c>
      <c r="F483" s="677">
        <v>0</v>
      </c>
      <c r="G483" s="677">
        <v>0</v>
      </c>
      <c r="H483" s="677">
        <v>0</v>
      </c>
      <c r="I483" s="677">
        <v>0</v>
      </c>
      <c r="J483" s="677">
        <v>0</v>
      </c>
      <c r="K483" s="677">
        <v>0</v>
      </c>
      <c r="L483" s="677">
        <v>0</v>
      </c>
      <c r="M483" s="677">
        <v>0</v>
      </c>
      <c r="N483" s="678">
        <v>0</v>
      </c>
      <c r="O483" s="676">
        <v>0</v>
      </c>
      <c r="P483" s="677">
        <v>0</v>
      </c>
      <c r="Q483" s="677">
        <v>0</v>
      </c>
      <c r="R483" s="677">
        <v>0</v>
      </c>
      <c r="S483" s="677">
        <v>0</v>
      </c>
      <c r="T483" s="677">
        <v>0</v>
      </c>
      <c r="U483" s="677">
        <v>0</v>
      </c>
      <c r="V483" s="677">
        <v>0</v>
      </c>
      <c r="W483" s="677">
        <v>0</v>
      </c>
      <c r="X483" s="677">
        <v>0</v>
      </c>
      <c r="Y483" s="677">
        <v>0</v>
      </c>
      <c r="Z483" s="678">
        <v>0</v>
      </c>
      <c r="AA483" s="679">
        <v>0</v>
      </c>
      <c r="AB483" s="677">
        <v>0</v>
      </c>
      <c r="AC483" s="677">
        <v>0</v>
      </c>
      <c r="AD483" s="677">
        <v>0</v>
      </c>
      <c r="AE483" s="677">
        <v>0</v>
      </c>
      <c r="AF483" s="677">
        <v>0</v>
      </c>
      <c r="AG483" s="677">
        <v>0</v>
      </c>
      <c r="AH483" s="677">
        <v>0</v>
      </c>
      <c r="AI483" s="677">
        <v>0</v>
      </c>
      <c r="AJ483" s="677">
        <v>0</v>
      </c>
      <c r="AK483" s="677">
        <v>0</v>
      </c>
      <c r="AL483" s="677">
        <v>0</v>
      </c>
      <c r="AM483" s="677">
        <v>0</v>
      </c>
      <c r="AN483" s="677">
        <v>0</v>
      </c>
      <c r="AO483" s="677">
        <v>0</v>
      </c>
      <c r="AP483" s="677">
        <v>0</v>
      </c>
      <c r="AQ483" s="677">
        <v>0</v>
      </c>
      <c r="AR483" s="677">
        <v>0</v>
      </c>
      <c r="AS483" s="677">
        <v>0</v>
      </c>
      <c r="AT483" s="677">
        <v>0</v>
      </c>
      <c r="AU483" s="677">
        <v>0</v>
      </c>
      <c r="AV483" s="657">
        <v>0</v>
      </c>
      <c r="AW483" s="658">
        <v>0</v>
      </c>
      <c r="AX483" s="658">
        <v>0</v>
      </c>
      <c r="AY483" s="658">
        <v>0</v>
      </c>
      <c r="AZ483" s="658">
        <v>0</v>
      </c>
      <c r="BA483" s="658">
        <v>0</v>
      </c>
      <c r="BB483" s="658">
        <v>0</v>
      </c>
      <c r="BC483" s="658">
        <v>0</v>
      </c>
      <c r="BD483" s="658">
        <v>0</v>
      </c>
      <c r="BE483" s="659">
        <v>0</v>
      </c>
      <c r="BF483" s="417"/>
      <c r="BG483" s="408"/>
      <c r="BH483" s="408"/>
      <c r="BI483" s="408"/>
      <c r="BJ483" s="408"/>
      <c r="BK483" s="408"/>
    </row>
    <row r="484" spans="1:63" s="390" customFormat="1" ht="12.75">
      <c r="A484" s="411"/>
      <c r="B484" s="347" t="s">
        <v>370</v>
      </c>
      <c r="C484" s="676">
        <v>0</v>
      </c>
      <c r="D484" s="677">
        <v>0</v>
      </c>
      <c r="E484" s="677">
        <v>0</v>
      </c>
      <c r="F484" s="677">
        <v>0</v>
      </c>
      <c r="G484" s="677">
        <v>0</v>
      </c>
      <c r="H484" s="677">
        <v>0</v>
      </c>
      <c r="I484" s="677">
        <v>0</v>
      </c>
      <c r="J484" s="677">
        <v>0</v>
      </c>
      <c r="K484" s="677">
        <v>0</v>
      </c>
      <c r="L484" s="677">
        <v>0</v>
      </c>
      <c r="M484" s="677">
        <v>0</v>
      </c>
      <c r="N484" s="678">
        <v>0</v>
      </c>
      <c r="O484" s="676">
        <v>0</v>
      </c>
      <c r="P484" s="677">
        <v>0</v>
      </c>
      <c r="Q484" s="677">
        <v>0</v>
      </c>
      <c r="R484" s="677">
        <v>0</v>
      </c>
      <c r="S484" s="677">
        <v>0</v>
      </c>
      <c r="T484" s="677">
        <v>0</v>
      </c>
      <c r="U484" s="677">
        <v>0</v>
      </c>
      <c r="V484" s="677">
        <v>0</v>
      </c>
      <c r="W484" s="677">
        <v>0</v>
      </c>
      <c r="X484" s="677">
        <v>0</v>
      </c>
      <c r="Y484" s="677">
        <v>0</v>
      </c>
      <c r="Z484" s="678">
        <v>0</v>
      </c>
      <c r="AA484" s="679">
        <v>0</v>
      </c>
      <c r="AB484" s="677">
        <v>0</v>
      </c>
      <c r="AC484" s="677">
        <v>0</v>
      </c>
      <c r="AD484" s="677">
        <v>0</v>
      </c>
      <c r="AE484" s="677">
        <v>0</v>
      </c>
      <c r="AF484" s="677">
        <v>0</v>
      </c>
      <c r="AG484" s="677">
        <v>0</v>
      </c>
      <c r="AH484" s="677">
        <v>0</v>
      </c>
      <c r="AI484" s="677">
        <v>0</v>
      </c>
      <c r="AJ484" s="677">
        <v>0</v>
      </c>
      <c r="AK484" s="677">
        <v>0</v>
      </c>
      <c r="AL484" s="677">
        <v>0</v>
      </c>
      <c r="AM484" s="677">
        <v>0</v>
      </c>
      <c r="AN484" s="677">
        <v>0</v>
      </c>
      <c r="AO484" s="677">
        <v>0</v>
      </c>
      <c r="AP484" s="677">
        <v>0</v>
      </c>
      <c r="AQ484" s="677">
        <v>0</v>
      </c>
      <c r="AR484" s="677">
        <v>0</v>
      </c>
      <c r="AS484" s="677">
        <v>0</v>
      </c>
      <c r="AT484" s="677">
        <v>0</v>
      </c>
      <c r="AU484" s="677">
        <v>0</v>
      </c>
      <c r="AV484" s="657">
        <v>0</v>
      </c>
      <c r="AW484" s="658">
        <v>0</v>
      </c>
      <c r="AX484" s="658">
        <v>0</v>
      </c>
      <c r="AY484" s="658">
        <v>0</v>
      </c>
      <c r="AZ484" s="658">
        <v>0</v>
      </c>
      <c r="BA484" s="658">
        <v>0</v>
      </c>
      <c r="BB484" s="658">
        <v>0</v>
      </c>
      <c r="BC484" s="658">
        <v>0</v>
      </c>
      <c r="BD484" s="658">
        <v>0</v>
      </c>
      <c r="BE484" s="659">
        <v>0</v>
      </c>
      <c r="BF484" s="417"/>
      <c r="BG484" s="408"/>
      <c r="BH484" s="408"/>
      <c r="BI484" s="408"/>
      <c r="BJ484" s="408"/>
      <c r="BK484" s="408"/>
    </row>
    <row r="485" spans="1:63" s="390" customFormat="1" ht="12.75">
      <c r="A485" s="411"/>
      <c r="B485" s="347" t="s">
        <v>371</v>
      </c>
      <c r="C485" s="676">
        <v>0</v>
      </c>
      <c r="D485" s="677">
        <v>0</v>
      </c>
      <c r="E485" s="677">
        <v>0</v>
      </c>
      <c r="F485" s="677">
        <v>0</v>
      </c>
      <c r="G485" s="677">
        <v>0</v>
      </c>
      <c r="H485" s="677">
        <v>0</v>
      </c>
      <c r="I485" s="677">
        <v>0</v>
      </c>
      <c r="J485" s="677">
        <v>0</v>
      </c>
      <c r="K485" s="677">
        <v>0</v>
      </c>
      <c r="L485" s="677">
        <v>0</v>
      </c>
      <c r="M485" s="677">
        <v>0</v>
      </c>
      <c r="N485" s="678">
        <v>0</v>
      </c>
      <c r="O485" s="676">
        <v>0</v>
      </c>
      <c r="P485" s="677">
        <v>0</v>
      </c>
      <c r="Q485" s="677">
        <v>0</v>
      </c>
      <c r="R485" s="677">
        <v>0</v>
      </c>
      <c r="S485" s="677">
        <v>0</v>
      </c>
      <c r="T485" s="677">
        <v>0</v>
      </c>
      <c r="U485" s="677">
        <v>0</v>
      </c>
      <c r="V485" s="677">
        <v>0</v>
      </c>
      <c r="W485" s="677">
        <v>0</v>
      </c>
      <c r="X485" s="677">
        <v>0</v>
      </c>
      <c r="Y485" s="677">
        <v>0</v>
      </c>
      <c r="Z485" s="678">
        <v>0</v>
      </c>
      <c r="AA485" s="679">
        <v>0</v>
      </c>
      <c r="AB485" s="677">
        <v>0</v>
      </c>
      <c r="AC485" s="677">
        <v>0</v>
      </c>
      <c r="AD485" s="677">
        <v>0</v>
      </c>
      <c r="AE485" s="677">
        <v>0</v>
      </c>
      <c r="AF485" s="677">
        <v>0</v>
      </c>
      <c r="AG485" s="677">
        <v>0</v>
      </c>
      <c r="AH485" s="677">
        <v>0</v>
      </c>
      <c r="AI485" s="677">
        <v>0</v>
      </c>
      <c r="AJ485" s="677">
        <v>0</v>
      </c>
      <c r="AK485" s="677">
        <v>0</v>
      </c>
      <c r="AL485" s="677">
        <v>0</v>
      </c>
      <c r="AM485" s="677">
        <v>0</v>
      </c>
      <c r="AN485" s="677">
        <v>0</v>
      </c>
      <c r="AO485" s="677">
        <v>0</v>
      </c>
      <c r="AP485" s="677">
        <v>0</v>
      </c>
      <c r="AQ485" s="677">
        <v>0</v>
      </c>
      <c r="AR485" s="677">
        <v>0</v>
      </c>
      <c r="AS485" s="677">
        <v>0</v>
      </c>
      <c r="AT485" s="677">
        <v>0</v>
      </c>
      <c r="AU485" s="677">
        <v>0</v>
      </c>
      <c r="AV485" s="657">
        <v>0</v>
      </c>
      <c r="AW485" s="658">
        <v>0</v>
      </c>
      <c r="AX485" s="658">
        <v>0</v>
      </c>
      <c r="AY485" s="658">
        <v>0</v>
      </c>
      <c r="AZ485" s="658">
        <v>0</v>
      </c>
      <c r="BA485" s="658">
        <v>0</v>
      </c>
      <c r="BB485" s="658">
        <v>0</v>
      </c>
      <c r="BC485" s="658">
        <v>0</v>
      </c>
      <c r="BD485" s="658">
        <v>0</v>
      </c>
      <c r="BE485" s="659">
        <v>0</v>
      </c>
      <c r="BF485" s="417"/>
      <c r="BG485" s="408"/>
      <c r="BH485" s="408"/>
      <c r="BI485" s="408"/>
      <c r="BJ485" s="408"/>
      <c r="BK485" s="408"/>
    </row>
    <row r="486" spans="1:63" s="390" customFormat="1" ht="12.75">
      <c r="A486" s="411"/>
      <c r="B486" s="347" t="s">
        <v>372</v>
      </c>
      <c r="C486" s="676">
        <v>0</v>
      </c>
      <c r="D486" s="677">
        <v>0</v>
      </c>
      <c r="E486" s="677">
        <v>0</v>
      </c>
      <c r="F486" s="677">
        <v>0</v>
      </c>
      <c r="G486" s="677">
        <v>0</v>
      </c>
      <c r="H486" s="677">
        <v>0</v>
      </c>
      <c r="I486" s="677">
        <v>0</v>
      </c>
      <c r="J486" s="677">
        <v>0</v>
      </c>
      <c r="K486" s="677">
        <v>0</v>
      </c>
      <c r="L486" s="677">
        <v>0</v>
      </c>
      <c r="M486" s="677">
        <v>0</v>
      </c>
      <c r="N486" s="678">
        <v>0</v>
      </c>
      <c r="O486" s="676">
        <v>0</v>
      </c>
      <c r="P486" s="677">
        <v>0</v>
      </c>
      <c r="Q486" s="677">
        <v>0</v>
      </c>
      <c r="R486" s="677">
        <v>0</v>
      </c>
      <c r="S486" s="677">
        <v>0</v>
      </c>
      <c r="T486" s="677">
        <v>0</v>
      </c>
      <c r="U486" s="677">
        <v>0</v>
      </c>
      <c r="V486" s="677">
        <v>0</v>
      </c>
      <c r="W486" s="677">
        <v>0</v>
      </c>
      <c r="X486" s="677">
        <v>0</v>
      </c>
      <c r="Y486" s="677">
        <v>0</v>
      </c>
      <c r="Z486" s="678">
        <v>0</v>
      </c>
      <c r="AA486" s="679">
        <v>0</v>
      </c>
      <c r="AB486" s="677">
        <v>0</v>
      </c>
      <c r="AC486" s="677">
        <v>0</v>
      </c>
      <c r="AD486" s="677">
        <v>0</v>
      </c>
      <c r="AE486" s="677">
        <v>0</v>
      </c>
      <c r="AF486" s="677">
        <v>0</v>
      </c>
      <c r="AG486" s="677">
        <v>0</v>
      </c>
      <c r="AH486" s="677">
        <v>0</v>
      </c>
      <c r="AI486" s="677">
        <v>0</v>
      </c>
      <c r="AJ486" s="677">
        <v>0</v>
      </c>
      <c r="AK486" s="677">
        <v>0</v>
      </c>
      <c r="AL486" s="677">
        <v>0</v>
      </c>
      <c r="AM486" s="677">
        <v>0</v>
      </c>
      <c r="AN486" s="677">
        <v>0</v>
      </c>
      <c r="AO486" s="677">
        <v>0</v>
      </c>
      <c r="AP486" s="677">
        <v>0</v>
      </c>
      <c r="AQ486" s="677">
        <v>0</v>
      </c>
      <c r="AR486" s="677">
        <v>0</v>
      </c>
      <c r="AS486" s="677">
        <v>0</v>
      </c>
      <c r="AT486" s="677">
        <v>0</v>
      </c>
      <c r="AU486" s="677">
        <v>0</v>
      </c>
      <c r="AV486" s="657">
        <v>0</v>
      </c>
      <c r="AW486" s="658">
        <v>0</v>
      </c>
      <c r="AX486" s="658">
        <v>0</v>
      </c>
      <c r="AY486" s="658">
        <v>0</v>
      </c>
      <c r="AZ486" s="658">
        <v>0</v>
      </c>
      <c r="BA486" s="658">
        <v>0</v>
      </c>
      <c r="BB486" s="658">
        <v>0</v>
      </c>
      <c r="BC486" s="658">
        <v>0</v>
      </c>
      <c r="BD486" s="658">
        <v>0</v>
      </c>
      <c r="BE486" s="659">
        <v>0</v>
      </c>
      <c r="BF486" s="417"/>
      <c r="BG486" s="408"/>
      <c r="BH486" s="408"/>
      <c r="BI486" s="408"/>
      <c r="BJ486" s="408"/>
      <c r="BK486" s="408"/>
    </row>
    <row r="487" spans="1:63" s="390" customFormat="1" ht="12.75">
      <c r="A487" s="411"/>
      <c r="B487" s="347" t="s">
        <v>373</v>
      </c>
      <c r="C487" s="676">
        <v>0</v>
      </c>
      <c r="D487" s="677">
        <v>0</v>
      </c>
      <c r="E487" s="677">
        <v>0</v>
      </c>
      <c r="F487" s="677">
        <v>0</v>
      </c>
      <c r="G487" s="677">
        <v>0</v>
      </c>
      <c r="H487" s="677">
        <v>0</v>
      </c>
      <c r="I487" s="677">
        <v>0</v>
      </c>
      <c r="J487" s="677">
        <v>0</v>
      </c>
      <c r="K487" s="677">
        <v>0</v>
      </c>
      <c r="L487" s="677">
        <v>0</v>
      </c>
      <c r="M487" s="677">
        <v>0</v>
      </c>
      <c r="N487" s="678">
        <v>0</v>
      </c>
      <c r="O487" s="676">
        <v>0</v>
      </c>
      <c r="P487" s="677">
        <v>0</v>
      </c>
      <c r="Q487" s="677">
        <v>0</v>
      </c>
      <c r="R487" s="677">
        <v>0</v>
      </c>
      <c r="S487" s="677">
        <v>0</v>
      </c>
      <c r="T487" s="677">
        <v>0</v>
      </c>
      <c r="U487" s="677">
        <v>0</v>
      </c>
      <c r="V487" s="677">
        <v>0</v>
      </c>
      <c r="W487" s="677">
        <v>0</v>
      </c>
      <c r="X487" s="677">
        <v>0</v>
      </c>
      <c r="Y487" s="677">
        <v>0</v>
      </c>
      <c r="Z487" s="678">
        <v>0</v>
      </c>
      <c r="AA487" s="679">
        <v>0</v>
      </c>
      <c r="AB487" s="677">
        <v>0</v>
      </c>
      <c r="AC487" s="677">
        <v>0</v>
      </c>
      <c r="AD487" s="677">
        <v>0</v>
      </c>
      <c r="AE487" s="677">
        <v>0</v>
      </c>
      <c r="AF487" s="677">
        <v>0</v>
      </c>
      <c r="AG487" s="677">
        <v>0</v>
      </c>
      <c r="AH487" s="677">
        <v>0</v>
      </c>
      <c r="AI487" s="677">
        <v>0</v>
      </c>
      <c r="AJ487" s="677">
        <v>0</v>
      </c>
      <c r="AK487" s="677">
        <v>0</v>
      </c>
      <c r="AL487" s="677">
        <v>0</v>
      </c>
      <c r="AM487" s="677">
        <v>0</v>
      </c>
      <c r="AN487" s="677">
        <v>0</v>
      </c>
      <c r="AO487" s="677">
        <v>0</v>
      </c>
      <c r="AP487" s="677">
        <v>0</v>
      </c>
      <c r="AQ487" s="677">
        <v>0</v>
      </c>
      <c r="AR487" s="677">
        <v>0</v>
      </c>
      <c r="AS487" s="677">
        <v>0</v>
      </c>
      <c r="AT487" s="677">
        <v>0</v>
      </c>
      <c r="AU487" s="677">
        <v>0</v>
      </c>
      <c r="AV487" s="657">
        <v>0</v>
      </c>
      <c r="AW487" s="658">
        <v>0</v>
      </c>
      <c r="AX487" s="658">
        <v>0</v>
      </c>
      <c r="AY487" s="658">
        <v>0</v>
      </c>
      <c r="AZ487" s="658">
        <v>0</v>
      </c>
      <c r="BA487" s="658">
        <v>0</v>
      </c>
      <c r="BB487" s="658">
        <v>0</v>
      </c>
      <c r="BC487" s="658">
        <v>0</v>
      </c>
      <c r="BD487" s="658">
        <v>0</v>
      </c>
      <c r="BE487" s="659">
        <v>0</v>
      </c>
      <c r="BF487" s="417"/>
      <c r="BG487" s="408"/>
      <c r="BH487" s="408"/>
      <c r="BI487" s="408"/>
      <c r="BJ487" s="408"/>
      <c r="BK487" s="408"/>
    </row>
    <row r="488" spans="1:63" s="390" customFormat="1" ht="12.75">
      <c r="A488" s="411"/>
      <c r="B488" s="347" t="s">
        <v>374</v>
      </c>
      <c r="C488" s="676">
        <v>0</v>
      </c>
      <c r="D488" s="677">
        <v>0</v>
      </c>
      <c r="E488" s="677">
        <v>0</v>
      </c>
      <c r="F488" s="677">
        <v>0</v>
      </c>
      <c r="G488" s="677">
        <v>0</v>
      </c>
      <c r="H488" s="677">
        <v>0</v>
      </c>
      <c r="I488" s="677">
        <v>0</v>
      </c>
      <c r="J488" s="677">
        <v>0</v>
      </c>
      <c r="K488" s="677">
        <v>0</v>
      </c>
      <c r="L488" s="677">
        <v>0</v>
      </c>
      <c r="M488" s="677">
        <v>0</v>
      </c>
      <c r="N488" s="678">
        <v>0</v>
      </c>
      <c r="O488" s="676">
        <v>0</v>
      </c>
      <c r="P488" s="677">
        <v>0</v>
      </c>
      <c r="Q488" s="677">
        <v>0</v>
      </c>
      <c r="R488" s="677">
        <v>0</v>
      </c>
      <c r="S488" s="677">
        <v>0</v>
      </c>
      <c r="T488" s="677">
        <v>0</v>
      </c>
      <c r="U488" s="677">
        <v>0</v>
      </c>
      <c r="V488" s="677">
        <v>0</v>
      </c>
      <c r="W488" s="677">
        <v>0</v>
      </c>
      <c r="X488" s="677">
        <v>0</v>
      </c>
      <c r="Y488" s="677">
        <v>0</v>
      </c>
      <c r="Z488" s="678">
        <v>0</v>
      </c>
      <c r="AA488" s="679">
        <v>0</v>
      </c>
      <c r="AB488" s="677">
        <v>0</v>
      </c>
      <c r="AC488" s="677">
        <v>0</v>
      </c>
      <c r="AD488" s="677">
        <v>0</v>
      </c>
      <c r="AE488" s="677">
        <v>0</v>
      </c>
      <c r="AF488" s="677">
        <v>0</v>
      </c>
      <c r="AG488" s="677">
        <v>0</v>
      </c>
      <c r="AH488" s="677">
        <v>0</v>
      </c>
      <c r="AI488" s="677">
        <v>0</v>
      </c>
      <c r="AJ488" s="677">
        <v>0</v>
      </c>
      <c r="AK488" s="677">
        <v>0</v>
      </c>
      <c r="AL488" s="677">
        <v>0</v>
      </c>
      <c r="AM488" s="677">
        <v>0</v>
      </c>
      <c r="AN488" s="677">
        <v>0</v>
      </c>
      <c r="AO488" s="677">
        <v>0</v>
      </c>
      <c r="AP488" s="677">
        <v>0</v>
      </c>
      <c r="AQ488" s="677">
        <v>0</v>
      </c>
      <c r="AR488" s="677">
        <v>0</v>
      </c>
      <c r="AS488" s="677">
        <v>0</v>
      </c>
      <c r="AT488" s="677">
        <v>0</v>
      </c>
      <c r="AU488" s="677">
        <v>0</v>
      </c>
      <c r="AV488" s="657">
        <v>0</v>
      </c>
      <c r="AW488" s="658">
        <v>0</v>
      </c>
      <c r="AX488" s="658">
        <v>0</v>
      </c>
      <c r="AY488" s="658">
        <v>0</v>
      </c>
      <c r="AZ488" s="658">
        <v>0</v>
      </c>
      <c r="BA488" s="658">
        <v>0</v>
      </c>
      <c r="BB488" s="658">
        <v>0</v>
      </c>
      <c r="BC488" s="658">
        <v>0</v>
      </c>
      <c r="BD488" s="658">
        <v>0</v>
      </c>
      <c r="BE488" s="659">
        <v>0</v>
      </c>
      <c r="BF488" s="417"/>
      <c r="BG488" s="408"/>
      <c r="BH488" s="408"/>
      <c r="BI488" s="408"/>
      <c r="BJ488" s="408"/>
      <c r="BK488" s="408"/>
    </row>
    <row r="489" spans="1:63" s="390" customFormat="1" ht="12.75">
      <c r="A489" s="411"/>
      <c r="B489" s="347" t="s">
        <v>375</v>
      </c>
      <c r="C489" s="676">
        <v>0</v>
      </c>
      <c r="D489" s="677">
        <v>0</v>
      </c>
      <c r="E489" s="677">
        <v>0</v>
      </c>
      <c r="F489" s="677">
        <v>0</v>
      </c>
      <c r="G489" s="677">
        <v>0</v>
      </c>
      <c r="H489" s="677">
        <v>0</v>
      </c>
      <c r="I489" s="677">
        <v>0</v>
      </c>
      <c r="J489" s="677">
        <v>0</v>
      </c>
      <c r="K489" s="677">
        <v>0</v>
      </c>
      <c r="L489" s="677">
        <v>0</v>
      </c>
      <c r="M489" s="677">
        <v>0</v>
      </c>
      <c r="N489" s="678">
        <v>0</v>
      </c>
      <c r="O489" s="676">
        <v>0</v>
      </c>
      <c r="P489" s="677">
        <v>0</v>
      </c>
      <c r="Q489" s="677">
        <v>0</v>
      </c>
      <c r="R489" s="677">
        <v>0</v>
      </c>
      <c r="S489" s="677">
        <v>0</v>
      </c>
      <c r="T489" s="677">
        <v>0</v>
      </c>
      <c r="U489" s="677">
        <v>0</v>
      </c>
      <c r="V489" s="677">
        <v>0</v>
      </c>
      <c r="W489" s="677">
        <v>0</v>
      </c>
      <c r="X489" s="677">
        <v>0</v>
      </c>
      <c r="Y489" s="677">
        <v>0</v>
      </c>
      <c r="Z489" s="678">
        <v>0</v>
      </c>
      <c r="AA489" s="679">
        <v>0</v>
      </c>
      <c r="AB489" s="677">
        <v>0</v>
      </c>
      <c r="AC489" s="677">
        <v>0</v>
      </c>
      <c r="AD489" s="677">
        <v>0</v>
      </c>
      <c r="AE489" s="677">
        <v>0</v>
      </c>
      <c r="AF489" s="677">
        <v>0</v>
      </c>
      <c r="AG489" s="677">
        <v>0</v>
      </c>
      <c r="AH489" s="677">
        <v>0</v>
      </c>
      <c r="AI489" s="677">
        <v>0</v>
      </c>
      <c r="AJ489" s="677">
        <v>0</v>
      </c>
      <c r="AK489" s="677">
        <v>0</v>
      </c>
      <c r="AL489" s="677">
        <v>0</v>
      </c>
      <c r="AM489" s="677">
        <v>0</v>
      </c>
      <c r="AN489" s="677">
        <v>0</v>
      </c>
      <c r="AO489" s="677">
        <v>0</v>
      </c>
      <c r="AP489" s="677">
        <v>0</v>
      </c>
      <c r="AQ489" s="677">
        <v>0</v>
      </c>
      <c r="AR489" s="677">
        <v>0</v>
      </c>
      <c r="AS489" s="677">
        <v>0</v>
      </c>
      <c r="AT489" s="677">
        <v>0</v>
      </c>
      <c r="AU489" s="677">
        <v>0</v>
      </c>
      <c r="AV489" s="657">
        <v>0</v>
      </c>
      <c r="AW489" s="658">
        <v>0</v>
      </c>
      <c r="AX489" s="658">
        <v>0</v>
      </c>
      <c r="AY489" s="658">
        <v>0</v>
      </c>
      <c r="AZ489" s="658">
        <v>0</v>
      </c>
      <c r="BA489" s="658">
        <v>0</v>
      </c>
      <c r="BB489" s="658">
        <v>0</v>
      </c>
      <c r="BC489" s="658">
        <v>0</v>
      </c>
      <c r="BD489" s="658">
        <v>0</v>
      </c>
      <c r="BE489" s="659">
        <v>0</v>
      </c>
      <c r="BF489" s="417"/>
      <c r="BG489" s="408"/>
      <c r="BH489" s="408"/>
      <c r="BI489" s="408"/>
      <c r="BJ489" s="408"/>
      <c r="BK489" s="408"/>
    </row>
    <row r="490" spans="1:63" s="390" customFormat="1" ht="12.75">
      <c r="A490" s="411"/>
      <c r="B490" s="347" t="s">
        <v>376</v>
      </c>
      <c r="C490" s="676">
        <v>0</v>
      </c>
      <c r="D490" s="677">
        <v>0</v>
      </c>
      <c r="E490" s="677">
        <v>0</v>
      </c>
      <c r="F490" s="677">
        <v>0</v>
      </c>
      <c r="G490" s="677">
        <v>0</v>
      </c>
      <c r="H490" s="677">
        <v>0</v>
      </c>
      <c r="I490" s="677">
        <v>0</v>
      </c>
      <c r="J490" s="677">
        <v>0</v>
      </c>
      <c r="K490" s="677">
        <v>0</v>
      </c>
      <c r="L490" s="677">
        <v>0</v>
      </c>
      <c r="M490" s="677">
        <v>0</v>
      </c>
      <c r="N490" s="678">
        <v>0</v>
      </c>
      <c r="O490" s="676">
        <v>0</v>
      </c>
      <c r="P490" s="677">
        <v>0</v>
      </c>
      <c r="Q490" s="677">
        <v>0</v>
      </c>
      <c r="R490" s="677">
        <v>0</v>
      </c>
      <c r="S490" s="677">
        <v>0</v>
      </c>
      <c r="T490" s="677">
        <v>0</v>
      </c>
      <c r="U490" s="677">
        <v>0</v>
      </c>
      <c r="V490" s="677">
        <v>0</v>
      </c>
      <c r="W490" s="677">
        <v>0</v>
      </c>
      <c r="X490" s="677">
        <v>0</v>
      </c>
      <c r="Y490" s="677">
        <v>0</v>
      </c>
      <c r="Z490" s="678">
        <v>0</v>
      </c>
      <c r="AA490" s="679">
        <v>0</v>
      </c>
      <c r="AB490" s="677">
        <v>0</v>
      </c>
      <c r="AC490" s="677">
        <v>0</v>
      </c>
      <c r="AD490" s="677">
        <v>0</v>
      </c>
      <c r="AE490" s="677">
        <v>0</v>
      </c>
      <c r="AF490" s="677">
        <v>0</v>
      </c>
      <c r="AG490" s="677">
        <v>0</v>
      </c>
      <c r="AH490" s="677">
        <v>0</v>
      </c>
      <c r="AI490" s="677">
        <v>0</v>
      </c>
      <c r="AJ490" s="677">
        <v>0</v>
      </c>
      <c r="AK490" s="677">
        <v>0</v>
      </c>
      <c r="AL490" s="677">
        <v>0</v>
      </c>
      <c r="AM490" s="677">
        <v>0</v>
      </c>
      <c r="AN490" s="677">
        <v>0</v>
      </c>
      <c r="AO490" s="677">
        <v>0</v>
      </c>
      <c r="AP490" s="677">
        <v>0</v>
      </c>
      <c r="AQ490" s="677">
        <v>0</v>
      </c>
      <c r="AR490" s="677">
        <v>0</v>
      </c>
      <c r="AS490" s="677">
        <v>0</v>
      </c>
      <c r="AT490" s="677">
        <v>0</v>
      </c>
      <c r="AU490" s="677">
        <v>0</v>
      </c>
      <c r="AV490" s="657">
        <v>0</v>
      </c>
      <c r="AW490" s="658">
        <v>0</v>
      </c>
      <c r="AX490" s="658">
        <v>0</v>
      </c>
      <c r="AY490" s="658">
        <v>0</v>
      </c>
      <c r="AZ490" s="658">
        <v>0</v>
      </c>
      <c r="BA490" s="658">
        <v>0</v>
      </c>
      <c r="BB490" s="658">
        <v>0</v>
      </c>
      <c r="BC490" s="658">
        <v>0</v>
      </c>
      <c r="BD490" s="658">
        <v>0</v>
      </c>
      <c r="BE490" s="659">
        <v>0</v>
      </c>
      <c r="BF490" s="417"/>
      <c r="BG490" s="408"/>
      <c r="BH490" s="408"/>
      <c r="BI490" s="408"/>
      <c r="BJ490" s="408"/>
      <c r="BK490" s="408"/>
    </row>
    <row r="491" spans="1:63" s="390" customFormat="1" ht="12.75">
      <c r="A491" s="411"/>
      <c r="B491" s="347" t="s">
        <v>377</v>
      </c>
      <c r="C491" s="676">
        <v>0</v>
      </c>
      <c r="D491" s="677">
        <v>0</v>
      </c>
      <c r="E491" s="677">
        <v>0</v>
      </c>
      <c r="F491" s="677">
        <v>0</v>
      </c>
      <c r="G491" s="677">
        <v>0</v>
      </c>
      <c r="H491" s="677">
        <v>0</v>
      </c>
      <c r="I491" s="677">
        <v>0</v>
      </c>
      <c r="J491" s="677">
        <v>0</v>
      </c>
      <c r="K491" s="677">
        <v>0</v>
      </c>
      <c r="L491" s="677">
        <v>0</v>
      </c>
      <c r="M491" s="677">
        <v>0</v>
      </c>
      <c r="N491" s="678">
        <v>0</v>
      </c>
      <c r="O491" s="676">
        <v>0</v>
      </c>
      <c r="P491" s="677">
        <v>0</v>
      </c>
      <c r="Q491" s="677">
        <v>0</v>
      </c>
      <c r="R491" s="677">
        <v>0</v>
      </c>
      <c r="S491" s="677">
        <v>0</v>
      </c>
      <c r="T491" s="677">
        <v>0</v>
      </c>
      <c r="U491" s="677">
        <v>0</v>
      </c>
      <c r="V491" s="677">
        <v>0</v>
      </c>
      <c r="W491" s="677">
        <v>0</v>
      </c>
      <c r="X491" s="677">
        <v>0</v>
      </c>
      <c r="Y491" s="677">
        <v>0</v>
      </c>
      <c r="Z491" s="678">
        <v>0</v>
      </c>
      <c r="AA491" s="679">
        <v>0</v>
      </c>
      <c r="AB491" s="677">
        <v>0</v>
      </c>
      <c r="AC491" s="677">
        <v>0</v>
      </c>
      <c r="AD491" s="677">
        <v>0</v>
      </c>
      <c r="AE491" s="677">
        <v>0</v>
      </c>
      <c r="AF491" s="677">
        <v>0</v>
      </c>
      <c r="AG491" s="677">
        <v>0</v>
      </c>
      <c r="AH491" s="677">
        <v>0</v>
      </c>
      <c r="AI491" s="677">
        <v>0</v>
      </c>
      <c r="AJ491" s="677">
        <v>0</v>
      </c>
      <c r="AK491" s="677">
        <v>0</v>
      </c>
      <c r="AL491" s="677">
        <v>0</v>
      </c>
      <c r="AM491" s="677">
        <v>0</v>
      </c>
      <c r="AN491" s="677">
        <v>0</v>
      </c>
      <c r="AO491" s="677">
        <v>0</v>
      </c>
      <c r="AP491" s="677">
        <v>0</v>
      </c>
      <c r="AQ491" s="677">
        <v>0</v>
      </c>
      <c r="AR491" s="677">
        <v>0</v>
      </c>
      <c r="AS491" s="677">
        <v>0</v>
      </c>
      <c r="AT491" s="677">
        <v>0</v>
      </c>
      <c r="AU491" s="677">
        <v>0</v>
      </c>
      <c r="AV491" s="657">
        <v>0</v>
      </c>
      <c r="AW491" s="658">
        <v>0</v>
      </c>
      <c r="AX491" s="658">
        <v>0</v>
      </c>
      <c r="AY491" s="658">
        <v>0</v>
      </c>
      <c r="AZ491" s="658">
        <v>0</v>
      </c>
      <c r="BA491" s="658">
        <v>0</v>
      </c>
      <c r="BB491" s="658">
        <v>0</v>
      </c>
      <c r="BC491" s="658">
        <v>0</v>
      </c>
      <c r="BD491" s="658">
        <v>0</v>
      </c>
      <c r="BE491" s="659">
        <v>0</v>
      </c>
      <c r="BF491" s="417"/>
      <c r="BG491" s="408"/>
      <c r="BH491" s="408"/>
      <c r="BI491" s="408"/>
      <c r="BJ491" s="408"/>
      <c r="BK491" s="408"/>
    </row>
    <row r="492" spans="1:63" s="390" customFormat="1" ht="12.75">
      <c r="A492" s="411"/>
      <c r="B492" s="347" t="s">
        <v>67</v>
      </c>
      <c r="C492" s="676">
        <v>0</v>
      </c>
      <c r="D492" s="677">
        <v>0</v>
      </c>
      <c r="E492" s="677">
        <v>0</v>
      </c>
      <c r="F492" s="677">
        <v>0</v>
      </c>
      <c r="G492" s="677">
        <v>0</v>
      </c>
      <c r="H492" s="677">
        <v>0</v>
      </c>
      <c r="I492" s="677">
        <v>0</v>
      </c>
      <c r="J492" s="677">
        <v>0</v>
      </c>
      <c r="K492" s="677">
        <v>0</v>
      </c>
      <c r="L492" s="677">
        <v>0</v>
      </c>
      <c r="M492" s="677">
        <v>0</v>
      </c>
      <c r="N492" s="678">
        <v>0</v>
      </c>
      <c r="O492" s="676">
        <v>0</v>
      </c>
      <c r="P492" s="677">
        <v>0</v>
      </c>
      <c r="Q492" s="677">
        <v>0</v>
      </c>
      <c r="R492" s="677">
        <v>0</v>
      </c>
      <c r="S492" s="677">
        <v>0</v>
      </c>
      <c r="T492" s="677">
        <v>0</v>
      </c>
      <c r="U492" s="677">
        <v>0</v>
      </c>
      <c r="V492" s="677">
        <v>0</v>
      </c>
      <c r="W492" s="677">
        <v>0</v>
      </c>
      <c r="X492" s="677">
        <v>0</v>
      </c>
      <c r="Y492" s="677">
        <v>0</v>
      </c>
      <c r="Z492" s="678">
        <v>0</v>
      </c>
      <c r="AA492" s="679">
        <v>0</v>
      </c>
      <c r="AB492" s="677">
        <v>0</v>
      </c>
      <c r="AC492" s="677">
        <v>0</v>
      </c>
      <c r="AD492" s="677">
        <v>0</v>
      </c>
      <c r="AE492" s="677">
        <v>0</v>
      </c>
      <c r="AF492" s="677">
        <v>0</v>
      </c>
      <c r="AG492" s="677">
        <v>0</v>
      </c>
      <c r="AH492" s="677">
        <v>0</v>
      </c>
      <c r="AI492" s="677">
        <v>0</v>
      </c>
      <c r="AJ492" s="677">
        <v>0</v>
      </c>
      <c r="AK492" s="677">
        <v>0</v>
      </c>
      <c r="AL492" s="677">
        <v>0</v>
      </c>
      <c r="AM492" s="677">
        <v>0</v>
      </c>
      <c r="AN492" s="677">
        <v>0</v>
      </c>
      <c r="AO492" s="677">
        <v>0</v>
      </c>
      <c r="AP492" s="677">
        <v>0</v>
      </c>
      <c r="AQ492" s="677">
        <v>0</v>
      </c>
      <c r="AR492" s="677">
        <v>0</v>
      </c>
      <c r="AS492" s="677">
        <v>0</v>
      </c>
      <c r="AT492" s="677">
        <v>0</v>
      </c>
      <c r="AU492" s="677">
        <v>0</v>
      </c>
      <c r="AV492" s="657">
        <v>0</v>
      </c>
      <c r="AW492" s="658">
        <v>0</v>
      </c>
      <c r="AX492" s="658">
        <v>0</v>
      </c>
      <c r="AY492" s="658">
        <v>0</v>
      </c>
      <c r="AZ492" s="658">
        <v>0</v>
      </c>
      <c r="BA492" s="658">
        <v>0</v>
      </c>
      <c r="BB492" s="658">
        <v>0</v>
      </c>
      <c r="BC492" s="658">
        <v>0</v>
      </c>
      <c r="BD492" s="658">
        <v>0</v>
      </c>
      <c r="BE492" s="659">
        <v>0</v>
      </c>
      <c r="BF492" s="417"/>
      <c r="BG492" s="408"/>
      <c r="BH492" s="408"/>
      <c r="BI492" s="408"/>
      <c r="BJ492" s="408"/>
      <c r="BK492" s="408"/>
    </row>
    <row r="493" spans="1:63" s="408" customFormat="1" ht="12.75">
      <c r="A493" s="411" t="s">
        <v>79</v>
      </c>
      <c r="B493" s="396" t="s">
        <v>80</v>
      </c>
      <c r="C493" s="657">
        <v>17.357000000000003</v>
      </c>
      <c r="D493" s="658">
        <v>12.1</v>
      </c>
      <c r="E493" s="658">
        <v>303.93470000000002</v>
      </c>
      <c r="F493" s="658">
        <v>38.380000000000003</v>
      </c>
      <c r="G493" s="658">
        <v>439.80539999999996</v>
      </c>
      <c r="H493" s="658">
        <v>82.19</v>
      </c>
      <c r="I493" s="658">
        <v>244.30500000000001</v>
      </c>
      <c r="J493" s="658">
        <v>34.6</v>
      </c>
      <c r="K493" s="658">
        <v>643.95000000000005</v>
      </c>
      <c r="L493" s="658">
        <v>95.210000000000008</v>
      </c>
      <c r="M493" s="658">
        <v>1649.3520999999998</v>
      </c>
      <c r="N493" s="659">
        <v>262.48</v>
      </c>
      <c r="O493" s="657">
        <v>0</v>
      </c>
      <c r="P493" s="658">
        <v>0</v>
      </c>
      <c r="Q493" s="658">
        <v>1.8</v>
      </c>
      <c r="R493" s="658">
        <v>1.26</v>
      </c>
      <c r="S493" s="658">
        <v>0</v>
      </c>
      <c r="T493" s="658">
        <v>0</v>
      </c>
      <c r="U493" s="658">
        <v>0</v>
      </c>
      <c r="V493" s="658">
        <v>0</v>
      </c>
      <c r="W493" s="658">
        <v>0</v>
      </c>
      <c r="X493" s="658">
        <v>0</v>
      </c>
      <c r="Y493" s="658">
        <v>1.8</v>
      </c>
      <c r="Z493" s="659">
        <v>1.26</v>
      </c>
      <c r="AA493" s="687">
        <v>8256.0543328386448</v>
      </c>
      <c r="AB493" s="658">
        <v>17.357000000000003</v>
      </c>
      <c r="AC493" s="658">
        <v>12.1</v>
      </c>
      <c r="AD493" s="658">
        <v>303.93270000000001</v>
      </c>
      <c r="AE493" s="658">
        <v>38.380000000000003</v>
      </c>
      <c r="AF493" s="658">
        <v>1.8800000000000001</v>
      </c>
      <c r="AG493" s="658">
        <v>0</v>
      </c>
      <c r="AH493" s="658">
        <v>3.8579999999999997</v>
      </c>
      <c r="AI493" s="658">
        <v>7.24</v>
      </c>
      <c r="AJ493" s="658">
        <v>27.187999999999999</v>
      </c>
      <c r="AK493" s="658">
        <v>4.46</v>
      </c>
      <c r="AL493" s="658">
        <v>271.00670000000002</v>
      </c>
      <c r="AM493" s="658">
        <v>26.68</v>
      </c>
      <c r="AN493" s="658">
        <v>439.80539999999996</v>
      </c>
      <c r="AO493" s="658">
        <v>82.19</v>
      </c>
      <c r="AP493" s="658">
        <v>244.30500000000001</v>
      </c>
      <c r="AQ493" s="658">
        <v>34.6</v>
      </c>
      <c r="AR493" s="658">
        <v>643.95000000000005</v>
      </c>
      <c r="AS493" s="658">
        <v>95.210000000000008</v>
      </c>
      <c r="AT493" s="658">
        <v>1649.3520999999998</v>
      </c>
      <c r="AU493" s="658">
        <v>262.48</v>
      </c>
      <c r="AV493" s="657">
        <v>831.14071193000018</v>
      </c>
      <c r="AW493" s="658">
        <v>1747.3906784400003</v>
      </c>
      <c r="AX493" s="658">
        <v>9.3028856100000006</v>
      </c>
      <c r="AY493" s="658">
        <v>179.08537963999999</v>
      </c>
      <c r="AZ493" s="658">
        <v>425.61971281000007</v>
      </c>
      <c r="BA493" s="658">
        <v>1133.3827003800002</v>
      </c>
      <c r="BB493" s="658">
        <v>2210.3728709886441</v>
      </c>
      <c r="BC493" s="658">
        <v>957.12462917000005</v>
      </c>
      <c r="BD493" s="658">
        <v>1735.1534076799999</v>
      </c>
      <c r="BE493" s="659">
        <v>7481.1822982086451</v>
      </c>
      <c r="BF493" s="417"/>
    </row>
    <row r="494" spans="1:63" s="390" customFormat="1" ht="12.75">
      <c r="A494" s="411"/>
      <c r="B494" s="347" t="s">
        <v>361</v>
      </c>
      <c r="C494" s="657">
        <v>17.357000000000003</v>
      </c>
      <c r="D494" s="658">
        <v>12.1</v>
      </c>
      <c r="E494" s="658">
        <v>303.93470000000002</v>
      </c>
      <c r="F494" s="658">
        <v>38.380000000000003</v>
      </c>
      <c r="G494" s="658">
        <v>439.80539999999996</v>
      </c>
      <c r="H494" s="658">
        <v>82.19</v>
      </c>
      <c r="I494" s="658">
        <v>244.30500000000001</v>
      </c>
      <c r="J494" s="658">
        <v>34.6</v>
      </c>
      <c r="K494" s="658">
        <v>643.95000000000005</v>
      </c>
      <c r="L494" s="658">
        <v>95.210000000000008</v>
      </c>
      <c r="M494" s="658">
        <v>1649.3520999999998</v>
      </c>
      <c r="N494" s="659">
        <v>262.48</v>
      </c>
      <c r="O494" s="657">
        <v>0</v>
      </c>
      <c r="P494" s="658">
        <v>0</v>
      </c>
      <c r="Q494" s="658">
        <v>1.8</v>
      </c>
      <c r="R494" s="658">
        <v>1.26</v>
      </c>
      <c r="S494" s="658">
        <v>0</v>
      </c>
      <c r="T494" s="658">
        <v>0</v>
      </c>
      <c r="U494" s="658">
        <v>0</v>
      </c>
      <c r="V494" s="658">
        <v>0</v>
      </c>
      <c r="W494" s="658">
        <v>0</v>
      </c>
      <c r="X494" s="658">
        <v>0</v>
      </c>
      <c r="Y494" s="658">
        <v>1.8</v>
      </c>
      <c r="Z494" s="659">
        <v>1.26</v>
      </c>
      <c r="AA494" s="660">
        <v>8256.0543328386448</v>
      </c>
      <c r="AB494" s="658">
        <v>17.357000000000003</v>
      </c>
      <c r="AC494" s="658">
        <v>12.1</v>
      </c>
      <c r="AD494" s="658">
        <v>303.93270000000001</v>
      </c>
      <c r="AE494" s="658">
        <v>38.380000000000003</v>
      </c>
      <c r="AF494" s="658">
        <v>1.8800000000000001</v>
      </c>
      <c r="AG494" s="658">
        <v>0</v>
      </c>
      <c r="AH494" s="658">
        <v>3.8579999999999997</v>
      </c>
      <c r="AI494" s="658">
        <v>7.24</v>
      </c>
      <c r="AJ494" s="658">
        <v>27.187999999999999</v>
      </c>
      <c r="AK494" s="658">
        <v>4.46</v>
      </c>
      <c r="AL494" s="658">
        <v>271.00670000000002</v>
      </c>
      <c r="AM494" s="658">
        <v>26.68</v>
      </c>
      <c r="AN494" s="658">
        <v>439.80539999999996</v>
      </c>
      <c r="AO494" s="658">
        <v>82.19</v>
      </c>
      <c r="AP494" s="658">
        <v>244.30500000000001</v>
      </c>
      <c r="AQ494" s="658">
        <v>34.6</v>
      </c>
      <c r="AR494" s="658">
        <v>643.95000000000005</v>
      </c>
      <c r="AS494" s="658">
        <v>95.210000000000008</v>
      </c>
      <c r="AT494" s="658">
        <v>1649.3520999999998</v>
      </c>
      <c r="AU494" s="658">
        <v>262.48</v>
      </c>
      <c r="AV494" s="657">
        <v>831.14071193000018</v>
      </c>
      <c r="AW494" s="658">
        <v>1747.3906784400003</v>
      </c>
      <c r="AX494" s="658">
        <v>9.3028856100000006</v>
      </c>
      <c r="AY494" s="658">
        <v>179.08537963999999</v>
      </c>
      <c r="AZ494" s="658">
        <v>425.61971281000007</v>
      </c>
      <c r="BA494" s="658">
        <v>1133.3827003800002</v>
      </c>
      <c r="BB494" s="658">
        <v>2210.3728709886441</v>
      </c>
      <c r="BC494" s="658">
        <v>957.12462917000005</v>
      </c>
      <c r="BD494" s="658">
        <v>1735.1534076799999</v>
      </c>
      <c r="BE494" s="659">
        <v>7481.1822982086451</v>
      </c>
      <c r="BF494" s="417"/>
      <c r="BG494" s="408"/>
      <c r="BH494" s="408"/>
      <c r="BI494" s="408"/>
      <c r="BJ494" s="408"/>
      <c r="BK494" s="408"/>
    </row>
    <row r="495" spans="1:63" s="390" customFormat="1" ht="12.75">
      <c r="A495" s="411"/>
      <c r="B495" s="347" t="s">
        <v>362</v>
      </c>
      <c r="C495" s="657">
        <v>17.357000000000003</v>
      </c>
      <c r="D495" s="658">
        <v>0</v>
      </c>
      <c r="E495" s="658">
        <v>303.05470000000003</v>
      </c>
      <c r="F495" s="658">
        <v>0</v>
      </c>
      <c r="G495" s="658">
        <v>439.80539999999996</v>
      </c>
      <c r="H495" s="658">
        <v>0</v>
      </c>
      <c r="I495" s="658">
        <v>244.30500000000001</v>
      </c>
      <c r="J495" s="658">
        <v>0</v>
      </c>
      <c r="K495" s="658">
        <v>643.95000000000005</v>
      </c>
      <c r="L495" s="658">
        <v>0</v>
      </c>
      <c r="M495" s="658">
        <v>1648.4721</v>
      </c>
      <c r="N495" s="659">
        <v>0</v>
      </c>
      <c r="O495" s="657">
        <v>0</v>
      </c>
      <c r="P495" s="658">
        <v>0</v>
      </c>
      <c r="Q495" s="658">
        <v>1.8</v>
      </c>
      <c r="R495" s="658">
        <v>0</v>
      </c>
      <c r="S495" s="658">
        <v>0</v>
      </c>
      <c r="T495" s="658">
        <v>0</v>
      </c>
      <c r="U495" s="658">
        <v>0</v>
      </c>
      <c r="V495" s="658">
        <v>0</v>
      </c>
      <c r="W495" s="658">
        <v>0</v>
      </c>
      <c r="X495" s="658">
        <v>0</v>
      </c>
      <c r="Y495" s="658">
        <v>1.8</v>
      </c>
      <c r="Z495" s="659">
        <v>0</v>
      </c>
      <c r="AA495" s="660">
        <v>5027.938555099633</v>
      </c>
      <c r="AB495" s="658">
        <v>17.357000000000003</v>
      </c>
      <c r="AC495" s="658">
        <v>0</v>
      </c>
      <c r="AD495" s="658">
        <v>303.05270000000002</v>
      </c>
      <c r="AE495" s="658">
        <v>0</v>
      </c>
      <c r="AF495" s="658">
        <v>1.8800000000000001</v>
      </c>
      <c r="AG495" s="658">
        <v>0</v>
      </c>
      <c r="AH495" s="658">
        <v>3.8579999999999997</v>
      </c>
      <c r="AI495" s="658">
        <v>0</v>
      </c>
      <c r="AJ495" s="658">
        <v>27.187999999999999</v>
      </c>
      <c r="AK495" s="658">
        <v>0</v>
      </c>
      <c r="AL495" s="658">
        <v>270.12670000000003</v>
      </c>
      <c r="AM495" s="658">
        <v>0</v>
      </c>
      <c r="AN495" s="658">
        <v>439.80539999999996</v>
      </c>
      <c r="AO495" s="658">
        <v>0</v>
      </c>
      <c r="AP495" s="658">
        <v>244.30500000000001</v>
      </c>
      <c r="AQ495" s="658">
        <v>0</v>
      </c>
      <c r="AR495" s="658">
        <v>643.95000000000005</v>
      </c>
      <c r="AS495" s="658">
        <v>0</v>
      </c>
      <c r="AT495" s="658">
        <v>1648.4721</v>
      </c>
      <c r="AU495" s="658">
        <v>0</v>
      </c>
      <c r="AV495" s="657">
        <v>412.25293614000003</v>
      </c>
      <c r="AW495" s="658">
        <v>909.4029518496327</v>
      </c>
      <c r="AX495" s="658">
        <v>4.3799008500000003</v>
      </c>
      <c r="AY495" s="658">
        <v>7.9249061899999997</v>
      </c>
      <c r="AZ495" s="658">
        <v>78.783043153406084</v>
      </c>
      <c r="BA495" s="658">
        <v>818.3151016562266</v>
      </c>
      <c r="BB495" s="658">
        <v>1256.4184574999999</v>
      </c>
      <c r="BC495" s="658">
        <v>720.42431657000009</v>
      </c>
      <c r="BD495" s="658">
        <v>1266.3731141399999</v>
      </c>
      <c r="BE495" s="659">
        <v>4564.8717761996331</v>
      </c>
      <c r="BF495" s="417"/>
      <c r="BG495" s="408"/>
      <c r="BH495" s="408"/>
      <c r="BI495" s="408"/>
      <c r="BJ495" s="408"/>
      <c r="BK495" s="408"/>
    </row>
    <row r="496" spans="1:63" s="390" customFormat="1" ht="12.75">
      <c r="A496" s="411"/>
      <c r="B496" s="347" t="s">
        <v>363</v>
      </c>
      <c r="C496" s="657">
        <v>13.359</v>
      </c>
      <c r="D496" s="658">
        <v>0</v>
      </c>
      <c r="E496" s="658">
        <v>260.54660000000001</v>
      </c>
      <c r="F496" s="658">
        <v>0</v>
      </c>
      <c r="G496" s="658">
        <v>406.80099999999999</v>
      </c>
      <c r="H496" s="658">
        <v>0</v>
      </c>
      <c r="I496" s="658">
        <v>191.47899999999998</v>
      </c>
      <c r="J496" s="658">
        <v>0</v>
      </c>
      <c r="K496" s="658">
        <v>581.97500000000002</v>
      </c>
      <c r="L496" s="658">
        <v>0</v>
      </c>
      <c r="M496" s="658">
        <v>1454.1606000000002</v>
      </c>
      <c r="N496" s="659">
        <v>0</v>
      </c>
      <c r="O496" s="657">
        <v>0</v>
      </c>
      <c r="P496" s="658">
        <v>0</v>
      </c>
      <c r="Q496" s="658">
        <v>1.8</v>
      </c>
      <c r="R496" s="658">
        <v>0</v>
      </c>
      <c r="S496" s="658">
        <v>0</v>
      </c>
      <c r="T496" s="658">
        <v>0</v>
      </c>
      <c r="U496" s="658">
        <v>0</v>
      </c>
      <c r="V496" s="658">
        <v>0</v>
      </c>
      <c r="W496" s="658">
        <v>0</v>
      </c>
      <c r="X496" s="658">
        <v>0</v>
      </c>
      <c r="Y496" s="658">
        <v>1.8</v>
      </c>
      <c r="Z496" s="659">
        <v>0</v>
      </c>
      <c r="AA496" s="660">
        <v>4157.4280102019411</v>
      </c>
      <c r="AB496" s="658">
        <v>13.359</v>
      </c>
      <c r="AC496" s="658">
        <v>0</v>
      </c>
      <c r="AD496" s="658">
        <v>260.54660000000001</v>
      </c>
      <c r="AE496" s="658">
        <v>0</v>
      </c>
      <c r="AF496" s="658">
        <v>1.81</v>
      </c>
      <c r="AG496" s="658">
        <v>0</v>
      </c>
      <c r="AH496" s="658">
        <v>2.383</v>
      </c>
      <c r="AI496" s="658">
        <v>0</v>
      </c>
      <c r="AJ496" s="658">
        <v>15.584</v>
      </c>
      <c r="AK496" s="658">
        <v>0</v>
      </c>
      <c r="AL496" s="658">
        <v>240.76960000000003</v>
      </c>
      <c r="AM496" s="658">
        <v>0</v>
      </c>
      <c r="AN496" s="658">
        <v>406.80099999999999</v>
      </c>
      <c r="AO496" s="658">
        <v>0</v>
      </c>
      <c r="AP496" s="658">
        <v>191.47899999999998</v>
      </c>
      <c r="AQ496" s="658">
        <v>0</v>
      </c>
      <c r="AR496" s="658">
        <v>581.97500000000002</v>
      </c>
      <c r="AS496" s="658">
        <v>0</v>
      </c>
      <c r="AT496" s="658">
        <v>1454.1606000000002</v>
      </c>
      <c r="AU496" s="658">
        <v>0</v>
      </c>
      <c r="AV496" s="657">
        <v>178.85729637999998</v>
      </c>
      <c r="AW496" s="658">
        <v>767.1409279119398</v>
      </c>
      <c r="AX496" s="658">
        <v>4.0260781200000002</v>
      </c>
      <c r="AY496" s="658">
        <v>5.0349988999999997</v>
      </c>
      <c r="AZ496" s="658">
        <v>31.308542832196629</v>
      </c>
      <c r="BA496" s="658">
        <v>726.77130805974321</v>
      </c>
      <c r="BB496" s="658">
        <v>1150.3258324200001</v>
      </c>
      <c r="BC496" s="658">
        <v>597.95807158000002</v>
      </c>
      <c r="BD496" s="658">
        <v>1000.7160404900001</v>
      </c>
      <c r="BE496" s="659">
        <v>3694.9981687819404</v>
      </c>
      <c r="BF496" s="417"/>
      <c r="BG496" s="408"/>
      <c r="BH496" s="408"/>
      <c r="BI496" s="408"/>
      <c r="BJ496" s="408"/>
      <c r="BK496" s="408"/>
    </row>
    <row r="497" spans="1:63" s="390" customFormat="1" ht="12.75">
      <c r="A497" s="411"/>
      <c r="B497" s="347" t="s">
        <v>364</v>
      </c>
      <c r="C497" s="657">
        <v>0</v>
      </c>
      <c r="D497" s="658">
        <v>0</v>
      </c>
      <c r="E497" s="658">
        <v>0</v>
      </c>
      <c r="F497" s="658">
        <v>0</v>
      </c>
      <c r="G497" s="658">
        <v>0</v>
      </c>
      <c r="H497" s="658">
        <v>0</v>
      </c>
      <c r="I497" s="658">
        <v>0</v>
      </c>
      <c r="J497" s="658">
        <v>0</v>
      </c>
      <c r="K497" s="658">
        <v>0</v>
      </c>
      <c r="L497" s="658">
        <v>0</v>
      </c>
      <c r="M497" s="658">
        <v>0</v>
      </c>
      <c r="N497" s="659">
        <v>0</v>
      </c>
      <c r="O497" s="657">
        <v>0</v>
      </c>
      <c r="P497" s="658">
        <v>0</v>
      </c>
      <c r="Q497" s="658">
        <v>0</v>
      </c>
      <c r="R497" s="658">
        <v>0</v>
      </c>
      <c r="S497" s="658">
        <v>0</v>
      </c>
      <c r="T497" s="658">
        <v>0</v>
      </c>
      <c r="U497" s="658">
        <v>0</v>
      </c>
      <c r="V497" s="658">
        <v>0</v>
      </c>
      <c r="W497" s="658">
        <v>0</v>
      </c>
      <c r="X497" s="658">
        <v>0</v>
      </c>
      <c r="Y497" s="658">
        <v>0</v>
      </c>
      <c r="Z497" s="659">
        <v>0</v>
      </c>
      <c r="AA497" s="660">
        <v>0</v>
      </c>
      <c r="AB497" s="658">
        <v>0</v>
      </c>
      <c r="AC497" s="658">
        <v>0</v>
      </c>
      <c r="AD497" s="658">
        <v>0</v>
      </c>
      <c r="AE497" s="658">
        <v>0</v>
      </c>
      <c r="AF497" s="658">
        <v>0</v>
      </c>
      <c r="AG497" s="658">
        <v>0</v>
      </c>
      <c r="AH497" s="658">
        <v>0</v>
      </c>
      <c r="AI497" s="658">
        <v>0</v>
      </c>
      <c r="AJ497" s="658">
        <v>0</v>
      </c>
      <c r="AK497" s="658">
        <v>0</v>
      </c>
      <c r="AL497" s="658">
        <v>0</v>
      </c>
      <c r="AM497" s="658">
        <v>0</v>
      </c>
      <c r="AN497" s="658">
        <v>0</v>
      </c>
      <c r="AO497" s="658">
        <v>0</v>
      </c>
      <c r="AP497" s="658">
        <v>0</v>
      </c>
      <c r="AQ497" s="658">
        <v>0</v>
      </c>
      <c r="AR497" s="658">
        <v>0</v>
      </c>
      <c r="AS497" s="658">
        <v>0</v>
      </c>
      <c r="AT497" s="658">
        <v>0</v>
      </c>
      <c r="AU497" s="658">
        <v>0</v>
      </c>
      <c r="AV497" s="657">
        <v>0</v>
      </c>
      <c r="AW497" s="658">
        <v>0</v>
      </c>
      <c r="AX497" s="658">
        <v>0</v>
      </c>
      <c r="AY497" s="658">
        <v>0</v>
      </c>
      <c r="AZ497" s="658">
        <v>0</v>
      </c>
      <c r="BA497" s="658">
        <v>0</v>
      </c>
      <c r="BB497" s="658">
        <v>0</v>
      </c>
      <c r="BC497" s="658">
        <v>0</v>
      </c>
      <c r="BD497" s="658">
        <v>0</v>
      </c>
      <c r="BE497" s="659">
        <v>0</v>
      </c>
      <c r="BF497" s="417"/>
      <c r="BG497" s="408"/>
      <c r="BH497" s="408"/>
      <c r="BI497" s="408"/>
      <c r="BJ497" s="408"/>
      <c r="BK497" s="408"/>
    </row>
    <row r="498" spans="1:63" s="390" customFormat="1" ht="12.75">
      <c r="A498" s="411"/>
      <c r="B498" s="347" t="s">
        <v>365</v>
      </c>
      <c r="C498" s="657">
        <v>0</v>
      </c>
      <c r="D498" s="658">
        <v>0</v>
      </c>
      <c r="E498" s="658">
        <v>0</v>
      </c>
      <c r="F498" s="658">
        <v>0</v>
      </c>
      <c r="G498" s="658">
        <v>0</v>
      </c>
      <c r="H498" s="658">
        <v>0</v>
      </c>
      <c r="I498" s="658">
        <v>0</v>
      </c>
      <c r="J498" s="658">
        <v>0</v>
      </c>
      <c r="K498" s="658">
        <v>6</v>
      </c>
      <c r="L498" s="658">
        <v>0</v>
      </c>
      <c r="M498" s="658">
        <v>6</v>
      </c>
      <c r="N498" s="659">
        <v>0</v>
      </c>
      <c r="O498" s="657">
        <v>0</v>
      </c>
      <c r="P498" s="658">
        <v>0</v>
      </c>
      <c r="Q498" s="658">
        <v>0</v>
      </c>
      <c r="R498" s="658">
        <v>0</v>
      </c>
      <c r="S498" s="658">
        <v>0</v>
      </c>
      <c r="T498" s="658">
        <v>0</v>
      </c>
      <c r="U498" s="658">
        <v>0</v>
      </c>
      <c r="V498" s="658">
        <v>0</v>
      </c>
      <c r="W498" s="658">
        <v>0</v>
      </c>
      <c r="X498" s="658">
        <v>0</v>
      </c>
      <c r="Y498" s="658">
        <v>0</v>
      </c>
      <c r="Z498" s="659">
        <v>0</v>
      </c>
      <c r="AA498" s="660">
        <v>572.26570831000004</v>
      </c>
      <c r="AB498" s="658">
        <v>0</v>
      </c>
      <c r="AC498" s="658">
        <v>0</v>
      </c>
      <c r="AD498" s="658">
        <v>0</v>
      </c>
      <c r="AE498" s="658">
        <v>0</v>
      </c>
      <c r="AF498" s="658">
        <v>0</v>
      </c>
      <c r="AG498" s="658">
        <v>0</v>
      </c>
      <c r="AH498" s="658">
        <v>0</v>
      </c>
      <c r="AI498" s="658">
        <v>0</v>
      </c>
      <c r="AJ498" s="658">
        <v>0</v>
      </c>
      <c r="AK498" s="658">
        <v>0</v>
      </c>
      <c r="AL498" s="658">
        <v>0</v>
      </c>
      <c r="AM498" s="658">
        <v>0</v>
      </c>
      <c r="AN498" s="658">
        <v>0</v>
      </c>
      <c r="AO498" s="658">
        <v>0</v>
      </c>
      <c r="AP498" s="658">
        <v>0</v>
      </c>
      <c r="AQ498" s="658">
        <v>0</v>
      </c>
      <c r="AR498" s="658">
        <v>6</v>
      </c>
      <c r="AS498" s="658">
        <v>0</v>
      </c>
      <c r="AT498" s="658">
        <v>6</v>
      </c>
      <c r="AU498" s="658">
        <v>0</v>
      </c>
      <c r="AV498" s="657">
        <v>0</v>
      </c>
      <c r="AW498" s="658">
        <v>0</v>
      </c>
      <c r="AX498" s="658">
        <v>0</v>
      </c>
      <c r="AY498" s="658">
        <v>0</v>
      </c>
      <c r="AZ498" s="658">
        <v>0</v>
      </c>
      <c r="BA498" s="658">
        <v>0</v>
      </c>
      <c r="BB498" s="658">
        <v>0</v>
      </c>
      <c r="BC498" s="658">
        <v>0</v>
      </c>
      <c r="BD498" s="658">
        <v>119.74819796</v>
      </c>
      <c r="BE498" s="659">
        <v>119.74819796</v>
      </c>
      <c r="BF498" s="417"/>
      <c r="BG498" s="408"/>
      <c r="BH498" s="408"/>
      <c r="BI498" s="408"/>
      <c r="BJ498" s="408"/>
      <c r="BK498" s="408"/>
    </row>
    <row r="499" spans="1:63" s="390" customFormat="1" ht="12.75">
      <c r="A499" s="411"/>
      <c r="B499" s="347" t="s">
        <v>366</v>
      </c>
      <c r="C499" s="657">
        <v>5.2459999999999996</v>
      </c>
      <c r="D499" s="658">
        <v>0</v>
      </c>
      <c r="E499" s="658">
        <v>164.65360000000001</v>
      </c>
      <c r="F499" s="658">
        <v>0</v>
      </c>
      <c r="G499" s="658">
        <v>230.84100000000001</v>
      </c>
      <c r="H499" s="658">
        <v>0</v>
      </c>
      <c r="I499" s="658">
        <v>142.89699999999999</v>
      </c>
      <c r="J499" s="658">
        <v>0</v>
      </c>
      <c r="K499" s="658">
        <v>92.265000000000001</v>
      </c>
      <c r="L499" s="658">
        <v>0</v>
      </c>
      <c r="M499" s="658">
        <v>635.90260000000001</v>
      </c>
      <c r="N499" s="659">
        <v>0</v>
      </c>
      <c r="O499" s="657">
        <v>0</v>
      </c>
      <c r="P499" s="658">
        <v>0</v>
      </c>
      <c r="Q499" s="658">
        <v>0</v>
      </c>
      <c r="R499" s="658">
        <v>0</v>
      </c>
      <c r="S499" s="658">
        <v>0</v>
      </c>
      <c r="T499" s="658">
        <v>0</v>
      </c>
      <c r="U499" s="658">
        <v>0</v>
      </c>
      <c r="V499" s="658">
        <v>0</v>
      </c>
      <c r="W499" s="658">
        <v>0</v>
      </c>
      <c r="X499" s="658">
        <v>0</v>
      </c>
      <c r="Y499" s="658">
        <v>0</v>
      </c>
      <c r="Z499" s="659">
        <v>0</v>
      </c>
      <c r="AA499" s="660">
        <v>2324.3313765188568</v>
      </c>
      <c r="AB499" s="658">
        <v>5.2459999999999996</v>
      </c>
      <c r="AC499" s="658">
        <v>0</v>
      </c>
      <c r="AD499" s="658">
        <v>164.89360000000002</v>
      </c>
      <c r="AE499" s="658">
        <v>0</v>
      </c>
      <c r="AF499" s="658">
        <v>0</v>
      </c>
      <c r="AG499" s="658">
        <v>0</v>
      </c>
      <c r="AH499" s="658">
        <v>0.122</v>
      </c>
      <c r="AI499" s="658">
        <v>0</v>
      </c>
      <c r="AJ499" s="658">
        <v>7.45</v>
      </c>
      <c r="AK499" s="658">
        <v>0</v>
      </c>
      <c r="AL499" s="658">
        <v>157.32159999999999</v>
      </c>
      <c r="AM499" s="658">
        <v>0</v>
      </c>
      <c r="AN499" s="658">
        <v>230.84100000000001</v>
      </c>
      <c r="AO499" s="658">
        <v>0</v>
      </c>
      <c r="AP499" s="658">
        <v>142.89699999999999</v>
      </c>
      <c r="AQ499" s="658">
        <v>0</v>
      </c>
      <c r="AR499" s="658">
        <v>92.265000000000001</v>
      </c>
      <c r="AS499" s="658">
        <v>0</v>
      </c>
      <c r="AT499" s="658">
        <v>635.90260000000001</v>
      </c>
      <c r="AU499" s="658">
        <v>0</v>
      </c>
      <c r="AV499" s="657">
        <v>149.34932079999999</v>
      </c>
      <c r="AW499" s="658">
        <v>595.33871445885654</v>
      </c>
      <c r="AX499" s="658">
        <v>0</v>
      </c>
      <c r="AY499" s="658">
        <v>1.06491238</v>
      </c>
      <c r="AZ499" s="658">
        <v>21.415174424222482</v>
      </c>
      <c r="BA499" s="658">
        <v>572.85862765463401</v>
      </c>
      <c r="BB499" s="658">
        <v>796.93133748999981</v>
      </c>
      <c r="BC499" s="658">
        <v>520.56546306999996</v>
      </c>
      <c r="BD499" s="658">
        <v>254.81492749999998</v>
      </c>
      <c r="BE499" s="659">
        <v>2316.9997633188564</v>
      </c>
      <c r="BF499" s="417"/>
      <c r="BG499" s="408"/>
      <c r="BH499" s="408"/>
      <c r="BI499" s="408"/>
      <c r="BJ499" s="408"/>
      <c r="BK499" s="408"/>
    </row>
    <row r="500" spans="1:63" s="390" customFormat="1" ht="12.75">
      <c r="A500" s="411"/>
      <c r="B500" s="347" t="s">
        <v>367</v>
      </c>
      <c r="C500" s="657">
        <v>8.1129999999999995</v>
      </c>
      <c r="D500" s="658">
        <v>0</v>
      </c>
      <c r="E500" s="658">
        <v>95.893000000000015</v>
      </c>
      <c r="F500" s="658">
        <v>0</v>
      </c>
      <c r="G500" s="658">
        <v>175.96</v>
      </c>
      <c r="H500" s="658">
        <v>0</v>
      </c>
      <c r="I500" s="658">
        <v>48.581999999999994</v>
      </c>
      <c r="J500" s="658">
        <v>0</v>
      </c>
      <c r="K500" s="658">
        <v>483.71</v>
      </c>
      <c r="L500" s="658">
        <v>0</v>
      </c>
      <c r="M500" s="658">
        <v>812.25799999999992</v>
      </c>
      <c r="N500" s="659">
        <v>0</v>
      </c>
      <c r="O500" s="657">
        <v>0</v>
      </c>
      <c r="P500" s="658">
        <v>0</v>
      </c>
      <c r="Q500" s="658">
        <v>1.8</v>
      </c>
      <c r="R500" s="658">
        <v>0</v>
      </c>
      <c r="S500" s="658">
        <v>0</v>
      </c>
      <c r="T500" s="658">
        <v>0</v>
      </c>
      <c r="U500" s="658">
        <v>0</v>
      </c>
      <c r="V500" s="658">
        <v>0</v>
      </c>
      <c r="W500" s="658">
        <v>0</v>
      </c>
      <c r="X500" s="658">
        <v>0</v>
      </c>
      <c r="Y500" s="658">
        <v>1.8</v>
      </c>
      <c r="Z500" s="659">
        <v>0</v>
      </c>
      <c r="AA500" s="660">
        <v>1260.8309253730831</v>
      </c>
      <c r="AB500" s="658">
        <v>8.1129999999999995</v>
      </c>
      <c r="AC500" s="658">
        <v>0</v>
      </c>
      <c r="AD500" s="658">
        <v>95.65300000000002</v>
      </c>
      <c r="AE500" s="658">
        <v>0</v>
      </c>
      <c r="AF500" s="658">
        <v>1.81</v>
      </c>
      <c r="AG500" s="658">
        <v>0</v>
      </c>
      <c r="AH500" s="658">
        <v>2.2610000000000001</v>
      </c>
      <c r="AI500" s="658">
        <v>0</v>
      </c>
      <c r="AJ500" s="658">
        <v>8.1340000000000003</v>
      </c>
      <c r="AK500" s="658">
        <v>0</v>
      </c>
      <c r="AL500" s="658">
        <v>83.448000000000008</v>
      </c>
      <c r="AM500" s="658">
        <v>0</v>
      </c>
      <c r="AN500" s="658">
        <v>175.96</v>
      </c>
      <c r="AO500" s="658">
        <v>0</v>
      </c>
      <c r="AP500" s="658">
        <v>48.581999999999994</v>
      </c>
      <c r="AQ500" s="658">
        <v>0</v>
      </c>
      <c r="AR500" s="658">
        <v>483.71</v>
      </c>
      <c r="AS500" s="658">
        <v>0</v>
      </c>
      <c r="AT500" s="658">
        <v>812.25799999999992</v>
      </c>
      <c r="AU500" s="658">
        <v>0</v>
      </c>
      <c r="AV500" s="657">
        <v>29.507975580000004</v>
      </c>
      <c r="AW500" s="658">
        <v>171.80221345308325</v>
      </c>
      <c r="AX500" s="658">
        <v>4.0260781200000002</v>
      </c>
      <c r="AY500" s="658">
        <v>3.9700865199999997</v>
      </c>
      <c r="AZ500" s="658">
        <v>9.8933684079741511</v>
      </c>
      <c r="BA500" s="658">
        <v>153.91268040510911</v>
      </c>
      <c r="BB500" s="658">
        <v>353.39449493000006</v>
      </c>
      <c r="BC500" s="658">
        <v>77.392608510000002</v>
      </c>
      <c r="BD500" s="658">
        <v>626.15291503000003</v>
      </c>
      <c r="BE500" s="659">
        <v>1258.2502075030832</v>
      </c>
      <c r="BF500" s="417"/>
      <c r="BG500" s="408"/>
      <c r="BH500" s="408"/>
      <c r="BI500" s="408"/>
      <c r="BJ500" s="408"/>
      <c r="BK500" s="408"/>
    </row>
    <row r="501" spans="1:63" s="390" customFormat="1" ht="12.75">
      <c r="A501" s="411"/>
      <c r="B501" s="347" t="s">
        <v>368</v>
      </c>
      <c r="C501" s="657">
        <v>3.9979999999999998</v>
      </c>
      <c r="D501" s="658">
        <v>0</v>
      </c>
      <c r="E501" s="658">
        <v>42.508100000000006</v>
      </c>
      <c r="F501" s="658">
        <v>0</v>
      </c>
      <c r="G501" s="658">
        <v>33.004400000000004</v>
      </c>
      <c r="H501" s="658">
        <v>0</v>
      </c>
      <c r="I501" s="658">
        <v>52.826000000000001</v>
      </c>
      <c r="J501" s="658">
        <v>0</v>
      </c>
      <c r="K501" s="658">
        <v>61.974999999999994</v>
      </c>
      <c r="L501" s="658">
        <v>0</v>
      </c>
      <c r="M501" s="658">
        <v>194.3115</v>
      </c>
      <c r="N501" s="659">
        <v>0</v>
      </c>
      <c r="O501" s="657">
        <v>0</v>
      </c>
      <c r="P501" s="658">
        <v>0</v>
      </c>
      <c r="Q501" s="658">
        <v>0</v>
      </c>
      <c r="R501" s="658">
        <v>0</v>
      </c>
      <c r="S501" s="658">
        <v>0</v>
      </c>
      <c r="T501" s="658">
        <v>0</v>
      </c>
      <c r="U501" s="658">
        <v>0</v>
      </c>
      <c r="V501" s="658">
        <v>0</v>
      </c>
      <c r="W501" s="658">
        <v>0</v>
      </c>
      <c r="X501" s="658">
        <v>0</v>
      </c>
      <c r="Y501" s="658">
        <v>0</v>
      </c>
      <c r="Z501" s="659">
        <v>0</v>
      </c>
      <c r="AA501" s="660">
        <v>870.51054489769308</v>
      </c>
      <c r="AB501" s="658">
        <v>3.9979999999999998</v>
      </c>
      <c r="AC501" s="658">
        <v>0</v>
      </c>
      <c r="AD501" s="658">
        <v>42.506100000000011</v>
      </c>
      <c r="AE501" s="658">
        <v>0</v>
      </c>
      <c r="AF501" s="658">
        <v>7.0000000000000007E-2</v>
      </c>
      <c r="AG501" s="658">
        <v>0</v>
      </c>
      <c r="AH501" s="658">
        <v>1.4750000000000001</v>
      </c>
      <c r="AI501" s="658">
        <v>0</v>
      </c>
      <c r="AJ501" s="658">
        <v>11.604000000000001</v>
      </c>
      <c r="AK501" s="658">
        <v>0</v>
      </c>
      <c r="AL501" s="658">
        <v>29.357100000000003</v>
      </c>
      <c r="AM501" s="658">
        <v>0</v>
      </c>
      <c r="AN501" s="658">
        <v>33.004400000000004</v>
      </c>
      <c r="AO501" s="658">
        <v>0</v>
      </c>
      <c r="AP501" s="658">
        <v>52.826000000000001</v>
      </c>
      <c r="AQ501" s="658">
        <v>0</v>
      </c>
      <c r="AR501" s="658">
        <v>61.974999999999994</v>
      </c>
      <c r="AS501" s="658">
        <v>0</v>
      </c>
      <c r="AT501" s="658">
        <v>194.3115</v>
      </c>
      <c r="AU501" s="658">
        <v>0</v>
      </c>
      <c r="AV501" s="657">
        <v>233.39563975999999</v>
      </c>
      <c r="AW501" s="658">
        <v>142.26202393769282</v>
      </c>
      <c r="AX501" s="658">
        <v>0.35382272999999997</v>
      </c>
      <c r="AY501" s="658">
        <v>2.8899072900000005</v>
      </c>
      <c r="AZ501" s="658">
        <v>47.474500321209447</v>
      </c>
      <c r="BA501" s="658">
        <v>91.543793596483354</v>
      </c>
      <c r="BB501" s="658">
        <v>106.09262508</v>
      </c>
      <c r="BC501" s="658">
        <v>122.46624499000002</v>
      </c>
      <c r="BD501" s="658">
        <v>265.65707364999997</v>
      </c>
      <c r="BE501" s="659">
        <v>869.87360741769294</v>
      </c>
      <c r="BF501" s="417"/>
      <c r="BG501" s="408"/>
      <c r="BH501" s="408"/>
      <c r="BI501" s="408"/>
      <c r="BJ501" s="408"/>
      <c r="BK501" s="408"/>
    </row>
    <row r="502" spans="1:63" s="390" customFormat="1" ht="12.75">
      <c r="A502" s="411"/>
      <c r="B502" s="347" t="s">
        <v>369</v>
      </c>
      <c r="C502" s="657">
        <v>0</v>
      </c>
      <c r="D502" s="658">
        <v>0</v>
      </c>
      <c r="E502" s="658">
        <v>0</v>
      </c>
      <c r="F502" s="658">
        <v>0</v>
      </c>
      <c r="G502" s="658">
        <v>0</v>
      </c>
      <c r="H502" s="658">
        <v>0</v>
      </c>
      <c r="I502" s="658">
        <v>0</v>
      </c>
      <c r="J502" s="658">
        <v>0</v>
      </c>
      <c r="K502" s="658">
        <v>0</v>
      </c>
      <c r="L502" s="658">
        <v>0</v>
      </c>
      <c r="M502" s="658">
        <v>0</v>
      </c>
      <c r="N502" s="659">
        <v>0</v>
      </c>
      <c r="O502" s="657">
        <v>0</v>
      </c>
      <c r="P502" s="658">
        <v>0</v>
      </c>
      <c r="Q502" s="658">
        <v>0</v>
      </c>
      <c r="R502" s="658">
        <v>0</v>
      </c>
      <c r="S502" s="658">
        <v>0</v>
      </c>
      <c r="T502" s="658">
        <v>0</v>
      </c>
      <c r="U502" s="658">
        <v>0</v>
      </c>
      <c r="V502" s="658">
        <v>0</v>
      </c>
      <c r="W502" s="658">
        <v>0</v>
      </c>
      <c r="X502" s="658">
        <v>0</v>
      </c>
      <c r="Y502" s="658">
        <v>0</v>
      </c>
      <c r="Z502" s="659">
        <v>0</v>
      </c>
      <c r="AA502" s="660">
        <v>0</v>
      </c>
      <c r="AB502" s="658">
        <v>0</v>
      </c>
      <c r="AC502" s="658">
        <v>0</v>
      </c>
      <c r="AD502" s="658">
        <v>0</v>
      </c>
      <c r="AE502" s="658">
        <v>0</v>
      </c>
      <c r="AF502" s="658">
        <v>0</v>
      </c>
      <c r="AG502" s="658">
        <v>0</v>
      </c>
      <c r="AH502" s="658">
        <v>0</v>
      </c>
      <c r="AI502" s="658">
        <v>0</v>
      </c>
      <c r="AJ502" s="658">
        <v>0</v>
      </c>
      <c r="AK502" s="658">
        <v>0</v>
      </c>
      <c r="AL502" s="658">
        <v>0</v>
      </c>
      <c r="AM502" s="658">
        <v>0</v>
      </c>
      <c r="AN502" s="658">
        <v>0</v>
      </c>
      <c r="AO502" s="658">
        <v>0</v>
      </c>
      <c r="AP502" s="658">
        <v>0</v>
      </c>
      <c r="AQ502" s="658">
        <v>0</v>
      </c>
      <c r="AR502" s="658">
        <v>0</v>
      </c>
      <c r="AS502" s="658">
        <v>0</v>
      </c>
      <c r="AT502" s="658">
        <v>0</v>
      </c>
      <c r="AU502" s="658">
        <v>0</v>
      </c>
      <c r="AV502" s="657">
        <v>0</v>
      </c>
      <c r="AW502" s="658">
        <v>0</v>
      </c>
      <c r="AX502" s="658">
        <v>0</v>
      </c>
      <c r="AY502" s="658">
        <v>0</v>
      </c>
      <c r="AZ502" s="658">
        <v>0</v>
      </c>
      <c r="BA502" s="658">
        <v>0</v>
      </c>
      <c r="BB502" s="658">
        <v>0</v>
      </c>
      <c r="BC502" s="658">
        <v>0</v>
      </c>
      <c r="BD502" s="658">
        <v>0</v>
      </c>
      <c r="BE502" s="659">
        <v>0</v>
      </c>
      <c r="BF502" s="417"/>
      <c r="BG502" s="408"/>
      <c r="BH502" s="408"/>
      <c r="BI502" s="408"/>
      <c r="BJ502" s="408"/>
      <c r="BK502" s="408"/>
    </row>
    <row r="503" spans="1:63" s="390" customFormat="1" ht="12.75">
      <c r="A503" s="411"/>
      <c r="B503" s="347" t="s">
        <v>370</v>
      </c>
      <c r="C503" s="657">
        <v>0</v>
      </c>
      <c r="D503" s="658">
        <v>0</v>
      </c>
      <c r="E503" s="658">
        <v>9.8000000000000004E-2</v>
      </c>
      <c r="F503" s="658">
        <v>0</v>
      </c>
      <c r="G503" s="658">
        <v>0</v>
      </c>
      <c r="H503" s="658">
        <v>0</v>
      </c>
      <c r="I503" s="658">
        <v>0</v>
      </c>
      <c r="J503" s="658">
        <v>0</v>
      </c>
      <c r="K503" s="658">
        <v>0</v>
      </c>
      <c r="L503" s="658">
        <v>0</v>
      </c>
      <c r="M503" s="658">
        <v>9.8000000000000004E-2</v>
      </c>
      <c r="N503" s="659">
        <v>0</v>
      </c>
      <c r="O503" s="657">
        <v>0</v>
      </c>
      <c r="P503" s="658">
        <v>0</v>
      </c>
      <c r="Q503" s="658">
        <v>0</v>
      </c>
      <c r="R503" s="658">
        <v>0</v>
      </c>
      <c r="S503" s="658">
        <v>0</v>
      </c>
      <c r="T503" s="658">
        <v>0</v>
      </c>
      <c r="U503" s="658">
        <v>0</v>
      </c>
      <c r="V503" s="658">
        <v>0</v>
      </c>
      <c r="W503" s="658">
        <v>0</v>
      </c>
      <c r="X503" s="658">
        <v>0</v>
      </c>
      <c r="Y503" s="658">
        <v>0</v>
      </c>
      <c r="Z503" s="659">
        <v>0</v>
      </c>
      <c r="AA503" s="660">
        <v>0</v>
      </c>
      <c r="AB503" s="658">
        <v>0</v>
      </c>
      <c r="AC503" s="658">
        <v>0</v>
      </c>
      <c r="AD503" s="658">
        <v>9.8000000000000004E-2</v>
      </c>
      <c r="AE503" s="658">
        <v>0</v>
      </c>
      <c r="AF503" s="658">
        <v>0</v>
      </c>
      <c r="AG503" s="658">
        <v>0</v>
      </c>
      <c r="AH503" s="658">
        <v>0</v>
      </c>
      <c r="AI503" s="658">
        <v>0</v>
      </c>
      <c r="AJ503" s="658">
        <v>0</v>
      </c>
      <c r="AK503" s="658">
        <v>0</v>
      </c>
      <c r="AL503" s="658">
        <v>9.8000000000000004E-2</v>
      </c>
      <c r="AM503" s="658">
        <v>0</v>
      </c>
      <c r="AN503" s="658">
        <v>0</v>
      </c>
      <c r="AO503" s="658">
        <v>0</v>
      </c>
      <c r="AP503" s="658">
        <v>0</v>
      </c>
      <c r="AQ503" s="658">
        <v>0</v>
      </c>
      <c r="AR503" s="658">
        <v>0</v>
      </c>
      <c r="AS503" s="658">
        <v>0</v>
      </c>
      <c r="AT503" s="658">
        <v>9.8000000000000004E-2</v>
      </c>
      <c r="AU503" s="658">
        <v>0</v>
      </c>
      <c r="AV503" s="657">
        <v>0</v>
      </c>
      <c r="AW503" s="658">
        <v>0</v>
      </c>
      <c r="AX503" s="658">
        <v>0</v>
      </c>
      <c r="AY503" s="658">
        <v>0</v>
      </c>
      <c r="AZ503" s="658">
        <v>0</v>
      </c>
      <c r="BA503" s="658">
        <v>0</v>
      </c>
      <c r="BB503" s="658">
        <v>0</v>
      </c>
      <c r="BC503" s="658">
        <v>0</v>
      </c>
      <c r="BD503" s="658">
        <v>0</v>
      </c>
      <c r="BE503" s="659">
        <v>0</v>
      </c>
      <c r="BF503" s="417"/>
      <c r="BG503" s="408"/>
      <c r="BH503" s="408"/>
      <c r="BI503" s="408"/>
      <c r="BJ503" s="408"/>
      <c r="BK503" s="408"/>
    </row>
    <row r="504" spans="1:63" s="390" customFormat="1" ht="12.75">
      <c r="A504" s="411"/>
      <c r="B504" s="347" t="s">
        <v>371</v>
      </c>
      <c r="C504" s="657">
        <v>3.44</v>
      </c>
      <c r="D504" s="658">
        <v>0</v>
      </c>
      <c r="E504" s="658">
        <v>29.36</v>
      </c>
      <c r="F504" s="658">
        <v>0</v>
      </c>
      <c r="G504" s="658">
        <v>22.830400000000001</v>
      </c>
      <c r="H504" s="658">
        <v>0</v>
      </c>
      <c r="I504" s="658">
        <v>46.396000000000001</v>
      </c>
      <c r="J504" s="658">
        <v>0</v>
      </c>
      <c r="K504" s="658">
        <v>51.23</v>
      </c>
      <c r="L504" s="658">
        <v>0</v>
      </c>
      <c r="M504" s="658">
        <v>153.25639999999999</v>
      </c>
      <c r="N504" s="659">
        <v>0</v>
      </c>
      <c r="O504" s="657">
        <v>0</v>
      </c>
      <c r="P504" s="658">
        <v>0</v>
      </c>
      <c r="Q504" s="658">
        <v>0</v>
      </c>
      <c r="R504" s="658">
        <v>0</v>
      </c>
      <c r="S504" s="658">
        <v>0</v>
      </c>
      <c r="T504" s="658">
        <v>0</v>
      </c>
      <c r="U504" s="658">
        <v>0</v>
      </c>
      <c r="V504" s="658">
        <v>0</v>
      </c>
      <c r="W504" s="658">
        <v>0</v>
      </c>
      <c r="X504" s="658">
        <v>0</v>
      </c>
      <c r="Y504" s="658">
        <v>0</v>
      </c>
      <c r="Z504" s="659">
        <v>0</v>
      </c>
      <c r="AA504" s="660">
        <v>660.3696723208493</v>
      </c>
      <c r="AB504" s="658">
        <v>3.44</v>
      </c>
      <c r="AC504" s="658">
        <v>0</v>
      </c>
      <c r="AD504" s="658">
        <v>31.919999999999998</v>
      </c>
      <c r="AE504" s="658">
        <v>0</v>
      </c>
      <c r="AF504" s="658">
        <v>0</v>
      </c>
      <c r="AG504" s="658">
        <v>0</v>
      </c>
      <c r="AH504" s="658">
        <v>0.34499999999999997</v>
      </c>
      <c r="AI504" s="658">
        <v>0</v>
      </c>
      <c r="AJ504" s="658">
        <v>10.139000000000001</v>
      </c>
      <c r="AK504" s="658">
        <v>0</v>
      </c>
      <c r="AL504" s="658">
        <v>21.436000000000003</v>
      </c>
      <c r="AM504" s="658">
        <v>0</v>
      </c>
      <c r="AN504" s="658">
        <v>22.830400000000001</v>
      </c>
      <c r="AO504" s="658">
        <v>0</v>
      </c>
      <c r="AP504" s="658">
        <v>46.396000000000001</v>
      </c>
      <c r="AQ504" s="658">
        <v>0</v>
      </c>
      <c r="AR504" s="658">
        <v>51.23</v>
      </c>
      <c r="AS504" s="658">
        <v>0</v>
      </c>
      <c r="AT504" s="658">
        <v>153.25639999999999</v>
      </c>
      <c r="AU504" s="658">
        <v>0</v>
      </c>
      <c r="AV504" s="657">
        <v>134.43718664999997</v>
      </c>
      <c r="AW504" s="658">
        <v>111.65204780084936</v>
      </c>
      <c r="AX504" s="658">
        <v>0</v>
      </c>
      <c r="AY504" s="658">
        <v>1.5070513400000001</v>
      </c>
      <c r="AZ504" s="658">
        <v>42.887187044577132</v>
      </c>
      <c r="BA504" s="658">
        <v>67.257809416272224</v>
      </c>
      <c r="BB504" s="658">
        <v>86.550888259999994</v>
      </c>
      <c r="BC504" s="658">
        <v>84.134081710000004</v>
      </c>
      <c r="BD504" s="658">
        <v>242.95853042000002</v>
      </c>
      <c r="BE504" s="659">
        <v>659.73273484084939</v>
      </c>
      <c r="BF504" s="417"/>
      <c r="BG504" s="408"/>
      <c r="BH504" s="408"/>
      <c r="BI504" s="408"/>
      <c r="BJ504" s="408"/>
      <c r="BK504" s="408"/>
    </row>
    <row r="505" spans="1:63" s="390" customFormat="1" ht="12.75">
      <c r="A505" s="411"/>
      <c r="B505" s="347" t="s">
        <v>372</v>
      </c>
      <c r="C505" s="657">
        <v>0.55800000000000005</v>
      </c>
      <c r="D505" s="658">
        <v>0</v>
      </c>
      <c r="E505" s="658">
        <v>13.050099999999999</v>
      </c>
      <c r="F505" s="658">
        <v>0</v>
      </c>
      <c r="G505" s="658">
        <v>10.174000000000001</v>
      </c>
      <c r="H505" s="658">
        <v>0</v>
      </c>
      <c r="I505" s="658">
        <v>6.4300000000000006</v>
      </c>
      <c r="J505" s="658">
        <v>0</v>
      </c>
      <c r="K505" s="658">
        <v>10.745000000000001</v>
      </c>
      <c r="L505" s="658">
        <v>0</v>
      </c>
      <c r="M505" s="658">
        <v>40.957100000000004</v>
      </c>
      <c r="N505" s="659">
        <v>0</v>
      </c>
      <c r="O505" s="657">
        <v>0</v>
      </c>
      <c r="P505" s="658">
        <v>0</v>
      </c>
      <c r="Q505" s="658">
        <v>0</v>
      </c>
      <c r="R505" s="658">
        <v>0</v>
      </c>
      <c r="S505" s="658">
        <v>0</v>
      </c>
      <c r="T505" s="658">
        <v>0</v>
      </c>
      <c r="U505" s="658">
        <v>0</v>
      </c>
      <c r="V505" s="658">
        <v>0</v>
      </c>
      <c r="W505" s="658">
        <v>0</v>
      </c>
      <c r="X505" s="658">
        <v>0</v>
      </c>
      <c r="Y505" s="658">
        <v>0</v>
      </c>
      <c r="Z505" s="659">
        <v>0</v>
      </c>
      <c r="AA505" s="660">
        <v>210.14087257684349</v>
      </c>
      <c r="AB505" s="658">
        <v>0.55800000000000005</v>
      </c>
      <c r="AC505" s="658">
        <v>0</v>
      </c>
      <c r="AD505" s="658">
        <v>10.488099999999999</v>
      </c>
      <c r="AE505" s="658">
        <v>0</v>
      </c>
      <c r="AF505" s="658">
        <v>7.0000000000000007E-2</v>
      </c>
      <c r="AG505" s="658">
        <v>0</v>
      </c>
      <c r="AH505" s="658">
        <v>1.1299999999999999</v>
      </c>
      <c r="AI505" s="658">
        <v>0</v>
      </c>
      <c r="AJ505" s="658">
        <v>1.4649999999999999</v>
      </c>
      <c r="AK505" s="658">
        <v>0</v>
      </c>
      <c r="AL505" s="658">
        <v>7.8231000000000002</v>
      </c>
      <c r="AM505" s="658">
        <v>0</v>
      </c>
      <c r="AN505" s="658">
        <v>10.174000000000001</v>
      </c>
      <c r="AO505" s="658">
        <v>0</v>
      </c>
      <c r="AP505" s="658">
        <v>6.4300000000000006</v>
      </c>
      <c r="AQ505" s="658">
        <v>0</v>
      </c>
      <c r="AR505" s="658">
        <v>10.745000000000001</v>
      </c>
      <c r="AS505" s="658">
        <v>0</v>
      </c>
      <c r="AT505" s="658">
        <v>40.957100000000004</v>
      </c>
      <c r="AU505" s="658">
        <v>0</v>
      </c>
      <c r="AV505" s="657">
        <v>98.958453110000008</v>
      </c>
      <c r="AW505" s="658">
        <v>30.60997613684345</v>
      </c>
      <c r="AX505" s="658">
        <v>0.35382272999999997</v>
      </c>
      <c r="AY505" s="658">
        <v>1.3828559499999999</v>
      </c>
      <c r="AZ505" s="658">
        <v>4.5873132766323206</v>
      </c>
      <c r="BA505" s="658">
        <v>24.28598418021113</v>
      </c>
      <c r="BB505" s="658">
        <v>19.541736820000004</v>
      </c>
      <c r="BC505" s="658">
        <v>38.332163280000003</v>
      </c>
      <c r="BD505" s="658">
        <v>22.698543230000006</v>
      </c>
      <c r="BE505" s="659">
        <v>210.14087257684349</v>
      </c>
      <c r="BF505" s="417"/>
      <c r="BG505" s="408"/>
      <c r="BH505" s="408"/>
      <c r="BI505" s="408"/>
      <c r="BJ505" s="408"/>
      <c r="BK505" s="408"/>
    </row>
    <row r="506" spans="1:63" s="390" customFormat="1" ht="12.75">
      <c r="A506" s="411"/>
      <c r="B506" s="347" t="s">
        <v>373</v>
      </c>
      <c r="C506" s="657">
        <v>0</v>
      </c>
      <c r="D506" s="658">
        <v>12.1</v>
      </c>
      <c r="E506" s="658">
        <v>0.88</v>
      </c>
      <c r="F506" s="658">
        <v>38.380000000000003</v>
      </c>
      <c r="G506" s="658">
        <v>0</v>
      </c>
      <c r="H506" s="658">
        <v>82.19</v>
      </c>
      <c r="I506" s="658">
        <v>0</v>
      </c>
      <c r="J506" s="658">
        <v>34.6</v>
      </c>
      <c r="K506" s="658">
        <v>0</v>
      </c>
      <c r="L506" s="658">
        <v>95.210000000000008</v>
      </c>
      <c r="M506" s="658">
        <v>0.88</v>
      </c>
      <c r="N506" s="659">
        <v>262.48</v>
      </c>
      <c r="O506" s="657">
        <v>0</v>
      </c>
      <c r="P506" s="658">
        <v>0</v>
      </c>
      <c r="Q506" s="658">
        <v>0</v>
      </c>
      <c r="R506" s="658">
        <v>1.26</v>
      </c>
      <c r="S506" s="658">
        <v>0</v>
      </c>
      <c r="T506" s="658">
        <v>0</v>
      </c>
      <c r="U506" s="658">
        <v>0</v>
      </c>
      <c r="V506" s="658">
        <v>0</v>
      </c>
      <c r="W506" s="658">
        <v>0</v>
      </c>
      <c r="X506" s="658">
        <v>0</v>
      </c>
      <c r="Y506" s="658">
        <v>0</v>
      </c>
      <c r="Z506" s="659">
        <v>1.26</v>
      </c>
      <c r="AA506" s="660">
        <v>2261.0482682831298</v>
      </c>
      <c r="AB506" s="658">
        <v>0</v>
      </c>
      <c r="AC506" s="658">
        <v>12.1</v>
      </c>
      <c r="AD506" s="658">
        <v>0.88</v>
      </c>
      <c r="AE506" s="658">
        <v>38.380000000000003</v>
      </c>
      <c r="AF506" s="658">
        <v>0</v>
      </c>
      <c r="AG506" s="658">
        <v>0</v>
      </c>
      <c r="AH506" s="658">
        <v>0</v>
      </c>
      <c r="AI506" s="658">
        <v>7.24</v>
      </c>
      <c r="AJ506" s="658">
        <v>0</v>
      </c>
      <c r="AK506" s="658">
        <v>4.46</v>
      </c>
      <c r="AL506" s="658">
        <v>0.88</v>
      </c>
      <c r="AM506" s="658">
        <v>26.68</v>
      </c>
      <c r="AN506" s="658">
        <v>0</v>
      </c>
      <c r="AO506" s="658">
        <v>82.19</v>
      </c>
      <c r="AP506" s="658">
        <v>0</v>
      </c>
      <c r="AQ506" s="658">
        <v>34.6</v>
      </c>
      <c r="AR506" s="658">
        <v>0</v>
      </c>
      <c r="AS506" s="658">
        <v>95.210000000000008</v>
      </c>
      <c r="AT506" s="658">
        <v>0.88</v>
      </c>
      <c r="AU506" s="658">
        <v>262.48</v>
      </c>
      <c r="AV506" s="657">
        <v>301.19574059000001</v>
      </c>
      <c r="AW506" s="658">
        <v>451.89600249448546</v>
      </c>
      <c r="AX506" s="658">
        <v>0</v>
      </c>
      <c r="AY506" s="658">
        <v>55.07634753</v>
      </c>
      <c r="AZ506" s="658">
        <v>130.820991240712</v>
      </c>
      <c r="BA506" s="658">
        <v>265.9986637237734</v>
      </c>
      <c r="BB506" s="658">
        <v>763.02991775864416</v>
      </c>
      <c r="BC506" s="658">
        <v>230.61645943000002</v>
      </c>
      <c r="BD506" s="658">
        <v>424.83676595000003</v>
      </c>
      <c r="BE506" s="659">
        <v>2171.5748862231294</v>
      </c>
      <c r="BF506" s="417"/>
      <c r="BG506" s="408"/>
      <c r="BH506" s="408"/>
      <c r="BI506" s="408"/>
      <c r="BJ506" s="408"/>
      <c r="BK506" s="408"/>
    </row>
    <row r="507" spans="1:63" s="390" customFormat="1" ht="12.75">
      <c r="A507" s="411"/>
      <c r="B507" s="347" t="s">
        <v>374</v>
      </c>
      <c r="C507" s="657">
        <v>0</v>
      </c>
      <c r="D507" s="658">
        <v>0</v>
      </c>
      <c r="E507" s="658">
        <v>0</v>
      </c>
      <c r="F507" s="658">
        <v>0</v>
      </c>
      <c r="G507" s="658">
        <v>0</v>
      </c>
      <c r="H507" s="658">
        <v>0</v>
      </c>
      <c r="I507" s="658">
        <v>0</v>
      </c>
      <c r="J507" s="658">
        <v>0</v>
      </c>
      <c r="K507" s="658">
        <v>0</v>
      </c>
      <c r="L507" s="658">
        <v>0</v>
      </c>
      <c r="M507" s="658">
        <v>0</v>
      </c>
      <c r="N507" s="659">
        <v>0</v>
      </c>
      <c r="O507" s="657">
        <v>0</v>
      </c>
      <c r="P507" s="658">
        <v>0</v>
      </c>
      <c r="Q507" s="658">
        <v>0</v>
      </c>
      <c r="R507" s="658">
        <v>0</v>
      </c>
      <c r="S507" s="658">
        <v>0</v>
      </c>
      <c r="T507" s="658">
        <v>0</v>
      </c>
      <c r="U507" s="658">
        <v>0</v>
      </c>
      <c r="V507" s="658">
        <v>0</v>
      </c>
      <c r="W507" s="658">
        <v>0</v>
      </c>
      <c r="X507" s="658">
        <v>0</v>
      </c>
      <c r="Y507" s="658">
        <v>0</v>
      </c>
      <c r="Z507" s="659">
        <v>0</v>
      </c>
      <c r="AA507" s="660">
        <v>0</v>
      </c>
      <c r="AB507" s="658">
        <v>0</v>
      </c>
      <c r="AC507" s="658">
        <v>0</v>
      </c>
      <c r="AD507" s="658">
        <v>0</v>
      </c>
      <c r="AE507" s="658">
        <v>0</v>
      </c>
      <c r="AF507" s="658">
        <v>0</v>
      </c>
      <c r="AG507" s="658">
        <v>0</v>
      </c>
      <c r="AH507" s="658">
        <v>0</v>
      </c>
      <c r="AI507" s="658">
        <v>0</v>
      </c>
      <c r="AJ507" s="658">
        <v>0</v>
      </c>
      <c r="AK507" s="658">
        <v>0</v>
      </c>
      <c r="AL507" s="658">
        <v>0</v>
      </c>
      <c r="AM507" s="658">
        <v>0</v>
      </c>
      <c r="AN507" s="658">
        <v>0</v>
      </c>
      <c r="AO507" s="658">
        <v>0</v>
      </c>
      <c r="AP507" s="658">
        <v>0</v>
      </c>
      <c r="AQ507" s="658">
        <v>0</v>
      </c>
      <c r="AR507" s="658">
        <v>0</v>
      </c>
      <c r="AS507" s="658">
        <v>0</v>
      </c>
      <c r="AT507" s="658">
        <v>0</v>
      </c>
      <c r="AU507" s="658">
        <v>0</v>
      </c>
      <c r="AV507" s="657">
        <v>0</v>
      </c>
      <c r="AW507" s="658">
        <v>0</v>
      </c>
      <c r="AX507" s="658">
        <v>0</v>
      </c>
      <c r="AY507" s="658">
        <v>0</v>
      </c>
      <c r="AZ507" s="658">
        <v>0</v>
      </c>
      <c r="BA507" s="658">
        <v>0</v>
      </c>
      <c r="BB507" s="658">
        <v>0</v>
      </c>
      <c r="BC507" s="658">
        <v>0</v>
      </c>
      <c r="BD507" s="658">
        <v>0</v>
      </c>
      <c r="BE507" s="659">
        <v>0</v>
      </c>
      <c r="BF507" s="417"/>
      <c r="BG507" s="408"/>
      <c r="BH507" s="408"/>
      <c r="BI507" s="408"/>
      <c r="BJ507" s="408"/>
      <c r="BK507" s="408"/>
    </row>
    <row r="508" spans="1:63" s="390" customFormat="1" ht="12.75">
      <c r="A508" s="411"/>
      <c r="B508" s="347" t="s">
        <v>375</v>
      </c>
      <c r="C508" s="657">
        <v>0</v>
      </c>
      <c r="D508" s="658">
        <v>0</v>
      </c>
      <c r="E508" s="658">
        <v>0</v>
      </c>
      <c r="F508" s="658">
        <v>0</v>
      </c>
      <c r="G508" s="658">
        <v>0</v>
      </c>
      <c r="H508" s="658">
        <v>0</v>
      </c>
      <c r="I508" s="658">
        <v>0</v>
      </c>
      <c r="J508" s="658">
        <v>0</v>
      </c>
      <c r="K508" s="658">
        <v>0</v>
      </c>
      <c r="L508" s="658">
        <v>5</v>
      </c>
      <c r="M508" s="658">
        <v>0</v>
      </c>
      <c r="N508" s="659">
        <v>5</v>
      </c>
      <c r="O508" s="657">
        <v>0</v>
      </c>
      <c r="P508" s="658">
        <v>0</v>
      </c>
      <c r="Q508" s="658">
        <v>0</v>
      </c>
      <c r="R508" s="658">
        <v>0</v>
      </c>
      <c r="S508" s="658">
        <v>0</v>
      </c>
      <c r="T508" s="658">
        <v>0</v>
      </c>
      <c r="U508" s="658">
        <v>0</v>
      </c>
      <c r="V508" s="658">
        <v>0</v>
      </c>
      <c r="W508" s="658">
        <v>0</v>
      </c>
      <c r="X508" s="658">
        <v>0</v>
      </c>
      <c r="Y508" s="658">
        <v>0</v>
      </c>
      <c r="Z508" s="659">
        <v>0</v>
      </c>
      <c r="AA508" s="660">
        <v>134.80896948999998</v>
      </c>
      <c r="AB508" s="658">
        <v>0</v>
      </c>
      <c r="AC508" s="658">
        <v>0</v>
      </c>
      <c r="AD508" s="658">
        <v>0</v>
      </c>
      <c r="AE508" s="658">
        <v>0</v>
      </c>
      <c r="AF508" s="658">
        <v>0</v>
      </c>
      <c r="AG508" s="658">
        <v>0</v>
      </c>
      <c r="AH508" s="658">
        <v>0</v>
      </c>
      <c r="AI508" s="658">
        <v>0</v>
      </c>
      <c r="AJ508" s="658">
        <v>0</v>
      </c>
      <c r="AK508" s="658">
        <v>0</v>
      </c>
      <c r="AL508" s="658">
        <v>0</v>
      </c>
      <c r="AM508" s="658">
        <v>0</v>
      </c>
      <c r="AN508" s="658">
        <v>0</v>
      </c>
      <c r="AO508" s="658">
        <v>0</v>
      </c>
      <c r="AP508" s="658">
        <v>0</v>
      </c>
      <c r="AQ508" s="658">
        <v>0</v>
      </c>
      <c r="AR508" s="658">
        <v>0</v>
      </c>
      <c r="AS508" s="658">
        <v>5</v>
      </c>
      <c r="AT508" s="658">
        <v>0</v>
      </c>
      <c r="AU508" s="658">
        <v>5</v>
      </c>
      <c r="AV508" s="657">
        <v>0</v>
      </c>
      <c r="AW508" s="658">
        <v>0</v>
      </c>
      <c r="AX508" s="658">
        <v>0</v>
      </c>
      <c r="AY508" s="658">
        <v>0</v>
      </c>
      <c r="AZ508" s="658">
        <v>0</v>
      </c>
      <c r="BA508" s="658">
        <v>0</v>
      </c>
      <c r="BB508" s="658">
        <v>0</v>
      </c>
      <c r="BC508" s="658">
        <v>0</v>
      </c>
      <c r="BD508" s="658">
        <v>49.743327469999997</v>
      </c>
      <c r="BE508" s="659">
        <v>49.743327469999997</v>
      </c>
      <c r="BF508" s="417"/>
      <c r="BG508" s="408"/>
      <c r="BH508" s="408"/>
      <c r="BI508" s="408"/>
      <c r="BJ508" s="408"/>
      <c r="BK508" s="408"/>
    </row>
    <row r="509" spans="1:63" s="390" customFormat="1" ht="12.75">
      <c r="A509" s="411"/>
      <c r="B509" s="347" t="s">
        <v>376</v>
      </c>
      <c r="C509" s="657">
        <v>0</v>
      </c>
      <c r="D509" s="658">
        <v>12.1</v>
      </c>
      <c r="E509" s="658">
        <v>0.88</v>
      </c>
      <c r="F509" s="658">
        <v>38.380000000000003</v>
      </c>
      <c r="G509" s="658">
        <v>0</v>
      </c>
      <c r="H509" s="658">
        <v>82.19</v>
      </c>
      <c r="I509" s="658">
        <v>0</v>
      </c>
      <c r="J509" s="658">
        <v>34.6</v>
      </c>
      <c r="K509" s="658">
        <v>0</v>
      </c>
      <c r="L509" s="658">
        <v>90.210000000000008</v>
      </c>
      <c r="M509" s="658">
        <v>0.88</v>
      </c>
      <c r="N509" s="659">
        <v>257.48</v>
      </c>
      <c r="O509" s="657">
        <v>0</v>
      </c>
      <c r="P509" s="658">
        <v>0</v>
      </c>
      <c r="Q509" s="658">
        <v>0</v>
      </c>
      <c r="R509" s="658">
        <v>1.26</v>
      </c>
      <c r="S509" s="658">
        <v>0</v>
      </c>
      <c r="T509" s="658">
        <v>0</v>
      </c>
      <c r="U509" s="658">
        <v>0</v>
      </c>
      <c r="V509" s="658">
        <v>0</v>
      </c>
      <c r="W509" s="658">
        <v>0</v>
      </c>
      <c r="X509" s="658">
        <v>0</v>
      </c>
      <c r="Y509" s="658">
        <v>0</v>
      </c>
      <c r="Z509" s="659">
        <v>1.26</v>
      </c>
      <c r="AA509" s="660">
        <v>2126.2392987931298</v>
      </c>
      <c r="AB509" s="658">
        <v>0</v>
      </c>
      <c r="AC509" s="658">
        <v>12.1</v>
      </c>
      <c r="AD509" s="658">
        <v>0.88</v>
      </c>
      <c r="AE509" s="658">
        <v>38.380000000000003</v>
      </c>
      <c r="AF509" s="658">
        <v>0</v>
      </c>
      <c r="AG509" s="658">
        <v>0</v>
      </c>
      <c r="AH509" s="658">
        <v>0</v>
      </c>
      <c r="AI509" s="658">
        <v>7.24</v>
      </c>
      <c r="AJ509" s="658">
        <v>0</v>
      </c>
      <c r="AK509" s="658">
        <v>4.46</v>
      </c>
      <c r="AL509" s="658">
        <v>0.88</v>
      </c>
      <c r="AM509" s="658">
        <v>26.68</v>
      </c>
      <c r="AN509" s="658">
        <v>0</v>
      </c>
      <c r="AO509" s="658">
        <v>82.19</v>
      </c>
      <c r="AP509" s="658">
        <v>0</v>
      </c>
      <c r="AQ509" s="658">
        <v>34.6</v>
      </c>
      <c r="AR509" s="658">
        <v>0</v>
      </c>
      <c r="AS509" s="658">
        <v>90.210000000000008</v>
      </c>
      <c r="AT509" s="658">
        <v>0.88</v>
      </c>
      <c r="AU509" s="658">
        <v>257.48</v>
      </c>
      <c r="AV509" s="657">
        <v>301.19574059000001</v>
      </c>
      <c r="AW509" s="658">
        <v>451.89600249448546</v>
      </c>
      <c r="AX509" s="658">
        <v>0</v>
      </c>
      <c r="AY509" s="658">
        <v>55.07634753</v>
      </c>
      <c r="AZ509" s="658">
        <v>130.820991240712</v>
      </c>
      <c r="BA509" s="658">
        <v>265.9986637237734</v>
      </c>
      <c r="BB509" s="658">
        <v>763.02991775864416</v>
      </c>
      <c r="BC509" s="658">
        <v>230.61645943000002</v>
      </c>
      <c r="BD509" s="658">
        <v>375.09343847999997</v>
      </c>
      <c r="BE509" s="659">
        <v>2121.8315587531297</v>
      </c>
      <c r="BF509" s="417"/>
      <c r="BG509" s="408"/>
      <c r="BH509" s="408"/>
      <c r="BI509" s="408"/>
      <c r="BJ509" s="408"/>
      <c r="BK509" s="408"/>
    </row>
    <row r="510" spans="1:63" s="390" customFormat="1" ht="12.75">
      <c r="A510" s="411"/>
      <c r="B510" s="347" t="s">
        <v>377</v>
      </c>
      <c r="C510" s="657">
        <v>0</v>
      </c>
      <c r="D510" s="658">
        <v>0</v>
      </c>
      <c r="E510" s="658">
        <v>0</v>
      </c>
      <c r="F510" s="658">
        <v>0</v>
      </c>
      <c r="G510" s="658">
        <v>0</v>
      </c>
      <c r="H510" s="658">
        <v>0</v>
      </c>
      <c r="I510" s="658">
        <v>0</v>
      </c>
      <c r="J510" s="658">
        <v>0</v>
      </c>
      <c r="K510" s="658">
        <v>0</v>
      </c>
      <c r="L510" s="658">
        <v>0</v>
      </c>
      <c r="M510" s="658">
        <v>0</v>
      </c>
      <c r="N510" s="659">
        <v>0</v>
      </c>
      <c r="O510" s="657">
        <v>0</v>
      </c>
      <c r="P510" s="658">
        <v>0</v>
      </c>
      <c r="Q510" s="658">
        <v>0</v>
      </c>
      <c r="R510" s="658">
        <v>0</v>
      </c>
      <c r="S510" s="658">
        <v>0</v>
      </c>
      <c r="T510" s="658">
        <v>0</v>
      </c>
      <c r="U510" s="658">
        <v>0</v>
      </c>
      <c r="V510" s="658">
        <v>0</v>
      </c>
      <c r="W510" s="658">
        <v>0</v>
      </c>
      <c r="X510" s="658">
        <v>0</v>
      </c>
      <c r="Y510" s="658">
        <v>0</v>
      </c>
      <c r="Z510" s="659">
        <v>0</v>
      </c>
      <c r="AA510" s="660">
        <v>0</v>
      </c>
      <c r="AB510" s="658">
        <v>0</v>
      </c>
      <c r="AC510" s="658">
        <v>0</v>
      </c>
      <c r="AD510" s="658">
        <v>0</v>
      </c>
      <c r="AE510" s="658">
        <v>0</v>
      </c>
      <c r="AF510" s="658">
        <v>0</v>
      </c>
      <c r="AG510" s="658">
        <v>0</v>
      </c>
      <c r="AH510" s="658">
        <v>0</v>
      </c>
      <c r="AI510" s="658">
        <v>0</v>
      </c>
      <c r="AJ510" s="658">
        <v>0</v>
      </c>
      <c r="AK510" s="658">
        <v>0</v>
      </c>
      <c r="AL510" s="658">
        <v>0</v>
      </c>
      <c r="AM510" s="658">
        <v>0</v>
      </c>
      <c r="AN510" s="658">
        <v>0</v>
      </c>
      <c r="AO510" s="658">
        <v>0</v>
      </c>
      <c r="AP510" s="658">
        <v>0</v>
      </c>
      <c r="AQ510" s="658">
        <v>0</v>
      </c>
      <c r="AR510" s="658">
        <v>0</v>
      </c>
      <c r="AS510" s="658">
        <v>0</v>
      </c>
      <c r="AT510" s="658">
        <v>0</v>
      </c>
      <c r="AU510" s="658">
        <v>0</v>
      </c>
      <c r="AV510" s="657">
        <v>0</v>
      </c>
      <c r="AW510" s="658">
        <v>0</v>
      </c>
      <c r="AX510" s="658">
        <v>0</v>
      </c>
      <c r="AY510" s="658">
        <v>0</v>
      </c>
      <c r="AZ510" s="658">
        <v>0</v>
      </c>
      <c r="BA510" s="658">
        <v>0</v>
      </c>
      <c r="BB510" s="658">
        <v>0</v>
      </c>
      <c r="BC510" s="658">
        <v>0</v>
      </c>
      <c r="BD510" s="658">
        <v>0</v>
      </c>
      <c r="BE510" s="659">
        <v>0</v>
      </c>
      <c r="BF510" s="417"/>
      <c r="BG510" s="408"/>
      <c r="BH510" s="408"/>
      <c r="BI510" s="408"/>
      <c r="BJ510" s="408"/>
      <c r="BK510" s="408"/>
    </row>
    <row r="511" spans="1:63" s="390" customFormat="1" ht="12.75">
      <c r="A511" s="411"/>
      <c r="B511" s="347" t="s">
        <v>67</v>
      </c>
      <c r="C511" s="657">
        <v>0</v>
      </c>
      <c r="D511" s="658">
        <v>0</v>
      </c>
      <c r="E511" s="658">
        <v>0</v>
      </c>
      <c r="F511" s="658">
        <v>0</v>
      </c>
      <c r="G511" s="658">
        <v>0</v>
      </c>
      <c r="H511" s="658">
        <v>0</v>
      </c>
      <c r="I511" s="658">
        <v>0</v>
      </c>
      <c r="J511" s="658">
        <v>0</v>
      </c>
      <c r="K511" s="658">
        <v>0</v>
      </c>
      <c r="L511" s="658">
        <v>0</v>
      </c>
      <c r="M511" s="658">
        <v>0</v>
      </c>
      <c r="N511" s="659">
        <v>0</v>
      </c>
      <c r="O511" s="657">
        <v>0</v>
      </c>
      <c r="P511" s="658">
        <v>0</v>
      </c>
      <c r="Q511" s="658">
        <v>0</v>
      </c>
      <c r="R511" s="658">
        <v>0</v>
      </c>
      <c r="S511" s="658">
        <v>0</v>
      </c>
      <c r="T511" s="658">
        <v>0</v>
      </c>
      <c r="U511" s="658">
        <v>0</v>
      </c>
      <c r="V511" s="658">
        <v>0</v>
      </c>
      <c r="W511" s="658">
        <v>0</v>
      </c>
      <c r="X511" s="658">
        <v>0</v>
      </c>
      <c r="Y511" s="658">
        <v>0</v>
      </c>
      <c r="Z511" s="659">
        <v>0</v>
      </c>
      <c r="AA511" s="660">
        <v>967.06750945588192</v>
      </c>
      <c r="AB511" s="658">
        <v>0</v>
      </c>
      <c r="AC511" s="658">
        <v>0</v>
      </c>
      <c r="AD511" s="658">
        <v>0</v>
      </c>
      <c r="AE511" s="658">
        <v>0</v>
      </c>
      <c r="AF511" s="658">
        <v>0</v>
      </c>
      <c r="AG511" s="658">
        <v>0</v>
      </c>
      <c r="AH511" s="658">
        <v>0</v>
      </c>
      <c r="AI511" s="658">
        <v>0</v>
      </c>
      <c r="AJ511" s="658">
        <v>0</v>
      </c>
      <c r="AK511" s="658">
        <v>0</v>
      </c>
      <c r="AL511" s="658">
        <v>0</v>
      </c>
      <c r="AM511" s="658">
        <v>0</v>
      </c>
      <c r="AN511" s="658">
        <v>0</v>
      </c>
      <c r="AO511" s="658">
        <v>0</v>
      </c>
      <c r="AP511" s="658">
        <v>0</v>
      </c>
      <c r="AQ511" s="658">
        <v>0</v>
      </c>
      <c r="AR511" s="658">
        <v>0</v>
      </c>
      <c r="AS511" s="658">
        <v>0</v>
      </c>
      <c r="AT511" s="658">
        <v>0</v>
      </c>
      <c r="AU511" s="658">
        <v>0</v>
      </c>
      <c r="AV511" s="657">
        <v>117.69203519999999</v>
      </c>
      <c r="AW511" s="658">
        <v>386.09172409588189</v>
      </c>
      <c r="AX511" s="658">
        <v>4.9229847600000003</v>
      </c>
      <c r="AY511" s="658">
        <v>116.08412591999999</v>
      </c>
      <c r="AZ511" s="658">
        <v>216.01567841588189</v>
      </c>
      <c r="BA511" s="658">
        <v>49.068934999999996</v>
      </c>
      <c r="BB511" s="658">
        <v>190.92449572999999</v>
      </c>
      <c r="BC511" s="658">
        <v>6.0838531700000003</v>
      </c>
      <c r="BD511" s="658">
        <v>43.943527590000002</v>
      </c>
      <c r="BE511" s="659">
        <v>744.73563578588187</v>
      </c>
      <c r="BF511" s="417"/>
      <c r="BG511" s="408"/>
      <c r="BH511" s="408"/>
      <c r="BI511" s="408"/>
      <c r="BJ511" s="408"/>
      <c r="BK511" s="408"/>
    </row>
    <row r="512" spans="1:63" s="408" customFormat="1" ht="25.5">
      <c r="A512" s="411" t="s">
        <v>81</v>
      </c>
      <c r="B512" s="404" t="s">
        <v>48</v>
      </c>
      <c r="C512" s="657">
        <v>17.357000000000003</v>
      </c>
      <c r="D512" s="658">
        <v>12.1</v>
      </c>
      <c r="E512" s="658">
        <v>303.93470000000002</v>
      </c>
      <c r="F512" s="658">
        <v>38.380000000000003</v>
      </c>
      <c r="G512" s="658">
        <v>439.80539999999996</v>
      </c>
      <c r="H512" s="658">
        <v>82.19</v>
      </c>
      <c r="I512" s="658">
        <v>244.30500000000001</v>
      </c>
      <c r="J512" s="658">
        <v>34.6</v>
      </c>
      <c r="K512" s="658">
        <v>643.95000000000005</v>
      </c>
      <c r="L512" s="658">
        <v>95.210000000000008</v>
      </c>
      <c r="M512" s="658">
        <v>1649.3520999999998</v>
      </c>
      <c r="N512" s="659">
        <v>262.48</v>
      </c>
      <c r="O512" s="657">
        <v>0</v>
      </c>
      <c r="P512" s="658">
        <v>0</v>
      </c>
      <c r="Q512" s="658">
        <v>1.8</v>
      </c>
      <c r="R512" s="658">
        <v>1.26</v>
      </c>
      <c r="S512" s="658">
        <v>0</v>
      </c>
      <c r="T512" s="658">
        <v>0</v>
      </c>
      <c r="U512" s="658">
        <v>0</v>
      </c>
      <c r="V512" s="658">
        <v>0</v>
      </c>
      <c r="W512" s="658">
        <v>0</v>
      </c>
      <c r="X512" s="658">
        <v>0</v>
      </c>
      <c r="Y512" s="658">
        <v>1.8</v>
      </c>
      <c r="Z512" s="659">
        <v>1.26</v>
      </c>
      <c r="AA512" s="660">
        <v>8256.0543328386448</v>
      </c>
      <c r="AB512" s="658">
        <v>17.357000000000003</v>
      </c>
      <c r="AC512" s="658">
        <v>12.1</v>
      </c>
      <c r="AD512" s="658">
        <v>303.93270000000001</v>
      </c>
      <c r="AE512" s="658">
        <v>38.380000000000003</v>
      </c>
      <c r="AF512" s="658">
        <v>1.8800000000000001</v>
      </c>
      <c r="AG512" s="658">
        <v>0</v>
      </c>
      <c r="AH512" s="658">
        <v>3.8579999999999997</v>
      </c>
      <c r="AI512" s="658">
        <v>7.24</v>
      </c>
      <c r="AJ512" s="658">
        <v>27.187999999999999</v>
      </c>
      <c r="AK512" s="658">
        <v>4.46</v>
      </c>
      <c r="AL512" s="658">
        <v>271.00670000000002</v>
      </c>
      <c r="AM512" s="658">
        <v>26.68</v>
      </c>
      <c r="AN512" s="658">
        <v>439.80539999999996</v>
      </c>
      <c r="AO512" s="658">
        <v>82.19</v>
      </c>
      <c r="AP512" s="658">
        <v>244.30500000000001</v>
      </c>
      <c r="AQ512" s="658">
        <v>34.6</v>
      </c>
      <c r="AR512" s="658">
        <v>643.95000000000005</v>
      </c>
      <c r="AS512" s="658">
        <v>95.210000000000008</v>
      </c>
      <c r="AT512" s="658">
        <v>1649.3520999999998</v>
      </c>
      <c r="AU512" s="658">
        <v>262.48</v>
      </c>
      <c r="AV512" s="657">
        <v>831.14071193000018</v>
      </c>
      <c r="AW512" s="658">
        <v>1747.3906784400003</v>
      </c>
      <c r="AX512" s="658">
        <v>9.3028856100000006</v>
      </c>
      <c r="AY512" s="658">
        <v>179.08537963999999</v>
      </c>
      <c r="AZ512" s="658">
        <v>425.61971281000007</v>
      </c>
      <c r="BA512" s="658">
        <v>1133.3827003800002</v>
      </c>
      <c r="BB512" s="658">
        <v>2210.3728709886441</v>
      </c>
      <c r="BC512" s="658">
        <v>957.12462917000005</v>
      </c>
      <c r="BD512" s="658">
        <v>1735.1534076799999</v>
      </c>
      <c r="BE512" s="659">
        <v>7481.1822982086451</v>
      </c>
      <c r="BF512" s="417"/>
    </row>
    <row r="513" spans="1:63" s="390" customFormat="1" ht="12.75">
      <c r="A513" s="411"/>
      <c r="B513" s="347" t="s">
        <v>361</v>
      </c>
      <c r="C513" s="657">
        <v>17.357000000000003</v>
      </c>
      <c r="D513" s="658">
        <v>12.1</v>
      </c>
      <c r="E513" s="658">
        <v>303.93470000000002</v>
      </c>
      <c r="F513" s="658">
        <v>38.380000000000003</v>
      </c>
      <c r="G513" s="658">
        <v>439.80539999999996</v>
      </c>
      <c r="H513" s="658">
        <v>82.19</v>
      </c>
      <c r="I513" s="658">
        <v>244.30500000000001</v>
      </c>
      <c r="J513" s="658">
        <v>34.6</v>
      </c>
      <c r="K513" s="658">
        <v>643.95000000000005</v>
      </c>
      <c r="L513" s="658">
        <v>95.210000000000008</v>
      </c>
      <c r="M513" s="658">
        <v>1649.3520999999998</v>
      </c>
      <c r="N513" s="659">
        <v>262.48</v>
      </c>
      <c r="O513" s="657">
        <v>0</v>
      </c>
      <c r="P513" s="658">
        <v>0</v>
      </c>
      <c r="Q513" s="658">
        <v>1.8</v>
      </c>
      <c r="R513" s="658">
        <v>1.26</v>
      </c>
      <c r="S513" s="658">
        <v>0</v>
      </c>
      <c r="T513" s="658">
        <v>0</v>
      </c>
      <c r="U513" s="658">
        <v>0</v>
      </c>
      <c r="V513" s="658">
        <v>0</v>
      </c>
      <c r="W513" s="658">
        <v>0</v>
      </c>
      <c r="X513" s="658">
        <v>0</v>
      </c>
      <c r="Y513" s="658">
        <v>1.8</v>
      </c>
      <c r="Z513" s="659">
        <v>1.26</v>
      </c>
      <c r="AA513" s="660">
        <v>8256.0543328386448</v>
      </c>
      <c r="AB513" s="658">
        <v>17.357000000000003</v>
      </c>
      <c r="AC513" s="658">
        <v>12.1</v>
      </c>
      <c r="AD513" s="658">
        <v>303.93270000000001</v>
      </c>
      <c r="AE513" s="658">
        <v>38.380000000000003</v>
      </c>
      <c r="AF513" s="658">
        <v>1.8800000000000001</v>
      </c>
      <c r="AG513" s="658">
        <v>0</v>
      </c>
      <c r="AH513" s="658">
        <v>3.8579999999999997</v>
      </c>
      <c r="AI513" s="658">
        <v>7.24</v>
      </c>
      <c r="AJ513" s="658">
        <v>27.187999999999999</v>
      </c>
      <c r="AK513" s="658">
        <v>4.46</v>
      </c>
      <c r="AL513" s="658">
        <v>271.00670000000002</v>
      </c>
      <c r="AM513" s="658">
        <v>26.68</v>
      </c>
      <c r="AN513" s="658">
        <v>439.80539999999996</v>
      </c>
      <c r="AO513" s="658">
        <v>82.19</v>
      </c>
      <c r="AP513" s="658">
        <v>244.30500000000001</v>
      </c>
      <c r="AQ513" s="658">
        <v>34.6</v>
      </c>
      <c r="AR513" s="658">
        <v>643.95000000000005</v>
      </c>
      <c r="AS513" s="658">
        <v>95.210000000000008</v>
      </c>
      <c r="AT513" s="658">
        <v>1649.3520999999998</v>
      </c>
      <c r="AU513" s="658">
        <v>262.48</v>
      </c>
      <c r="AV513" s="657">
        <v>831.14071193000018</v>
      </c>
      <c r="AW513" s="658">
        <v>1747.3906784400003</v>
      </c>
      <c r="AX513" s="658">
        <v>9.3028856100000006</v>
      </c>
      <c r="AY513" s="658">
        <v>179.08537963999999</v>
      </c>
      <c r="AZ513" s="658">
        <v>425.61971281000007</v>
      </c>
      <c r="BA513" s="658">
        <v>1133.3827003800002</v>
      </c>
      <c r="BB513" s="658">
        <v>2210.3728709886441</v>
      </c>
      <c r="BC513" s="658">
        <v>957.12462917000005</v>
      </c>
      <c r="BD513" s="658">
        <v>1735.1534076799999</v>
      </c>
      <c r="BE513" s="659">
        <v>7481.1822982086451</v>
      </c>
      <c r="BF513" s="417"/>
      <c r="BG513" s="408"/>
      <c r="BH513" s="408"/>
      <c r="BI513" s="408"/>
      <c r="BJ513" s="408"/>
      <c r="BK513" s="408"/>
    </row>
    <row r="514" spans="1:63" s="390" customFormat="1" ht="12.75">
      <c r="A514" s="411"/>
      <c r="B514" s="347" t="s">
        <v>362</v>
      </c>
      <c r="C514" s="657">
        <v>17.357000000000003</v>
      </c>
      <c r="D514" s="658">
        <v>0</v>
      </c>
      <c r="E514" s="658">
        <v>303.05470000000003</v>
      </c>
      <c r="F514" s="658">
        <v>0</v>
      </c>
      <c r="G514" s="658">
        <v>439.80539999999996</v>
      </c>
      <c r="H514" s="658">
        <v>0</v>
      </c>
      <c r="I514" s="658">
        <v>244.30500000000001</v>
      </c>
      <c r="J514" s="658">
        <v>0</v>
      </c>
      <c r="K514" s="658">
        <v>643.95000000000005</v>
      </c>
      <c r="L514" s="658">
        <v>0</v>
      </c>
      <c r="M514" s="658">
        <v>1648.4721</v>
      </c>
      <c r="N514" s="659">
        <v>0</v>
      </c>
      <c r="O514" s="657">
        <v>0</v>
      </c>
      <c r="P514" s="658">
        <v>0</v>
      </c>
      <c r="Q514" s="658">
        <v>1.8</v>
      </c>
      <c r="R514" s="658">
        <v>0</v>
      </c>
      <c r="S514" s="658">
        <v>0</v>
      </c>
      <c r="T514" s="658">
        <v>0</v>
      </c>
      <c r="U514" s="658">
        <v>0</v>
      </c>
      <c r="V514" s="658">
        <v>0</v>
      </c>
      <c r="W514" s="658">
        <v>0</v>
      </c>
      <c r="X514" s="658">
        <v>0</v>
      </c>
      <c r="Y514" s="658">
        <v>1.8</v>
      </c>
      <c r="Z514" s="659">
        <v>0</v>
      </c>
      <c r="AA514" s="660">
        <v>5027.938555099633</v>
      </c>
      <c r="AB514" s="658">
        <v>17.357000000000003</v>
      </c>
      <c r="AC514" s="658">
        <v>0</v>
      </c>
      <c r="AD514" s="658">
        <v>303.05270000000002</v>
      </c>
      <c r="AE514" s="658">
        <v>0</v>
      </c>
      <c r="AF514" s="658">
        <v>1.8800000000000001</v>
      </c>
      <c r="AG514" s="658">
        <v>0</v>
      </c>
      <c r="AH514" s="658">
        <v>3.8579999999999997</v>
      </c>
      <c r="AI514" s="658">
        <v>0</v>
      </c>
      <c r="AJ514" s="658">
        <v>27.187999999999999</v>
      </c>
      <c r="AK514" s="658">
        <v>0</v>
      </c>
      <c r="AL514" s="658">
        <v>270.12670000000003</v>
      </c>
      <c r="AM514" s="658">
        <v>0</v>
      </c>
      <c r="AN514" s="658">
        <v>439.80539999999996</v>
      </c>
      <c r="AO514" s="658">
        <v>0</v>
      </c>
      <c r="AP514" s="658">
        <v>244.30500000000001</v>
      </c>
      <c r="AQ514" s="658">
        <v>0</v>
      </c>
      <c r="AR514" s="658">
        <v>643.95000000000005</v>
      </c>
      <c r="AS514" s="658">
        <v>0</v>
      </c>
      <c r="AT514" s="658">
        <v>1648.4721</v>
      </c>
      <c r="AU514" s="658">
        <v>0</v>
      </c>
      <c r="AV514" s="657">
        <v>412.25293614000003</v>
      </c>
      <c r="AW514" s="658">
        <v>909.4029518496327</v>
      </c>
      <c r="AX514" s="658">
        <v>4.3799008500000003</v>
      </c>
      <c r="AY514" s="658">
        <v>7.9249061899999997</v>
      </c>
      <c r="AZ514" s="658">
        <v>78.783043153406084</v>
      </c>
      <c r="BA514" s="658">
        <v>818.3151016562266</v>
      </c>
      <c r="BB514" s="658">
        <v>1256.4184574999999</v>
      </c>
      <c r="BC514" s="658">
        <v>720.42431657000009</v>
      </c>
      <c r="BD514" s="658">
        <v>1266.3731141399999</v>
      </c>
      <c r="BE514" s="659">
        <v>4564.8717761996331</v>
      </c>
      <c r="BF514" s="417"/>
      <c r="BG514" s="408"/>
      <c r="BH514" s="408"/>
      <c r="BI514" s="408"/>
      <c r="BJ514" s="408"/>
      <c r="BK514" s="408"/>
    </row>
    <row r="515" spans="1:63" s="390" customFormat="1" ht="12.75">
      <c r="A515" s="411"/>
      <c r="B515" s="347" t="s">
        <v>363</v>
      </c>
      <c r="C515" s="657">
        <v>13.359</v>
      </c>
      <c r="D515" s="658">
        <v>0</v>
      </c>
      <c r="E515" s="658">
        <v>260.54660000000001</v>
      </c>
      <c r="F515" s="658">
        <v>0</v>
      </c>
      <c r="G515" s="658">
        <v>406.80099999999999</v>
      </c>
      <c r="H515" s="658">
        <v>0</v>
      </c>
      <c r="I515" s="658">
        <v>191.47899999999998</v>
      </c>
      <c r="J515" s="658">
        <v>0</v>
      </c>
      <c r="K515" s="658">
        <v>581.97500000000002</v>
      </c>
      <c r="L515" s="658">
        <v>0</v>
      </c>
      <c r="M515" s="658">
        <v>1454.1606000000002</v>
      </c>
      <c r="N515" s="659">
        <v>0</v>
      </c>
      <c r="O515" s="657">
        <v>0</v>
      </c>
      <c r="P515" s="658">
        <v>0</v>
      </c>
      <c r="Q515" s="658">
        <v>1.8</v>
      </c>
      <c r="R515" s="658">
        <v>0</v>
      </c>
      <c r="S515" s="658">
        <v>0</v>
      </c>
      <c r="T515" s="658">
        <v>0</v>
      </c>
      <c r="U515" s="658">
        <v>0</v>
      </c>
      <c r="V515" s="658">
        <v>0</v>
      </c>
      <c r="W515" s="658">
        <v>0</v>
      </c>
      <c r="X515" s="658">
        <v>0</v>
      </c>
      <c r="Y515" s="658">
        <v>1.8</v>
      </c>
      <c r="Z515" s="659">
        <v>0</v>
      </c>
      <c r="AA515" s="660">
        <v>4157.4280102019411</v>
      </c>
      <c r="AB515" s="658">
        <v>13.359</v>
      </c>
      <c r="AC515" s="658">
        <v>0</v>
      </c>
      <c r="AD515" s="658">
        <v>260.54660000000001</v>
      </c>
      <c r="AE515" s="658">
        <v>0</v>
      </c>
      <c r="AF515" s="658">
        <v>1.81</v>
      </c>
      <c r="AG515" s="658">
        <v>0</v>
      </c>
      <c r="AH515" s="658">
        <v>2.383</v>
      </c>
      <c r="AI515" s="658">
        <v>0</v>
      </c>
      <c r="AJ515" s="658">
        <v>15.584</v>
      </c>
      <c r="AK515" s="658">
        <v>0</v>
      </c>
      <c r="AL515" s="658">
        <v>240.76960000000003</v>
      </c>
      <c r="AM515" s="658">
        <v>0</v>
      </c>
      <c r="AN515" s="658">
        <v>406.80099999999999</v>
      </c>
      <c r="AO515" s="658">
        <v>0</v>
      </c>
      <c r="AP515" s="658">
        <v>191.47899999999998</v>
      </c>
      <c r="AQ515" s="658">
        <v>0</v>
      </c>
      <c r="AR515" s="658">
        <v>581.97500000000002</v>
      </c>
      <c r="AS515" s="658">
        <v>0</v>
      </c>
      <c r="AT515" s="658">
        <v>1454.1606000000002</v>
      </c>
      <c r="AU515" s="658">
        <v>0</v>
      </c>
      <c r="AV515" s="657">
        <v>178.85729637999998</v>
      </c>
      <c r="AW515" s="658">
        <v>767.1409279119398</v>
      </c>
      <c r="AX515" s="658">
        <v>4.0260781200000002</v>
      </c>
      <c r="AY515" s="658">
        <v>5.0349988999999997</v>
      </c>
      <c r="AZ515" s="658">
        <v>31.308542832196629</v>
      </c>
      <c r="BA515" s="658">
        <v>726.77130805974321</v>
      </c>
      <c r="BB515" s="658">
        <v>1150.3258324200001</v>
      </c>
      <c r="BC515" s="658">
        <v>597.95807158000002</v>
      </c>
      <c r="BD515" s="658">
        <v>1000.7160404900001</v>
      </c>
      <c r="BE515" s="659">
        <v>3694.9981687819404</v>
      </c>
      <c r="BF515" s="417"/>
      <c r="BG515" s="408"/>
      <c r="BH515" s="408"/>
      <c r="BI515" s="408"/>
      <c r="BJ515" s="408"/>
      <c r="BK515" s="408"/>
    </row>
    <row r="516" spans="1:63" s="390" customFormat="1" ht="12.75">
      <c r="A516" s="411"/>
      <c r="B516" s="347" t="s">
        <v>364</v>
      </c>
      <c r="C516" s="657">
        <v>0</v>
      </c>
      <c r="D516" s="658">
        <v>0</v>
      </c>
      <c r="E516" s="658">
        <v>0</v>
      </c>
      <c r="F516" s="658">
        <v>0</v>
      </c>
      <c r="G516" s="658">
        <v>0</v>
      </c>
      <c r="H516" s="658">
        <v>0</v>
      </c>
      <c r="I516" s="658">
        <v>0</v>
      </c>
      <c r="J516" s="658">
        <v>0</v>
      </c>
      <c r="K516" s="658">
        <v>0</v>
      </c>
      <c r="L516" s="658">
        <v>0</v>
      </c>
      <c r="M516" s="658">
        <v>0</v>
      </c>
      <c r="N516" s="659">
        <v>0</v>
      </c>
      <c r="O516" s="657">
        <v>0</v>
      </c>
      <c r="P516" s="658">
        <v>0</v>
      </c>
      <c r="Q516" s="658">
        <v>0</v>
      </c>
      <c r="R516" s="658">
        <v>0</v>
      </c>
      <c r="S516" s="658">
        <v>0</v>
      </c>
      <c r="T516" s="658">
        <v>0</v>
      </c>
      <c r="U516" s="658">
        <v>0</v>
      </c>
      <c r="V516" s="658">
        <v>0</v>
      </c>
      <c r="W516" s="658">
        <v>0</v>
      </c>
      <c r="X516" s="658">
        <v>0</v>
      </c>
      <c r="Y516" s="658">
        <v>0</v>
      </c>
      <c r="Z516" s="659">
        <v>0</v>
      </c>
      <c r="AA516" s="660">
        <v>0</v>
      </c>
      <c r="AB516" s="658">
        <v>0</v>
      </c>
      <c r="AC516" s="658">
        <v>0</v>
      </c>
      <c r="AD516" s="658">
        <v>0</v>
      </c>
      <c r="AE516" s="658">
        <v>0</v>
      </c>
      <c r="AF516" s="658">
        <v>0</v>
      </c>
      <c r="AG516" s="658">
        <v>0</v>
      </c>
      <c r="AH516" s="658">
        <v>0</v>
      </c>
      <c r="AI516" s="658">
        <v>0</v>
      </c>
      <c r="AJ516" s="658">
        <v>0</v>
      </c>
      <c r="AK516" s="658">
        <v>0</v>
      </c>
      <c r="AL516" s="658">
        <v>0</v>
      </c>
      <c r="AM516" s="658">
        <v>0</v>
      </c>
      <c r="AN516" s="658">
        <v>0</v>
      </c>
      <c r="AO516" s="658">
        <v>0</v>
      </c>
      <c r="AP516" s="658">
        <v>0</v>
      </c>
      <c r="AQ516" s="658">
        <v>0</v>
      </c>
      <c r="AR516" s="658">
        <v>0</v>
      </c>
      <c r="AS516" s="658">
        <v>0</v>
      </c>
      <c r="AT516" s="658">
        <v>0</v>
      </c>
      <c r="AU516" s="658">
        <v>0</v>
      </c>
      <c r="AV516" s="657">
        <v>0</v>
      </c>
      <c r="AW516" s="658">
        <v>0</v>
      </c>
      <c r="AX516" s="658">
        <v>0</v>
      </c>
      <c r="AY516" s="658">
        <v>0</v>
      </c>
      <c r="AZ516" s="658">
        <v>0</v>
      </c>
      <c r="BA516" s="658">
        <v>0</v>
      </c>
      <c r="BB516" s="658">
        <v>0</v>
      </c>
      <c r="BC516" s="658">
        <v>0</v>
      </c>
      <c r="BD516" s="658">
        <v>0</v>
      </c>
      <c r="BE516" s="659">
        <v>0</v>
      </c>
      <c r="BF516" s="417"/>
      <c r="BG516" s="408"/>
      <c r="BH516" s="408"/>
      <c r="BI516" s="408"/>
      <c r="BJ516" s="408"/>
      <c r="BK516" s="408"/>
    </row>
    <row r="517" spans="1:63" s="390" customFormat="1" ht="12.75">
      <c r="A517" s="411"/>
      <c r="B517" s="347" t="s">
        <v>365</v>
      </c>
      <c r="C517" s="657">
        <v>0</v>
      </c>
      <c r="D517" s="658">
        <v>0</v>
      </c>
      <c r="E517" s="658">
        <v>0</v>
      </c>
      <c r="F517" s="658">
        <v>0</v>
      </c>
      <c r="G517" s="658">
        <v>0</v>
      </c>
      <c r="H517" s="658">
        <v>0</v>
      </c>
      <c r="I517" s="658">
        <v>0</v>
      </c>
      <c r="J517" s="658">
        <v>0</v>
      </c>
      <c r="K517" s="658">
        <v>6</v>
      </c>
      <c r="L517" s="658">
        <v>0</v>
      </c>
      <c r="M517" s="658">
        <v>6</v>
      </c>
      <c r="N517" s="659">
        <v>0</v>
      </c>
      <c r="O517" s="657">
        <v>0</v>
      </c>
      <c r="P517" s="658">
        <v>0</v>
      </c>
      <c r="Q517" s="658">
        <v>0</v>
      </c>
      <c r="R517" s="658">
        <v>0</v>
      </c>
      <c r="S517" s="658">
        <v>0</v>
      </c>
      <c r="T517" s="658">
        <v>0</v>
      </c>
      <c r="U517" s="658">
        <v>0</v>
      </c>
      <c r="V517" s="658">
        <v>0</v>
      </c>
      <c r="W517" s="658">
        <v>0</v>
      </c>
      <c r="X517" s="658">
        <v>0</v>
      </c>
      <c r="Y517" s="658">
        <v>0</v>
      </c>
      <c r="Z517" s="659">
        <v>0</v>
      </c>
      <c r="AA517" s="660">
        <v>572.26570831000004</v>
      </c>
      <c r="AB517" s="658">
        <v>0</v>
      </c>
      <c r="AC517" s="658">
        <v>0</v>
      </c>
      <c r="AD517" s="658">
        <v>0</v>
      </c>
      <c r="AE517" s="658">
        <v>0</v>
      </c>
      <c r="AF517" s="658">
        <v>0</v>
      </c>
      <c r="AG517" s="658">
        <v>0</v>
      </c>
      <c r="AH517" s="658">
        <v>0</v>
      </c>
      <c r="AI517" s="658">
        <v>0</v>
      </c>
      <c r="AJ517" s="658">
        <v>0</v>
      </c>
      <c r="AK517" s="658">
        <v>0</v>
      </c>
      <c r="AL517" s="658">
        <v>0</v>
      </c>
      <c r="AM517" s="658">
        <v>0</v>
      </c>
      <c r="AN517" s="658">
        <v>0</v>
      </c>
      <c r="AO517" s="658">
        <v>0</v>
      </c>
      <c r="AP517" s="658">
        <v>0</v>
      </c>
      <c r="AQ517" s="658">
        <v>0</v>
      </c>
      <c r="AR517" s="658">
        <v>6</v>
      </c>
      <c r="AS517" s="658">
        <v>0</v>
      </c>
      <c r="AT517" s="658">
        <v>6</v>
      </c>
      <c r="AU517" s="658">
        <v>0</v>
      </c>
      <c r="AV517" s="657">
        <v>0</v>
      </c>
      <c r="AW517" s="658">
        <v>0</v>
      </c>
      <c r="AX517" s="658">
        <v>0</v>
      </c>
      <c r="AY517" s="658">
        <v>0</v>
      </c>
      <c r="AZ517" s="658">
        <v>0</v>
      </c>
      <c r="BA517" s="658">
        <v>0</v>
      </c>
      <c r="BB517" s="658">
        <v>0</v>
      </c>
      <c r="BC517" s="658">
        <v>0</v>
      </c>
      <c r="BD517" s="658">
        <v>119.74819796</v>
      </c>
      <c r="BE517" s="659">
        <v>119.74819796</v>
      </c>
      <c r="BF517" s="417"/>
      <c r="BG517" s="408"/>
      <c r="BH517" s="408"/>
      <c r="BI517" s="408"/>
      <c r="BJ517" s="408"/>
      <c r="BK517" s="408"/>
    </row>
    <row r="518" spans="1:63" s="390" customFormat="1" ht="12.75">
      <c r="A518" s="411"/>
      <c r="B518" s="347" t="s">
        <v>366</v>
      </c>
      <c r="C518" s="657">
        <v>5.2459999999999996</v>
      </c>
      <c r="D518" s="658">
        <v>0</v>
      </c>
      <c r="E518" s="658">
        <v>164.65360000000001</v>
      </c>
      <c r="F518" s="658">
        <v>0</v>
      </c>
      <c r="G518" s="658">
        <v>230.84100000000001</v>
      </c>
      <c r="H518" s="658">
        <v>0</v>
      </c>
      <c r="I518" s="658">
        <v>142.89699999999999</v>
      </c>
      <c r="J518" s="658">
        <v>0</v>
      </c>
      <c r="K518" s="658">
        <v>92.265000000000001</v>
      </c>
      <c r="L518" s="658">
        <v>0</v>
      </c>
      <c r="M518" s="658">
        <v>635.90260000000001</v>
      </c>
      <c r="N518" s="659">
        <v>0</v>
      </c>
      <c r="O518" s="657">
        <v>0</v>
      </c>
      <c r="P518" s="658">
        <v>0</v>
      </c>
      <c r="Q518" s="658">
        <v>0</v>
      </c>
      <c r="R518" s="658">
        <v>0</v>
      </c>
      <c r="S518" s="658">
        <v>0</v>
      </c>
      <c r="T518" s="658">
        <v>0</v>
      </c>
      <c r="U518" s="658">
        <v>0</v>
      </c>
      <c r="V518" s="658">
        <v>0</v>
      </c>
      <c r="W518" s="658">
        <v>0</v>
      </c>
      <c r="X518" s="658">
        <v>0</v>
      </c>
      <c r="Y518" s="658">
        <v>0</v>
      </c>
      <c r="Z518" s="659">
        <v>0</v>
      </c>
      <c r="AA518" s="660">
        <v>2324.3313765188568</v>
      </c>
      <c r="AB518" s="658">
        <v>5.2459999999999996</v>
      </c>
      <c r="AC518" s="658">
        <v>0</v>
      </c>
      <c r="AD518" s="658">
        <v>164.89360000000002</v>
      </c>
      <c r="AE518" s="658">
        <v>0</v>
      </c>
      <c r="AF518" s="658">
        <v>0</v>
      </c>
      <c r="AG518" s="658">
        <v>0</v>
      </c>
      <c r="AH518" s="658">
        <v>0.122</v>
      </c>
      <c r="AI518" s="658">
        <v>0</v>
      </c>
      <c r="AJ518" s="658">
        <v>7.45</v>
      </c>
      <c r="AK518" s="658">
        <v>0</v>
      </c>
      <c r="AL518" s="658">
        <v>157.32159999999999</v>
      </c>
      <c r="AM518" s="658">
        <v>0</v>
      </c>
      <c r="AN518" s="658">
        <v>230.84100000000001</v>
      </c>
      <c r="AO518" s="658">
        <v>0</v>
      </c>
      <c r="AP518" s="658">
        <v>142.89699999999999</v>
      </c>
      <c r="AQ518" s="658">
        <v>0</v>
      </c>
      <c r="AR518" s="658">
        <v>92.265000000000001</v>
      </c>
      <c r="AS518" s="658">
        <v>0</v>
      </c>
      <c r="AT518" s="658">
        <v>635.90260000000001</v>
      </c>
      <c r="AU518" s="658">
        <v>0</v>
      </c>
      <c r="AV518" s="657">
        <v>149.34932079999999</v>
      </c>
      <c r="AW518" s="658">
        <v>595.33871445885654</v>
      </c>
      <c r="AX518" s="658">
        <v>0</v>
      </c>
      <c r="AY518" s="658">
        <v>1.06491238</v>
      </c>
      <c r="AZ518" s="658">
        <v>21.415174424222482</v>
      </c>
      <c r="BA518" s="658">
        <v>572.85862765463401</v>
      </c>
      <c r="BB518" s="658">
        <v>796.93133748999981</v>
      </c>
      <c r="BC518" s="658">
        <v>520.56546306999996</v>
      </c>
      <c r="BD518" s="658">
        <v>254.81492749999998</v>
      </c>
      <c r="BE518" s="659">
        <v>2316.9997633188564</v>
      </c>
      <c r="BF518" s="417"/>
      <c r="BG518" s="408"/>
      <c r="BH518" s="408"/>
      <c r="BI518" s="408"/>
      <c r="BJ518" s="408"/>
      <c r="BK518" s="408"/>
    </row>
    <row r="519" spans="1:63" s="390" customFormat="1" ht="12.75">
      <c r="A519" s="411"/>
      <c r="B519" s="347" t="s">
        <v>367</v>
      </c>
      <c r="C519" s="657">
        <v>8.1129999999999995</v>
      </c>
      <c r="D519" s="658">
        <v>0</v>
      </c>
      <c r="E519" s="658">
        <v>95.893000000000015</v>
      </c>
      <c r="F519" s="658">
        <v>0</v>
      </c>
      <c r="G519" s="658">
        <v>175.96</v>
      </c>
      <c r="H519" s="658">
        <v>0</v>
      </c>
      <c r="I519" s="658">
        <v>48.581999999999994</v>
      </c>
      <c r="J519" s="658">
        <v>0</v>
      </c>
      <c r="K519" s="658">
        <v>483.71</v>
      </c>
      <c r="L519" s="658">
        <v>0</v>
      </c>
      <c r="M519" s="658">
        <v>812.25799999999992</v>
      </c>
      <c r="N519" s="659">
        <v>0</v>
      </c>
      <c r="O519" s="657">
        <v>0</v>
      </c>
      <c r="P519" s="658">
        <v>0</v>
      </c>
      <c r="Q519" s="658">
        <v>1.8</v>
      </c>
      <c r="R519" s="658">
        <v>0</v>
      </c>
      <c r="S519" s="658">
        <v>0</v>
      </c>
      <c r="T519" s="658">
        <v>0</v>
      </c>
      <c r="U519" s="658">
        <v>0</v>
      </c>
      <c r="V519" s="658">
        <v>0</v>
      </c>
      <c r="W519" s="658">
        <v>0</v>
      </c>
      <c r="X519" s="658">
        <v>0</v>
      </c>
      <c r="Y519" s="658">
        <v>1.8</v>
      </c>
      <c r="Z519" s="659">
        <v>0</v>
      </c>
      <c r="AA519" s="660">
        <v>1260.8309253730831</v>
      </c>
      <c r="AB519" s="658">
        <v>8.1129999999999995</v>
      </c>
      <c r="AC519" s="658">
        <v>0</v>
      </c>
      <c r="AD519" s="658">
        <v>95.65300000000002</v>
      </c>
      <c r="AE519" s="658">
        <v>0</v>
      </c>
      <c r="AF519" s="658">
        <v>1.81</v>
      </c>
      <c r="AG519" s="658">
        <v>0</v>
      </c>
      <c r="AH519" s="658">
        <v>2.2610000000000001</v>
      </c>
      <c r="AI519" s="658">
        <v>0</v>
      </c>
      <c r="AJ519" s="658">
        <v>8.1340000000000003</v>
      </c>
      <c r="AK519" s="658">
        <v>0</v>
      </c>
      <c r="AL519" s="658">
        <v>83.448000000000008</v>
      </c>
      <c r="AM519" s="658">
        <v>0</v>
      </c>
      <c r="AN519" s="658">
        <v>175.96</v>
      </c>
      <c r="AO519" s="658">
        <v>0</v>
      </c>
      <c r="AP519" s="658">
        <v>48.581999999999994</v>
      </c>
      <c r="AQ519" s="658">
        <v>0</v>
      </c>
      <c r="AR519" s="658">
        <v>483.71</v>
      </c>
      <c r="AS519" s="658">
        <v>0</v>
      </c>
      <c r="AT519" s="658">
        <v>812.25799999999992</v>
      </c>
      <c r="AU519" s="658">
        <v>0</v>
      </c>
      <c r="AV519" s="657">
        <v>29.507975580000004</v>
      </c>
      <c r="AW519" s="658">
        <v>171.80221345308325</v>
      </c>
      <c r="AX519" s="658">
        <v>4.0260781200000002</v>
      </c>
      <c r="AY519" s="658">
        <v>3.9700865199999997</v>
      </c>
      <c r="AZ519" s="658">
        <v>9.8933684079741511</v>
      </c>
      <c r="BA519" s="658">
        <v>153.91268040510911</v>
      </c>
      <c r="BB519" s="658">
        <v>353.39449493000006</v>
      </c>
      <c r="BC519" s="658">
        <v>77.392608510000002</v>
      </c>
      <c r="BD519" s="658">
        <v>626.15291503000003</v>
      </c>
      <c r="BE519" s="659">
        <v>1258.2502075030832</v>
      </c>
      <c r="BF519" s="417"/>
      <c r="BG519" s="408"/>
      <c r="BH519" s="408"/>
      <c r="BI519" s="408"/>
      <c r="BJ519" s="408"/>
      <c r="BK519" s="408"/>
    </row>
    <row r="520" spans="1:63" s="390" customFormat="1" ht="12.75">
      <c r="A520" s="411"/>
      <c r="B520" s="347" t="s">
        <v>368</v>
      </c>
      <c r="C520" s="657">
        <v>3.9979999999999998</v>
      </c>
      <c r="D520" s="658">
        <v>0</v>
      </c>
      <c r="E520" s="658">
        <v>42.508100000000006</v>
      </c>
      <c r="F520" s="658">
        <v>0</v>
      </c>
      <c r="G520" s="658">
        <v>33.004400000000004</v>
      </c>
      <c r="H520" s="658">
        <v>0</v>
      </c>
      <c r="I520" s="658">
        <v>52.826000000000001</v>
      </c>
      <c r="J520" s="658">
        <v>0</v>
      </c>
      <c r="K520" s="658">
        <v>61.974999999999994</v>
      </c>
      <c r="L520" s="658">
        <v>0</v>
      </c>
      <c r="M520" s="658">
        <v>194.3115</v>
      </c>
      <c r="N520" s="659">
        <v>0</v>
      </c>
      <c r="O520" s="657">
        <v>0</v>
      </c>
      <c r="P520" s="658">
        <v>0</v>
      </c>
      <c r="Q520" s="658">
        <v>0</v>
      </c>
      <c r="R520" s="658">
        <v>0</v>
      </c>
      <c r="S520" s="658">
        <v>0</v>
      </c>
      <c r="T520" s="658">
        <v>0</v>
      </c>
      <c r="U520" s="658">
        <v>0</v>
      </c>
      <c r="V520" s="658">
        <v>0</v>
      </c>
      <c r="W520" s="658">
        <v>0</v>
      </c>
      <c r="X520" s="658">
        <v>0</v>
      </c>
      <c r="Y520" s="658">
        <v>0</v>
      </c>
      <c r="Z520" s="659">
        <v>0</v>
      </c>
      <c r="AA520" s="660">
        <v>870.51054489769308</v>
      </c>
      <c r="AB520" s="658">
        <v>3.9979999999999998</v>
      </c>
      <c r="AC520" s="658">
        <v>0</v>
      </c>
      <c r="AD520" s="658">
        <v>42.506100000000011</v>
      </c>
      <c r="AE520" s="658">
        <v>0</v>
      </c>
      <c r="AF520" s="658">
        <v>7.0000000000000007E-2</v>
      </c>
      <c r="AG520" s="658">
        <v>0</v>
      </c>
      <c r="AH520" s="658">
        <v>1.4750000000000001</v>
      </c>
      <c r="AI520" s="658">
        <v>0</v>
      </c>
      <c r="AJ520" s="658">
        <v>11.604000000000001</v>
      </c>
      <c r="AK520" s="658">
        <v>0</v>
      </c>
      <c r="AL520" s="658">
        <v>29.357100000000003</v>
      </c>
      <c r="AM520" s="658">
        <v>0</v>
      </c>
      <c r="AN520" s="658">
        <v>33.004400000000004</v>
      </c>
      <c r="AO520" s="658">
        <v>0</v>
      </c>
      <c r="AP520" s="658">
        <v>52.826000000000001</v>
      </c>
      <c r="AQ520" s="658">
        <v>0</v>
      </c>
      <c r="AR520" s="658">
        <v>61.974999999999994</v>
      </c>
      <c r="AS520" s="658">
        <v>0</v>
      </c>
      <c r="AT520" s="658">
        <v>194.3115</v>
      </c>
      <c r="AU520" s="658">
        <v>0</v>
      </c>
      <c r="AV520" s="657">
        <v>233.39563975999999</v>
      </c>
      <c r="AW520" s="658">
        <v>142.26202393769282</v>
      </c>
      <c r="AX520" s="658">
        <v>0.35382272999999997</v>
      </c>
      <c r="AY520" s="658">
        <v>2.8899072900000005</v>
      </c>
      <c r="AZ520" s="658">
        <v>47.474500321209447</v>
      </c>
      <c r="BA520" s="658">
        <v>91.543793596483354</v>
      </c>
      <c r="BB520" s="658">
        <v>106.09262508</v>
      </c>
      <c r="BC520" s="658">
        <v>122.46624499000002</v>
      </c>
      <c r="BD520" s="658">
        <v>265.65707364999997</v>
      </c>
      <c r="BE520" s="659">
        <v>869.87360741769294</v>
      </c>
      <c r="BF520" s="417"/>
      <c r="BG520" s="408"/>
      <c r="BH520" s="408"/>
      <c r="BI520" s="408"/>
      <c r="BJ520" s="408"/>
      <c r="BK520" s="408"/>
    </row>
    <row r="521" spans="1:63" s="390" customFormat="1" ht="12.75">
      <c r="A521" s="411"/>
      <c r="B521" s="347" t="s">
        <v>369</v>
      </c>
      <c r="C521" s="657">
        <v>0</v>
      </c>
      <c r="D521" s="658">
        <v>0</v>
      </c>
      <c r="E521" s="658">
        <v>0</v>
      </c>
      <c r="F521" s="658">
        <v>0</v>
      </c>
      <c r="G521" s="658">
        <v>0</v>
      </c>
      <c r="H521" s="658">
        <v>0</v>
      </c>
      <c r="I521" s="658">
        <v>0</v>
      </c>
      <c r="J521" s="658">
        <v>0</v>
      </c>
      <c r="K521" s="658">
        <v>0</v>
      </c>
      <c r="L521" s="658">
        <v>0</v>
      </c>
      <c r="M521" s="658">
        <v>0</v>
      </c>
      <c r="N521" s="659">
        <v>0</v>
      </c>
      <c r="O521" s="657">
        <v>0</v>
      </c>
      <c r="P521" s="658">
        <v>0</v>
      </c>
      <c r="Q521" s="658">
        <v>0</v>
      </c>
      <c r="R521" s="658">
        <v>0</v>
      </c>
      <c r="S521" s="658">
        <v>0</v>
      </c>
      <c r="T521" s="658">
        <v>0</v>
      </c>
      <c r="U521" s="658">
        <v>0</v>
      </c>
      <c r="V521" s="658">
        <v>0</v>
      </c>
      <c r="W521" s="658">
        <v>0</v>
      </c>
      <c r="X521" s="658">
        <v>0</v>
      </c>
      <c r="Y521" s="658">
        <v>0</v>
      </c>
      <c r="Z521" s="659">
        <v>0</v>
      </c>
      <c r="AA521" s="660">
        <v>0</v>
      </c>
      <c r="AB521" s="658">
        <v>0</v>
      </c>
      <c r="AC521" s="658">
        <v>0</v>
      </c>
      <c r="AD521" s="658">
        <v>0</v>
      </c>
      <c r="AE521" s="658">
        <v>0</v>
      </c>
      <c r="AF521" s="658">
        <v>0</v>
      </c>
      <c r="AG521" s="658">
        <v>0</v>
      </c>
      <c r="AH521" s="658">
        <v>0</v>
      </c>
      <c r="AI521" s="658">
        <v>0</v>
      </c>
      <c r="AJ521" s="658">
        <v>0</v>
      </c>
      <c r="AK521" s="658">
        <v>0</v>
      </c>
      <c r="AL521" s="658">
        <v>0</v>
      </c>
      <c r="AM521" s="658">
        <v>0</v>
      </c>
      <c r="AN521" s="658">
        <v>0</v>
      </c>
      <c r="AO521" s="658">
        <v>0</v>
      </c>
      <c r="AP521" s="658">
        <v>0</v>
      </c>
      <c r="AQ521" s="658">
        <v>0</v>
      </c>
      <c r="AR521" s="658">
        <v>0</v>
      </c>
      <c r="AS521" s="658">
        <v>0</v>
      </c>
      <c r="AT521" s="658">
        <v>0</v>
      </c>
      <c r="AU521" s="658">
        <v>0</v>
      </c>
      <c r="AV521" s="657">
        <v>0</v>
      </c>
      <c r="AW521" s="658">
        <v>0</v>
      </c>
      <c r="AX521" s="658">
        <v>0</v>
      </c>
      <c r="AY521" s="658">
        <v>0</v>
      </c>
      <c r="AZ521" s="658">
        <v>0</v>
      </c>
      <c r="BA521" s="658">
        <v>0</v>
      </c>
      <c r="BB521" s="658">
        <v>0</v>
      </c>
      <c r="BC521" s="658">
        <v>0</v>
      </c>
      <c r="BD521" s="658">
        <v>0</v>
      </c>
      <c r="BE521" s="659">
        <v>0</v>
      </c>
      <c r="BF521" s="417"/>
      <c r="BG521" s="408"/>
      <c r="BH521" s="408"/>
      <c r="BI521" s="408"/>
      <c r="BJ521" s="408"/>
      <c r="BK521" s="408"/>
    </row>
    <row r="522" spans="1:63" s="390" customFormat="1" ht="12.75">
      <c r="A522" s="411"/>
      <c r="B522" s="347" t="s">
        <v>370</v>
      </c>
      <c r="C522" s="657">
        <v>0</v>
      </c>
      <c r="D522" s="658">
        <v>0</v>
      </c>
      <c r="E522" s="658">
        <v>9.8000000000000004E-2</v>
      </c>
      <c r="F522" s="658">
        <v>0</v>
      </c>
      <c r="G522" s="658">
        <v>0</v>
      </c>
      <c r="H522" s="658">
        <v>0</v>
      </c>
      <c r="I522" s="658">
        <v>0</v>
      </c>
      <c r="J522" s="658">
        <v>0</v>
      </c>
      <c r="K522" s="658">
        <v>0</v>
      </c>
      <c r="L522" s="658">
        <v>0</v>
      </c>
      <c r="M522" s="658">
        <v>9.8000000000000004E-2</v>
      </c>
      <c r="N522" s="659">
        <v>0</v>
      </c>
      <c r="O522" s="657">
        <v>0</v>
      </c>
      <c r="P522" s="658">
        <v>0</v>
      </c>
      <c r="Q522" s="658">
        <v>0</v>
      </c>
      <c r="R522" s="658">
        <v>0</v>
      </c>
      <c r="S522" s="658">
        <v>0</v>
      </c>
      <c r="T522" s="658">
        <v>0</v>
      </c>
      <c r="U522" s="658">
        <v>0</v>
      </c>
      <c r="V522" s="658">
        <v>0</v>
      </c>
      <c r="W522" s="658">
        <v>0</v>
      </c>
      <c r="X522" s="658">
        <v>0</v>
      </c>
      <c r="Y522" s="658">
        <v>0</v>
      </c>
      <c r="Z522" s="659">
        <v>0</v>
      </c>
      <c r="AA522" s="660">
        <v>0</v>
      </c>
      <c r="AB522" s="658">
        <v>0</v>
      </c>
      <c r="AC522" s="658">
        <v>0</v>
      </c>
      <c r="AD522" s="658">
        <v>9.8000000000000004E-2</v>
      </c>
      <c r="AE522" s="658">
        <v>0</v>
      </c>
      <c r="AF522" s="658">
        <v>0</v>
      </c>
      <c r="AG522" s="658">
        <v>0</v>
      </c>
      <c r="AH522" s="658">
        <v>0</v>
      </c>
      <c r="AI522" s="658">
        <v>0</v>
      </c>
      <c r="AJ522" s="658">
        <v>0</v>
      </c>
      <c r="AK522" s="658">
        <v>0</v>
      </c>
      <c r="AL522" s="658">
        <v>9.8000000000000004E-2</v>
      </c>
      <c r="AM522" s="658">
        <v>0</v>
      </c>
      <c r="AN522" s="658">
        <v>0</v>
      </c>
      <c r="AO522" s="658">
        <v>0</v>
      </c>
      <c r="AP522" s="658">
        <v>0</v>
      </c>
      <c r="AQ522" s="658">
        <v>0</v>
      </c>
      <c r="AR522" s="658">
        <v>0</v>
      </c>
      <c r="AS522" s="658">
        <v>0</v>
      </c>
      <c r="AT522" s="658">
        <v>9.8000000000000004E-2</v>
      </c>
      <c r="AU522" s="658">
        <v>0</v>
      </c>
      <c r="AV522" s="657">
        <v>0</v>
      </c>
      <c r="AW522" s="658">
        <v>0</v>
      </c>
      <c r="AX522" s="658">
        <v>0</v>
      </c>
      <c r="AY522" s="658">
        <v>0</v>
      </c>
      <c r="AZ522" s="658">
        <v>0</v>
      </c>
      <c r="BA522" s="658">
        <v>0</v>
      </c>
      <c r="BB522" s="658">
        <v>0</v>
      </c>
      <c r="BC522" s="658">
        <v>0</v>
      </c>
      <c r="BD522" s="658">
        <v>0</v>
      </c>
      <c r="BE522" s="659">
        <v>0</v>
      </c>
      <c r="BF522" s="417"/>
      <c r="BG522" s="408"/>
      <c r="BH522" s="408"/>
      <c r="BI522" s="408"/>
      <c r="BJ522" s="408"/>
      <c r="BK522" s="408"/>
    </row>
    <row r="523" spans="1:63" s="390" customFormat="1" ht="12.75">
      <c r="A523" s="411"/>
      <c r="B523" s="347" t="s">
        <v>371</v>
      </c>
      <c r="C523" s="657">
        <v>3.44</v>
      </c>
      <c r="D523" s="658">
        <v>0</v>
      </c>
      <c r="E523" s="658">
        <v>29.36</v>
      </c>
      <c r="F523" s="658">
        <v>0</v>
      </c>
      <c r="G523" s="658">
        <v>22.830400000000001</v>
      </c>
      <c r="H523" s="658">
        <v>0</v>
      </c>
      <c r="I523" s="658">
        <v>46.396000000000001</v>
      </c>
      <c r="J523" s="658">
        <v>0</v>
      </c>
      <c r="K523" s="658">
        <v>51.23</v>
      </c>
      <c r="L523" s="658">
        <v>0</v>
      </c>
      <c r="M523" s="658">
        <v>153.25639999999999</v>
      </c>
      <c r="N523" s="659">
        <v>0</v>
      </c>
      <c r="O523" s="657">
        <v>0</v>
      </c>
      <c r="P523" s="658">
        <v>0</v>
      </c>
      <c r="Q523" s="658">
        <v>0</v>
      </c>
      <c r="R523" s="658">
        <v>0</v>
      </c>
      <c r="S523" s="658">
        <v>0</v>
      </c>
      <c r="T523" s="658">
        <v>0</v>
      </c>
      <c r="U523" s="658">
        <v>0</v>
      </c>
      <c r="V523" s="658">
        <v>0</v>
      </c>
      <c r="W523" s="658">
        <v>0</v>
      </c>
      <c r="X523" s="658">
        <v>0</v>
      </c>
      <c r="Y523" s="658">
        <v>0</v>
      </c>
      <c r="Z523" s="659">
        <v>0</v>
      </c>
      <c r="AA523" s="660">
        <v>660.3696723208493</v>
      </c>
      <c r="AB523" s="658">
        <v>3.44</v>
      </c>
      <c r="AC523" s="658">
        <v>0</v>
      </c>
      <c r="AD523" s="658">
        <v>31.919999999999998</v>
      </c>
      <c r="AE523" s="658">
        <v>0</v>
      </c>
      <c r="AF523" s="658">
        <v>0</v>
      </c>
      <c r="AG523" s="658">
        <v>0</v>
      </c>
      <c r="AH523" s="658">
        <v>0.34499999999999997</v>
      </c>
      <c r="AI523" s="658">
        <v>0</v>
      </c>
      <c r="AJ523" s="658">
        <v>10.139000000000001</v>
      </c>
      <c r="AK523" s="658">
        <v>0</v>
      </c>
      <c r="AL523" s="658">
        <v>21.436000000000003</v>
      </c>
      <c r="AM523" s="658">
        <v>0</v>
      </c>
      <c r="AN523" s="658">
        <v>22.830400000000001</v>
      </c>
      <c r="AO523" s="658">
        <v>0</v>
      </c>
      <c r="AP523" s="658">
        <v>46.396000000000001</v>
      </c>
      <c r="AQ523" s="658">
        <v>0</v>
      </c>
      <c r="AR523" s="658">
        <v>51.23</v>
      </c>
      <c r="AS523" s="658">
        <v>0</v>
      </c>
      <c r="AT523" s="658">
        <v>153.25639999999999</v>
      </c>
      <c r="AU523" s="658">
        <v>0</v>
      </c>
      <c r="AV523" s="657">
        <v>134.43718664999997</v>
      </c>
      <c r="AW523" s="658">
        <v>111.65204780084936</v>
      </c>
      <c r="AX523" s="658">
        <v>0</v>
      </c>
      <c r="AY523" s="658">
        <v>1.5070513400000001</v>
      </c>
      <c r="AZ523" s="658">
        <v>42.887187044577132</v>
      </c>
      <c r="BA523" s="658">
        <v>67.257809416272224</v>
      </c>
      <c r="BB523" s="658">
        <v>86.550888259999994</v>
      </c>
      <c r="BC523" s="658">
        <v>84.134081710000004</v>
      </c>
      <c r="BD523" s="658">
        <v>242.95853042000002</v>
      </c>
      <c r="BE523" s="659">
        <v>659.73273484084939</v>
      </c>
      <c r="BF523" s="417"/>
      <c r="BG523" s="408"/>
      <c r="BH523" s="408"/>
      <c r="BI523" s="408"/>
      <c r="BJ523" s="408"/>
      <c r="BK523" s="408"/>
    </row>
    <row r="524" spans="1:63" s="390" customFormat="1" ht="12.75">
      <c r="A524" s="411"/>
      <c r="B524" s="347" t="s">
        <v>372</v>
      </c>
      <c r="C524" s="657">
        <v>0.55800000000000005</v>
      </c>
      <c r="D524" s="658">
        <v>0</v>
      </c>
      <c r="E524" s="658">
        <v>13.050099999999999</v>
      </c>
      <c r="F524" s="658">
        <v>0</v>
      </c>
      <c r="G524" s="658">
        <v>10.174000000000001</v>
      </c>
      <c r="H524" s="658">
        <v>0</v>
      </c>
      <c r="I524" s="658">
        <v>6.4300000000000006</v>
      </c>
      <c r="J524" s="658">
        <v>0</v>
      </c>
      <c r="K524" s="658">
        <v>10.745000000000001</v>
      </c>
      <c r="L524" s="658">
        <v>0</v>
      </c>
      <c r="M524" s="658">
        <v>40.957100000000004</v>
      </c>
      <c r="N524" s="659">
        <v>0</v>
      </c>
      <c r="O524" s="657">
        <v>0</v>
      </c>
      <c r="P524" s="658">
        <v>0</v>
      </c>
      <c r="Q524" s="658">
        <v>0</v>
      </c>
      <c r="R524" s="658">
        <v>0</v>
      </c>
      <c r="S524" s="658">
        <v>0</v>
      </c>
      <c r="T524" s="658">
        <v>0</v>
      </c>
      <c r="U524" s="658">
        <v>0</v>
      </c>
      <c r="V524" s="658">
        <v>0</v>
      </c>
      <c r="W524" s="658">
        <v>0</v>
      </c>
      <c r="X524" s="658">
        <v>0</v>
      </c>
      <c r="Y524" s="658">
        <v>0</v>
      </c>
      <c r="Z524" s="659">
        <v>0</v>
      </c>
      <c r="AA524" s="660">
        <v>210.14087257684349</v>
      </c>
      <c r="AB524" s="658">
        <v>0.55800000000000005</v>
      </c>
      <c r="AC524" s="658">
        <v>0</v>
      </c>
      <c r="AD524" s="658">
        <v>10.488099999999999</v>
      </c>
      <c r="AE524" s="658">
        <v>0</v>
      </c>
      <c r="AF524" s="658">
        <v>7.0000000000000007E-2</v>
      </c>
      <c r="AG524" s="658">
        <v>0</v>
      </c>
      <c r="AH524" s="658">
        <v>1.1299999999999999</v>
      </c>
      <c r="AI524" s="658">
        <v>0</v>
      </c>
      <c r="AJ524" s="658">
        <v>1.4649999999999999</v>
      </c>
      <c r="AK524" s="658">
        <v>0</v>
      </c>
      <c r="AL524" s="658">
        <v>7.8231000000000002</v>
      </c>
      <c r="AM524" s="658">
        <v>0</v>
      </c>
      <c r="AN524" s="658">
        <v>10.174000000000001</v>
      </c>
      <c r="AO524" s="658">
        <v>0</v>
      </c>
      <c r="AP524" s="658">
        <v>6.4300000000000006</v>
      </c>
      <c r="AQ524" s="658">
        <v>0</v>
      </c>
      <c r="AR524" s="658">
        <v>10.745000000000001</v>
      </c>
      <c r="AS524" s="658">
        <v>0</v>
      </c>
      <c r="AT524" s="658">
        <v>40.957100000000004</v>
      </c>
      <c r="AU524" s="658">
        <v>0</v>
      </c>
      <c r="AV524" s="657">
        <v>98.958453110000008</v>
      </c>
      <c r="AW524" s="658">
        <v>30.60997613684345</v>
      </c>
      <c r="AX524" s="658">
        <v>0.35382272999999997</v>
      </c>
      <c r="AY524" s="658">
        <v>1.3828559499999999</v>
      </c>
      <c r="AZ524" s="658">
        <v>4.5873132766323206</v>
      </c>
      <c r="BA524" s="658">
        <v>24.28598418021113</v>
      </c>
      <c r="BB524" s="658">
        <v>19.541736820000004</v>
      </c>
      <c r="BC524" s="658">
        <v>38.332163280000003</v>
      </c>
      <c r="BD524" s="658">
        <v>22.698543230000006</v>
      </c>
      <c r="BE524" s="659">
        <v>210.14087257684349</v>
      </c>
      <c r="BF524" s="417"/>
      <c r="BG524" s="408"/>
      <c r="BH524" s="408"/>
      <c r="BI524" s="408"/>
      <c r="BJ524" s="408"/>
      <c r="BK524" s="408"/>
    </row>
    <row r="525" spans="1:63" s="390" customFormat="1" ht="12.75">
      <c r="A525" s="411"/>
      <c r="B525" s="347" t="s">
        <v>373</v>
      </c>
      <c r="C525" s="657">
        <v>0</v>
      </c>
      <c r="D525" s="658">
        <v>12.1</v>
      </c>
      <c r="E525" s="658">
        <v>0.88</v>
      </c>
      <c r="F525" s="658">
        <v>38.380000000000003</v>
      </c>
      <c r="G525" s="658">
        <v>0</v>
      </c>
      <c r="H525" s="658">
        <v>82.19</v>
      </c>
      <c r="I525" s="658">
        <v>0</v>
      </c>
      <c r="J525" s="658">
        <v>34.6</v>
      </c>
      <c r="K525" s="658">
        <v>0</v>
      </c>
      <c r="L525" s="658">
        <v>95.210000000000008</v>
      </c>
      <c r="M525" s="658">
        <v>0.88</v>
      </c>
      <c r="N525" s="659">
        <v>262.48</v>
      </c>
      <c r="O525" s="657">
        <v>0</v>
      </c>
      <c r="P525" s="658">
        <v>0</v>
      </c>
      <c r="Q525" s="658">
        <v>0</v>
      </c>
      <c r="R525" s="658">
        <v>1.26</v>
      </c>
      <c r="S525" s="658">
        <v>0</v>
      </c>
      <c r="T525" s="658">
        <v>0</v>
      </c>
      <c r="U525" s="658">
        <v>0</v>
      </c>
      <c r="V525" s="658">
        <v>0</v>
      </c>
      <c r="W525" s="658">
        <v>0</v>
      </c>
      <c r="X525" s="658">
        <v>0</v>
      </c>
      <c r="Y525" s="658">
        <v>0</v>
      </c>
      <c r="Z525" s="659">
        <v>1.26</v>
      </c>
      <c r="AA525" s="660">
        <v>2261.0482682831298</v>
      </c>
      <c r="AB525" s="658">
        <v>0</v>
      </c>
      <c r="AC525" s="658">
        <v>12.1</v>
      </c>
      <c r="AD525" s="658">
        <v>0.88</v>
      </c>
      <c r="AE525" s="658">
        <v>38.380000000000003</v>
      </c>
      <c r="AF525" s="658">
        <v>0</v>
      </c>
      <c r="AG525" s="658">
        <v>0</v>
      </c>
      <c r="AH525" s="658">
        <v>0</v>
      </c>
      <c r="AI525" s="658">
        <v>7.24</v>
      </c>
      <c r="AJ525" s="658">
        <v>0</v>
      </c>
      <c r="AK525" s="658">
        <v>4.46</v>
      </c>
      <c r="AL525" s="658">
        <v>0.88</v>
      </c>
      <c r="AM525" s="658">
        <v>26.68</v>
      </c>
      <c r="AN525" s="658">
        <v>0</v>
      </c>
      <c r="AO525" s="658">
        <v>82.19</v>
      </c>
      <c r="AP525" s="658">
        <v>0</v>
      </c>
      <c r="AQ525" s="658">
        <v>34.6</v>
      </c>
      <c r="AR525" s="658">
        <v>0</v>
      </c>
      <c r="AS525" s="658">
        <v>95.210000000000008</v>
      </c>
      <c r="AT525" s="658">
        <v>0.88</v>
      </c>
      <c r="AU525" s="658">
        <v>262.48</v>
      </c>
      <c r="AV525" s="657">
        <v>301.19574059000001</v>
      </c>
      <c r="AW525" s="658">
        <v>451.89600249448546</v>
      </c>
      <c r="AX525" s="658">
        <v>0</v>
      </c>
      <c r="AY525" s="658">
        <v>55.07634753</v>
      </c>
      <c r="AZ525" s="658">
        <v>130.820991240712</v>
      </c>
      <c r="BA525" s="658">
        <v>265.9986637237734</v>
      </c>
      <c r="BB525" s="658">
        <v>763.02991775864416</v>
      </c>
      <c r="BC525" s="658">
        <v>230.61645943000002</v>
      </c>
      <c r="BD525" s="658">
        <v>424.83676595000003</v>
      </c>
      <c r="BE525" s="659">
        <v>2171.5748862231294</v>
      </c>
      <c r="BF525" s="417"/>
      <c r="BG525" s="408"/>
      <c r="BH525" s="408"/>
      <c r="BI525" s="408"/>
      <c r="BJ525" s="408"/>
      <c r="BK525" s="408"/>
    </row>
    <row r="526" spans="1:63" s="390" customFormat="1" ht="12.75">
      <c r="A526" s="411"/>
      <c r="B526" s="347" t="s">
        <v>374</v>
      </c>
      <c r="C526" s="657">
        <v>0</v>
      </c>
      <c r="D526" s="658">
        <v>0</v>
      </c>
      <c r="E526" s="658">
        <v>0</v>
      </c>
      <c r="F526" s="658">
        <v>0</v>
      </c>
      <c r="G526" s="658">
        <v>0</v>
      </c>
      <c r="H526" s="658">
        <v>0</v>
      </c>
      <c r="I526" s="658">
        <v>0</v>
      </c>
      <c r="J526" s="658">
        <v>0</v>
      </c>
      <c r="K526" s="658">
        <v>0</v>
      </c>
      <c r="L526" s="658">
        <v>0</v>
      </c>
      <c r="M526" s="658">
        <v>0</v>
      </c>
      <c r="N526" s="659">
        <v>0</v>
      </c>
      <c r="O526" s="657">
        <v>0</v>
      </c>
      <c r="P526" s="658">
        <v>0</v>
      </c>
      <c r="Q526" s="658">
        <v>0</v>
      </c>
      <c r="R526" s="658">
        <v>0</v>
      </c>
      <c r="S526" s="658">
        <v>0</v>
      </c>
      <c r="T526" s="658">
        <v>0</v>
      </c>
      <c r="U526" s="658">
        <v>0</v>
      </c>
      <c r="V526" s="658">
        <v>0</v>
      </c>
      <c r="W526" s="658">
        <v>0</v>
      </c>
      <c r="X526" s="658">
        <v>0</v>
      </c>
      <c r="Y526" s="658">
        <v>0</v>
      </c>
      <c r="Z526" s="659">
        <v>0</v>
      </c>
      <c r="AA526" s="660">
        <v>0</v>
      </c>
      <c r="AB526" s="658">
        <v>0</v>
      </c>
      <c r="AC526" s="658">
        <v>0</v>
      </c>
      <c r="AD526" s="658">
        <v>0</v>
      </c>
      <c r="AE526" s="658">
        <v>0</v>
      </c>
      <c r="AF526" s="658">
        <v>0</v>
      </c>
      <c r="AG526" s="658">
        <v>0</v>
      </c>
      <c r="AH526" s="658">
        <v>0</v>
      </c>
      <c r="AI526" s="658">
        <v>0</v>
      </c>
      <c r="AJ526" s="658">
        <v>0</v>
      </c>
      <c r="AK526" s="658">
        <v>0</v>
      </c>
      <c r="AL526" s="658">
        <v>0</v>
      </c>
      <c r="AM526" s="658">
        <v>0</v>
      </c>
      <c r="AN526" s="658">
        <v>0</v>
      </c>
      <c r="AO526" s="658">
        <v>0</v>
      </c>
      <c r="AP526" s="658">
        <v>0</v>
      </c>
      <c r="AQ526" s="658">
        <v>0</v>
      </c>
      <c r="AR526" s="658">
        <v>0</v>
      </c>
      <c r="AS526" s="658">
        <v>0</v>
      </c>
      <c r="AT526" s="658">
        <v>0</v>
      </c>
      <c r="AU526" s="658">
        <v>0</v>
      </c>
      <c r="AV526" s="657">
        <v>0</v>
      </c>
      <c r="AW526" s="658">
        <v>0</v>
      </c>
      <c r="AX526" s="658">
        <v>0</v>
      </c>
      <c r="AY526" s="658">
        <v>0</v>
      </c>
      <c r="AZ526" s="658">
        <v>0</v>
      </c>
      <c r="BA526" s="658">
        <v>0</v>
      </c>
      <c r="BB526" s="658">
        <v>0</v>
      </c>
      <c r="BC526" s="658">
        <v>0</v>
      </c>
      <c r="BD526" s="658">
        <v>0</v>
      </c>
      <c r="BE526" s="659">
        <v>0</v>
      </c>
      <c r="BF526" s="417"/>
      <c r="BG526" s="408"/>
      <c r="BH526" s="408"/>
      <c r="BI526" s="408"/>
      <c r="BJ526" s="408"/>
      <c r="BK526" s="408"/>
    </row>
    <row r="527" spans="1:63" s="390" customFormat="1" ht="12.75">
      <c r="A527" s="411"/>
      <c r="B527" s="347" t="s">
        <v>375</v>
      </c>
      <c r="C527" s="657">
        <v>0</v>
      </c>
      <c r="D527" s="658">
        <v>0</v>
      </c>
      <c r="E527" s="658">
        <v>0</v>
      </c>
      <c r="F527" s="658">
        <v>0</v>
      </c>
      <c r="G527" s="658">
        <v>0</v>
      </c>
      <c r="H527" s="658">
        <v>0</v>
      </c>
      <c r="I527" s="658">
        <v>0</v>
      </c>
      <c r="J527" s="658">
        <v>0</v>
      </c>
      <c r="K527" s="658">
        <v>0</v>
      </c>
      <c r="L527" s="658">
        <v>5</v>
      </c>
      <c r="M527" s="658">
        <v>0</v>
      </c>
      <c r="N527" s="659">
        <v>5</v>
      </c>
      <c r="O527" s="657">
        <v>0</v>
      </c>
      <c r="P527" s="658">
        <v>0</v>
      </c>
      <c r="Q527" s="658">
        <v>0</v>
      </c>
      <c r="R527" s="658">
        <v>0</v>
      </c>
      <c r="S527" s="658">
        <v>0</v>
      </c>
      <c r="T527" s="658">
        <v>0</v>
      </c>
      <c r="U527" s="658">
        <v>0</v>
      </c>
      <c r="V527" s="658">
        <v>0</v>
      </c>
      <c r="W527" s="658">
        <v>0</v>
      </c>
      <c r="X527" s="658">
        <v>0</v>
      </c>
      <c r="Y527" s="658">
        <v>0</v>
      </c>
      <c r="Z527" s="659">
        <v>0</v>
      </c>
      <c r="AA527" s="660">
        <v>134.80896948999998</v>
      </c>
      <c r="AB527" s="658">
        <v>0</v>
      </c>
      <c r="AC527" s="658">
        <v>0</v>
      </c>
      <c r="AD527" s="658">
        <v>0</v>
      </c>
      <c r="AE527" s="658">
        <v>0</v>
      </c>
      <c r="AF527" s="658">
        <v>0</v>
      </c>
      <c r="AG527" s="658">
        <v>0</v>
      </c>
      <c r="AH527" s="658">
        <v>0</v>
      </c>
      <c r="AI527" s="658">
        <v>0</v>
      </c>
      <c r="AJ527" s="658">
        <v>0</v>
      </c>
      <c r="AK527" s="658">
        <v>0</v>
      </c>
      <c r="AL527" s="658">
        <v>0</v>
      </c>
      <c r="AM527" s="658">
        <v>0</v>
      </c>
      <c r="AN527" s="658">
        <v>0</v>
      </c>
      <c r="AO527" s="658">
        <v>0</v>
      </c>
      <c r="AP527" s="658">
        <v>0</v>
      </c>
      <c r="AQ527" s="658">
        <v>0</v>
      </c>
      <c r="AR527" s="658">
        <v>0</v>
      </c>
      <c r="AS527" s="658">
        <v>5</v>
      </c>
      <c r="AT527" s="658">
        <v>0</v>
      </c>
      <c r="AU527" s="658">
        <v>5</v>
      </c>
      <c r="AV527" s="657">
        <v>0</v>
      </c>
      <c r="AW527" s="658">
        <v>0</v>
      </c>
      <c r="AX527" s="658">
        <v>0</v>
      </c>
      <c r="AY527" s="658">
        <v>0</v>
      </c>
      <c r="AZ527" s="658">
        <v>0</v>
      </c>
      <c r="BA527" s="658">
        <v>0</v>
      </c>
      <c r="BB527" s="658">
        <v>0</v>
      </c>
      <c r="BC527" s="658">
        <v>0</v>
      </c>
      <c r="BD527" s="658">
        <v>49.743327469999997</v>
      </c>
      <c r="BE527" s="659">
        <v>49.743327469999997</v>
      </c>
      <c r="BF527" s="417"/>
      <c r="BG527" s="408"/>
      <c r="BH527" s="408"/>
      <c r="BI527" s="408"/>
      <c r="BJ527" s="408"/>
      <c r="BK527" s="408"/>
    </row>
    <row r="528" spans="1:63" s="390" customFormat="1" ht="12.75">
      <c r="A528" s="411"/>
      <c r="B528" s="347" t="s">
        <v>376</v>
      </c>
      <c r="C528" s="657">
        <v>0</v>
      </c>
      <c r="D528" s="658">
        <v>12.1</v>
      </c>
      <c r="E528" s="658">
        <v>0.88</v>
      </c>
      <c r="F528" s="658">
        <v>38.380000000000003</v>
      </c>
      <c r="G528" s="658">
        <v>0</v>
      </c>
      <c r="H528" s="658">
        <v>82.19</v>
      </c>
      <c r="I528" s="658">
        <v>0</v>
      </c>
      <c r="J528" s="658">
        <v>34.6</v>
      </c>
      <c r="K528" s="658">
        <v>0</v>
      </c>
      <c r="L528" s="658">
        <v>90.210000000000008</v>
      </c>
      <c r="M528" s="658">
        <v>0.88</v>
      </c>
      <c r="N528" s="659">
        <v>257.48</v>
      </c>
      <c r="O528" s="657">
        <v>0</v>
      </c>
      <c r="P528" s="658">
        <v>0</v>
      </c>
      <c r="Q528" s="658">
        <v>0</v>
      </c>
      <c r="R528" s="658">
        <v>1.26</v>
      </c>
      <c r="S528" s="658">
        <v>0</v>
      </c>
      <c r="T528" s="658">
        <v>0</v>
      </c>
      <c r="U528" s="658">
        <v>0</v>
      </c>
      <c r="V528" s="658">
        <v>0</v>
      </c>
      <c r="W528" s="658">
        <v>0</v>
      </c>
      <c r="X528" s="658">
        <v>0</v>
      </c>
      <c r="Y528" s="658">
        <v>0</v>
      </c>
      <c r="Z528" s="659">
        <v>1.26</v>
      </c>
      <c r="AA528" s="660">
        <v>2126.2392987931298</v>
      </c>
      <c r="AB528" s="658">
        <v>0</v>
      </c>
      <c r="AC528" s="658">
        <v>12.1</v>
      </c>
      <c r="AD528" s="658">
        <v>0.88</v>
      </c>
      <c r="AE528" s="658">
        <v>38.380000000000003</v>
      </c>
      <c r="AF528" s="658">
        <v>0</v>
      </c>
      <c r="AG528" s="658">
        <v>0</v>
      </c>
      <c r="AH528" s="658">
        <v>0</v>
      </c>
      <c r="AI528" s="658">
        <v>7.24</v>
      </c>
      <c r="AJ528" s="658">
        <v>0</v>
      </c>
      <c r="AK528" s="658">
        <v>4.46</v>
      </c>
      <c r="AL528" s="658">
        <v>0.88</v>
      </c>
      <c r="AM528" s="658">
        <v>26.68</v>
      </c>
      <c r="AN528" s="658">
        <v>0</v>
      </c>
      <c r="AO528" s="658">
        <v>82.19</v>
      </c>
      <c r="AP528" s="658">
        <v>0</v>
      </c>
      <c r="AQ528" s="658">
        <v>34.6</v>
      </c>
      <c r="AR528" s="658">
        <v>0</v>
      </c>
      <c r="AS528" s="658">
        <v>90.210000000000008</v>
      </c>
      <c r="AT528" s="658">
        <v>0.88</v>
      </c>
      <c r="AU528" s="658">
        <v>257.48</v>
      </c>
      <c r="AV528" s="657">
        <v>301.19574059000001</v>
      </c>
      <c r="AW528" s="658">
        <v>451.89600249448546</v>
      </c>
      <c r="AX528" s="658">
        <v>0</v>
      </c>
      <c r="AY528" s="658">
        <v>55.07634753</v>
      </c>
      <c r="AZ528" s="658">
        <v>130.820991240712</v>
      </c>
      <c r="BA528" s="658">
        <v>265.9986637237734</v>
      </c>
      <c r="BB528" s="658">
        <v>763.02991775864416</v>
      </c>
      <c r="BC528" s="658">
        <v>230.61645943000002</v>
      </c>
      <c r="BD528" s="658">
        <v>375.09343847999997</v>
      </c>
      <c r="BE528" s="659">
        <v>2121.8315587531297</v>
      </c>
      <c r="BF528" s="417"/>
      <c r="BG528" s="408"/>
      <c r="BH528" s="408"/>
      <c r="BI528" s="408"/>
      <c r="BJ528" s="408"/>
      <c r="BK528" s="408"/>
    </row>
    <row r="529" spans="1:63" s="390" customFormat="1" ht="12.75">
      <c r="A529" s="411"/>
      <c r="B529" s="347" t="s">
        <v>377</v>
      </c>
      <c r="C529" s="657">
        <v>0</v>
      </c>
      <c r="D529" s="658">
        <v>0</v>
      </c>
      <c r="E529" s="658">
        <v>0</v>
      </c>
      <c r="F529" s="658">
        <v>0</v>
      </c>
      <c r="G529" s="658">
        <v>0</v>
      </c>
      <c r="H529" s="658">
        <v>0</v>
      </c>
      <c r="I529" s="658">
        <v>0</v>
      </c>
      <c r="J529" s="658">
        <v>0</v>
      </c>
      <c r="K529" s="658">
        <v>0</v>
      </c>
      <c r="L529" s="658">
        <v>0</v>
      </c>
      <c r="M529" s="658">
        <v>0</v>
      </c>
      <c r="N529" s="659">
        <v>0</v>
      </c>
      <c r="O529" s="657">
        <v>0</v>
      </c>
      <c r="P529" s="658">
        <v>0</v>
      </c>
      <c r="Q529" s="658">
        <v>0</v>
      </c>
      <c r="R529" s="658">
        <v>0</v>
      </c>
      <c r="S529" s="658">
        <v>0</v>
      </c>
      <c r="T529" s="658">
        <v>0</v>
      </c>
      <c r="U529" s="658">
        <v>0</v>
      </c>
      <c r="V529" s="658">
        <v>0</v>
      </c>
      <c r="W529" s="658">
        <v>0</v>
      </c>
      <c r="X529" s="658">
        <v>0</v>
      </c>
      <c r="Y529" s="658">
        <v>0</v>
      </c>
      <c r="Z529" s="659">
        <v>0</v>
      </c>
      <c r="AA529" s="660">
        <v>0</v>
      </c>
      <c r="AB529" s="658">
        <v>0</v>
      </c>
      <c r="AC529" s="658">
        <v>0</v>
      </c>
      <c r="AD529" s="658">
        <v>0</v>
      </c>
      <c r="AE529" s="658">
        <v>0</v>
      </c>
      <c r="AF529" s="658">
        <v>0</v>
      </c>
      <c r="AG529" s="658">
        <v>0</v>
      </c>
      <c r="AH529" s="658">
        <v>0</v>
      </c>
      <c r="AI529" s="658">
        <v>0</v>
      </c>
      <c r="AJ529" s="658">
        <v>0</v>
      </c>
      <c r="AK529" s="658">
        <v>0</v>
      </c>
      <c r="AL529" s="658">
        <v>0</v>
      </c>
      <c r="AM529" s="658">
        <v>0</v>
      </c>
      <c r="AN529" s="658">
        <v>0</v>
      </c>
      <c r="AO529" s="658">
        <v>0</v>
      </c>
      <c r="AP529" s="658">
        <v>0</v>
      </c>
      <c r="AQ529" s="658">
        <v>0</v>
      </c>
      <c r="AR529" s="658">
        <v>0</v>
      </c>
      <c r="AS529" s="658">
        <v>0</v>
      </c>
      <c r="AT529" s="658">
        <v>0</v>
      </c>
      <c r="AU529" s="658">
        <v>0</v>
      </c>
      <c r="AV529" s="657">
        <v>0</v>
      </c>
      <c r="AW529" s="658">
        <v>0</v>
      </c>
      <c r="AX529" s="658">
        <v>0</v>
      </c>
      <c r="AY529" s="658">
        <v>0</v>
      </c>
      <c r="AZ529" s="658">
        <v>0</v>
      </c>
      <c r="BA529" s="658">
        <v>0</v>
      </c>
      <c r="BB529" s="658">
        <v>0</v>
      </c>
      <c r="BC529" s="658">
        <v>0</v>
      </c>
      <c r="BD529" s="658">
        <v>0</v>
      </c>
      <c r="BE529" s="659">
        <v>0</v>
      </c>
      <c r="BF529" s="417"/>
      <c r="BG529" s="408"/>
      <c r="BH529" s="408"/>
      <c r="BI529" s="408"/>
      <c r="BJ529" s="408"/>
      <c r="BK529" s="408"/>
    </row>
    <row r="530" spans="1:63" s="390" customFormat="1" ht="12.75">
      <c r="A530" s="411"/>
      <c r="B530" s="347" t="s">
        <v>67</v>
      </c>
      <c r="C530" s="657">
        <v>0</v>
      </c>
      <c r="D530" s="658">
        <v>0</v>
      </c>
      <c r="E530" s="658">
        <v>0</v>
      </c>
      <c r="F530" s="658">
        <v>0</v>
      </c>
      <c r="G530" s="658">
        <v>0</v>
      </c>
      <c r="H530" s="658">
        <v>0</v>
      </c>
      <c r="I530" s="658">
        <v>0</v>
      </c>
      <c r="J530" s="658">
        <v>0</v>
      </c>
      <c r="K530" s="658">
        <v>0</v>
      </c>
      <c r="L530" s="658">
        <v>0</v>
      </c>
      <c r="M530" s="658">
        <v>0</v>
      </c>
      <c r="N530" s="659">
        <v>0</v>
      </c>
      <c r="O530" s="657">
        <v>0</v>
      </c>
      <c r="P530" s="658">
        <v>0</v>
      </c>
      <c r="Q530" s="658">
        <v>0</v>
      </c>
      <c r="R530" s="658">
        <v>0</v>
      </c>
      <c r="S530" s="658">
        <v>0</v>
      </c>
      <c r="T530" s="658">
        <v>0</v>
      </c>
      <c r="U530" s="658">
        <v>0</v>
      </c>
      <c r="V530" s="658">
        <v>0</v>
      </c>
      <c r="W530" s="658">
        <v>0</v>
      </c>
      <c r="X530" s="658">
        <v>0</v>
      </c>
      <c r="Y530" s="658">
        <v>0</v>
      </c>
      <c r="Z530" s="659">
        <v>0</v>
      </c>
      <c r="AA530" s="660">
        <v>967.06750945588192</v>
      </c>
      <c r="AB530" s="658">
        <v>0</v>
      </c>
      <c r="AC530" s="658">
        <v>0</v>
      </c>
      <c r="AD530" s="658">
        <v>0</v>
      </c>
      <c r="AE530" s="658">
        <v>0</v>
      </c>
      <c r="AF530" s="658">
        <v>0</v>
      </c>
      <c r="AG530" s="658">
        <v>0</v>
      </c>
      <c r="AH530" s="658">
        <v>0</v>
      </c>
      <c r="AI530" s="658">
        <v>0</v>
      </c>
      <c r="AJ530" s="658">
        <v>0</v>
      </c>
      <c r="AK530" s="658">
        <v>0</v>
      </c>
      <c r="AL530" s="658">
        <v>0</v>
      </c>
      <c r="AM530" s="658">
        <v>0</v>
      </c>
      <c r="AN530" s="658">
        <v>0</v>
      </c>
      <c r="AO530" s="658">
        <v>0</v>
      </c>
      <c r="AP530" s="658">
        <v>0</v>
      </c>
      <c r="AQ530" s="658">
        <v>0</v>
      </c>
      <c r="AR530" s="658">
        <v>0</v>
      </c>
      <c r="AS530" s="658">
        <v>0</v>
      </c>
      <c r="AT530" s="658">
        <v>0</v>
      </c>
      <c r="AU530" s="658">
        <v>0</v>
      </c>
      <c r="AV530" s="657">
        <v>117.69203519999999</v>
      </c>
      <c r="AW530" s="658">
        <v>386.09172409588189</v>
      </c>
      <c r="AX530" s="658">
        <v>4.9229847600000003</v>
      </c>
      <c r="AY530" s="658">
        <v>116.08412591999999</v>
      </c>
      <c r="AZ530" s="658">
        <v>216.01567841588189</v>
      </c>
      <c r="BA530" s="658">
        <v>49.068934999999996</v>
      </c>
      <c r="BB530" s="658">
        <v>190.92449572999999</v>
      </c>
      <c r="BC530" s="658">
        <v>6.0838531700000003</v>
      </c>
      <c r="BD530" s="658">
        <v>43.943527590000002</v>
      </c>
      <c r="BE530" s="659">
        <v>744.73563578588187</v>
      </c>
      <c r="BF530" s="417"/>
      <c r="BG530" s="408"/>
      <c r="BH530" s="408"/>
      <c r="BI530" s="408"/>
      <c r="BJ530" s="408"/>
      <c r="BK530" s="408"/>
    </row>
    <row r="531" spans="1:63" s="427" customFormat="1" ht="12.75">
      <c r="A531" s="662"/>
      <c r="B531" s="663" t="s">
        <v>49</v>
      </c>
      <c r="C531" s="664"/>
      <c r="D531" s="665"/>
      <c r="E531" s="665"/>
      <c r="F531" s="665"/>
      <c r="G531" s="665"/>
      <c r="H531" s="665"/>
      <c r="I531" s="665"/>
      <c r="J531" s="665"/>
      <c r="K531" s="665"/>
      <c r="L531" s="665"/>
      <c r="M531" s="665"/>
      <c r="N531" s="666"/>
      <c r="O531" s="664"/>
      <c r="P531" s="665"/>
      <c r="Q531" s="665"/>
      <c r="R531" s="665"/>
      <c r="S531" s="665"/>
      <c r="T531" s="665"/>
      <c r="U531" s="665"/>
      <c r="V531" s="665"/>
      <c r="W531" s="665"/>
      <c r="X531" s="665"/>
      <c r="Y531" s="665"/>
      <c r="Z531" s="666"/>
      <c r="AA531" s="667"/>
      <c r="AB531" s="665">
        <v>0</v>
      </c>
      <c r="AC531" s="665"/>
      <c r="AD531" s="665"/>
      <c r="AE531" s="665"/>
      <c r="AF531" s="665"/>
      <c r="AG531" s="665"/>
      <c r="AH531" s="665"/>
      <c r="AI531" s="665"/>
      <c r="AJ531" s="665"/>
      <c r="AK531" s="665"/>
      <c r="AL531" s="665"/>
      <c r="AM531" s="665"/>
      <c r="AN531" s="665"/>
      <c r="AO531" s="665"/>
      <c r="AP531" s="665"/>
      <c r="AQ531" s="665"/>
      <c r="AR531" s="665"/>
      <c r="AS531" s="665"/>
      <c r="AT531" s="665"/>
      <c r="AU531" s="665">
        <v>0</v>
      </c>
      <c r="AV531" s="664"/>
      <c r="AW531" s="665"/>
      <c r="AX531" s="665"/>
      <c r="AY531" s="665"/>
      <c r="AZ531" s="665"/>
      <c r="BA531" s="665"/>
      <c r="BB531" s="665"/>
      <c r="BC531" s="665"/>
      <c r="BD531" s="665"/>
      <c r="BE531" s="666"/>
      <c r="BF531" s="417"/>
      <c r="BG531" s="408"/>
      <c r="BH531" s="408"/>
      <c r="BI531" s="408"/>
      <c r="BJ531" s="408"/>
      <c r="BK531" s="408"/>
    </row>
    <row r="532" spans="1:63" s="416" customFormat="1" ht="51">
      <c r="A532" s="411">
        <v>15</v>
      </c>
      <c r="B532" s="688" t="s">
        <v>84</v>
      </c>
      <c r="C532" s="657">
        <v>0</v>
      </c>
      <c r="D532" s="658">
        <v>0</v>
      </c>
      <c r="E532" s="658">
        <v>0</v>
      </c>
      <c r="F532" s="658">
        <v>0</v>
      </c>
      <c r="G532" s="658">
        <v>0</v>
      </c>
      <c r="H532" s="658">
        <v>0</v>
      </c>
      <c r="I532" s="658">
        <v>0</v>
      </c>
      <c r="J532" s="658">
        <v>0</v>
      </c>
      <c r="K532" s="658">
        <v>4</v>
      </c>
      <c r="L532" s="658">
        <v>8.82</v>
      </c>
      <c r="M532" s="658">
        <v>4</v>
      </c>
      <c r="N532" s="659">
        <v>8.82</v>
      </c>
      <c r="O532" s="689">
        <v>0</v>
      </c>
      <c r="P532" s="690">
        <v>0</v>
      </c>
      <c r="Q532" s="690">
        <v>0</v>
      </c>
      <c r="R532" s="690">
        <v>0</v>
      </c>
      <c r="S532" s="690">
        <v>0</v>
      </c>
      <c r="T532" s="690">
        <v>0</v>
      </c>
      <c r="U532" s="690">
        <v>0</v>
      </c>
      <c r="V532" s="690">
        <v>0</v>
      </c>
      <c r="W532" s="690">
        <v>0</v>
      </c>
      <c r="X532" s="690">
        <v>0</v>
      </c>
      <c r="Y532" s="690">
        <v>0</v>
      </c>
      <c r="Z532" s="691">
        <v>0</v>
      </c>
      <c r="AA532" s="674">
        <v>67.796610169999994</v>
      </c>
      <c r="AB532" s="677">
        <v>0</v>
      </c>
      <c r="AC532" s="677">
        <v>0</v>
      </c>
      <c r="AD532" s="690">
        <v>0</v>
      </c>
      <c r="AE532" s="690">
        <v>0</v>
      </c>
      <c r="AF532" s="690"/>
      <c r="AG532" s="690"/>
      <c r="AH532" s="690"/>
      <c r="AI532" s="690"/>
      <c r="AJ532" s="690"/>
      <c r="AK532" s="690"/>
      <c r="AL532" s="690"/>
      <c r="AM532" s="690"/>
      <c r="AN532" s="690">
        <v>0</v>
      </c>
      <c r="AO532" s="690">
        <v>0</v>
      </c>
      <c r="AP532" s="690">
        <v>0</v>
      </c>
      <c r="AQ532" s="690">
        <v>0</v>
      </c>
      <c r="AR532" s="690">
        <v>4</v>
      </c>
      <c r="AS532" s="690">
        <v>8.82</v>
      </c>
      <c r="AT532" s="690">
        <v>4</v>
      </c>
      <c r="AU532" s="690">
        <v>8.82</v>
      </c>
      <c r="AV532" s="657">
        <v>0</v>
      </c>
      <c r="AW532" s="658">
        <v>0</v>
      </c>
      <c r="AX532" s="658">
        <v>0</v>
      </c>
      <c r="AY532" s="658">
        <v>0</v>
      </c>
      <c r="AZ532" s="658">
        <v>0</v>
      </c>
      <c r="BA532" s="658">
        <v>0</v>
      </c>
      <c r="BB532" s="658">
        <v>0</v>
      </c>
      <c r="BC532" s="658">
        <v>0</v>
      </c>
      <c r="BD532" s="658">
        <v>67.796610169999994</v>
      </c>
      <c r="BE532" s="673">
        <v>67.796610169999994</v>
      </c>
      <c r="BF532" s="417"/>
    </row>
    <row r="533" spans="1:63" s="390" customFormat="1" ht="12.75">
      <c r="A533" s="411"/>
      <c r="B533" s="360" t="s">
        <v>361</v>
      </c>
      <c r="C533" s="676">
        <v>0</v>
      </c>
      <c r="D533" s="677">
        <v>0</v>
      </c>
      <c r="E533" s="677">
        <v>0</v>
      </c>
      <c r="F533" s="677">
        <v>0</v>
      </c>
      <c r="G533" s="677">
        <v>0</v>
      </c>
      <c r="H533" s="677">
        <v>0</v>
      </c>
      <c r="I533" s="677">
        <v>0</v>
      </c>
      <c r="J533" s="677">
        <v>0</v>
      </c>
      <c r="K533" s="677">
        <v>4</v>
      </c>
      <c r="L533" s="677">
        <v>8.82</v>
      </c>
      <c r="M533" s="677">
        <v>4</v>
      </c>
      <c r="N533" s="678">
        <v>8.82</v>
      </c>
      <c r="O533" s="657">
        <v>0</v>
      </c>
      <c r="P533" s="658">
        <v>0</v>
      </c>
      <c r="Q533" s="658">
        <v>0</v>
      </c>
      <c r="R533" s="658">
        <v>0</v>
      </c>
      <c r="S533" s="658">
        <v>0</v>
      </c>
      <c r="T533" s="658">
        <v>0</v>
      </c>
      <c r="U533" s="658">
        <v>0</v>
      </c>
      <c r="V533" s="658">
        <v>0</v>
      </c>
      <c r="W533" s="658">
        <v>0</v>
      </c>
      <c r="X533" s="658">
        <v>0</v>
      </c>
      <c r="Y533" s="658">
        <v>0</v>
      </c>
      <c r="Z533" s="659">
        <v>0</v>
      </c>
      <c r="AA533" s="679">
        <v>67.796610169999994</v>
      </c>
      <c r="AB533" s="677">
        <v>0</v>
      </c>
      <c r="AC533" s="677">
        <v>0</v>
      </c>
      <c r="AD533" s="658">
        <v>0</v>
      </c>
      <c r="AE533" s="658">
        <v>0</v>
      </c>
      <c r="AF533" s="658"/>
      <c r="AG533" s="658"/>
      <c r="AH533" s="658"/>
      <c r="AI533" s="658"/>
      <c r="AJ533" s="658"/>
      <c r="AK533" s="658"/>
      <c r="AL533" s="658"/>
      <c r="AM533" s="658"/>
      <c r="AN533" s="658">
        <v>0</v>
      </c>
      <c r="AO533" s="658">
        <v>0</v>
      </c>
      <c r="AP533" s="658">
        <v>0</v>
      </c>
      <c r="AQ533" s="658">
        <v>0</v>
      </c>
      <c r="AR533" s="658">
        <v>4</v>
      </c>
      <c r="AS533" s="658">
        <v>8.82</v>
      </c>
      <c r="AT533" s="658">
        <v>4</v>
      </c>
      <c r="AU533" s="658">
        <v>8.82</v>
      </c>
      <c r="AV533" s="657">
        <v>0</v>
      </c>
      <c r="AW533" s="658">
        <v>0</v>
      </c>
      <c r="AX533" s="658">
        <v>0</v>
      </c>
      <c r="AY533" s="658">
        <v>0</v>
      </c>
      <c r="AZ533" s="658">
        <v>0</v>
      </c>
      <c r="BA533" s="658">
        <v>0</v>
      </c>
      <c r="BB533" s="658">
        <v>0</v>
      </c>
      <c r="BC533" s="658">
        <v>0</v>
      </c>
      <c r="BD533" s="658">
        <v>67.796610169999994</v>
      </c>
      <c r="BE533" s="678">
        <v>67.796610169999994</v>
      </c>
      <c r="BF533" s="417"/>
      <c r="BG533" s="408"/>
      <c r="BH533" s="408"/>
      <c r="BI533" s="408"/>
      <c r="BJ533" s="408"/>
      <c r="BK533" s="408"/>
    </row>
    <row r="534" spans="1:63" s="390" customFormat="1" ht="12.75">
      <c r="A534" s="411"/>
      <c r="B534" s="360" t="s">
        <v>362</v>
      </c>
      <c r="C534" s="676">
        <v>0</v>
      </c>
      <c r="D534" s="677">
        <v>0</v>
      </c>
      <c r="E534" s="677">
        <v>0</v>
      </c>
      <c r="F534" s="677">
        <v>0</v>
      </c>
      <c r="G534" s="677">
        <v>0</v>
      </c>
      <c r="H534" s="677">
        <v>0</v>
      </c>
      <c r="I534" s="677">
        <v>0</v>
      </c>
      <c r="J534" s="677">
        <v>0</v>
      </c>
      <c r="K534" s="677">
        <v>4</v>
      </c>
      <c r="L534" s="677">
        <v>0</v>
      </c>
      <c r="M534" s="677">
        <v>4</v>
      </c>
      <c r="N534" s="678">
        <v>0</v>
      </c>
      <c r="O534" s="657">
        <v>0</v>
      </c>
      <c r="P534" s="658">
        <v>0</v>
      </c>
      <c r="Q534" s="658">
        <v>0</v>
      </c>
      <c r="R534" s="658">
        <v>0</v>
      </c>
      <c r="S534" s="658">
        <v>0</v>
      </c>
      <c r="T534" s="658">
        <v>0</v>
      </c>
      <c r="U534" s="658">
        <v>0</v>
      </c>
      <c r="V534" s="658">
        <v>0</v>
      </c>
      <c r="W534" s="658">
        <v>0</v>
      </c>
      <c r="X534" s="658">
        <v>0</v>
      </c>
      <c r="Y534" s="658">
        <v>0</v>
      </c>
      <c r="Z534" s="659">
        <v>0</v>
      </c>
      <c r="AA534" s="679">
        <v>5.8148013499999998</v>
      </c>
      <c r="AB534" s="677">
        <v>0</v>
      </c>
      <c r="AC534" s="677">
        <v>0</v>
      </c>
      <c r="AD534" s="658">
        <v>0</v>
      </c>
      <c r="AE534" s="658">
        <v>0</v>
      </c>
      <c r="AF534" s="658"/>
      <c r="AG534" s="658"/>
      <c r="AH534" s="658"/>
      <c r="AI534" s="658"/>
      <c r="AJ534" s="658"/>
      <c r="AK534" s="658"/>
      <c r="AL534" s="658"/>
      <c r="AM534" s="658"/>
      <c r="AN534" s="658">
        <v>0</v>
      </c>
      <c r="AO534" s="658">
        <v>0</v>
      </c>
      <c r="AP534" s="658">
        <v>0</v>
      </c>
      <c r="AQ534" s="658">
        <v>0</v>
      </c>
      <c r="AR534" s="658">
        <v>4</v>
      </c>
      <c r="AS534" s="658">
        <v>0</v>
      </c>
      <c r="AT534" s="658">
        <v>4</v>
      </c>
      <c r="AU534" s="658">
        <v>0</v>
      </c>
      <c r="AV534" s="657">
        <v>0</v>
      </c>
      <c r="AW534" s="658">
        <v>0</v>
      </c>
      <c r="AX534" s="658">
        <v>0</v>
      </c>
      <c r="AY534" s="658">
        <v>0</v>
      </c>
      <c r="AZ534" s="658">
        <v>0</v>
      </c>
      <c r="BA534" s="658">
        <v>0</v>
      </c>
      <c r="BB534" s="658">
        <v>0</v>
      </c>
      <c r="BC534" s="658">
        <v>0</v>
      </c>
      <c r="BD534" s="658">
        <v>5.8148013499999998</v>
      </c>
      <c r="BE534" s="678">
        <v>5.8148013499999998</v>
      </c>
      <c r="BF534" s="417"/>
      <c r="BG534" s="408"/>
      <c r="BH534" s="408"/>
      <c r="BI534" s="408"/>
      <c r="BJ534" s="408"/>
      <c r="BK534" s="408"/>
    </row>
    <row r="535" spans="1:63" s="412" customFormat="1" ht="12.75">
      <c r="A535" s="411"/>
      <c r="B535" s="360" t="s">
        <v>363</v>
      </c>
      <c r="C535" s="676">
        <v>0</v>
      </c>
      <c r="D535" s="677">
        <v>0</v>
      </c>
      <c r="E535" s="677">
        <v>0</v>
      </c>
      <c r="F535" s="677">
        <v>0</v>
      </c>
      <c r="G535" s="677">
        <v>0</v>
      </c>
      <c r="H535" s="677">
        <v>0</v>
      </c>
      <c r="I535" s="677">
        <v>0</v>
      </c>
      <c r="J535" s="677">
        <v>0</v>
      </c>
      <c r="K535" s="677">
        <v>3.4</v>
      </c>
      <c r="L535" s="677">
        <v>0</v>
      </c>
      <c r="M535" s="677">
        <v>3.4</v>
      </c>
      <c r="N535" s="678">
        <v>0</v>
      </c>
      <c r="O535" s="657">
        <v>0</v>
      </c>
      <c r="P535" s="658">
        <v>0</v>
      </c>
      <c r="Q535" s="658">
        <v>0</v>
      </c>
      <c r="R535" s="658">
        <v>0</v>
      </c>
      <c r="S535" s="658">
        <v>0</v>
      </c>
      <c r="T535" s="658">
        <v>0</v>
      </c>
      <c r="U535" s="658">
        <v>0</v>
      </c>
      <c r="V535" s="658">
        <v>0</v>
      </c>
      <c r="W535" s="658">
        <v>0</v>
      </c>
      <c r="X535" s="658">
        <v>0</v>
      </c>
      <c r="Y535" s="658">
        <v>0</v>
      </c>
      <c r="Z535" s="659">
        <v>0</v>
      </c>
      <c r="AA535" s="679">
        <v>4.9480848999999996</v>
      </c>
      <c r="AB535" s="677">
        <v>0</v>
      </c>
      <c r="AC535" s="677">
        <v>0</v>
      </c>
      <c r="AD535" s="658">
        <v>0</v>
      </c>
      <c r="AE535" s="658">
        <v>0</v>
      </c>
      <c r="AF535" s="658"/>
      <c r="AG535" s="658"/>
      <c r="AH535" s="658"/>
      <c r="AI535" s="658"/>
      <c r="AJ535" s="658"/>
      <c r="AK535" s="658"/>
      <c r="AL535" s="658"/>
      <c r="AM535" s="658"/>
      <c r="AN535" s="658">
        <v>0</v>
      </c>
      <c r="AO535" s="658">
        <v>0</v>
      </c>
      <c r="AP535" s="658">
        <v>0</v>
      </c>
      <c r="AQ535" s="658">
        <v>0</v>
      </c>
      <c r="AR535" s="658">
        <v>3.4</v>
      </c>
      <c r="AS535" s="658">
        <v>0</v>
      </c>
      <c r="AT535" s="658">
        <v>3.4</v>
      </c>
      <c r="AU535" s="658">
        <v>0</v>
      </c>
      <c r="AV535" s="657">
        <v>0</v>
      </c>
      <c r="AW535" s="658">
        <v>0</v>
      </c>
      <c r="AX535" s="658">
        <v>0</v>
      </c>
      <c r="AY535" s="658">
        <v>0</v>
      </c>
      <c r="AZ535" s="658">
        <v>0</v>
      </c>
      <c r="BA535" s="658">
        <v>0</v>
      </c>
      <c r="BB535" s="658">
        <v>0</v>
      </c>
      <c r="BC535" s="658">
        <v>0</v>
      </c>
      <c r="BD535" s="658">
        <v>4.9480848999999996</v>
      </c>
      <c r="BE535" s="678">
        <v>4.9480848999999996</v>
      </c>
      <c r="BF535" s="417"/>
      <c r="BG535" s="408"/>
      <c r="BH535" s="408"/>
      <c r="BI535" s="408"/>
      <c r="BJ535" s="408"/>
      <c r="BK535" s="408"/>
    </row>
    <row r="536" spans="1:63" s="390" customFormat="1" ht="12.75">
      <c r="A536" s="411"/>
      <c r="B536" s="360" t="s">
        <v>364</v>
      </c>
      <c r="C536" s="676">
        <v>0</v>
      </c>
      <c r="D536" s="677">
        <v>0</v>
      </c>
      <c r="E536" s="677">
        <v>0</v>
      </c>
      <c r="F536" s="677">
        <v>0</v>
      </c>
      <c r="G536" s="677">
        <v>0</v>
      </c>
      <c r="H536" s="677">
        <v>0</v>
      </c>
      <c r="I536" s="677">
        <v>0</v>
      </c>
      <c r="J536" s="677">
        <v>0</v>
      </c>
      <c r="K536" s="677">
        <v>0</v>
      </c>
      <c r="L536" s="677">
        <v>0</v>
      </c>
      <c r="M536" s="677">
        <v>0</v>
      </c>
      <c r="N536" s="678">
        <v>0</v>
      </c>
      <c r="O536" s="657"/>
      <c r="P536" s="658"/>
      <c r="Q536" s="658"/>
      <c r="R536" s="658"/>
      <c r="S536" s="658"/>
      <c r="T536" s="658"/>
      <c r="U536" s="658"/>
      <c r="V536" s="658"/>
      <c r="W536" s="658"/>
      <c r="X536" s="658"/>
      <c r="Y536" s="658"/>
      <c r="Z536" s="659"/>
      <c r="AA536" s="679">
        <v>0</v>
      </c>
      <c r="AB536" s="677">
        <v>0</v>
      </c>
      <c r="AC536" s="677">
        <v>0</v>
      </c>
      <c r="AD536" s="658">
        <v>0</v>
      </c>
      <c r="AE536" s="658">
        <v>0</v>
      </c>
      <c r="AF536" s="658"/>
      <c r="AG536" s="658"/>
      <c r="AH536" s="658"/>
      <c r="AI536" s="658"/>
      <c r="AJ536" s="658"/>
      <c r="AK536" s="658"/>
      <c r="AL536" s="658"/>
      <c r="AM536" s="658"/>
      <c r="AN536" s="658">
        <v>0</v>
      </c>
      <c r="AO536" s="658">
        <v>0</v>
      </c>
      <c r="AP536" s="658">
        <v>0</v>
      </c>
      <c r="AQ536" s="658">
        <v>0</v>
      </c>
      <c r="AR536" s="658">
        <v>0</v>
      </c>
      <c r="AS536" s="658">
        <v>0</v>
      </c>
      <c r="AT536" s="658">
        <v>0</v>
      </c>
      <c r="AU536" s="658">
        <v>0</v>
      </c>
      <c r="AV536" s="657"/>
      <c r="AW536" s="658"/>
      <c r="AX536" s="658"/>
      <c r="AY536" s="658"/>
      <c r="AZ536" s="658"/>
      <c r="BA536" s="658"/>
      <c r="BB536" s="658"/>
      <c r="BC536" s="658"/>
      <c r="BD536" s="658"/>
      <c r="BE536" s="678">
        <v>0</v>
      </c>
      <c r="BF536" s="417"/>
      <c r="BG536" s="408"/>
      <c r="BH536" s="408"/>
      <c r="BI536" s="408"/>
      <c r="BJ536" s="408"/>
      <c r="BK536" s="408"/>
    </row>
    <row r="537" spans="1:63" s="390" customFormat="1" ht="12.75">
      <c r="A537" s="411"/>
      <c r="B537" s="360" t="s">
        <v>365</v>
      </c>
      <c r="C537" s="676">
        <v>0</v>
      </c>
      <c r="D537" s="677">
        <v>0</v>
      </c>
      <c r="E537" s="677">
        <v>0</v>
      </c>
      <c r="F537" s="677">
        <v>0</v>
      </c>
      <c r="G537" s="677">
        <v>0</v>
      </c>
      <c r="H537" s="677">
        <v>0</v>
      </c>
      <c r="I537" s="677">
        <v>0</v>
      </c>
      <c r="J537" s="677">
        <v>0</v>
      </c>
      <c r="K537" s="677">
        <v>0</v>
      </c>
      <c r="L537" s="677">
        <v>0</v>
      </c>
      <c r="M537" s="677">
        <v>0</v>
      </c>
      <c r="N537" s="678">
        <v>0</v>
      </c>
      <c r="O537" s="657"/>
      <c r="P537" s="658"/>
      <c r="Q537" s="658"/>
      <c r="R537" s="658"/>
      <c r="S537" s="658"/>
      <c r="T537" s="658"/>
      <c r="U537" s="658"/>
      <c r="V537" s="658"/>
      <c r="W537" s="658"/>
      <c r="X537" s="658"/>
      <c r="Y537" s="658"/>
      <c r="Z537" s="659"/>
      <c r="AA537" s="679">
        <v>0</v>
      </c>
      <c r="AB537" s="677">
        <v>0</v>
      </c>
      <c r="AC537" s="677">
        <v>0</v>
      </c>
      <c r="AD537" s="658">
        <v>0</v>
      </c>
      <c r="AE537" s="658">
        <v>0</v>
      </c>
      <c r="AF537" s="658"/>
      <c r="AG537" s="658"/>
      <c r="AH537" s="658"/>
      <c r="AI537" s="658"/>
      <c r="AJ537" s="658"/>
      <c r="AK537" s="658"/>
      <c r="AL537" s="658"/>
      <c r="AM537" s="658"/>
      <c r="AN537" s="658">
        <v>0</v>
      </c>
      <c r="AO537" s="658">
        <v>0</v>
      </c>
      <c r="AP537" s="658">
        <v>0</v>
      </c>
      <c r="AQ537" s="658">
        <v>0</v>
      </c>
      <c r="AR537" s="658">
        <v>0</v>
      </c>
      <c r="AS537" s="658">
        <v>0</v>
      </c>
      <c r="AT537" s="658">
        <v>0</v>
      </c>
      <c r="AU537" s="658">
        <v>0</v>
      </c>
      <c r="AV537" s="657"/>
      <c r="AW537" s="658"/>
      <c r="AX537" s="658"/>
      <c r="AY537" s="658"/>
      <c r="AZ537" s="658"/>
      <c r="BA537" s="658"/>
      <c r="BB537" s="658"/>
      <c r="BC537" s="658"/>
      <c r="BD537" s="658"/>
      <c r="BE537" s="678">
        <v>0</v>
      </c>
      <c r="BF537" s="417"/>
      <c r="BG537" s="408"/>
      <c r="BH537" s="408"/>
      <c r="BI537" s="408"/>
      <c r="BJ537" s="408"/>
      <c r="BK537" s="408"/>
    </row>
    <row r="538" spans="1:63" s="390" customFormat="1" ht="12.75">
      <c r="A538" s="411"/>
      <c r="B538" s="360" t="s">
        <v>366</v>
      </c>
      <c r="C538" s="676">
        <v>0</v>
      </c>
      <c r="D538" s="677">
        <v>0</v>
      </c>
      <c r="E538" s="677">
        <v>0</v>
      </c>
      <c r="F538" s="677">
        <v>0</v>
      </c>
      <c r="G538" s="677">
        <v>0</v>
      </c>
      <c r="H538" s="677">
        <v>0</v>
      </c>
      <c r="I538" s="677">
        <v>0</v>
      </c>
      <c r="J538" s="677">
        <v>0</v>
      </c>
      <c r="K538" s="677">
        <v>0.57999999999999996</v>
      </c>
      <c r="L538" s="677">
        <v>0</v>
      </c>
      <c r="M538" s="677">
        <v>0.57999999999999996</v>
      </c>
      <c r="N538" s="678">
        <v>0</v>
      </c>
      <c r="O538" s="657"/>
      <c r="P538" s="658"/>
      <c r="Q538" s="658"/>
      <c r="R538" s="658"/>
      <c r="S538" s="658"/>
      <c r="T538" s="658"/>
      <c r="U538" s="658"/>
      <c r="V538" s="658"/>
      <c r="W538" s="658"/>
      <c r="X538" s="658"/>
      <c r="Y538" s="658"/>
      <c r="Z538" s="659"/>
      <c r="AA538" s="679">
        <v>1.04301149</v>
      </c>
      <c r="AB538" s="677">
        <v>0</v>
      </c>
      <c r="AC538" s="677">
        <v>0</v>
      </c>
      <c r="AD538" s="658">
        <v>0</v>
      </c>
      <c r="AE538" s="658">
        <v>0</v>
      </c>
      <c r="AF538" s="658"/>
      <c r="AG538" s="658"/>
      <c r="AH538" s="658"/>
      <c r="AI538" s="658"/>
      <c r="AJ538" s="658"/>
      <c r="AK538" s="658"/>
      <c r="AL538" s="658"/>
      <c r="AM538" s="658"/>
      <c r="AN538" s="658">
        <v>0</v>
      </c>
      <c r="AO538" s="658">
        <v>0</v>
      </c>
      <c r="AP538" s="658">
        <v>0</v>
      </c>
      <c r="AQ538" s="658">
        <v>0</v>
      </c>
      <c r="AR538" s="658">
        <v>0.57999999999999996</v>
      </c>
      <c r="AS538" s="658">
        <v>0</v>
      </c>
      <c r="AT538" s="658">
        <v>0.57999999999999996</v>
      </c>
      <c r="AU538" s="658">
        <v>0</v>
      </c>
      <c r="AV538" s="657"/>
      <c r="AW538" s="658"/>
      <c r="AX538" s="658"/>
      <c r="AY538" s="658"/>
      <c r="AZ538" s="658"/>
      <c r="BA538" s="658"/>
      <c r="BB538" s="658"/>
      <c r="BC538" s="658"/>
      <c r="BD538" s="658">
        <v>1.04301149</v>
      </c>
      <c r="BE538" s="678">
        <v>1.04301149</v>
      </c>
      <c r="BF538" s="417"/>
      <c r="BG538" s="408"/>
      <c r="BH538" s="408"/>
      <c r="BI538" s="408"/>
      <c r="BJ538" s="408"/>
      <c r="BK538" s="408"/>
    </row>
    <row r="539" spans="1:63" s="390" customFormat="1" ht="12.75">
      <c r="A539" s="411"/>
      <c r="B539" s="360" t="s">
        <v>367</v>
      </c>
      <c r="C539" s="676">
        <v>0</v>
      </c>
      <c r="D539" s="677">
        <v>0</v>
      </c>
      <c r="E539" s="677">
        <v>0</v>
      </c>
      <c r="F539" s="677">
        <v>0</v>
      </c>
      <c r="G539" s="677">
        <v>0</v>
      </c>
      <c r="H539" s="677">
        <v>0</v>
      </c>
      <c r="I539" s="677">
        <v>0</v>
      </c>
      <c r="J539" s="677">
        <v>0</v>
      </c>
      <c r="K539" s="677">
        <v>2.82</v>
      </c>
      <c r="L539" s="677">
        <v>0</v>
      </c>
      <c r="M539" s="677">
        <v>2.82</v>
      </c>
      <c r="N539" s="678">
        <v>0</v>
      </c>
      <c r="O539" s="657"/>
      <c r="P539" s="658"/>
      <c r="Q539" s="658"/>
      <c r="R539" s="658"/>
      <c r="S539" s="658"/>
      <c r="T539" s="658"/>
      <c r="U539" s="658"/>
      <c r="V539" s="658"/>
      <c r="W539" s="658"/>
      <c r="X539" s="658"/>
      <c r="Y539" s="658"/>
      <c r="Z539" s="659"/>
      <c r="AA539" s="679">
        <v>3.90507341</v>
      </c>
      <c r="AB539" s="677">
        <v>0</v>
      </c>
      <c r="AC539" s="677">
        <v>0</v>
      </c>
      <c r="AD539" s="658">
        <v>0</v>
      </c>
      <c r="AE539" s="658">
        <v>0</v>
      </c>
      <c r="AF539" s="658"/>
      <c r="AG539" s="658"/>
      <c r="AH539" s="658"/>
      <c r="AI539" s="658"/>
      <c r="AJ539" s="658"/>
      <c r="AK539" s="658"/>
      <c r="AL539" s="658"/>
      <c r="AM539" s="658"/>
      <c r="AN539" s="658">
        <v>0</v>
      </c>
      <c r="AO539" s="658">
        <v>0</v>
      </c>
      <c r="AP539" s="658">
        <v>0</v>
      </c>
      <c r="AQ539" s="658">
        <v>0</v>
      </c>
      <c r="AR539" s="658">
        <v>2.82</v>
      </c>
      <c r="AS539" s="658">
        <v>0</v>
      </c>
      <c r="AT539" s="658">
        <v>2.82</v>
      </c>
      <c r="AU539" s="658">
        <v>0</v>
      </c>
      <c r="AV539" s="657"/>
      <c r="AW539" s="658"/>
      <c r="AX539" s="658"/>
      <c r="AY539" s="658"/>
      <c r="AZ539" s="658"/>
      <c r="BA539" s="658"/>
      <c r="BB539" s="658"/>
      <c r="BC539" s="658"/>
      <c r="BD539" s="658">
        <v>3.90507341</v>
      </c>
      <c r="BE539" s="678">
        <v>3.90507341</v>
      </c>
      <c r="BF539" s="417"/>
      <c r="BG539" s="408"/>
      <c r="BH539" s="408"/>
      <c r="BI539" s="408"/>
      <c r="BJ539" s="408"/>
      <c r="BK539" s="408"/>
    </row>
    <row r="540" spans="1:63" s="412" customFormat="1" ht="12.75">
      <c r="A540" s="411"/>
      <c r="B540" s="360" t="s">
        <v>368</v>
      </c>
      <c r="C540" s="676">
        <v>0</v>
      </c>
      <c r="D540" s="677">
        <v>0</v>
      </c>
      <c r="E540" s="677">
        <v>0</v>
      </c>
      <c r="F540" s="677">
        <v>0</v>
      </c>
      <c r="G540" s="677">
        <v>0</v>
      </c>
      <c r="H540" s="677">
        <v>0</v>
      </c>
      <c r="I540" s="677">
        <v>0</v>
      </c>
      <c r="J540" s="677">
        <v>0</v>
      </c>
      <c r="K540" s="677">
        <v>0.60000000000000009</v>
      </c>
      <c r="L540" s="677">
        <v>0</v>
      </c>
      <c r="M540" s="677">
        <v>0.60000000000000009</v>
      </c>
      <c r="N540" s="678">
        <v>0</v>
      </c>
      <c r="O540" s="657">
        <v>0</v>
      </c>
      <c r="P540" s="658">
        <v>0</v>
      </c>
      <c r="Q540" s="658">
        <v>0</v>
      </c>
      <c r="R540" s="658">
        <v>0</v>
      </c>
      <c r="S540" s="658">
        <v>0</v>
      </c>
      <c r="T540" s="658">
        <v>0</v>
      </c>
      <c r="U540" s="658">
        <v>0</v>
      </c>
      <c r="V540" s="658">
        <v>0</v>
      </c>
      <c r="W540" s="658">
        <v>0</v>
      </c>
      <c r="X540" s="658">
        <v>0</v>
      </c>
      <c r="Y540" s="658">
        <v>0</v>
      </c>
      <c r="Z540" s="659">
        <v>0</v>
      </c>
      <c r="AA540" s="679">
        <v>0.86671645000000008</v>
      </c>
      <c r="AB540" s="677">
        <v>0</v>
      </c>
      <c r="AC540" s="677">
        <v>0</v>
      </c>
      <c r="AD540" s="658">
        <v>0</v>
      </c>
      <c r="AE540" s="658">
        <v>0</v>
      </c>
      <c r="AF540" s="658"/>
      <c r="AG540" s="658"/>
      <c r="AH540" s="658"/>
      <c r="AI540" s="658"/>
      <c r="AJ540" s="658"/>
      <c r="AK540" s="658"/>
      <c r="AL540" s="658"/>
      <c r="AM540" s="658"/>
      <c r="AN540" s="658">
        <v>0</v>
      </c>
      <c r="AO540" s="658">
        <v>0</v>
      </c>
      <c r="AP540" s="658">
        <v>0</v>
      </c>
      <c r="AQ540" s="658">
        <v>0</v>
      </c>
      <c r="AR540" s="658">
        <v>0.60000000000000009</v>
      </c>
      <c r="AS540" s="658">
        <v>0</v>
      </c>
      <c r="AT540" s="658">
        <v>0.60000000000000009</v>
      </c>
      <c r="AU540" s="658">
        <v>0</v>
      </c>
      <c r="AV540" s="657">
        <v>0</v>
      </c>
      <c r="AW540" s="658">
        <v>0</v>
      </c>
      <c r="AX540" s="658">
        <v>0</v>
      </c>
      <c r="AY540" s="658">
        <v>0</v>
      </c>
      <c r="AZ540" s="658">
        <v>0</v>
      </c>
      <c r="BA540" s="658">
        <v>0</v>
      </c>
      <c r="BB540" s="658">
        <v>0</v>
      </c>
      <c r="BC540" s="658">
        <v>0</v>
      </c>
      <c r="BD540" s="658">
        <v>0.86671645000000008</v>
      </c>
      <c r="BE540" s="678">
        <v>0.86671645000000008</v>
      </c>
      <c r="BF540" s="417"/>
      <c r="BG540" s="408"/>
      <c r="BH540" s="408"/>
      <c r="BI540" s="408"/>
      <c r="BJ540" s="408"/>
      <c r="BK540" s="408"/>
    </row>
    <row r="541" spans="1:63" s="390" customFormat="1" ht="12.75">
      <c r="A541" s="411"/>
      <c r="B541" s="360" t="s">
        <v>369</v>
      </c>
      <c r="C541" s="676">
        <v>0</v>
      </c>
      <c r="D541" s="677">
        <v>0</v>
      </c>
      <c r="E541" s="677">
        <v>0</v>
      </c>
      <c r="F541" s="677">
        <v>0</v>
      </c>
      <c r="G541" s="677">
        <v>0</v>
      </c>
      <c r="H541" s="677">
        <v>0</v>
      </c>
      <c r="I541" s="677">
        <v>0</v>
      </c>
      <c r="J541" s="677">
        <v>0</v>
      </c>
      <c r="K541" s="677">
        <v>0</v>
      </c>
      <c r="L541" s="677">
        <v>0</v>
      </c>
      <c r="M541" s="677">
        <v>0</v>
      </c>
      <c r="N541" s="678">
        <v>0</v>
      </c>
      <c r="O541" s="657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9"/>
      <c r="AA541" s="679">
        <v>0</v>
      </c>
      <c r="AB541" s="677">
        <v>0</v>
      </c>
      <c r="AC541" s="677">
        <v>0</v>
      </c>
      <c r="AD541" s="658">
        <v>0</v>
      </c>
      <c r="AE541" s="658">
        <v>0</v>
      </c>
      <c r="AF541" s="658"/>
      <c r="AG541" s="658"/>
      <c r="AH541" s="658"/>
      <c r="AI541" s="658"/>
      <c r="AJ541" s="658"/>
      <c r="AK541" s="658"/>
      <c r="AL541" s="658"/>
      <c r="AM541" s="658"/>
      <c r="AN541" s="658">
        <v>0</v>
      </c>
      <c r="AO541" s="658">
        <v>0</v>
      </c>
      <c r="AP541" s="658">
        <v>0</v>
      </c>
      <c r="AQ541" s="658">
        <v>0</v>
      </c>
      <c r="AR541" s="658">
        <v>0</v>
      </c>
      <c r="AS541" s="658">
        <v>0</v>
      </c>
      <c r="AT541" s="658">
        <v>0</v>
      </c>
      <c r="AU541" s="658">
        <v>0</v>
      </c>
      <c r="AV541" s="657"/>
      <c r="AW541" s="658"/>
      <c r="AX541" s="658"/>
      <c r="AY541" s="658"/>
      <c r="AZ541" s="658"/>
      <c r="BA541" s="658"/>
      <c r="BB541" s="658"/>
      <c r="BC541" s="658"/>
      <c r="BD541" s="658"/>
      <c r="BE541" s="678">
        <v>0</v>
      </c>
      <c r="BF541" s="417"/>
      <c r="BG541" s="408"/>
      <c r="BH541" s="408"/>
      <c r="BI541" s="408"/>
      <c r="BJ541" s="408"/>
      <c r="BK541" s="408"/>
    </row>
    <row r="542" spans="1:63" s="390" customFormat="1" ht="12.75">
      <c r="A542" s="411"/>
      <c r="B542" s="360" t="s">
        <v>370</v>
      </c>
      <c r="C542" s="676">
        <v>0</v>
      </c>
      <c r="D542" s="677">
        <v>0</v>
      </c>
      <c r="E542" s="677">
        <v>0</v>
      </c>
      <c r="F542" s="677">
        <v>0</v>
      </c>
      <c r="G542" s="677">
        <v>0</v>
      </c>
      <c r="H542" s="677">
        <v>0</v>
      </c>
      <c r="I542" s="677">
        <v>0</v>
      </c>
      <c r="J542" s="677">
        <v>0</v>
      </c>
      <c r="K542" s="677">
        <v>0</v>
      </c>
      <c r="L542" s="677">
        <v>0</v>
      </c>
      <c r="M542" s="677">
        <v>0</v>
      </c>
      <c r="N542" s="678">
        <v>0</v>
      </c>
      <c r="O542" s="657"/>
      <c r="P542" s="658"/>
      <c r="Q542" s="658"/>
      <c r="R542" s="658"/>
      <c r="S542" s="658"/>
      <c r="T542" s="658"/>
      <c r="U542" s="658"/>
      <c r="V542" s="658"/>
      <c r="W542" s="658"/>
      <c r="X542" s="658"/>
      <c r="Y542" s="658"/>
      <c r="Z542" s="659"/>
      <c r="AA542" s="679">
        <v>0</v>
      </c>
      <c r="AB542" s="677">
        <v>0</v>
      </c>
      <c r="AC542" s="677">
        <v>0</v>
      </c>
      <c r="AD542" s="658">
        <v>0</v>
      </c>
      <c r="AE542" s="658">
        <v>0</v>
      </c>
      <c r="AF542" s="658"/>
      <c r="AG542" s="658"/>
      <c r="AH542" s="658"/>
      <c r="AI542" s="658"/>
      <c r="AJ542" s="658"/>
      <c r="AK542" s="658"/>
      <c r="AL542" s="658"/>
      <c r="AM542" s="658"/>
      <c r="AN542" s="658">
        <v>0</v>
      </c>
      <c r="AO542" s="658">
        <v>0</v>
      </c>
      <c r="AP542" s="658">
        <v>0</v>
      </c>
      <c r="AQ542" s="658">
        <v>0</v>
      </c>
      <c r="AR542" s="658">
        <v>0</v>
      </c>
      <c r="AS542" s="658">
        <v>0</v>
      </c>
      <c r="AT542" s="658">
        <v>0</v>
      </c>
      <c r="AU542" s="658">
        <v>0</v>
      </c>
      <c r="AV542" s="657"/>
      <c r="AW542" s="658"/>
      <c r="AX542" s="658"/>
      <c r="AY542" s="658"/>
      <c r="AZ542" s="658"/>
      <c r="BA542" s="658"/>
      <c r="BB542" s="658"/>
      <c r="BC542" s="658"/>
      <c r="BD542" s="658"/>
      <c r="BE542" s="678">
        <v>0</v>
      </c>
      <c r="BF542" s="417"/>
      <c r="BG542" s="408"/>
      <c r="BH542" s="408"/>
      <c r="BI542" s="408"/>
      <c r="BJ542" s="408"/>
      <c r="BK542" s="408"/>
    </row>
    <row r="543" spans="1:63" s="390" customFormat="1" ht="12.75">
      <c r="A543" s="411"/>
      <c r="B543" s="360" t="s">
        <v>371</v>
      </c>
      <c r="C543" s="676">
        <v>0</v>
      </c>
      <c r="D543" s="677">
        <v>0</v>
      </c>
      <c r="E543" s="677">
        <v>0</v>
      </c>
      <c r="F543" s="677">
        <v>0</v>
      </c>
      <c r="G543" s="677">
        <v>0</v>
      </c>
      <c r="H543" s="677">
        <v>0</v>
      </c>
      <c r="I543" s="677">
        <v>0</v>
      </c>
      <c r="J543" s="677">
        <v>0</v>
      </c>
      <c r="K543" s="677">
        <v>0.28000000000000003</v>
      </c>
      <c r="L543" s="677">
        <v>0</v>
      </c>
      <c r="M543" s="677">
        <v>0.28000000000000003</v>
      </c>
      <c r="N543" s="678">
        <v>0</v>
      </c>
      <c r="O543" s="657"/>
      <c r="P543" s="658"/>
      <c r="Q543" s="658"/>
      <c r="R543" s="658"/>
      <c r="S543" s="658"/>
      <c r="T543" s="658"/>
      <c r="U543" s="658"/>
      <c r="V543" s="658"/>
      <c r="W543" s="658"/>
      <c r="X543" s="658"/>
      <c r="Y543" s="658"/>
      <c r="Z543" s="659"/>
      <c r="AA543" s="679">
        <v>0.59774561000000004</v>
      </c>
      <c r="AB543" s="677">
        <v>0</v>
      </c>
      <c r="AC543" s="677">
        <v>0</v>
      </c>
      <c r="AD543" s="658">
        <v>0</v>
      </c>
      <c r="AE543" s="658">
        <v>0</v>
      </c>
      <c r="AF543" s="658"/>
      <c r="AG543" s="658"/>
      <c r="AH543" s="658"/>
      <c r="AI543" s="658"/>
      <c r="AJ543" s="658"/>
      <c r="AK543" s="658"/>
      <c r="AL543" s="658"/>
      <c r="AM543" s="658"/>
      <c r="AN543" s="658">
        <v>0</v>
      </c>
      <c r="AO543" s="658">
        <v>0</v>
      </c>
      <c r="AP543" s="658">
        <v>0</v>
      </c>
      <c r="AQ543" s="658">
        <v>0</v>
      </c>
      <c r="AR543" s="658">
        <v>0.28000000000000003</v>
      </c>
      <c r="AS543" s="658">
        <v>0</v>
      </c>
      <c r="AT543" s="658">
        <v>0.28000000000000003</v>
      </c>
      <c r="AU543" s="658">
        <v>0</v>
      </c>
      <c r="AV543" s="657"/>
      <c r="AW543" s="658"/>
      <c r="AX543" s="658"/>
      <c r="AY543" s="658"/>
      <c r="AZ543" s="658"/>
      <c r="BA543" s="658"/>
      <c r="BB543" s="658"/>
      <c r="BC543" s="658"/>
      <c r="BD543" s="658">
        <v>0.59774561000000004</v>
      </c>
      <c r="BE543" s="678">
        <v>0.59774561000000004</v>
      </c>
      <c r="BF543" s="417"/>
      <c r="BG543" s="408"/>
      <c r="BH543" s="408"/>
      <c r="BI543" s="408"/>
      <c r="BJ543" s="408"/>
      <c r="BK543" s="408"/>
    </row>
    <row r="544" spans="1:63" s="390" customFormat="1" ht="12.75">
      <c r="A544" s="411"/>
      <c r="B544" s="360" t="s">
        <v>372</v>
      </c>
      <c r="C544" s="676">
        <v>0</v>
      </c>
      <c r="D544" s="677">
        <v>0</v>
      </c>
      <c r="E544" s="677">
        <v>0</v>
      </c>
      <c r="F544" s="677">
        <v>0</v>
      </c>
      <c r="G544" s="677">
        <v>0</v>
      </c>
      <c r="H544" s="677">
        <v>0</v>
      </c>
      <c r="I544" s="677">
        <v>0</v>
      </c>
      <c r="J544" s="677">
        <v>0</v>
      </c>
      <c r="K544" s="677">
        <v>0.32</v>
      </c>
      <c r="L544" s="677">
        <v>0</v>
      </c>
      <c r="M544" s="677">
        <v>0.32</v>
      </c>
      <c r="N544" s="678">
        <v>0</v>
      </c>
      <c r="O544" s="657"/>
      <c r="P544" s="658"/>
      <c r="Q544" s="658"/>
      <c r="R544" s="658"/>
      <c r="S544" s="658"/>
      <c r="T544" s="658"/>
      <c r="U544" s="658"/>
      <c r="V544" s="658"/>
      <c r="W544" s="658"/>
      <c r="X544" s="658"/>
      <c r="Y544" s="658"/>
      <c r="Z544" s="659"/>
      <c r="AA544" s="679">
        <v>0.26897084000000004</v>
      </c>
      <c r="AB544" s="677">
        <v>0</v>
      </c>
      <c r="AC544" s="677">
        <v>0</v>
      </c>
      <c r="AD544" s="658">
        <v>0</v>
      </c>
      <c r="AE544" s="658">
        <v>0</v>
      </c>
      <c r="AF544" s="658"/>
      <c r="AG544" s="658"/>
      <c r="AH544" s="658"/>
      <c r="AI544" s="658"/>
      <c r="AJ544" s="658"/>
      <c r="AK544" s="658"/>
      <c r="AL544" s="658"/>
      <c r="AM544" s="658"/>
      <c r="AN544" s="658">
        <v>0</v>
      </c>
      <c r="AO544" s="658">
        <v>0</v>
      </c>
      <c r="AP544" s="658">
        <v>0</v>
      </c>
      <c r="AQ544" s="658">
        <v>0</v>
      </c>
      <c r="AR544" s="658">
        <v>0.32</v>
      </c>
      <c r="AS544" s="658">
        <v>0</v>
      </c>
      <c r="AT544" s="658">
        <v>0.32</v>
      </c>
      <c r="AU544" s="658">
        <v>0</v>
      </c>
      <c r="AV544" s="657"/>
      <c r="AW544" s="658"/>
      <c r="AX544" s="658"/>
      <c r="AY544" s="658"/>
      <c r="AZ544" s="658"/>
      <c r="BA544" s="658"/>
      <c r="BB544" s="658"/>
      <c r="BC544" s="658"/>
      <c r="BD544" s="658">
        <v>0.26897084000000004</v>
      </c>
      <c r="BE544" s="678">
        <v>0.26897084000000004</v>
      </c>
      <c r="BF544" s="417"/>
      <c r="BG544" s="408"/>
      <c r="BH544" s="408"/>
      <c r="BI544" s="408"/>
      <c r="BJ544" s="408"/>
      <c r="BK544" s="408"/>
    </row>
    <row r="545" spans="1:63" s="412" customFormat="1" ht="12.75">
      <c r="A545" s="411"/>
      <c r="B545" s="360" t="s">
        <v>373</v>
      </c>
      <c r="C545" s="676">
        <v>0</v>
      </c>
      <c r="D545" s="677">
        <v>0</v>
      </c>
      <c r="E545" s="677">
        <v>0</v>
      </c>
      <c r="F545" s="677">
        <v>0</v>
      </c>
      <c r="G545" s="677">
        <v>0</v>
      </c>
      <c r="H545" s="677">
        <v>0</v>
      </c>
      <c r="I545" s="677">
        <v>0</v>
      </c>
      <c r="J545" s="677">
        <v>0</v>
      </c>
      <c r="K545" s="677">
        <v>0</v>
      </c>
      <c r="L545" s="677">
        <v>8.82</v>
      </c>
      <c r="M545" s="677">
        <v>0</v>
      </c>
      <c r="N545" s="678">
        <v>8.82</v>
      </c>
      <c r="O545" s="657">
        <v>0</v>
      </c>
      <c r="P545" s="658">
        <v>0</v>
      </c>
      <c r="Q545" s="658">
        <v>0</v>
      </c>
      <c r="R545" s="658">
        <v>0</v>
      </c>
      <c r="S545" s="658">
        <v>0</v>
      </c>
      <c r="T545" s="658">
        <v>0</v>
      </c>
      <c r="U545" s="658">
        <v>0</v>
      </c>
      <c r="V545" s="658">
        <v>0</v>
      </c>
      <c r="W545" s="658">
        <v>0</v>
      </c>
      <c r="X545" s="658">
        <v>0</v>
      </c>
      <c r="Y545" s="658">
        <v>0</v>
      </c>
      <c r="Z545" s="659">
        <v>0</v>
      </c>
      <c r="AA545" s="679">
        <v>61.981808819999998</v>
      </c>
      <c r="AB545" s="677">
        <v>0</v>
      </c>
      <c r="AC545" s="677">
        <v>0</v>
      </c>
      <c r="AD545" s="658">
        <v>0</v>
      </c>
      <c r="AE545" s="658">
        <v>0</v>
      </c>
      <c r="AF545" s="658"/>
      <c r="AG545" s="658"/>
      <c r="AH545" s="658"/>
      <c r="AI545" s="658"/>
      <c r="AJ545" s="658"/>
      <c r="AK545" s="658"/>
      <c r="AL545" s="658"/>
      <c r="AM545" s="658"/>
      <c r="AN545" s="658">
        <v>0</v>
      </c>
      <c r="AO545" s="658">
        <v>0</v>
      </c>
      <c r="AP545" s="658">
        <v>0</v>
      </c>
      <c r="AQ545" s="658">
        <v>0</v>
      </c>
      <c r="AR545" s="658">
        <v>0</v>
      </c>
      <c r="AS545" s="658">
        <v>8.82</v>
      </c>
      <c r="AT545" s="658">
        <v>0</v>
      </c>
      <c r="AU545" s="658">
        <v>8.82</v>
      </c>
      <c r="AV545" s="657">
        <v>0</v>
      </c>
      <c r="AW545" s="658">
        <v>0</v>
      </c>
      <c r="AX545" s="658">
        <v>0</v>
      </c>
      <c r="AY545" s="658">
        <v>0</v>
      </c>
      <c r="AZ545" s="658">
        <v>0</v>
      </c>
      <c r="BA545" s="658">
        <v>0</v>
      </c>
      <c r="BB545" s="658">
        <v>0</v>
      </c>
      <c r="BC545" s="658">
        <v>0</v>
      </c>
      <c r="BD545" s="658">
        <v>61.981808819999998</v>
      </c>
      <c r="BE545" s="678">
        <v>61.981808819999998</v>
      </c>
      <c r="BF545" s="417"/>
      <c r="BG545" s="408"/>
      <c r="BH545" s="408"/>
      <c r="BI545" s="408"/>
      <c r="BJ545" s="408"/>
      <c r="BK545" s="408"/>
    </row>
    <row r="546" spans="1:63" s="390" customFormat="1" ht="12.75">
      <c r="A546" s="411"/>
      <c r="B546" s="360" t="s">
        <v>374</v>
      </c>
      <c r="C546" s="676">
        <v>0</v>
      </c>
      <c r="D546" s="677">
        <v>0</v>
      </c>
      <c r="E546" s="677">
        <v>0</v>
      </c>
      <c r="F546" s="677">
        <v>0</v>
      </c>
      <c r="G546" s="677">
        <v>0</v>
      </c>
      <c r="H546" s="677">
        <v>0</v>
      </c>
      <c r="I546" s="677">
        <v>0</v>
      </c>
      <c r="J546" s="677">
        <v>0</v>
      </c>
      <c r="K546" s="677">
        <v>0</v>
      </c>
      <c r="L546" s="677">
        <v>0</v>
      </c>
      <c r="M546" s="677">
        <v>0</v>
      </c>
      <c r="N546" s="678">
        <v>0</v>
      </c>
      <c r="O546" s="657"/>
      <c r="P546" s="658"/>
      <c r="Q546" s="658"/>
      <c r="R546" s="658"/>
      <c r="S546" s="658"/>
      <c r="T546" s="658"/>
      <c r="U546" s="658"/>
      <c r="V546" s="658"/>
      <c r="W546" s="658"/>
      <c r="X546" s="658"/>
      <c r="Y546" s="658"/>
      <c r="Z546" s="659"/>
      <c r="AA546" s="679">
        <v>0</v>
      </c>
      <c r="AB546" s="677">
        <v>0</v>
      </c>
      <c r="AC546" s="677">
        <v>0</v>
      </c>
      <c r="AD546" s="658">
        <v>0</v>
      </c>
      <c r="AE546" s="658">
        <v>0</v>
      </c>
      <c r="AF546" s="658"/>
      <c r="AG546" s="658"/>
      <c r="AH546" s="658"/>
      <c r="AI546" s="658"/>
      <c r="AJ546" s="658"/>
      <c r="AK546" s="658"/>
      <c r="AL546" s="658"/>
      <c r="AM546" s="658"/>
      <c r="AN546" s="658">
        <v>0</v>
      </c>
      <c r="AO546" s="658">
        <v>0</v>
      </c>
      <c r="AP546" s="658">
        <v>0</v>
      </c>
      <c r="AQ546" s="658">
        <v>0</v>
      </c>
      <c r="AR546" s="658">
        <v>0</v>
      </c>
      <c r="AS546" s="658">
        <v>0</v>
      </c>
      <c r="AT546" s="658">
        <v>0</v>
      </c>
      <c r="AU546" s="658">
        <v>0</v>
      </c>
      <c r="AV546" s="657"/>
      <c r="AW546" s="658"/>
      <c r="AX546" s="658"/>
      <c r="AY546" s="658"/>
      <c r="AZ546" s="658"/>
      <c r="BA546" s="658"/>
      <c r="BB546" s="658"/>
      <c r="BC546" s="658"/>
      <c r="BD546" s="658"/>
      <c r="BE546" s="678">
        <v>0</v>
      </c>
      <c r="BF546" s="417"/>
      <c r="BG546" s="408"/>
      <c r="BH546" s="408"/>
      <c r="BI546" s="408"/>
      <c r="BJ546" s="408"/>
      <c r="BK546" s="408"/>
    </row>
    <row r="547" spans="1:63" s="390" customFormat="1" ht="12.75">
      <c r="A547" s="411"/>
      <c r="B547" s="360" t="s">
        <v>375</v>
      </c>
      <c r="C547" s="676">
        <v>0</v>
      </c>
      <c r="D547" s="677">
        <v>0</v>
      </c>
      <c r="E547" s="677">
        <v>0</v>
      </c>
      <c r="F547" s="677">
        <v>0</v>
      </c>
      <c r="G547" s="677">
        <v>0</v>
      </c>
      <c r="H547" s="677">
        <v>0</v>
      </c>
      <c r="I547" s="677">
        <v>0</v>
      </c>
      <c r="J547" s="677">
        <v>0</v>
      </c>
      <c r="K547" s="677">
        <v>0</v>
      </c>
      <c r="L547" s="677">
        <v>0</v>
      </c>
      <c r="M547" s="677">
        <v>0</v>
      </c>
      <c r="N547" s="678">
        <v>0</v>
      </c>
      <c r="O547" s="657"/>
      <c r="P547" s="658"/>
      <c r="Q547" s="658"/>
      <c r="R547" s="658"/>
      <c r="S547" s="658"/>
      <c r="T547" s="658"/>
      <c r="U547" s="658"/>
      <c r="V547" s="658"/>
      <c r="W547" s="658"/>
      <c r="X547" s="658"/>
      <c r="Y547" s="658"/>
      <c r="Z547" s="659"/>
      <c r="AA547" s="679">
        <v>0</v>
      </c>
      <c r="AB547" s="677">
        <v>0</v>
      </c>
      <c r="AC547" s="677">
        <v>0</v>
      </c>
      <c r="AD547" s="658">
        <v>0</v>
      </c>
      <c r="AE547" s="658">
        <v>0</v>
      </c>
      <c r="AF547" s="658"/>
      <c r="AG547" s="658"/>
      <c r="AH547" s="658"/>
      <c r="AI547" s="658"/>
      <c r="AJ547" s="658"/>
      <c r="AK547" s="658"/>
      <c r="AL547" s="658"/>
      <c r="AM547" s="658"/>
      <c r="AN547" s="658">
        <v>0</v>
      </c>
      <c r="AO547" s="658">
        <v>0</v>
      </c>
      <c r="AP547" s="658">
        <v>0</v>
      </c>
      <c r="AQ547" s="658">
        <v>0</v>
      </c>
      <c r="AR547" s="658">
        <v>0</v>
      </c>
      <c r="AS547" s="658">
        <v>0</v>
      </c>
      <c r="AT547" s="658">
        <v>0</v>
      </c>
      <c r="AU547" s="658">
        <v>0</v>
      </c>
      <c r="AV547" s="657"/>
      <c r="AW547" s="658"/>
      <c r="AX547" s="658"/>
      <c r="AY547" s="658"/>
      <c r="AZ547" s="658"/>
      <c r="BA547" s="658"/>
      <c r="BB547" s="658"/>
      <c r="BC547" s="658"/>
      <c r="BD547" s="658"/>
      <c r="BE547" s="678">
        <v>0</v>
      </c>
      <c r="BF547" s="417"/>
      <c r="BG547" s="408"/>
      <c r="BH547" s="408"/>
      <c r="BI547" s="408"/>
      <c r="BJ547" s="408"/>
      <c r="BK547" s="408"/>
    </row>
    <row r="548" spans="1:63" s="390" customFormat="1" ht="12.75">
      <c r="A548" s="411"/>
      <c r="B548" s="360" t="s">
        <v>376</v>
      </c>
      <c r="C548" s="676">
        <v>0</v>
      </c>
      <c r="D548" s="677">
        <v>0</v>
      </c>
      <c r="E548" s="677">
        <v>0</v>
      </c>
      <c r="F548" s="677">
        <v>0</v>
      </c>
      <c r="G548" s="677">
        <v>0</v>
      </c>
      <c r="H548" s="677">
        <v>0</v>
      </c>
      <c r="I548" s="677">
        <v>0</v>
      </c>
      <c r="J548" s="677">
        <v>0</v>
      </c>
      <c r="K548" s="677">
        <v>0</v>
      </c>
      <c r="L548" s="677">
        <v>8.82</v>
      </c>
      <c r="M548" s="677">
        <v>0</v>
      </c>
      <c r="N548" s="678">
        <v>8.82</v>
      </c>
      <c r="O548" s="657"/>
      <c r="P548" s="658"/>
      <c r="Q548" s="658"/>
      <c r="R548" s="658"/>
      <c r="S548" s="658"/>
      <c r="T548" s="658"/>
      <c r="U548" s="658"/>
      <c r="V548" s="658"/>
      <c r="W548" s="658"/>
      <c r="X548" s="658"/>
      <c r="Y548" s="658"/>
      <c r="Z548" s="659"/>
      <c r="AA548" s="679">
        <v>61.981808819999998</v>
      </c>
      <c r="AB548" s="677">
        <v>0</v>
      </c>
      <c r="AC548" s="677">
        <v>0</v>
      </c>
      <c r="AD548" s="658">
        <v>0</v>
      </c>
      <c r="AE548" s="658">
        <v>0</v>
      </c>
      <c r="AF548" s="658"/>
      <c r="AG548" s="658"/>
      <c r="AH548" s="658"/>
      <c r="AI548" s="658"/>
      <c r="AJ548" s="658"/>
      <c r="AK548" s="658"/>
      <c r="AL548" s="658"/>
      <c r="AM548" s="658"/>
      <c r="AN548" s="658">
        <v>0</v>
      </c>
      <c r="AO548" s="658">
        <v>0</v>
      </c>
      <c r="AP548" s="658">
        <v>0</v>
      </c>
      <c r="AQ548" s="658">
        <v>0</v>
      </c>
      <c r="AR548" s="658">
        <v>0</v>
      </c>
      <c r="AS548" s="658">
        <v>8.82</v>
      </c>
      <c r="AT548" s="658">
        <v>0</v>
      </c>
      <c r="AU548" s="658">
        <v>8.82</v>
      </c>
      <c r="AV548" s="657"/>
      <c r="AW548" s="658"/>
      <c r="AX548" s="658"/>
      <c r="AY548" s="658"/>
      <c r="AZ548" s="658"/>
      <c r="BA548" s="658"/>
      <c r="BB548" s="658"/>
      <c r="BC548" s="658"/>
      <c r="BD548" s="658">
        <v>61.981808819999998</v>
      </c>
      <c r="BE548" s="678">
        <v>61.981808819999998</v>
      </c>
      <c r="BF548" s="417"/>
      <c r="BG548" s="408"/>
      <c r="BH548" s="408"/>
      <c r="BI548" s="408"/>
      <c r="BJ548" s="408"/>
      <c r="BK548" s="408"/>
    </row>
    <row r="549" spans="1:63" s="390" customFormat="1" ht="12.75">
      <c r="A549" s="411"/>
      <c r="B549" s="360" t="s">
        <v>377</v>
      </c>
      <c r="C549" s="676">
        <v>0</v>
      </c>
      <c r="D549" s="677">
        <v>0</v>
      </c>
      <c r="E549" s="677">
        <v>0</v>
      </c>
      <c r="F549" s="677">
        <v>0</v>
      </c>
      <c r="G549" s="677">
        <v>0</v>
      </c>
      <c r="H549" s="677">
        <v>0</v>
      </c>
      <c r="I549" s="677">
        <v>0</v>
      </c>
      <c r="J549" s="677">
        <v>0</v>
      </c>
      <c r="K549" s="677">
        <v>0</v>
      </c>
      <c r="L549" s="677">
        <v>0</v>
      </c>
      <c r="M549" s="677">
        <v>0</v>
      </c>
      <c r="N549" s="678">
        <v>0</v>
      </c>
      <c r="O549" s="657"/>
      <c r="P549" s="658"/>
      <c r="Q549" s="658"/>
      <c r="R549" s="658"/>
      <c r="S549" s="658"/>
      <c r="T549" s="658"/>
      <c r="U549" s="658"/>
      <c r="V549" s="658"/>
      <c r="W549" s="658"/>
      <c r="X549" s="658"/>
      <c r="Y549" s="658"/>
      <c r="Z549" s="659"/>
      <c r="AA549" s="679">
        <v>0</v>
      </c>
      <c r="AB549" s="677">
        <v>0</v>
      </c>
      <c r="AC549" s="677">
        <v>0</v>
      </c>
      <c r="AD549" s="658">
        <v>0</v>
      </c>
      <c r="AE549" s="658">
        <v>0</v>
      </c>
      <c r="AF549" s="658"/>
      <c r="AG549" s="658"/>
      <c r="AH549" s="658"/>
      <c r="AI549" s="658"/>
      <c r="AJ549" s="658"/>
      <c r="AK549" s="658"/>
      <c r="AL549" s="658"/>
      <c r="AM549" s="658"/>
      <c r="AN549" s="658">
        <v>0</v>
      </c>
      <c r="AO549" s="658">
        <v>0</v>
      </c>
      <c r="AP549" s="658">
        <v>0</v>
      </c>
      <c r="AQ549" s="658">
        <v>0</v>
      </c>
      <c r="AR549" s="658">
        <v>0</v>
      </c>
      <c r="AS549" s="658">
        <v>0</v>
      </c>
      <c r="AT549" s="658">
        <v>0</v>
      </c>
      <c r="AU549" s="658">
        <v>0</v>
      </c>
      <c r="AV549" s="657"/>
      <c r="AW549" s="658"/>
      <c r="AX549" s="658"/>
      <c r="AY549" s="658"/>
      <c r="AZ549" s="658"/>
      <c r="BA549" s="658"/>
      <c r="BB549" s="658"/>
      <c r="BC549" s="658"/>
      <c r="BD549" s="658"/>
      <c r="BE549" s="678">
        <v>0</v>
      </c>
      <c r="BF549" s="417"/>
      <c r="BG549" s="408"/>
      <c r="BH549" s="408"/>
      <c r="BI549" s="408"/>
      <c r="BJ549" s="408"/>
      <c r="BK549" s="408"/>
    </row>
    <row r="550" spans="1:63" s="390" customFormat="1" ht="12.75">
      <c r="A550" s="411"/>
      <c r="B550" s="360" t="s">
        <v>67</v>
      </c>
      <c r="C550" s="676">
        <v>0</v>
      </c>
      <c r="D550" s="677">
        <v>0</v>
      </c>
      <c r="E550" s="677">
        <v>0</v>
      </c>
      <c r="F550" s="677">
        <v>0</v>
      </c>
      <c r="G550" s="677">
        <v>0</v>
      </c>
      <c r="H550" s="677">
        <v>0</v>
      </c>
      <c r="I550" s="677">
        <v>0</v>
      </c>
      <c r="J550" s="677">
        <v>0</v>
      </c>
      <c r="K550" s="677">
        <v>0</v>
      </c>
      <c r="L550" s="677">
        <v>0</v>
      </c>
      <c r="M550" s="677">
        <v>0</v>
      </c>
      <c r="N550" s="678">
        <v>0</v>
      </c>
      <c r="O550" s="657"/>
      <c r="P550" s="658"/>
      <c r="Q550" s="658"/>
      <c r="R550" s="658"/>
      <c r="S550" s="658"/>
      <c r="T550" s="658"/>
      <c r="U550" s="658"/>
      <c r="V550" s="658"/>
      <c r="W550" s="658"/>
      <c r="X550" s="658"/>
      <c r="Y550" s="658"/>
      <c r="Z550" s="659"/>
      <c r="AA550" s="679">
        <v>0</v>
      </c>
      <c r="AB550" s="677">
        <v>0</v>
      </c>
      <c r="AC550" s="677">
        <v>0</v>
      </c>
      <c r="AD550" s="658">
        <v>0</v>
      </c>
      <c r="AE550" s="658">
        <v>0</v>
      </c>
      <c r="AF550" s="658"/>
      <c r="AG550" s="658"/>
      <c r="AH550" s="658"/>
      <c r="AI550" s="658"/>
      <c r="AJ550" s="658"/>
      <c r="AK550" s="658"/>
      <c r="AL550" s="658"/>
      <c r="AM550" s="658"/>
      <c r="AN550" s="658">
        <v>0</v>
      </c>
      <c r="AO550" s="658">
        <v>0</v>
      </c>
      <c r="AP550" s="658">
        <v>0</v>
      </c>
      <c r="AQ550" s="658">
        <v>0</v>
      </c>
      <c r="AR550" s="658">
        <v>0</v>
      </c>
      <c r="AS550" s="658">
        <v>0</v>
      </c>
      <c r="AT550" s="658">
        <v>0</v>
      </c>
      <c r="AU550" s="658">
        <v>0</v>
      </c>
      <c r="AV550" s="657"/>
      <c r="AW550" s="658"/>
      <c r="AX550" s="658"/>
      <c r="AY550" s="658"/>
      <c r="AZ550" s="658"/>
      <c r="BA550" s="658"/>
      <c r="BB550" s="658"/>
      <c r="BC550" s="658"/>
      <c r="BD550" s="658"/>
      <c r="BE550" s="678">
        <v>0</v>
      </c>
      <c r="BF550" s="417"/>
      <c r="BG550" s="408"/>
      <c r="BH550" s="408"/>
      <c r="BI550" s="408"/>
      <c r="BJ550" s="408"/>
      <c r="BK550" s="408"/>
    </row>
    <row r="551" spans="1:63" s="416" customFormat="1" ht="44.25" customHeight="1">
      <c r="A551" s="411">
        <v>16</v>
      </c>
      <c r="B551" s="688" t="s">
        <v>86</v>
      </c>
      <c r="C551" s="657">
        <v>0</v>
      </c>
      <c r="D551" s="658">
        <v>0</v>
      </c>
      <c r="E551" s="658">
        <v>0</v>
      </c>
      <c r="F551" s="658">
        <v>0</v>
      </c>
      <c r="G551" s="658">
        <v>0</v>
      </c>
      <c r="H551" s="658">
        <v>0</v>
      </c>
      <c r="I551" s="658">
        <v>14</v>
      </c>
      <c r="J551" s="658">
        <v>3.76</v>
      </c>
      <c r="K551" s="658">
        <v>0</v>
      </c>
      <c r="L551" s="658">
        <v>0</v>
      </c>
      <c r="M551" s="658">
        <v>14</v>
      </c>
      <c r="N551" s="659">
        <v>3.76</v>
      </c>
      <c r="O551" s="689">
        <v>0</v>
      </c>
      <c r="P551" s="690">
        <v>0</v>
      </c>
      <c r="Q551" s="690">
        <v>0</v>
      </c>
      <c r="R551" s="690">
        <v>0</v>
      </c>
      <c r="S551" s="690">
        <v>0</v>
      </c>
      <c r="T551" s="690">
        <v>0</v>
      </c>
      <c r="U551" s="690">
        <v>0</v>
      </c>
      <c r="V551" s="690">
        <v>0</v>
      </c>
      <c r="W551" s="690">
        <v>0</v>
      </c>
      <c r="X551" s="690">
        <v>0</v>
      </c>
      <c r="Y551" s="690">
        <v>0</v>
      </c>
      <c r="Z551" s="691">
        <v>0</v>
      </c>
      <c r="AA551" s="674">
        <v>84.745762720000016</v>
      </c>
      <c r="AB551" s="677">
        <v>0</v>
      </c>
      <c r="AC551" s="677">
        <v>0</v>
      </c>
      <c r="AD551" s="690">
        <v>0</v>
      </c>
      <c r="AE551" s="690">
        <v>0</v>
      </c>
      <c r="AF551" s="690"/>
      <c r="AG551" s="690"/>
      <c r="AH551" s="690"/>
      <c r="AI551" s="690"/>
      <c r="AJ551" s="690"/>
      <c r="AK551" s="690"/>
      <c r="AL551" s="690"/>
      <c r="AM551" s="690"/>
      <c r="AN551" s="690">
        <v>0</v>
      </c>
      <c r="AO551" s="690">
        <v>0</v>
      </c>
      <c r="AP551" s="690">
        <v>14</v>
      </c>
      <c r="AQ551" s="690">
        <v>3.76</v>
      </c>
      <c r="AR551" s="690">
        <v>0</v>
      </c>
      <c r="AS551" s="690">
        <v>0</v>
      </c>
      <c r="AT551" s="690">
        <v>14</v>
      </c>
      <c r="AU551" s="690">
        <v>3.76</v>
      </c>
      <c r="AV551" s="657">
        <v>0</v>
      </c>
      <c r="AW551" s="658">
        <v>0</v>
      </c>
      <c r="AX551" s="658">
        <v>0</v>
      </c>
      <c r="AY551" s="658">
        <v>0</v>
      </c>
      <c r="AZ551" s="658">
        <v>0</v>
      </c>
      <c r="BA551" s="658">
        <v>0</v>
      </c>
      <c r="BB551" s="658">
        <v>0</v>
      </c>
      <c r="BC551" s="658">
        <v>84.745762720000016</v>
      </c>
      <c r="BD551" s="658">
        <v>0</v>
      </c>
      <c r="BE551" s="673">
        <v>84.745762720000016</v>
      </c>
      <c r="BF551" s="417"/>
    </row>
    <row r="552" spans="1:63" s="408" customFormat="1" ht="12.75">
      <c r="A552" s="410"/>
      <c r="B552" s="360" t="s">
        <v>361</v>
      </c>
      <c r="C552" s="676">
        <v>0</v>
      </c>
      <c r="D552" s="677">
        <v>0</v>
      </c>
      <c r="E552" s="677">
        <v>0</v>
      </c>
      <c r="F552" s="677">
        <v>0</v>
      </c>
      <c r="G552" s="677">
        <v>0</v>
      </c>
      <c r="H552" s="677">
        <v>0</v>
      </c>
      <c r="I552" s="677">
        <v>14</v>
      </c>
      <c r="J552" s="677">
        <v>3.76</v>
      </c>
      <c r="K552" s="677">
        <v>0</v>
      </c>
      <c r="L552" s="677">
        <v>0</v>
      </c>
      <c r="M552" s="677">
        <v>14</v>
      </c>
      <c r="N552" s="678">
        <v>3.76</v>
      </c>
      <c r="O552" s="657">
        <v>0</v>
      </c>
      <c r="P552" s="658">
        <v>0</v>
      </c>
      <c r="Q552" s="658">
        <v>0</v>
      </c>
      <c r="R552" s="658">
        <v>0</v>
      </c>
      <c r="S552" s="658">
        <v>0</v>
      </c>
      <c r="T552" s="658">
        <v>0</v>
      </c>
      <c r="U552" s="658">
        <v>0</v>
      </c>
      <c r="V552" s="658">
        <v>0</v>
      </c>
      <c r="W552" s="658">
        <v>0</v>
      </c>
      <c r="X552" s="658">
        <v>0</v>
      </c>
      <c r="Y552" s="658">
        <v>0</v>
      </c>
      <c r="Z552" s="659">
        <v>0</v>
      </c>
      <c r="AA552" s="679">
        <v>84.745762720000016</v>
      </c>
      <c r="AB552" s="677">
        <v>0</v>
      </c>
      <c r="AC552" s="677">
        <v>0</v>
      </c>
      <c r="AD552" s="658">
        <v>0</v>
      </c>
      <c r="AE552" s="658">
        <v>0</v>
      </c>
      <c r="AF552" s="658"/>
      <c r="AG552" s="658"/>
      <c r="AH552" s="658"/>
      <c r="AI552" s="658"/>
      <c r="AJ552" s="658"/>
      <c r="AK552" s="658"/>
      <c r="AL552" s="658"/>
      <c r="AM552" s="658"/>
      <c r="AN552" s="658">
        <v>0</v>
      </c>
      <c r="AO552" s="658">
        <v>0</v>
      </c>
      <c r="AP552" s="658">
        <v>14</v>
      </c>
      <c r="AQ552" s="658">
        <v>3.76</v>
      </c>
      <c r="AR552" s="658">
        <v>0</v>
      </c>
      <c r="AS552" s="658">
        <v>0</v>
      </c>
      <c r="AT552" s="658">
        <v>14</v>
      </c>
      <c r="AU552" s="658">
        <v>3.76</v>
      </c>
      <c r="AV552" s="676">
        <v>0</v>
      </c>
      <c r="AW552" s="677">
        <v>0</v>
      </c>
      <c r="AX552" s="677">
        <v>0</v>
      </c>
      <c r="AY552" s="677">
        <v>0</v>
      </c>
      <c r="AZ552" s="677">
        <v>0</v>
      </c>
      <c r="BA552" s="677">
        <v>0</v>
      </c>
      <c r="BB552" s="677">
        <v>0</v>
      </c>
      <c r="BC552" s="677">
        <v>84.745762720000016</v>
      </c>
      <c r="BD552" s="677">
        <v>0</v>
      </c>
      <c r="BE552" s="678">
        <v>84.745762720000016</v>
      </c>
      <c r="BF552" s="417"/>
    </row>
    <row r="553" spans="1:63" s="390" customFormat="1" ht="12.75">
      <c r="A553" s="410"/>
      <c r="B553" s="360" t="s">
        <v>362</v>
      </c>
      <c r="C553" s="676">
        <v>0</v>
      </c>
      <c r="D553" s="677">
        <v>0</v>
      </c>
      <c r="E553" s="677">
        <v>0</v>
      </c>
      <c r="F553" s="677">
        <v>0</v>
      </c>
      <c r="G553" s="677">
        <v>0</v>
      </c>
      <c r="H553" s="677">
        <v>0</v>
      </c>
      <c r="I553" s="677">
        <v>14</v>
      </c>
      <c r="J553" s="677">
        <v>0</v>
      </c>
      <c r="K553" s="677">
        <v>0</v>
      </c>
      <c r="L553" s="677">
        <v>0</v>
      </c>
      <c r="M553" s="677">
        <v>14</v>
      </c>
      <c r="N553" s="678">
        <v>0</v>
      </c>
      <c r="O553" s="657">
        <v>0</v>
      </c>
      <c r="P553" s="658">
        <v>0</v>
      </c>
      <c r="Q553" s="658">
        <v>0</v>
      </c>
      <c r="R553" s="658">
        <v>0</v>
      </c>
      <c r="S553" s="658">
        <v>0</v>
      </c>
      <c r="T553" s="658">
        <v>0</v>
      </c>
      <c r="U553" s="658">
        <v>0</v>
      </c>
      <c r="V553" s="658">
        <v>0</v>
      </c>
      <c r="W553" s="658">
        <v>0</v>
      </c>
      <c r="X553" s="658">
        <v>0</v>
      </c>
      <c r="Y553" s="658">
        <v>0</v>
      </c>
      <c r="Z553" s="659">
        <v>0</v>
      </c>
      <c r="AA553" s="679">
        <v>35.189507190000008</v>
      </c>
      <c r="AB553" s="677">
        <v>0</v>
      </c>
      <c r="AC553" s="677">
        <v>0</v>
      </c>
      <c r="AD553" s="658">
        <v>0</v>
      </c>
      <c r="AE553" s="658">
        <v>0</v>
      </c>
      <c r="AF553" s="658"/>
      <c r="AG553" s="658"/>
      <c r="AH553" s="658"/>
      <c r="AI553" s="658"/>
      <c r="AJ553" s="658"/>
      <c r="AK553" s="658"/>
      <c r="AL553" s="658"/>
      <c r="AM553" s="658"/>
      <c r="AN553" s="658">
        <v>0</v>
      </c>
      <c r="AO553" s="658">
        <v>0</v>
      </c>
      <c r="AP553" s="658">
        <v>14</v>
      </c>
      <c r="AQ553" s="658">
        <v>0</v>
      </c>
      <c r="AR553" s="658">
        <v>0</v>
      </c>
      <c r="AS553" s="658">
        <v>0</v>
      </c>
      <c r="AT553" s="658">
        <v>14</v>
      </c>
      <c r="AU553" s="658">
        <v>0</v>
      </c>
      <c r="AV553" s="676">
        <v>0</v>
      </c>
      <c r="AW553" s="677">
        <v>0</v>
      </c>
      <c r="AX553" s="677">
        <v>0</v>
      </c>
      <c r="AY553" s="677">
        <v>0</v>
      </c>
      <c r="AZ553" s="677">
        <v>0</v>
      </c>
      <c r="BA553" s="677">
        <v>0</v>
      </c>
      <c r="BB553" s="677">
        <v>0</v>
      </c>
      <c r="BC553" s="677">
        <v>35.189507190000008</v>
      </c>
      <c r="BD553" s="677">
        <v>0</v>
      </c>
      <c r="BE553" s="678">
        <v>35.189507190000008</v>
      </c>
      <c r="BF553" s="417"/>
      <c r="BG553" s="408"/>
      <c r="BH553" s="408"/>
      <c r="BI553" s="408"/>
      <c r="BJ553" s="408"/>
      <c r="BK553" s="408"/>
    </row>
    <row r="554" spans="1:63" s="412" customFormat="1" ht="12.75">
      <c r="A554" s="410"/>
      <c r="B554" s="360" t="s">
        <v>363</v>
      </c>
      <c r="C554" s="676">
        <v>0</v>
      </c>
      <c r="D554" s="677">
        <v>0</v>
      </c>
      <c r="E554" s="677">
        <v>0</v>
      </c>
      <c r="F554" s="677">
        <v>0</v>
      </c>
      <c r="G554" s="677">
        <v>0</v>
      </c>
      <c r="H554" s="677">
        <v>0</v>
      </c>
      <c r="I554" s="677">
        <v>2</v>
      </c>
      <c r="J554" s="677">
        <v>0</v>
      </c>
      <c r="K554" s="677">
        <v>0</v>
      </c>
      <c r="L554" s="677">
        <v>0</v>
      </c>
      <c r="M554" s="677">
        <v>2</v>
      </c>
      <c r="N554" s="678">
        <v>0</v>
      </c>
      <c r="O554" s="657">
        <v>0</v>
      </c>
      <c r="P554" s="658">
        <v>0</v>
      </c>
      <c r="Q554" s="658">
        <v>0</v>
      </c>
      <c r="R554" s="658">
        <v>0</v>
      </c>
      <c r="S554" s="658">
        <v>0</v>
      </c>
      <c r="T554" s="658">
        <v>0</v>
      </c>
      <c r="U554" s="658">
        <v>0</v>
      </c>
      <c r="V554" s="658">
        <v>0</v>
      </c>
      <c r="W554" s="658">
        <v>0</v>
      </c>
      <c r="X554" s="658">
        <v>0</v>
      </c>
      <c r="Y554" s="658">
        <v>0</v>
      </c>
      <c r="Z554" s="659">
        <v>0</v>
      </c>
      <c r="AA554" s="679">
        <v>2.2807979900000004</v>
      </c>
      <c r="AB554" s="677">
        <v>0</v>
      </c>
      <c r="AC554" s="677">
        <v>0</v>
      </c>
      <c r="AD554" s="658">
        <v>0</v>
      </c>
      <c r="AE554" s="658">
        <v>0</v>
      </c>
      <c r="AF554" s="658"/>
      <c r="AG554" s="658"/>
      <c r="AH554" s="658"/>
      <c r="AI554" s="658"/>
      <c r="AJ554" s="658"/>
      <c r="AK554" s="658"/>
      <c r="AL554" s="658"/>
      <c r="AM554" s="658"/>
      <c r="AN554" s="658">
        <v>0</v>
      </c>
      <c r="AO554" s="658">
        <v>0</v>
      </c>
      <c r="AP554" s="658">
        <v>2</v>
      </c>
      <c r="AQ554" s="658">
        <v>0</v>
      </c>
      <c r="AR554" s="658">
        <v>0</v>
      </c>
      <c r="AS554" s="658">
        <v>0</v>
      </c>
      <c r="AT554" s="658">
        <v>2</v>
      </c>
      <c r="AU554" s="658">
        <v>0</v>
      </c>
      <c r="AV554" s="676">
        <v>0</v>
      </c>
      <c r="AW554" s="677">
        <v>0</v>
      </c>
      <c r="AX554" s="677">
        <v>0</v>
      </c>
      <c r="AY554" s="677">
        <v>0</v>
      </c>
      <c r="AZ554" s="677">
        <v>0</v>
      </c>
      <c r="BA554" s="677">
        <v>0</v>
      </c>
      <c r="BB554" s="677">
        <v>0</v>
      </c>
      <c r="BC554" s="677">
        <v>2.2807979900000004</v>
      </c>
      <c r="BD554" s="677">
        <v>0</v>
      </c>
      <c r="BE554" s="678">
        <v>2.2807979900000004</v>
      </c>
      <c r="BF554" s="417"/>
      <c r="BG554" s="408"/>
      <c r="BH554" s="408"/>
      <c r="BI554" s="408"/>
      <c r="BJ554" s="408"/>
      <c r="BK554" s="408"/>
    </row>
    <row r="555" spans="1:63" s="390" customFormat="1" ht="12.75">
      <c r="A555" s="410"/>
      <c r="B555" s="360" t="s">
        <v>364</v>
      </c>
      <c r="C555" s="676">
        <v>0</v>
      </c>
      <c r="D555" s="677">
        <v>0</v>
      </c>
      <c r="E555" s="677">
        <v>0</v>
      </c>
      <c r="F555" s="677">
        <v>0</v>
      </c>
      <c r="G555" s="677">
        <v>0</v>
      </c>
      <c r="H555" s="677">
        <v>0</v>
      </c>
      <c r="I555" s="677">
        <v>0</v>
      </c>
      <c r="J555" s="677">
        <v>0</v>
      </c>
      <c r="K555" s="677">
        <v>0</v>
      </c>
      <c r="L555" s="677">
        <v>0</v>
      </c>
      <c r="M555" s="677">
        <v>0</v>
      </c>
      <c r="N555" s="678">
        <v>0</v>
      </c>
      <c r="O555" s="657"/>
      <c r="P555" s="658"/>
      <c r="Q555" s="658"/>
      <c r="R555" s="658"/>
      <c r="S555" s="658"/>
      <c r="T555" s="658"/>
      <c r="U555" s="658"/>
      <c r="V555" s="658"/>
      <c r="W555" s="658"/>
      <c r="X555" s="658"/>
      <c r="Y555" s="658"/>
      <c r="Z555" s="659"/>
      <c r="AA555" s="679">
        <v>0</v>
      </c>
      <c r="AB555" s="677">
        <v>0</v>
      </c>
      <c r="AC555" s="677">
        <v>0</v>
      </c>
      <c r="AD555" s="658">
        <v>0</v>
      </c>
      <c r="AE555" s="658">
        <v>0</v>
      </c>
      <c r="AF555" s="658"/>
      <c r="AG555" s="658"/>
      <c r="AH555" s="658"/>
      <c r="AI555" s="658"/>
      <c r="AJ555" s="658"/>
      <c r="AK555" s="658"/>
      <c r="AL555" s="658"/>
      <c r="AM555" s="658"/>
      <c r="AN555" s="658">
        <v>0</v>
      </c>
      <c r="AO555" s="658">
        <v>0</v>
      </c>
      <c r="AP555" s="658">
        <v>0</v>
      </c>
      <c r="AQ555" s="658">
        <v>0</v>
      </c>
      <c r="AR555" s="658">
        <v>0</v>
      </c>
      <c r="AS555" s="658">
        <v>0</v>
      </c>
      <c r="AT555" s="658">
        <v>0</v>
      </c>
      <c r="AU555" s="658">
        <v>0</v>
      </c>
      <c r="AV555" s="676"/>
      <c r="AW555" s="677"/>
      <c r="AX555" s="677"/>
      <c r="AY555" s="677"/>
      <c r="AZ555" s="677"/>
      <c r="BA555" s="677"/>
      <c r="BB555" s="677"/>
      <c r="BC555" s="677"/>
      <c r="BD555" s="677"/>
      <c r="BE555" s="678">
        <v>0</v>
      </c>
      <c r="BF555" s="417"/>
      <c r="BG555" s="408"/>
      <c r="BH555" s="408"/>
      <c r="BI555" s="408"/>
      <c r="BJ555" s="408"/>
      <c r="BK555" s="408"/>
    </row>
    <row r="556" spans="1:63" s="390" customFormat="1" ht="12.75">
      <c r="A556" s="410"/>
      <c r="B556" s="360" t="s">
        <v>365</v>
      </c>
      <c r="C556" s="676">
        <v>0</v>
      </c>
      <c r="D556" s="677">
        <v>0</v>
      </c>
      <c r="E556" s="677">
        <v>0</v>
      </c>
      <c r="F556" s="677">
        <v>0</v>
      </c>
      <c r="G556" s="677">
        <v>0</v>
      </c>
      <c r="H556" s="677">
        <v>0</v>
      </c>
      <c r="I556" s="677">
        <v>0</v>
      </c>
      <c r="J556" s="677">
        <v>0</v>
      </c>
      <c r="K556" s="677">
        <v>0</v>
      </c>
      <c r="L556" s="677">
        <v>0</v>
      </c>
      <c r="M556" s="677">
        <v>0</v>
      </c>
      <c r="N556" s="678">
        <v>0</v>
      </c>
      <c r="O556" s="657"/>
      <c r="P556" s="658"/>
      <c r="Q556" s="658"/>
      <c r="R556" s="658"/>
      <c r="S556" s="658"/>
      <c r="T556" s="658"/>
      <c r="U556" s="658"/>
      <c r="V556" s="658"/>
      <c r="W556" s="658"/>
      <c r="X556" s="658"/>
      <c r="Y556" s="658"/>
      <c r="Z556" s="659"/>
      <c r="AA556" s="679">
        <v>0</v>
      </c>
      <c r="AB556" s="677">
        <v>0</v>
      </c>
      <c r="AC556" s="677">
        <v>0</v>
      </c>
      <c r="AD556" s="658">
        <v>0</v>
      </c>
      <c r="AE556" s="658">
        <v>0</v>
      </c>
      <c r="AF556" s="658"/>
      <c r="AG556" s="658"/>
      <c r="AH556" s="658"/>
      <c r="AI556" s="658"/>
      <c r="AJ556" s="658"/>
      <c r="AK556" s="658"/>
      <c r="AL556" s="658"/>
      <c r="AM556" s="658"/>
      <c r="AN556" s="658">
        <v>0</v>
      </c>
      <c r="AO556" s="658">
        <v>0</v>
      </c>
      <c r="AP556" s="658">
        <v>0</v>
      </c>
      <c r="AQ556" s="658">
        <v>0</v>
      </c>
      <c r="AR556" s="658">
        <v>0</v>
      </c>
      <c r="AS556" s="658">
        <v>0</v>
      </c>
      <c r="AT556" s="658">
        <v>0</v>
      </c>
      <c r="AU556" s="658">
        <v>0</v>
      </c>
      <c r="AV556" s="676"/>
      <c r="AW556" s="677"/>
      <c r="AX556" s="677"/>
      <c r="AY556" s="677"/>
      <c r="AZ556" s="677"/>
      <c r="BA556" s="677"/>
      <c r="BB556" s="677"/>
      <c r="BC556" s="677"/>
      <c r="BD556" s="677"/>
      <c r="BE556" s="678">
        <v>0</v>
      </c>
      <c r="BF556" s="417"/>
      <c r="BG556" s="408"/>
      <c r="BH556" s="408"/>
      <c r="BI556" s="408"/>
      <c r="BJ556" s="408"/>
      <c r="BK556" s="408"/>
    </row>
    <row r="557" spans="1:63" s="390" customFormat="1" ht="12.75">
      <c r="A557" s="410"/>
      <c r="B557" s="360" t="s">
        <v>366</v>
      </c>
      <c r="C557" s="676">
        <v>0</v>
      </c>
      <c r="D557" s="677">
        <v>0</v>
      </c>
      <c r="E557" s="677">
        <v>0</v>
      </c>
      <c r="F557" s="677">
        <v>0</v>
      </c>
      <c r="G557" s="677">
        <v>0</v>
      </c>
      <c r="H557" s="677">
        <v>0</v>
      </c>
      <c r="I557" s="677">
        <v>0</v>
      </c>
      <c r="J557" s="677">
        <v>0</v>
      </c>
      <c r="K557" s="677">
        <v>0</v>
      </c>
      <c r="L557" s="677">
        <v>0</v>
      </c>
      <c r="M557" s="677">
        <v>0</v>
      </c>
      <c r="N557" s="678">
        <v>0</v>
      </c>
      <c r="O557" s="657"/>
      <c r="P557" s="658"/>
      <c r="Q557" s="658"/>
      <c r="R557" s="658"/>
      <c r="S557" s="658"/>
      <c r="T557" s="658"/>
      <c r="U557" s="658"/>
      <c r="V557" s="658"/>
      <c r="W557" s="658"/>
      <c r="X557" s="658"/>
      <c r="Y557" s="658"/>
      <c r="Z557" s="659"/>
      <c r="AA557" s="679">
        <v>0</v>
      </c>
      <c r="AB557" s="677">
        <v>0</v>
      </c>
      <c r="AC557" s="677">
        <v>0</v>
      </c>
      <c r="AD557" s="658">
        <v>0</v>
      </c>
      <c r="AE557" s="658">
        <v>0</v>
      </c>
      <c r="AF557" s="658"/>
      <c r="AG557" s="658"/>
      <c r="AH557" s="658"/>
      <c r="AI557" s="658"/>
      <c r="AJ557" s="658"/>
      <c r="AK557" s="658"/>
      <c r="AL557" s="658"/>
      <c r="AM557" s="658"/>
      <c r="AN557" s="658">
        <v>0</v>
      </c>
      <c r="AO557" s="658">
        <v>0</v>
      </c>
      <c r="AP557" s="658">
        <v>0</v>
      </c>
      <c r="AQ557" s="658">
        <v>0</v>
      </c>
      <c r="AR557" s="658">
        <v>0</v>
      </c>
      <c r="AS557" s="658">
        <v>0</v>
      </c>
      <c r="AT557" s="658">
        <v>0</v>
      </c>
      <c r="AU557" s="658">
        <v>0</v>
      </c>
      <c r="AV557" s="676"/>
      <c r="AW557" s="677"/>
      <c r="AX557" s="677"/>
      <c r="AY557" s="677"/>
      <c r="AZ557" s="677"/>
      <c r="BA557" s="677"/>
      <c r="BB557" s="677"/>
      <c r="BC557" s="677"/>
      <c r="BD557" s="677"/>
      <c r="BE557" s="678">
        <v>0</v>
      </c>
      <c r="BF557" s="417"/>
      <c r="BG557" s="408"/>
      <c r="BH557" s="408"/>
      <c r="BI557" s="408"/>
      <c r="BJ557" s="408"/>
      <c r="BK557" s="408"/>
    </row>
    <row r="558" spans="1:63" s="390" customFormat="1" ht="12.75">
      <c r="A558" s="410"/>
      <c r="B558" s="360" t="s">
        <v>367</v>
      </c>
      <c r="C558" s="676">
        <v>0</v>
      </c>
      <c r="D558" s="677">
        <v>0</v>
      </c>
      <c r="E558" s="677">
        <v>0</v>
      </c>
      <c r="F558" s="677">
        <v>0</v>
      </c>
      <c r="G558" s="677">
        <v>0</v>
      </c>
      <c r="H558" s="677">
        <v>0</v>
      </c>
      <c r="I558" s="677">
        <v>2</v>
      </c>
      <c r="J558" s="677">
        <v>0</v>
      </c>
      <c r="K558" s="677">
        <v>0</v>
      </c>
      <c r="L558" s="677">
        <v>0</v>
      </c>
      <c r="M558" s="677">
        <v>2</v>
      </c>
      <c r="N558" s="678">
        <v>0</v>
      </c>
      <c r="O558" s="657"/>
      <c r="P558" s="658"/>
      <c r="Q558" s="658"/>
      <c r="R558" s="658"/>
      <c r="S558" s="658"/>
      <c r="T558" s="658"/>
      <c r="U558" s="658"/>
      <c r="V558" s="658"/>
      <c r="W558" s="658"/>
      <c r="X558" s="658"/>
      <c r="Y558" s="658"/>
      <c r="Z558" s="659"/>
      <c r="AA558" s="679">
        <v>2.2807979900000004</v>
      </c>
      <c r="AB558" s="677">
        <v>0</v>
      </c>
      <c r="AC558" s="677">
        <v>0</v>
      </c>
      <c r="AD558" s="658">
        <v>0</v>
      </c>
      <c r="AE558" s="658">
        <v>0</v>
      </c>
      <c r="AF558" s="658"/>
      <c r="AG558" s="658"/>
      <c r="AH558" s="658"/>
      <c r="AI558" s="658"/>
      <c r="AJ558" s="658"/>
      <c r="AK558" s="658"/>
      <c r="AL558" s="658"/>
      <c r="AM558" s="658"/>
      <c r="AN558" s="658">
        <v>0</v>
      </c>
      <c r="AO558" s="658">
        <v>0</v>
      </c>
      <c r="AP558" s="658">
        <v>2</v>
      </c>
      <c r="AQ558" s="658">
        <v>0</v>
      </c>
      <c r="AR558" s="658">
        <v>0</v>
      </c>
      <c r="AS558" s="658">
        <v>0</v>
      </c>
      <c r="AT558" s="658">
        <v>2</v>
      </c>
      <c r="AU558" s="658">
        <v>0</v>
      </c>
      <c r="AV558" s="676"/>
      <c r="AW558" s="677"/>
      <c r="AX558" s="677"/>
      <c r="AY558" s="677"/>
      <c r="AZ558" s="677"/>
      <c r="BA558" s="677"/>
      <c r="BB558" s="677"/>
      <c r="BC558" s="677">
        <v>2.2807979900000004</v>
      </c>
      <c r="BD558" s="677"/>
      <c r="BE558" s="678">
        <v>2.2807979900000004</v>
      </c>
      <c r="BF558" s="417"/>
      <c r="BG558" s="408"/>
      <c r="BH558" s="408"/>
      <c r="BI558" s="408"/>
      <c r="BJ558" s="408"/>
      <c r="BK558" s="408"/>
    </row>
    <row r="559" spans="1:63" s="412" customFormat="1" ht="12.75">
      <c r="A559" s="410"/>
      <c r="B559" s="360" t="s">
        <v>368</v>
      </c>
      <c r="C559" s="676">
        <v>0</v>
      </c>
      <c r="D559" s="677">
        <v>0</v>
      </c>
      <c r="E559" s="677">
        <v>0</v>
      </c>
      <c r="F559" s="677">
        <v>0</v>
      </c>
      <c r="G559" s="677">
        <v>0</v>
      </c>
      <c r="H559" s="677">
        <v>0</v>
      </c>
      <c r="I559" s="677">
        <v>12</v>
      </c>
      <c r="J559" s="677">
        <v>0</v>
      </c>
      <c r="K559" s="677">
        <v>0</v>
      </c>
      <c r="L559" s="677">
        <v>0</v>
      </c>
      <c r="M559" s="677">
        <v>12</v>
      </c>
      <c r="N559" s="678">
        <v>0</v>
      </c>
      <c r="O559" s="657">
        <v>0</v>
      </c>
      <c r="P559" s="658">
        <v>0</v>
      </c>
      <c r="Q559" s="658">
        <v>0</v>
      </c>
      <c r="R559" s="658">
        <v>0</v>
      </c>
      <c r="S559" s="658">
        <v>0</v>
      </c>
      <c r="T559" s="658">
        <v>0</v>
      </c>
      <c r="U559" s="658">
        <v>0</v>
      </c>
      <c r="V559" s="658">
        <v>0</v>
      </c>
      <c r="W559" s="658">
        <v>0</v>
      </c>
      <c r="X559" s="658">
        <v>0</v>
      </c>
      <c r="Y559" s="658">
        <v>0</v>
      </c>
      <c r="Z559" s="659">
        <v>0</v>
      </c>
      <c r="AA559" s="679">
        <v>32.908709200000004</v>
      </c>
      <c r="AB559" s="677">
        <v>0</v>
      </c>
      <c r="AC559" s="677">
        <v>0</v>
      </c>
      <c r="AD559" s="658">
        <v>0</v>
      </c>
      <c r="AE559" s="658">
        <v>0</v>
      </c>
      <c r="AF559" s="658"/>
      <c r="AG559" s="658"/>
      <c r="AH559" s="658"/>
      <c r="AI559" s="658"/>
      <c r="AJ559" s="658"/>
      <c r="AK559" s="658"/>
      <c r="AL559" s="658"/>
      <c r="AM559" s="658"/>
      <c r="AN559" s="658">
        <v>0</v>
      </c>
      <c r="AO559" s="658">
        <v>0</v>
      </c>
      <c r="AP559" s="658">
        <v>12</v>
      </c>
      <c r="AQ559" s="658">
        <v>0</v>
      </c>
      <c r="AR559" s="658">
        <v>0</v>
      </c>
      <c r="AS559" s="658">
        <v>0</v>
      </c>
      <c r="AT559" s="658">
        <v>12</v>
      </c>
      <c r="AU559" s="658">
        <v>0</v>
      </c>
      <c r="AV559" s="676">
        <v>0</v>
      </c>
      <c r="AW559" s="677">
        <v>0</v>
      </c>
      <c r="AX559" s="677">
        <v>0</v>
      </c>
      <c r="AY559" s="677">
        <v>0</v>
      </c>
      <c r="AZ559" s="677">
        <v>0</v>
      </c>
      <c r="BA559" s="677">
        <v>0</v>
      </c>
      <c r="BB559" s="677">
        <v>0</v>
      </c>
      <c r="BC559" s="677">
        <v>32.908709200000004</v>
      </c>
      <c r="BD559" s="677">
        <v>0</v>
      </c>
      <c r="BE559" s="678">
        <v>32.908709200000004</v>
      </c>
      <c r="BF559" s="417"/>
      <c r="BG559" s="408"/>
      <c r="BH559" s="408"/>
      <c r="BI559" s="408"/>
      <c r="BJ559" s="408"/>
      <c r="BK559" s="408"/>
    </row>
    <row r="560" spans="1:63" s="390" customFormat="1" ht="12.75">
      <c r="A560" s="410"/>
      <c r="B560" s="360" t="s">
        <v>369</v>
      </c>
      <c r="C560" s="676">
        <v>0</v>
      </c>
      <c r="D560" s="677">
        <v>0</v>
      </c>
      <c r="E560" s="677">
        <v>0</v>
      </c>
      <c r="F560" s="677">
        <v>0</v>
      </c>
      <c r="G560" s="677">
        <v>0</v>
      </c>
      <c r="H560" s="677">
        <v>0</v>
      </c>
      <c r="I560" s="677">
        <v>0</v>
      </c>
      <c r="J560" s="677">
        <v>0</v>
      </c>
      <c r="K560" s="677">
        <v>0</v>
      </c>
      <c r="L560" s="677">
        <v>0</v>
      </c>
      <c r="M560" s="677">
        <v>0</v>
      </c>
      <c r="N560" s="678">
        <v>0</v>
      </c>
      <c r="O560" s="657"/>
      <c r="P560" s="658"/>
      <c r="Q560" s="658"/>
      <c r="R560" s="658"/>
      <c r="S560" s="658"/>
      <c r="T560" s="658"/>
      <c r="U560" s="658"/>
      <c r="V560" s="658"/>
      <c r="W560" s="658"/>
      <c r="X560" s="658"/>
      <c r="Y560" s="658"/>
      <c r="Z560" s="659"/>
      <c r="AA560" s="679">
        <v>0</v>
      </c>
      <c r="AB560" s="677">
        <v>0</v>
      </c>
      <c r="AC560" s="677">
        <v>0</v>
      </c>
      <c r="AD560" s="658">
        <v>0</v>
      </c>
      <c r="AE560" s="658">
        <v>0</v>
      </c>
      <c r="AF560" s="658"/>
      <c r="AG560" s="658"/>
      <c r="AH560" s="658"/>
      <c r="AI560" s="658"/>
      <c r="AJ560" s="658"/>
      <c r="AK560" s="658"/>
      <c r="AL560" s="658"/>
      <c r="AM560" s="658"/>
      <c r="AN560" s="658">
        <v>0</v>
      </c>
      <c r="AO560" s="658">
        <v>0</v>
      </c>
      <c r="AP560" s="658">
        <v>0</v>
      </c>
      <c r="AQ560" s="658">
        <v>0</v>
      </c>
      <c r="AR560" s="658">
        <v>0</v>
      </c>
      <c r="AS560" s="658">
        <v>0</v>
      </c>
      <c r="AT560" s="658">
        <v>0</v>
      </c>
      <c r="AU560" s="658">
        <v>0</v>
      </c>
      <c r="AV560" s="676"/>
      <c r="AW560" s="677"/>
      <c r="AX560" s="677"/>
      <c r="AY560" s="677"/>
      <c r="AZ560" s="677"/>
      <c r="BA560" s="677"/>
      <c r="BB560" s="677"/>
      <c r="BC560" s="677"/>
      <c r="BD560" s="677"/>
      <c r="BE560" s="678">
        <v>0</v>
      </c>
      <c r="BF560" s="417"/>
      <c r="BG560" s="408"/>
      <c r="BH560" s="408"/>
      <c r="BI560" s="408"/>
      <c r="BJ560" s="408"/>
      <c r="BK560" s="408"/>
    </row>
    <row r="561" spans="1:63" s="390" customFormat="1" ht="12.75">
      <c r="A561" s="410"/>
      <c r="B561" s="360" t="s">
        <v>370</v>
      </c>
      <c r="C561" s="676">
        <v>0</v>
      </c>
      <c r="D561" s="677">
        <v>0</v>
      </c>
      <c r="E561" s="677">
        <v>0</v>
      </c>
      <c r="F561" s="677">
        <v>0</v>
      </c>
      <c r="G561" s="677">
        <v>0</v>
      </c>
      <c r="H561" s="677">
        <v>0</v>
      </c>
      <c r="I561" s="677">
        <v>0</v>
      </c>
      <c r="J561" s="677">
        <v>0</v>
      </c>
      <c r="K561" s="677">
        <v>0</v>
      </c>
      <c r="L561" s="677">
        <v>0</v>
      </c>
      <c r="M561" s="677">
        <v>0</v>
      </c>
      <c r="N561" s="678">
        <v>0</v>
      </c>
      <c r="O561" s="657"/>
      <c r="P561" s="658"/>
      <c r="Q561" s="658"/>
      <c r="R561" s="658"/>
      <c r="S561" s="658"/>
      <c r="T561" s="658"/>
      <c r="U561" s="658"/>
      <c r="V561" s="658"/>
      <c r="W561" s="658"/>
      <c r="X561" s="658"/>
      <c r="Y561" s="658"/>
      <c r="Z561" s="659"/>
      <c r="AA561" s="679">
        <v>0</v>
      </c>
      <c r="AB561" s="677">
        <v>0</v>
      </c>
      <c r="AC561" s="677">
        <v>0</v>
      </c>
      <c r="AD561" s="658">
        <v>0</v>
      </c>
      <c r="AE561" s="658">
        <v>0</v>
      </c>
      <c r="AF561" s="658"/>
      <c r="AG561" s="658"/>
      <c r="AH561" s="658"/>
      <c r="AI561" s="658"/>
      <c r="AJ561" s="658"/>
      <c r="AK561" s="658"/>
      <c r="AL561" s="658"/>
      <c r="AM561" s="658"/>
      <c r="AN561" s="658">
        <v>0</v>
      </c>
      <c r="AO561" s="658">
        <v>0</v>
      </c>
      <c r="AP561" s="658">
        <v>0</v>
      </c>
      <c r="AQ561" s="658">
        <v>0</v>
      </c>
      <c r="AR561" s="658">
        <v>0</v>
      </c>
      <c r="AS561" s="658">
        <v>0</v>
      </c>
      <c r="AT561" s="658">
        <v>0</v>
      </c>
      <c r="AU561" s="658">
        <v>0</v>
      </c>
      <c r="AV561" s="676"/>
      <c r="AW561" s="677"/>
      <c r="AX561" s="677"/>
      <c r="AY561" s="677"/>
      <c r="AZ561" s="677"/>
      <c r="BA561" s="677"/>
      <c r="BB561" s="677"/>
      <c r="BC561" s="677"/>
      <c r="BD561" s="677"/>
      <c r="BE561" s="678">
        <v>0</v>
      </c>
      <c r="BF561" s="417"/>
      <c r="BG561" s="408"/>
      <c r="BH561" s="408"/>
      <c r="BI561" s="408"/>
      <c r="BJ561" s="408"/>
      <c r="BK561" s="408"/>
    </row>
    <row r="562" spans="1:63" s="390" customFormat="1" ht="12.75">
      <c r="A562" s="410"/>
      <c r="B562" s="360" t="s">
        <v>371</v>
      </c>
      <c r="C562" s="676">
        <v>0</v>
      </c>
      <c r="D562" s="677">
        <v>0</v>
      </c>
      <c r="E562" s="677">
        <v>0</v>
      </c>
      <c r="F562" s="677">
        <v>0</v>
      </c>
      <c r="G562" s="677">
        <v>0</v>
      </c>
      <c r="H562" s="677">
        <v>0</v>
      </c>
      <c r="I562" s="677">
        <v>12</v>
      </c>
      <c r="J562" s="677">
        <v>0</v>
      </c>
      <c r="K562" s="677">
        <v>0</v>
      </c>
      <c r="L562" s="677">
        <v>0</v>
      </c>
      <c r="M562" s="677">
        <v>12</v>
      </c>
      <c r="N562" s="678">
        <v>0</v>
      </c>
      <c r="O562" s="657"/>
      <c r="P562" s="658"/>
      <c r="Q562" s="658"/>
      <c r="R562" s="658"/>
      <c r="S562" s="658"/>
      <c r="T562" s="658"/>
      <c r="U562" s="658"/>
      <c r="V562" s="658"/>
      <c r="W562" s="658"/>
      <c r="X562" s="658"/>
      <c r="Y562" s="658"/>
      <c r="Z562" s="659"/>
      <c r="AA562" s="679">
        <v>17.54936614</v>
      </c>
      <c r="AB562" s="677">
        <v>0</v>
      </c>
      <c r="AC562" s="677">
        <v>0</v>
      </c>
      <c r="AD562" s="658">
        <v>0</v>
      </c>
      <c r="AE562" s="658">
        <v>0</v>
      </c>
      <c r="AF562" s="658"/>
      <c r="AG562" s="658"/>
      <c r="AH562" s="658"/>
      <c r="AI562" s="658"/>
      <c r="AJ562" s="658"/>
      <c r="AK562" s="658"/>
      <c r="AL562" s="658"/>
      <c r="AM562" s="658"/>
      <c r="AN562" s="658">
        <v>0</v>
      </c>
      <c r="AO562" s="658">
        <v>0</v>
      </c>
      <c r="AP562" s="658">
        <v>12</v>
      </c>
      <c r="AQ562" s="658">
        <v>0</v>
      </c>
      <c r="AR562" s="658">
        <v>0</v>
      </c>
      <c r="AS562" s="658">
        <v>0</v>
      </c>
      <c r="AT562" s="658">
        <v>12</v>
      </c>
      <c r="AU562" s="658">
        <v>0</v>
      </c>
      <c r="AV562" s="676"/>
      <c r="AW562" s="677"/>
      <c r="AX562" s="677"/>
      <c r="AY562" s="677"/>
      <c r="AZ562" s="677"/>
      <c r="BA562" s="677"/>
      <c r="BB562" s="677"/>
      <c r="BC562" s="677">
        <v>17.54936614</v>
      </c>
      <c r="BD562" s="677"/>
      <c r="BE562" s="678">
        <v>17.54936614</v>
      </c>
      <c r="BF562" s="417"/>
      <c r="BG562" s="408"/>
      <c r="BH562" s="408"/>
      <c r="BI562" s="408"/>
      <c r="BJ562" s="408"/>
      <c r="BK562" s="408"/>
    </row>
    <row r="563" spans="1:63" s="390" customFormat="1" ht="12.75">
      <c r="A563" s="410"/>
      <c r="B563" s="360" t="s">
        <v>372</v>
      </c>
      <c r="C563" s="676">
        <v>0</v>
      </c>
      <c r="D563" s="677">
        <v>0</v>
      </c>
      <c r="E563" s="677">
        <v>0</v>
      </c>
      <c r="F563" s="677">
        <v>0</v>
      </c>
      <c r="G563" s="677">
        <v>0</v>
      </c>
      <c r="H563" s="677">
        <v>0</v>
      </c>
      <c r="I563" s="677">
        <v>0</v>
      </c>
      <c r="J563" s="677">
        <v>0</v>
      </c>
      <c r="K563" s="677">
        <v>0</v>
      </c>
      <c r="L563" s="677">
        <v>0</v>
      </c>
      <c r="M563" s="677">
        <v>0</v>
      </c>
      <c r="N563" s="678">
        <v>0</v>
      </c>
      <c r="O563" s="657"/>
      <c r="P563" s="658"/>
      <c r="Q563" s="658"/>
      <c r="R563" s="658"/>
      <c r="S563" s="658"/>
      <c r="T563" s="658"/>
      <c r="U563" s="658"/>
      <c r="V563" s="658"/>
      <c r="W563" s="658"/>
      <c r="X563" s="658"/>
      <c r="Y563" s="658"/>
      <c r="Z563" s="659"/>
      <c r="AA563" s="679">
        <v>15.35934306</v>
      </c>
      <c r="AB563" s="677">
        <v>0</v>
      </c>
      <c r="AC563" s="677">
        <v>0</v>
      </c>
      <c r="AD563" s="658">
        <v>0</v>
      </c>
      <c r="AE563" s="658">
        <v>0</v>
      </c>
      <c r="AF563" s="658"/>
      <c r="AG563" s="658"/>
      <c r="AH563" s="658"/>
      <c r="AI563" s="658"/>
      <c r="AJ563" s="658"/>
      <c r="AK563" s="658"/>
      <c r="AL563" s="658"/>
      <c r="AM563" s="658"/>
      <c r="AN563" s="658">
        <v>0</v>
      </c>
      <c r="AO563" s="658">
        <v>0</v>
      </c>
      <c r="AP563" s="658">
        <v>0</v>
      </c>
      <c r="AQ563" s="658">
        <v>0</v>
      </c>
      <c r="AR563" s="658">
        <v>0</v>
      </c>
      <c r="AS563" s="658">
        <v>0</v>
      </c>
      <c r="AT563" s="658">
        <v>0</v>
      </c>
      <c r="AU563" s="658">
        <v>0</v>
      </c>
      <c r="AV563" s="676"/>
      <c r="AW563" s="677"/>
      <c r="AX563" s="677"/>
      <c r="AY563" s="677"/>
      <c r="AZ563" s="677"/>
      <c r="BA563" s="677"/>
      <c r="BB563" s="677"/>
      <c r="BC563" s="677">
        <v>15.35934306</v>
      </c>
      <c r="BD563" s="677"/>
      <c r="BE563" s="678">
        <v>15.35934306</v>
      </c>
      <c r="BF563" s="417"/>
      <c r="BG563" s="408"/>
      <c r="BH563" s="408"/>
      <c r="BI563" s="408"/>
      <c r="BJ563" s="408"/>
      <c r="BK563" s="408"/>
    </row>
    <row r="564" spans="1:63" s="412" customFormat="1" ht="12.75">
      <c r="A564" s="410"/>
      <c r="B564" s="360" t="s">
        <v>373</v>
      </c>
      <c r="C564" s="676">
        <v>0</v>
      </c>
      <c r="D564" s="677">
        <v>0</v>
      </c>
      <c r="E564" s="677">
        <v>0</v>
      </c>
      <c r="F564" s="677">
        <v>0</v>
      </c>
      <c r="G564" s="677">
        <v>0</v>
      </c>
      <c r="H564" s="677">
        <v>0</v>
      </c>
      <c r="I564" s="677">
        <v>0</v>
      </c>
      <c r="J564" s="677">
        <v>3.76</v>
      </c>
      <c r="K564" s="677">
        <v>0</v>
      </c>
      <c r="L564" s="677">
        <v>0</v>
      </c>
      <c r="M564" s="677">
        <v>0</v>
      </c>
      <c r="N564" s="678">
        <v>3.76</v>
      </c>
      <c r="O564" s="657">
        <v>0</v>
      </c>
      <c r="P564" s="658">
        <v>0</v>
      </c>
      <c r="Q564" s="658">
        <v>0</v>
      </c>
      <c r="R564" s="658">
        <v>0</v>
      </c>
      <c r="S564" s="658">
        <v>0</v>
      </c>
      <c r="T564" s="658">
        <v>0</v>
      </c>
      <c r="U564" s="658">
        <v>0</v>
      </c>
      <c r="V564" s="658">
        <v>0</v>
      </c>
      <c r="W564" s="658">
        <v>0</v>
      </c>
      <c r="X564" s="658">
        <v>0</v>
      </c>
      <c r="Y564" s="658">
        <v>0</v>
      </c>
      <c r="Z564" s="659">
        <v>0</v>
      </c>
      <c r="AA564" s="679">
        <v>49.556255530000001</v>
      </c>
      <c r="AB564" s="677">
        <v>0</v>
      </c>
      <c r="AC564" s="677">
        <v>0</v>
      </c>
      <c r="AD564" s="658">
        <v>0</v>
      </c>
      <c r="AE564" s="658">
        <v>0</v>
      </c>
      <c r="AF564" s="658"/>
      <c r="AG564" s="658"/>
      <c r="AH564" s="658"/>
      <c r="AI564" s="658"/>
      <c r="AJ564" s="658"/>
      <c r="AK564" s="658"/>
      <c r="AL564" s="658"/>
      <c r="AM564" s="658"/>
      <c r="AN564" s="658">
        <v>0</v>
      </c>
      <c r="AO564" s="658">
        <v>0</v>
      </c>
      <c r="AP564" s="658">
        <v>0</v>
      </c>
      <c r="AQ564" s="658">
        <v>3.76</v>
      </c>
      <c r="AR564" s="658">
        <v>0</v>
      </c>
      <c r="AS564" s="658">
        <v>0</v>
      </c>
      <c r="AT564" s="658">
        <v>0</v>
      </c>
      <c r="AU564" s="658">
        <v>3.76</v>
      </c>
      <c r="AV564" s="676">
        <v>0</v>
      </c>
      <c r="AW564" s="677">
        <v>0</v>
      </c>
      <c r="AX564" s="677">
        <v>0</v>
      </c>
      <c r="AY564" s="677">
        <v>0</v>
      </c>
      <c r="AZ564" s="677">
        <v>0</v>
      </c>
      <c r="BA564" s="677">
        <v>0</v>
      </c>
      <c r="BB564" s="677">
        <v>0</v>
      </c>
      <c r="BC564" s="677">
        <v>49.556255530000001</v>
      </c>
      <c r="BD564" s="677">
        <v>0</v>
      </c>
      <c r="BE564" s="678">
        <v>49.556255530000001</v>
      </c>
      <c r="BF564" s="417"/>
      <c r="BG564" s="408"/>
      <c r="BH564" s="408"/>
      <c r="BI564" s="408"/>
      <c r="BJ564" s="408"/>
      <c r="BK564" s="408"/>
    </row>
    <row r="565" spans="1:63" s="390" customFormat="1" ht="12.75">
      <c r="A565" s="410"/>
      <c r="B565" s="360" t="s">
        <v>374</v>
      </c>
      <c r="C565" s="676">
        <v>0</v>
      </c>
      <c r="D565" s="677">
        <v>0</v>
      </c>
      <c r="E565" s="677">
        <v>0</v>
      </c>
      <c r="F565" s="677">
        <v>0</v>
      </c>
      <c r="G565" s="677">
        <v>0</v>
      </c>
      <c r="H565" s="677">
        <v>0</v>
      </c>
      <c r="I565" s="677">
        <v>0</v>
      </c>
      <c r="J565" s="677">
        <v>0</v>
      </c>
      <c r="K565" s="677">
        <v>0</v>
      </c>
      <c r="L565" s="677">
        <v>0</v>
      </c>
      <c r="M565" s="677">
        <v>0</v>
      </c>
      <c r="N565" s="678">
        <v>0</v>
      </c>
      <c r="O565" s="657"/>
      <c r="P565" s="658"/>
      <c r="Q565" s="658"/>
      <c r="R565" s="658"/>
      <c r="S565" s="658"/>
      <c r="T565" s="658"/>
      <c r="U565" s="658"/>
      <c r="V565" s="658"/>
      <c r="W565" s="658"/>
      <c r="X565" s="658"/>
      <c r="Y565" s="658"/>
      <c r="Z565" s="659"/>
      <c r="AA565" s="679">
        <v>0</v>
      </c>
      <c r="AB565" s="677">
        <v>0</v>
      </c>
      <c r="AC565" s="677">
        <v>0</v>
      </c>
      <c r="AD565" s="658">
        <v>0</v>
      </c>
      <c r="AE565" s="658">
        <v>0</v>
      </c>
      <c r="AF565" s="658"/>
      <c r="AG565" s="658"/>
      <c r="AH565" s="658"/>
      <c r="AI565" s="658"/>
      <c r="AJ565" s="658"/>
      <c r="AK565" s="658"/>
      <c r="AL565" s="658"/>
      <c r="AM565" s="658"/>
      <c r="AN565" s="658">
        <v>0</v>
      </c>
      <c r="AO565" s="658">
        <v>0</v>
      </c>
      <c r="AP565" s="658">
        <v>0</v>
      </c>
      <c r="AQ565" s="658">
        <v>0</v>
      </c>
      <c r="AR565" s="658">
        <v>0</v>
      </c>
      <c r="AS565" s="658">
        <v>0</v>
      </c>
      <c r="AT565" s="658">
        <v>0</v>
      </c>
      <c r="AU565" s="658">
        <v>0</v>
      </c>
      <c r="AV565" s="676"/>
      <c r="AW565" s="677"/>
      <c r="AX565" s="677"/>
      <c r="AY565" s="677"/>
      <c r="AZ565" s="677"/>
      <c r="BA565" s="677"/>
      <c r="BB565" s="677"/>
      <c r="BC565" s="677"/>
      <c r="BD565" s="677"/>
      <c r="BE565" s="678">
        <v>0</v>
      </c>
      <c r="BF565" s="417"/>
      <c r="BG565" s="408"/>
      <c r="BH565" s="408"/>
      <c r="BI565" s="408"/>
      <c r="BJ565" s="408"/>
      <c r="BK565" s="408"/>
    </row>
    <row r="566" spans="1:63" s="390" customFormat="1" ht="12.75">
      <c r="A566" s="410"/>
      <c r="B566" s="360" t="s">
        <v>375</v>
      </c>
      <c r="C566" s="676">
        <v>0</v>
      </c>
      <c r="D566" s="677">
        <v>0</v>
      </c>
      <c r="E566" s="677">
        <v>0</v>
      </c>
      <c r="F566" s="677">
        <v>0</v>
      </c>
      <c r="G566" s="677">
        <v>0</v>
      </c>
      <c r="H566" s="677">
        <v>0</v>
      </c>
      <c r="I566" s="677">
        <v>0</v>
      </c>
      <c r="J566" s="677">
        <v>0</v>
      </c>
      <c r="K566" s="677">
        <v>0</v>
      </c>
      <c r="L566" s="677">
        <v>0</v>
      </c>
      <c r="M566" s="677">
        <v>0</v>
      </c>
      <c r="N566" s="678">
        <v>0</v>
      </c>
      <c r="O566" s="657"/>
      <c r="P566" s="658"/>
      <c r="Q566" s="658"/>
      <c r="R566" s="658"/>
      <c r="S566" s="658"/>
      <c r="T566" s="658"/>
      <c r="U566" s="658"/>
      <c r="V566" s="658"/>
      <c r="W566" s="658"/>
      <c r="X566" s="658"/>
      <c r="Y566" s="658"/>
      <c r="Z566" s="659"/>
      <c r="AA566" s="679">
        <v>0</v>
      </c>
      <c r="AB566" s="677">
        <v>0</v>
      </c>
      <c r="AC566" s="677">
        <v>0</v>
      </c>
      <c r="AD566" s="658">
        <v>0</v>
      </c>
      <c r="AE566" s="658">
        <v>0</v>
      </c>
      <c r="AF566" s="658"/>
      <c r="AG566" s="658"/>
      <c r="AH566" s="658"/>
      <c r="AI566" s="658"/>
      <c r="AJ566" s="658"/>
      <c r="AK566" s="658"/>
      <c r="AL566" s="658"/>
      <c r="AM566" s="658"/>
      <c r="AN566" s="658">
        <v>0</v>
      </c>
      <c r="AO566" s="658">
        <v>0</v>
      </c>
      <c r="AP566" s="658">
        <v>0</v>
      </c>
      <c r="AQ566" s="658">
        <v>0</v>
      </c>
      <c r="AR566" s="658">
        <v>0</v>
      </c>
      <c r="AS566" s="658">
        <v>0</v>
      </c>
      <c r="AT566" s="658">
        <v>0</v>
      </c>
      <c r="AU566" s="658">
        <v>0</v>
      </c>
      <c r="AV566" s="676"/>
      <c r="AW566" s="677"/>
      <c r="AX566" s="677"/>
      <c r="AY566" s="677"/>
      <c r="AZ566" s="677"/>
      <c r="BA566" s="677"/>
      <c r="BB566" s="677"/>
      <c r="BC566" s="677"/>
      <c r="BD566" s="677"/>
      <c r="BE566" s="678">
        <v>0</v>
      </c>
      <c r="BF566" s="417"/>
      <c r="BG566" s="408"/>
      <c r="BH566" s="408"/>
      <c r="BI566" s="408"/>
      <c r="BJ566" s="408"/>
      <c r="BK566" s="408"/>
    </row>
    <row r="567" spans="1:63" s="390" customFormat="1" ht="12.75">
      <c r="A567" s="410"/>
      <c r="B567" s="360" t="s">
        <v>376</v>
      </c>
      <c r="C567" s="676">
        <v>0</v>
      </c>
      <c r="D567" s="677">
        <v>0</v>
      </c>
      <c r="E567" s="677">
        <v>0</v>
      </c>
      <c r="F567" s="677">
        <v>0</v>
      </c>
      <c r="G567" s="677">
        <v>0</v>
      </c>
      <c r="H567" s="677">
        <v>0</v>
      </c>
      <c r="I567" s="677">
        <v>0</v>
      </c>
      <c r="J567" s="677">
        <v>3.76</v>
      </c>
      <c r="K567" s="677">
        <v>0</v>
      </c>
      <c r="L567" s="677">
        <v>0</v>
      </c>
      <c r="M567" s="677">
        <v>0</v>
      </c>
      <c r="N567" s="678">
        <v>3.76</v>
      </c>
      <c r="O567" s="657"/>
      <c r="P567" s="658"/>
      <c r="Q567" s="658"/>
      <c r="R567" s="658"/>
      <c r="S567" s="658"/>
      <c r="T567" s="658"/>
      <c r="U567" s="658"/>
      <c r="V567" s="658"/>
      <c r="W567" s="658"/>
      <c r="X567" s="658"/>
      <c r="Y567" s="658"/>
      <c r="Z567" s="659"/>
      <c r="AA567" s="679">
        <v>49.556255530000001</v>
      </c>
      <c r="AB567" s="677">
        <v>0</v>
      </c>
      <c r="AC567" s="677">
        <v>0</v>
      </c>
      <c r="AD567" s="658">
        <v>0</v>
      </c>
      <c r="AE567" s="658">
        <v>0</v>
      </c>
      <c r="AF567" s="658"/>
      <c r="AG567" s="658"/>
      <c r="AH567" s="658"/>
      <c r="AI567" s="658"/>
      <c r="AJ567" s="658"/>
      <c r="AK567" s="658"/>
      <c r="AL567" s="658"/>
      <c r="AM567" s="658"/>
      <c r="AN567" s="658">
        <v>0</v>
      </c>
      <c r="AO567" s="658">
        <v>0</v>
      </c>
      <c r="AP567" s="658">
        <v>0</v>
      </c>
      <c r="AQ567" s="658">
        <v>3.76</v>
      </c>
      <c r="AR567" s="658">
        <v>0</v>
      </c>
      <c r="AS567" s="658">
        <v>0</v>
      </c>
      <c r="AT567" s="658">
        <v>0</v>
      </c>
      <c r="AU567" s="658">
        <v>3.76</v>
      </c>
      <c r="AV567" s="676"/>
      <c r="AW567" s="677"/>
      <c r="AX567" s="677"/>
      <c r="AY567" s="677"/>
      <c r="AZ567" s="677"/>
      <c r="BA567" s="677"/>
      <c r="BB567" s="677"/>
      <c r="BC567" s="677">
        <v>49.556255530000001</v>
      </c>
      <c r="BD567" s="677"/>
      <c r="BE567" s="678">
        <v>49.556255530000001</v>
      </c>
      <c r="BF567" s="417"/>
      <c r="BG567" s="408"/>
      <c r="BH567" s="408"/>
      <c r="BI567" s="408"/>
      <c r="BJ567" s="408"/>
      <c r="BK567" s="408"/>
    </row>
    <row r="568" spans="1:63" s="390" customFormat="1" ht="12.75">
      <c r="A568" s="410"/>
      <c r="B568" s="360" t="s">
        <v>377</v>
      </c>
      <c r="C568" s="676">
        <v>0</v>
      </c>
      <c r="D568" s="677">
        <v>0</v>
      </c>
      <c r="E568" s="677">
        <v>0</v>
      </c>
      <c r="F568" s="677">
        <v>0</v>
      </c>
      <c r="G568" s="677">
        <v>0</v>
      </c>
      <c r="H568" s="677">
        <v>0</v>
      </c>
      <c r="I568" s="677">
        <v>0</v>
      </c>
      <c r="J568" s="677">
        <v>0</v>
      </c>
      <c r="K568" s="677">
        <v>0</v>
      </c>
      <c r="L568" s="677">
        <v>0</v>
      </c>
      <c r="M568" s="677">
        <v>0</v>
      </c>
      <c r="N568" s="678">
        <v>0</v>
      </c>
      <c r="O568" s="657"/>
      <c r="P568" s="658"/>
      <c r="Q568" s="658"/>
      <c r="R568" s="658"/>
      <c r="S568" s="658"/>
      <c r="T568" s="658"/>
      <c r="U568" s="658"/>
      <c r="V568" s="658"/>
      <c r="W568" s="658"/>
      <c r="X568" s="658"/>
      <c r="Y568" s="658"/>
      <c r="Z568" s="659"/>
      <c r="AA568" s="679">
        <v>0</v>
      </c>
      <c r="AB568" s="677">
        <v>0</v>
      </c>
      <c r="AC568" s="677">
        <v>0</v>
      </c>
      <c r="AD568" s="658">
        <v>0</v>
      </c>
      <c r="AE568" s="658">
        <v>0</v>
      </c>
      <c r="AF568" s="658"/>
      <c r="AG568" s="658"/>
      <c r="AH568" s="658"/>
      <c r="AI568" s="658"/>
      <c r="AJ568" s="658"/>
      <c r="AK568" s="658"/>
      <c r="AL568" s="658"/>
      <c r="AM568" s="658"/>
      <c r="AN568" s="658">
        <v>0</v>
      </c>
      <c r="AO568" s="658">
        <v>0</v>
      </c>
      <c r="AP568" s="658">
        <v>0</v>
      </c>
      <c r="AQ568" s="658">
        <v>0</v>
      </c>
      <c r="AR568" s="658">
        <v>0</v>
      </c>
      <c r="AS568" s="658">
        <v>0</v>
      </c>
      <c r="AT568" s="658">
        <v>0</v>
      </c>
      <c r="AU568" s="658">
        <v>0</v>
      </c>
      <c r="AV568" s="676"/>
      <c r="AW568" s="677"/>
      <c r="AX568" s="677"/>
      <c r="AY568" s="677"/>
      <c r="AZ568" s="677"/>
      <c r="BA568" s="677"/>
      <c r="BB568" s="677"/>
      <c r="BC568" s="677"/>
      <c r="BD568" s="677"/>
      <c r="BE568" s="678">
        <v>0</v>
      </c>
      <c r="BF568" s="417"/>
      <c r="BG568" s="408"/>
      <c r="BH568" s="408"/>
      <c r="BI568" s="408"/>
      <c r="BJ568" s="408"/>
      <c r="BK568" s="408"/>
    </row>
    <row r="569" spans="1:63" s="390" customFormat="1" ht="12.75">
      <c r="A569" s="410"/>
      <c r="B569" s="360" t="s">
        <v>67</v>
      </c>
      <c r="C569" s="676">
        <v>0</v>
      </c>
      <c r="D569" s="677">
        <v>0</v>
      </c>
      <c r="E569" s="677">
        <v>0</v>
      </c>
      <c r="F569" s="677">
        <v>0</v>
      </c>
      <c r="G569" s="677">
        <v>0</v>
      </c>
      <c r="H569" s="677">
        <v>0</v>
      </c>
      <c r="I569" s="677">
        <v>0</v>
      </c>
      <c r="J569" s="677">
        <v>0</v>
      </c>
      <c r="K569" s="677">
        <v>0</v>
      </c>
      <c r="L569" s="677">
        <v>0</v>
      </c>
      <c r="M569" s="677">
        <v>0</v>
      </c>
      <c r="N569" s="678">
        <v>0</v>
      </c>
      <c r="O569" s="657"/>
      <c r="P569" s="658"/>
      <c r="Q569" s="658"/>
      <c r="R569" s="658"/>
      <c r="S569" s="658"/>
      <c r="T569" s="658"/>
      <c r="U569" s="658"/>
      <c r="V569" s="658"/>
      <c r="W569" s="658"/>
      <c r="X569" s="658"/>
      <c r="Y569" s="658"/>
      <c r="Z569" s="659"/>
      <c r="AA569" s="679">
        <v>0</v>
      </c>
      <c r="AB569" s="677">
        <v>0</v>
      </c>
      <c r="AC569" s="677">
        <v>0</v>
      </c>
      <c r="AD569" s="658">
        <v>0</v>
      </c>
      <c r="AE569" s="658">
        <v>0</v>
      </c>
      <c r="AF569" s="658"/>
      <c r="AG569" s="658"/>
      <c r="AH569" s="658"/>
      <c r="AI569" s="658"/>
      <c r="AJ569" s="658"/>
      <c r="AK569" s="658"/>
      <c r="AL569" s="658"/>
      <c r="AM569" s="658"/>
      <c r="AN569" s="658">
        <v>0</v>
      </c>
      <c r="AO569" s="658">
        <v>0</v>
      </c>
      <c r="AP569" s="658">
        <v>0</v>
      </c>
      <c r="AQ569" s="658">
        <v>0</v>
      </c>
      <c r="AR569" s="658">
        <v>0</v>
      </c>
      <c r="AS569" s="658">
        <v>0</v>
      </c>
      <c r="AT569" s="658">
        <v>0</v>
      </c>
      <c r="AU569" s="658">
        <v>0</v>
      </c>
      <c r="AV569" s="676"/>
      <c r="AW569" s="677"/>
      <c r="AX569" s="677"/>
      <c r="AY569" s="677"/>
      <c r="AZ569" s="677"/>
      <c r="BA569" s="677"/>
      <c r="BB569" s="677"/>
      <c r="BC569" s="677"/>
      <c r="BD569" s="677"/>
      <c r="BE569" s="678">
        <v>0</v>
      </c>
      <c r="BF569" s="417"/>
      <c r="BG569" s="408"/>
      <c r="BH569" s="408"/>
      <c r="BI569" s="408"/>
      <c r="BJ569" s="408"/>
      <c r="BK569" s="408"/>
    </row>
    <row r="570" spans="1:63" s="390" customFormat="1" ht="44.25" customHeight="1">
      <c r="A570" s="411">
        <v>17</v>
      </c>
      <c r="B570" s="688" t="s">
        <v>352</v>
      </c>
      <c r="C570" s="657">
        <v>0</v>
      </c>
      <c r="D570" s="658">
        <v>0</v>
      </c>
      <c r="E570" s="658">
        <v>0</v>
      </c>
      <c r="F570" s="658">
        <v>0</v>
      </c>
      <c r="G570" s="658">
        <v>7.4700000000000006</v>
      </c>
      <c r="H570" s="658">
        <v>3.71</v>
      </c>
      <c r="I570" s="658">
        <v>0</v>
      </c>
      <c r="J570" s="658">
        <v>0</v>
      </c>
      <c r="K570" s="658">
        <v>0</v>
      </c>
      <c r="L570" s="658">
        <v>0</v>
      </c>
      <c r="M570" s="658">
        <v>7.4700000000000006</v>
      </c>
      <c r="N570" s="659">
        <v>3.71</v>
      </c>
      <c r="O570" s="689">
        <v>0</v>
      </c>
      <c r="P570" s="690">
        <v>0</v>
      </c>
      <c r="Q570" s="690">
        <v>0</v>
      </c>
      <c r="R570" s="690">
        <v>0</v>
      </c>
      <c r="S570" s="690">
        <v>0</v>
      </c>
      <c r="T570" s="690">
        <v>0</v>
      </c>
      <c r="U570" s="690">
        <v>0</v>
      </c>
      <c r="V570" s="690">
        <v>0</v>
      </c>
      <c r="W570" s="690">
        <v>0</v>
      </c>
      <c r="X570" s="690">
        <v>0</v>
      </c>
      <c r="Y570" s="690">
        <v>0</v>
      </c>
      <c r="Z570" s="691">
        <v>0</v>
      </c>
      <c r="AA570" s="674">
        <v>25.42372881</v>
      </c>
      <c r="AB570" s="677">
        <v>0</v>
      </c>
      <c r="AC570" s="677">
        <v>0</v>
      </c>
      <c r="AD570" s="690">
        <v>0</v>
      </c>
      <c r="AE570" s="690">
        <v>0</v>
      </c>
      <c r="AF570" s="690"/>
      <c r="AG570" s="690"/>
      <c r="AH570" s="690"/>
      <c r="AI570" s="690"/>
      <c r="AJ570" s="690"/>
      <c r="AK570" s="690"/>
      <c r="AL570" s="690"/>
      <c r="AM570" s="690"/>
      <c r="AN570" s="690">
        <v>7.4700000000000006</v>
      </c>
      <c r="AO570" s="690">
        <v>3.71</v>
      </c>
      <c r="AP570" s="690">
        <v>0</v>
      </c>
      <c r="AQ570" s="690">
        <v>0</v>
      </c>
      <c r="AR570" s="690">
        <v>0</v>
      </c>
      <c r="AS570" s="690">
        <v>0</v>
      </c>
      <c r="AT570" s="690">
        <v>7.4700000000000006</v>
      </c>
      <c r="AU570" s="690">
        <v>3.71</v>
      </c>
      <c r="AV570" s="657">
        <v>0</v>
      </c>
      <c r="AW570" s="658">
        <v>0</v>
      </c>
      <c r="AX570" s="658">
        <v>0</v>
      </c>
      <c r="AY570" s="658">
        <v>0</v>
      </c>
      <c r="AZ570" s="658">
        <v>0</v>
      </c>
      <c r="BA570" s="658">
        <v>0</v>
      </c>
      <c r="BB570" s="658">
        <v>25.42372881</v>
      </c>
      <c r="BC570" s="658">
        <v>0</v>
      </c>
      <c r="BD570" s="658">
        <v>0</v>
      </c>
      <c r="BE570" s="673">
        <v>25.42372881</v>
      </c>
      <c r="BF570" s="417"/>
      <c r="BG570" s="408"/>
      <c r="BH570" s="408"/>
      <c r="BI570" s="408"/>
      <c r="BJ570" s="408"/>
      <c r="BK570" s="408"/>
    </row>
    <row r="571" spans="1:63" s="390" customFormat="1" ht="12.75">
      <c r="A571" s="410"/>
      <c r="B571" s="360" t="s">
        <v>361</v>
      </c>
      <c r="C571" s="676">
        <v>0</v>
      </c>
      <c r="D571" s="677">
        <v>0</v>
      </c>
      <c r="E571" s="677">
        <v>0</v>
      </c>
      <c r="F571" s="677">
        <v>0</v>
      </c>
      <c r="G571" s="677">
        <v>7.4700000000000006</v>
      </c>
      <c r="H571" s="677">
        <v>3.71</v>
      </c>
      <c r="I571" s="677">
        <v>0</v>
      </c>
      <c r="J571" s="677">
        <v>0</v>
      </c>
      <c r="K571" s="677">
        <v>0</v>
      </c>
      <c r="L571" s="677">
        <v>0</v>
      </c>
      <c r="M571" s="677">
        <v>7.4700000000000006</v>
      </c>
      <c r="N571" s="678">
        <v>3.71</v>
      </c>
      <c r="O571" s="657">
        <v>0</v>
      </c>
      <c r="P571" s="658">
        <v>0</v>
      </c>
      <c r="Q571" s="658">
        <v>0</v>
      </c>
      <c r="R571" s="658">
        <v>0</v>
      </c>
      <c r="S571" s="658">
        <v>0</v>
      </c>
      <c r="T571" s="658">
        <v>0</v>
      </c>
      <c r="U571" s="658">
        <v>0</v>
      </c>
      <c r="V571" s="658">
        <v>0</v>
      </c>
      <c r="W571" s="658">
        <v>0</v>
      </c>
      <c r="X571" s="658">
        <v>0</v>
      </c>
      <c r="Y571" s="658">
        <v>0</v>
      </c>
      <c r="Z571" s="659">
        <v>0</v>
      </c>
      <c r="AA571" s="679">
        <v>25.42372881</v>
      </c>
      <c r="AB571" s="677">
        <v>0</v>
      </c>
      <c r="AC571" s="677">
        <v>0</v>
      </c>
      <c r="AD571" s="658">
        <v>0</v>
      </c>
      <c r="AE571" s="658">
        <v>0</v>
      </c>
      <c r="AF571" s="658"/>
      <c r="AG571" s="658"/>
      <c r="AH571" s="658"/>
      <c r="AI571" s="658"/>
      <c r="AJ571" s="658"/>
      <c r="AK571" s="658"/>
      <c r="AL571" s="658"/>
      <c r="AM571" s="658"/>
      <c r="AN571" s="658">
        <v>7.4700000000000006</v>
      </c>
      <c r="AO571" s="658">
        <v>3.71</v>
      </c>
      <c r="AP571" s="658">
        <v>0</v>
      </c>
      <c r="AQ571" s="658">
        <v>0</v>
      </c>
      <c r="AR571" s="658">
        <v>0</v>
      </c>
      <c r="AS571" s="658">
        <v>0</v>
      </c>
      <c r="AT571" s="658">
        <v>7.4700000000000006</v>
      </c>
      <c r="AU571" s="658">
        <v>3.71</v>
      </c>
      <c r="AV571" s="676">
        <v>0</v>
      </c>
      <c r="AW571" s="677">
        <v>0</v>
      </c>
      <c r="AX571" s="677">
        <v>0</v>
      </c>
      <c r="AY571" s="677">
        <v>0</v>
      </c>
      <c r="AZ571" s="677">
        <v>0</v>
      </c>
      <c r="BA571" s="677">
        <v>0</v>
      </c>
      <c r="BB571" s="677">
        <v>25.42372881</v>
      </c>
      <c r="BC571" s="677">
        <v>0</v>
      </c>
      <c r="BD571" s="677">
        <v>0</v>
      </c>
      <c r="BE571" s="678">
        <v>25.42372881</v>
      </c>
      <c r="BF571" s="417"/>
      <c r="BG571" s="408"/>
      <c r="BH571" s="408"/>
      <c r="BI571" s="408"/>
      <c r="BJ571" s="408"/>
      <c r="BK571" s="408"/>
    </row>
    <row r="572" spans="1:63" s="390" customFormat="1" ht="12.75">
      <c r="A572" s="410"/>
      <c r="B572" s="360" t="s">
        <v>362</v>
      </c>
      <c r="C572" s="676">
        <v>0</v>
      </c>
      <c r="D572" s="677">
        <v>0</v>
      </c>
      <c r="E572" s="677">
        <v>0</v>
      </c>
      <c r="F572" s="677">
        <v>0</v>
      </c>
      <c r="G572" s="677">
        <v>7.4700000000000006</v>
      </c>
      <c r="H572" s="677">
        <v>0</v>
      </c>
      <c r="I572" s="677">
        <v>0</v>
      </c>
      <c r="J572" s="677">
        <v>0</v>
      </c>
      <c r="K572" s="677">
        <v>0</v>
      </c>
      <c r="L572" s="677">
        <v>0</v>
      </c>
      <c r="M572" s="677">
        <v>7.4700000000000006</v>
      </c>
      <c r="N572" s="678">
        <v>0</v>
      </c>
      <c r="O572" s="657">
        <v>0</v>
      </c>
      <c r="P572" s="658">
        <v>0</v>
      </c>
      <c r="Q572" s="658">
        <v>0</v>
      </c>
      <c r="R572" s="658">
        <v>0</v>
      </c>
      <c r="S572" s="658">
        <v>0</v>
      </c>
      <c r="T572" s="658">
        <v>0</v>
      </c>
      <c r="U572" s="658">
        <v>0</v>
      </c>
      <c r="V572" s="658">
        <v>0</v>
      </c>
      <c r="W572" s="658">
        <v>0</v>
      </c>
      <c r="X572" s="658">
        <v>0</v>
      </c>
      <c r="Y572" s="658">
        <v>0</v>
      </c>
      <c r="Z572" s="659">
        <v>0</v>
      </c>
      <c r="AA572" s="679">
        <v>15.136892209999999</v>
      </c>
      <c r="AB572" s="677">
        <v>0</v>
      </c>
      <c r="AC572" s="677">
        <v>0</v>
      </c>
      <c r="AD572" s="658">
        <v>0</v>
      </c>
      <c r="AE572" s="658">
        <v>0</v>
      </c>
      <c r="AF572" s="658"/>
      <c r="AG572" s="658"/>
      <c r="AH572" s="658"/>
      <c r="AI572" s="658"/>
      <c r="AJ572" s="658"/>
      <c r="AK572" s="658"/>
      <c r="AL572" s="658"/>
      <c r="AM572" s="658"/>
      <c r="AN572" s="658">
        <v>7.4700000000000006</v>
      </c>
      <c r="AO572" s="658">
        <v>0</v>
      </c>
      <c r="AP572" s="658">
        <v>0</v>
      </c>
      <c r="AQ572" s="658">
        <v>0</v>
      </c>
      <c r="AR572" s="658">
        <v>0</v>
      </c>
      <c r="AS572" s="658">
        <v>0</v>
      </c>
      <c r="AT572" s="658">
        <v>7.4700000000000006</v>
      </c>
      <c r="AU572" s="658">
        <v>0</v>
      </c>
      <c r="AV572" s="676">
        <v>0</v>
      </c>
      <c r="AW572" s="677">
        <v>0</v>
      </c>
      <c r="AX572" s="677">
        <v>0</v>
      </c>
      <c r="AY572" s="677">
        <v>0</v>
      </c>
      <c r="AZ572" s="677">
        <v>0</v>
      </c>
      <c r="BA572" s="677">
        <v>0</v>
      </c>
      <c r="BB572" s="677">
        <v>15.136892209999999</v>
      </c>
      <c r="BC572" s="677">
        <v>0</v>
      </c>
      <c r="BD572" s="677">
        <v>0</v>
      </c>
      <c r="BE572" s="678">
        <v>15.136892209999999</v>
      </c>
      <c r="BF572" s="417"/>
      <c r="BG572" s="408"/>
      <c r="BH572" s="408"/>
      <c r="BI572" s="408"/>
      <c r="BJ572" s="408"/>
      <c r="BK572" s="408"/>
    </row>
    <row r="573" spans="1:63" s="390" customFormat="1" ht="12.75">
      <c r="A573" s="410"/>
      <c r="B573" s="360" t="s">
        <v>363</v>
      </c>
      <c r="C573" s="676">
        <v>0</v>
      </c>
      <c r="D573" s="677">
        <v>0</v>
      </c>
      <c r="E573" s="677">
        <v>0</v>
      </c>
      <c r="F573" s="677">
        <v>0</v>
      </c>
      <c r="G573" s="677">
        <v>5.7700000000000005</v>
      </c>
      <c r="H573" s="677">
        <v>0</v>
      </c>
      <c r="I573" s="677">
        <v>0</v>
      </c>
      <c r="J573" s="677">
        <v>0</v>
      </c>
      <c r="K573" s="677">
        <v>0</v>
      </c>
      <c r="L573" s="677">
        <v>0</v>
      </c>
      <c r="M573" s="677">
        <v>5.7700000000000005</v>
      </c>
      <c r="N573" s="678">
        <v>0</v>
      </c>
      <c r="O573" s="657">
        <v>0</v>
      </c>
      <c r="P573" s="658">
        <v>0</v>
      </c>
      <c r="Q573" s="658">
        <v>0</v>
      </c>
      <c r="R573" s="658">
        <v>0</v>
      </c>
      <c r="S573" s="658">
        <v>0</v>
      </c>
      <c r="T573" s="658">
        <v>0</v>
      </c>
      <c r="U573" s="658">
        <v>0</v>
      </c>
      <c r="V573" s="658">
        <v>0</v>
      </c>
      <c r="W573" s="658">
        <v>0</v>
      </c>
      <c r="X573" s="658">
        <v>0</v>
      </c>
      <c r="Y573" s="658">
        <v>0</v>
      </c>
      <c r="Z573" s="659">
        <v>0</v>
      </c>
      <c r="AA573" s="679">
        <v>11.173107459999999</v>
      </c>
      <c r="AB573" s="677">
        <v>0</v>
      </c>
      <c r="AC573" s="677">
        <v>0</v>
      </c>
      <c r="AD573" s="658">
        <v>0</v>
      </c>
      <c r="AE573" s="658">
        <v>0</v>
      </c>
      <c r="AF573" s="658"/>
      <c r="AG573" s="658"/>
      <c r="AH573" s="658"/>
      <c r="AI573" s="658"/>
      <c r="AJ573" s="658"/>
      <c r="AK573" s="658"/>
      <c r="AL573" s="658"/>
      <c r="AM573" s="658"/>
      <c r="AN573" s="658">
        <v>5.7700000000000005</v>
      </c>
      <c r="AO573" s="658">
        <v>0</v>
      </c>
      <c r="AP573" s="658">
        <v>0</v>
      </c>
      <c r="AQ573" s="658">
        <v>0</v>
      </c>
      <c r="AR573" s="658">
        <v>0</v>
      </c>
      <c r="AS573" s="658">
        <v>0</v>
      </c>
      <c r="AT573" s="658">
        <v>5.7700000000000005</v>
      </c>
      <c r="AU573" s="658">
        <v>0</v>
      </c>
      <c r="AV573" s="676">
        <v>0</v>
      </c>
      <c r="AW573" s="677">
        <v>0</v>
      </c>
      <c r="AX573" s="677">
        <v>0</v>
      </c>
      <c r="AY573" s="677">
        <v>0</v>
      </c>
      <c r="AZ573" s="677">
        <v>0</v>
      </c>
      <c r="BA573" s="677">
        <v>0</v>
      </c>
      <c r="BB573" s="677">
        <v>11.173107459999999</v>
      </c>
      <c r="BC573" s="677">
        <v>0</v>
      </c>
      <c r="BD573" s="677">
        <v>0</v>
      </c>
      <c r="BE573" s="678">
        <v>11.173107459999999</v>
      </c>
      <c r="BF573" s="417"/>
      <c r="BG573" s="408"/>
      <c r="BH573" s="408"/>
      <c r="BI573" s="408"/>
      <c r="BJ573" s="408"/>
      <c r="BK573" s="408"/>
    </row>
    <row r="574" spans="1:63" s="390" customFormat="1" ht="12.75">
      <c r="A574" s="410"/>
      <c r="B574" s="360" t="s">
        <v>364</v>
      </c>
      <c r="C574" s="676">
        <v>0</v>
      </c>
      <c r="D574" s="677">
        <v>0</v>
      </c>
      <c r="E574" s="677">
        <v>0</v>
      </c>
      <c r="F574" s="677">
        <v>0</v>
      </c>
      <c r="G574" s="677">
        <v>0</v>
      </c>
      <c r="H574" s="677">
        <v>0</v>
      </c>
      <c r="I574" s="677">
        <v>0</v>
      </c>
      <c r="J574" s="677">
        <v>0</v>
      </c>
      <c r="K574" s="677">
        <v>0</v>
      </c>
      <c r="L574" s="677">
        <v>0</v>
      </c>
      <c r="M574" s="677">
        <v>0</v>
      </c>
      <c r="N574" s="678">
        <v>0</v>
      </c>
      <c r="O574" s="657"/>
      <c r="P574" s="658"/>
      <c r="Q574" s="658"/>
      <c r="R574" s="658"/>
      <c r="S574" s="658"/>
      <c r="T574" s="658"/>
      <c r="U574" s="658"/>
      <c r="V574" s="658"/>
      <c r="W574" s="658"/>
      <c r="X574" s="658"/>
      <c r="Y574" s="658"/>
      <c r="Z574" s="659"/>
      <c r="AA574" s="679">
        <v>0</v>
      </c>
      <c r="AB574" s="677">
        <v>0</v>
      </c>
      <c r="AC574" s="677">
        <v>0</v>
      </c>
      <c r="AD574" s="658">
        <v>0</v>
      </c>
      <c r="AE574" s="658">
        <v>0</v>
      </c>
      <c r="AF574" s="658"/>
      <c r="AG574" s="658"/>
      <c r="AH574" s="658"/>
      <c r="AI574" s="658"/>
      <c r="AJ574" s="658"/>
      <c r="AK574" s="658"/>
      <c r="AL574" s="658"/>
      <c r="AM574" s="658"/>
      <c r="AN574" s="658">
        <v>0</v>
      </c>
      <c r="AO574" s="658">
        <v>0</v>
      </c>
      <c r="AP574" s="658">
        <v>0</v>
      </c>
      <c r="AQ574" s="658">
        <v>0</v>
      </c>
      <c r="AR574" s="658">
        <v>0</v>
      </c>
      <c r="AS574" s="658">
        <v>0</v>
      </c>
      <c r="AT574" s="658">
        <v>0</v>
      </c>
      <c r="AU574" s="658">
        <v>0</v>
      </c>
      <c r="AV574" s="676"/>
      <c r="AW574" s="677"/>
      <c r="AX574" s="677"/>
      <c r="AY574" s="677"/>
      <c r="AZ574" s="677"/>
      <c r="BA574" s="677"/>
      <c r="BB574" s="677"/>
      <c r="BC574" s="677"/>
      <c r="BD574" s="677"/>
      <c r="BE574" s="678">
        <v>0</v>
      </c>
      <c r="BF574" s="417"/>
      <c r="BG574" s="408"/>
      <c r="BH574" s="408"/>
      <c r="BI574" s="408"/>
      <c r="BJ574" s="408"/>
      <c r="BK574" s="408"/>
    </row>
    <row r="575" spans="1:63" s="390" customFormat="1" ht="12.75">
      <c r="A575" s="410"/>
      <c r="B575" s="360" t="s">
        <v>365</v>
      </c>
      <c r="C575" s="676">
        <v>0</v>
      </c>
      <c r="D575" s="677">
        <v>0</v>
      </c>
      <c r="E575" s="677">
        <v>0</v>
      </c>
      <c r="F575" s="677">
        <v>0</v>
      </c>
      <c r="G575" s="677">
        <v>0</v>
      </c>
      <c r="H575" s="677">
        <v>0</v>
      </c>
      <c r="I575" s="677">
        <v>0</v>
      </c>
      <c r="J575" s="677">
        <v>0</v>
      </c>
      <c r="K575" s="677">
        <v>0</v>
      </c>
      <c r="L575" s="677">
        <v>0</v>
      </c>
      <c r="M575" s="677">
        <v>0</v>
      </c>
      <c r="N575" s="678">
        <v>0</v>
      </c>
      <c r="O575" s="657"/>
      <c r="P575" s="658"/>
      <c r="Q575" s="658"/>
      <c r="R575" s="658"/>
      <c r="S575" s="658"/>
      <c r="T575" s="658"/>
      <c r="U575" s="658"/>
      <c r="V575" s="658"/>
      <c r="W575" s="658"/>
      <c r="X575" s="658"/>
      <c r="Y575" s="658"/>
      <c r="Z575" s="659"/>
      <c r="AA575" s="679">
        <v>0</v>
      </c>
      <c r="AB575" s="677">
        <v>0</v>
      </c>
      <c r="AC575" s="677">
        <v>0</v>
      </c>
      <c r="AD575" s="658">
        <v>0</v>
      </c>
      <c r="AE575" s="658">
        <v>0</v>
      </c>
      <c r="AF575" s="658"/>
      <c r="AG575" s="658"/>
      <c r="AH575" s="658"/>
      <c r="AI575" s="658"/>
      <c r="AJ575" s="658"/>
      <c r="AK575" s="658"/>
      <c r="AL575" s="658"/>
      <c r="AM575" s="658"/>
      <c r="AN575" s="658">
        <v>0</v>
      </c>
      <c r="AO575" s="658">
        <v>0</v>
      </c>
      <c r="AP575" s="658">
        <v>0</v>
      </c>
      <c r="AQ575" s="658">
        <v>0</v>
      </c>
      <c r="AR575" s="658">
        <v>0</v>
      </c>
      <c r="AS575" s="658">
        <v>0</v>
      </c>
      <c r="AT575" s="658">
        <v>0</v>
      </c>
      <c r="AU575" s="658">
        <v>0</v>
      </c>
      <c r="AV575" s="676"/>
      <c r="AW575" s="677"/>
      <c r="AX575" s="677"/>
      <c r="AY575" s="677"/>
      <c r="AZ575" s="677"/>
      <c r="BA575" s="677"/>
      <c r="BB575" s="677"/>
      <c r="BC575" s="677"/>
      <c r="BD575" s="677"/>
      <c r="BE575" s="678">
        <v>0</v>
      </c>
      <c r="BF575" s="417"/>
      <c r="BG575" s="408"/>
      <c r="BH575" s="408"/>
      <c r="BI575" s="408"/>
      <c r="BJ575" s="408"/>
      <c r="BK575" s="408"/>
    </row>
    <row r="576" spans="1:63" s="390" customFormat="1" ht="12.75">
      <c r="A576" s="410"/>
      <c r="B576" s="360" t="s">
        <v>366</v>
      </c>
      <c r="C576" s="676">
        <v>0</v>
      </c>
      <c r="D576" s="677">
        <v>0</v>
      </c>
      <c r="E576" s="677">
        <v>0</v>
      </c>
      <c r="F576" s="677">
        <v>0</v>
      </c>
      <c r="G576" s="677">
        <v>4.32</v>
      </c>
      <c r="H576" s="677">
        <v>0</v>
      </c>
      <c r="I576" s="677">
        <v>0</v>
      </c>
      <c r="J576" s="677">
        <v>0</v>
      </c>
      <c r="K576" s="677">
        <v>0</v>
      </c>
      <c r="L576" s="677">
        <v>0</v>
      </c>
      <c r="M576" s="677">
        <v>4.32</v>
      </c>
      <c r="N576" s="678">
        <v>0</v>
      </c>
      <c r="O576" s="657"/>
      <c r="P576" s="658"/>
      <c r="Q576" s="658"/>
      <c r="R576" s="658"/>
      <c r="S576" s="658"/>
      <c r="T576" s="658"/>
      <c r="U576" s="658"/>
      <c r="V576" s="658"/>
      <c r="W576" s="658"/>
      <c r="X576" s="658"/>
      <c r="Y576" s="658"/>
      <c r="Z576" s="659"/>
      <c r="AA576" s="679">
        <v>8.8758063699999994</v>
      </c>
      <c r="AB576" s="677">
        <v>0</v>
      </c>
      <c r="AC576" s="677">
        <v>0</v>
      </c>
      <c r="AD576" s="658">
        <v>0</v>
      </c>
      <c r="AE576" s="658">
        <v>0</v>
      </c>
      <c r="AF576" s="658"/>
      <c r="AG576" s="658"/>
      <c r="AH576" s="658"/>
      <c r="AI576" s="658"/>
      <c r="AJ576" s="658"/>
      <c r="AK576" s="658"/>
      <c r="AL576" s="658"/>
      <c r="AM576" s="658"/>
      <c r="AN576" s="658">
        <v>4.32</v>
      </c>
      <c r="AO576" s="658">
        <v>0</v>
      </c>
      <c r="AP576" s="658">
        <v>0</v>
      </c>
      <c r="AQ576" s="658">
        <v>0</v>
      </c>
      <c r="AR576" s="658">
        <v>0</v>
      </c>
      <c r="AS576" s="658">
        <v>0</v>
      </c>
      <c r="AT576" s="658">
        <v>4.32</v>
      </c>
      <c r="AU576" s="658">
        <v>0</v>
      </c>
      <c r="AV576" s="676"/>
      <c r="AW576" s="677"/>
      <c r="AX576" s="677"/>
      <c r="AY576" s="677"/>
      <c r="AZ576" s="677"/>
      <c r="BA576" s="677"/>
      <c r="BB576" s="677">
        <v>8.8758063699999994</v>
      </c>
      <c r="BC576" s="677"/>
      <c r="BD576" s="677"/>
      <c r="BE576" s="678">
        <v>8.8758063699999994</v>
      </c>
      <c r="BF576" s="417"/>
      <c r="BG576" s="408"/>
      <c r="BH576" s="408"/>
      <c r="BI576" s="408"/>
      <c r="BJ576" s="408"/>
      <c r="BK576" s="408"/>
    </row>
    <row r="577" spans="1:63" s="390" customFormat="1" ht="12.75">
      <c r="A577" s="410"/>
      <c r="B577" s="360" t="s">
        <v>367</v>
      </c>
      <c r="C577" s="676">
        <v>0</v>
      </c>
      <c r="D577" s="677">
        <v>0</v>
      </c>
      <c r="E577" s="677">
        <v>0</v>
      </c>
      <c r="F577" s="677">
        <v>0</v>
      </c>
      <c r="G577" s="677">
        <v>1.45</v>
      </c>
      <c r="H577" s="677">
        <v>0</v>
      </c>
      <c r="I577" s="677">
        <v>0</v>
      </c>
      <c r="J577" s="677">
        <v>0</v>
      </c>
      <c r="K577" s="677">
        <v>0</v>
      </c>
      <c r="L577" s="677">
        <v>0</v>
      </c>
      <c r="M577" s="677">
        <v>1.45</v>
      </c>
      <c r="N577" s="678">
        <v>0</v>
      </c>
      <c r="O577" s="657"/>
      <c r="P577" s="658"/>
      <c r="Q577" s="658"/>
      <c r="R577" s="658"/>
      <c r="S577" s="658"/>
      <c r="T577" s="658"/>
      <c r="U577" s="658"/>
      <c r="V577" s="658"/>
      <c r="W577" s="658"/>
      <c r="X577" s="658"/>
      <c r="Y577" s="658"/>
      <c r="Z577" s="659"/>
      <c r="AA577" s="679">
        <v>2.2973010899999999</v>
      </c>
      <c r="AB577" s="677">
        <v>0</v>
      </c>
      <c r="AC577" s="677">
        <v>0</v>
      </c>
      <c r="AD577" s="658">
        <v>0</v>
      </c>
      <c r="AE577" s="658">
        <v>0</v>
      </c>
      <c r="AF577" s="658"/>
      <c r="AG577" s="658"/>
      <c r="AH577" s="658"/>
      <c r="AI577" s="658"/>
      <c r="AJ577" s="658"/>
      <c r="AK577" s="658"/>
      <c r="AL577" s="658"/>
      <c r="AM577" s="658"/>
      <c r="AN577" s="658">
        <v>1.45</v>
      </c>
      <c r="AO577" s="658">
        <v>0</v>
      </c>
      <c r="AP577" s="658">
        <v>0</v>
      </c>
      <c r="AQ577" s="658">
        <v>0</v>
      </c>
      <c r="AR577" s="658">
        <v>0</v>
      </c>
      <c r="AS577" s="658">
        <v>0</v>
      </c>
      <c r="AT577" s="658">
        <v>1.45</v>
      </c>
      <c r="AU577" s="658">
        <v>0</v>
      </c>
      <c r="AV577" s="676"/>
      <c r="AW577" s="677"/>
      <c r="AX577" s="677"/>
      <c r="AY577" s="677"/>
      <c r="AZ577" s="677"/>
      <c r="BA577" s="677"/>
      <c r="BB577" s="677">
        <v>2.2973010899999999</v>
      </c>
      <c r="BC577" s="677"/>
      <c r="BD577" s="677"/>
      <c r="BE577" s="678">
        <v>2.2973010899999999</v>
      </c>
      <c r="BF577" s="417"/>
      <c r="BG577" s="408"/>
      <c r="BH577" s="408"/>
      <c r="BI577" s="408"/>
      <c r="BJ577" s="408"/>
      <c r="BK577" s="408"/>
    </row>
    <row r="578" spans="1:63" s="390" customFormat="1" ht="12.75">
      <c r="A578" s="410"/>
      <c r="B578" s="360" t="s">
        <v>368</v>
      </c>
      <c r="C578" s="676">
        <v>0</v>
      </c>
      <c r="D578" s="677">
        <v>0</v>
      </c>
      <c r="E578" s="677">
        <v>0</v>
      </c>
      <c r="F578" s="677">
        <v>0</v>
      </c>
      <c r="G578" s="677">
        <v>1.7000000000000002</v>
      </c>
      <c r="H578" s="677">
        <v>0</v>
      </c>
      <c r="I578" s="677">
        <v>0</v>
      </c>
      <c r="J578" s="677">
        <v>0</v>
      </c>
      <c r="K578" s="677">
        <v>0</v>
      </c>
      <c r="L578" s="677">
        <v>0</v>
      </c>
      <c r="M578" s="677">
        <v>1.7000000000000002</v>
      </c>
      <c r="N578" s="678">
        <v>0</v>
      </c>
      <c r="O578" s="657">
        <v>0</v>
      </c>
      <c r="P578" s="658">
        <v>0</v>
      </c>
      <c r="Q578" s="658">
        <v>0</v>
      </c>
      <c r="R578" s="658">
        <v>0</v>
      </c>
      <c r="S578" s="658">
        <v>0</v>
      </c>
      <c r="T578" s="658">
        <v>0</v>
      </c>
      <c r="U578" s="658">
        <v>0</v>
      </c>
      <c r="V578" s="658">
        <v>0</v>
      </c>
      <c r="W578" s="658">
        <v>0</v>
      </c>
      <c r="X578" s="658">
        <v>0</v>
      </c>
      <c r="Y578" s="658">
        <v>0</v>
      </c>
      <c r="Z578" s="659">
        <v>0</v>
      </c>
      <c r="AA578" s="679">
        <v>3.9637847499999999</v>
      </c>
      <c r="AB578" s="677">
        <v>0</v>
      </c>
      <c r="AC578" s="677">
        <v>0</v>
      </c>
      <c r="AD578" s="658">
        <v>0</v>
      </c>
      <c r="AE578" s="658">
        <v>0</v>
      </c>
      <c r="AF578" s="658"/>
      <c r="AG578" s="658"/>
      <c r="AH578" s="658"/>
      <c r="AI578" s="658"/>
      <c r="AJ578" s="658"/>
      <c r="AK578" s="658"/>
      <c r="AL578" s="658"/>
      <c r="AM578" s="658"/>
      <c r="AN578" s="658">
        <v>1.7000000000000002</v>
      </c>
      <c r="AO578" s="658">
        <v>0</v>
      </c>
      <c r="AP578" s="658">
        <v>0</v>
      </c>
      <c r="AQ578" s="658">
        <v>0</v>
      </c>
      <c r="AR578" s="658">
        <v>0</v>
      </c>
      <c r="AS578" s="658">
        <v>0</v>
      </c>
      <c r="AT578" s="658">
        <v>1.7000000000000002</v>
      </c>
      <c r="AU578" s="658">
        <v>0</v>
      </c>
      <c r="AV578" s="676">
        <v>0</v>
      </c>
      <c r="AW578" s="677">
        <v>0</v>
      </c>
      <c r="AX578" s="677">
        <v>0</v>
      </c>
      <c r="AY578" s="677">
        <v>0</v>
      </c>
      <c r="AZ578" s="677">
        <v>0</v>
      </c>
      <c r="BA578" s="677">
        <v>0</v>
      </c>
      <c r="BB578" s="677">
        <v>3.9637847499999999</v>
      </c>
      <c r="BC578" s="677">
        <v>0</v>
      </c>
      <c r="BD578" s="677">
        <v>0</v>
      </c>
      <c r="BE578" s="678">
        <v>3.9637847499999999</v>
      </c>
      <c r="BF578" s="417"/>
      <c r="BG578" s="408"/>
      <c r="BH578" s="408"/>
      <c r="BI578" s="408"/>
      <c r="BJ578" s="408"/>
      <c r="BK578" s="408"/>
    </row>
    <row r="579" spans="1:63" s="390" customFormat="1" ht="12.75">
      <c r="A579" s="410"/>
      <c r="B579" s="360" t="s">
        <v>369</v>
      </c>
      <c r="C579" s="676">
        <v>0</v>
      </c>
      <c r="D579" s="677">
        <v>0</v>
      </c>
      <c r="E579" s="677">
        <v>0</v>
      </c>
      <c r="F579" s="677">
        <v>0</v>
      </c>
      <c r="G579" s="677">
        <v>0</v>
      </c>
      <c r="H579" s="677">
        <v>0</v>
      </c>
      <c r="I579" s="677">
        <v>0</v>
      </c>
      <c r="J579" s="677">
        <v>0</v>
      </c>
      <c r="K579" s="677">
        <v>0</v>
      </c>
      <c r="L579" s="677">
        <v>0</v>
      </c>
      <c r="M579" s="677">
        <v>0</v>
      </c>
      <c r="N579" s="678">
        <v>0</v>
      </c>
      <c r="O579" s="657"/>
      <c r="P579" s="658"/>
      <c r="Q579" s="658"/>
      <c r="R579" s="658"/>
      <c r="S579" s="658"/>
      <c r="T579" s="658"/>
      <c r="U579" s="658"/>
      <c r="V579" s="658"/>
      <c r="W579" s="658"/>
      <c r="X579" s="658"/>
      <c r="Y579" s="658"/>
      <c r="Z579" s="659"/>
      <c r="AA579" s="679">
        <v>0</v>
      </c>
      <c r="AB579" s="677">
        <v>0</v>
      </c>
      <c r="AC579" s="677">
        <v>0</v>
      </c>
      <c r="AD579" s="658">
        <v>0</v>
      </c>
      <c r="AE579" s="658">
        <v>0</v>
      </c>
      <c r="AF579" s="658"/>
      <c r="AG579" s="658"/>
      <c r="AH579" s="658"/>
      <c r="AI579" s="658"/>
      <c r="AJ579" s="658"/>
      <c r="AK579" s="658"/>
      <c r="AL579" s="658"/>
      <c r="AM579" s="658"/>
      <c r="AN579" s="658">
        <v>0</v>
      </c>
      <c r="AO579" s="658">
        <v>0</v>
      </c>
      <c r="AP579" s="658">
        <v>0</v>
      </c>
      <c r="AQ579" s="658">
        <v>0</v>
      </c>
      <c r="AR579" s="658">
        <v>0</v>
      </c>
      <c r="AS579" s="658">
        <v>0</v>
      </c>
      <c r="AT579" s="658">
        <v>0</v>
      </c>
      <c r="AU579" s="658">
        <v>0</v>
      </c>
      <c r="AV579" s="676"/>
      <c r="AW579" s="677"/>
      <c r="AX579" s="677"/>
      <c r="AY579" s="677"/>
      <c r="AZ579" s="677"/>
      <c r="BA579" s="677"/>
      <c r="BB579" s="677"/>
      <c r="BC579" s="677"/>
      <c r="BD579" s="677"/>
      <c r="BE579" s="678">
        <v>0</v>
      </c>
      <c r="BF579" s="417"/>
      <c r="BG579" s="408"/>
      <c r="BH579" s="408"/>
      <c r="BI579" s="408"/>
      <c r="BJ579" s="408"/>
      <c r="BK579" s="408"/>
    </row>
    <row r="580" spans="1:63" s="390" customFormat="1" ht="12.75">
      <c r="A580" s="410"/>
      <c r="B580" s="360" t="s">
        <v>370</v>
      </c>
      <c r="C580" s="676">
        <v>0</v>
      </c>
      <c r="D580" s="677">
        <v>0</v>
      </c>
      <c r="E580" s="677">
        <v>0</v>
      </c>
      <c r="F580" s="677">
        <v>0</v>
      </c>
      <c r="G580" s="677">
        <v>0</v>
      </c>
      <c r="H580" s="677">
        <v>0</v>
      </c>
      <c r="I580" s="677">
        <v>0</v>
      </c>
      <c r="J580" s="677">
        <v>0</v>
      </c>
      <c r="K580" s="677">
        <v>0</v>
      </c>
      <c r="L580" s="677">
        <v>0</v>
      </c>
      <c r="M580" s="677">
        <v>0</v>
      </c>
      <c r="N580" s="678">
        <v>0</v>
      </c>
      <c r="O580" s="657"/>
      <c r="P580" s="658"/>
      <c r="Q580" s="658"/>
      <c r="R580" s="658"/>
      <c r="S580" s="658"/>
      <c r="T580" s="658"/>
      <c r="U580" s="658"/>
      <c r="V580" s="658"/>
      <c r="W580" s="658"/>
      <c r="X580" s="658"/>
      <c r="Y580" s="658"/>
      <c r="Z580" s="659"/>
      <c r="AA580" s="679">
        <v>0</v>
      </c>
      <c r="AB580" s="677">
        <v>0</v>
      </c>
      <c r="AC580" s="677">
        <v>0</v>
      </c>
      <c r="AD580" s="658">
        <v>0</v>
      </c>
      <c r="AE580" s="658">
        <v>0</v>
      </c>
      <c r="AF580" s="658"/>
      <c r="AG580" s="658"/>
      <c r="AH580" s="658"/>
      <c r="AI580" s="658"/>
      <c r="AJ580" s="658"/>
      <c r="AK580" s="658"/>
      <c r="AL580" s="658"/>
      <c r="AM580" s="658"/>
      <c r="AN580" s="658">
        <v>0</v>
      </c>
      <c r="AO580" s="658">
        <v>0</v>
      </c>
      <c r="AP580" s="658">
        <v>0</v>
      </c>
      <c r="AQ580" s="658">
        <v>0</v>
      </c>
      <c r="AR580" s="658">
        <v>0</v>
      </c>
      <c r="AS580" s="658">
        <v>0</v>
      </c>
      <c r="AT580" s="658">
        <v>0</v>
      </c>
      <c r="AU580" s="658">
        <v>0</v>
      </c>
      <c r="AV580" s="676"/>
      <c r="AW580" s="677"/>
      <c r="AX580" s="677"/>
      <c r="AY580" s="677"/>
      <c r="AZ580" s="677"/>
      <c r="BA580" s="677"/>
      <c r="BB580" s="677"/>
      <c r="BC580" s="677"/>
      <c r="BD580" s="677"/>
      <c r="BE580" s="678">
        <v>0</v>
      </c>
      <c r="BF580" s="417"/>
      <c r="BG580" s="408"/>
      <c r="BH580" s="408"/>
      <c r="BI580" s="408"/>
      <c r="BJ580" s="408"/>
      <c r="BK580" s="408"/>
    </row>
    <row r="581" spans="1:63" s="390" customFormat="1" ht="12.75">
      <c r="A581" s="410"/>
      <c r="B581" s="360" t="s">
        <v>371</v>
      </c>
      <c r="C581" s="676">
        <v>0</v>
      </c>
      <c r="D581" s="677">
        <v>0</v>
      </c>
      <c r="E581" s="677">
        <v>0</v>
      </c>
      <c r="F581" s="677">
        <v>0</v>
      </c>
      <c r="G581" s="677">
        <v>1.1000000000000001</v>
      </c>
      <c r="H581" s="677">
        <v>0</v>
      </c>
      <c r="I581" s="677">
        <v>0</v>
      </c>
      <c r="J581" s="677">
        <v>0</v>
      </c>
      <c r="K581" s="677">
        <v>0</v>
      </c>
      <c r="L581" s="677">
        <v>0</v>
      </c>
      <c r="M581" s="677">
        <v>1.1000000000000001</v>
      </c>
      <c r="N581" s="678">
        <v>0</v>
      </c>
      <c r="O581" s="657"/>
      <c r="P581" s="658"/>
      <c r="Q581" s="658"/>
      <c r="R581" s="658"/>
      <c r="S581" s="658"/>
      <c r="T581" s="658"/>
      <c r="U581" s="658"/>
      <c r="V581" s="658"/>
      <c r="W581" s="658"/>
      <c r="X581" s="658"/>
      <c r="Y581" s="658"/>
      <c r="Z581" s="659"/>
      <c r="AA581" s="679">
        <v>3.06393556</v>
      </c>
      <c r="AB581" s="677">
        <v>0</v>
      </c>
      <c r="AC581" s="677">
        <v>0</v>
      </c>
      <c r="AD581" s="658">
        <v>0</v>
      </c>
      <c r="AE581" s="658">
        <v>0</v>
      </c>
      <c r="AF581" s="658"/>
      <c r="AG581" s="658"/>
      <c r="AH581" s="658"/>
      <c r="AI581" s="658"/>
      <c r="AJ581" s="658"/>
      <c r="AK581" s="658"/>
      <c r="AL581" s="658"/>
      <c r="AM581" s="658"/>
      <c r="AN581" s="658">
        <v>1.1000000000000001</v>
      </c>
      <c r="AO581" s="658">
        <v>0</v>
      </c>
      <c r="AP581" s="658">
        <v>0</v>
      </c>
      <c r="AQ581" s="658">
        <v>0</v>
      </c>
      <c r="AR581" s="658">
        <v>0</v>
      </c>
      <c r="AS581" s="658">
        <v>0</v>
      </c>
      <c r="AT581" s="658">
        <v>1.1000000000000001</v>
      </c>
      <c r="AU581" s="658">
        <v>0</v>
      </c>
      <c r="AV581" s="676"/>
      <c r="AW581" s="677"/>
      <c r="AX581" s="677"/>
      <c r="AY581" s="677"/>
      <c r="AZ581" s="677"/>
      <c r="BA581" s="677"/>
      <c r="BB581" s="677">
        <v>3.06393556</v>
      </c>
      <c r="BC581" s="677"/>
      <c r="BD581" s="677"/>
      <c r="BE581" s="678">
        <v>3.06393556</v>
      </c>
      <c r="BF581" s="417"/>
      <c r="BG581" s="408"/>
      <c r="BH581" s="408"/>
      <c r="BI581" s="408"/>
      <c r="BJ581" s="408"/>
      <c r="BK581" s="408"/>
    </row>
    <row r="582" spans="1:63" s="390" customFormat="1" ht="12.75">
      <c r="A582" s="410"/>
      <c r="B582" s="360" t="s">
        <v>372</v>
      </c>
      <c r="C582" s="676">
        <v>0</v>
      </c>
      <c r="D582" s="677">
        <v>0</v>
      </c>
      <c r="E582" s="677">
        <v>0</v>
      </c>
      <c r="F582" s="677">
        <v>0</v>
      </c>
      <c r="G582" s="677">
        <v>0.6</v>
      </c>
      <c r="H582" s="677">
        <v>0</v>
      </c>
      <c r="I582" s="677">
        <v>0</v>
      </c>
      <c r="J582" s="677">
        <v>0</v>
      </c>
      <c r="K582" s="677">
        <v>0</v>
      </c>
      <c r="L582" s="677">
        <v>0</v>
      </c>
      <c r="M582" s="677">
        <v>0.6</v>
      </c>
      <c r="N582" s="678">
        <v>0</v>
      </c>
      <c r="O582" s="657"/>
      <c r="P582" s="658"/>
      <c r="Q582" s="658"/>
      <c r="R582" s="658"/>
      <c r="S582" s="658"/>
      <c r="T582" s="658"/>
      <c r="U582" s="658"/>
      <c r="V582" s="658"/>
      <c r="W582" s="658"/>
      <c r="X582" s="658"/>
      <c r="Y582" s="658"/>
      <c r="Z582" s="659"/>
      <c r="AA582" s="679">
        <v>0.89984918999999997</v>
      </c>
      <c r="AB582" s="677">
        <v>0</v>
      </c>
      <c r="AC582" s="677">
        <v>0</v>
      </c>
      <c r="AD582" s="658">
        <v>0</v>
      </c>
      <c r="AE582" s="658">
        <v>0</v>
      </c>
      <c r="AF582" s="658"/>
      <c r="AG582" s="658"/>
      <c r="AH582" s="658"/>
      <c r="AI582" s="658"/>
      <c r="AJ582" s="658"/>
      <c r="AK582" s="658"/>
      <c r="AL582" s="658"/>
      <c r="AM582" s="658"/>
      <c r="AN582" s="658">
        <v>0.6</v>
      </c>
      <c r="AO582" s="658">
        <v>0</v>
      </c>
      <c r="AP582" s="658">
        <v>0</v>
      </c>
      <c r="AQ582" s="658">
        <v>0</v>
      </c>
      <c r="AR582" s="658">
        <v>0</v>
      </c>
      <c r="AS582" s="658">
        <v>0</v>
      </c>
      <c r="AT582" s="658">
        <v>0.6</v>
      </c>
      <c r="AU582" s="658">
        <v>0</v>
      </c>
      <c r="AV582" s="676"/>
      <c r="AW582" s="677"/>
      <c r="AX582" s="677"/>
      <c r="AY582" s="677"/>
      <c r="AZ582" s="677"/>
      <c r="BA582" s="677"/>
      <c r="BB582" s="677">
        <v>0.89984918999999997</v>
      </c>
      <c r="BC582" s="677"/>
      <c r="BD582" s="677"/>
      <c r="BE582" s="678">
        <v>0.89984918999999997</v>
      </c>
      <c r="BF582" s="417"/>
      <c r="BG582" s="408"/>
      <c r="BH582" s="408"/>
      <c r="BI582" s="408"/>
      <c r="BJ582" s="408"/>
      <c r="BK582" s="408"/>
    </row>
    <row r="583" spans="1:63" s="390" customFormat="1" ht="12.75">
      <c r="A583" s="410"/>
      <c r="B583" s="360" t="s">
        <v>373</v>
      </c>
      <c r="C583" s="676">
        <v>0</v>
      </c>
      <c r="D583" s="677">
        <v>0</v>
      </c>
      <c r="E583" s="677">
        <v>0</v>
      </c>
      <c r="F583" s="677">
        <v>0</v>
      </c>
      <c r="G583" s="677">
        <v>0</v>
      </c>
      <c r="H583" s="677">
        <v>3.71</v>
      </c>
      <c r="I583" s="677">
        <v>0</v>
      </c>
      <c r="J583" s="677">
        <v>0</v>
      </c>
      <c r="K583" s="677">
        <v>0</v>
      </c>
      <c r="L583" s="677">
        <v>0</v>
      </c>
      <c r="M583" s="677">
        <v>0</v>
      </c>
      <c r="N583" s="678">
        <v>3.71</v>
      </c>
      <c r="O583" s="657">
        <v>0</v>
      </c>
      <c r="P583" s="658">
        <v>0</v>
      </c>
      <c r="Q583" s="658">
        <v>0</v>
      </c>
      <c r="R583" s="658">
        <v>0</v>
      </c>
      <c r="S583" s="658">
        <v>0</v>
      </c>
      <c r="T583" s="658">
        <v>0</v>
      </c>
      <c r="U583" s="658">
        <v>0</v>
      </c>
      <c r="V583" s="658">
        <v>0</v>
      </c>
      <c r="W583" s="658">
        <v>0</v>
      </c>
      <c r="X583" s="658">
        <v>0</v>
      </c>
      <c r="Y583" s="658">
        <v>0</v>
      </c>
      <c r="Z583" s="659">
        <v>0</v>
      </c>
      <c r="AA583" s="679">
        <v>10.286836599999999</v>
      </c>
      <c r="AB583" s="677">
        <v>0</v>
      </c>
      <c r="AC583" s="677">
        <v>0</v>
      </c>
      <c r="AD583" s="658">
        <v>0</v>
      </c>
      <c r="AE583" s="658">
        <v>0</v>
      </c>
      <c r="AF583" s="658"/>
      <c r="AG583" s="658"/>
      <c r="AH583" s="658"/>
      <c r="AI583" s="658"/>
      <c r="AJ583" s="658"/>
      <c r="AK583" s="658"/>
      <c r="AL583" s="658"/>
      <c r="AM583" s="658"/>
      <c r="AN583" s="658">
        <v>0</v>
      </c>
      <c r="AO583" s="658">
        <v>3.71</v>
      </c>
      <c r="AP583" s="658">
        <v>0</v>
      </c>
      <c r="AQ583" s="658">
        <v>0</v>
      </c>
      <c r="AR583" s="658">
        <v>0</v>
      </c>
      <c r="AS583" s="658">
        <v>0</v>
      </c>
      <c r="AT583" s="658">
        <v>0</v>
      </c>
      <c r="AU583" s="658">
        <v>3.71</v>
      </c>
      <c r="AV583" s="676">
        <v>0</v>
      </c>
      <c r="AW583" s="677">
        <v>0</v>
      </c>
      <c r="AX583" s="677">
        <v>0</v>
      </c>
      <c r="AY583" s="677">
        <v>0</v>
      </c>
      <c r="AZ583" s="677">
        <v>0</v>
      </c>
      <c r="BA583" s="677">
        <v>0</v>
      </c>
      <c r="BB583" s="677">
        <v>10.286836599999999</v>
      </c>
      <c r="BC583" s="677">
        <v>0</v>
      </c>
      <c r="BD583" s="677">
        <v>0</v>
      </c>
      <c r="BE583" s="678">
        <v>10.286836599999999</v>
      </c>
      <c r="BF583" s="417"/>
      <c r="BG583" s="408"/>
      <c r="BH583" s="408"/>
      <c r="BI583" s="408"/>
      <c r="BJ583" s="408"/>
      <c r="BK583" s="408"/>
    </row>
    <row r="584" spans="1:63" s="390" customFormat="1" ht="12.75">
      <c r="A584" s="410"/>
      <c r="B584" s="360" t="s">
        <v>374</v>
      </c>
      <c r="C584" s="676">
        <v>0</v>
      </c>
      <c r="D584" s="677">
        <v>0</v>
      </c>
      <c r="E584" s="677">
        <v>0</v>
      </c>
      <c r="F584" s="677">
        <v>0</v>
      </c>
      <c r="G584" s="677">
        <v>0</v>
      </c>
      <c r="H584" s="677">
        <v>0</v>
      </c>
      <c r="I584" s="677">
        <v>0</v>
      </c>
      <c r="J584" s="677">
        <v>0</v>
      </c>
      <c r="K584" s="677">
        <v>0</v>
      </c>
      <c r="L584" s="677">
        <v>0</v>
      </c>
      <c r="M584" s="677">
        <v>0</v>
      </c>
      <c r="N584" s="678">
        <v>0</v>
      </c>
      <c r="O584" s="657"/>
      <c r="P584" s="658"/>
      <c r="Q584" s="658"/>
      <c r="R584" s="658"/>
      <c r="S584" s="658"/>
      <c r="T584" s="658"/>
      <c r="U584" s="658"/>
      <c r="V584" s="658"/>
      <c r="W584" s="658"/>
      <c r="X584" s="658"/>
      <c r="Y584" s="658"/>
      <c r="Z584" s="659"/>
      <c r="AA584" s="679">
        <v>0</v>
      </c>
      <c r="AB584" s="677">
        <v>0</v>
      </c>
      <c r="AC584" s="677">
        <v>0</v>
      </c>
      <c r="AD584" s="658">
        <v>0</v>
      </c>
      <c r="AE584" s="658">
        <v>0</v>
      </c>
      <c r="AF584" s="658"/>
      <c r="AG584" s="658"/>
      <c r="AH584" s="658"/>
      <c r="AI584" s="658"/>
      <c r="AJ584" s="658"/>
      <c r="AK584" s="658"/>
      <c r="AL584" s="658"/>
      <c r="AM584" s="658"/>
      <c r="AN584" s="658">
        <v>0</v>
      </c>
      <c r="AO584" s="658">
        <v>0</v>
      </c>
      <c r="AP584" s="658">
        <v>0</v>
      </c>
      <c r="AQ584" s="658">
        <v>0</v>
      </c>
      <c r="AR584" s="658">
        <v>0</v>
      </c>
      <c r="AS584" s="658">
        <v>0</v>
      </c>
      <c r="AT584" s="658">
        <v>0</v>
      </c>
      <c r="AU584" s="658">
        <v>0</v>
      </c>
      <c r="AV584" s="676"/>
      <c r="AW584" s="677"/>
      <c r="AX584" s="677"/>
      <c r="AY584" s="677"/>
      <c r="AZ584" s="677"/>
      <c r="BA584" s="677"/>
      <c r="BB584" s="677"/>
      <c r="BC584" s="677"/>
      <c r="BD584" s="677"/>
      <c r="BE584" s="678">
        <v>0</v>
      </c>
      <c r="BF584" s="417"/>
      <c r="BG584" s="408"/>
      <c r="BH584" s="408"/>
      <c r="BI584" s="408"/>
      <c r="BJ584" s="408"/>
      <c r="BK584" s="408"/>
    </row>
    <row r="585" spans="1:63" s="390" customFormat="1" ht="12.75">
      <c r="A585" s="410"/>
      <c r="B585" s="360" t="s">
        <v>375</v>
      </c>
      <c r="C585" s="676">
        <v>0</v>
      </c>
      <c r="D585" s="677">
        <v>0</v>
      </c>
      <c r="E585" s="677">
        <v>0</v>
      </c>
      <c r="F585" s="677">
        <v>0</v>
      </c>
      <c r="G585" s="677">
        <v>0</v>
      </c>
      <c r="H585" s="677">
        <v>0</v>
      </c>
      <c r="I585" s="677">
        <v>0</v>
      </c>
      <c r="J585" s="677">
        <v>0</v>
      </c>
      <c r="K585" s="677">
        <v>0</v>
      </c>
      <c r="L585" s="677">
        <v>0</v>
      </c>
      <c r="M585" s="677">
        <v>0</v>
      </c>
      <c r="N585" s="678">
        <v>0</v>
      </c>
      <c r="O585" s="657"/>
      <c r="P585" s="658"/>
      <c r="Q585" s="658"/>
      <c r="R585" s="658"/>
      <c r="S585" s="658"/>
      <c r="T585" s="658"/>
      <c r="U585" s="658"/>
      <c r="V585" s="658"/>
      <c r="W585" s="658"/>
      <c r="X585" s="658"/>
      <c r="Y585" s="658"/>
      <c r="Z585" s="659"/>
      <c r="AA585" s="679">
        <v>0</v>
      </c>
      <c r="AB585" s="677">
        <v>0</v>
      </c>
      <c r="AC585" s="677">
        <v>0</v>
      </c>
      <c r="AD585" s="658">
        <v>0</v>
      </c>
      <c r="AE585" s="658">
        <v>0</v>
      </c>
      <c r="AF585" s="658"/>
      <c r="AG585" s="658"/>
      <c r="AH585" s="658"/>
      <c r="AI585" s="658"/>
      <c r="AJ585" s="658"/>
      <c r="AK585" s="658"/>
      <c r="AL585" s="658"/>
      <c r="AM585" s="658"/>
      <c r="AN585" s="658">
        <v>0</v>
      </c>
      <c r="AO585" s="658">
        <v>0</v>
      </c>
      <c r="AP585" s="658">
        <v>0</v>
      </c>
      <c r="AQ585" s="658">
        <v>0</v>
      </c>
      <c r="AR585" s="658">
        <v>0</v>
      </c>
      <c r="AS585" s="658">
        <v>0</v>
      </c>
      <c r="AT585" s="658">
        <v>0</v>
      </c>
      <c r="AU585" s="658">
        <v>0</v>
      </c>
      <c r="AV585" s="676"/>
      <c r="AW585" s="677"/>
      <c r="AX585" s="677"/>
      <c r="AY585" s="677"/>
      <c r="AZ585" s="677"/>
      <c r="BA585" s="677"/>
      <c r="BB585" s="677"/>
      <c r="BC585" s="677"/>
      <c r="BD585" s="677"/>
      <c r="BE585" s="678">
        <v>0</v>
      </c>
      <c r="BF585" s="417"/>
      <c r="BG585" s="408"/>
      <c r="BH585" s="408"/>
      <c r="BI585" s="408"/>
      <c r="BJ585" s="408"/>
      <c r="BK585" s="408"/>
    </row>
    <row r="586" spans="1:63" s="390" customFormat="1" ht="12.75">
      <c r="A586" s="410"/>
      <c r="B586" s="360" t="s">
        <v>376</v>
      </c>
      <c r="C586" s="676">
        <v>0</v>
      </c>
      <c r="D586" s="677">
        <v>0</v>
      </c>
      <c r="E586" s="677">
        <v>0</v>
      </c>
      <c r="F586" s="677">
        <v>0</v>
      </c>
      <c r="G586" s="677">
        <v>0</v>
      </c>
      <c r="H586" s="677">
        <v>3.71</v>
      </c>
      <c r="I586" s="677">
        <v>0</v>
      </c>
      <c r="J586" s="677">
        <v>0</v>
      </c>
      <c r="K586" s="677">
        <v>0</v>
      </c>
      <c r="L586" s="677">
        <v>0</v>
      </c>
      <c r="M586" s="677">
        <v>0</v>
      </c>
      <c r="N586" s="678">
        <v>3.71</v>
      </c>
      <c r="O586" s="657"/>
      <c r="P586" s="658"/>
      <c r="Q586" s="658"/>
      <c r="R586" s="658"/>
      <c r="S586" s="658"/>
      <c r="T586" s="658"/>
      <c r="U586" s="658"/>
      <c r="V586" s="658"/>
      <c r="W586" s="658"/>
      <c r="X586" s="658"/>
      <c r="Y586" s="658"/>
      <c r="Z586" s="659"/>
      <c r="AA586" s="679">
        <v>10.286836599999999</v>
      </c>
      <c r="AB586" s="677">
        <v>0</v>
      </c>
      <c r="AC586" s="677">
        <v>0</v>
      </c>
      <c r="AD586" s="658">
        <v>0</v>
      </c>
      <c r="AE586" s="658">
        <v>0</v>
      </c>
      <c r="AF586" s="658"/>
      <c r="AG586" s="658"/>
      <c r="AH586" s="658"/>
      <c r="AI586" s="658"/>
      <c r="AJ586" s="658"/>
      <c r="AK586" s="658"/>
      <c r="AL586" s="658"/>
      <c r="AM586" s="658"/>
      <c r="AN586" s="658">
        <v>0</v>
      </c>
      <c r="AO586" s="658">
        <v>3.71</v>
      </c>
      <c r="AP586" s="658">
        <v>0</v>
      </c>
      <c r="AQ586" s="658">
        <v>0</v>
      </c>
      <c r="AR586" s="658">
        <v>0</v>
      </c>
      <c r="AS586" s="658">
        <v>0</v>
      </c>
      <c r="AT586" s="658">
        <v>0</v>
      </c>
      <c r="AU586" s="658">
        <v>3.71</v>
      </c>
      <c r="AV586" s="676"/>
      <c r="AW586" s="677"/>
      <c r="AX586" s="677"/>
      <c r="AY586" s="677"/>
      <c r="AZ586" s="677"/>
      <c r="BA586" s="677"/>
      <c r="BB586" s="677">
        <v>10.286836599999999</v>
      </c>
      <c r="BC586" s="677"/>
      <c r="BD586" s="677"/>
      <c r="BE586" s="678">
        <v>10.286836599999999</v>
      </c>
      <c r="BF586" s="417"/>
      <c r="BG586" s="408"/>
      <c r="BH586" s="408"/>
      <c r="BI586" s="408"/>
      <c r="BJ586" s="408"/>
      <c r="BK586" s="408"/>
    </row>
    <row r="587" spans="1:63" s="390" customFormat="1" ht="12.75">
      <c r="A587" s="410"/>
      <c r="B587" s="360" t="s">
        <v>377</v>
      </c>
      <c r="C587" s="676">
        <v>0</v>
      </c>
      <c r="D587" s="677">
        <v>0</v>
      </c>
      <c r="E587" s="677">
        <v>0</v>
      </c>
      <c r="F587" s="677">
        <v>0</v>
      </c>
      <c r="G587" s="677">
        <v>0</v>
      </c>
      <c r="H587" s="677">
        <v>0</v>
      </c>
      <c r="I587" s="677">
        <v>0</v>
      </c>
      <c r="J587" s="677">
        <v>0</v>
      </c>
      <c r="K587" s="677">
        <v>0</v>
      </c>
      <c r="L587" s="677">
        <v>0</v>
      </c>
      <c r="M587" s="677">
        <v>0</v>
      </c>
      <c r="N587" s="678">
        <v>0</v>
      </c>
      <c r="O587" s="657"/>
      <c r="P587" s="658"/>
      <c r="Q587" s="658"/>
      <c r="R587" s="658"/>
      <c r="S587" s="658"/>
      <c r="T587" s="658"/>
      <c r="U587" s="658"/>
      <c r="V587" s="658"/>
      <c r="W587" s="658"/>
      <c r="X587" s="658"/>
      <c r="Y587" s="658"/>
      <c r="Z587" s="659"/>
      <c r="AA587" s="679">
        <v>0</v>
      </c>
      <c r="AB587" s="677">
        <v>0</v>
      </c>
      <c r="AC587" s="677">
        <v>0</v>
      </c>
      <c r="AD587" s="658">
        <v>0</v>
      </c>
      <c r="AE587" s="658">
        <v>0</v>
      </c>
      <c r="AF587" s="658"/>
      <c r="AG587" s="658"/>
      <c r="AH587" s="658"/>
      <c r="AI587" s="658"/>
      <c r="AJ587" s="658"/>
      <c r="AK587" s="658"/>
      <c r="AL587" s="658"/>
      <c r="AM587" s="658"/>
      <c r="AN587" s="658">
        <v>0</v>
      </c>
      <c r="AO587" s="658">
        <v>0</v>
      </c>
      <c r="AP587" s="658">
        <v>0</v>
      </c>
      <c r="AQ587" s="658">
        <v>0</v>
      </c>
      <c r="AR587" s="658">
        <v>0</v>
      </c>
      <c r="AS587" s="658">
        <v>0</v>
      </c>
      <c r="AT587" s="658">
        <v>0</v>
      </c>
      <c r="AU587" s="658">
        <v>0</v>
      </c>
      <c r="AV587" s="676"/>
      <c r="AW587" s="677"/>
      <c r="AX587" s="677"/>
      <c r="AY587" s="677"/>
      <c r="AZ587" s="677"/>
      <c r="BA587" s="677"/>
      <c r="BB587" s="677"/>
      <c r="BC587" s="677"/>
      <c r="BD587" s="677"/>
      <c r="BE587" s="678">
        <v>0</v>
      </c>
      <c r="BF587" s="417"/>
      <c r="BG587" s="408"/>
      <c r="BH587" s="408"/>
      <c r="BI587" s="408"/>
      <c r="BJ587" s="408"/>
      <c r="BK587" s="408"/>
    </row>
    <row r="588" spans="1:63" s="390" customFormat="1" ht="12.75">
      <c r="A588" s="410"/>
      <c r="B588" s="360" t="s">
        <v>67</v>
      </c>
      <c r="C588" s="676">
        <v>0</v>
      </c>
      <c r="D588" s="677">
        <v>0</v>
      </c>
      <c r="E588" s="677">
        <v>0</v>
      </c>
      <c r="F588" s="677">
        <v>0</v>
      </c>
      <c r="G588" s="677">
        <v>0</v>
      </c>
      <c r="H588" s="677">
        <v>0</v>
      </c>
      <c r="I588" s="677">
        <v>0</v>
      </c>
      <c r="J588" s="677">
        <v>0</v>
      </c>
      <c r="K588" s="677">
        <v>0</v>
      </c>
      <c r="L588" s="677">
        <v>0</v>
      </c>
      <c r="M588" s="677">
        <v>0</v>
      </c>
      <c r="N588" s="678">
        <v>0</v>
      </c>
      <c r="O588" s="657"/>
      <c r="P588" s="658"/>
      <c r="Q588" s="658"/>
      <c r="R588" s="658"/>
      <c r="S588" s="658"/>
      <c r="T588" s="658"/>
      <c r="U588" s="658"/>
      <c r="V588" s="658"/>
      <c r="W588" s="658"/>
      <c r="X588" s="658"/>
      <c r="Y588" s="658"/>
      <c r="Z588" s="659"/>
      <c r="AA588" s="679">
        <v>0</v>
      </c>
      <c r="AB588" s="677">
        <v>0</v>
      </c>
      <c r="AC588" s="677">
        <v>0</v>
      </c>
      <c r="AD588" s="658">
        <v>0</v>
      </c>
      <c r="AE588" s="658">
        <v>0</v>
      </c>
      <c r="AF588" s="658"/>
      <c r="AG588" s="658"/>
      <c r="AH588" s="658"/>
      <c r="AI588" s="658"/>
      <c r="AJ588" s="658"/>
      <c r="AK588" s="658"/>
      <c r="AL588" s="658"/>
      <c r="AM588" s="658"/>
      <c r="AN588" s="658">
        <v>0</v>
      </c>
      <c r="AO588" s="658">
        <v>0</v>
      </c>
      <c r="AP588" s="658">
        <v>0</v>
      </c>
      <c r="AQ588" s="658">
        <v>0</v>
      </c>
      <c r="AR588" s="658">
        <v>0</v>
      </c>
      <c r="AS588" s="658">
        <v>0</v>
      </c>
      <c r="AT588" s="658">
        <v>0</v>
      </c>
      <c r="AU588" s="658">
        <v>0</v>
      </c>
      <c r="AV588" s="676"/>
      <c r="AW588" s="677"/>
      <c r="AX588" s="677"/>
      <c r="AY588" s="677"/>
      <c r="AZ588" s="677"/>
      <c r="BA588" s="677"/>
      <c r="BB588" s="677"/>
      <c r="BC588" s="677"/>
      <c r="BD588" s="677"/>
      <c r="BE588" s="678">
        <v>0</v>
      </c>
      <c r="BF588" s="417"/>
      <c r="BG588" s="408"/>
      <c r="BH588" s="408"/>
      <c r="BI588" s="408"/>
      <c r="BJ588" s="408"/>
      <c r="BK588" s="408"/>
    </row>
    <row r="589" spans="1:63" s="408" customFormat="1" ht="12.75">
      <c r="A589" s="411"/>
      <c r="B589" s="413" t="s">
        <v>87</v>
      </c>
      <c r="C589" s="657">
        <v>0</v>
      </c>
      <c r="D589" s="658">
        <v>0</v>
      </c>
      <c r="E589" s="658">
        <v>0</v>
      </c>
      <c r="F589" s="658">
        <v>0</v>
      </c>
      <c r="G589" s="658">
        <v>7.4700000000000006</v>
      </c>
      <c r="H589" s="658">
        <v>3.71</v>
      </c>
      <c r="I589" s="658">
        <v>14</v>
      </c>
      <c r="J589" s="658">
        <v>3.76</v>
      </c>
      <c r="K589" s="658">
        <v>4</v>
      </c>
      <c r="L589" s="658">
        <v>8.82</v>
      </c>
      <c r="M589" s="658">
        <v>25.47</v>
      </c>
      <c r="N589" s="659">
        <v>16.29</v>
      </c>
      <c r="O589" s="657">
        <v>0</v>
      </c>
      <c r="P589" s="658">
        <v>0</v>
      </c>
      <c r="Q589" s="658">
        <v>0</v>
      </c>
      <c r="R589" s="658">
        <v>0</v>
      </c>
      <c r="S589" s="658">
        <v>0</v>
      </c>
      <c r="T589" s="658">
        <v>0</v>
      </c>
      <c r="U589" s="658">
        <v>0</v>
      </c>
      <c r="V589" s="658">
        <v>0</v>
      </c>
      <c r="W589" s="658">
        <v>0</v>
      </c>
      <c r="X589" s="658">
        <v>0</v>
      </c>
      <c r="Y589" s="658">
        <v>0</v>
      </c>
      <c r="Z589" s="659">
        <v>0</v>
      </c>
      <c r="AA589" s="660">
        <v>177.96610170000002</v>
      </c>
      <c r="AB589" s="658">
        <v>0</v>
      </c>
      <c r="AC589" s="658">
        <v>0</v>
      </c>
      <c r="AD589" s="658">
        <v>0</v>
      </c>
      <c r="AE589" s="658">
        <v>0</v>
      </c>
      <c r="AF589" s="658">
        <v>0</v>
      </c>
      <c r="AG589" s="658">
        <v>0</v>
      </c>
      <c r="AH589" s="658">
        <v>0</v>
      </c>
      <c r="AI589" s="658">
        <v>0</v>
      </c>
      <c r="AJ589" s="658">
        <v>0</v>
      </c>
      <c r="AK589" s="658">
        <v>0</v>
      </c>
      <c r="AL589" s="658">
        <v>0</v>
      </c>
      <c r="AM589" s="658">
        <v>0</v>
      </c>
      <c r="AN589" s="658">
        <v>7.4700000000000006</v>
      </c>
      <c r="AO589" s="658">
        <v>3.71</v>
      </c>
      <c r="AP589" s="658">
        <v>14</v>
      </c>
      <c r="AQ589" s="658">
        <v>3.76</v>
      </c>
      <c r="AR589" s="658">
        <v>4</v>
      </c>
      <c r="AS589" s="658">
        <v>8.82</v>
      </c>
      <c r="AT589" s="658">
        <v>25.47</v>
      </c>
      <c r="AU589" s="658">
        <v>16.29</v>
      </c>
      <c r="AV589" s="657">
        <v>0</v>
      </c>
      <c r="AW589" s="658">
        <v>0</v>
      </c>
      <c r="AX589" s="658">
        <v>0</v>
      </c>
      <c r="AY589" s="658">
        <v>0</v>
      </c>
      <c r="AZ589" s="658">
        <v>0</v>
      </c>
      <c r="BA589" s="658">
        <v>0</v>
      </c>
      <c r="BB589" s="658">
        <v>25.42372881</v>
      </c>
      <c r="BC589" s="658">
        <v>84.745762720000002</v>
      </c>
      <c r="BD589" s="658">
        <v>67.796610169999994</v>
      </c>
      <c r="BE589" s="659">
        <v>177.96610170000002</v>
      </c>
      <c r="BF589" s="417"/>
    </row>
    <row r="590" spans="1:63" s="390" customFormat="1" ht="12.75">
      <c r="A590" s="411"/>
      <c r="B590" s="347" t="s">
        <v>361</v>
      </c>
      <c r="C590" s="657">
        <v>0</v>
      </c>
      <c r="D590" s="658">
        <v>0</v>
      </c>
      <c r="E590" s="658">
        <v>0</v>
      </c>
      <c r="F590" s="658">
        <v>0</v>
      </c>
      <c r="G590" s="658">
        <v>7.4700000000000006</v>
      </c>
      <c r="H590" s="658">
        <v>3.71</v>
      </c>
      <c r="I590" s="658">
        <v>14</v>
      </c>
      <c r="J590" s="658">
        <v>3.76</v>
      </c>
      <c r="K590" s="658">
        <v>4</v>
      </c>
      <c r="L590" s="658">
        <v>8.82</v>
      </c>
      <c r="M590" s="658">
        <v>25.47</v>
      </c>
      <c r="N590" s="659">
        <v>16.29</v>
      </c>
      <c r="O590" s="657">
        <v>0</v>
      </c>
      <c r="P590" s="658">
        <v>0</v>
      </c>
      <c r="Q590" s="658">
        <v>0</v>
      </c>
      <c r="R590" s="658">
        <v>0</v>
      </c>
      <c r="S590" s="658">
        <v>0</v>
      </c>
      <c r="T590" s="658">
        <v>0</v>
      </c>
      <c r="U590" s="658">
        <v>0</v>
      </c>
      <c r="V590" s="658">
        <v>0</v>
      </c>
      <c r="W590" s="658">
        <v>0</v>
      </c>
      <c r="X590" s="658">
        <v>0</v>
      </c>
      <c r="Y590" s="658">
        <v>0</v>
      </c>
      <c r="Z590" s="659">
        <v>0</v>
      </c>
      <c r="AA590" s="660">
        <v>177.96610170000002</v>
      </c>
      <c r="AB590" s="658">
        <v>0</v>
      </c>
      <c r="AC590" s="658">
        <v>0</v>
      </c>
      <c r="AD590" s="658">
        <v>0</v>
      </c>
      <c r="AE590" s="658">
        <v>0</v>
      </c>
      <c r="AF590" s="658">
        <v>0</v>
      </c>
      <c r="AG590" s="658">
        <v>0</v>
      </c>
      <c r="AH590" s="658">
        <v>0</v>
      </c>
      <c r="AI590" s="658">
        <v>0</v>
      </c>
      <c r="AJ590" s="658">
        <v>0</v>
      </c>
      <c r="AK590" s="658">
        <v>0</v>
      </c>
      <c r="AL590" s="658">
        <v>0</v>
      </c>
      <c r="AM590" s="658">
        <v>0</v>
      </c>
      <c r="AN590" s="658">
        <v>7.4700000000000006</v>
      </c>
      <c r="AO590" s="658">
        <v>3.71</v>
      </c>
      <c r="AP590" s="658">
        <v>14</v>
      </c>
      <c r="AQ590" s="658">
        <v>3.76</v>
      </c>
      <c r="AR590" s="658">
        <v>4</v>
      </c>
      <c r="AS590" s="658">
        <v>8.82</v>
      </c>
      <c r="AT590" s="658">
        <v>25.47</v>
      </c>
      <c r="AU590" s="658">
        <v>16.29</v>
      </c>
      <c r="AV590" s="657">
        <v>0</v>
      </c>
      <c r="AW590" s="658">
        <v>0</v>
      </c>
      <c r="AX590" s="658">
        <v>0</v>
      </c>
      <c r="AY590" s="658">
        <v>0</v>
      </c>
      <c r="AZ590" s="658">
        <v>0</v>
      </c>
      <c r="BA590" s="658">
        <v>0</v>
      </c>
      <c r="BB590" s="658">
        <v>25.42372881</v>
      </c>
      <c r="BC590" s="658">
        <v>84.745762720000016</v>
      </c>
      <c r="BD590" s="658">
        <v>67.796610169999994</v>
      </c>
      <c r="BE590" s="659">
        <v>177.96610170000002</v>
      </c>
      <c r="BF590" s="417"/>
      <c r="BG590" s="408"/>
      <c r="BH590" s="408"/>
      <c r="BI590" s="408"/>
      <c r="BJ590" s="408"/>
      <c r="BK590" s="408"/>
    </row>
    <row r="591" spans="1:63" s="390" customFormat="1" ht="12.75">
      <c r="A591" s="411"/>
      <c r="B591" s="347" t="s">
        <v>362</v>
      </c>
      <c r="C591" s="657">
        <v>0</v>
      </c>
      <c r="D591" s="658">
        <v>0</v>
      </c>
      <c r="E591" s="658">
        <v>0</v>
      </c>
      <c r="F591" s="658">
        <v>0</v>
      </c>
      <c r="G591" s="658">
        <v>7.4700000000000006</v>
      </c>
      <c r="H591" s="658">
        <v>0</v>
      </c>
      <c r="I591" s="658">
        <v>14</v>
      </c>
      <c r="J591" s="658">
        <v>0</v>
      </c>
      <c r="K591" s="658">
        <v>4</v>
      </c>
      <c r="L591" s="658">
        <v>0</v>
      </c>
      <c r="M591" s="658">
        <v>25.47</v>
      </c>
      <c r="N591" s="659">
        <v>0</v>
      </c>
      <c r="O591" s="657">
        <v>0</v>
      </c>
      <c r="P591" s="658">
        <v>0</v>
      </c>
      <c r="Q591" s="658">
        <v>0</v>
      </c>
      <c r="R591" s="658">
        <v>0</v>
      </c>
      <c r="S591" s="658">
        <v>0</v>
      </c>
      <c r="T591" s="658">
        <v>0</v>
      </c>
      <c r="U591" s="658">
        <v>0</v>
      </c>
      <c r="V591" s="658">
        <v>0</v>
      </c>
      <c r="W591" s="658">
        <v>0</v>
      </c>
      <c r="X591" s="658">
        <v>0</v>
      </c>
      <c r="Y591" s="658">
        <v>0</v>
      </c>
      <c r="Z591" s="659">
        <v>0</v>
      </c>
      <c r="AA591" s="660">
        <v>56.14120075000001</v>
      </c>
      <c r="AB591" s="658">
        <v>0</v>
      </c>
      <c r="AC591" s="658">
        <v>0</v>
      </c>
      <c r="AD591" s="658">
        <v>0</v>
      </c>
      <c r="AE591" s="658">
        <v>0</v>
      </c>
      <c r="AF591" s="658">
        <v>0</v>
      </c>
      <c r="AG591" s="658">
        <v>0</v>
      </c>
      <c r="AH591" s="658">
        <v>0</v>
      </c>
      <c r="AI591" s="658">
        <v>0</v>
      </c>
      <c r="AJ591" s="658">
        <v>0</v>
      </c>
      <c r="AK591" s="658">
        <v>0</v>
      </c>
      <c r="AL591" s="658">
        <v>0</v>
      </c>
      <c r="AM591" s="658">
        <v>0</v>
      </c>
      <c r="AN591" s="658">
        <v>7.4700000000000006</v>
      </c>
      <c r="AO591" s="658">
        <v>0</v>
      </c>
      <c r="AP591" s="658">
        <v>14</v>
      </c>
      <c r="AQ591" s="658">
        <v>0</v>
      </c>
      <c r="AR591" s="658">
        <v>4</v>
      </c>
      <c r="AS591" s="658">
        <v>0</v>
      </c>
      <c r="AT591" s="658">
        <v>25.47</v>
      </c>
      <c r="AU591" s="658">
        <v>0</v>
      </c>
      <c r="AV591" s="657">
        <v>0</v>
      </c>
      <c r="AW591" s="658">
        <v>0</v>
      </c>
      <c r="AX591" s="658">
        <v>0</v>
      </c>
      <c r="AY591" s="658">
        <v>0</v>
      </c>
      <c r="AZ591" s="658">
        <v>0</v>
      </c>
      <c r="BA591" s="658">
        <v>0</v>
      </c>
      <c r="BB591" s="658">
        <v>15.136892209999999</v>
      </c>
      <c r="BC591" s="658">
        <v>35.189507190000008</v>
      </c>
      <c r="BD591" s="658">
        <v>5.8148013499999998</v>
      </c>
      <c r="BE591" s="659">
        <v>56.14120075000001</v>
      </c>
      <c r="BF591" s="417"/>
      <c r="BG591" s="408"/>
      <c r="BH591" s="408"/>
      <c r="BI591" s="408"/>
      <c r="BJ591" s="408"/>
      <c r="BK591" s="408"/>
    </row>
    <row r="592" spans="1:63" s="390" customFormat="1" ht="12.75">
      <c r="A592" s="411"/>
      <c r="B592" s="347" t="s">
        <v>363</v>
      </c>
      <c r="C592" s="657">
        <v>0</v>
      </c>
      <c r="D592" s="658">
        <v>0</v>
      </c>
      <c r="E592" s="658">
        <v>0</v>
      </c>
      <c r="F592" s="658">
        <v>0</v>
      </c>
      <c r="G592" s="658">
        <v>5.7700000000000005</v>
      </c>
      <c r="H592" s="658">
        <v>0</v>
      </c>
      <c r="I592" s="658">
        <v>2</v>
      </c>
      <c r="J592" s="658">
        <v>0</v>
      </c>
      <c r="K592" s="658">
        <v>3.4</v>
      </c>
      <c r="L592" s="658">
        <v>0</v>
      </c>
      <c r="M592" s="658">
        <v>11.170000000000002</v>
      </c>
      <c r="N592" s="659">
        <v>0</v>
      </c>
      <c r="O592" s="657">
        <v>0</v>
      </c>
      <c r="P592" s="658">
        <v>0</v>
      </c>
      <c r="Q592" s="658">
        <v>0</v>
      </c>
      <c r="R592" s="658">
        <v>0</v>
      </c>
      <c r="S592" s="658">
        <v>0</v>
      </c>
      <c r="T592" s="658">
        <v>0</v>
      </c>
      <c r="U592" s="658">
        <v>0</v>
      </c>
      <c r="V592" s="658">
        <v>0</v>
      </c>
      <c r="W592" s="658">
        <v>0</v>
      </c>
      <c r="X592" s="658">
        <v>0</v>
      </c>
      <c r="Y592" s="658">
        <v>0</v>
      </c>
      <c r="Z592" s="659">
        <v>0</v>
      </c>
      <c r="AA592" s="660">
        <v>18.401990349999998</v>
      </c>
      <c r="AB592" s="658">
        <v>0</v>
      </c>
      <c r="AC592" s="658">
        <v>0</v>
      </c>
      <c r="AD592" s="658">
        <v>0</v>
      </c>
      <c r="AE592" s="658">
        <v>0</v>
      </c>
      <c r="AF592" s="658">
        <v>0</v>
      </c>
      <c r="AG592" s="658">
        <v>0</v>
      </c>
      <c r="AH592" s="658">
        <v>0</v>
      </c>
      <c r="AI592" s="658">
        <v>0</v>
      </c>
      <c r="AJ592" s="658">
        <v>0</v>
      </c>
      <c r="AK592" s="658">
        <v>0</v>
      </c>
      <c r="AL592" s="658">
        <v>0</v>
      </c>
      <c r="AM592" s="658">
        <v>0</v>
      </c>
      <c r="AN592" s="658">
        <v>5.7700000000000005</v>
      </c>
      <c r="AO592" s="658">
        <v>0</v>
      </c>
      <c r="AP592" s="658">
        <v>2</v>
      </c>
      <c r="AQ592" s="658">
        <v>0</v>
      </c>
      <c r="AR592" s="658">
        <v>3.4</v>
      </c>
      <c r="AS592" s="658">
        <v>0</v>
      </c>
      <c r="AT592" s="658">
        <v>11.170000000000002</v>
      </c>
      <c r="AU592" s="658">
        <v>0</v>
      </c>
      <c r="AV592" s="657">
        <v>0</v>
      </c>
      <c r="AW592" s="658">
        <v>0</v>
      </c>
      <c r="AX592" s="658">
        <v>0</v>
      </c>
      <c r="AY592" s="658">
        <v>0</v>
      </c>
      <c r="AZ592" s="658">
        <v>0</v>
      </c>
      <c r="BA592" s="658">
        <v>0</v>
      </c>
      <c r="BB592" s="658">
        <v>11.173107459999999</v>
      </c>
      <c r="BC592" s="658">
        <v>2.2807979900000004</v>
      </c>
      <c r="BD592" s="658">
        <v>4.9480848999999996</v>
      </c>
      <c r="BE592" s="659">
        <v>18.401990349999998</v>
      </c>
      <c r="BF592" s="417"/>
      <c r="BG592" s="408"/>
      <c r="BH592" s="408"/>
      <c r="BI592" s="408"/>
      <c r="BJ592" s="408"/>
      <c r="BK592" s="408"/>
    </row>
    <row r="593" spans="1:63" s="390" customFormat="1" ht="12.75">
      <c r="A593" s="411"/>
      <c r="B593" s="347" t="s">
        <v>364</v>
      </c>
      <c r="C593" s="657">
        <v>0</v>
      </c>
      <c r="D593" s="658">
        <v>0</v>
      </c>
      <c r="E593" s="658">
        <v>0</v>
      </c>
      <c r="F593" s="658">
        <v>0</v>
      </c>
      <c r="G593" s="658">
        <v>0</v>
      </c>
      <c r="H593" s="658">
        <v>0</v>
      </c>
      <c r="I593" s="658">
        <v>0</v>
      </c>
      <c r="J593" s="658">
        <v>0</v>
      </c>
      <c r="K593" s="658">
        <v>0</v>
      </c>
      <c r="L593" s="658">
        <v>0</v>
      </c>
      <c r="M593" s="658">
        <v>0</v>
      </c>
      <c r="N593" s="659">
        <v>0</v>
      </c>
      <c r="O593" s="657">
        <v>0</v>
      </c>
      <c r="P593" s="658">
        <v>0</v>
      </c>
      <c r="Q593" s="658">
        <v>0</v>
      </c>
      <c r="R593" s="658">
        <v>0</v>
      </c>
      <c r="S593" s="658">
        <v>0</v>
      </c>
      <c r="T593" s="658">
        <v>0</v>
      </c>
      <c r="U593" s="658">
        <v>0</v>
      </c>
      <c r="V593" s="658">
        <v>0</v>
      </c>
      <c r="W593" s="658">
        <v>0</v>
      </c>
      <c r="X593" s="658">
        <v>0</v>
      </c>
      <c r="Y593" s="658">
        <v>0</v>
      </c>
      <c r="Z593" s="659">
        <v>0</v>
      </c>
      <c r="AA593" s="660">
        <v>0</v>
      </c>
      <c r="AB593" s="658">
        <v>0</v>
      </c>
      <c r="AC593" s="658">
        <v>0</v>
      </c>
      <c r="AD593" s="658">
        <v>0</v>
      </c>
      <c r="AE593" s="658">
        <v>0</v>
      </c>
      <c r="AF593" s="658">
        <v>0</v>
      </c>
      <c r="AG593" s="658">
        <v>0</v>
      </c>
      <c r="AH593" s="658">
        <v>0</v>
      </c>
      <c r="AI593" s="658">
        <v>0</v>
      </c>
      <c r="AJ593" s="658">
        <v>0</v>
      </c>
      <c r="AK593" s="658">
        <v>0</v>
      </c>
      <c r="AL593" s="658">
        <v>0</v>
      </c>
      <c r="AM593" s="658">
        <v>0</v>
      </c>
      <c r="AN593" s="658">
        <v>0</v>
      </c>
      <c r="AO593" s="658">
        <v>0</v>
      </c>
      <c r="AP593" s="658">
        <v>0</v>
      </c>
      <c r="AQ593" s="658">
        <v>0</v>
      </c>
      <c r="AR593" s="658">
        <v>0</v>
      </c>
      <c r="AS593" s="658">
        <v>0</v>
      </c>
      <c r="AT593" s="658">
        <v>0</v>
      </c>
      <c r="AU593" s="658">
        <v>0</v>
      </c>
      <c r="AV593" s="657">
        <v>0</v>
      </c>
      <c r="AW593" s="658">
        <v>0</v>
      </c>
      <c r="AX593" s="658">
        <v>0</v>
      </c>
      <c r="AY593" s="658">
        <v>0</v>
      </c>
      <c r="AZ593" s="658">
        <v>0</v>
      </c>
      <c r="BA593" s="658">
        <v>0</v>
      </c>
      <c r="BB593" s="658">
        <v>0</v>
      </c>
      <c r="BC593" s="658">
        <v>0</v>
      </c>
      <c r="BD593" s="658">
        <v>0</v>
      </c>
      <c r="BE593" s="659">
        <v>0</v>
      </c>
      <c r="BF593" s="417"/>
      <c r="BG593" s="408"/>
      <c r="BH593" s="408"/>
      <c r="BI593" s="408"/>
      <c r="BJ593" s="408"/>
      <c r="BK593" s="408"/>
    </row>
    <row r="594" spans="1:63" s="390" customFormat="1" ht="12.75">
      <c r="A594" s="411"/>
      <c r="B594" s="347" t="s">
        <v>365</v>
      </c>
      <c r="C594" s="657">
        <v>0</v>
      </c>
      <c r="D594" s="658">
        <v>0</v>
      </c>
      <c r="E594" s="658">
        <v>0</v>
      </c>
      <c r="F594" s="658">
        <v>0</v>
      </c>
      <c r="G594" s="658">
        <v>0</v>
      </c>
      <c r="H594" s="658">
        <v>0</v>
      </c>
      <c r="I594" s="658">
        <v>0</v>
      </c>
      <c r="J594" s="658">
        <v>0</v>
      </c>
      <c r="K594" s="658">
        <v>0</v>
      </c>
      <c r="L594" s="658">
        <v>0</v>
      </c>
      <c r="M594" s="658">
        <v>0</v>
      </c>
      <c r="N594" s="659">
        <v>0</v>
      </c>
      <c r="O594" s="657">
        <v>0</v>
      </c>
      <c r="P594" s="658">
        <v>0</v>
      </c>
      <c r="Q594" s="658">
        <v>0</v>
      </c>
      <c r="R594" s="658">
        <v>0</v>
      </c>
      <c r="S594" s="658">
        <v>0</v>
      </c>
      <c r="T594" s="658">
        <v>0</v>
      </c>
      <c r="U594" s="658">
        <v>0</v>
      </c>
      <c r="V594" s="658">
        <v>0</v>
      </c>
      <c r="W594" s="658">
        <v>0</v>
      </c>
      <c r="X594" s="658">
        <v>0</v>
      </c>
      <c r="Y594" s="658">
        <v>0</v>
      </c>
      <c r="Z594" s="659">
        <v>0</v>
      </c>
      <c r="AA594" s="660">
        <v>0</v>
      </c>
      <c r="AB594" s="658">
        <v>0</v>
      </c>
      <c r="AC594" s="658">
        <v>0</v>
      </c>
      <c r="AD594" s="658">
        <v>0</v>
      </c>
      <c r="AE594" s="658">
        <v>0</v>
      </c>
      <c r="AF594" s="658">
        <v>0</v>
      </c>
      <c r="AG594" s="658">
        <v>0</v>
      </c>
      <c r="AH594" s="658">
        <v>0</v>
      </c>
      <c r="AI594" s="658">
        <v>0</v>
      </c>
      <c r="AJ594" s="658">
        <v>0</v>
      </c>
      <c r="AK594" s="658">
        <v>0</v>
      </c>
      <c r="AL594" s="658">
        <v>0</v>
      </c>
      <c r="AM594" s="658">
        <v>0</v>
      </c>
      <c r="AN594" s="658">
        <v>0</v>
      </c>
      <c r="AO594" s="658">
        <v>0</v>
      </c>
      <c r="AP594" s="658">
        <v>0</v>
      </c>
      <c r="AQ594" s="658">
        <v>0</v>
      </c>
      <c r="AR594" s="658">
        <v>0</v>
      </c>
      <c r="AS594" s="658">
        <v>0</v>
      </c>
      <c r="AT594" s="658">
        <v>0</v>
      </c>
      <c r="AU594" s="658">
        <v>0</v>
      </c>
      <c r="AV594" s="657">
        <v>0</v>
      </c>
      <c r="AW594" s="658">
        <v>0</v>
      </c>
      <c r="AX594" s="658">
        <v>0</v>
      </c>
      <c r="AY594" s="658">
        <v>0</v>
      </c>
      <c r="AZ594" s="658">
        <v>0</v>
      </c>
      <c r="BA594" s="658">
        <v>0</v>
      </c>
      <c r="BB594" s="658">
        <v>0</v>
      </c>
      <c r="BC594" s="658">
        <v>0</v>
      </c>
      <c r="BD594" s="658">
        <v>0</v>
      </c>
      <c r="BE594" s="659">
        <v>0</v>
      </c>
      <c r="BF594" s="417"/>
      <c r="BG594" s="408"/>
      <c r="BH594" s="408"/>
      <c r="BI594" s="408"/>
      <c r="BJ594" s="408"/>
      <c r="BK594" s="408"/>
    </row>
    <row r="595" spans="1:63" s="390" customFormat="1" ht="12.75">
      <c r="A595" s="411"/>
      <c r="B595" s="347" t="s">
        <v>366</v>
      </c>
      <c r="C595" s="657">
        <v>0</v>
      </c>
      <c r="D595" s="658">
        <v>0</v>
      </c>
      <c r="E595" s="658">
        <v>0</v>
      </c>
      <c r="F595" s="658">
        <v>0</v>
      </c>
      <c r="G595" s="658">
        <v>4.32</v>
      </c>
      <c r="H595" s="658">
        <v>0</v>
      </c>
      <c r="I595" s="658">
        <v>0</v>
      </c>
      <c r="J595" s="658">
        <v>0</v>
      </c>
      <c r="K595" s="658">
        <v>0.57999999999999996</v>
      </c>
      <c r="L595" s="658">
        <v>0</v>
      </c>
      <c r="M595" s="658">
        <v>4.9000000000000004</v>
      </c>
      <c r="N595" s="659">
        <v>0</v>
      </c>
      <c r="O595" s="657">
        <v>0</v>
      </c>
      <c r="P595" s="658">
        <v>0</v>
      </c>
      <c r="Q595" s="658">
        <v>0</v>
      </c>
      <c r="R595" s="658">
        <v>0</v>
      </c>
      <c r="S595" s="658">
        <v>0</v>
      </c>
      <c r="T595" s="658">
        <v>0</v>
      </c>
      <c r="U595" s="658">
        <v>0</v>
      </c>
      <c r="V595" s="658">
        <v>0</v>
      </c>
      <c r="W595" s="658">
        <v>0</v>
      </c>
      <c r="X595" s="658">
        <v>0</v>
      </c>
      <c r="Y595" s="658">
        <v>0</v>
      </c>
      <c r="Z595" s="659">
        <v>0</v>
      </c>
      <c r="AA595" s="660">
        <v>9.918817859999999</v>
      </c>
      <c r="AB595" s="658">
        <v>0</v>
      </c>
      <c r="AC595" s="658">
        <v>0</v>
      </c>
      <c r="AD595" s="658">
        <v>0</v>
      </c>
      <c r="AE595" s="658">
        <v>0</v>
      </c>
      <c r="AF595" s="658">
        <v>0</v>
      </c>
      <c r="AG595" s="658">
        <v>0</v>
      </c>
      <c r="AH595" s="658">
        <v>0</v>
      </c>
      <c r="AI595" s="658">
        <v>0</v>
      </c>
      <c r="AJ595" s="658">
        <v>0</v>
      </c>
      <c r="AK595" s="658">
        <v>0</v>
      </c>
      <c r="AL595" s="658">
        <v>0</v>
      </c>
      <c r="AM595" s="658">
        <v>0</v>
      </c>
      <c r="AN595" s="658">
        <v>4.32</v>
      </c>
      <c r="AO595" s="658">
        <v>0</v>
      </c>
      <c r="AP595" s="658">
        <v>0</v>
      </c>
      <c r="AQ595" s="658">
        <v>0</v>
      </c>
      <c r="AR595" s="658">
        <v>0.57999999999999996</v>
      </c>
      <c r="AS595" s="658">
        <v>0</v>
      </c>
      <c r="AT595" s="658">
        <v>4.9000000000000004</v>
      </c>
      <c r="AU595" s="658">
        <v>0</v>
      </c>
      <c r="AV595" s="657">
        <v>0</v>
      </c>
      <c r="AW595" s="658">
        <v>0</v>
      </c>
      <c r="AX595" s="658">
        <v>0</v>
      </c>
      <c r="AY595" s="658">
        <v>0</v>
      </c>
      <c r="AZ595" s="658">
        <v>0</v>
      </c>
      <c r="BA595" s="658">
        <v>0</v>
      </c>
      <c r="BB595" s="658">
        <v>8.8758063699999994</v>
      </c>
      <c r="BC595" s="658">
        <v>0</v>
      </c>
      <c r="BD595" s="658">
        <v>1.04301149</v>
      </c>
      <c r="BE595" s="659">
        <v>9.918817859999999</v>
      </c>
      <c r="BF595" s="417"/>
      <c r="BG595" s="408"/>
      <c r="BH595" s="408"/>
      <c r="BI595" s="408"/>
      <c r="BJ595" s="408"/>
      <c r="BK595" s="408"/>
    </row>
    <row r="596" spans="1:63" s="390" customFormat="1" ht="12.75">
      <c r="A596" s="411"/>
      <c r="B596" s="347" t="s">
        <v>367</v>
      </c>
      <c r="C596" s="657">
        <v>0</v>
      </c>
      <c r="D596" s="658">
        <v>0</v>
      </c>
      <c r="E596" s="658">
        <v>0</v>
      </c>
      <c r="F596" s="658">
        <v>0</v>
      </c>
      <c r="G596" s="658">
        <v>1.45</v>
      </c>
      <c r="H596" s="658">
        <v>0</v>
      </c>
      <c r="I596" s="658">
        <v>2</v>
      </c>
      <c r="J596" s="658">
        <v>0</v>
      </c>
      <c r="K596" s="658">
        <v>2.82</v>
      </c>
      <c r="L596" s="658">
        <v>0</v>
      </c>
      <c r="M596" s="658">
        <v>6.2700000000000005</v>
      </c>
      <c r="N596" s="659">
        <v>0</v>
      </c>
      <c r="O596" s="657">
        <v>0</v>
      </c>
      <c r="P596" s="658">
        <v>0</v>
      </c>
      <c r="Q596" s="658">
        <v>0</v>
      </c>
      <c r="R596" s="658">
        <v>0</v>
      </c>
      <c r="S596" s="658">
        <v>0</v>
      </c>
      <c r="T596" s="658">
        <v>0</v>
      </c>
      <c r="U596" s="658">
        <v>0</v>
      </c>
      <c r="V596" s="658">
        <v>0</v>
      </c>
      <c r="W596" s="658">
        <v>0</v>
      </c>
      <c r="X596" s="658">
        <v>0</v>
      </c>
      <c r="Y596" s="658">
        <v>0</v>
      </c>
      <c r="Z596" s="659">
        <v>0</v>
      </c>
      <c r="AA596" s="660">
        <v>8.4831724899999994</v>
      </c>
      <c r="AB596" s="658">
        <v>0</v>
      </c>
      <c r="AC596" s="658">
        <v>0</v>
      </c>
      <c r="AD596" s="658">
        <v>0</v>
      </c>
      <c r="AE596" s="658">
        <v>0</v>
      </c>
      <c r="AF596" s="658">
        <v>0</v>
      </c>
      <c r="AG596" s="658">
        <v>0</v>
      </c>
      <c r="AH596" s="658">
        <v>0</v>
      </c>
      <c r="AI596" s="658">
        <v>0</v>
      </c>
      <c r="AJ596" s="658">
        <v>0</v>
      </c>
      <c r="AK596" s="658">
        <v>0</v>
      </c>
      <c r="AL596" s="658">
        <v>0</v>
      </c>
      <c r="AM596" s="658">
        <v>0</v>
      </c>
      <c r="AN596" s="658">
        <v>1.45</v>
      </c>
      <c r="AO596" s="658">
        <v>0</v>
      </c>
      <c r="AP596" s="658">
        <v>2</v>
      </c>
      <c r="AQ596" s="658">
        <v>0</v>
      </c>
      <c r="AR596" s="658">
        <v>2.82</v>
      </c>
      <c r="AS596" s="658">
        <v>0</v>
      </c>
      <c r="AT596" s="658">
        <v>6.2700000000000005</v>
      </c>
      <c r="AU596" s="658">
        <v>0</v>
      </c>
      <c r="AV596" s="657">
        <v>0</v>
      </c>
      <c r="AW596" s="658">
        <v>0</v>
      </c>
      <c r="AX596" s="658">
        <v>0</v>
      </c>
      <c r="AY596" s="658">
        <v>0</v>
      </c>
      <c r="AZ596" s="658">
        <v>0</v>
      </c>
      <c r="BA596" s="658">
        <v>0</v>
      </c>
      <c r="BB596" s="658">
        <v>2.2973010899999999</v>
      </c>
      <c r="BC596" s="658">
        <v>2.2807979900000004</v>
      </c>
      <c r="BD596" s="658">
        <v>3.90507341</v>
      </c>
      <c r="BE596" s="659">
        <v>8.4831724899999994</v>
      </c>
      <c r="BF596" s="417"/>
      <c r="BG596" s="408"/>
      <c r="BH596" s="408"/>
      <c r="BI596" s="408"/>
      <c r="BJ596" s="408"/>
      <c r="BK596" s="408"/>
    </row>
    <row r="597" spans="1:63" s="390" customFormat="1" ht="12.75">
      <c r="A597" s="411"/>
      <c r="B597" s="347" t="s">
        <v>368</v>
      </c>
      <c r="C597" s="657">
        <v>0</v>
      </c>
      <c r="D597" s="658">
        <v>0</v>
      </c>
      <c r="E597" s="658">
        <v>0</v>
      </c>
      <c r="F597" s="658">
        <v>0</v>
      </c>
      <c r="G597" s="658">
        <v>1.7000000000000002</v>
      </c>
      <c r="H597" s="658">
        <v>0</v>
      </c>
      <c r="I597" s="658">
        <v>12</v>
      </c>
      <c r="J597" s="658">
        <v>0</v>
      </c>
      <c r="K597" s="658">
        <v>0.60000000000000009</v>
      </c>
      <c r="L597" s="658">
        <v>0</v>
      </c>
      <c r="M597" s="658">
        <v>14.3</v>
      </c>
      <c r="N597" s="659">
        <v>0</v>
      </c>
      <c r="O597" s="657">
        <v>0</v>
      </c>
      <c r="P597" s="658">
        <v>0</v>
      </c>
      <c r="Q597" s="658">
        <v>0</v>
      </c>
      <c r="R597" s="658">
        <v>0</v>
      </c>
      <c r="S597" s="658">
        <v>0</v>
      </c>
      <c r="T597" s="658">
        <v>0</v>
      </c>
      <c r="U597" s="658">
        <v>0</v>
      </c>
      <c r="V597" s="658">
        <v>0</v>
      </c>
      <c r="W597" s="658">
        <v>0</v>
      </c>
      <c r="X597" s="658">
        <v>0</v>
      </c>
      <c r="Y597" s="658">
        <v>0</v>
      </c>
      <c r="Z597" s="659">
        <v>0</v>
      </c>
      <c r="AA597" s="660">
        <v>37.739210400000005</v>
      </c>
      <c r="AB597" s="658">
        <v>0</v>
      </c>
      <c r="AC597" s="658">
        <v>0</v>
      </c>
      <c r="AD597" s="658">
        <v>0</v>
      </c>
      <c r="AE597" s="658">
        <v>0</v>
      </c>
      <c r="AF597" s="658">
        <v>0</v>
      </c>
      <c r="AG597" s="658">
        <v>0</v>
      </c>
      <c r="AH597" s="658">
        <v>0</v>
      </c>
      <c r="AI597" s="658">
        <v>0</v>
      </c>
      <c r="AJ597" s="658">
        <v>0</v>
      </c>
      <c r="AK597" s="658">
        <v>0</v>
      </c>
      <c r="AL597" s="658">
        <v>0</v>
      </c>
      <c r="AM597" s="658">
        <v>0</v>
      </c>
      <c r="AN597" s="658">
        <v>1.7000000000000002</v>
      </c>
      <c r="AO597" s="658">
        <v>0</v>
      </c>
      <c r="AP597" s="658">
        <v>12</v>
      </c>
      <c r="AQ597" s="658">
        <v>0</v>
      </c>
      <c r="AR597" s="658">
        <v>0.60000000000000009</v>
      </c>
      <c r="AS597" s="658">
        <v>0</v>
      </c>
      <c r="AT597" s="658">
        <v>14.3</v>
      </c>
      <c r="AU597" s="658">
        <v>0</v>
      </c>
      <c r="AV597" s="657">
        <v>0</v>
      </c>
      <c r="AW597" s="658">
        <v>0</v>
      </c>
      <c r="AX597" s="658">
        <v>0</v>
      </c>
      <c r="AY597" s="658">
        <v>0</v>
      </c>
      <c r="AZ597" s="658">
        <v>0</v>
      </c>
      <c r="BA597" s="658">
        <v>0</v>
      </c>
      <c r="BB597" s="658">
        <v>3.9637847499999999</v>
      </c>
      <c r="BC597" s="658">
        <v>32.908709200000004</v>
      </c>
      <c r="BD597" s="658">
        <v>0.86671645000000008</v>
      </c>
      <c r="BE597" s="659">
        <v>37.739210400000005</v>
      </c>
      <c r="BF597" s="417"/>
      <c r="BG597" s="408"/>
      <c r="BH597" s="408"/>
      <c r="BI597" s="408"/>
      <c r="BJ597" s="408"/>
      <c r="BK597" s="408"/>
    </row>
    <row r="598" spans="1:63" s="390" customFormat="1" ht="12.75">
      <c r="A598" s="411"/>
      <c r="B598" s="347" t="s">
        <v>369</v>
      </c>
      <c r="C598" s="657">
        <v>0</v>
      </c>
      <c r="D598" s="658">
        <v>0</v>
      </c>
      <c r="E598" s="658">
        <v>0</v>
      </c>
      <c r="F598" s="658">
        <v>0</v>
      </c>
      <c r="G598" s="658">
        <v>0</v>
      </c>
      <c r="H598" s="658">
        <v>0</v>
      </c>
      <c r="I598" s="658">
        <v>0</v>
      </c>
      <c r="J598" s="658">
        <v>0</v>
      </c>
      <c r="K598" s="658">
        <v>0</v>
      </c>
      <c r="L598" s="658">
        <v>0</v>
      </c>
      <c r="M598" s="658">
        <v>0</v>
      </c>
      <c r="N598" s="659">
        <v>0</v>
      </c>
      <c r="O598" s="657">
        <v>0</v>
      </c>
      <c r="P598" s="658">
        <v>0</v>
      </c>
      <c r="Q598" s="658">
        <v>0</v>
      </c>
      <c r="R598" s="658">
        <v>0</v>
      </c>
      <c r="S598" s="658">
        <v>0</v>
      </c>
      <c r="T598" s="658">
        <v>0</v>
      </c>
      <c r="U598" s="658">
        <v>0</v>
      </c>
      <c r="V598" s="658">
        <v>0</v>
      </c>
      <c r="W598" s="658">
        <v>0</v>
      </c>
      <c r="X598" s="658">
        <v>0</v>
      </c>
      <c r="Y598" s="658">
        <v>0</v>
      </c>
      <c r="Z598" s="659">
        <v>0</v>
      </c>
      <c r="AA598" s="660">
        <v>0</v>
      </c>
      <c r="AB598" s="658">
        <v>0</v>
      </c>
      <c r="AC598" s="658">
        <v>0</v>
      </c>
      <c r="AD598" s="658">
        <v>0</v>
      </c>
      <c r="AE598" s="658">
        <v>0</v>
      </c>
      <c r="AF598" s="658">
        <v>0</v>
      </c>
      <c r="AG598" s="658">
        <v>0</v>
      </c>
      <c r="AH598" s="658">
        <v>0</v>
      </c>
      <c r="AI598" s="658">
        <v>0</v>
      </c>
      <c r="AJ598" s="658">
        <v>0</v>
      </c>
      <c r="AK598" s="658">
        <v>0</v>
      </c>
      <c r="AL598" s="658">
        <v>0</v>
      </c>
      <c r="AM598" s="658">
        <v>0</v>
      </c>
      <c r="AN598" s="658">
        <v>0</v>
      </c>
      <c r="AO598" s="658">
        <v>0</v>
      </c>
      <c r="AP598" s="658">
        <v>0</v>
      </c>
      <c r="AQ598" s="658">
        <v>0</v>
      </c>
      <c r="AR598" s="658">
        <v>0</v>
      </c>
      <c r="AS598" s="658">
        <v>0</v>
      </c>
      <c r="AT598" s="658">
        <v>0</v>
      </c>
      <c r="AU598" s="658">
        <v>0</v>
      </c>
      <c r="AV598" s="657">
        <v>0</v>
      </c>
      <c r="AW598" s="658">
        <v>0</v>
      </c>
      <c r="AX598" s="658">
        <v>0</v>
      </c>
      <c r="AY598" s="658">
        <v>0</v>
      </c>
      <c r="AZ598" s="658">
        <v>0</v>
      </c>
      <c r="BA598" s="658">
        <v>0</v>
      </c>
      <c r="BB598" s="658">
        <v>0</v>
      </c>
      <c r="BC598" s="658">
        <v>0</v>
      </c>
      <c r="BD598" s="658">
        <v>0</v>
      </c>
      <c r="BE598" s="659">
        <v>0</v>
      </c>
      <c r="BF598" s="417"/>
      <c r="BG598" s="408"/>
      <c r="BH598" s="408"/>
      <c r="BI598" s="408"/>
      <c r="BJ598" s="408"/>
      <c r="BK598" s="408"/>
    </row>
    <row r="599" spans="1:63" s="390" customFormat="1" ht="12.75">
      <c r="A599" s="411"/>
      <c r="B599" s="347" t="s">
        <v>370</v>
      </c>
      <c r="C599" s="657">
        <v>0</v>
      </c>
      <c r="D599" s="658">
        <v>0</v>
      </c>
      <c r="E599" s="658">
        <v>0</v>
      </c>
      <c r="F599" s="658">
        <v>0</v>
      </c>
      <c r="G599" s="658">
        <v>0</v>
      </c>
      <c r="H599" s="658">
        <v>0</v>
      </c>
      <c r="I599" s="658">
        <v>0</v>
      </c>
      <c r="J599" s="658">
        <v>0</v>
      </c>
      <c r="K599" s="658">
        <v>0</v>
      </c>
      <c r="L599" s="658">
        <v>0</v>
      </c>
      <c r="M599" s="658">
        <v>0</v>
      </c>
      <c r="N599" s="659">
        <v>0</v>
      </c>
      <c r="O599" s="657">
        <v>0</v>
      </c>
      <c r="P599" s="658">
        <v>0</v>
      </c>
      <c r="Q599" s="658">
        <v>0</v>
      </c>
      <c r="R599" s="658">
        <v>0</v>
      </c>
      <c r="S599" s="658">
        <v>0</v>
      </c>
      <c r="T599" s="658">
        <v>0</v>
      </c>
      <c r="U599" s="658">
        <v>0</v>
      </c>
      <c r="V599" s="658">
        <v>0</v>
      </c>
      <c r="W599" s="658">
        <v>0</v>
      </c>
      <c r="X599" s="658">
        <v>0</v>
      </c>
      <c r="Y599" s="658">
        <v>0</v>
      </c>
      <c r="Z599" s="659">
        <v>0</v>
      </c>
      <c r="AA599" s="660">
        <v>0</v>
      </c>
      <c r="AB599" s="658">
        <v>0</v>
      </c>
      <c r="AC599" s="658">
        <v>0</v>
      </c>
      <c r="AD599" s="658">
        <v>0</v>
      </c>
      <c r="AE599" s="658">
        <v>0</v>
      </c>
      <c r="AF599" s="658">
        <v>0</v>
      </c>
      <c r="AG599" s="658">
        <v>0</v>
      </c>
      <c r="AH599" s="658">
        <v>0</v>
      </c>
      <c r="AI599" s="658">
        <v>0</v>
      </c>
      <c r="AJ599" s="658">
        <v>0</v>
      </c>
      <c r="AK599" s="658">
        <v>0</v>
      </c>
      <c r="AL599" s="658">
        <v>0</v>
      </c>
      <c r="AM599" s="658">
        <v>0</v>
      </c>
      <c r="AN599" s="658">
        <v>0</v>
      </c>
      <c r="AO599" s="658">
        <v>0</v>
      </c>
      <c r="AP599" s="658">
        <v>0</v>
      </c>
      <c r="AQ599" s="658">
        <v>0</v>
      </c>
      <c r="AR599" s="658">
        <v>0</v>
      </c>
      <c r="AS599" s="658">
        <v>0</v>
      </c>
      <c r="AT599" s="658">
        <v>0</v>
      </c>
      <c r="AU599" s="658">
        <v>0</v>
      </c>
      <c r="AV599" s="657">
        <v>0</v>
      </c>
      <c r="AW599" s="658">
        <v>0</v>
      </c>
      <c r="AX599" s="658">
        <v>0</v>
      </c>
      <c r="AY599" s="658">
        <v>0</v>
      </c>
      <c r="AZ599" s="658">
        <v>0</v>
      </c>
      <c r="BA599" s="658">
        <v>0</v>
      </c>
      <c r="BB599" s="658">
        <v>0</v>
      </c>
      <c r="BC599" s="658">
        <v>0</v>
      </c>
      <c r="BD599" s="658">
        <v>0</v>
      </c>
      <c r="BE599" s="659">
        <v>0</v>
      </c>
      <c r="BF599" s="417"/>
      <c r="BG599" s="408"/>
      <c r="BH599" s="408"/>
      <c r="BI599" s="408"/>
      <c r="BJ599" s="408"/>
      <c r="BK599" s="408"/>
    </row>
    <row r="600" spans="1:63" s="390" customFormat="1" ht="12.75">
      <c r="A600" s="411"/>
      <c r="B600" s="347" t="s">
        <v>371</v>
      </c>
      <c r="C600" s="657">
        <v>0</v>
      </c>
      <c r="D600" s="658">
        <v>0</v>
      </c>
      <c r="E600" s="658">
        <v>0</v>
      </c>
      <c r="F600" s="658">
        <v>0</v>
      </c>
      <c r="G600" s="658">
        <v>1.1000000000000001</v>
      </c>
      <c r="H600" s="658">
        <v>0</v>
      </c>
      <c r="I600" s="658">
        <v>12</v>
      </c>
      <c r="J600" s="658">
        <v>0</v>
      </c>
      <c r="K600" s="658">
        <v>0.28000000000000003</v>
      </c>
      <c r="L600" s="658">
        <v>0</v>
      </c>
      <c r="M600" s="658">
        <v>13.379999999999999</v>
      </c>
      <c r="N600" s="659">
        <v>0</v>
      </c>
      <c r="O600" s="657">
        <v>0</v>
      </c>
      <c r="P600" s="658">
        <v>0</v>
      </c>
      <c r="Q600" s="658">
        <v>0</v>
      </c>
      <c r="R600" s="658">
        <v>0</v>
      </c>
      <c r="S600" s="658">
        <v>0</v>
      </c>
      <c r="T600" s="658">
        <v>0</v>
      </c>
      <c r="U600" s="658">
        <v>0</v>
      </c>
      <c r="V600" s="658">
        <v>0</v>
      </c>
      <c r="W600" s="658">
        <v>0</v>
      </c>
      <c r="X600" s="658">
        <v>0</v>
      </c>
      <c r="Y600" s="658">
        <v>0</v>
      </c>
      <c r="Z600" s="659">
        <v>0</v>
      </c>
      <c r="AA600" s="660">
        <v>21.211047310000001</v>
      </c>
      <c r="AB600" s="658">
        <v>0</v>
      </c>
      <c r="AC600" s="658">
        <v>0</v>
      </c>
      <c r="AD600" s="658">
        <v>0</v>
      </c>
      <c r="AE600" s="658">
        <v>0</v>
      </c>
      <c r="AF600" s="658">
        <v>0</v>
      </c>
      <c r="AG600" s="658">
        <v>0</v>
      </c>
      <c r="AH600" s="658">
        <v>0</v>
      </c>
      <c r="AI600" s="658">
        <v>0</v>
      </c>
      <c r="AJ600" s="658">
        <v>0</v>
      </c>
      <c r="AK600" s="658">
        <v>0</v>
      </c>
      <c r="AL600" s="658">
        <v>0</v>
      </c>
      <c r="AM600" s="658">
        <v>0</v>
      </c>
      <c r="AN600" s="658">
        <v>1.1000000000000001</v>
      </c>
      <c r="AO600" s="658">
        <v>0</v>
      </c>
      <c r="AP600" s="658">
        <v>12</v>
      </c>
      <c r="AQ600" s="658">
        <v>0</v>
      </c>
      <c r="AR600" s="658">
        <v>0.28000000000000003</v>
      </c>
      <c r="AS600" s="658">
        <v>0</v>
      </c>
      <c r="AT600" s="658">
        <v>13.379999999999999</v>
      </c>
      <c r="AU600" s="658">
        <v>0</v>
      </c>
      <c r="AV600" s="657">
        <v>0</v>
      </c>
      <c r="AW600" s="658">
        <v>0</v>
      </c>
      <c r="AX600" s="658">
        <v>0</v>
      </c>
      <c r="AY600" s="658">
        <v>0</v>
      </c>
      <c r="AZ600" s="658">
        <v>0</v>
      </c>
      <c r="BA600" s="658">
        <v>0</v>
      </c>
      <c r="BB600" s="658">
        <v>3.06393556</v>
      </c>
      <c r="BC600" s="658">
        <v>17.54936614</v>
      </c>
      <c r="BD600" s="658">
        <v>0.59774561000000004</v>
      </c>
      <c r="BE600" s="659">
        <v>21.211047310000001</v>
      </c>
      <c r="BF600" s="417"/>
      <c r="BG600" s="408"/>
      <c r="BH600" s="408"/>
      <c r="BI600" s="408"/>
      <c r="BJ600" s="408"/>
      <c r="BK600" s="408"/>
    </row>
    <row r="601" spans="1:63" s="390" customFormat="1" ht="12.75">
      <c r="A601" s="411"/>
      <c r="B601" s="347" t="s">
        <v>372</v>
      </c>
      <c r="C601" s="657">
        <v>0</v>
      </c>
      <c r="D601" s="658">
        <v>0</v>
      </c>
      <c r="E601" s="658">
        <v>0</v>
      </c>
      <c r="F601" s="658">
        <v>0</v>
      </c>
      <c r="G601" s="658">
        <v>0.6</v>
      </c>
      <c r="H601" s="658">
        <v>0</v>
      </c>
      <c r="I601" s="658">
        <v>0</v>
      </c>
      <c r="J601" s="658">
        <v>0</v>
      </c>
      <c r="K601" s="658">
        <v>0.32</v>
      </c>
      <c r="L601" s="658">
        <v>0</v>
      </c>
      <c r="M601" s="658">
        <v>0.91999999999999993</v>
      </c>
      <c r="N601" s="659">
        <v>0</v>
      </c>
      <c r="O601" s="657">
        <v>0</v>
      </c>
      <c r="P601" s="658">
        <v>0</v>
      </c>
      <c r="Q601" s="658">
        <v>0</v>
      </c>
      <c r="R601" s="658">
        <v>0</v>
      </c>
      <c r="S601" s="658">
        <v>0</v>
      </c>
      <c r="T601" s="658">
        <v>0</v>
      </c>
      <c r="U601" s="658">
        <v>0</v>
      </c>
      <c r="V601" s="658">
        <v>0</v>
      </c>
      <c r="W601" s="658">
        <v>0</v>
      </c>
      <c r="X601" s="658">
        <v>0</v>
      </c>
      <c r="Y601" s="658">
        <v>0</v>
      </c>
      <c r="Z601" s="659">
        <v>0</v>
      </c>
      <c r="AA601" s="660">
        <v>16.52816309</v>
      </c>
      <c r="AB601" s="658">
        <v>0</v>
      </c>
      <c r="AC601" s="658">
        <v>0</v>
      </c>
      <c r="AD601" s="658">
        <v>0</v>
      </c>
      <c r="AE601" s="658">
        <v>0</v>
      </c>
      <c r="AF601" s="658">
        <v>0</v>
      </c>
      <c r="AG601" s="658">
        <v>0</v>
      </c>
      <c r="AH601" s="658">
        <v>0</v>
      </c>
      <c r="AI601" s="658">
        <v>0</v>
      </c>
      <c r="AJ601" s="658">
        <v>0</v>
      </c>
      <c r="AK601" s="658">
        <v>0</v>
      </c>
      <c r="AL601" s="658">
        <v>0</v>
      </c>
      <c r="AM601" s="658">
        <v>0</v>
      </c>
      <c r="AN601" s="658">
        <v>0.6</v>
      </c>
      <c r="AO601" s="658">
        <v>0</v>
      </c>
      <c r="AP601" s="658">
        <v>0</v>
      </c>
      <c r="AQ601" s="658">
        <v>0</v>
      </c>
      <c r="AR601" s="658">
        <v>0.32</v>
      </c>
      <c r="AS601" s="658">
        <v>0</v>
      </c>
      <c r="AT601" s="658">
        <v>0.91999999999999993</v>
      </c>
      <c r="AU601" s="658">
        <v>0</v>
      </c>
      <c r="AV601" s="657">
        <v>0</v>
      </c>
      <c r="AW601" s="658">
        <v>0</v>
      </c>
      <c r="AX601" s="658">
        <v>0</v>
      </c>
      <c r="AY601" s="658">
        <v>0</v>
      </c>
      <c r="AZ601" s="658">
        <v>0</v>
      </c>
      <c r="BA601" s="658">
        <v>0</v>
      </c>
      <c r="BB601" s="658">
        <v>0.89984918999999997</v>
      </c>
      <c r="BC601" s="658">
        <v>15.35934306</v>
      </c>
      <c r="BD601" s="658">
        <v>0.26897084000000004</v>
      </c>
      <c r="BE601" s="659">
        <v>16.52816309</v>
      </c>
      <c r="BF601" s="417"/>
      <c r="BG601" s="408"/>
      <c r="BH601" s="408"/>
      <c r="BI601" s="408"/>
      <c r="BJ601" s="408"/>
      <c r="BK601" s="408"/>
    </row>
    <row r="602" spans="1:63" s="390" customFormat="1" ht="12.75">
      <c r="A602" s="411"/>
      <c r="B602" s="347" t="s">
        <v>373</v>
      </c>
      <c r="C602" s="657">
        <v>0</v>
      </c>
      <c r="D602" s="658">
        <v>0</v>
      </c>
      <c r="E602" s="658">
        <v>0</v>
      </c>
      <c r="F602" s="658">
        <v>0</v>
      </c>
      <c r="G602" s="658">
        <v>0</v>
      </c>
      <c r="H602" s="658">
        <v>3.71</v>
      </c>
      <c r="I602" s="658">
        <v>0</v>
      </c>
      <c r="J602" s="658">
        <v>3.76</v>
      </c>
      <c r="K602" s="658">
        <v>0</v>
      </c>
      <c r="L602" s="658">
        <v>8.82</v>
      </c>
      <c r="M602" s="658">
        <v>0</v>
      </c>
      <c r="N602" s="659">
        <v>16.29</v>
      </c>
      <c r="O602" s="657">
        <v>0</v>
      </c>
      <c r="P602" s="658">
        <v>0</v>
      </c>
      <c r="Q602" s="658">
        <v>0</v>
      </c>
      <c r="R602" s="658">
        <v>0</v>
      </c>
      <c r="S602" s="658">
        <v>0</v>
      </c>
      <c r="T602" s="658">
        <v>0</v>
      </c>
      <c r="U602" s="658">
        <v>0</v>
      </c>
      <c r="V602" s="658">
        <v>0</v>
      </c>
      <c r="W602" s="658">
        <v>0</v>
      </c>
      <c r="X602" s="658">
        <v>0</v>
      </c>
      <c r="Y602" s="658">
        <v>0</v>
      </c>
      <c r="Z602" s="659">
        <v>0</v>
      </c>
      <c r="AA602" s="660">
        <v>121.82490095</v>
      </c>
      <c r="AB602" s="658">
        <v>0</v>
      </c>
      <c r="AC602" s="658">
        <v>0</v>
      </c>
      <c r="AD602" s="658">
        <v>0</v>
      </c>
      <c r="AE602" s="658">
        <v>0</v>
      </c>
      <c r="AF602" s="658">
        <v>0</v>
      </c>
      <c r="AG602" s="658">
        <v>0</v>
      </c>
      <c r="AH602" s="658">
        <v>0</v>
      </c>
      <c r="AI602" s="658">
        <v>0</v>
      </c>
      <c r="AJ602" s="658">
        <v>0</v>
      </c>
      <c r="AK602" s="658">
        <v>0</v>
      </c>
      <c r="AL602" s="658">
        <v>0</v>
      </c>
      <c r="AM602" s="658">
        <v>0</v>
      </c>
      <c r="AN602" s="658">
        <v>0</v>
      </c>
      <c r="AO602" s="658">
        <v>3.71</v>
      </c>
      <c r="AP602" s="658">
        <v>0</v>
      </c>
      <c r="AQ602" s="658">
        <v>3.76</v>
      </c>
      <c r="AR602" s="658">
        <v>0</v>
      </c>
      <c r="AS602" s="658">
        <v>8.82</v>
      </c>
      <c r="AT602" s="658">
        <v>0</v>
      </c>
      <c r="AU602" s="658">
        <v>16.29</v>
      </c>
      <c r="AV602" s="657">
        <v>0</v>
      </c>
      <c r="AW602" s="658">
        <v>0</v>
      </c>
      <c r="AX602" s="658">
        <v>0</v>
      </c>
      <c r="AY602" s="658">
        <v>0</v>
      </c>
      <c r="AZ602" s="658">
        <v>0</v>
      </c>
      <c r="BA602" s="658">
        <v>0</v>
      </c>
      <c r="BB602" s="658">
        <v>10.286836599999999</v>
      </c>
      <c r="BC602" s="658">
        <v>49.556255530000001</v>
      </c>
      <c r="BD602" s="658">
        <v>61.981808819999998</v>
      </c>
      <c r="BE602" s="659">
        <v>121.82490095</v>
      </c>
      <c r="BF602" s="417"/>
      <c r="BG602" s="408"/>
      <c r="BH602" s="408"/>
      <c r="BI602" s="408"/>
      <c r="BJ602" s="408"/>
      <c r="BK602" s="408"/>
    </row>
    <row r="603" spans="1:63" s="390" customFormat="1" ht="12.75">
      <c r="A603" s="411"/>
      <c r="B603" s="347" t="s">
        <v>374</v>
      </c>
      <c r="C603" s="657">
        <v>0</v>
      </c>
      <c r="D603" s="658">
        <v>0</v>
      </c>
      <c r="E603" s="658">
        <v>0</v>
      </c>
      <c r="F603" s="658">
        <v>0</v>
      </c>
      <c r="G603" s="658">
        <v>0</v>
      </c>
      <c r="H603" s="658">
        <v>0</v>
      </c>
      <c r="I603" s="658">
        <v>0</v>
      </c>
      <c r="J603" s="658">
        <v>0</v>
      </c>
      <c r="K603" s="658">
        <v>0</v>
      </c>
      <c r="L603" s="658">
        <v>0</v>
      </c>
      <c r="M603" s="658">
        <v>0</v>
      </c>
      <c r="N603" s="659">
        <v>0</v>
      </c>
      <c r="O603" s="657">
        <v>0</v>
      </c>
      <c r="P603" s="658">
        <v>0</v>
      </c>
      <c r="Q603" s="658">
        <v>0</v>
      </c>
      <c r="R603" s="658">
        <v>0</v>
      </c>
      <c r="S603" s="658">
        <v>0</v>
      </c>
      <c r="T603" s="658">
        <v>0</v>
      </c>
      <c r="U603" s="658">
        <v>0</v>
      </c>
      <c r="V603" s="658">
        <v>0</v>
      </c>
      <c r="W603" s="658">
        <v>0</v>
      </c>
      <c r="X603" s="658">
        <v>0</v>
      </c>
      <c r="Y603" s="658">
        <v>0</v>
      </c>
      <c r="Z603" s="659">
        <v>0</v>
      </c>
      <c r="AA603" s="660">
        <v>0</v>
      </c>
      <c r="AB603" s="658">
        <v>0</v>
      </c>
      <c r="AC603" s="658">
        <v>0</v>
      </c>
      <c r="AD603" s="658">
        <v>0</v>
      </c>
      <c r="AE603" s="658">
        <v>0</v>
      </c>
      <c r="AF603" s="658">
        <v>0</v>
      </c>
      <c r="AG603" s="658">
        <v>0</v>
      </c>
      <c r="AH603" s="658">
        <v>0</v>
      </c>
      <c r="AI603" s="658">
        <v>0</v>
      </c>
      <c r="AJ603" s="658">
        <v>0</v>
      </c>
      <c r="AK603" s="658">
        <v>0</v>
      </c>
      <c r="AL603" s="658">
        <v>0</v>
      </c>
      <c r="AM603" s="658">
        <v>0</v>
      </c>
      <c r="AN603" s="658">
        <v>0</v>
      </c>
      <c r="AO603" s="658">
        <v>0</v>
      </c>
      <c r="AP603" s="658">
        <v>0</v>
      </c>
      <c r="AQ603" s="658">
        <v>0</v>
      </c>
      <c r="AR603" s="658">
        <v>0</v>
      </c>
      <c r="AS603" s="658">
        <v>0</v>
      </c>
      <c r="AT603" s="658">
        <v>0</v>
      </c>
      <c r="AU603" s="658">
        <v>0</v>
      </c>
      <c r="AV603" s="657">
        <v>0</v>
      </c>
      <c r="AW603" s="658">
        <v>0</v>
      </c>
      <c r="AX603" s="658">
        <v>0</v>
      </c>
      <c r="AY603" s="658">
        <v>0</v>
      </c>
      <c r="AZ603" s="658">
        <v>0</v>
      </c>
      <c r="BA603" s="658">
        <v>0</v>
      </c>
      <c r="BB603" s="658">
        <v>0</v>
      </c>
      <c r="BC603" s="658">
        <v>0</v>
      </c>
      <c r="BD603" s="658">
        <v>0</v>
      </c>
      <c r="BE603" s="659">
        <v>0</v>
      </c>
      <c r="BF603" s="417"/>
      <c r="BG603" s="408"/>
      <c r="BH603" s="408"/>
      <c r="BI603" s="408"/>
      <c r="BJ603" s="408"/>
      <c r="BK603" s="408"/>
    </row>
    <row r="604" spans="1:63" s="390" customFormat="1" ht="12.75">
      <c r="A604" s="411"/>
      <c r="B604" s="347" t="s">
        <v>375</v>
      </c>
      <c r="C604" s="657">
        <v>0</v>
      </c>
      <c r="D604" s="658">
        <v>0</v>
      </c>
      <c r="E604" s="658">
        <v>0</v>
      </c>
      <c r="F604" s="658">
        <v>0</v>
      </c>
      <c r="G604" s="658">
        <v>0</v>
      </c>
      <c r="H604" s="658">
        <v>0</v>
      </c>
      <c r="I604" s="658">
        <v>0</v>
      </c>
      <c r="J604" s="658">
        <v>0</v>
      </c>
      <c r="K604" s="658">
        <v>0</v>
      </c>
      <c r="L604" s="658">
        <v>0</v>
      </c>
      <c r="M604" s="658">
        <v>0</v>
      </c>
      <c r="N604" s="659">
        <v>0</v>
      </c>
      <c r="O604" s="657">
        <v>0</v>
      </c>
      <c r="P604" s="658">
        <v>0</v>
      </c>
      <c r="Q604" s="658">
        <v>0</v>
      </c>
      <c r="R604" s="658">
        <v>0</v>
      </c>
      <c r="S604" s="658">
        <v>0</v>
      </c>
      <c r="T604" s="658">
        <v>0</v>
      </c>
      <c r="U604" s="658">
        <v>0</v>
      </c>
      <c r="V604" s="658">
        <v>0</v>
      </c>
      <c r="W604" s="658">
        <v>0</v>
      </c>
      <c r="X604" s="658">
        <v>0</v>
      </c>
      <c r="Y604" s="658">
        <v>0</v>
      </c>
      <c r="Z604" s="659">
        <v>0</v>
      </c>
      <c r="AA604" s="660">
        <v>0</v>
      </c>
      <c r="AB604" s="658">
        <v>0</v>
      </c>
      <c r="AC604" s="658">
        <v>0</v>
      </c>
      <c r="AD604" s="658">
        <v>0</v>
      </c>
      <c r="AE604" s="658">
        <v>0</v>
      </c>
      <c r="AF604" s="658">
        <v>0</v>
      </c>
      <c r="AG604" s="658">
        <v>0</v>
      </c>
      <c r="AH604" s="658">
        <v>0</v>
      </c>
      <c r="AI604" s="658">
        <v>0</v>
      </c>
      <c r="AJ604" s="658">
        <v>0</v>
      </c>
      <c r="AK604" s="658">
        <v>0</v>
      </c>
      <c r="AL604" s="658">
        <v>0</v>
      </c>
      <c r="AM604" s="658">
        <v>0</v>
      </c>
      <c r="AN604" s="658">
        <v>0</v>
      </c>
      <c r="AO604" s="658">
        <v>0</v>
      </c>
      <c r="AP604" s="658">
        <v>0</v>
      </c>
      <c r="AQ604" s="658">
        <v>0</v>
      </c>
      <c r="AR604" s="658">
        <v>0</v>
      </c>
      <c r="AS604" s="658">
        <v>0</v>
      </c>
      <c r="AT604" s="658">
        <v>0</v>
      </c>
      <c r="AU604" s="658">
        <v>0</v>
      </c>
      <c r="AV604" s="657">
        <v>0</v>
      </c>
      <c r="AW604" s="658">
        <v>0</v>
      </c>
      <c r="AX604" s="658">
        <v>0</v>
      </c>
      <c r="AY604" s="658">
        <v>0</v>
      </c>
      <c r="AZ604" s="658">
        <v>0</v>
      </c>
      <c r="BA604" s="658">
        <v>0</v>
      </c>
      <c r="BB604" s="658">
        <v>0</v>
      </c>
      <c r="BC604" s="658">
        <v>0</v>
      </c>
      <c r="BD604" s="658">
        <v>0</v>
      </c>
      <c r="BE604" s="659">
        <v>0</v>
      </c>
      <c r="BF604" s="417"/>
      <c r="BG604" s="408"/>
      <c r="BH604" s="408"/>
      <c r="BI604" s="408"/>
      <c r="BJ604" s="408"/>
      <c r="BK604" s="408"/>
    </row>
    <row r="605" spans="1:63" s="390" customFormat="1" ht="12.75">
      <c r="A605" s="411"/>
      <c r="B605" s="347" t="s">
        <v>376</v>
      </c>
      <c r="C605" s="657">
        <v>0</v>
      </c>
      <c r="D605" s="658">
        <v>0</v>
      </c>
      <c r="E605" s="658">
        <v>0</v>
      </c>
      <c r="F605" s="658">
        <v>0</v>
      </c>
      <c r="G605" s="658">
        <v>0</v>
      </c>
      <c r="H605" s="658">
        <v>3.71</v>
      </c>
      <c r="I605" s="658">
        <v>0</v>
      </c>
      <c r="J605" s="658">
        <v>3.76</v>
      </c>
      <c r="K605" s="658">
        <v>0</v>
      </c>
      <c r="L605" s="658">
        <v>8.82</v>
      </c>
      <c r="M605" s="658">
        <v>0</v>
      </c>
      <c r="N605" s="659">
        <v>16.29</v>
      </c>
      <c r="O605" s="657">
        <v>0</v>
      </c>
      <c r="P605" s="658">
        <v>0</v>
      </c>
      <c r="Q605" s="658">
        <v>0</v>
      </c>
      <c r="R605" s="658">
        <v>0</v>
      </c>
      <c r="S605" s="658">
        <v>0</v>
      </c>
      <c r="T605" s="658">
        <v>0</v>
      </c>
      <c r="U605" s="658">
        <v>0</v>
      </c>
      <c r="V605" s="658">
        <v>0</v>
      </c>
      <c r="W605" s="658">
        <v>0</v>
      </c>
      <c r="X605" s="658">
        <v>0</v>
      </c>
      <c r="Y605" s="658">
        <v>0</v>
      </c>
      <c r="Z605" s="659">
        <v>0</v>
      </c>
      <c r="AA605" s="660">
        <v>121.82490095</v>
      </c>
      <c r="AB605" s="658">
        <v>0</v>
      </c>
      <c r="AC605" s="658">
        <v>0</v>
      </c>
      <c r="AD605" s="658">
        <v>0</v>
      </c>
      <c r="AE605" s="658">
        <v>0</v>
      </c>
      <c r="AF605" s="658">
        <v>0</v>
      </c>
      <c r="AG605" s="658">
        <v>0</v>
      </c>
      <c r="AH605" s="658">
        <v>0</v>
      </c>
      <c r="AI605" s="658">
        <v>0</v>
      </c>
      <c r="AJ605" s="658">
        <v>0</v>
      </c>
      <c r="AK605" s="658">
        <v>0</v>
      </c>
      <c r="AL605" s="658">
        <v>0</v>
      </c>
      <c r="AM605" s="658">
        <v>0</v>
      </c>
      <c r="AN605" s="658">
        <v>0</v>
      </c>
      <c r="AO605" s="658">
        <v>3.71</v>
      </c>
      <c r="AP605" s="658">
        <v>0</v>
      </c>
      <c r="AQ605" s="658">
        <v>3.76</v>
      </c>
      <c r="AR605" s="658">
        <v>0</v>
      </c>
      <c r="AS605" s="658">
        <v>8.82</v>
      </c>
      <c r="AT605" s="658">
        <v>0</v>
      </c>
      <c r="AU605" s="658">
        <v>16.29</v>
      </c>
      <c r="AV605" s="657">
        <v>0</v>
      </c>
      <c r="AW605" s="658">
        <v>0</v>
      </c>
      <c r="AX605" s="658">
        <v>0</v>
      </c>
      <c r="AY605" s="658">
        <v>0</v>
      </c>
      <c r="AZ605" s="658">
        <v>0</v>
      </c>
      <c r="BA605" s="658">
        <v>0</v>
      </c>
      <c r="BB605" s="658">
        <v>10.286836599999999</v>
      </c>
      <c r="BC605" s="658">
        <v>49.556255530000001</v>
      </c>
      <c r="BD605" s="658">
        <v>61.981808819999998</v>
      </c>
      <c r="BE605" s="659">
        <v>121.82490095</v>
      </c>
      <c r="BF605" s="417"/>
      <c r="BG605" s="408"/>
      <c r="BH605" s="408"/>
      <c r="BI605" s="408"/>
      <c r="BJ605" s="408"/>
      <c r="BK605" s="408"/>
    </row>
    <row r="606" spans="1:63" s="390" customFormat="1" ht="12.75">
      <c r="A606" s="411"/>
      <c r="B606" s="347" t="s">
        <v>377</v>
      </c>
      <c r="C606" s="657">
        <v>0</v>
      </c>
      <c r="D606" s="658">
        <v>0</v>
      </c>
      <c r="E606" s="658">
        <v>0</v>
      </c>
      <c r="F606" s="658">
        <v>0</v>
      </c>
      <c r="G606" s="658">
        <v>0</v>
      </c>
      <c r="H606" s="658">
        <v>0</v>
      </c>
      <c r="I606" s="658">
        <v>0</v>
      </c>
      <c r="J606" s="658">
        <v>0</v>
      </c>
      <c r="K606" s="658">
        <v>0</v>
      </c>
      <c r="L606" s="658">
        <v>0</v>
      </c>
      <c r="M606" s="658">
        <v>0</v>
      </c>
      <c r="N606" s="659">
        <v>0</v>
      </c>
      <c r="O606" s="657">
        <v>0</v>
      </c>
      <c r="P606" s="658">
        <v>0</v>
      </c>
      <c r="Q606" s="658">
        <v>0</v>
      </c>
      <c r="R606" s="658">
        <v>0</v>
      </c>
      <c r="S606" s="658">
        <v>0</v>
      </c>
      <c r="T606" s="658">
        <v>0</v>
      </c>
      <c r="U606" s="658">
        <v>0</v>
      </c>
      <c r="V606" s="658">
        <v>0</v>
      </c>
      <c r="W606" s="658">
        <v>0</v>
      </c>
      <c r="X606" s="658">
        <v>0</v>
      </c>
      <c r="Y606" s="658">
        <v>0</v>
      </c>
      <c r="Z606" s="659">
        <v>0</v>
      </c>
      <c r="AA606" s="660">
        <v>0</v>
      </c>
      <c r="AB606" s="658">
        <v>0</v>
      </c>
      <c r="AC606" s="658">
        <v>0</v>
      </c>
      <c r="AD606" s="658">
        <v>0</v>
      </c>
      <c r="AE606" s="658">
        <v>0</v>
      </c>
      <c r="AF606" s="658">
        <v>0</v>
      </c>
      <c r="AG606" s="658">
        <v>0</v>
      </c>
      <c r="AH606" s="658">
        <v>0</v>
      </c>
      <c r="AI606" s="658">
        <v>0</v>
      </c>
      <c r="AJ606" s="658">
        <v>0</v>
      </c>
      <c r="AK606" s="658">
        <v>0</v>
      </c>
      <c r="AL606" s="658">
        <v>0</v>
      </c>
      <c r="AM606" s="658">
        <v>0</v>
      </c>
      <c r="AN606" s="658">
        <v>0</v>
      </c>
      <c r="AO606" s="658">
        <v>0</v>
      </c>
      <c r="AP606" s="658">
        <v>0</v>
      </c>
      <c r="AQ606" s="658">
        <v>0</v>
      </c>
      <c r="AR606" s="658">
        <v>0</v>
      </c>
      <c r="AS606" s="658">
        <v>0</v>
      </c>
      <c r="AT606" s="658">
        <v>0</v>
      </c>
      <c r="AU606" s="658">
        <v>0</v>
      </c>
      <c r="AV606" s="657">
        <v>0</v>
      </c>
      <c r="AW606" s="658">
        <v>0</v>
      </c>
      <c r="AX606" s="658">
        <v>0</v>
      </c>
      <c r="AY606" s="658">
        <v>0</v>
      </c>
      <c r="AZ606" s="658">
        <v>0</v>
      </c>
      <c r="BA606" s="658">
        <v>0</v>
      </c>
      <c r="BB606" s="658">
        <v>0</v>
      </c>
      <c r="BC606" s="658">
        <v>0</v>
      </c>
      <c r="BD606" s="658">
        <v>0</v>
      </c>
      <c r="BE606" s="659">
        <v>0</v>
      </c>
      <c r="BF606" s="417"/>
      <c r="BG606" s="408"/>
      <c r="BH606" s="408"/>
      <c r="BI606" s="408"/>
      <c r="BJ606" s="408"/>
      <c r="BK606" s="408"/>
    </row>
    <row r="607" spans="1:63" s="390" customFormat="1" ht="12.75">
      <c r="A607" s="411"/>
      <c r="B607" s="347" t="s">
        <v>67</v>
      </c>
      <c r="C607" s="657">
        <v>0</v>
      </c>
      <c r="D607" s="658">
        <v>0</v>
      </c>
      <c r="E607" s="658">
        <v>0</v>
      </c>
      <c r="F607" s="658">
        <v>0</v>
      </c>
      <c r="G607" s="658">
        <v>0</v>
      </c>
      <c r="H607" s="658">
        <v>0</v>
      </c>
      <c r="I607" s="658">
        <v>0</v>
      </c>
      <c r="J607" s="658">
        <v>0</v>
      </c>
      <c r="K607" s="658">
        <v>0</v>
      </c>
      <c r="L607" s="658">
        <v>0</v>
      </c>
      <c r="M607" s="658">
        <v>0</v>
      </c>
      <c r="N607" s="659">
        <v>0</v>
      </c>
      <c r="O607" s="657">
        <v>0</v>
      </c>
      <c r="P607" s="658">
        <v>0</v>
      </c>
      <c r="Q607" s="658">
        <v>0</v>
      </c>
      <c r="R607" s="658">
        <v>0</v>
      </c>
      <c r="S607" s="658">
        <v>0</v>
      </c>
      <c r="T607" s="658">
        <v>0</v>
      </c>
      <c r="U607" s="658">
        <v>0</v>
      </c>
      <c r="V607" s="658">
        <v>0</v>
      </c>
      <c r="W607" s="658">
        <v>0</v>
      </c>
      <c r="X607" s="658">
        <v>0</v>
      </c>
      <c r="Y607" s="658">
        <v>0</v>
      </c>
      <c r="Z607" s="659">
        <v>0</v>
      </c>
      <c r="AA607" s="660">
        <v>0</v>
      </c>
      <c r="AB607" s="658">
        <v>0</v>
      </c>
      <c r="AC607" s="658">
        <v>0</v>
      </c>
      <c r="AD607" s="658">
        <v>0</v>
      </c>
      <c r="AE607" s="658">
        <v>0</v>
      </c>
      <c r="AF607" s="658">
        <v>0</v>
      </c>
      <c r="AG607" s="658">
        <v>0</v>
      </c>
      <c r="AH607" s="658">
        <v>0</v>
      </c>
      <c r="AI607" s="658">
        <v>0</v>
      </c>
      <c r="AJ607" s="658">
        <v>0</v>
      </c>
      <c r="AK607" s="658">
        <v>0</v>
      </c>
      <c r="AL607" s="658">
        <v>0</v>
      </c>
      <c r="AM607" s="658">
        <v>0</v>
      </c>
      <c r="AN607" s="658">
        <v>0</v>
      </c>
      <c r="AO607" s="658">
        <v>0</v>
      </c>
      <c r="AP607" s="658">
        <v>0</v>
      </c>
      <c r="AQ607" s="658">
        <v>0</v>
      </c>
      <c r="AR607" s="658">
        <v>0</v>
      </c>
      <c r="AS607" s="658">
        <v>0</v>
      </c>
      <c r="AT607" s="658">
        <v>0</v>
      </c>
      <c r="AU607" s="658">
        <v>0</v>
      </c>
      <c r="AV607" s="657">
        <v>0</v>
      </c>
      <c r="AW607" s="658">
        <v>0</v>
      </c>
      <c r="AX607" s="658">
        <v>0</v>
      </c>
      <c r="AY607" s="658">
        <v>0</v>
      </c>
      <c r="AZ607" s="658">
        <v>0</v>
      </c>
      <c r="BA607" s="658">
        <v>0</v>
      </c>
      <c r="BB607" s="658">
        <v>0</v>
      </c>
      <c r="BC607" s="658">
        <v>0</v>
      </c>
      <c r="BD607" s="658">
        <v>0</v>
      </c>
      <c r="BE607" s="659">
        <v>0</v>
      </c>
      <c r="BF607" s="417"/>
      <c r="BG607" s="408"/>
      <c r="BH607" s="408"/>
      <c r="BI607" s="408"/>
      <c r="BJ607" s="408"/>
      <c r="BK607" s="408"/>
    </row>
    <row r="608" spans="1:63" s="427" customFormat="1" ht="12.75">
      <c r="A608" s="662"/>
      <c r="B608" s="663" t="s">
        <v>88</v>
      </c>
      <c r="C608" s="680"/>
      <c r="D608" s="668"/>
      <c r="E608" s="668"/>
      <c r="F608" s="668"/>
      <c r="G608" s="668"/>
      <c r="H608" s="668"/>
      <c r="I608" s="668"/>
      <c r="J608" s="668"/>
      <c r="K608" s="668"/>
      <c r="L608" s="668"/>
      <c r="M608" s="668"/>
      <c r="N608" s="681"/>
      <c r="O608" s="664"/>
      <c r="P608" s="665"/>
      <c r="Q608" s="665"/>
      <c r="R608" s="665"/>
      <c r="S608" s="665"/>
      <c r="T608" s="665"/>
      <c r="U608" s="665"/>
      <c r="V608" s="665"/>
      <c r="W608" s="665"/>
      <c r="X608" s="665"/>
      <c r="Y608" s="665"/>
      <c r="Z608" s="666"/>
      <c r="AA608" s="667"/>
      <c r="AB608" s="665">
        <v>0</v>
      </c>
      <c r="AC608" s="665">
        <v>0</v>
      </c>
      <c r="AD608" s="665">
        <v>0</v>
      </c>
      <c r="AE608" s="665">
        <v>0</v>
      </c>
      <c r="AF608" s="665"/>
      <c r="AG608" s="665"/>
      <c r="AH608" s="665"/>
      <c r="AI608" s="665"/>
      <c r="AJ608" s="665"/>
      <c r="AK608" s="665"/>
      <c r="AL608" s="665"/>
      <c r="AM608" s="665"/>
      <c r="AN608" s="665">
        <v>0</v>
      </c>
      <c r="AO608" s="665">
        <v>0</v>
      </c>
      <c r="AP608" s="665">
        <v>0</v>
      </c>
      <c r="AQ608" s="665">
        <v>0</v>
      </c>
      <c r="AR608" s="665">
        <v>0</v>
      </c>
      <c r="AS608" s="665">
        <v>0</v>
      </c>
      <c r="AT608" s="665">
        <v>0</v>
      </c>
      <c r="AU608" s="665">
        <v>0</v>
      </c>
      <c r="AV608" s="664"/>
      <c r="AW608" s="665"/>
      <c r="AX608" s="665"/>
      <c r="AY608" s="665"/>
      <c r="AZ608" s="665"/>
      <c r="BA608" s="665"/>
      <c r="BB608" s="665"/>
      <c r="BC608" s="665"/>
      <c r="BD608" s="665"/>
      <c r="BE608" s="666"/>
      <c r="BF608" s="417"/>
      <c r="BG608" s="408"/>
      <c r="BH608" s="408"/>
      <c r="BI608" s="408"/>
      <c r="BJ608" s="408"/>
      <c r="BK608" s="408"/>
    </row>
    <row r="609" spans="1:63" s="416" customFormat="1" ht="36" customHeight="1">
      <c r="A609" s="411">
        <v>18</v>
      </c>
      <c r="B609" s="688" t="s">
        <v>89</v>
      </c>
      <c r="C609" s="657">
        <v>0</v>
      </c>
      <c r="D609" s="658">
        <v>0</v>
      </c>
      <c r="E609" s="658">
        <v>32.485000000000007</v>
      </c>
      <c r="F609" s="658">
        <v>0.1</v>
      </c>
      <c r="G609" s="658">
        <v>0</v>
      </c>
      <c r="H609" s="658">
        <v>0</v>
      </c>
      <c r="I609" s="658">
        <v>0</v>
      </c>
      <c r="J609" s="658">
        <v>0</v>
      </c>
      <c r="K609" s="658">
        <v>0</v>
      </c>
      <c r="L609" s="658">
        <v>0</v>
      </c>
      <c r="M609" s="658">
        <v>32.485000000000007</v>
      </c>
      <c r="N609" s="659">
        <v>0.1</v>
      </c>
      <c r="O609" s="689">
        <v>0</v>
      </c>
      <c r="P609" s="690">
        <v>0</v>
      </c>
      <c r="Q609" s="690">
        <v>0</v>
      </c>
      <c r="R609" s="690">
        <v>0</v>
      </c>
      <c r="S609" s="690">
        <v>0</v>
      </c>
      <c r="T609" s="690">
        <v>0</v>
      </c>
      <c r="U609" s="690">
        <v>0</v>
      </c>
      <c r="V609" s="690">
        <v>0</v>
      </c>
      <c r="W609" s="690">
        <v>0</v>
      </c>
      <c r="X609" s="690">
        <v>0</v>
      </c>
      <c r="Y609" s="690">
        <v>0</v>
      </c>
      <c r="Z609" s="691">
        <v>0</v>
      </c>
      <c r="AA609" s="674">
        <v>196.32545852999999</v>
      </c>
      <c r="AB609" s="677">
        <v>0</v>
      </c>
      <c r="AC609" s="677">
        <v>0</v>
      </c>
      <c r="AD609" s="690">
        <v>32.485000000000007</v>
      </c>
      <c r="AE609" s="690">
        <v>0.1</v>
      </c>
      <c r="AF609" s="690"/>
      <c r="AG609" s="690"/>
      <c r="AH609" s="690"/>
      <c r="AI609" s="690"/>
      <c r="AJ609" s="690"/>
      <c r="AK609" s="690"/>
      <c r="AL609" s="690">
        <v>32.485000000000007</v>
      </c>
      <c r="AM609" s="690">
        <v>0.1</v>
      </c>
      <c r="AN609" s="690">
        <v>0</v>
      </c>
      <c r="AO609" s="690">
        <v>0</v>
      </c>
      <c r="AP609" s="690">
        <v>0</v>
      </c>
      <c r="AQ609" s="690">
        <v>0</v>
      </c>
      <c r="AR609" s="690">
        <v>0</v>
      </c>
      <c r="AS609" s="690">
        <v>0</v>
      </c>
      <c r="AT609" s="690">
        <v>32.485000000000007</v>
      </c>
      <c r="AU609" s="690">
        <v>0.1</v>
      </c>
      <c r="AV609" s="657">
        <v>0</v>
      </c>
      <c r="AW609" s="658">
        <v>196.32545852999999</v>
      </c>
      <c r="AX609" s="658">
        <v>0</v>
      </c>
      <c r="AY609" s="658">
        <v>0</v>
      </c>
      <c r="AZ609" s="658">
        <v>0</v>
      </c>
      <c r="BA609" s="658">
        <v>196.32545852999999</v>
      </c>
      <c r="BB609" s="658">
        <v>0</v>
      </c>
      <c r="BC609" s="658">
        <v>0</v>
      </c>
      <c r="BD609" s="658">
        <v>0</v>
      </c>
      <c r="BE609" s="673">
        <v>196.32545852999999</v>
      </c>
      <c r="BF609" s="417"/>
    </row>
    <row r="610" spans="1:63" s="390" customFormat="1" ht="12.75">
      <c r="A610" s="411"/>
      <c r="B610" s="360" t="s">
        <v>361</v>
      </c>
      <c r="C610" s="676">
        <v>0</v>
      </c>
      <c r="D610" s="677">
        <v>0</v>
      </c>
      <c r="E610" s="677">
        <v>32.485000000000007</v>
      </c>
      <c r="F610" s="677">
        <v>0.1</v>
      </c>
      <c r="G610" s="677">
        <v>0</v>
      </c>
      <c r="H610" s="677">
        <v>0</v>
      </c>
      <c r="I610" s="677">
        <v>0</v>
      </c>
      <c r="J610" s="677">
        <v>0</v>
      </c>
      <c r="K610" s="677">
        <v>0</v>
      </c>
      <c r="L610" s="677">
        <v>0</v>
      </c>
      <c r="M610" s="677">
        <v>32.485000000000007</v>
      </c>
      <c r="N610" s="678">
        <v>0.1</v>
      </c>
      <c r="O610" s="657">
        <v>0</v>
      </c>
      <c r="P610" s="658">
        <v>0</v>
      </c>
      <c r="Q610" s="658">
        <v>0</v>
      </c>
      <c r="R610" s="658">
        <v>0</v>
      </c>
      <c r="S610" s="658">
        <v>0</v>
      </c>
      <c r="T610" s="658">
        <v>0</v>
      </c>
      <c r="U610" s="658">
        <v>0</v>
      </c>
      <c r="V610" s="658">
        <v>0</v>
      </c>
      <c r="W610" s="658">
        <v>0</v>
      </c>
      <c r="X610" s="658">
        <v>0</v>
      </c>
      <c r="Y610" s="658">
        <v>0</v>
      </c>
      <c r="Z610" s="659">
        <v>0</v>
      </c>
      <c r="AA610" s="679">
        <v>196.32545852999999</v>
      </c>
      <c r="AB610" s="677">
        <v>0</v>
      </c>
      <c r="AC610" s="677">
        <v>0</v>
      </c>
      <c r="AD610" s="658">
        <v>32.485000000000007</v>
      </c>
      <c r="AE610" s="658">
        <v>0.1</v>
      </c>
      <c r="AF610" s="658"/>
      <c r="AG610" s="658"/>
      <c r="AH610" s="658"/>
      <c r="AI610" s="658"/>
      <c r="AJ610" s="658"/>
      <c r="AK610" s="658"/>
      <c r="AL610" s="658">
        <v>32.485000000000007</v>
      </c>
      <c r="AM610" s="658">
        <v>0.1</v>
      </c>
      <c r="AN610" s="658">
        <v>0</v>
      </c>
      <c r="AO610" s="658">
        <v>0</v>
      </c>
      <c r="AP610" s="658">
        <v>0</v>
      </c>
      <c r="AQ610" s="658">
        <v>0</v>
      </c>
      <c r="AR610" s="658">
        <v>0</v>
      </c>
      <c r="AS610" s="658">
        <v>0</v>
      </c>
      <c r="AT610" s="658">
        <v>32.485000000000007</v>
      </c>
      <c r="AU610" s="658">
        <v>0.1</v>
      </c>
      <c r="AV610" s="676">
        <v>0</v>
      </c>
      <c r="AW610" s="677">
        <v>196.32545852999999</v>
      </c>
      <c r="AX610" s="677">
        <v>0</v>
      </c>
      <c r="AY610" s="677">
        <v>0</v>
      </c>
      <c r="AZ610" s="677">
        <v>0</v>
      </c>
      <c r="BA610" s="677">
        <v>196.32545852999999</v>
      </c>
      <c r="BB610" s="677">
        <v>0</v>
      </c>
      <c r="BC610" s="677">
        <v>0</v>
      </c>
      <c r="BD610" s="677">
        <v>0</v>
      </c>
      <c r="BE610" s="678">
        <v>196.32545852999999</v>
      </c>
      <c r="BF610" s="417"/>
      <c r="BG610" s="408"/>
      <c r="BH610" s="408"/>
      <c r="BI610" s="408"/>
      <c r="BJ610" s="408"/>
      <c r="BK610" s="408"/>
    </row>
    <row r="611" spans="1:63" s="390" customFormat="1" ht="12.75">
      <c r="A611" s="411"/>
      <c r="B611" s="360" t="s">
        <v>362</v>
      </c>
      <c r="C611" s="676">
        <v>0</v>
      </c>
      <c r="D611" s="677">
        <v>0</v>
      </c>
      <c r="E611" s="677">
        <v>32.485000000000007</v>
      </c>
      <c r="F611" s="677">
        <v>0</v>
      </c>
      <c r="G611" s="677">
        <v>0</v>
      </c>
      <c r="H611" s="677">
        <v>0</v>
      </c>
      <c r="I611" s="677">
        <v>0</v>
      </c>
      <c r="J611" s="677">
        <v>0</v>
      </c>
      <c r="K611" s="677">
        <v>0</v>
      </c>
      <c r="L611" s="677">
        <v>0</v>
      </c>
      <c r="M611" s="677">
        <v>32.485000000000007</v>
      </c>
      <c r="N611" s="678">
        <v>0</v>
      </c>
      <c r="O611" s="657">
        <v>0</v>
      </c>
      <c r="P611" s="658">
        <v>0</v>
      </c>
      <c r="Q611" s="658">
        <v>0</v>
      </c>
      <c r="R611" s="658">
        <v>0</v>
      </c>
      <c r="S611" s="658">
        <v>0</v>
      </c>
      <c r="T611" s="658">
        <v>0</v>
      </c>
      <c r="U611" s="658">
        <v>0</v>
      </c>
      <c r="V611" s="658">
        <v>0</v>
      </c>
      <c r="W611" s="658">
        <v>0</v>
      </c>
      <c r="X611" s="658">
        <v>0</v>
      </c>
      <c r="Y611" s="658">
        <v>0</v>
      </c>
      <c r="Z611" s="659">
        <v>0</v>
      </c>
      <c r="AA611" s="679">
        <v>183.00297631999999</v>
      </c>
      <c r="AB611" s="677">
        <v>0</v>
      </c>
      <c r="AC611" s="677">
        <v>0</v>
      </c>
      <c r="AD611" s="658">
        <v>32.485000000000007</v>
      </c>
      <c r="AE611" s="658">
        <v>0</v>
      </c>
      <c r="AF611" s="658"/>
      <c r="AG611" s="658"/>
      <c r="AH611" s="658"/>
      <c r="AI611" s="658"/>
      <c r="AJ611" s="658"/>
      <c r="AK611" s="658"/>
      <c r="AL611" s="658">
        <v>32.485000000000007</v>
      </c>
      <c r="AM611" s="658">
        <v>0</v>
      </c>
      <c r="AN611" s="658">
        <v>0</v>
      </c>
      <c r="AO611" s="658">
        <v>0</v>
      </c>
      <c r="AP611" s="658">
        <v>0</v>
      </c>
      <c r="AQ611" s="658">
        <v>0</v>
      </c>
      <c r="AR611" s="658">
        <v>0</v>
      </c>
      <c r="AS611" s="658">
        <v>0</v>
      </c>
      <c r="AT611" s="658">
        <v>32.485000000000007</v>
      </c>
      <c r="AU611" s="658">
        <v>0</v>
      </c>
      <c r="AV611" s="676">
        <v>0</v>
      </c>
      <c r="AW611" s="677">
        <v>183.00297631999999</v>
      </c>
      <c r="AX611" s="677">
        <v>0</v>
      </c>
      <c r="AY611" s="677">
        <v>0</v>
      </c>
      <c r="AZ611" s="677">
        <v>0</v>
      </c>
      <c r="BA611" s="677">
        <v>183.00297631999999</v>
      </c>
      <c r="BB611" s="677">
        <v>0</v>
      </c>
      <c r="BC611" s="677">
        <v>0</v>
      </c>
      <c r="BD611" s="677">
        <v>0</v>
      </c>
      <c r="BE611" s="678">
        <v>183.00297631999999</v>
      </c>
      <c r="BF611" s="417"/>
      <c r="BG611" s="408"/>
      <c r="BH611" s="408"/>
      <c r="BI611" s="408"/>
      <c r="BJ611" s="408"/>
      <c r="BK611" s="408"/>
    </row>
    <row r="612" spans="1:63" s="412" customFormat="1" ht="12.75">
      <c r="A612" s="411"/>
      <c r="B612" s="360" t="s">
        <v>363</v>
      </c>
      <c r="C612" s="676">
        <v>0</v>
      </c>
      <c r="D612" s="677">
        <v>0</v>
      </c>
      <c r="E612" s="677">
        <v>32.369000000000007</v>
      </c>
      <c r="F612" s="677">
        <v>0</v>
      </c>
      <c r="G612" s="677">
        <v>0</v>
      </c>
      <c r="H612" s="677">
        <v>0</v>
      </c>
      <c r="I612" s="677">
        <v>0</v>
      </c>
      <c r="J612" s="677">
        <v>0</v>
      </c>
      <c r="K612" s="677">
        <v>0</v>
      </c>
      <c r="L612" s="677">
        <v>0</v>
      </c>
      <c r="M612" s="677">
        <v>32.369000000000007</v>
      </c>
      <c r="N612" s="678">
        <v>0</v>
      </c>
      <c r="O612" s="657">
        <v>0</v>
      </c>
      <c r="P612" s="658">
        <v>0</v>
      </c>
      <c r="Q612" s="658">
        <v>0</v>
      </c>
      <c r="R612" s="658">
        <v>0</v>
      </c>
      <c r="S612" s="658">
        <v>0</v>
      </c>
      <c r="T612" s="658">
        <v>0</v>
      </c>
      <c r="U612" s="658">
        <v>0</v>
      </c>
      <c r="V612" s="658">
        <v>0</v>
      </c>
      <c r="W612" s="658">
        <v>0</v>
      </c>
      <c r="X612" s="658">
        <v>0</v>
      </c>
      <c r="Y612" s="658">
        <v>0</v>
      </c>
      <c r="Z612" s="659">
        <v>0</v>
      </c>
      <c r="AA612" s="679">
        <v>182.41116387</v>
      </c>
      <c r="AB612" s="677">
        <v>0</v>
      </c>
      <c r="AC612" s="677">
        <v>0</v>
      </c>
      <c r="AD612" s="658">
        <v>32.369000000000007</v>
      </c>
      <c r="AE612" s="658">
        <v>0</v>
      </c>
      <c r="AF612" s="658"/>
      <c r="AG612" s="658"/>
      <c r="AH612" s="658"/>
      <c r="AI612" s="658"/>
      <c r="AJ612" s="658"/>
      <c r="AK612" s="658"/>
      <c r="AL612" s="658">
        <v>32.369000000000007</v>
      </c>
      <c r="AM612" s="658">
        <v>0</v>
      </c>
      <c r="AN612" s="658">
        <v>0</v>
      </c>
      <c r="AO612" s="658">
        <v>0</v>
      </c>
      <c r="AP612" s="658">
        <v>0</v>
      </c>
      <c r="AQ612" s="658">
        <v>0</v>
      </c>
      <c r="AR612" s="658">
        <v>0</v>
      </c>
      <c r="AS612" s="658">
        <v>0</v>
      </c>
      <c r="AT612" s="658">
        <v>32.369000000000007</v>
      </c>
      <c r="AU612" s="658">
        <v>0</v>
      </c>
      <c r="AV612" s="676">
        <v>0</v>
      </c>
      <c r="AW612" s="677">
        <v>182.41116387</v>
      </c>
      <c r="AX612" s="677">
        <v>0</v>
      </c>
      <c r="AY612" s="677">
        <v>0</v>
      </c>
      <c r="AZ612" s="677">
        <v>0</v>
      </c>
      <c r="BA612" s="677">
        <v>182.41116387</v>
      </c>
      <c r="BB612" s="677">
        <v>0</v>
      </c>
      <c r="BC612" s="677">
        <v>0</v>
      </c>
      <c r="BD612" s="677">
        <v>0</v>
      </c>
      <c r="BE612" s="678">
        <v>182.41116387</v>
      </c>
      <c r="BF612" s="417"/>
      <c r="BG612" s="408"/>
      <c r="BH612" s="408"/>
      <c r="BI612" s="408"/>
      <c r="BJ612" s="408"/>
      <c r="BK612" s="408"/>
    </row>
    <row r="613" spans="1:63" s="390" customFormat="1" ht="12.75">
      <c r="A613" s="411"/>
      <c r="B613" s="360" t="s">
        <v>364</v>
      </c>
      <c r="C613" s="676">
        <v>0</v>
      </c>
      <c r="D613" s="677">
        <v>0</v>
      </c>
      <c r="E613" s="677">
        <v>0</v>
      </c>
      <c r="F613" s="677">
        <v>0</v>
      </c>
      <c r="G613" s="677">
        <v>0</v>
      </c>
      <c r="H613" s="677">
        <v>0</v>
      </c>
      <c r="I613" s="677">
        <v>0</v>
      </c>
      <c r="J613" s="677">
        <v>0</v>
      </c>
      <c r="K613" s="677">
        <v>0</v>
      </c>
      <c r="L613" s="677">
        <v>0</v>
      </c>
      <c r="M613" s="677">
        <v>0</v>
      </c>
      <c r="N613" s="678">
        <v>0</v>
      </c>
      <c r="O613" s="657"/>
      <c r="P613" s="658"/>
      <c r="Q613" s="658"/>
      <c r="R613" s="658"/>
      <c r="S613" s="658"/>
      <c r="T613" s="658"/>
      <c r="U613" s="658"/>
      <c r="V613" s="658"/>
      <c r="W613" s="658"/>
      <c r="X613" s="658"/>
      <c r="Y613" s="658"/>
      <c r="Z613" s="659"/>
      <c r="AA613" s="679">
        <v>0</v>
      </c>
      <c r="AB613" s="677">
        <v>0</v>
      </c>
      <c r="AC613" s="677">
        <v>0</v>
      </c>
      <c r="AD613" s="658">
        <v>0</v>
      </c>
      <c r="AE613" s="658">
        <v>0</v>
      </c>
      <c r="AF613" s="658"/>
      <c r="AG613" s="658"/>
      <c r="AH613" s="658"/>
      <c r="AI613" s="658"/>
      <c r="AJ613" s="658"/>
      <c r="AK613" s="658"/>
      <c r="AL613" s="658">
        <v>0</v>
      </c>
      <c r="AM613" s="658">
        <v>0</v>
      </c>
      <c r="AN613" s="658">
        <v>0</v>
      </c>
      <c r="AO613" s="658">
        <v>0</v>
      </c>
      <c r="AP613" s="658">
        <v>0</v>
      </c>
      <c r="AQ613" s="658">
        <v>0</v>
      </c>
      <c r="AR613" s="658">
        <v>0</v>
      </c>
      <c r="AS613" s="658">
        <v>0</v>
      </c>
      <c r="AT613" s="658">
        <v>0</v>
      </c>
      <c r="AU613" s="658">
        <v>0</v>
      </c>
      <c r="AV613" s="676"/>
      <c r="AW613" s="677">
        <v>0</v>
      </c>
      <c r="AX613" s="677"/>
      <c r="AY613" s="677"/>
      <c r="AZ613" s="677"/>
      <c r="BA613" s="677"/>
      <c r="BB613" s="677"/>
      <c r="BC613" s="677"/>
      <c r="BD613" s="677"/>
      <c r="BE613" s="678">
        <v>0</v>
      </c>
      <c r="BF613" s="417"/>
      <c r="BG613" s="408"/>
      <c r="BH613" s="408"/>
      <c r="BI613" s="408"/>
      <c r="BJ613" s="408"/>
      <c r="BK613" s="408"/>
    </row>
    <row r="614" spans="1:63" s="390" customFormat="1" ht="12.75">
      <c r="A614" s="411"/>
      <c r="B614" s="360" t="s">
        <v>365</v>
      </c>
      <c r="C614" s="676">
        <v>0</v>
      </c>
      <c r="D614" s="677">
        <v>0</v>
      </c>
      <c r="E614" s="677">
        <v>0</v>
      </c>
      <c r="F614" s="677">
        <v>0</v>
      </c>
      <c r="G614" s="677">
        <v>0</v>
      </c>
      <c r="H614" s="677">
        <v>0</v>
      </c>
      <c r="I614" s="677">
        <v>0</v>
      </c>
      <c r="J614" s="677">
        <v>0</v>
      </c>
      <c r="K614" s="677">
        <v>0</v>
      </c>
      <c r="L614" s="677">
        <v>0</v>
      </c>
      <c r="M614" s="677">
        <v>0</v>
      </c>
      <c r="N614" s="678">
        <v>0</v>
      </c>
      <c r="O614" s="657"/>
      <c r="P614" s="658"/>
      <c r="Q614" s="658"/>
      <c r="R614" s="658"/>
      <c r="S614" s="658"/>
      <c r="T614" s="658"/>
      <c r="U614" s="658"/>
      <c r="V614" s="658"/>
      <c r="W614" s="658"/>
      <c r="X614" s="658"/>
      <c r="Y614" s="658"/>
      <c r="Z614" s="659"/>
      <c r="AA614" s="679">
        <v>0</v>
      </c>
      <c r="AB614" s="677">
        <v>0</v>
      </c>
      <c r="AC614" s="677">
        <v>0</v>
      </c>
      <c r="AD614" s="658">
        <v>0</v>
      </c>
      <c r="AE614" s="658">
        <v>0</v>
      </c>
      <c r="AF614" s="658"/>
      <c r="AG614" s="658"/>
      <c r="AH614" s="658"/>
      <c r="AI614" s="658"/>
      <c r="AJ614" s="658"/>
      <c r="AK614" s="658"/>
      <c r="AL614" s="658">
        <v>0</v>
      </c>
      <c r="AM614" s="658">
        <v>0</v>
      </c>
      <c r="AN614" s="658">
        <v>0</v>
      </c>
      <c r="AO614" s="658">
        <v>0</v>
      </c>
      <c r="AP614" s="658">
        <v>0</v>
      </c>
      <c r="AQ614" s="658">
        <v>0</v>
      </c>
      <c r="AR614" s="658">
        <v>0</v>
      </c>
      <c r="AS614" s="658">
        <v>0</v>
      </c>
      <c r="AT614" s="658">
        <v>0</v>
      </c>
      <c r="AU614" s="658">
        <v>0</v>
      </c>
      <c r="AV614" s="676"/>
      <c r="AW614" s="677">
        <v>0</v>
      </c>
      <c r="AX614" s="677"/>
      <c r="AY614" s="677"/>
      <c r="AZ614" s="677"/>
      <c r="BA614" s="677"/>
      <c r="BB614" s="677"/>
      <c r="BC614" s="677"/>
      <c r="BD614" s="677"/>
      <c r="BE614" s="678">
        <v>0</v>
      </c>
      <c r="BF614" s="417"/>
      <c r="BG614" s="408"/>
      <c r="BH614" s="408"/>
      <c r="BI614" s="408"/>
      <c r="BJ614" s="408"/>
      <c r="BK614" s="408"/>
    </row>
    <row r="615" spans="1:63" s="390" customFormat="1" ht="12.75">
      <c r="A615" s="411"/>
      <c r="B615" s="360" t="s">
        <v>366</v>
      </c>
      <c r="C615" s="676">
        <v>0</v>
      </c>
      <c r="D615" s="677">
        <v>0</v>
      </c>
      <c r="E615" s="677">
        <v>32.169000000000004</v>
      </c>
      <c r="F615" s="677">
        <v>0</v>
      </c>
      <c r="G615" s="677">
        <v>0</v>
      </c>
      <c r="H615" s="677">
        <v>0</v>
      </c>
      <c r="I615" s="677">
        <v>0</v>
      </c>
      <c r="J615" s="677">
        <v>0</v>
      </c>
      <c r="K615" s="677">
        <v>0</v>
      </c>
      <c r="L615" s="677">
        <v>0</v>
      </c>
      <c r="M615" s="677">
        <v>32.169000000000004</v>
      </c>
      <c r="N615" s="678">
        <v>0</v>
      </c>
      <c r="O615" s="657"/>
      <c r="P615" s="658"/>
      <c r="Q615" s="658"/>
      <c r="R615" s="658"/>
      <c r="S615" s="658"/>
      <c r="T615" s="658"/>
      <c r="U615" s="658"/>
      <c r="V615" s="658"/>
      <c r="W615" s="658"/>
      <c r="X615" s="658"/>
      <c r="Y615" s="658"/>
      <c r="Z615" s="659"/>
      <c r="AA615" s="679">
        <v>181.77792603</v>
      </c>
      <c r="AB615" s="677">
        <v>0</v>
      </c>
      <c r="AC615" s="677">
        <v>0</v>
      </c>
      <c r="AD615" s="658">
        <v>32.169000000000004</v>
      </c>
      <c r="AE615" s="658">
        <v>0</v>
      </c>
      <c r="AF615" s="658"/>
      <c r="AG615" s="658"/>
      <c r="AH615" s="658"/>
      <c r="AI615" s="658"/>
      <c r="AJ615" s="658"/>
      <c r="AK615" s="658"/>
      <c r="AL615" s="658">
        <v>32.169000000000004</v>
      </c>
      <c r="AM615" s="658">
        <v>0</v>
      </c>
      <c r="AN615" s="658">
        <v>0</v>
      </c>
      <c r="AO615" s="658">
        <v>0</v>
      </c>
      <c r="AP615" s="658">
        <v>0</v>
      </c>
      <c r="AQ615" s="658">
        <v>0</v>
      </c>
      <c r="AR615" s="658">
        <v>0</v>
      </c>
      <c r="AS615" s="658">
        <v>0</v>
      </c>
      <c r="AT615" s="658">
        <v>32.169000000000004</v>
      </c>
      <c r="AU615" s="658">
        <v>0</v>
      </c>
      <c r="AV615" s="676"/>
      <c r="AW615" s="677">
        <v>181.77792603</v>
      </c>
      <c r="AX615" s="677"/>
      <c r="AY615" s="677"/>
      <c r="AZ615" s="677"/>
      <c r="BA615" s="677">
        <v>181.77792603</v>
      </c>
      <c r="BB615" s="677"/>
      <c r="BC615" s="677"/>
      <c r="BD615" s="677"/>
      <c r="BE615" s="678">
        <v>181.77792603</v>
      </c>
      <c r="BF615" s="417"/>
      <c r="BG615" s="408"/>
      <c r="BH615" s="408"/>
      <c r="BI615" s="408"/>
      <c r="BJ615" s="408"/>
      <c r="BK615" s="408"/>
    </row>
    <row r="616" spans="1:63" s="408" customFormat="1" ht="12.75">
      <c r="A616" s="411"/>
      <c r="B616" s="360" t="s">
        <v>367</v>
      </c>
      <c r="C616" s="676">
        <v>0</v>
      </c>
      <c r="D616" s="677">
        <v>0</v>
      </c>
      <c r="E616" s="677">
        <v>0.2</v>
      </c>
      <c r="F616" s="677">
        <v>0</v>
      </c>
      <c r="G616" s="677">
        <v>0</v>
      </c>
      <c r="H616" s="677">
        <v>0</v>
      </c>
      <c r="I616" s="677">
        <v>0</v>
      </c>
      <c r="J616" s="677">
        <v>0</v>
      </c>
      <c r="K616" s="677">
        <v>0</v>
      </c>
      <c r="L616" s="677">
        <v>0</v>
      </c>
      <c r="M616" s="677">
        <v>0.2</v>
      </c>
      <c r="N616" s="678">
        <v>0</v>
      </c>
      <c r="O616" s="657"/>
      <c r="P616" s="658"/>
      <c r="Q616" s="658"/>
      <c r="R616" s="658"/>
      <c r="S616" s="658"/>
      <c r="T616" s="658"/>
      <c r="U616" s="658"/>
      <c r="V616" s="658"/>
      <c r="W616" s="658"/>
      <c r="X616" s="658"/>
      <c r="Y616" s="658"/>
      <c r="Z616" s="659"/>
      <c r="AA616" s="679">
        <v>0.63323783999999994</v>
      </c>
      <c r="AB616" s="677">
        <v>0</v>
      </c>
      <c r="AC616" s="677">
        <v>0</v>
      </c>
      <c r="AD616" s="658">
        <v>0.2</v>
      </c>
      <c r="AE616" s="658">
        <v>0</v>
      </c>
      <c r="AF616" s="658"/>
      <c r="AG616" s="658"/>
      <c r="AH616" s="658"/>
      <c r="AI616" s="658"/>
      <c r="AJ616" s="658"/>
      <c r="AK616" s="658"/>
      <c r="AL616" s="658">
        <v>0.2</v>
      </c>
      <c r="AM616" s="658">
        <v>0</v>
      </c>
      <c r="AN616" s="658">
        <v>0</v>
      </c>
      <c r="AO616" s="658">
        <v>0</v>
      </c>
      <c r="AP616" s="658">
        <v>0</v>
      </c>
      <c r="AQ616" s="658">
        <v>0</v>
      </c>
      <c r="AR616" s="658">
        <v>0</v>
      </c>
      <c r="AS616" s="658">
        <v>0</v>
      </c>
      <c r="AT616" s="658">
        <v>0.2</v>
      </c>
      <c r="AU616" s="658">
        <v>0</v>
      </c>
      <c r="AV616" s="676"/>
      <c r="AW616" s="677">
        <v>0.63323783999999994</v>
      </c>
      <c r="AX616" s="677"/>
      <c r="AY616" s="677"/>
      <c r="AZ616" s="677"/>
      <c r="BA616" s="677">
        <v>0.63323783999999994</v>
      </c>
      <c r="BB616" s="677"/>
      <c r="BC616" s="677"/>
      <c r="BD616" s="677"/>
      <c r="BE616" s="678">
        <v>0.63323783999999994</v>
      </c>
      <c r="BF616" s="417"/>
    </row>
    <row r="617" spans="1:63" s="412" customFormat="1" ht="12.75">
      <c r="A617" s="411"/>
      <c r="B617" s="360" t="s">
        <v>368</v>
      </c>
      <c r="C617" s="676">
        <v>0</v>
      </c>
      <c r="D617" s="677">
        <v>0</v>
      </c>
      <c r="E617" s="677">
        <v>0.11599999999999999</v>
      </c>
      <c r="F617" s="677">
        <v>0</v>
      </c>
      <c r="G617" s="677">
        <v>0</v>
      </c>
      <c r="H617" s="677">
        <v>0</v>
      </c>
      <c r="I617" s="677">
        <v>0</v>
      </c>
      <c r="J617" s="677">
        <v>0</v>
      </c>
      <c r="K617" s="677">
        <v>0</v>
      </c>
      <c r="L617" s="677">
        <v>0</v>
      </c>
      <c r="M617" s="677">
        <v>0.11599999999999999</v>
      </c>
      <c r="N617" s="678">
        <v>0</v>
      </c>
      <c r="O617" s="657">
        <v>0</v>
      </c>
      <c r="P617" s="658">
        <v>0</v>
      </c>
      <c r="Q617" s="658">
        <v>0</v>
      </c>
      <c r="R617" s="658">
        <v>0</v>
      </c>
      <c r="S617" s="658">
        <v>0</v>
      </c>
      <c r="T617" s="658">
        <v>0</v>
      </c>
      <c r="U617" s="658">
        <v>0</v>
      </c>
      <c r="V617" s="658">
        <v>0</v>
      </c>
      <c r="W617" s="658">
        <v>0</v>
      </c>
      <c r="X617" s="658">
        <v>0</v>
      </c>
      <c r="Y617" s="658">
        <v>0</v>
      </c>
      <c r="Z617" s="659">
        <v>0</v>
      </c>
      <c r="AA617" s="679">
        <v>0.59181245000000005</v>
      </c>
      <c r="AB617" s="677">
        <v>0</v>
      </c>
      <c r="AC617" s="677">
        <v>0</v>
      </c>
      <c r="AD617" s="658">
        <v>0.11599999999999999</v>
      </c>
      <c r="AE617" s="658">
        <v>0</v>
      </c>
      <c r="AF617" s="658"/>
      <c r="AG617" s="658"/>
      <c r="AH617" s="658"/>
      <c r="AI617" s="658"/>
      <c r="AJ617" s="658"/>
      <c r="AK617" s="658"/>
      <c r="AL617" s="658">
        <v>0.11599999999999999</v>
      </c>
      <c r="AM617" s="658">
        <v>0</v>
      </c>
      <c r="AN617" s="658">
        <v>0</v>
      </c>
      <c r="AO617" s="658">
        <v>0</v>
      </c>
      <c r="AP617" s="658">
        <v>0</v>
      </c>
      <c r="AQ617" s="658">
        <v>0</v>
      </c>
      <c r="AR617" s="658">
        <v>0</v>
      </c>
      <c r="AS617" s="658">
        <v>0</v>
      </c>
      <c r="AT617" s="658">
        <v>0.11599999999999999</v>
      </c>
      <c r="AU617" s="658">
        <v>0</v>
      </c>
      <c r="AV617" s="676">
        <v>0</v>
      </c>
      <c r="AW617" s="677">
        <v>0.59181245000000005</v>
      </c>
      <c r="AX617" s="677">
        <v>0</v>
      </c>
      <c r="AY617" s="677">
        <v>0</v>
      </c>
      <c r="AZ617" s="677">
        <v>0</v>
      </c>
      <c r="BA617" s="677">
        <v>0.59181245000000005</v>
      </c>
      <c r="BB617" s="677">
        <v>0</v>
      </c>
      <c r="BC617" s="677">
        <v>0</v>
      </c>
      <c r="BD617" s="677">
        <v>0</v>
      </c>
      <c r="BE617" s="678">
        <v>0.59181245000000005</v>
      </c>
      <c r="BF617" s="417"/>
      <c r="BG617" s="408"/>
      <c r="BH617" s="408"/>
      <c r="BI617" s="408"/>
      <c r="BJ617" s="408"/>
      <c r="BK617" s="408"/>
    </row>
    <row r="618" spans="1:63" s="408" customFormat="1" ht="12.75">
      <c r="A618" s="411"/>
      <c r="B618" s="360" t="s">
        <v>369</v>
      </c>
      <c r="C618" s="676">
        <v>0</v>
      </c>
      <c r="D618" s="677">
        <v>0</v>
      </c>
      <c r="E618" s="677">
        <v>0</v>
      </c>
      <c r="F618" s="677">
        <v>0</v>
      </c>
      <c r="G618" s="677">
        <v>0</v>
      </c>
      <c r="H618" s="677">
        <v>0</v>
      </c>
      <c r="I618" s="677">
        <v>0</v>
      </c>
      <c r="J618" s="677">
        <v>0</v>
      </c>
      <c r="K618" s="677">
        <v>0</v>
      </c>
      <c r="L618" s="677">
        <v>0</v>
      </c>
      <c r="M618" s="677">
        <v>0</v>
      </c>
      <c r="N618" s="678">
        <v>0</v>
      </c>
      <c r="O618" s="657"/>
      <c r="P618" s="658"/>
      <c r="Q618" s="658"/>
      <c r="R618" s="658"/>
      <c r="S618" s="658"/>
      <c r="T618" s="658"/>
      <c r="U618" s="658"/>
      <c r="V618" s="658"/>
      <c r="W618" s="658"/>
      <c r="X618" s="658"/>
      <c r="Y618" s="658"/>
      <c r="Z618" s="659"/>
      <c r="AA618" s="679">
        <v>0</v>
      </c>
      <c r="AB618" s="677">
        <v>0</v>
      </c>
      <c r="AC618" s="677">
        <v>0</v>
      </c>
      <c r="AD618" s="658">
        <v>0</v>
      </c>
      <c r="AE618" s="658">
        <v>0</v>
      </c>
      <c r="AF618" s="658"/>
      <c r="AG618" s="658"/>
      <c r="AH618" s="658"/>
      <c r="AI618" s="658"/>
      <c r="AJ618" s="658"/>
      <c r="AK618" s="658"/>
      <c r="AL618" s="658">
        <v>0</v>
      </c>
      <c r="AM618" s="658">
        <v>0</v>
      </c>
      <c r="AN618" s="658">
        <v>0</v>
      </c>
      <c r="AO618" s="658">
        <v>0</v>
      </c>
      <c r="AP618" s="658">
        <v>0</v>
      </c>
      <c r="AQ618" s="658">
        <v>0</v>
      </c>
      <c r="AR618" s="658">
        <v>0</v>
      </c>
      <c r="AS618" s="658">
        <v>0</v>
      </c>
      <c r="AT618" s="658">
        <v>0</v>
      </c>
      <c r="AU618" s="658">
        <v>0</v>
      </c>
      <c r="AV618" s="676"/>
      <c r="AW618" s="677">
        <v>0</v>
      </c>
      <c r="AX618" s="677"/>
      <c r="AY618" s="677"/>
      <c r="AZ618" s="677"/>
      <c r="BA618" s="677"/>
      <c r="BB618" s="677"/>
      <c r="BC618" s="677"/>
      <c r="BD618" s="677"/>
      <c r="BE618" s="678">
        <v>0</v>
      </c>
      <c r="BF618" s="417"/>
    </row>
    <row r="619" spans="1:63" s="408" customFormat="1" ht="12.75">
      <c r="A619" s="411"/>
      <c r="B619" s="360" t="s">
        <v>370</v>
      </c>
      <c r="C619" s="676">
        <v>0</v>
      </c>
      <c r="D619" s="677">
        <v>0</v>
      </c>
      <c r="E619" s="677">
        <v>0</v>
      </c>
      <c r="F619" s="677">
        <v>0</v>
      </c>
      <c r="G619" s="677">
        <v>0</v>
      </c>
      <c r="H619" s="677">
        <v>0</v>
      </c>
      <c r="I619" s="677">
        <v>0</v>
      </c>
      <c r="J619" s="677">
        <v>0</v>
      </c>
      <c r="K619" s="677">
        <v>0</v>
      </c>
      <c r="L619" s="677">
        <v>0</v>
      </c>
      <c r="M619" s="677">
        <v>0</v>
      </c>
      <c r="N619" s="678">
        <v>0</v>
      </c>
      <c r="O619" s="657"/>
      <c r="P619" s="658"/>
      <c r="Q619" s="658"/>
      <c r="R619" s="658"/>
      <c r="S619" s="658"/>
      <c r="T619" s="658"/>
      <c r="U619" s="658"/>
      <c r="V619" s="658"/>
      <c r="W619" s="658"/>
      <c r="X619" s="658"/>
      <c r="Y619" s="658"/>
      <c r="Z619" s="659"/>
      <c r="AA619" s="679">
        <v>0</v>
      </c>
      <c r="AB619" s="677">
        <v>0</v>
      </c>
      <c r="AC619" s="677">
        <v>0</v>
      </c>
      <c r="AD619" s="658">
        <v>0</v>
      </c>
      <c r="AE619" s="658">
        <v>0</v>
      </c>
      <c r="AF619" s="658"/>
      <c r="AG619" s="658"/>
      <c r="AH619" s="658"/>
      <c r="AI619" s="658"/>
      <c r="AJ619" s="658"/>
      <c r="AK619" s="658"/>
      <c r="AL619" s="658">
        <v>0</v>
      </c>
      <c r="AM619" s="658">
        <v>0</v>
      </c>
      <c r="AN619" s="658">
        <v>0</v>
      </c>
      <c r="AO619" s="658">
        <v>0</v>
      </c>
      <c r="AP619" s="658">
        <v>0</v>
      </c>
      <c r="AQ619" s="658">
        <v>0</v>
      </c>
      <c r="AR619" s="658">
        <v>0</v>
      </c>
      <c r="AS619" s="658">
        <v>0</v>
      </c>
      <c r="AT619" s="658">
        <v>0</v>
      </c>
      <c r="AU619" s="658">
        <v>0</v>
      </c>
      <c r="AV619" s="676"/>
      <c r="AW619" s="677">
        <v>0</v>
      </c>
      <c r="AX619" s="677"/>
      <c r="AY619" s="677"/>
      <c r="AZ619" s="677"/>
      <c r="BA619" s="677"/>
      <c r="BB619" s="677"/>
      <c r="BC619" s="677"/>
      <c r="BD619" s="677"/>
      <c r="BE619" s="678">
        <v>0</v>
      </c>
      <c r="BF619" s="417"/>
    </row>
    <row r="620" spans="1:63" s="408" customFormat="1" ht="12.75">
      <c r="A620" s="411"/>
      <c r="B620" s="360" t="s">
        <v>371</v>
      </c>
      <c r="C620" s="676">
        <v>0</v>
      </c>
      <c r="D620" s="677">
        <v>0</v>
      </c>
      <c r="E620" s="677">
        <v>0.106</v>
      </c>
      <c r="F620" s="677">
        <v>0</v>
      </c>
      <c r="G620" s="677">
        <v>0</v>
      </c>
      <c r="H620" s="677">
        <v>0</v>
      </c>
      <c r="I620" s="677">
        <v>0</v>
      </c>
      <c r="J620" s="677">
        <v>0</v>
      </c>
      <c r="K620" s="677">
        <v>0</v>
      </c>
      <c r="L620" s="677">
        <v>0</v>
      </c>
      <c r="M620" s="677">
        <v>0.106</v>
      </c>
      <c r="N620" s="678">
        <v>0</v>
      </c>
      <c r="O620" s="657"/>
      <c r="P620" s="658"/>
      <c r="Q620" s="658"/>
      <c r="R620" s="658"/>
      <c r="S620" s="658"/>
      <c r="T620" s="658"/>
      <c r="U620" s="658"/>
      <c r="V620" s="658"/>
      <c r="W620" s="658"/>
      <c r="X620" s="658"/>
      <c r="Y620" s="658"/>
      <c r="Z620" s="659"/>
      <c r="AA620" s="679">
        <v>0.57089665000000001</v>
      </c>
      <c r="AB620" s="677">
        <v>0</v>
      </c>
      <c r="AC620" s="677">
        <v>0</v>
      </c>
      <c r="AD620" s="658">
        <v>0.106</v>
      </c>
      <c r="AE620" s="658">
        <v>0</v>
      </c>
      <c r="AF620" s="658"/>
      <c r="AG620" s="658"/>
      <c r="AH620" s="658"/>
      <c r="AI620" s="658"/>
      <c r="AJ620" s="658"/>
      <c r="AK620" s="658"/>
      <c r="AL620" s="658">
        <v>0.106</v>
      </c>
      <c r="AM620" s="658">
        <v>0</v>
      </c>
      <c r="AN620" s="658">
        <v>0</v>
      </c>
      <c r="AO620" s="658">
        <v>0</v>
      </c>
      <c r="AP620" s="658">
        <v>0</v>
      </c>
      <c r="AQ620" s="658">
        <v>0</v>
      </c>
      <c r="AR620" s="658">
        <v>0</v>
      </c>
      <c r="AS620" s="658">
        <v>0</v>
      </c>
      <c r="AT620" s="658">
        <v>0.106</v>
      </c>
      <c r="AU620" s="658">
        <v>0</v>
      </c>
      <c r="AV620" s="676"/>
      <c r="AW620" s="677">
        <v>0.57089665000000001</v>
      </c>
      <c r="AX620" s="677"/>
      <c r="AY620" s="677"/>
      <c r="AZ620" s="677"/>
      <c r="BA620" s="677">
        <v>0.57089665000000001</v>
      </c>
      <c r="BB620" s="677"/>
      <c r="BC620" s="677"/>
      <c r="BD620" s="677"/>
      <c r="BE620" s="678">
        <v>0.57089665000000001</v>
      </c>
      <c r="BF620" s="417"/>
    </row>
    <row r="621" spans="1:63" s="408" customFormat="1" ht="12.75">
      <c r="A621" s="411"/>
      <c r="B621" s="360" t="s">
        <v>372</v>
      </c>
      <c r="C621" s="676">
        <v>0</v>
      </c>
      <c r="D621" s="677">
        <v>0</v>
      </c>
      <c r="E621" s="677">
        <v>0.01</v>
      </c>
      <c r="F621" s="677">
        <v>0</v>
      </c>
      <c r="G621" s="677">
        <v>0</v>
      </c>
      <c r="H621" s="677">
        <v>0</v>
      </c>
      <c r="I621" s="677">
        <v>0</v>
      </c>
      <c r="J621" s="677">
        <v>0</v>
      </c>
      <c r="K621" s="677">
        <v>0</v>
      </c>
      <c r="L621" s="677">
        <v>0</v>
      </c>
      <c r="M621" s="677">
        <v>0.01</v>
      </c>
      <c r="N621" s="678">
        <v>0</v>
      </c>
      <c r="O621" s="657"/>
      <c r="P621" s="658"/>
      <c r="Q621" s="658"/>
      <c r="R621" s="658"/>
      <c r="S621" s="658"/>
      <c r="T621" s="658"/>
      <c r="U621" s="658"/>
      <c r="V621" s="658"/>
      <c r="W621" s="658"/>
      <c r="X621" s="658"/>
      <c r="Y621" s="658"/>
      <c r="Z621" s="659"/>
      <c r="AA621" s="679">
        <v>2.0915799999999998E-2</v>
      </c>
      <c r="AB621" s="677">
        <v>0</v>
      </c>
      <c r="AC621" s="677">
        <v>0</v>
      </c>
      <c r="AD621" s="658">
        <v>0.01</v>
      </c>
      <c r="AE621" s="658">
        <v>0</v>
      </c>
      <c r="AF621" s="658"/>
      <c r="AG621" s="658"/>
      <c r="AH621" s="658"/>
      <c r="AI621" s="658"/>
      <c r="AJ621" s="658"/>
      <c r="AK621" s="658"/>
      <c r="AL621" s="658">
        <v>0.01</v>
      </c>
      <c r="AM621" s="658">
        <v>0</v>
      </c>
      <c r="AN621" s="658">
        <v>0</v>
      </c>
      <c r="AO621" s="658">
        <v>0</v>
      </c>
      <c r="AP621" s="658">
        <v>0</v>
      </c>
      <c r="AQ621" s="658">
        <v>0</v>
      </c>
      <c r="AR621" s="658">
        <v>0</v>
      </c>
      <c r="AS621" s="658">
        <v>0</v>
      </c>
      <c r="AT621" s="658">
        <v>0.01</v>
      </c>
      <c r="AU621" s="658">
        <v>0</v>
      </c>
      <c r="AV621" s="676"/>
      <c r="AW621" s="677">
        <v>2.0915799999999998E-2</v>
      </c>
      <c r="AX621" s="677"/>
      <c r="AY621" s="677"/>
      <c r="AZ621" s="677"/>
      <c r="BA621" s="677">
        <v>2.0915799999999998E-2</v>
      </c>
      <c r="BB621" s="677"/>
      <c r="BC621" s="677"/>
      <c r="BD621" s="677"/>
      <c r="BE621" s="678">
        <v>2.0915799999999998E-2</v>
      </c>
      <c r="BF621" s="417"/>
    </row>
    <row r="622" spans="1:63" s="412" customFormat="1" ht="12.75">
      <c r="A622" s="411"/>
      <c r="B622" s="360" t="s">
        <v>373</v>
      </c>
      <c r="C622" s="676">
        <v>0</v>
      </c>
      <c r="D622" s="677">
        <v>0</v>
      </c>
      <c r="E622" s="677">
        <v>0</v>
      </c>
      <c r="F622" s="677">
        <v>0.1</v>
      </c>
      <c r="G622" s="677">
        <v>0</v>
      </c>
      <c r="H622" s="677">
        <v>0</v>
      </c>
      <c r="I622" s="677">
        <v>0</v>
      </c>
      <c r="J622" s="677">
        <v>0</v>
      </c>
      <c r="K622" s="677">
        <v>0</v>
      </c>
      <c r="L622" s="677">
        <v>0</v>
      </c>
      <c r="M622" s="677">
        <v>0</v>
      </c>
      <c r="N622" s="678">
        <v>0.1</v>
      </c>
      <c r="O622" s="657">
        <v>0</v>
      </c>
      <c r="P622" s="658">
        <v>0</v>
      </c>
      <c r="Q622" s="658">
        <v>0</v>
      </c>
      <c r="R622" s="658">
        <v>0</v>
      </c>
      <c r="S622" s="658">
        <v>0</v>
      </c>
      <c r="T622" s="658">
        <v>0</v>
      </c>
      <c r="U622" s="658">
        <v>0</v>
      </c>
      <c r="V622" s="658">
        <v>0</v>
      </c>
      <c r="W622" s="658">
        <v>0</v>
      </c>
      <c r="X622" s="658">
        <v>0</v>
      </c>
      <c r="Y622" s="658">
        <v>0</v>
      </c>
      <c r="Z622" s="659">
        <v>0</v>
      </c>
      <c r="AA622" s="679">
        <v>13.32248221</v>
      </c>
      <c r="AB622" s="677">
        <v>0</v>
      </c>
      <c r="AC622" s="677">
        <v>0</v>
      </c>
      <c r="AD622" s="658">
        <v>0</v>
      </c>
      <c r="AE622" s="658">
        <v>0.1</v>
      </c>
      <c r="AF622" s="658"/>
      <c r="AG622" s="658"/>
      <c r="AH622" s="658"/>
      <c r="AI622" s="658"/>
      <c r="AJ622" s="658"/>
      <c r="AK622" s="658"/>
      <c r="AL622" s="658">
        <v>0</v>
      </c>
      <c r="AM622" s="658">
        <v>0.1</v>
      </c>
      <c r="AN622" s="658">
        <v>0</v>
      </c>
      <c r="AO622" s="658">
        <v>0</v>
      </c>
      <c r="AP622" s="658">
        <v>0</v>
      </c>
      <c r="AQ622" s="658">
        <v>0</v>
      </c>
      <c r="AR622" s="658">
        <v>0</v>
      </c>
      <c r="AS622" s="658">
        <v>0</v>
      </c>
      <c r="AT622" s="658">
        <v>0</v>
      </c>
      <c r="AU622" s="658">
        <v>0.1</v>
      </c>
      <c r="AV622" s="676">
        <v>0</v>
      </c>
      <c r="AW622" s="677">
        <v>13.32248221</v>
      </c>
      <c r="AX622" s="677">
        <v>0</v>
      </c>
      <c r="AY622" s="677">
        <v>0</v>
      </c>
      <c r="AZ622" s="677">
        <v>0</v>
      </c>
      <c r="BA622" s="677">
        <v>13.32248221</v>
      </c>
      <c r="BB622" s="677">
        <v>0</v>
      </c>
      <c r="BC622" s="677">
        <v>0</v>
      </c>
      <c r="BD622" s="677">
        <v>0</v>
      </c>
      <c r="BE622" s="678">
        <v>13.32248221</v>
      </c>
      <c r="BF622" s="417"/>
      <c r="BG622" s="408"/>
      <c r="BH622" s="408"/>
      <c r="BI622" s="408"/>
      <c r="BJ622" s="408"/>
      <c r="BK622" s="408"/>
    </row>
    <row r="623" spans="1:63" s="390" customFormat="1" ht="12.75">
      <c r="A623" s="411"/>
      <c r="B623" s="360" t="s">
        <v>374</v>
      </c>
      <c r="C623" s="676">
        <v>0</v>
      </c>
      <c r="D623" s="677">
        <v>0</v>
      </c>
      <c r="E623" s="677">
        <v>0</v>
      </c>
      <c r="F623" s="677">
        <v>0</v>
      </c>
      <c r="G623" s="677">
        <v>0</v>
      </c>
      <c r="H623" s="677">
        <v>0</v>
      </c>
      <c r="I623" s="677">
        <v>0</v>
      </c>
      <c r="J623" s="677">
        <v>0</v>
      </c>
      <c r="K623" s="677">
        <v>0</v>
      </c>
      <c r="L623" s="677">
        <v>0</v>
      </c>
      <c r="M623" s="677">
        <v>0</v>
      </c>
      <c r="N623" s="678">
        <v>0</v>
      </c>
      <c r="O623" s="657"/>
      <c r="P623" s="658"/>
      <c r="Q623" s="658"/>
      <c r="R623" s="658"/>
      <c r="S623" s="658"/>
      <c r="T623" s="658"/>
      <c r="U623" s="658"/>
      <c r="V623" s="658"/>
      <c r="W623" s="658"/>
      <c r="X623" s="658"/>
      <c r="Y623" s="658"/>
      <c r="Z623" s="659"/>
      <c r="AA623" s="679">
        <v>0</v>
      </c>
      <c r="AB623" s="677">
        <v>0</v>
      </c>
      <c r="AC623" s="677">
        <v>0</v>
      </c>
      <c r="AD623" s="658">
        <v>0</v>
      </c>
      <c r="AE623" s="658">
        <v>0</v>
      </c>
      <c r="AF623" s="658"/>
      <c r="AG623" s="658"/>
      <c r="AH623" s="658"/>
      <c r="AI623" s="658"/>
      <c r="AJ623" s="658"/>
      <c r="AK623" s="658"/>
      <c r="AL623" s="658">
        <v>0</v>
      </c>
      <c r="AM623" s="658">
        <v>0</v>
      </c>
      <c r="AN623" s="658">
        <v>0</v>
      </c>
      <c r="AO623" s="658">
        <v>0</v>
      </c>
      <c r="AP623" s="658">
        <v>0</v>
      </c>
      <c r="AQ623" s="658">
        <v>0</v>
      </c>
      <c r="AR623" s="658">
        <v>0</v>
      </c>
      <c r="AS623" s="658">
        <v>0</v>
      </c>
      <c r="AT623" s="658">
        <v>0</v>
      </c>
      <c r="AU623" s="658">
        <v>0</v>
      </c>
      <c r="AV623" s="676"/>
      <c r="AW623" s="677">
        <v>0</v>
      </c>
      <c r="AX623" s="677"/>
      <c r="AY623" s="677"/>
      <c r="AZ623" s="677"/>
      <c r="BA623" s="677"/>
      <c r="BB623" s="677"/>
      <c r="BC623" s="677"/>
      <c r="BD623" s="677"/>
      <c r="BE623" s="678">
        <v>0</v>
      </c>
      <c r="BF623" s="417"/>
      <c r="BG623" s="408"/>
      <c r="BH623" s="408"/>
      <c r="BI623" s="408"/>
      <c r="BJ623" s="408"/>
      <c r="BK623" s="408"/>
    </row>
    <row r="624" spans="1:63" s="390" customFormat="1" ht="12.75">
      <c r="A624" s="411"/>
      <c r="B624" s="360" t="s">
        <v>375</v>
      </c>
      <c r="C624" s="676">
        <v>0</v>
      </c>
      <c r="D624" s="677">
        <v>0</v>
      </c>
      <c r="E624" s="677">
        <v>0</v>
      </c>
      <c r="F624" s="677">
        <v>0</v>
      </c>
      <c r="G624" s="677">
        <v>0</v>
      </c>
      <c r="H624" s="677">
        <v>0</v>
      </c>
      <c r="I624" s="677">
        <v>0</v>
      </c>
      <c r="J624" s="677">
        <v>0</v>
      </c>
      <c r="K624" s="677">
        <v>0</v>
      </c>
      <c r="L624" s="677">
        <v>0</v>
      </c>
      <c r="M624" s="677">
        <v>0</v>
      </c>
      <c r="N624" s="678">
        <v>0</v>
      </c>
      <c r="O624" s="657"/>
      <c r="P624" s="658"/>
      <c r="Q624" s="658"/>
      <c r="R624" s="658"/>
      <c r="S624" s="658"/>
      <c r="T624" s="658"/>
      <c r="U624" s="658"/>
      <c r="V624" s="658"/>
      <c r="W624" s="658"/>
      <c r="X624" s="658"/>
      <c r="Y624" s="658"/>
      <c r="Z624" s="659"/>
      <c r="AA624" s="679">
        <v>0</v>
      </c>
      <c r="AB624" s="677">
        <v>0</v>
      </c>
      <c r="AC624" s="677">
        <v>0</v>
      </c>
      <c r="AD624" s="658">
        <v>0</v>
      </c>
      <c r="AE624" s="658">
        <v>0</v>
      </c>
      <c r="AF624" s="658"/>
      <c r="AG624" s="658"/>
      <c r="AH624" s="658"/>
      <c r="AI624" s="658"/>
      <c r="AJ624" s="658"/>
      <c r="AK624" s="658"/>
      <c r="AL624" s="658">
        <v>0</v>
      </c>
      <c r="AM624" s="658">
        <v>0</v>
      </c>
      <c r="AN624" s="658">
        <v>0</v>
      </c>
      <c r="AO624" s="658">
        <v>0</v>
      </c>
      <c r="AP624" s="658">
        <v>0</v>
      </c>
      <c r="AQ624" s="658">
        <v>0</v>
      </c>
      <c r="AR624" s="658">
        <v>0</v>
      </c>
      <c r="AS624" s="658">
        <v>0</v>
      </c>
      <c r="AT624" s="658">
        <v>0</v>
      </c>
      <c r="AU624" s="658">
        <v>0</v>
      </c>
      <c r="AV624" s="676"/>
      <c r="AW624" s="677">
        <v>0</v>
      </c>
      <c r="AX624" s="677"/>
      <c r="AY624" s="677"/>
      <c r="AZ624" s="677"/>
      <c r="BA624" s="677"/>
      <c r="BB624" s="677"/>
      <c r="BC624" s="677"/>
      <c r="BD624" s="677"/>
      <c r="BE624" s="678">
        <v>0</v>
      </c>
      <c r="BF624" s="417"/>
      <c r="BG624" s="408"/>
      <c r="BH624" s="408"/>
      <c r="BI624" s="408"/>
      <c r="BJ624" s="408"/>
      <c r="BK624" s="408"/>
    </row>
    <row r="625" spans="1:63" s="390" customFormat="1" ht="12.75">
      <c r="A625" s="411"/>
      <c r="B625" s="360" t="s">
        <v>376</v>
      </c>
      <c r="C625" s="676">
        <v>0</v>
      </c>
      <c r="D625" s="677">
        <v>0</v>
      </c>
      <c r="E625" s="677">
        <v>0</v>
      </c>
      <c r="F625" s="677">
        <v>0.1</v>
      </c>
      <c r="G625" s="677">
        <v>0</v>
      </c>
      <c r="H625" s="677">
        <v>0</v>
      </c>
      <c r="I625" s="677">
        <v>0</v>
      </c>
      <c r="J625" s="677">
        <v>0</v>
      </c>
      <c r="K625" s="677">
        <v>0</v>
      </c>
      <c r="L625" s="677">
        <v>0</v>
      </c>
      <c r="M625" s="677">
        <v>0</v>
      </c>
      <c r="N625" s="678">
        <v>0.1</v>
      </c>
      <c r="O625" s="657"/>
      <c r="P625" s="658"/>
      <c r="Q625" s="658"/>
      <c r="R625" s="658"/>
      <c r="S625" s="658"/>
      <c r="T625" s="658"/>
      <c r="U625" s="658"/>
      <c r="V625" s="658"/>
      <c r="W625" s="658"/>
      <c r="X625" s="658"/>
      <c r="Y625" s="658"/>
      <c r="Z625" s="659"/>
      <c r="AA625" s="679">
        <v>13.32248221</v>
      </c>
      <c r="AB625" s="677">
        <v>0</v>
      </c>
      <c r="AC625" s="677">
        <v>0</v>
      </c>
      <c r="AD625" s="658">
        <v>0</v>
      </c>
      <c r="AE625" s="658">
        <v>0.1</v>
      </c>
      <c r="AF625" s="658"/>
      <c r="AG625" s="658"/>
      <c r="AH625" s="658"/>
      <c r="AI625" s="658"/>
      <c r="AJ625" s="658"/>
      <c r="AK625" s="658"/>
      <c r="AL625" s="658">
        <v>0</v>
      </c>
      <c r="AM625" s="658">
        <v>0.1</v>
      </c>
      <c r="AN625" s="658">
        <v>0</v>
      </c>
      <c r="AO625" s="658">
        <v>0</v>
      </c>
      <c r="AP625" s="658">
        <v>0</v>
      </c>
      <c r="AQ625" s="658">
        <v>0</v>
      </c>
      <c r="AR625" s="658">
        <v>0</v>
      </c>
      <c r="AS625" s="658">
        <v>0</v>
      </c>
      <c r="AT625" s="658">
        <v>0</v>
      </c>
      <c r="AU625" s="658">
        <v>0.1</v>
      </c>
      <c r="AV625" s="676"/>
      <c r="AW625" s="677">
        <v>13.32248221</v>
      </c>
      <c r="AX625" s="677"/>
      <c r="AY625" s="677"/>
      <c r="AZ625" s="677"/>
      <c r="BA625" s="677">
        <v>13.32248221</v>
      </c>
      <c r="BB625" s="677"/>
      <c r="BC625" s="677"/>
      <c r="BD625" s="677"/>
      <c r="BE625" s="678">
        <v>13.32248221</v>
      </c>
      <c r="BF625" s="417"/>
      <c r="BG625" s="408"/>
      <c r="BH625" s="408"/>
      <c r="BI625" s="408"/>
      <c r="BJ625" s="408"/>
      <c r="BK625" s="408"/>
    </row>
    <row r="626" spans="1:63" s="390" customFormat="1" ht="12.75">
      <c r="A626" s="411"/>
      <c r="B626" s="360" t="s">
        <v>377</v>
      </c>
      <c r="C626" s="676">
        <v>0</v>
      </c>
      <c r="D626" s="677">
        <v>0</v>
      </c>
      <c r="E626" s="677">
        <v>0</v>
      </c>
      <c r="F626" s="677">
        <v>0</v>
      </c>
      <c r="G626" s="677">
        <v>0</v>
      </c>
      <c r="H626" s="677">
        <v>0</v>
      </c>
      <c r="I626" s="677">
        <v>0</v>
      </c>
      <c r="J626" s="677">
        <v>0</v>
      </c>
      <c r="K626" s="677">
        <v>0</v>
      </c>
      <c r="L626" s="677">
        <v>0</v>
      </c>
      <c r="M626" s="677">
        <v>0</v>
      </c>
      <c r="N626" s="678">
        <v>0</v>
      </c>
      <c r="O626" s="657"/>
      <c r="P626" s="658"/>
      <c r="Q626" s="658"/>
      <c r="R626" s="658"/>
      <c r="S626" s="658"/>
      <c r="T626" s="658"/>
      <c r="U626" s="658"/>
      <c r="V626" s="658"/>
      <c r="W626" s="658"/>
      <c r="X626" s="658"/>
      <c r="Y626" s="658"/>
      <c r="Z626" s="659"/>
      <c r="AA626" s="679">
        <v>0</v>
      </c>
      <c r="AB626" s="677">
        <v>0</v>
      </c>
      <c r="AC626" s="677">
        <v>0</v>
      </c>
      <c r="AD626" s="658">
        <v>0</v>
      </c>
      <c r="AE626" s="658">
        <v>0</v>
      </c>
      <c r="AF626" s="658"/>
      <c r="AG626" s="658"/>
      <c r="AH626" s="658"/>
      <c r="AI626" s="658"/>
      <c r="AJ626" s="658"/>
      <c r="AK626" s="658"/>
      <c r="AL626" s="658">
        <v>0</v>
      </c>
      <c r="AM626" s="658">
        <v>0</v>
      </c>
      <c r="AN626" s="658">
        <v>0</v>
      </c>
      <c r="AO626" s="658">
        <v>0</v>
      </c>
      <c r="AP626" s="658">
        <v>0</v>
      </c>
      <c r="AQ626" s="658">
        <v>0</v>
      </c>
      <c r="AR626" s="658">
        <v>0</v>
      </c>
      <c r="AS626" s="658">
        <v>0</v>
      </c>
      <c r="AT626" s="658">
        <v>0</v>
      </c>
      <c r="AU626" s="658">
        <v>0</v>
      </c>
      <c r="AV626" s="657"/>
      <c r="AW626" s="677">
        <v>0</v>
      </c>
      <c r="AX626" s="658"/>
      <c r="AY626" s="658"/>
      <c r="AZ626" s="658"/>
      <c r="BA626" s="658"/>
      <c r="BB626" s="658"/>
      <c r="BC626" s="658"/>
      <c r="BD626" s="658"/>
      <c r="BE626" s="678">
        <v>0</v>
      </c>
      <c r="BF626" s="417"/>
      <c r="BG626" s="408"/>
      <c r="BH626" s="408"/>
      <c r="BI626" s="408"/>
      <c r="BJ626" s="408"/>
      <c r="BK626" s="408"/>
    </row>
    <row r="627" spans="1:63" s="390" customFormat="1" ht="12.75">
      <c r="A627" s="411"/>
      <c r="B627" s="360" t="s">
        <v>67</v>
      </c>
      <c r="C627" s="676">
        <v>0</v>
      </c>
      <c r="D627" s="677">
        <v>0</v>
      </c>
      <c r="E627" s="677">
        <v>0</v>
      </c>
      <c r="F627" s="677">
        <v>0</v>
      </c>
      <c r="G627" s="677">
        <v>0</v>
      </c>
      <c r="H627" s="677">
        <v>0</v>
      </c>
      <c r="I627" s="677">
        <v>0</v>
      </c>
      <c r="J627" s="677">
        <v>0</v>
      </c>
      <c r="K627" s="677">
        <v>0</v>
      </c>
      <c r="L627" s="677">
        <v>0</v>
      </c>
      <c r="M627" s="677">
        <v>0</v>
      </c>
      <c r="N627" s="678">
        <v>0</v>
      </c>
      <c r="O627" s="657"/>
      <c r="P627" s="658"/>
      <c r="Q627" s="658"/>
      <c r="R627" s="658"/>
      <c r="S627" s="658"/>
      <c r="T627" s="658"/>
      <c r="U627" s="658"/>
      <c r="V627" s="658"/>
      <c r="W627" s="658"/>
      <c r="X627" s="658"/>
      <c r="Y627" s="658"/>
      <c r="Z627" s="659"/>
      <c r="AA627" s="679">
        <v>0</v>
      </c>
      <c r="AB627" s="677">
        <v>0</v>
      </c>
      <c r="AC627" s="677">
        <v>0</v>
      </c>
      <c r="AD627" s="658">
        <v>0</v>
      </c>
      <c r="AE627" s="658">
        <v>0</v>
      </c>
      <c r="AF627" s="658"/>
      <c r="AG627" s="658"/>
      <c r="AH627" s="658"/>
      <c r="AI627" s="658"/>
      <c r="AJ627" s="658"/>
      <c r="AK627" s="658"/>
      <c r="AL627" s="658">
        <v>0</v>
      </c>
      <c r="AM627" s="658">
        <v>0</v>
      </c>
      <c r="AN627" s="658">
        <v>0</v>
      </c>
      <c r="AO627" s="658">
        <v>0</v>
      </c>
      <c r="AP627" s="658">
        <v>0</v>
      </c>
      <c r="AQ627" s="658">
        <v>0</v>
      </c>
      <c r="AR627" s="658">
        <v>0</v>
      </c>
      <c r="AS627" s="658">
        <v>0</v>
      </c>
      <c r="AT627" s="658">
        <v>0</v>
      </c>
      <c r="AU627" s="658">
        <v>0</v>
      </c>
      <c r="AV627" s="657"/>
      <c r="AW627" s="677">
        <v>0</v>
      </c>
      <c r="AX627" s="658"/>
      <c r="AY627" s="658"/>
      <c r="AZ627" s="658"/>
      <c r="BA627" s="658"/>
      <c r="BB627" s="658"/>
      <c r="BC627" s="658"/>
      <c r="BD627" s="658"/>
      <c r="BE627" s="678">
        <v>0</v>
      </c>
      <c r="BF627" s="417"/>
      <c r="BG627" s="408"/>
      <c r="BH627" s="408"/>
      <c r="BI627" s="408"/>
      <c r="BJ627" s="408"/>
      <c r="BK627" s="408"/>
    </row>
    <row r="628" spans="1:63" s="416" customFormat="1" ht="25.5">
      <c r="A628" s="411">
        <v>19</v>
      </c>
      <c r="B628" s="688" t="s">
        <v>90</v>
      </c>
      <c r="C628" s="657">
        <v>0</v>
      </c>
      <c r="D628" s="658">
        <v>0</v>
      </c>
      <c r="E628" s="658">
        <v>0</v>
      </c>
      <c r="F628" s="658">
        <v>0</v>
      </c>
      <c r="G628" s="658">
        <v>18.557999999999996</v>
      </c>
      <c r="H628" s="658">
        <v>2</v>
      </c>
      <c r="I628" s="658">
        <v>0</v>
      </c>
      <c r="J628" s="658">
        <v>0</v>
      </c>
      <c r="K628" s="658">
        <v>0</v>
      </c>
      <c r="L628" s="658">
        <v>0</v>
      </c>
      <c r="M628" s="658">
        <v>18.557999999999996</v>
      </c>
      <c r="N628" s="659">
        <v>2</v>
      </c>
      <c r="O628" s="689">
        <v>0</v>
      </c>
      <c r="P628" s="690">
        <v>0</v>
      </c>
      <c r="Q628" s="690">
        <v>0</v>
      </c>
      <c r="R628" s="690">
        <v>0</v>
      </c>
      <c r="S628" s="690">
        <v>0</v>
      </c>
      <c r="T628" s="690">
        <v>0</v>
      </c>
      <c r="U628" s="690">
        <v>0</v>
      </c>
      <c r="V628" s="690">
        <v>0</v>
      </c>
      <c r="W628" s="690">
        <v>0</v>
      </c>
      <c r="X628" s="690">
        <v>0</v>
      </c>
      <c r="Y628" s="690">
        <v>0</v>
      </c>
      <c r="Z628" s="691">
        <v>0</v>
      </c>
      <c r="AA628" s="674">
        <v>135.88915216000001</v>
      </c>
      <c r="AB628" s="677">
        <v>0</v>
      </c>
      <c r="AC628" s="677">
        <v>0</v>
      </c>
      <c r="AD628" s="690">
        <v>0</v>
      </c>
      <c r="AE628" s="690">
        <v>0</v>
      </c>
      <c r="AF628" s="690"/>
      <c r="AG628" s="690"/>
      <c r="AH628" s="690"/>
      <c r="AI628" s="690"/>
      <c r="AJ628" s="690"/>
      <c r="AK628" s="690"/>
      <c r="AL628" s="690"/>
      <c r="AM628" s="690"/>
      <c r="AN628" s="690">
        <v>18.557999999999996</v>
      </c>
      <c r="AO628" s="690">
        <v>2</v>
      </c>
      <c r="AP628" s="690">
        <v>0</v>
      </c>
      <c r="AQ628" s="690">
        <v>0</v>
      </c>
      <c r="AR628" s="690">
        <v>0</v>
      </c>
      <c r="AS628" s="690">
        <v>0</v>
      </c>
      <c r="AT628" s="690">
        <v>18.557999999999996</v>
      </c>
      <c r="AU628" s="690">
        <v>2</v>
      </c>
      <c r="AV628" s="657">
        <v>0</v>
      </c>
      <c r="AW628" s="658">
        <v>0</v>
      </c>
      <c r="AX628" s="658">
        <v>0</v>
      </c>
      <c r="AY628" s="658">
        <v>0</v>
      </c>
      <c r="AZ628" s="658">
        <v>0</v>
      </c>
      <c r="BA628" s="658">
        <v>0</v>
      </c>
      <c r="BB628" s="658">
        <v>135.88915216000001</v>
      </c>
      <c r="BC628" s="658">
        <v>0</v>
      </c>
      <c r="BD628" s="658">
        <v>0</v>
      </c>
      <c r="BE628" s="673">
        <v>135.88915216000001</v>
      </c>
      <c r="BF628" s="417"/>
    </row>
    <row r="629" spans="1:63" s="390" customFormat="1" ht="12.75">
      <c r="A629" s="411"/>
      <c r="B629" s="360" t="s">
        <v>361</v>
      </c>
      <c r="C629" s="676">
        <v>0</v>
      </c>
      <c r="D629" s="677">
        <v>0</v>
      </c>
      <c r="E629" s="677">
        <v>0</v>
      </c>
      <c r="F629" s="677">
        <v>0</v>
      </c>
      <c r="G629" s="677">
        <v>18.557999999999996</v>
      </c>
      <c r="H629" s="677">
        <v>2</v>
      </c>
      <c r="I629" s="677">
        <v>0</v>
      </c>
      <c r="J629" s="677">
        <v>0</v>
      </c>
      <c r="K629" s="677">
        <v>0</v>
      </c>
      <c r="L629" s="677">
        <v>0</v>
      </c>
      <c r="M629" s="677">
        <v>18.557999999999996</v>
      </c>
      <c r="N629" s="678">
        <v>2</v>
      </c>
      <c r="O629" s="657">
        <v>0</v>
      </c>
      <c r="P629" s="658">
        <v>0</v>
      </c>
      <c r="Q629" s="658">
        <v>0</v>
      </c>
      <c r="R629" s="658">
        <v>0</v>
      </c>
      <c r="S629" s="658">
        <v>0</v>
      </c>
      <c r="T629" s="658">
        <v>0</v>
      </c>
      <c r="U629" s="658">
        <v>0</v>
      </c>
      <c r="V629" s="658">
        <v>0</v>
      </c>
      <c r="W629" s="658">
        <v>0</v>
      </c>
      <c r="X629" s="658">
        <v>0</v>
      </c>
      <c r="Y629" s="658">
        <v>0</v>
      </c>
      <c r="Z629" s="659">
        <v>0</v>
      </c>
      <c r="AA629" s="679">
        <v>135.88915216000001</v>
      </c>
      <c r="AB629" s="677">
        <v>0</v>
      </c>
      <c r="AC629" s="677">
        <v>0</v>
      </c>
      <c r="AD629" s="658">
        <v>0</v>
      </c>
      <c r="AE629" s="658">
        <v>0</v>
      </c>
      <c r="AF629" s="658"/>
      <c r="AG629" s="658"/>
      <c r="AH629" s="658"/>
      <c r="AI629" s="658"/>
      <c r="AJ629" s="658"/>
      <c r="AK629" s="658"/>
      <c r="AL629" s="658"/>
      <c r="AM629" s="658"/>
      <c r="AN629" s="658">
        <v>18.557999999999996</v>
      </c>
      <c r="AO629" s="658">
        <v>2</v>
      </c>
      <c r="AP629" s="658">
        <v>0</v>
      </c>
      <c r="AQ629" s="658">
        <v>0</v>
      </c>
      <c r="AR629" s="658">
        <v>0</v>
      </c>
      <c r="AS629" s="658">
        <v>0</v>
      </c>
      <c r="AT629" s="658">
        <v>18.557999999999996</v>
      </c>
      <c r="AU629" s="658">
        <v>2</v>
      </c>
      <c r="AV629" s="676">
        <v>0</v>
      </c>
      <c r="AW629" s="677">
        <v>0</v>
      </c>
      <c r="AX629" s="677">
        <v>0</v>
      </c>
      <c r="AY629" s="677">
        <v>0</v>
      </c>
      <c r="AZ629" s="677">
        <v>0</v>
      </c>
      <c r="BA629" s="677">
        <v>0</v>
      </c>
      <c r="BB629" s="677">
        <v>135.88915216000001</v>
      </c>
      <c r="BC629" s="677">
        <v>0</v>
      </c>
      <c r="BD629" s="677">
        <v>0</v>
      </c>
      <c r="BE629" s="678">
        <v>135.88915216000001</v>
      </c>
      <c r="BF629" s="417"/>
      <c r="BG629" s="408"/>
      <c r="BH629" s="408"/>
      <c r="BI629" s="408"/>
      <c r="BJ629" s="408"/>
      <c r="BK629" s="408"/>
    </row>
    <row r="630" spans="1:63" s="390" customFormat="1" ht="12.75">
      <c r="A630" s="411"/>
      <c r="B630" s="360" t="s">
        <v>362</v>
      </c>
      <c r="C630" s="676">
        <v>0</v>
      </c>
      <c r="D630" s="677">
        <v>0</v>
      </c>
      <c r="E630" s="677">
        <v>0</v>
      </c>
      <c r="F630" s="677">
        <v>0</v>
      </c>
      <c r="G630" s="677">
        <v>18.557999999999996</v>
      </c>
      <c r="H630" s="677">
        <v>0</v>
      </c>
      <c r="I630" s="677">
        <v>0</v>
      </c>
      <c r="J630" s="677">
        <v>0</v>
      </c>
      <c r="K630" s="677">
        <v>0</v>
      </c>
      <c r="L630" s="677">
        <v>0</v>
      </c>
      <c r="M630" s="677">
        <v>18.557999999999996</v>
      </c>
      <c r="N630" s="678">
        <v>0</v>
      </c>
      <c r="O630" s="657">
        <v>0</v>
      </c>
      <c r="P630" s="658">
        <v>0</v>
      </c>
      <c r="Q630" s="658">
        <v>0</v>
      </c>
      <c r="R630" s="658">
        <v>0</v>
      </c>
      <c r="S630" s="658">
        <v>0</v>
      </c>
      <c r="T630" s="658">
        <v>0</v>
      </c>
      <c r="U630" s="658">
        <v>0</v>
      </c>
      <c r="V630" s="658">
        <v>0</v>
      </c>
      <c r="W630" s="658">
        <v>0</v>
      </c>
      <c r="X630" s="658">
        <v>0</v>
      </c>
      <c r="Y630" s="658">
        <v>0</v>
      </c>
      <c r="Z630" s="659">
        <v>0</v>
      </c>
      <c r="AA630" s="679">
        <v>109.99049367000001</v>
      </c>
      <c r="AB630" s="677">
        <v>0</v>
      </c>
      <c r="AC630" s="677">
        <v>0</v>
      </c>
      <c r="AD630" s="658">
        <v>0</v>
      </c>
      <c r="AE630" s="658">
        <v>0</v>
      </c>
      <c r="AF630" s="658"/>
      <c r="AG630" s="658"/>
      <c r="AH630" s="658"/>
      <c r="AI630" s="658"/>
      <c r="AJ630" s="658"/>
      <c r="AK630" s="658"/>
      <c r="AL630" s="658"/>
      <c r="AM630" s="658"/>
      <c r="AN630" s="658">
        <v>18.557999999999996</v>
      </c>
      <c r="AO630" s="658">
        <v>0</v>
      </c>
      <c r="AP630" s="658">
        <v>0</v>
      </c>
      <c r="AQ630" s="658">
        <v>0</v>
      </c>
      <c r="AR630" s="658">
        <v>0</v>
      </c>
      <c r="AS630" s="658">
        <v>0</v>
      </c>
      <c r="AT630" s="658">
        <v>18.557999999999996</v>
      </c>
      <c r="AU630" s="658">
        <v>0</v>
      </c>
      <c r="AV630" s="676">
        <v>0</v>
      </c>
      <c r="AW630" s="677">
        <v>0</v>
      </c>
      <c r="AX630" s="677">
        <v>0</v>
      </c>
      <c r="AY630" s="677">
        <v>0</v>
      </c>
      <c r="AZ630" s="677">
        <v>0</v>
      </c>
      <c r="BA630" s="677">
        <v>0</v>
      </c>
      <c r="BB630" s="677">
        <v>109.99049367000001</v>
      </c>
      <c r="BC630" s="677">
        <v>0</v>
      </c>
      <c r="BD630" s="677">
        <v>0</v>
      </c>
      <c r="BE630" s="678">
        <v>109.99049367000001</v>
      </c>
      <c r="BF630" s="417"/>
      <c r="BG630" s="408"/>
      <c r="BH630" s="408"/>
      <c r="BI630" s="408"/>
      <c r="BJ630" s="408"/>
      <c r="BK630" s="408"/>
    </row>
    <row r="631" spans="1:63" s="412" customFormat="1" ht="12.75">
      <c r="A631" s="411"/>
      <c r="B631" s="360" t="s">
        <v>363</v>
      </c>
      <c r="C631" s="676">
        <v>0</v>
      </c>
      <c r="D631" s="677">
        <v>0</v>
      </c>
      <c r="E631" s="677">
        <v>0</v>
      </c>
      <c r="F631" s="677">
        <v>0</v>
      </c>
      <c r="G631" s="677">
        <v>18.500999999999998</v>
      </c>
      <c r="H631" s="677">
        <v>0</v>
      </c>
      <c r="I631" s="677">
        <v>0</v>
      </c>
      <c r="J631" s="677">
        <v>0</v>
      </c>
      <c r="K631" s="677">
        <v>0</v>
      </c>
      <c r="L631" s="677">
        <v>0</v>
      </c>
      <c r="M631" s="677">
        <v>18.500999999999998</v>
      </c>
      <c r="N631" s="678">
        <v>0</v>
      </c>
      <c r="O631" s="657">
        <v>0</v>
      </c>
      <c r="P631" s="658">
        <v>0</v>
      </c>
      <c r="Q631" s="658">
        <v>0</v>
      </c>
      <c r="R631" s="658">
        <v>0</v>
      </c>
      <c r="S631" s="658">
        <v>0</v>
      </c>
      <c r="T631" s="658">
        <v>0</v>
      </c>
      <c r="U631" s="658">
        <v>0</v>
      </c>
      <c r="V631" s="658">
        <v>0</v>
      </c>
      <c r="W631" s="658">
        <v>0</v>
      </c>
      <c r="X631" s="658">
        <v>0</v>
      </c>
      <c r="Y631" s="658">
        <v>0</v>
      </c>
      <c r="Z631" s="659">
        <v>0</v>
      </c>
      <c r="AA631" s="679">
        <v>109.61950401</v>
      </c>
      <c r="AB631" s="677">
        <v>0</v>
      </c>
      <c r="AC631" s="677">
        <v>0</v>
      </c>
      <c r="AD631" s="658">
        <v>0</v>
      </c>
      <c r="AE631" s="658">
        <v>0</v>
      </c>
      <c r="AF631" s="658"/>
      <c r="AG631" s="658"/>
      <c r="AH631" s="658"/>
      <c r="AI631" s="658"/>
      <c r="AJ631" s="658"/>
      <c r="AK631" s="658"/>
      <c r="AL631" s="658"/>
      <c r="AM631" s="658"/>
      <c r="AN631" s="658">
        <v>18.500999999999998</v>
      </c>
      <c r="AO631" s="658">
        <v>0</v>
      </c>
      <c r="AP631" s="658">
        <v>0</v>
      </c>
      <c r="AQ631" s="658">
        <v>0</v>
      </c>
      <c r="AR631" s="658">
        <v>0</v>
      </c>
      <c r="AS631" s="658">
        <v>0</v>
      </c>
      <c r="AT631" s="658">
        <v>18.500999999999998</v>
      </c>
      <c r="AU631" s="658">
        <v>0</v>
      </c>
      <c r="AV631" s="676">
        <v>0</v>
      </c>
      <c r="AW631" s="677">
        <v>0</v>
      </c>
      <c r="AX631" s="677">
        <v>0</v>
      </c>
      <c r="AY631" s="677">
        <v>0</v>
      </c>
      <c r="AZ631" s="677">
        <v>0</v>
      </c>
      <c r="BA631" s="677">
        <v>0</v>
      </c>
      <c r="BB631" s="677">
        <v>109.61950401</v>
      </c>
      <c r="BC631" s="677">
        <v>0</v>
      </c>
      <c r="BD631" s="677">
        <v>0</v>
      </c>
      <c r="BE631" s="678">
        <v>109.61950401</v>
      </c>
      <c r="BF631" s="417"/>
      <c r="BG631" s="408"/>
      <c r="BH631" s="408"/>
      <c r="BI631" s="408"/>
      <c r="BJ631" s="408"/>
      <c r="BK631" s="408"/>
    </row>
    <row r="632" spans="1:63" s="390" customFormat="1" ht="12.75">
      <c r="A632" s="411"/>
      <c r="B632" s="360" t="s">
        <v>364</v>
      </c>
      <c r="C632" s="676">
        <v>0</v>
      </c>
      <c r="D632" s="677">
        <v>0</v>
      </c>
      <c r="E632" s="677">
        <v>0</v>
      </c>
      <c r="F632" s="677">
        <v>0</v>
      </c>
      <c r="G632" s="677">
        <v>0</v>
      </c>
      <c r="H632" s="677">
        <v>0</v>
      </c>
      <c r="I632" s="677">
        <v>0</v>
      </c>
      <c r="J632" s="677">
        <v>0</v>
      </c>
      <c r="K632" s="677">
        <v>0</v>
      </c>
      <c r="L632" s="677">
        <v>0</v>
      </c>
      <c r="M632" s="677">
        <v>0</v>
      </c>
      <c r="N632" s="678">
        <v>0</v>
      </c>
      <c r="O632" s="657"/>
      <c r="P632" s="658"/>
      <c r="Q632" s="658"/>
      <c r="R632" s="658"/>
      <c r="S632" s="658"/>
      <c r="T632" s="658"/>
      <c r="U632" s="658"/>
      <c r="V632" s="658"/>
      <c r="W632" s="658"/>
      <c r="X632" s="658"/>
      <c r="Y632" s="658"/>
      <c r="Z632" s="659"/>
      <c r="AA632" s="679">
        <v>0</v>
      </c>
      <c r="AB632" s="677">
        <v>0</v>
      </c>
      <c r="AC632" s="677">
        <v>0</v>
      </c>
      <c r="AD632" s="658">
        <v>0</v>
      </c>
      <c r="AE632" s="658">
        <v>0</v>
      </c>
      <c r="AF632" s="658"/>
      <c r="AG632" s="658"/>
      <c r="AH632" s="658"/>
      <c r="AI632" s="658"/>
      <c r="AJ632" s="658"/>
      <c r="AK632" s="658"/>
      <c r="AL632" s="658"/>
      <c r="AM632" s="658"/>
      <c r="AN632" s="658">
        <v>0</v>
      </c>
      <c r="AO632" s="658">
        <v>0</v>
      </c>
      <c r="AP632" s="658">
        <v>0</v>
      </c>
      <c r="AQ632" s="658">
        <v>0</v>
      </c>
      <c r="AR632" s="658">
        <v>0</v>
      </c>
      <c r="AS632" s="658">
        <v>0</v>
      </c>
      <c r="AT632" s="658">
        <v>0</v>
      </c>
      <c r="AU632" s="658">
        <v>0</v>
      </c>
      <c r="AV632" s="676"/>
      <c r="AW632" s="677">
        <v>0</v>
      </c>
      <c r="AX632" s="677"/>
      <c r="AY632" s="677"/>
      <c r="AZ632" s="677"/>
      <c r="BA632" s="677"/>
      <c r="BB632" s="677"/>
      <c r="BC632" s="677"/>
      <c r="BD632" s="677"/>
      <c r="BE632" s="678">
        <v>0</v>
      </c>
      <c r="BF632" s="417"/>
      <c r="BG632" s="408"/>
      <c r="BH632" s="408"/>
      <c r="BI632" s="408"/>
      <c r="BJ632" s="408"/>
      <c r="BK632" s="408"/>
    </row>
    <row r="633" spans="1:63" s="390" customFormat="1" ht="12.75">
      <c r="A633" s="411"/>
      <c r="B633" s="360" t="s">
        <v>365</v>
      </c>
      <c r="C633" s="676">
        <v>0</v>
      </c>
      <c r="D633" s="677">
        <v>0</v>
      </c>
      <c r="E633" s="677">
        <v>0</v>
      </c>
      <c r="F633" s="677">
        <v>0</v>
      </c>
      <c r="G633" s="677">
        <v>0</v>
      </c>
      <c r="H633" s="677">
        <v>0</v>
      </c>
      <c r="I633" s="677">
        <v>0</v>
      </c>
      <c r="J633" s="677">
        <v>0</v>
      </c>
      <c r="K633" s="677">
        <v>0</v>
      </c>
      <c r="L633" s="677">
        <v>0</v>
      </c>
      <c r="M633" s="677">
        <v>0</v>
      </c>
      <c r="N633" s="678">
        <v>0</v>
      </c>
      <c r="O633" s="657"/>
      <c r="P633" s="658"/>
      <c r="Q633" s="658"/>
      <c r="R633" s="658"/>
      <c r="S633" s="658"/>
      <c r="T633" s="658"/>
      <c r="U633" s="658"/>
      <c r="V633" s="658"/>
      <c r="W633" s="658"/>
      <c r="X633" s="658"/>
      <c r="Y633" s="658"/>
      <c r="Z633" s="659"/>
      <c r="AA633" s="679">
        <v>0</v>
      </c>
      <c r="AB633" s="677">
        <v>0</v>
      </c>
      <c r="AC633" s="677">
        <v>0</v>
      </c>
      <c r="AD633" s="658">
        <v>0</v>
      </c>
      <c r="AE633" s="658">
        <v>0</v>
      </c>
      <c r="AF633" s="658"/>
      <c r="AG633" s="658"/>
      <c r="AH633" s="658"/>
      <c r="AI633" s="658"/>
      <c r="AJ633" s="658"/>
      <c r="AK633" s="658"/>
      <c r="AL633" s="658"/>
      <c r="AM633" s="658"/>
      <c r="AN633" s="658">
        <v>0</v>
      </c>
      <c r="AO633" s="658">
        <v>0</v>
      </c>
      <c r="AP633" s="658">
        <v>0</v>
      </c>
      <c r="AQ633" s="658">
        <v>0</v>
      </c>
      <c r="AR633" s="658">
        <v>0</v>
      </c>
      <c r="AS633" s="658">
        <v>0</v>
      </c>
      <c r="AT633" s="658">
        <v>0</v>
      </c>
      <c r="AU633" s="658">
        <v>0</v>
      </c>
      <c r="AV633" s="676"/>
      <c r="AW633" s="677">
        <v>0</v>
      </c>
      <c r="AX633" s="677"/>
      <c r="AY633" s="677"/>
      <c r="AZ633" s="677"/>
      <c r="BA633" s="677"/>
      <c r="BB633" s="677"/>
      <c r="BC633" s="677"/>
      <c r="BD633" s="677"/>
      <c r="BE633" s="678">
        <v>0</v>
      </c>
      <c r="BF633" s="417"/>
      <c r="BG633" s="408"/>
      <c r="BH633" s="408"/>
      <c r="BI633" s="408"/>
      <c r="BJ633" s="408"/>
      <c r="BK633" s="408"/>
    </row>
    <row r="634" spans="1:63" s="390" customFormat="1" ht="12.75">
      <c r="A634" s="411"/>
      <c r="B634" s="360" t="s">
        <v>366</v>
      </c>
      <c r="C634" s="676">
        <v>0</v>
      </c>
      <c r="D634" s="677">
        <v>0</v>
      </c>
      <c r="E634" s="677">
        <v>0</v>
      </c>
      <c r="F634" s="677">
        <v>0</v>
      </c>
      <c r="G634" s="677">
        <v>18.500999999999998</v>
      </c>
      <c r="H634" s="677">
        <v>0</v>
      </c>
      <c r="I634" s="677">
        <v>0</v>
      </c>
      <c r="J634" s="677">
        <v>0</v>
      </c>
      <c r="K634" s="677">
        <v>0</v>
      </c>
      <c r="L634" s="677">
        <v>0</v>
      </c>
      <c r="M634" s="677">
        <v>18.500999999999998</v>
      </c>
      <c r="N634" s="678">
        <v>0</v>
      </c>
      <c r="O634" s="657"/>
      <c r="P634" s="658"/>
      <c r="Q634" s="658"/>
      <c r="R634" s="658"/>
      <c r="S634" s="658"/>
      <c r="T634" s="658"/>
      <c r="U634" s="658"/>
      <c r="V634" s="658"/>
      <c r="W634" s="658"/>
      <c r="X634" s="658"/>
      <c r="Y634" s="658"/>
      <c r="Z634" s="659"/>
      <c r="AA634" s="679">
        <v>109.61950401</v>
      </c>
      <c r="AB634" s="677">
        <v>0</v>
      </c>
      <c r="AC634" s="677">
        <v>0</v>
      </c>
      <c r="AD634" s="658">
        <v>0</v>
      </c>
      <c r="AE634" s="658">
        <v>0</v>
      </c>
      <c r="AF634" s="658"/>
      <c r="AG634" s="658"/>
      <c r="AH634" s="658"/>
      <c r="AI634" s="658"/>
      <c r="AJ634" s="658"/>
      <c r="AK634" s="658"/>
      <c r="AL634" s="658"/>
      <c r="AM634" s="658"/>
      <c r="AN634" s="658">
        <v>18.500999999999998</v>
      </c>
      <c r="AO634" s="658">
        <v>0</v>
      </c>
      <c r="AP634" s="658">
        <v>0</v>
      </c>
      <c r="AQ634" s="658">
        <v>0</v>
      </c>
      <c r="AR634" s="658">
        <v>0</v>
      </c>
      <c r="AS634" s="658">
        <v>0</v>
      </c>
      <c r="AT634" s="658">
        <v>18.500999999999998</v>
      </c>
      <c r="AU634" s="658">
        <v>0</v>
      </c>
      <c r="AV634" s="676"/>
      <c r="AW634" s="677">
        <v>0</v>
      </c>
      <c r="AX634" s="677"/>
      <c r="AY634" s="677"/>
      <c r="AZ634" s="677"/>
      <c r="BA634" s="677"/>
      <c r="BB634" s="677">
        <v>109.61950401</v>
      </c>
      <c r="BC634" s="677"/>
      <c r="BD634" s="677"/>
      <c r="BE634" s="678">
        <v>109.61950401</v>
      </c>
      <c r="BF634" s="417"/>
      <c r="BG634" s="408"/>
      <c r="BH634" s="408"/>
      <c r="BI634" s="408"/>
      <c r="BJ634" s="408"/>
      <c r="BK634" s="408"/>
    </row>
    <row r="635" spans="1:63" s="390" customFormat="1" ht="12.75">
      <c r="A635" s="411"/>
      <c r="B635" s="360" t="s">
        <v>367</v>
      </c>
      <c r="C635" s="676">
        <v>0</v>
      </c>
      <c r="D635" s="677">
        <v>0</v>
      </c>
      <c r="E635" s="677">
        <v>0</v>
      </c>
      <c r="F635" s="677">
        <v>0</v>
      </c>
      <c r="G635" s="677">
        <v>0</v>
      </c>
      <c r="H635" s="677">
        <v>0</v>
      </c>
      <c r="I635" s="677">
        <v>0</v>
      </c>
      <c r="J635" s="677">
        <v>0</v>
      </c>
      <c r="K635" s="677">
        <v>0</v>
      </c>
      <c r="L635" s="677">
        <v>0</v>
      </c>
      <c r="M635" s="677">
        <v>0</v>
      </c>
      <c r="N635" s="678">
        <v>0</v>
      </c>
      <c r="O635" s="657"/>
      <c r="P635" s="658"/>
      <c r="Q635" s="658"/>
      <c r="R635" s="658"/>
      <c r="S635" s="658"/>
      <c r="T635" s="658"/>
      <c r="U635" s="658"/>
      <c r="V635" s="658"/>
      <c r="W635" s="658"/>
      <c r="X635" s="658"/>
      <c r="Y635" s="658"/>
      <c r="Z635" s="659"/>
      <c r="AA635" s="679">
        <v>0</v>
      </c>
      <c r="AB635" s="677">
        <v>0</v>
      </c>
      <c r="AC635" s="677">
        <v>0</v>
      </c>
      <c r="AD635" s="658">
        <v>0</v>
      </c>
      <c r="AE635" s="658">
        <v>0</v>
      </c>
      <c r="AF635" s="658"/>
      <c r="AG635" s="658"/>
      <c r="AH635" s="658"/>
      <c r="AI635" s="658"/>
      <c r="AJ635" s="658"/>
      <c r="AK635" s="658"/>
      <c r="AL635" s="658"/>
      <c r="AM635" s="658"/>
      <c r="AN635" s="658">
        <v>0</v>
      </c>
      <c r="AO635" s="658">
        <v>0</v>
      </c>
      <c r="AP635" s="658">
        <v>0</v>
      </c>
      <c r="AQ635" s="658">
        <v>0</v>
      </c>
      <c r="AR635" s="658">
        <v>0</v>
      </c>
      <c r="AS635" s="658">
        <v>0</v>
      </c>
      <c r="AT635" s="658">
        <v>0</v>
      </c>
      <c r="AU635" s="658">
        <v>0</v>
      </c>
      <c r="AV635" s="676"/>
      <c r="AW635" s="677">
        <v>0</v>
      </c>
      <c r="AX635" s="677"/>
      <c r="AY635" s="677"/>
      <c r="AZ635" s="677"/>
      <c r="BA635" s="677"/>
      <c r="BB635" s="677"/>
      <c r="BC635" s="677"/>
      <c r="BD635" s="677"/>
      <c r="BE635" s="678">
        <v>0</v>
      </c>
      <c r="BF635" s="417"/>
      <c r="BG635" s="408"/>
      <c r="BH635" s="408"/>
      <c r="BI635" s="408"/>
      <c r="BJ635" s="408"/>
      <c r="BK635" s="408"/>
    </row>
    <row r="636" spans="1:63" s="412" customFormat="1" ht="12.75">
      <c r="A636" s="411"/>
      <c r="B636" s="360" t="s">
        <v>368</v>
      </c>
      <c r="C636" s="676">
        <v>0</v>
      </c>
      <c r="D636" s="677">
        <v>0</v>
      </c>
      <c r="E636" s="677">
        <v>0</v>
      </c>
      <c r="F636" s="677">
        <v>0</v>
      </c>
      <c r="G636" s="677">
        <v>5.7000000000000002E-2</v>
      </c>
      <c r="H636" s="677">
        <v>0</v>
      </c>
      <c r="I636" s="677">
        <v>0</v>
      </c>
      <c r="J636" s="677">
        <v>0</v>
      </c>
      <c r="K636" s="677">
        <v>0</v>
      </c>
      <c r="L636" s="677">
        <v>0</v>
      </c>
      <c r="M636" s="677">
        <v>5.7000000000000002E-2</v>
      </c>
      <c r="N636" s="678">
        <v>0</v>
      </c>
      <c r="O636" s="657">
        <v>0</v>
      </c>
      <c r="P636" s="658">
        <v>0</v>
      </c>
      <c r="Q636" s="658">
        <v>0</v>
      </c>
      <c r="R636" s="658">
        <v>0</v>
      </c>
      <c r="S636" s="658">
        <v>0</v>
      </c>
      <c r="T636" s="658">
        <v>0</v>
      </c>
      <c r="U636" s="658">
        <v>0</v>
      </c>
      <c r="V636" s="658">
        <v>0</v>
      </c>
      <c r="W636" s="658">
        <v>0</v>
      </c>
      <c r="X636" s="658">
        <v>0</v>
      </c>
      <c r="Y636" s="658">
        <v>0</v>
      </c>
      <c r="Z636" s="659">
        <v>0</v>
      </c>
      <c r="AA636" s="679">
        <v>0.37098966</v>
      </c>
      <c r="AB636" s="677">
        <v>0</v>
      </c>
      <c r="AC636" s="677">
        <v>0</v>
      </c>
      <c r="AD636" s="658">
        <v>0</v>
      </c>
      <c r="AE636" s="658">
        <v>0</v>
      </c>
      <c r="AF636" s="658"/>
      <c r="AG636" s="658"/>
      <c r="AH636" s="658"/>
      <c r="AI636" s="658"/>
      <c r="AJ636" s="658"/>
      <c r="AK636" s="658"/>
      <c r="AL636" s="658"/>
      <c r="AM636" s="658"/>
      <c r="AN636" s="658">
        <v>5.7000000000000002E-2</v>
      </c>
      <c r="AO636" s="658">
        <v>0</v>
      </c>
      <c r="AP636" s="658">
        <v>0</v>
      </c>
      <c r="AQ636" s="658">
        <v>0</v>
      </c>
      <c r="AR636" s="658">
        <v>0</v>
      </c>
      <c r="AS636" s="658">
        <v>0</v>
      </c>
      <c r="AT636" s="658">
        <v>5.7000000000000002E-2</v>
      </c>
      <c r="AU636" s="658">
        <v>0</v>
      </c>
      <c r="AV636" s="676">
        <v>0</v>
      </c>
      <c r="AW636" s="677">
        <v>0</v>
      </c>
      <c r="AX636" s="677">
        <v>0</v>
      </c>
      <c r="AY636" s="677">
        <v>0</v>
      </c>
      <c r="AZ636" s="677">
        <v>0</v>
      </c>
      <c r="BA636" s="677">
        <v>0</v>
      </c>
      <c r="BB636" s="677">
        <v>0.37098966</v>
      </c>
      <c r="BC636" s="677">
        <v>0</v>
      </c>
      <c r="BD636" s="677">
        <v>0</v>
      </c>
      <c r="BE636" s="678">
        <v>0.37098966</v>
      </c>
      <c r="BF636" s="417"/>
      <c r="BG636" s="408"/>
      <c r="BH636" s="408"/>
      <c r="BI636" s="408"/>
      <c r="BJ636" s="408"/>
      <c r="BK636" s="408"/>
    </row>
    <row r="637" spans="1:63" s="390" customFormat="1" ht="12.75">
      <c r="A637" s="411"/>
      <c r="B637" s="360" t="s">
        <v>369</v>
      </c>
      <c r="C637" s="676">
        <v>0</v>
      </c>
      <c r="D637" s="677">
        <v>0</v>
      </c>
      <c r="E637" s="677">
        <v>0</v>
      </c>
      <c r="F637" s="677">
        <v>0</v>
      </c>
      <c r="G637" s="677">
        <v>0</v>
      </c>
      <c r="H637" s="677">
        <v>0</v>
      </c>
      <c r="I637" s="677">
        <v>0</v>
      </c>
      <c r="J637" s="677">
        <v>0</v>
      </c>
      <c r="K637" s="677">
        <v>0</v>
      </c>
      <c r="L637" s="677">
        <v>0</v>
      </c>
      <c r="M637" s="677">
        <v>0</v>
      </c>
      <c r="N637" s="678">
        <v>0</v>
      </c>
      <c r="O637" s="657"/>
      <c r="P637" s="658"/>
      <c r="Q637" s="658"/>
      <c r="R637" s="658"/>
      <c r="S637" s="658"/>
      <c r="T637" s="658"/>
      <c r="U637" s="658"/>
      <c r="V637" s="658"/>
      <c r="W637" s="658"/>
      <c r="X637" s="658"/>
      <c r="Y637" s="658"/>
      <c r="Z637" s="659"/>
      <c r="AA637" s="679">
        <v>0</v>
      </c>
      <c r="AB637" s="677">
        <v>0</v>
      </c>
      <c r="AC637" s="677">
        <v>0</v>
      </c>
      <c r="AD637" s="658">
        <v>0</v>
      </c>
      <c r="AE637" s="658">
        <v>0</v>
      </c>
      <c r="AF637" s="658"/>
      <c r="AG637" s="658"/>
      <c r="AH637" s="658"/>
      <c r="AI637" s="658"/>
      <c r="AJ637" s="658"/>
      <c r="AK637" s="658"/>
      <c r="AL637" s="658"/>
      <c r="AM637" s="658"/>
      <c r="AN637" s="658">
        <v>0</v>
      </c>
      <c r="AO637" s="658">
        <v>0</v>
      </c>
      <c r="AP637" s="658">
        <v>0</v>
      </c>
      <c r="AQ637" s="658">
        <v>0</v>
      </c>
      <c r="AR637" s="658">
        <v>0</v>
      </c>
      <c r="AS637" s="658">
        <v>0</v>
      </c>
      <c r="AT637" s="658">
        <v>0</v>
      </c>
      <c r="AU637" s="658">
        <v>0</v>
      </c>
      <c r="AV637" s="676"/>
      <c r="AW637" s="677">
        <v>0</v>
      </c>
      <c r="AX637" s="677"/>
      <c r="AY637" s="677"/>
      <c r="AZ637" s="677"/>
      <c r="BA637" s="677"/>
      <c r="BB637" s="677"/>
      <c r="BC637" s="677"/>
      <c r="BD637" s="677"/>
      <c r="BE637" s="678">
        <v>0</v>
      </c>
      <c r="BF637" s="417"/>
      <c r="BG637" s="408"/>
      <c r="BH637" s="408"/>
      <c r="BI637" s="408"/>
      <c r="BJ637" s="408"/>
      <c r="BK637" s="408"/>
    </row>
    <row r="638" spans="1:63" s="390" customFormat="1" ht="12.75">
      <c r="A638" s="411"/>
      <c r="B638" s="360" t="s">
        <v>370</v>
      </c>
      <c r="C638" s="676">
        <v>0</v>
      </c>
      <c r="D638" s="677">
        <v>0</v>
      </c>
      <c r="E638" s="677">
        <v>0</v>
      </c>
      <c r="F638" s="677">
        <v>0</v>
      </c>
      <c r="G638" s="677">
        <v>0</v>
      </c>
      <c r="H638" s="677">
        <v>0</v>
      </c>
      <c r="I638" s="677">
        <v>0</v>
      </c>
      <c r="J638" s="677">
        <v>0</v>
      </c>
      <c r="K638" s="677">
        <v>0</v>
      </c>
      <c r="L638" s="677">
        <v>0</v>
      </c>
      <c r="M638" s="677">
        <v>0</v>
      </c>
      <c r="N638" s="678">
        <v>0</v>
      </c>
      <c r="O638" s="657"/>
      <c r="P638" s="658"/>
      <c r="Q638" s="658"/>
      <c r="R638" s="658"/>
      <c r="S638" s="658"/>
      <c r="T638" s="658"/>
      <c r="U638" s="658"/>
      <c r="V638" s="658"/>
      <c r="W638" s="658"/>
      <c r="X638" s="658"/>
      <c r="Y638" s="658"/>
      <c r="Z638" s="659"/>
      <c r="AA638" s="679">
        <v>0</v>
      </c>
      <c r="AB638" s="677">
        <v>0</v>
      </c>
      <c r="AC638" s="677">
        <v>0</v>
      </c>
      <c r="AD638" s="658">
        <v>0</v>
      </c>
      <c r="AE638" s="658">
        <v>0</v>
      </c>
      <c r="AF638" s="658"/>
      <c r="AG638" s="658"/>
      <c r="AH638" s="658"/>
      <c r="AI638" s="658"/>
      <c r="AJ638" s="658"/>
      <c r="AK638" s="658"/>
      <c r="AL638" s="658"/>
      <c r="AM638" s="658"/>
      <c r="AN638" s="658">
        <v>0</v>
      </c>
      <c r="AO638" s="658">
        <v>0</v>
      </c>
      <c r="AP638" s="658">
        <v>0</v>
      </c>
      <c r="AQ638" s="658">
        <v>0</v>
      </c>
      <c r="AR638" s="658">
        <v>0</v>
      </c>
      <c r="AS638" s="658">
        <v>0</v>
      </c>
      <c r="AT638" s="658">
        <v>0</v>
      </c>
      <c r="AU638" s="658">
        <v>0</v>
      </c>
      <c r="AV638" s="676"/>
      <c r="AW638" s="677">
        <v>0</v>
      </c>
      <c r="AX638" s="677"/>
      <c r="AY638" s="677"/>
      <c r="AZ638" s="677"/>
      <c r="BA638" s="677"/>
      <c r="BB638" s="677"/>
      <c r="BC638" s="677"/>
      <c r="BD638" s="677"/>
      <c r="BE638" s="678">
        <v>0</v>
      </c>
      <c r="BF638" s="417"/>
      <c r="BG638" s="408"/>
      <c r="BH638" s="408"/>
      <c r="BI638" s="408"/>
      <c r="BJ638" s="408"/>
      <c r="BK638" s="408"/>
    </row>
    <row r="639" spans="1:63" s="390" customFormat="1" ht="12.75">
      <c r="A639" s="411"/>
      <c r="B639" s="360" t="s">
        <v>371</v>
      </c>
      <c r="C639" s="676">
        <v>0</v>
      </c>
      <c r="D639" s="677">
        <v>0</v>
      </c>
      <c r="E639" s="677">
        <v>0</v>
      </c>
      <c r="F639" s="677">
        <v>0</v>
      </c>
      <c r="G639" s="677">
        <v>5.7000000000000002E-2</v>
      </c>
      <c r="H639" s="677">
        <v>0</v>
      </c>
      <c r="I639" s="677">
        <v>0</v>
      </c>
      <c r="J639" s="677">
        <v>0</v>
      </c>
      <c r="K639" s="677">
        <v>0</v>
      </c>
      <c r="L639" s="677">
        <v>0</v>
      </c>
      <c r="M639" s="677">
        <v>5.7000000000000002E-2</v>
      </c>
      <c r="N639" s="678">
        <v>0</v>
      </c>
      <c r="O639" s="657"/>
      <c r="P639" s="658"/>
      <c r="Q639" s="658"/>
      <c r="R639" s="658"/>
      <c r="S639" s="658"/>
      <c r="T639" s="658"/>
      <c r="U639" s="658"/>
      <c r="V639" s="658"/>
      <c r="W639" s="658"/>
      <c r="X639" s="658"/>
      <c r="Y639" s="658"/>
      <c r="Z639" s="659"/>
      <c r="AA639" s="679">
        <v>0.37098966</v>
      </c>
      <c r="AB639" s="677">
        <v>0</v>
      </c>
      <c r="AC639" s="677">
        <v>0</v>
      </c>
      <c r="AD639" s="658">
        <v>0</v>
      </c>
      <c r="AE639" s="658">
        <v>0</v>
      </c>
      <c r="AF639" s="658"/>
      <c r="AG639" s="658"/>
      <c r="AH639" s="658"/>
      <c r="AI639" s="658"/>
      <c r="AJ639" s="658"/>
      <c r="AK639" s="658"/>
      <c r="AL639" s="658"/>
      <c r="AM639" s="658"/>
      <c r="AN639" s="658">
        <v>5.7000000000000002E-2</v>
      </c>
      <c r="AO639" s="658">
        <v>0</v>
      </c>
      <c r="AP639" s="658">
        <v>0</v>
      </c>
      <c r="AQ639" s="658">
        <v>0</v>
      </c>
      <c r="AR639" s="658">
        <v>0</v>
      </c>
      <c r="AS639" s="658">
        <v>0</v>
      </c>
      <c r="AT639" s="658">
        <v>5.7000000000000002E-2</v>
      </c>
      <c r="AU639" s="658">
        <v>0</v>
      </c>
      <c r="AV639" s="676"/>
      <c r="AW639" s="677">
        <v>0</v>
      </c>
      <c r="AX639" s="677"/>
      <c r="AY639" s="677"/>
      <c r="AZ639" s="677"/>
      <c r="BA639" s="677"/>
      <c r="BB639" s="677">
        <v>0.37098966</v>
      </c>
      <c r="BC639" s="677"/>
      <c r="BD639" s="677"/>
      <c r="BE639" s="678">
        <v>0.37098966</v>
      </c>
      <c r="BF639" s="417"/>
      <c r="BG639" s="408"/>
      <c r="BH639" s="408"/>
      <c r="BI639" s="408"/>
      <c r="BJ639" s="408"/>
      <c r="BK639" s="408"/>
    </row>
    <row r="640" spans="1:63" s="390" customFormat="1" ht="12.75">
      <c r="A640" s="411"/>
      <c r="B640" s="360" t="s">
        <v>372</v>
      </c>
      <c r="C640" s="676">
        <v>0</v>
      </c>
      <c r="D640" s="677">
        <v>0</v>
      </c>
      <c r="E640" s="677">
        <v>0</v>
      </c>
      <c r="F640" s="677">
        <v>0</v>
      </c>
      <c r="G640" s="677">
        <v>0</v>
      </c>
      <c r="H640" s="677">
        <v>0</v>
      </c>
      <c r="I640" s="677">
        <v>0</v>
      </c>
      <c r="J640" s="677">
        <v>0</v>
      </c>
      <c r="K640" s="677">
        <v>0</v>
      </c>
      <c r="L640" s="677">
        <v>0</v>
      </c>
      <c r="M640" s="677">
        <v>0</v>
      </c>
      <c r="N640" s="678">
        <v>0</v>
      </c>
      <c r="O640" s="657"/>
      <c r="P640" s="658"/>
      <c r="Q640" s="658"/>
      <c r="R640" s="658"/>
      <c r="S640" s="658"/>
      <c r="T640" s="658"/>
      <c r="U640" s="658"/>
      <c r="V640" s="658"/>
      <c r="W640" s="658"/>
      <c r="X640" s="658"/>
      <c r="Y640" s="658"/>
      <c r="Z640" s="659"/>
      <c r="AA640" s="679">
        <v>0</v>
      </c>
      <c r="AB640" s="677">
        <v>0</v>
      </c>
      <c r="AC640" s="677">
        <v>0</v>
      </c>
      <c r="AD640" s="658">
        <v>0</v>
      </c>
      <c r="AE640" s="658">
        <v>0</v>
      </c>
      <c r="AF640" s="658"/>
      <c r="AG640" s="658"/>
      <c r="AH640" s="658"/>
      <c r="AI640" s="658"/>
      <c r="AJ640" s="658"/>
      <c r="AK640" s="658"/>
      <c r="AL640" s="658"/>
      <c r="AM640" s="658"/>
      <c r="AN640" s="658">
        <v>0</v>
      </c>
      <c r="AO640" s="658">
        <v>0</v>
      </c>
      <c r="AP640" s="658">
        <v>0</v>
      </c>
      <c r="AQ640" s="658">
        <v>0</v>
      </c>
      <c r="AR640" s="658">
        <v>0</v>
      </c>
      <c r="AS640" s="658">
        <v>0</v>
      </c>
      <c r="AT640" s="658">
        <v>0</v>
      </c>
      <c r="AU640" s="658">
        <v>0</v>
      </c>
      <c r="AV640" s="676"/>
      <c r="AW640" s="677">
        <v>0</v>
      </c>
      <c r="AX640" s="677"/>
      <c r="AY640" s="677"/>
      <c r="AZ640" s="677"/>
      <c r="BA640" s="677"/>
      <c r="BB640" s="677"/>
      <c r="BC640" s="677"/>
      <c r="BD640" s="677"/>
      <c r="BE640" s="678">
        <v>0</v>
      </c>
      <c r="BF640" s="417"/>
      <c r="BG640" s="408"/>
      <c r="BH640" s="408"/>
      <c r="BI640" s="408"/>
      <c r="BJ640" s="408"/>
      <c r="BK640" s="408"/>
    </row>
    <row r="641" spans="1:63" s="412" customFormat="1" ht="12.75">
      <c r="A641" s="411"/>
      <c r="B641" s="360" t="s">
        <v>373</v>
      </c>
      <c r="C641" s="676">
        <v>0</v>
      </c>
      <c r="D641" s="677">
        <v>0</v>
      </c>
      <c r="E641" s="677">
        <v>0</v>
      </c>
      <c r="F641" s="677">
        <v>0</v>
      </c>
      <c r="G641" s="677">
        <v>0</v>
      </c>
      <c r="H641" s="677">
        <v>2</v>
      </c>
      <c r="I641" s="677">
        <v>0</v>
      </c>
      <c r="J641" s="677">
        <v>0</v>
      </c>
      <c r="K641" s="677">
        <v>0</v>
      </c>
      <c r="L641" s="677">
        <v>0</v>
      </c>
      <c r="M641" s="677">
        <v>0</v>
      </c>
      <c r="N641" s="678">
        <v>2</v>
      </c>
      <c r="O641" s="657">
        <v>0</v>
      </c>
      <c r="P641" s="658">
        <v>0</v>
      </c>
      <c r="Q641" s="658">
        <v>0</v>
      </c>
      <c r="R641" s="658">
        <v>0</v>
      </c>
      <c r="S641" s="658">
        <v>0</v>
      </c>
      <c r="T641" s="658">
        <v>0</v>
      </c>
      <c r="U641" s="658">
        <v>0</v>
      </c>
      <c r="V641" s="658">
        <v>0</v>
      </c>
      <c r="W641" s="658">
        <v>0</v>
      </c>
      <c r="X641" s="658">
        <v>0</v>
      </c>
      <c r="Y641" s="658">
        <v>0</v>
      </c>
      <c r="Z641" s="659">
        <v>0</v>
      </c>
      <c r="AA641" s="679">
        <v>25.898658489999999</v>
      </c>
      <c r="AB641" s="677">
        <v>0</v>
      </c>
      <c r="AC641" s="677">
        <v>0</v>
      </c>
      <c r="AD641" s="658">
        <v>0</v>
      </c>
      <c r="AE641" s="658">
        <v>0</v>
      </c>
      <c r="AF641" s="658"/>
      <c r="AG641" s="658"/>
      <c r="AH641" s="658"/>
      <c r="AI641" s="658"/>
      <c r="AJ641" s="658"/>
      <c r="AK641" s="658"/>
      <c r="AL641" s="658"/>
      <c r="AM641" s="658"/>
      <c r="AN641" s="658">
        <v>0</v>
      </c>
      <c r="AO641" s="658">
        <v>2</v>
      </c>
      <c r="AP641" s="658">
        <v>0</v>
      </c>
      <c r="AQ641" s="658">
        <v>0</v>
      </c>
      <c r="AR641" s="658">
        <v>0</v>
      </c>
      <c r="AS641" s="658">
        <v>0</v>
      </c>
      <c r="AT641" s="658">
        <v>0</v>
      </c>
      <c r="AU641" s="658">
        <v>2</v>
      </c>
      <c r="AV641" s="676">
        <v>0</v>
      </c>
      <c r="AW641" s="677">
        <v>0</v>
      </c>
      <c r="AX641" s="677">
        <v>0</v>
      </c>
      <c r="AY641" s="677">
        <v>0</v>
      </c>
      <c r="AZ641" s="677">
        <v>0</v>
      </c>
      <c r="BA641" s="677">
        <v>0</v>
      </c>
      <c r="BB641" s="677">
        <v>25.898658489999999</v>
      </c>
      <c r="BC641" s="677">
        <v>0</v>
      </c>
      <c r="BD641" s="677">
        <v>0</v>
      </c>
      <c r="BE641" s="678">
        <v>25.898658489999999</v>
      </c>
      <c r="BF641" s="417"/>
      <c r="BG641" s="408"/>
      <c r="BH641" s="408"/>
      <c r="BI641" s="408"/>
      <c r="BJ641" s="408"/>
      <c r="BK641" s="408"/>
    </row>
    <row r="642" spans="1:63" s="390" customFormat="1" ht="12.75">
      <c r="A642" s="411"/>
      <c r="B642" s="360" t="s">
        <v>374</v>
      </c>
      <c r="C642" s="676">
        <v>0</v>
      </c>
      <c r="D642" s="677">
        <v>0</v>
      </c>
      <c r="E642" s="677">
        <v>0</v>
      </c>
      <c r="F642" s="677">
        <v>0</v>
      </c>
      <c r="G642" s="677">
        <v>0</v>
      </c>
      <c r="H642" s="677">
        <v>0</v>
      </c>
      <c r="I642" s="677">
        <v>0</v>
      </c>
      <c r="J642" s="677">
        <v>0</v>
      </c>
      <c r="K642" s="677">
        <v>0</v>
      </c>
      <c r="L642" s="677">
        <v>0</v>
      </c>
      <c r="M642" s="677">
        <v>0</v>
      </c>
      <c r="N642" s="678">
        <v>0</v>
      </c>
      <c r="O642" s="657"/>
      <c r="P642" s="658"/>
      <c r="Q642" s="658"/>
      <c r="R642" s="658"/>
      <c r="S642" s="658"/>
      <c r="T642" s="658"/>
      <c r="U642" s="658"/>
      <c r="V642" s="658"/>
      <c r="W642" s="658"/>
      <c r="X642" s="658"/>
      <c r="Y642" s="658"/>
      <c r="Z642" s="659"/>
      <c r="AA642" s="679">
        <v>0</v>
      </c>
      <c r="AB642" s="677">
        <v>0</v>
      </c>
      <c r="AC642" s="677">
        <v>0</v>
      </c>
      <c r="AD642" s="658">
        <v>0</v>
      </c>
      <c r="AE642" s="658">
        <v>0</v>
      </c>
      <c r="AF642" s="658"/>
      <c r="AG642" s="658"/>
      <c r="AH642" s="658"/>
      <c r="AI642" s="658"/>
      <c r="AJ642" s="658"/>
      <c r="AK642" s="658"/>
      <c r="AL642" s="658"/>
      <c r="AM642" s="658"/>
      <c r="AN642" s="658">
        <v>0</v>
      </c>
      <c r="AO642" s="658">
        <v>0</v>
      </c>
      <c r="AP642" s="658">
        <v>0</v>
      </c>
      <c r="AQ642" s="658">
        <v>0</v>
      </c>
      <c r="AR642" s="658">
        <v>0</v>
      </c>
      <c r="AS642" s="658">
        <v>0</v>
      </c>
      <c r="AT642" s="658">
        <v>0</v>
      </c>
      <c r="AU642" s="658">
        <v>0</v>
      </c>
      <c r="AV642" s="676"/>
      <c r="AW642" s="677">
        <v>0</v>
      </c>
      <c r="AX642" s="677"/>
      <c r="AY642" s="677"/>
      <c r="AZ642" s="677"/>
      <c r="BA642" s="677"/>
      <c r="BB642" s="677"/>
      <c r="BC642" s="677"/>
      <c r="BD642" s="677"/>
      <c r="BE642" s="678">
        <v>0</v>
      </c>
      <c r="BF642" s="417"/>
      <c r="BG642" s="408"/>
      <c r="BH642" s="408"/>
      <c r="BI642" s="408"/>
      <c r="BJ642" s="408"/>
      <c r="BK642" s="408"/>
    </row>
    <row r="643" spans="1:63" s="408" customFormat="1" ht="12.75">
      <c r="A643" s="411"/>
      <c r="B643" s="360" t="s">
        <v>375</v>
      </c>
      <c r="C643" s="676">
        <v>0</v>
      </c>
      <c r="D643" s="677">
        <v>0</v>
      </c>
      <c r="E643" s="677">
        <v>0</v>
      </c>
      <c r="F643" s="677">
        <v>0</v>
      </c>
      <c r="G643" s="677">
        <v>0</v>
      </c>
      <c r="H643" s="677">
        <v>0</v>
      </c>
      <c r="I643" s="677">
        <v>0</v>
      </c>
      <c r="J643" s="677">
        <v>0</v>
      </c>
      <c r="K643" s="677">
        <v>0</v>
      </c>
      <c r="L643" s="677">
        <v>0</v>
      </c>
      <c r="M643" s="677">
        <v>0</v>
      </c>
      <c r="N643" s="678">
        <v>0</v>
      </c>
      <c r="O643" s="657"/>
      <c r="P643" s="658"/>
      <c r="Q643" s="658"/>
      <c r="R643" s="658"/>
      <c r="S643" s="658"/>
      <c r="T643" s="658"/>
      <c r="U643" s="658"/>
      <c r="V643" s="658"/>
      <c r="W643" s="658"/>
      <c r="X643" s="658"/>
      <c r="Y643" s="658"/>
      <c r="Z643" s="659"/>
      <c r="AA643" s="679">
        <v>0</v>
      </c>
      <c r="AB643" s="677">
        <v>0</v>
      </c>
      <c r="AC643" s="677">
        <v>0</v>
      </c>
      <c r="AD643" s="658">
        <v>0</v>
      </c>
      <c r="AE643" s="658">
        <v>0</v>
      </c>
      <c r="AF643" s="658"/>
      <c r="AG643" s="658"/>
      <c r="AH643" s="658"/>
      <c r="AI643" s="658"/>
      <c r="AJ643" s="658"/>
      <c r="AK643" s="658"/>
      <c r="AL643" s="658"/>
      <c r="AM643" s="658"/>
      <c r="AN643" s="658">
        <v>0</v>
      </c>
      <c r="AO643" s="658">
        <v>0</v>
      </c>
      <c r="AP643" s="658">
        <v>0</v>
      </c>
      <c r="AQ643" s="658">
        <v>0</v>
      </c>
      <c r="AR643" s="658">
        <v>0</v>
      </c>
      <c r="AS643" s="658">
        <v>0</v>
      </c>
      <c r="AT643" s="658">
        <v>0</v>
      </c>
      <c r="AU643" s="658">
        <v>0</v>
      </c>
      <c r="AV643" s="676"/>
      <c r="AW643" s="677">
        <v>0</v>
      </c>
      <c r="AX643" s="677"/>
      <c r="AY643" s="677"/>
      <c r="AZ643" s="677"/>
      <c r="BA643" s="677"/>
      <c r="BB643" s="677"/>
      <c r="BC643" s="677"/>
      <c r="BD643" s="677"/>
      <c r="BE643" s="678">
        <v>0</v>
      </c>
      <c r="BF643" s="417"/>
    </row>
    <row r="644" spans="1:63" s="408" customFormat="1" ht="12.75">
      <c r="A644" s="411"/>
      <c r="B644" s="360" t="s">
        <v>376</v>
      </c>
      <c r="C644" s="676">
        <v>0</v>
      </c>
      <c r="D644" s="677">
        <v>0</v>
      </c>
      <c r="E644" s="677">
        <v>0</v>
      </c>
      <c r="F644" s="677">
        <v>0</v>
      </c>
      <c r="G644" s="677">
        <v>0</v>
      </c>
      <c r="H644" s="677">
        <v>2</v>
      </c>
      <c r="I644" s="677">
        <v>0</v>
      </c>
      <c r="J644" s="677">
        <v>0</v>
      </c>
      <c r="K644" s="677">
        <v>0</v>
      </c>
      <c r="L644" s="677">
        <v>0</v>
      </c>
      <c r="M644" s="677">
        <v>0</v>
      </c>
      <c r="N644" s="678">
        <v>2</v>
      </c>
      <c r="O644" s="657"/>
      <c r="P644" s="658"/>
      <c r="Q644" s="658"/>
      <c r="R644" s="658"/>
      <c r="S644" s="658"/>
      <c r="T644" s="658"/>
      <c r="U644" s="658"/>
      <c r="V644" s="658"/>
      <c r="W644" s="658"/>
      <c r="X644" s="658"/>
      <c r="Y644" s="658"/>
      <c r="Z644" s="659"/>
      <c r="AA644" s="679">
        <v>25.898658489999999</v>
      </c>
      <c r="AB644" s="677">
        <v>0</v>
      </c>
      <c r="AC644" s="677">
        <v>0</v>
      </c>
      <c r="AD644" s="658">
        <v>0</v>
      </c>
      <c r="AE644" s="658">
        <v>0</v>
      </c>
      <c r="AF644" s="658"/>
      <c r="AG644" s="658"/>
      <c r="AH644" s="658"/>
      <c r="AI644" s="658"/>
      <c r="AJ644" s="658"/>
      <c r="AK644" s="658"/>
      <c r="AL644" s="658"/>
      <c r="AM644" s="658"/>
      <c r="AN644" s="658">
        <v>0</v>
      </c>
      <c r="AO644" s="658">
        <v>2</v>
      </c>
      <c r="AP644" s="658">
        <v>0</v>
      </c>
      <c r="AQ644" s="658">
        <v>0</v>
      </c>
      <c r="AR644" s="658">
        <v>0</v>
      </c>
      <c r="AS644" s="658">
        <v>0</v>
      </c>
      <c r="AT644" s="658">
        <v>0</v>
      </c>
      <c r="AU644" s="658">
        <v>2</v>
      </c>
      <c r="AV644" s="676"/>
      <c r="AW644" s="677">
        <v>0</v>
      </c>
      <c r="AX644" s="677"/>
      <c r="AY644" s="677"/>
      <c r="AZ644" s="677"/>
      <c r="BA644" s="677"/>
      <c r="BB644" s="677">
        <v>25.898658489999999</v>
      </c>
      <c r="BC644" s="677"/>
      <c r="BD644" s="677"/>
      <c r="BE644" s="678">
        <v>25.898658489999999</v>
      </c>
      <c r="BF644" s="417"/>
    </row>
    <row r="645" spans="1:63" s="390" customFormat="1" ht="12.75">
      <c r="A645" s="411"/>
      <c r="B645" s="360" t="s">
        <v>377</v>
      </c>
      <c r="C645" s="676">
        <v>0</v>
      </c>
      <c r="D645" s="677">
        <v>0</v>
      </c>
      <c r="E645" s="677">
        <v>0</v>
      </c>
      <c r="F645" s="677">
        <v>0</v>
      </c>
      <c r="G645" s="677">
        <v>0</v>
      </c>
      <c r="H645" s="677">
        <v>0</v>
      </c>
      <c r="I645" s="677">
        <v>0</v>
      </c>
      <c r="J645" s="677">
        <v>0</v>
      </c>
      <c r="K645" s="677">
        <v>0</v>
      </c>
      <c r="L645" s="677">
        <v>0</v>
      </c>
      <c r="M645" s="677">
        <v>0</v>
      </c>
      <c r="N645" s="678">
        <v>0</v>
      </c>
      <c r="O645" s="657"/>
      <c r="P645" s="658"/>
      <c r="Q645" s="658"/>
      <c r="R645" s="658"/>
      <c r="S645" s="658"/>
      <c r="T645" s="658"/>
      <c r="U645" s="658"/>
      <c r="V645" s="658"/>
      <c r="W645" s="658"/>
      <c r="X645" s="658"/>
      <c r="Y645" s="658"/>
      <c r="Z645" s="659"/>
      <c r="AA645" s="679">
        <v>0</v>
      </c>
      <c r="AB645" s="677">
        <v>0</v>
      </c>
      <c r="AC645" s="677">
        <v>0</v>
      </c>
      <c r="AD645" s="658">
        <v>0</v>
      </c>
      <c r="AE645" s="658">
        <v>0</v>
      </c>
      <c r="AF645" s="658"/>
      <c r="AG645" s="658"/>
      <c r="AH645" s="658"/>
      <c r="AI645" s="658"/>
      <c r="AJ645" s="658"/>
      <c r="AK645" s="658"/>
      <c r="AL645" s="658"/>
      <c r="AM645" s="658"/>
      <c r="AN645" s="658">
        <v>0</v>
      </c>
      <c r="AO645" s="658">
        <v>0</v>
      </c>
      <c r="AP645" s="658">
        <v>0</v>
      </c>
      <c r="AQ645" s="658">
        <v>0</v>
      </c>
      <c r="AR645" s="658">
        <v>0</v>
      </c>
      <c r="AS645" s="658">
        <v>0</v>
      </c>
      <c r="AT645" s="658">
        <v>0</v>
      </c>
      <c r="AU645" s="658">
        <v>0</v>
      </c>
      <c r="AV645" s="676"/>
      <c r="AW645" s="677">
        <v>0</v>
      </c>
      <c r="AX645" s="677"/>
      <c r="AY645" s="677"/>
      <c r="AZ645" s="677"/>
      <c r="BA645" s="677"/>
      <c r="BB645" s="677"/>
      <c r="BC645" s="677"/>
      <c r="BD645" s="677"/>
      <c r="BE645" s="678">
        <v>0</v>
      </c>
      <c r="BF645" s="417"/>
      <c r="BG645" s="408"/>
      <c r="BH645" s="408"/>
      <c r="BI645" s="408"/>
      <c r="BJ645" s="408"/>
      <c r="BK645" s="408"/>
    </row>
    <row r="646" spans="1:63" s="390" customFormat="1" ht="12.75">
      <c r="A646" s="411"/>
      <c r="B646" s="360" t="s">
        <v>67</v>
      </c>
      <c r="C646" s="676">
        <v>0</v>
      </c>
      <c r="D646" s="677">
        <v>0</v>
      </c>
      <c r="E646" s="677">
        <v>0</v>
      </c>
      <c r="F646" s="677">
        <v>0</v>
      </c>
      <c r="G646" s="677">
        <v>0</v>
      </c>
      <c r="H646" s="677">
        <v>0</v>
      </c>
      <c r="I646" s="677">
        <v>0</v>
      </c>
      <c r="J646" s="677">
        <v>0</v>
      </c>
      <c r="K646" s="677">
        <v>0</v>
      </c>
      <c r="L646" s="677">
        <v>0</v>
      </c>
      <c r="M646" s="677">
        <v>0</v>
      </c>
      <c r="N646" s="678">
        <v>0</v>
      </c>
      <c r="O646" s="657"/>
      <c r="P646" s="658"/>
      <c r="Q646" s="658"/>
      <c r="R646" s="658"/>
      <c r="S646" s="658"/>
      <c r="T646" s="658"/>
      <c r="U646" s="658"/>
      <c r="V646" s="658"/>
      <c r="W646" s="658"/>
      <c r="X646" s="658"/>
      <c r="Y646" s="658"/>
      <c r="Z646" s="659"/>
      <c r="AA646" s="679">
        <v>0</v>
      </c>
      <c r="AB646" s="677">
        <v>0</v>
      </c>
      <c r="AC646" s="677">
        <v>0</v>
      </c>
      <c r="AD646" s="658">
        <v>0</v>
      </c>
      <c r="AE646" s="658">
        <v>0</v>
      </c>
      <c r="AF646" s="658"/>
      <c r="AG646" s="658"/>
      <c r="AH646" s="658"/>
      <c r="AI646" s="658"/>
      <c r="AJ646" s="658"/>
      <c r="AK646" s="658"/>
      <c r="AL646" s="658"/>
      <c r="AM646" s="658"/>
      <c r="AN646" s="658">
        <v>0</v>
      </c>
      <c r="AO646" s="658">
        <v>0</v>
      </c>
      <c r="AP646" s="658">
        <v>0</v>
      </c>
      <c r="AQ646" s="658">
        <v>0</v>
      </c>
      <c r="AR646" s="658">
        <v>0</v>
      </c>
      <c r="AS646" s="658">
        <v>0</v>
      </c>
      <c r="AT646" s="658">
        <v>0</v>
      </c>
      <c r="AU646" s="658">
        <v>0</v>
      </c>
      <c r="AV646" s="676"/>
      <c r="AW646" s="677">
        <v>0</v>
      </c>
      <c r="AX646" s="677"/>
      <c r="AY646" s="677"/>
      <c r="AZ646" s="677"/>
      <c r="BA646" s="677"/>
      <c r="BB646" s="677"/>
      <c r="BC646" s="677"/>
      <c r="BD646" s="677"/>
      <c r="BE646" s="678">
        <v>0</v>
      </c>
      <c r="BF646" s="417"/>
      <c r="BG646" s="408"/>
      <c r="BH646" s="408"/>
      <c r="BI646" s="408"/>
      <c r="BJ646" s="408"/>
      <c r="BK646" s="408"/>
    </row>
    <row r="647" spans="1:63" s="416" customFormat="1" ht="25.5">
      <c r="A647" s="411">
        <v>20</v>
      </c>
      <c r="B647" s="688" t="s">
        <v>91</v>
      </c>
      <c r="C647" s="657">
        <v>0</v>
      </c>
      <c r="D647" s="658">
        <v>0</v>
      </c>
      <c r="E647" s="658">
        <v>0</v>
      </c>
      <c r="F647" s="658">
        <v>0</v>
      </c>
      <c r="G647" s="658">
        <v>0</v>
      </c>
      <c r="H647" s="658">
        <v>0</v>
      </c>
      <c r="I647" s="658">
        <v>0</v>
      </c>
      <c r="J647" s="658">
        <v>0</v>
      </c>
      <c r="K647" s="658">
        <v>54.2</v>
      </c>
      <c r="L647" s="658">
        <v>12.59</v>
      </c>
      <c r="M647" s="658">
        <v>54.2</v>
      </c>
      <c r="N647" s="659">
        <v>12.59</v>
      </c>
      <c r="O647" s="689">
        <v>0</v>
      </c>
      <c r="P647" s="690">
        <v>0</v>
      </c>
      <c r="Q647" s="690">
        <v>0</v>
      </c>
      <c r="R647" s="690">
        <v>0</v>
      </c>
      <c r="S647" s="690">
        <v>0</v>
      </c>
      <c r="T647" s="690">
        <v>0</v>
      </c>
      <c r="U647" s="690">
        <v>0</v>
      </c>
      <c r="V647" s="690">
        <v>0</v>
      </c>
      <c r="W647" s="690">
        <v>0</v>
      </c>
      <c r="X647" s="690">
        <v>0</v>
      </c>
      <c r="Y647" s="690">
        <v>0</v>
      </c>
      <c r="Z647" s="691">
        <v>0</v>
      </c>
      <c r="AA647" s="674">
        <v>281.33050846999998</v>
      </c>
      <c r="AB647" s="677">
        <v>0</v>
      </c>
      <c r="AC647" s="677">
        <v>0</v>
      </c>
      <c r="AD647" s="690">
        <v>0</v>
      </c>
      <c r="AE647" s="690">
        <v>0</v>
      </c>
      <c r="AF647" s="690"/>
      <c r="AG647" s="690"/>
      <c r="AH647" s="690"/>
      <c r="AI647" s="690"/>
      <c r="AJ647" s="690"/>
      <c r="AK647" s="690"/>
      <c r="AL647" s="690"/>
      <c r="AM647" s="690"/>
      <c r="AN647" s="690">
        <v>0</v>
      </c>
      <c r="AO647" s="690">
        <v>0</v>
      </c>
      <c r="AP647" s="690">
        <v>0</v>
      </c>
      <c r="AQ647" s="690">
        <v>0</v>
      </c>
      <c r="AR647" s="690">
        <v>54.2</v>
      </c>
      <c r="AS647" s="690">
        <v>12.59</v>
      </c>
      <c r="AT647" s="690">
        <v>54.2</v>
      </c>
      <c r="AU647" s="690">
        <v>12.59</v>
      </c>
      <c r="AV647" s="657">
        <v>0</v>
      </c>
      <c r="AW647" s="658">
        <v>0</v>
      </c>
      <c r="AX647" s="658">
        <v>0</v>
      </c>
      <c r="AY647" s="658">
        <v>0</v>
      </c>
      <c r="AZ647" s="658">
        <v>0</v>
      </c>
      <c r="BA647" s="658">
        <v>0</v>
      </c>
      <c r="BB647" s="658">
        <v>0</v>
      </c>
      <c r="BC647" s="658">
        <v>0</v>
      </c>
      <c r="BD647" s="658">
        <v>281.33050846999998</v>
      </c>
      <c r="BE647" s="673">
        <v>281.33050846999998</v>
      </c>
      <c r="BF647" s="417"/>
    </row>
    <row r="648" spans="1:63" s="390" customFormat="1" ht="12.75">
      <c r="A648" s="411"/>
      <c r="B648" s="360" t="s">
        <v>361</v>
      </c>
      <c r="C648" s="676">
        <v>0</v>
      </c>
      <c r="D648" s="677">
        <v>0</v>
      </c>
      <c r="E648" s="677">
        <v>0</v>
      </c>
      <c r="F648" s="677">
        <v>0</v>
      </c>
      <c r="G648" s="677">
        <v>0</v>
      </c>
      <c r="H648" s="677">
        <v>0</v>
      </c>
      <c r="I648" s="677">
        <v>0</v>
      </c>
      <c r="J648" s="677">
        <v>0</v>
      </c>
      <c r="K648" s="677">
        <v>54.2</v>
      </c>
      <c r="L648" s="677">
        <v>12.59</v>
      </c>
      <c r="M648" s="677">
        <v>54.2</v>
      </c>
      <c r="N648" s="678">
        <v>12.59</v>
      </c>
      <c r="O648" s="657">
        <v>0</v>
      </c>
      <c r="P648" s="658">
        <v>0</v>
      </c>
      <c r="Q648" s="658">
        <v>0</v>
      </c>
      <c r="R648" s="658">
        <v>0</v>
      </c>
      <c r="S648" s="658">
        <v>0</v>
      </c>
      <c r="T648" s="658">
        <v>0</v>
      </c>
      <c r="U648" s="658">
        <v>0</v>
      </c>
      <c r="V648" s="658">
        <v>0</v>
      </c>
      <c r="W648" s="658">
        <v>0</v>
      </c>
      <c r="X648" s="658">
        <v>0</v>
      </c>
      <c r="Y648" s="658">
        <v>0</v>
      </c>
      <c r="Z648" s="659">
        <v>0</v>
      </c>
      <c r="AA648" s="679">
        <v>281.33050846999998</v>
      </c>
      <c r="AB648" s="677">
        <v>0</v>
      </c>
      <c r="AC648" s="677">
        <v>0</v>
      </c>
      <c r="AD648" s="658">
        <v>0</v>
      </c>
      <c r="AE648" s="658">
        <v>0</v>
      </c>
      <c r="AF648" s="658"/>
      <c r="AG648" s="658"/>
      <c r="AH648" s="658"/>
      <c r="AI648" s="658"/>
      <c r="AJ648" s="658"/>
      <c r="AK648" s="658"/>
      <c r="AL648" s="658"/>
      <c r="AM648" s="658"/>
      <c r="AN648" s="658">
        <v>0</v>
      </c>
      <c r="AO648" s="658">
        <v>0</v>
      </c>
      <c r="AP648" s="658">
        <v>0</v>
      </c>
      <c r="AQ648" s="658">
        <v>0</v>
      </c>
      <c r="AR648" s="658">
        <v>54.2</v>
      </c>
      <c r="AS648" s="658">
        <v>12.59</v>
      </c>
      <c r="AT648" s="658">
        <v>54.2</v>
      </c>
      <c r="AU648" s="658">
        <v>12.59</v>
      </c>
      <c r="AV648" s="676">
        <v>0</v>
      </c>
      <c r="AW648" s="677">
        <v>0</v>
      </c>
      <c r="AX648" s="677">
        <v>0</v>
      </c>
      <c r="AY648" s="677">
        <v>0</v>
      </c>
      <c r="AZ648" s="677">
        <v>0</v>
      </c>
      <c r="BA648" s="677">
        <v>0</v>
      </c>
      <c r="BB648" s="677">
        <v>0</v>
      </c>
      <c r="BC648" s="677">
        <v>0</v>
      </c>
      <c r="BD648" s="677">
        <v>281.33050846999998</v>
      </c>
      <c r="BE648" s="678">
        <v>281.33050846999998</v>
      </c>
      <c r="BF648" s="417"/>
      <c r="BG648" s="408"/>
      <c r="BH648" s="408"/>
      <c r="BI648" s="408"/>
      <c r="BJ648" s="408"/>
      <c r="BK648" s="408"/>
    </row>
    <row r="649" spans="1:63" s="390" customFormat="1" ht="12.75">
      <c r="A649" s="411"/>
      <c r="B649" s="360" t="s">
        <v>362</v>
      </c>
      <c r="C649" s="676">
        <v>0</v>
      </c>
      <c r="D649" s="677">
        <v>0</v>
      </c>
      <c r="E649" s="677">
        <v>0</v>
      </c>
      <c r="F649" s="677">
        <v>0</v>
      </c>
      <c r="G649" s="677">
        <v>0</v>
      </c>
      <c r="H649" s="677">
        <v>0</v>
      </c>
      <c r="I649" s="677">
        <v>0</v>
      </c>
      <c r="J649" s="677">
        <v>0</v>
      </c>
      <c r="K649" s="677">
        <v>54.2</v>
      </c>
      <c r="L649" s="677">
        <v>0</v>
      </c>
      <c r="M649" s="677">
        <v>54.2</v>
      </c>
      <c r="N649" s="678">
        <v>0</v>
      </c>
      <c r="O649" s="657">
        <v>0</v>
      </c>
      <c r="P649" s="658">
        <v>0</v>
      </c>
      <c r="Q649" s="658">
        <v>0</v>
      </c>
      <c r="R649" s="658">
        <v>0</v>
      </c>
      <c r="S649" s="658">
        <v>0</v>
      </c>
      <c r="T649" s="658">
        <v>0</v>
      </c>
      <c r="U649" s="658">
        <v>0</v>
      </c>
      <c r="V649" s="658">
        <v>0</v>
      </c>
      <c r="W649" s="658">
        <v>0</v>
      </c>
      <c r="X649" s="658">
        <v>0</v>
      </c>
      <c r="Y649" s="658">
        <v>0</v>
      </c>
      <c r="Z649" s="659">
        <v>0</v>
      </c>
      <c r="AA649" s="679">
        <v>219.30299350999999</v>
      </c>
      <c r="AB649" s="677">
        <v>0</v>
      </c>
      <c r="AC649" s="677">
        <v>0</v>
      </c>
      <c r="AD649" s="658">
        <v>0</v>
      </c>
      <c r="AE649" s="658">
        <v>0</v>
      </c>
      <c r="AF649" s="658"/>
      <c r="AG649" s="658"/>
      <c r="AH649" s="658"/>
      <c r="AI649" s="658"/>
      <c r="AJ649" s="658"/>
      <c r="AK649" s="658"/>
      <c r="AL649" s="658"/>
      <c r="AM649" s="658"/>
      <c r="AN649" s="658">
        <v>0</v>
      </c>
      <c r="AO649" s="658">
        <v>0</v>
      </c>
      <c r="AP649" s="658">
        <v>0</v>
      </c>
      <c r="AQ649" s="658">
        <v>0</v>
      </c>
      <c r="AR649" s="658">
        <v>54.2</v>
      </c>
      <c r="AS649" s="658">
        <v>0</v>
      </c>
      <c r="AT649" s="658">
        <v>54.2</v>
      </c>
      <c r="AU649" s="658">
        <v>0</v>
      </c>
      <c r="AV649" s="676">
        <v>0</v>
      </c>
      <c r="AW649" s="677">
        <v>0</v>
      </c>
      <c r="AX649" s="677">
        <v>0</v>
      </c>
      <c r="AY649" s="677">
        <v>0</v>
      </c>
      <c r="AZ649" s="677">
        <v>0</v>
      </c>
      <c r="BA649" s="677">
        <v>0</v>
      </c>
      <c r="BB649" s="677">
        <v>0</v>
      </c>
      <c r="BC649" s="677">
        <v>0</v>
      </c>
      <c r="BD649" s="677">
        <v>219.30299350999999</v>
      </c>
      <c r="BE649" s="678">
        <v>219.30299350999999</v>
      </c>
      <c r="BF649" s="417"/>
      <c r="BG649" s="408"/>
      <c r="BH649" s="408"/>
      <c r="BI649" s="408"/>
      <c r="BJ649" s="408"/>
      <c r="BK649" s="408"/>
    </row>
    <row r="650" spans="1:63" s="390" customFormat="1" ht="12.75">
      <c r="A650" s="411"/>
      <c r="B650" s="360" t="s">
        <v>363</v>
      </c>
      <c r="C650" s="676">
        <v>0</v>
      </c>
      <c r="D650" s="677">
        <v>0</v>
      </c>
      <c r="E650" s="677">
        <v>0</v>
      </c>
      <c r="F650" s="677">
        <v>0</v>
      </c>
      <c r="G650" s="677">
        <v>0</v>
      </c>
      <c r="H650" s="677">
        <v>0</v>
      </c>
      <c r="I650" s="677">
        <v>0</v>
      </c>
      <c r="J650" s="677">
        <v>0</v>
      </c>
      <c r="K650" s="677">
        <v>27.37</v>
      </c>
      <c r="L650" s="677">
        <v>0</v>
      </c>
      <c r="M650" s="677">
        <v>27.37</v>
      </c>
      <c r="N650" s="678">
        <v>0</v>
      </c>
      <c r="O650" s="657">
        <v>0</v>
      </c>
      <c r="P650" s="658">
        <v>0</v>
      </c>
      <c r="Q650" s="658">
        <v>0</v>
      </c>
      <c r="R650" s="658">
        <v>0</v>
      </c>
      <c r="S650" s="658">
        <v>0</v>
      </c>
      <c r="T650" s="658">
        <v>0</v>
      </c>
      <c r="U650" s="658">
        <v>0</v>
      </c>
      <c r="V650" s="658">
        <v>0</v>
      </c>
      <c r="W650" s="658">
        <v>0</v>
      </c>
      <c r="X650" s="658">
        <v>0</v>
      </c>
      <c r="Y650" s="658">
        <v>0</v>
      </c>
      <c r="Z650" s="659">
        <v>0</v>
      </c>
      <c r="AA650" s="679">
        <v>91.143740519999994</v>
      </c>
      <c r="AB650" s="677">
        <v>0</v>
      </c>
      <c r="AC650" s="677">
        <v>0</v>
      </c>
      <c r="AD650" s="658">
        <v>0</v>
      </c>
      <c r="AE650" s="658">
        <v>0</v>
      </c>
      <c r="AF650" s="658"/>
      <c r="AG650" s="658"/>
      <c r="AH650" s="658"/>
      <c r="AI650" s="658"/>
      <c r="AJ650" s="658"/>
      <c r="AK650" s="658"/>
      <c r="AL650" s="658"/>
      <c r="AM650" s="658"/>
      <c r="AN650" s="658">
        <v>0</v>
      </c>
      <c r="AO650" s="658">
        <v>0</v>
      </c>
      <c r="AP650" s="658">
        <v>0</v>
      </c>
      <c r="AQ650" s="658">
        <v>0</v>
      </c>
      <c r="AR650" s="658">
        <v>27.37</v>
      </c>
      <c r="AS650" s="658">
        <v>0</v>
      </c>
      <c r="AT650" s="658">
        <v>27.37</v>
      </c>
      <c r="AU650" s="658">
        <v>0</v>
      </c>
      <c r="AV650" s="676">
        <v>0</v>
      </c>
      <c r="AW650" s="677">
        <v>0</v>
      </c>
      <c r="AX650" s="677">
        <v>0</v>
      </c>
      <c r="AY650" s="677">
        <v>0</v>
      </c>
      <c r="AZ650" s="677">
        <v>0</v>
      </c>
      <c r="BA650" s="677">
        <v>0</v>
      </c>
      <c r="BB650" s="677">
        <v>0</v>
      </c>
      <c r="BC650" s="677">
        <v>0</v>
      </c>
      <c r="BD650" s="677">
        <v>91.143740519999994</v>
      </c>
      <c r="BE650" s="678">
        <v>91.143740519999994</v>
      </c>
      <c r="BF650" s="417"/>
      <c r="BG650" s="408"/>
      <c r="BH650" s="408"/>
      <c r="BI650" s="408"/>
      <c r="BJ650" s="408"/>
      <c r="BK650" s="408"/>
    </row>
    <row r="651" spans="1:63" s="390" customFormat="1" ht="12.75">
      <c r="A651" s="411"/>
      <c r="B651" s="360" t="s">
        <v>364</v>
      </c>
      <c r="C651" s="676">
        <v>0</v>
      </c>
      <c r="D651" s="677">
        <v>0</v>
      </c>
      <c r="E651" s="677">
        <v>0</v>
      </c>
      <c r="F651" s="677">
        <v>0</v>
      </c>
      <c r="G651" s="677">
        <v>0</v>
      </c>
      <c r="H651" s="677">
        <v>0</v>
      </c>
      <c r="I651" s="677">
        <v>0</v>
      </c>
      <c r="J651" s="677">
        <v>0</v>
      </c>
      <c r="K651" s="677">
        <v>0</v>
      </c>
      <c r="L651" s="677">
        <v>0</v>
      </c>
      <c r="M651" s="677">
        <v>0</v>
      </c>
      <c r="N651" s="678">
        <v>0</v>
      </c>
      <c r="O651" s="657"/>
      <c r="P651" s="658"/>
      <c r="Q651" s="658"/>
      <c r="R651" s="658"/>
      <c r="S651" s="658"/>
      <c r="T651" s="658"/>
      <c r="U651" s="658"/>
      <c r="V651" s="658"/>
      <c r="W651" s="658"/>
      <c r="X651" s="658"/>
      <c r="Y651" s="658"/>
      <c r="Z651" s="659"/>
      <c r="AA651" s="679">
        <v>0</v>
      </c>
      <c r="AB651" s="677">
        <v>0</v>
      </c>
      <c r="AC651" s="677">
        <v>0</v>
      </c>
      <c r="AD651" s="658">
        <v>0</v>
      </c>
      <c r="AE651" s="658">
        <v>0</v>
      </c>
      <c r="AF651" s="658"/>
      <c r="AG651" s="658"/>
      <c r="AH651" s="658"/>
      <c r="AI651" s="658"/>
      <c r="AJ651" s="658"/>
      <c r="AK651" s="658"/>
      <c r="AL651" s="658"/>
      <c r="AM651" s="658"/>
      <c r="AN651" s="658">
        <v>0</v>
      </c>
      <c r="AO651" s="658">
        <v>0</v>
      </c>
      <c r="AP651" s="658">
        <v>0</v>
      </c>
      <c r="AQ651" s="658">
        <v>0</v>
      </c>
      <c r="AR651" s="658">
        <v>0</v>
      </c>
      <c r="AS651" s="658">
        <v>0</v>
      </c>
      <c r="AT651" s="658">
        <v>0</v>
      </c>
      <c r="AU651" s="658">
        <v>0</v>
      </c>
      <c r="AV651" s="676"/>
      <c r="AW651" s="677">
        <v>0</v>
      </c>
      <c r="AX651" s="677"/>
      <c r="AY651" s="677"/>
      <c r="AZ651" s="677"/>
      <c r="BA651" s="677"/>
      <c r="BB651" s="677"/>
      <c r="BC651" s="677"/>
      <c r="BD651" s="677"/>
      <c r="BE651" s="678">
        <v>0</v>
      </c>
      <c r="BF651" s="417"/>
      <c r="BG651" s="408"/>
      <c r="BH651" s="408"/>
      <c r="BI651" s="408"/>
      <c r="BJ651" s="408"/>
      <c r="BK651" s="408"/>
    </row>
    <row r="652" spans="1:63" s="390" customFormat="1" ht="12.75">
      <c r="A652" s="411"/>
      <c r="B652" s="360" t="s">
        <v>365</v>
      </c>
      <c r="C652" s="676">
        <v>0</v>
      </c>
      <c r="D652" s="677">
        <v>0</v>
      </c>
      <c r="E652" s="677">
        <v>0</v>
      </c>
      <c r="F652" s="677">
        <v>0</v>
      </c>
      <c r="G652" s="677">
        <v>0</v>
      </c>
      <c r="H652" s="677">
        <v>0</v>
      </c>
      <c r="I652" s="677">
        <v>0</v>
      </c>
      <c r="J652" s="677">
        <v>0</v>
      </c>
      <c r="K652" s="677">
        <v>0</v>
      </c>
      <c r="L652" s="677">
        <v>0</v>
      </c>
      <c r="M652" s="677">
        <v>0</v>
      </c>
      <c r="N652" s="678">
        <v>0</v>
      </c>
      <c r="O652" s="657"/>
      <c r="P652" s="658"/>
      <c r="Q652" s="658"/>
      <c r="R652" s="658"/>
      <c r="S652" s="658"/>
      <c r="T652" s="658"/>
      <c r="U652" s="658"/>
      <c r="V652" s="658"/>
      <c r="W652" s="658"/>
      <c r="X652" s="658"/>
      <c r="Y652" s="658"/>
      <c r="Z652" s="659"/>
      <c r="AA652" s="679">
        <v>0</v>
      </c>
      <c r="AB652" s="677">
        <v>0</v>
      </c>
      <c r="AC652" s="677">
        <v>0</v>
      </c>
      <c r="AD652" s="658">
        <v>0</v>
      </c>
      <c r="AE652" s="658">
        <v>0</v>
      </c>
      <c r="AF652" s="658"/>
      <c r="AG652" s="658"/>
      <c r="AH652" s="658"/>
      <c r="AI652" s="658"/>
      <c r="AJ652" s="658"/>
      <c r="AK652" s="658"/>
      <c r="AL652" s="658"/>
      <c r="AM652" s="658"/>
      <c r="AN652" s="658">
        <v>0</v>
      </c>
      <c r="AO652" s="658">
        <v>0</v>
      </c>
      <c r="AP652" s="658">
        <v>0</v>
      </c>
      <c r="AQ652" s="658">
        <v>0</v>
      </c>
      <c r="AR652" s="658">
        <v>0</v>
      </c>
      <c r="AS652" s="658">
        <v>0</v>
      </c>
      <c r="AT652" s="658">
        <v>0</v>
      </c>
      <c r="AU652" s="658">
        <v>0</v>
      </c>
      <c r="AV652" s="676"/>
      <c r="AW652" s="677">
        <v>0</v>
      </c>
      <c r="AX652" s="677"/>
      <c r="AY652" s="677"/>
      <c r="AZ652" s="677"/>
      <c r="BA652" s="677"/>
      <c r="BB652" s="677"/>
      <c r="BC652" s="677"/>
      <c r="BD652" s="677"/>
      <c r="BE652" s="678">
        <v>0</v>
      </c>
      <c r="BF652" s="417"/>
      <c r="BG652" s="408"/>
      <c r="BH652" s="408"/>
      <c r="BI652" s="408"/>
      <c r="BJ652" s="408"/>
      <c r="BK652" s="408"/>
    </row>
    <row r="653" spans="1:63" s="390" customFormat="1" ht="12.75">
      <c r="A653" s="411"/>
      <c r="B653" s="360" t="s">
        <v>366</v>
      </c>
      <c r="C653" s="676">
        <v>0</v>
      </c>
      <c r="D653" s="677">
        <v>0</v>
      </c>
      <c r="E653" s="677">
        <v>0</v>
      </c>
      <c r="F653" s="677">
        <v>0</v>
      </c>
      <c r="G653" s="677">
        <v>0</v>
      </c>
      <c r="H653" s="677">
        <v>0</v>
      </c>
      <c r="I653" s="677">
        <v>0</v>
      </c>
      <c r="J653" s="677">
        <v>0</v>
      </c>
      <c r="K653" s="677">
        <v>24.635000000000002</v>
      </c>
      <c r="L653" s="677">
        <v>0</v>
      </c>
      <c r="M653" s="677">
        <v>24.635000000000002</v>
      </c>
      <c r="N653" s="678">
        <v>0</v>
      </c>
      <c r="O653" s="657"/>
      <c r="P653" s="658"/>
      <c r="Q653" s="658"/>
      <c r="R653" s="658"/>
      <c r="S653" s="658"/>
      <c r="T653" s="658"/>
      <c r="U653" s="658"/>
      <c r="V653" s="658"/>
      <c r="W653" s="658"/>
      <c r="X653" s="658"/>
      <c r="Y653" s="658"/>
      <c r="Z653" s="659"/>
      <c r="AA653" s="679">
        <v>83.965399009999999</v>
      </c>
      <c r="AB653" s="677">
        <v>0</v>
      </c>
      <c r="AC653" s="677">
        <v>0</v>
      </c>
      <c r="AD653" s="658">
        <v>0</v>
      </c>
      <c r="AE653" s="658">
        <v>0</v>
      </c>
      <c r="AF653" s="658"/>
      <c r="AG653" s="658"/>
      <c r="AH653" s="658"/>
      <c r="AI653" s="658"/>
      <c r="AJ653" s="658"/>
      <c r="AK653" s="658"/>
      <c r="AL653" s="658"/>
      <c r="AM653" s="658"/>
      <c r="AN653" s="658">
        <v>0</v>
      </c>
      <c r="AO653" s="658">
        <v>0</v>
      </c>
      <c r="AP653" s="658">
        <v>0</v>
      </c>
      <c r="AQ653" s="658">
        <v>0</v>
      </c>
      <c r="AR653" s="658">
        <v>24.635000000000002</v>
      </c>
      <c r="AS653" s="658">
        <v>0</v>
      </c>
      <c r="AT653" s="658">
        <v>24.635000000000002</v>
      </c>
      <c r="AU653" s="658">
        <v>0</v>
      </c>
      <c r="AV653" s="676"/>
      <c r="AW653" s="677">
        <v>0</v>
      </c>
      <c r="AX653" s="677"/>
      <c r="AY653" s="677"/>
      <c r="AZ653" s="677"/>
      <c r="BA653" s="677"/>
      <c r="BB653" s="677"/>
      <c r="BC653" s="677"/>
      <c r="BD653" s="677">
        <v>83.965399009999999</v>
      </c>
      <c r="BE653" s="678">
        <v>83.965399009999999</v>
      </c>
      <c r="BF653" s="417"/>
      <c r="BG653" s="408"/>
      <c r="BH653" s="408"/>
      <c r="BI653" s="408"/>
      <c r="BJ653" s="408"/>
      <c r="BK653" s="408"/>
    </row>
    <row r="654" spans="1:63" s="390" customFormat="1" ht="12.75">
      <c r="A654" s="411"/>
      <c r="B654" s="360" t="s">
        <v>367</v>
      </c>
      <c r="C654" s="676">
        <v>0</v>
      </c>
      <c r="D654" s="677">
        <v>0</v>
      </c>
      <c r="E654" s="677">
        <v>0</v>
      </c>
      <c r="F654" s="677">
        <v>0</v>
      </c>
      <c r="G654" s="677">
        <v>0</v>
      </c>
      <c r="H654" s="677">
        <v>0</v>
      </c>
      <c r="I654" s="677">
        <v>0</v>
      </c>
      <c r="J654" s="677">
        <v>0</v>
      </c>
      <c r="K654" s="677">
        <v>2.7349999999999999</v>
      </c>
      <c r="L654" s="677">
        <v>0</v>
      </c>
      <c r="M654" s="677">
        <v>2.7349999999999999</v>
      </c>
      <c r="N654" s="678">
        <v>0</v>
      </c>
      <c r="O654" s="657"/>
      <c r="P654" s="658"/>
      <c r="Q654" s="658"/>
      <c r="R654" s="658"/>
      <c r="S654" s="658"/>
      <c r="T654" s="658"/>
      <c r="U654" s="658"/>
      <c r="V654" s="658"/>
      <c r="W654" s="658"/>
      <c r="X654" s="658"/>
      <c r="Y654" s="658"/>
      <c r="Z654" s="659"/>
      <c r="AA654" s="679">
        <v>7.1783415100000001</v>
      </c>
      <c r="AB654" s="677">
        <v>0</v>
      </c>
      <c r="AC654" s="677">
        <v>0</v>
      </c>
      <c r="AD654" s="658">
        <v>0</v>
      </c>
      <c r="AE654" s="658">
        <v>0</v>
      </c>
      <c r="AF654" s="658"/>
      <c r="AG654" s="658"/>
      <c r="AH654" s="658"/>
      <c r="AI654" s="658"/>
      <c r="AJ654" s="658"/>
      <c r="AK654" s="658"/>
      <c r="AL654" s="658"/>
      <c r="AM654" s="658"/>
      <c r="AN654" s="658">
        <v>0</v>
      </c>
      <c r="AO654" s="658">
        <v>0</v>
      </c>
      <c r="AP654" s="658">
        <v>0</v>
      </c>
      <c r="AQ654" s="658">
        <v>0</v>
      </c>
      <c r="AR654" s="658">
        <v>2.7349999999999999</v>
      </c>
      <c r="AS654" s="658">
        <v>0</v>
      </c>
      <c r="AT654" s="658">
        <v>2.7349999999999999</v>
      </c>
      <c r="AU654" s="658">
        <v>0</v>
      </c>
      <c r="AV654" s="676"/>
      <c r="AW654" s="677">
        <v>0</v>
      </c>
      <c r="AX654" s="677"/>
      <c r="AY654" s="677"/>
      <c r="AZ654" s="677"/>
      <c r="BA654" s="677"/>
      <c r="BB654" s="677"/>
      <c r="BC654" s="677"/>
      <c r="BD654" s="677">
        <v>7.1783415100000001</v>
      </c>
      <c r="BE654" s="678">
        <v>7.1783415100000001</v>
      </c>
      <c r="BF654" s="417"/>
      <c r="BG654" s="408"/>
      <c r="BH654" s="408"/>
      <c r="BI654" s="408"/>
      <c r="BJ654" s="408"/>
      <c r="BK654" s="408"/>
    </row>
    <row r="655" spans="1:63" s="390" customFormat="1" ht="12.75">
      <c r="A655" s="411"/>
      <c r="B655" s="360" t="s">
        <v>368</v>
      </c>
      <c r="C655" s="676">
        <v>0</v>
      </c>
      <c r="D655" s="677">
        <v>0</v>
      </c>
      <c r="E655" s="677">
        <v>0</v>
      </c>
      <c r="F655" s="677">
        <v>0</v>
      </c>
      <c r="G655" s="677">
        <v>0</v>
      </c>
      <c r="H655" s="677">
        <v>0</v>
      </c>
      <c r="I655" s="677">
        <v>0</v>
      </c>
      <c r="J655" s="677">
        <v>0</v>
      </c>
      <c r="K655" s="677">
        <v>26.83</v>
      </c>
      <c r="L655" s="677">
        <v>0</v>
      </c>
      <c r="M655" s="677">
        <v>26.83</v>
      </c>
      <c r="N655" s="678">
        <v>0</v>
      </c>
      <c r="O655" s="657">
        <v>0</v>
      </c>
      <c r="P655" s="658">
        <v>0</v>
      </c>
      <c r="Q655" s="658">
        <v>0</v>
      </c>
      <c r="R655" s="658">
        <v>0</v>
      </c>
      <c r="S655" s="658">
        <v>0</v>
      </c>
      <c r="T655" s="658">
        <v>0</v>
      </c>
      <c r="U655" s="658">
        <v>0</v>
      </c>
      <c r="V655" s="658">
        <v>0</v>
      </c>
      <c r="W655" s="658">
        <v>0</v>
      </c>
      <c r="X655" s="658">
        <v>0</v>
      </c>
      <c r="Y655" s="658">
        <v>0</v>
      </c>
      <c r="Z655" s="659">
        <v>0</v>
      </c>
      <c r="AA655" s="679">
        <v>128.15925299</v>
      </c>
      <c r="AB655" s="677">
        <v>0</v>
      </c>
      <c r="AC655" s="677">
        <v>0</v>
      </c>
      <c r="AD655" s="658">
        <v>0</v>
      </c>
      <c r="AE655" s="658">
        <v>0</v>
      </c>
      <c r="AF655" s="658"/>
      <c r="AG655" s="658"/>
      <c r="AH655" s="658"/>
      <c r="AI655" s="658"/>
      <c r="AJ655" s="658"/>
      <c r="AK655" s="658"/>
      <c r="AL655" s="658"/>
      <c r="AM655" s="658"/>
      <c r="AN655" s="658">
        <v>0</v>
      </c>
      <c r="AO655" s="658">
        <v>0</v>
      </c>
      <c r="AP655" s="658">
        <v>0</v>
      </c>
      <c r="AQ655" s="658">
        <v>0</v>
      </c>
      <c r="AR655" s="658">
        <v>26.83</v>
      </c>
      <c r="AS655" s="658">
        <v>0</v>
      </c>
      <c r="AT655" s="658">
        <v>26.83</v>
      </c>
      <c r="AU655" s="658">
        <v>0</v>
      </c>
      <c r="AV655" s="676">
        <v>0</v>
      </c>
      <c r="AW655" s="677">
        <v>0</v>
      </c>
      <c r="AX655" s="677">
        <v>0</v>
      </c>
      <c r="AY655" s="677">
        <v>0</v>
      </c>
      <c r="AZ655" s="677">
        <v>0</v>
      </c>
      <c r="BA655" s="677">
        <v>0</v>
      </c>
      <c r="BB655" s="677">
        <v>0</v>
      </c>
      <c r="BC655" s="677">
        <v>0</v>
      </c>
      <c r="BD655" s="677">
        <v>128.15925299</v>
      </c>
      <c r="BE655" s="678">
        <v>128.15925299</v>
      </c>
      <c r="BF655" s="417"/>
      <c r="BG655" s="408"/>
      <c r="BH655" s="408"/>
      <c r="BI655" s="408"/>
      <c r="BJ655" s="408"/>
      <c r="BK655" s="408"/>
    </row>
    <row r="656" spans="1:63" s="390" customFormat="1" ht="12.75">
      <c r="A656" s="411"/>
      <c r="B656" s="360" t="s">
        <v>369</v>
      </c>
      <c r="C656" s="676">
        <v>0</v>
      </c>
      <c r="D656" s="677">
        <v>0</v>
      </c>
      <c r="E656" s="677">
        <v>0</v>
      </c>
      <c r="F656" s="677">
        <v>0</v>
      </c>
      <c r="G656" s="677">
        <v>0</v>
      </c>
      <c r="H656" s="677">
        <v>0</v>
      </c>
      <c r="I656" s="677">
        <v>0</v>
      </c>
      <c r="J656" s="677">
        <v>0</v>
      </c>
      <c r="K656" s="677">
        <v>0</v>
      </c>
      <c r="L656" s="677">
        <v>0</v>
      </c>
      <c r="M656" s="677">
        <v>0</v>
      </c>
      <c r="N656" s="678">
        <v>0</v>
      </c>
      <c r="O656" s="657"/>
      <c r="P656" s="658"/>
      <c r="Q656" s="658"/>
      <c r="R656" s="658"/>
      <c r="S656" s="658"/>
      <c r="T656" s="658"/>
      <c r="U656" s="658"/>
      <c r="V656" s="658"/>
      <c r="W656" s="658"/>
      <c r="X656" s="658"/>
      <c r="Y656" s="658"/>
      <c r="Z656" s="659"/>
      <c r="AA656" s="679">
        <v>0</v>
      </c>
      <c r="AB656" s="677">
        <v>0</v>
      </c>
      <c r="AC656" s="677">
        <v>0</v>
      </c>
      <c r="AD656" s="658">
        <v>0</v>
      </c>
      <c r="AE656" s="658">
        <v>0</v>
      </c>
      <c r="AF656" s="658"/>
      <c r="AG656" s="658"/>
      <c r="AH656" s="658"/>
      <c r="AI656" s="658"/>
      <c r="AJ656" s="658"/>
      <c r="AK656" s="658"/>
      <c r="AL656" s="658"/>
      <c r="AM656" s="658"/>
      <c r="AN656" s="658">
        <v>0</v>
      </c>
      <c r="AO656" s="658">
        <v>0</v>
      </c>
      <c r="AP656" s="658">
        <v>0</v>
      </c>
      <c r="AQ656" s="658">
        <v>0</v>
      </c>
      <c r="AR656" s="658">
        <v>0</v>
      </c>
      <c r="AS656" s="658">
        <v>0</v>
      </c>
      <c r="AT656" s="658">
        <v>0</v>
      </c>
      <c r="AU656" s="658">
        <v>0</v>
      </c>
      <c r="AV656" s="676"/>
      <c r="AW656" s="677">
        <v>0</v>
      </c>
      <c r="AX656" s="677"/>
      <c r="AY656" s="677"/>
      <c r="AZ656" s="677"/>
      <c r="BA656" s="677"/>
      <c r="BB656" s="677"/>
      <c r="BC656" s="677"/>
      <c r="BD656" s="677"/>
      <c r="BE656" s="678">
        <v>0</v>
      </c>
      <c r="BF656" s="417"/>
      <c r="BG656" s="408"/>
      <c r="BH656" s="408"/>
      <c r="BI656" s="408"/>
      <c r="BJ656" s="408"/>
      <c r="BK656" s="408"/>
    </row>
    <row r="657" spans="1:63" s="390" customFormat="1" ht="12.75">
      <c r="A657" s="411"/>
      <c r="B657" s="360" t="s">
        <v>370</v>
      </c>
      <c r="C657" s="676">
        <v>0</v>
      </c>
      <c r="D657" s="677">
        <v>0</v>
      </c>
      <c r="E657" s="677">
        <v>0</v>
      </c>
      <c r="F657" s="677">
        <v>0</v>
      </c>
      <c r="G657" s="677">
        <v>0</v>
      </c>
      <c r="H657" s="677">
        <v>0</v>
      </c>
      <c r="I657" s="677">
        <v>0</v>
      </c>
      <c r="J657" s="677">
        <v>0</v>
      </c>
      <c r="K657" s="677">
        <v>0</v>
      </c>
      <c r="L657" s="677">
        <v>0</v>
      </c>
      <c r="M657" s="677">
        <v>0</v>
      </c>
      <c r="N657" s="678">
        <v>0</v>
      </c>
      <c r="O657" s="657"/>
      <c r="P657" s="658"/>
      <c r="Q657" s="658"/>
      <c r="R657" s="658"/>
      <c r="S657" s="658"/>
      <c r="T657" s="658"/>
      <c r="U657" s="658"/>
      <c r="V657" s="658"/>
      <c r="W657" s="658"/>
      <c r="X657" s="658"/>
      <c r="Y657" s="658"/>
      <c r="Z657" s="659"/>
      <c r="AA657" s="679">
        <v>0</v>
      </c>
      <c r="AB657" s="677">
        <v>0</v>
      </c>
      <c r="AC657" s="677">
        <v>0</v>
      </c>
      <c r="AD657" s="658">
        <v>0</v>
      </c>
      <c r="AE657" s="658">
        <v>0</v>
      </c>
      <c r="AF657" s="658"/>
      <c r="AG657" s="658"/>
      <c r="AH657" s="658"/>
      <c r="AI657" s="658"/>
      <c r="AJ657" s="658"/>
      <c r="AK657" s="658"/>
      <c r="AL657" s="658"/>
      <c r="AM657" s="658"/>
      <c r="AN657" s="658">
        <v>0</v>
      </c>
      <c r="AO657" s="658">
        <v>0</v>
      </c>
      <c r="AP657" s="658">
        <v>0</v>
      </c>
      <c r="AQ657" s="658">
        <v>0</v>
      </c>
      <c r="AR657" s="658">
        <v>0</v>
      </c>
      <c r="AS657" s="658">
        <v>0</v>
      </c>
      <c r="AT657" s="658">
        <v>0</v>
      </c>
      <c r="AU657" s="658">
        <v>0</v>
      </c>
      <c r="AV657" s="676"/>
      <c r="AW657" s="677">
        <v>0</v>
      </c>
      <c r="AX657" s="677"/>
      <c r="AY657" s="677"/>
      <c r="AZ657" s="677"/>
      <c r="BA657" s="677"/>
      <c r="BB657" s="677"/>
      <c r="BC657" s="677"/>
      <c r="BD657" s="677"/>
      <c r="BE657" s="678">
        <v>0</v>
      </c>
      <c r="BF657" s="417"/>
      <c r="BG657" s="408"/>
      <c r="BH657" s="408"/>
      <c r="BI657" s="408"/>
      <c r="BJ657" s="408"/>
      <c r="BK657" s="408"/>
    </row>
    <row r="658" spans="1:63" s="390" customFormat="1" ht="12.75">
      <c r="A658" s="411"/>
      <c r="B658" s="360" t="s">
        <v>371</v>
      </c>
      <c r="C658" s="676">
        <v>0</v>
      </c>
      <c r="D658" s="677">
        <v>0</v>
      </c>
      <c r="E658" s="677">
        <v>0</v>
      </c>
      <c r="F658" s="677">
        <v>0</v>
      </c>
      <c r="G658" s="677">
        <v>0</v>
      </c>
      <c r="H658" s="677">
        <v>0</v>
      </c>
      <c r="I658" s="677">
        <v>0</v>
      </c>
      <c r="J658" s="677">
        <v>0</v>
      </c>
      <c r="K658" s="677">
        <v>21.965</v>
      </c>
      <c r="L658" s="677">
        <v>0</v>
      </c>
      <c r="M658" s="677">
        <v>21.965</v>
      </c>
      <c r="N658" s="678">
        <v>0</v>
      </c>
      <c r="O658" s="657"/>
      <c r="P658" s="658"/>
      <c r="Q658" s="658"/>
      <c r="R658" s="658"/>
      <c r="S658" s="658"/>
      <c r="T658" s="658"/>
      <c r="U658" s="658"/>
      <c r="V658" s="658"/>
      <c r="W658" s="658"/>
      <c r="X658" s="658"/>
      <c r="Y658" s="658"/>
      <c r="Z658" s="659"/>
      <c r="AA658" s="679">
        <v>114.06828311</v>
      </c>
      <c r="AB658" s="677">
        <v>0</v>
      </c>
      <c r="AC658" s="677">
        <v>0</v>
      </c>
      <c r="AD658" s="658">
        <v>0</v>
      </c>
      <c r="AE658" s="658">
        <v>0</v>
      </c>
      <c r="AF658" s="658"/>
      <c r="AG658" s="658"/>
      <c r="AH658" s="658"/>
      <c r="AI658" s="658"/>
      <c r="AJ658" s="658"/>
      <c r="AK658" s="658"/>
      <c r="AL658" s="658"/>
      <c r="AM658" s="658"/>
      <c r="AN658" s="658">
        <v>0</v>
      </c>
      <c r="AO658" s="658">
        <v>0</v>
      </c>
      <c r="AP658" s="658">
        <v>0</v>
      </c>
      <c r="AQ658" s="658">
        <v>0</v>
      </c>
      <c r="AR658" s="658">
        <v>21.965</v>
      </c>
      <c r="AS658" s="658">
        <v>0</v>
      </c>
      <c r="AT658" s="658">
        <v>21.965</v>
      </c>
      <c r="AU658" s="658">
        <v>0</v>
      </c>
      <c r="AV658" s="676"/>
      <c r="AW658" s="677">
        <v>0</v>
      </c>
      <c r="AX658" s="677"/>
      <c r="AY658" s="677"/>
      <c r="AZ658" s="677"/>
      <c r="BA658" s="677"/>
      <c r="BB658" s="677"/>
      <c r="BC658" s="677"/>
      <c r="BD658" s="677">
        <v>114.06828311</v>
      </c>
      <c r="BE658" s="678">
        <v>114.06828311</v>
      </c>
      <c r="BF658" s="417"/>
      <c r="BG658" s="408"/>
      <c r="BH658" s="408"/>
      <c r="BI658" s="408"/>
      <c r="BJ658" s="408"/>
      <c r="BK658" s="408"/>
    </row>
    <row r="659" spans="1:63" s="390" customFormat="1" ht="12.75">
      <c r="A659" s="411"/>
      <c r="B659" s="360" t="s">
        <v>372</v>
      </c>
      <c r="C659" s="676">
        <v>0</v>
      </c>
      <c r="D659" s="677">
        <v>0</v>
      </c>
      <c r="E659" s="677">
        <v>0</v>
      </c>
      <c r="F659" s="677">
        <v>0</v>
      </c>
      <c r="G659" s="677">
        <v>0</v>
      </c>
      <c r="H659" s="677">
        <v>0</v>
      </c>
      <c r="I659" s="677">
        <v>0</v>
      </c>
      <c r="J659" s="677">
        <v>0</v>
      </c>
      <c r="K659" s="677">
        <v>4.8650000000000002</v>
      </c>
      <c r="L659" s="677">
        <v>0</v>
      </c>
      <c r="M659" s="677">
        <v>4.8650000000000002</v>
      </c>
      <c r="N659" s="678">
        <v>0</v>
      </c>
      <c r="O659" s="657"/>
      <c r="P659" s="658"/>
      <c r="Q659" s="658"/>
      <c r="R659" s="658"/>
      <c r="S659" s="658"/>
      <c r="T659" s="658"/>
      <c r="U659" s="658"/>
      <c r="V659" s="658"/>
      <c r="W659" s="658"/>
      <c r="X659" s="658"/>
      <c r="Y659" s="658"/>
      <c r="Z659" s="659"/>
      <c r="AA659" s="679">
        <v>14.090969880000001</v>
      </c>
      <c r="AB659" s="677">
        <v>0</v>
      </c>
      <c r="AC659" s="677">
        <v>0</v>
      </c>
      <c r="AD659" s="658">
        <v>0</v>
      </c>
      <c r="AE659" s="658">
        <v>0</v>
      </c>
      <c r="AF659" s="658"/>
      <c r="AG659" s="658"/>
      <c r="AH659" s="658"/>
      <c r="AI659" s="658"/>
      <c r="AJ659" s="658"/>
      <c r="AK659" s="658"/>
      <c r="AL659" s="658"/>
      <c r="AM659" s="658"/>
      <c r="AN659" s="658">
        <v>0</v>
      </c>
      <c r="AO659" s="658">
        <v>0</v>
      </c>
      <c r="AP659" s="658">
        <v>0</v>
      </c>
      <c r="AQ659" s="658">
        <v>0</v>
      </c>
      <c r="AR659" s="658">
        <v>4.8650000000000002</v>
      </c>
      <c r="AS659" s="658">
        <v>0</v>
      </c>
      <c r="AT659" s="658">
        <v>4.8650000000000002</v>
      </c>
      <c r="AU659" s="658">
        <v>0</v>
      </c>
      <c r="AV659" s="676"/>
      <c r="AW659" s="677">
        <v>0</v>
      </c>
      <c r="AX659" s="677"/>
      <c r="AY659" s="677"/>
      <c r="AZ659" s="677"/>
      <c r="BA659" s="677"/>
      <c r="BB659" s="677"/>
      <c r="BC659" s="677"/>
      <c r="BD659" s="677">
        <v>14.090969880000001</v>
      </c>
      <c r="BE659" s="678">
        <v>14.090969880000001</v>
      </c>
      <c r="BF659" s="417"/>
      <c r="BG659" s="408"/>
      <c r="BH659" s="408"/>
      <c r="BI659" s="408"/>
      <c r="BJ659" s="408"/>
      <c r="BK659" s="408"/>
    </row>
    <row r="660" spans="1:63" s="390" customFormat="1" ht="12.75">
      <c r="A660" s="411"/>
      <c r="B660" s="360" t="s">
        <v>373</v>
      </c>
      <c r="C660" s="676">
        <v>0</v>
      </c>
      <c r="D660" s="677">
        <v>0</v>
      </c>
      <c r="E660" s="677">
        <v>0</v>
      </c>
      <c r="F660" s="677">
        <v>0</v>
      </c>
      <c r="G660" s="677">
        <v>0</v>
      </c>
      <c r="H660" s="677">
        <v>0</v>
      </c>
      <c r="I660" s="677">
        <v>0</v>
      </c>
      <c r="J660" s="677">
        <v>0</v>
      </c>
      <c r="K660" s="677">
        <v>0</v>
      </c>
      <c r="L660" s="677">
        <v>12.59</v>
      </c>
      <c r="M660" s="677">
        <v>0</v>
      </c>
      <c r="N660" s="678">
        <v>12.59</v>
      </c>
      <c r="O660" s="657">
        <v>0</v>
      </c>
      <c r="P660" s="658">
        <v>0</v>
      </c>
      <c r="Q660" s="658">
        <v>0</v>
      </c>
      <c r="R660" s="658">
        <v>0</v>
      </c>
      <c r="S660" s="658">
        <v>0</v>
      </c>
      <c r="T660" s="658">
        <v>0</v>
      </c>
      <c r="U660" s="658">
        <v>0</v>
      </c>
      <c r="V660" s="658">
        <v>0</v>
      </c>
      <c r="W660" s="658">
        <v>0</v>
      </c>
      <c r="X660" s="658">
        <v>0</v>
      </c>
      <c r="Y660" s="658">
        <v>0</v>
      </c>
      <c r="Z660" s="659">
        <v>0</v>
      </c>
      <c r="AA660" s="679">
        <v>62.027514959999998</v>
      </c>
      <c r="AB660" s="677">
        <v>0</v>
      </c>
      <c r="AC660" s="677">
        <v>0</v>
      </c>
      <c r="AD660" s="658">
        <v>0</v>
      </c>
      <c r="AE660" s="658">
        <v>0</v>
      </c>
      <c r="AF660" s="658"/>
      <c r="AG660" s="658"/>
      <c r="AH660" s="658"/>
      <c r="AI660" s="658"/>
      <c r="AJ660" s="658"/>
      <c r="AK660" s="658"/>
      <c r="AL660" s="658"/>
      <c r="AM660" s="658"/>
      <c r="AN660" s="658">
        <v>0</v>
      </c>
      <c r="AO660" s="658">
        <v>0</v>
      </c>
      <c r="AP660" s="658">
        <v>0</v>
      </c>
      <c r="AQ660" s="658">
        <v>0</v>
      </c>
      <c r="AR660" s="658">
        <v>0</v>
      </c>
      <c r="AS660" s="658">
        <v>12.59</v>
      </c>
      <c r="AT660" s="658">
        <v>0</v>
      </c>
      <c r="AU660" s="658">
        <v>12.59</v>
      </c>
      <c r="AV660" s="676">
        <v>0</v>
      </c>
      <c r="AW660" s="677">
        <v>0</v>
      </c>
      <c r="AX660" s="677">
        <v>0</v>
      </c>
      <c r="AY660" s="677">
        <v>0</v>
      </c>
      <c r="AZ660" s="677">
        <v>0</v>
      </c>
      <c r="BA660" s="677">
        <v>0</v>
      </c>
      <c r="BB660" s="677">
        <v>0</v>
      </c>
      <c r="BC660" s="677">
        <v>0</v>
      </c>
      <c r="BD660" s="677">
        <v>62.027514959999998</v>
      </c>
      <c r="BE660" s="678">
        <v>62.027514959999998</v>
      </c>
      <c r="BF660" s="417"/>
      <c r="BG660" s="408"/>
      <c r="BH660" s="408"/>
      <c r="BI660" s="408"/>
      <c r="BJ660" s="408"/>
      <c r="BK660" s="408"/>
    </row>
    <row r="661" spans="1:63" s="390" customFormat="1" ht="12.75">
      <c r="A661" s="411"/>
      <c r="B661" s="360" t="s">
        <v>374</v>
      </c>
      <c r="C661" s="676">
        <v>0</v>
      </c>
      <c r="D661" s="677">
        <v>0</v>
      </c>
      <c r="E661" s="677">
        <v>0</v>
      </c>
      <c r="F661" s="677">
        <v>0</v>
      </c>
      <c r="G661" s="677">
        <v>0</v>
      </c>
      <c r="H661" s="677">
        <v>0</v>
      </c>
      <c r="I661" s="677">
        <v>0</v>
      </c>
      <c r="J661" s="677">
        <v>0</v>
      </c>
      <c r="K661" s="677">
        <v>0</v>
      </c>
      <c r="L661" s="677">
        <v>0</v>
      </c>
      <c r="M661" s="677">
        <v>0</v>
      </c>
      <c r="N661" s="678">
        <v>0</v>
      </c>
      <c r="O661" s="657"/>
      <c r="P661" s="658"/>
      <c r="Q661" s="658"/>
      <c r="R661" s="658"/>
      <c r="S661" s="658"/>
      <c r="T661" s="658"/>
      <c r="U661" s="658"/>
      <c r="V661" s="658"/>
      <c r="W661" s="658"/>
      <c r="X661" s="658"/>
      <c r="Y661" s="658"/>
      <c r="Z661" s="659"/>
      <c r="AA661" s="679">
        <v>0</v>
      </c>
      <c r="AB661" s="677">
        <v>0</v>
      </c>
      <c r="AC661" s="677">
        <v>0</v>
      </c>
      <c r="AD661" s="658">
        <v>0</v>
      </c>
      <c r="AE661" s="658">
        <v>0</v>
      </c>
      <c r="AF661" s="658"/>
      <c r="AG661" s="658"/>
      <c r="AH661" s="658"/>
      <c r="AI661" s="658"/>
      <c r="AJ661" s="658"/>
      <c r="AK661" s="658"/>
      <c r="AL661" s="658"/>
      <c r="AM661" s="658"/>
      <c r="AN661" s="658">
        <v>0</v>
      </c>
      <c r="AO661" s="658">
        <v>0</v>
      </c>
      <c r="AP661" s="658">
        <v>0</v>
      </c>
      <c r="AQ661" s="658">
        <v>0</v>
      </c>
      <c r="AR661" s="658">
        <v>0</v>
      </c>
      <c r="AS661" s="658">
        <v>0</v>
      </c>
      <c r="AT661" s="658">
        <v>0</v>
      </c>
      <c r="AU661" s="658">
        <v>0</v>
      </c>
      <c r="AV661" s="676"/>
      <c r="AW661" s="677">
        <v>0</v>
      </c>
      <c r="AX661" s="677"/>
      <c r="AY661" s="677"/>
      <c r="AZ661" s="677"/>
      <c r="BA661" s="677"/>
      <c r="BB661" s="677"/>
      <c r="BC661" s="677"/>
      <c r="BD661" s="677"/>
      <c r="BE661" s="678">
        <v>0</v>
      </c>
      <c r="BF661" s="417"/>
      <c r="BG661" s="408"/>
      <c r="BH661" s="408"/>
      <c r="BI661" s="408"/>
      <c r="BJ661" s="408"/>
      <c r="BK661" s="408"/>
    </row>
    <row r="662" spans="1:63" s="390" customFormat="1" ht="12.75">
      <c r="A662" s="411"/>
      <c r="B662" s="360" t="s">
        <v>375</v>
      </c>
      <c r="C662" s="676">
        <v>0</v>
      </c>
      <c r="D662" s="677">
        <v>0</v>
      </c>
      <c r="E662" s="677">
        <v>0</v>
      </c>
      <c r="F662" s="677">
        <v>0</v>
      </c>
      <c r="G662" s="677">
        <v>0</v>
      </c>
      <c r="H662" s="677">
        <v>0</v>
      </c>
      <c r="I662" s="677">
        <v>0</v>
      </c>
      <c r="J662" s="677">
        <v>0</v>
      </c>
      <c r="K662" s="677">
        <v>0</v>
      </c>
      <c r="L662" s="677">
        <v>0</v>
      </c>
      <c r="M662" s="677">
        <v>0</v>
      </c>
      <c r="N662" s="678">
        <v>0</v>
      </c>
      <c r="O662" s="657"/>
      <c r="P662" s="658"/>
      <c r="Q662" s="658"/>
      <c r="R662" s="658"/>
      <c r="S662" s="658"/>
      <c r="T662" s="658"/>
      <c r="U662" s="658"/>
      <c r="V662" s="658"/>
      <c r="W662" s="658"/>
      <c r="X662" s="658"/>
      <c r="Y662" s="658"/>
      <c r="Z662" s="659"/>
      <c r="AA662" s="679">
        <v>0</v>
      </c>
      <c r="AB662" s="677">
        <v>0</v>
      </c>
      <c r="AC662" s="677">
        <v>0</v>
      </c>
      <c r="AD662" s="658">
        <v>0</v>
      </c>
      <c r="AE662" s="658">
        <v>0</v>
      </c>
      <c r="AF662" s="658"/>
      <c r="AG662" s="658"/>
      <c r="AH662" s="658"/>
      <c r="AI662" s="658"/>
      <c r="AJ662" s="658"/>
      <c r="AK662" s="658"/>
      <c r="AL662" s="658"/>
      <c r="AM662" s="658"/>
      <c r="AN662" s="658">
        <v>0</v>
      </c>
      <c r="AO662" s="658">
        <v>0</v>
      </c>
      <c r="AP662" s="658">
        <v>0</v>
      </c>
      <c r="AQ662" s="658">
        <v>0</v>
      </c>
      <c r="AR662" s="658">
        <v>0</v>
      </c>
      <c r="AS662" s="658">
        <v>0</v>
      </c>
      <c r="AT662" s="658">
        <v>0</v>
      </c>
      <c r="AU662" s="658">
        <v>0</v>
      </c>
      <c r="AV662" s="676"/>
      <c r="AW662" s="677">
        <v>0</v>
      </c>
      <c r="AX662" s="677"/>
      <c r="AY662" s="677"/>
      <c r="AZ662" s="677"/>
      <c r="BA662" s="677"/>
      <c r="BB662" s="677"/>
      <c r="BC662" s="677"/>
      <c r="BD662" s="677"/>
      <c r="BE662" s="678">
        <v>0</v>
      </c>
      <c r="BF662" s="417"/>
      <c r="BG662" s="408"/>
      <c r="BH662" s="408"/>
      <c r="BI662" s="408"/>
      <c r="BJ662" s="408"/>
      <c r="BK662" s="408"/>
    </row>
    <row r="663" spans="1:63" s="390" customFormat="1" ht="12.75">
      <c r="A663" s="411"/>
      <c r="B663" s="360" t="s">
        <v>376</v>
      </c>
      <c r="C663" s="676">
        <v>0</v>
      </c>
      <c r="D663" s="677">
        <v>0</v>
      </c>
      <c r="E663" s="677">
        <v>0</v>
      </c>
      <c r="F663" s="677">
        <v>0</v>
      </c>
      <c r="G663" s="677">
        <v>0</v>
      </c>
      <c r="H663" s="677">
        <v>0</v>
      </c>
      <c r="I663" s="677">
        <v>0</v>
      </c>
      <c r="J663" s="677">
        <v>0</v>
      </c>
      <c r="K663" s="677">
        <v>0</v>
      </c>
      <c r="L663" s="677">
        <v>12.59</v>
      </c>
      <c r="M663" s="677">
        <v>0</v>
      </c>
      <c r="N663" s="678">
        <v>12.59</v>
      </c>
      <c r="O663" s="657"/>
      <c r="P663" s="658"/>
      <c r="Q663" s="658"/>
      <c r="R663" s="658"/>
      <c r="S663" s="658"/>
      <c r="T663" s="658"/>
      <c r="U663" s="658"/>
      <c r="V663" s="658"/>
      <c r="W663" s="658"/>
      <c r="X663" s="658"/>
      <c r="Y663" s="658"/>
      <c r="Z663" s="659"/>
      <c r="AA663" s="679">
        <v>62.027514959999998</v>
      </c>
      <c r="AB663" s="677">
        <v>0</v>
      </c>
      <c r="AC663" s="677">
        <v>0</v>
      </c>
      <c r="AD663" s="658">
        <v>0</v>
      </c>
      <c r="AE663" s="658">
        <v>0</v>
      </c>
      <c r="AF663" s="658"/>
      <c r="AG663" s="658"/>
      <c r="AH663" s="658"/>
      <c r="AI663" s="658"/>
      <c r="AJ663" s="658"/>
      <c r="AK663" s="658"/>
      <c r="AL663" s="658"/>
      <c r="AM663" s="658"/>
      <c r="AN663" s="658">
        <v>0</v>
      </c>
      <c r="AO663" s="658">
        <v>0</v>
      </c>
      <c r="AP663" s="658">
        <v>0</v>
      </c>
      <c r="AQ663" s="658">
        <v>0</v>
      </c>
      <c r="AR663" s="658">
        <v>0</v>
      </c>
      <c r="AS663" s="658">
        <v>12.59</v>
      </c>
      <c r="AT663" s="658">
        <v>0</v>
      </c>
      <c r="AU663" s="658">
        <v>12.59</v>
      </c>
      <c r="AV663" s="676"/>
      <c r="AW663" s="677">
        <v>0</v>
      </c>
      <c r="AX663" s="677"/>
      <c r="AY663" s="677"/>
      <c r="AZ663" s="677"/>
      <c r="BA663" s="677"/>
      <c r="BB663" s="677"/>
      <c r="BC663" s="677"/>
      <c r="BD663" s="677">
        <v>62.027514959999998</v>
      </c>
      <c r="BE663" s="678">
        <v>62.027514959999998</v>
      </c>
      <c r="BF663" s="417"/>
      <c r="BG663" s="408"/>
      <c r="BH663" s="408"/>
      <c r="BI663" s="408"/>
      <c r="BJ663" s="408"/>
      <c r="BK663" s="408"/>
    </row>
    <row r="664" spans="1:63" s="390" customFormat="1" ht="12.75">
      <c r="A664" s="411"/>
      <c r="B664" s="360" t="s">
        <v>377</v>
      </c>
      <c r="C664" s="676">
        <v>0</v>
      </c>
      <c r="D664" s="677">
        <v>0</v>
      </c>
      <c r="E664" s="677">
        <v>0</v>
      </c>
      <c r="F664" s="677">
        <v>0</v>
      </c>
      <c r="G664" s="677">
        <v>0</v>
      </c>
      <c r="H664" s="677">
        <v>0</v>
      </c>
      <c r="I664" s="677">
        <v>0</v>
      </c>
      <c r="J664" s="677">
        <v>0</v>
      </c>
      <c r="K664" s="677">
        <v>0</v>
      </c>
      <c r="L664" s="677">
        <v>0</v>
      </c>
      <c r="M664" s="677">
        <v>0</v>
      </c>
      <c r="N664" s="678">
        <v>0</v>
      </c>
      <c r="O664" s="657"/>
      <c r="P664" s="658"/>
      <c r="Q664" s="658"/>
      <c r="R664" s="658"/>
      <c r="S664" s="658"/>
      <c r="T664" s="658"/>
      <c r="U664" s="658"/>
      <c r="V664" s="658"/>
      <c r="W664" s="658"/>
      <c r="X664" s="658"/>
      <c r="Y664" s="658"/>
      <c r="Z664" s="659"/>
      <c r="AA664" s="679">
        <v>0</v>
      </c>
      <c r="AB664" s="677">
        <v>0</v>
      </c>
      <c r="AC664" s="677">
        <v>0</v>
      </c>
      <c r="AD664" s="658">
        <v>0</v>
      </c>
      <c r="AE664" s="658">
        <v>0</v>
      </c>
      <c r="AF664" s="658"/>
      <c r="AG664" s="658"/>
      <c r="AH664" s="658"/>
      <c r="AI664" s="658"/>
      <c r="AJ664" s="658"/>
      <c r="AK664" s="658"/>
      <c r="AL664" s="658"/>
      <c r="AM664" s="658"/>
      <c r="AN664" s="658">
        <v>0</v>
      </c>
      <c r="AO664" s="658">
        <v>0</v>
      </c>
      <c r="AP664" s="658">
        <v>0</v>
      </c>
      <c r="AQ664" s="658">
        <v>0</v>
      </c>
      <c r="AR664" s="658">
        <v>0</v>
      </c>
      <c r="AS664" s="658">
        <v>0</v>
      </c>
      <c r="AT664" s="658">
        <v>0</v>
      </c>
      <c r="AU664" s="658">
        <v>0</v>
      </c>
      <c r="AV664" s="676"/>
      <c r="AW664" s="677">
        <v>0</v>
      </c>
      <c r="AX664" s="677"/>
      <c r="AY664" s="677"/>
      <c r="AZ664" s="677"/>
      <c r="BA664" s="677"/>
      <c r="BB664" s="677"/>
      <c r="BC664" s="677"/>
      <c r="BD664" s="677"/>
      <c r="BE664" s="678">
        <v>0</v>
      </c>
      <c r="BF664" s="417"/>
      <c r="BG664" s="408"/>
      <c r="BH664" s="408"/>
      <c r="BI664" s="408"/>
      <c r="BJ664" s="408"/>
      <c r="BK664" s="408"/>
    </row>
    <row r="665" spans="1:63" s="390" customFormat="1" ht="12.75">
      <c r="A665" s="411"/>
      <c r="B665" s="360" t="s">
        <v>67</v>
      </c>
      <c r="C665" s="676">
        <v>0</v>
      </c>
      <c r="D665" s="677">
        <v>0</v>
      </c>
      <c r="E665" s="677">
        <v>0</v>
      </c>
      <c r="F665" s="677">
        <v>0</v>
      </c>
      <c r="G665" s="677">
        <v>0</v>
      </c>
      <c r="H665" s="677">
        <v>0</v>
      </c>
      <c r="I665" s="677">
        <v>0</v>
      </c>
      <c r="J665" s="677">
        <v>0</v>
      </c>
      <c r="K665" s="677">
        <v>0</v>
      </c>
      <c r="L665" s="677">
        <v>0</v>
      </c>
      <c r="M665" s="677">
        <v>0</v>
      </c>
      <c r="N665" s="678">
        <v>0</v>
      </c>
      <c r="O665" s="657"/>
      <c r="P665" s="658"/>
      <c r="Q665" s="658"/>
      <c r="R665" s="658"/>
      <c r="S665" s="658"/>
      <c r="T665" s="658"/>
      <c r="U665" s="658"/>
      <c r="V665" s="658"/>
      <c r="W665" s="658"/>
      <c r="X665" s="658"/>
      <c r="Y665" s="658"/>
      <c r="Z665" s="659"/>
      <c r="AA665" s="679">
        <v>0</v>
      </c>
      <c r="AB665" s="677">
        <v>0</v>
      </c>
      <c r="AC665" s="677">
        <v>0</v>
      </c>
      <c r="AD665" s="658">
        <v>0</v>
      </c>
      <c r="AE665" s="658">
        <v>0</v>
      </c>
      <c r="AF665" s="658"/>
      <c r="AG665" s="658"/>
      <c r="AH665" s="658"/>
      <c r="AI665" s="658"/>
      <c r="AJ665" s="658"/>
      <c r="AK665" s="658"/>
      <c r="AL665" s="658"/>
      <c r="AM665" s="658"/>
      <c r="AN665" s="658">
        <v>0</v>
      </c>
      <c r="AO665" s="658">
        <v>0</v>
      </c>
      <c r="AP665" s="658">
        <v>0</v>
      </c>
      <c r="AQ665" s="658">
        <v>0</v>
      </c>
      <c r="AR665" s="658">
        <v>0</v>
      </c>
      <c r="AS665" s="658">
        <v>0</v>
      </c>
      <c r="AT665" s="658">
        <v>0</v>
      </c>
      <c r="AU665" s="658">
        <v>0</v>
      </c>
      <c r="AV665" s="676"/>
      <c r="AW665" s="677">
        <v>0</v>
      </c>
      <c r="AX665" s="677"/>
      <c r="AY665" s="677"/>
      <c r="AZ665" s="677"/>
      <c r="BA665" s="677"/>
      <c r="BB665" s="677"/>
      <c r="BC665" s="677"/>
      <c r="BD665" s="677"/>
      <c r="BE665" s="678">
        <v>0</v>
      </c>
      <c r="BF665" s="417"/>
      <c r="BG665" s="408"/>
      <c r="BH665" s="408"/>
      <c r="BI665" s="408"/>
      <c r="BJ665" s="408"/>
      <c r="BK665" s="408"/>
    </row>
    <row r="666" spans="1:63" s="416" customFormat="1" ht="38.25">
      <c r="A666" s="411">
        <v>21</v>
      </c>
      <c r="B666" s="688" t="s">
        <v>92</v>
      </c>
      <c r="C666" s="657">
        <v>0</v>
      </c>
      <c r="D666" s="658">
        <v>0</v>
      </c>
      <c r="E666" s="658">
        <v>0</v>
      </c>
      <c r="F666" s="658">
        <v>0</v>
      </c>
      <c r="G666" s="658">
        <v>33.143899999999995</v>
      </c>
      <c r="H666" s="658">
        <v>2.4</v>
      </c>
      <c r="I666" s="658">
        <v>0</v>
      </c>
      <c r="J666" s="658">
        <v>0</v>
      </c>
      <c r="K666" s="658">
        <v>0</v>
      </c>
      <c r="L666" s="658">
        <v>0</v>
      </c>
      <c r="M666" s="658">
        <v>33.143899999999995</v>
      </c>
      <c r="N666" s="659">
        <v>2.4</v>
      </c>
      <c r="O666" s="689">
        <v>0</v>
      </c>
      <c r="P666" s="690">
        <v>0</v>
      </c>
      <c r="Q666" s="690">
        <v>0</v>
      </c>
      <c r="R666" s="690">
        <v>0</v>
      </c>
      <c r="S666" s="690">
        <v>0</v>
      </c>
      <c r="T666" s="690">
        <v>0</v>
      </c>
      <c r="U666" s="690">
        <v>0</v>
      </c>
      <c r="V666" s="690">
        <v>0</v>
      </c>
      <c r="W666" s="690">
        <v>0</v>
      </c>
      <c r="X666" s="690">
        <v>0</v>
      </c>
      <c r="Y666" s="690">
        <v>0</v>
      </c>
      <c r="Z666" s="691">
        <v>0</v>
      </c>
      <c r="AA666" s="674">
        <v>193.76204008000002</v>
      </c>
      <c r="AB666" s="677">
        <v>0</v>
      </c>
      <c r="AC666" s="677">
        <v>0</v>
      </c>
      <c r="AD666" s="690">
        <v>0</v>
      </c>
      <c r="AE666" s="690">
        <v>0</v>
      </c>
      <c r="AF666" s="690"/>
      <c r="AG666" s="690"/>
      <c r="AH666" s="690"/>
      <c r="AI666" s="690"/>
      <c r="AJ666" s="690"/>
      <c r="AK666" s="690"/>
      <c r="AL666" s="690"/>
      <c r="AM666" s="690"/>
      <c r="AN666" s="690">
        <v>33.143899999999995</v>
      </c>
      <c r="AO666" s="690">
        <v>2.4</v>
      </c>
      <c r="AP666" s="690">
        <v>0</v>
      </c>
      <c r="AQ666" s="690">
        <v>0</v>
      </c>
      <c r="AR666" s="690">
        <v>0</v>
      </c>
      <c r="AS666" s="690">
        <v>0</v>
      </c>
      <c r="AT666" s="690">
        <v>33.143899999999995</v>
      </c>
      <c r="AU666" s="690">
        <v>2.4</v>
      </c>
      <c r="AV666" s="657">
        <v>0</v>
      </c>
      <c r="AW666" s="658">
        <v>0</v>
      </c>
      <c r="AX666" s="658">
        <v>0</v>
      </c>
      <c r="AY666" s="658">
        <v>0</v>
      </c>
      <c r="AZ666" s="658">
        <v>0</v>
      </c>
      <c r="BA666" s="658">
        <v>0</v>
      </c>
      <c r="BB666" s="658">
        <v>193.76204008000002</v>
      </c>
      <c r="BC666" s="658">
        <v>0</v>
      </c>
      <c r="BD666" s="658">
        <v>0</v>
      </c>
      <c r="BE666" s="673">
        <v>193.76204008000002</v>
      </c>
      <c r="BF666" s="417"/>
    </row>
    <row r="667" spans="1:63" s="390" customFormat="1" ht="12.75">
      <c r="A667" s="411"/>
      <c r="B667" s="360" t="s">
        <v>361</v>
      </c>
      <c r="C667" s="676">
        <v>0</v>
      </c>
      <c r="D667" s="677">
        <v>0</v>
      </c>
      <c r="E667" s="677">
        <v>0</v>
      </c>
      <c r="F667" s="677">
        <v>0</v>
      </c>
      <c r="G667" s="677">
        <v>33.143899999999995</v>
      </c>
      <c r="H667" s="677">
        <v>2.4</v>
      </c>
      <c r="I667" s="677">
        <v>0</v>
      </c>
      <c r="J667" s="677">
        <v>0</v>
      </c>
      <c r="K667" s="677">
        <v>0</v>
      </c>
      <c r="L667" s="677">
        <v>0</v>
      </c>
      <c r="M667" s="677">
        <v>33.143899999999995</v>
      </c>
      <c r="N667" s="678">
        <v>2.4</v>
      </c>
      <c r="O667" s="657">
        <v>0</v>
      </c>
      <c r="P667" s="658">
        <v>0</v>
      </c>
      <c r="Q667" s="658">
        <v>0</v>
      </c>
      <c r="R667" s="658">
        <v>0</v>
      </c>
      <c r="S667" s="658">
        <v>0</v>
      </c>
      <c r="T667" s="658">
        <v>0</v>
      </c>
      <c r="U667" s="658">
        <v>0</v>
      </c>
      <c r="V667" s="658">
        <v>0</v>
      </c>
      <c r="W667" s="658">
        <v>0</v>
      </c>
      <c r="X667" s="658">
        <v>0</v>
      </c>
      <c r="Y667" s="658">
        <v>0</v>
      </c>
      <c r="Z667" s="659">
        <v>0</v>
      </c>
      <c r="AA667" s="679">
        <v>193.76204008000002</v>
      </c>
      <c r="AB667" s="677">
        <v>0</v>
      </c>
      <c r="AC667" s="677">
        <v>0</v>
      </c>
      <c r="AD667" s="658">
        <v>0</v>
      </c>
      <c r="AE667" s="658">
        <v>0</v>
      </c>
      <c r="AF667" s="658"/>
      <c r="AG667" s="658"/>
      <c r="AH667" s="658"/>
      <c r="AI667" s="658"/>
      <c r="AJ667" s="658"/>
      <c r="AK667" s="658"/>
      <c r="AL667" s="658"/>
      <c r="AM667" s="658"/>
      <c r="AN667" s="658">
        <v>33.143899999999995</v>
      </c>
      <c r="AO667" s="658">
        <v>2.4</v>
      </c>
      <c r="AP667" s="658">
        <v>0</v>
      </c>
      <c r="AQ667" s="658">
        <v>0</v>
      </c>
      <c r="AR667" s="658">
        <v>0</v>
      </c>
      <c r="AS667" s="658">
        <v>0</v>
      </c>
      <c r="AT667" s="658">
        <v>33.143899999999995</v>
      </c>
      <c r="AU667" s="658">
        <v>2.4</v>
      </c>
      <c r="AV667" s="676">
        <v>0</v>
      </c>
      <c r="AW667" s="677">
        <v>0</v>
      </c>
      <c r="AX667" s="677">
        <v>0</v>
      </c>
      <c r="AY667" s="677">
        <v>0</v>
      </c>
      <c r="AZ667" s="677">
        <v>0</v>
      </c>
      <c r="BA667" s="677">
        <v>0</v>
      </c>
      <c r="BB667" s="677">
        <v>193.76204008000002</v>
      </c>
      <c r="BC667" s="677">
        <v>0</v>
      </c>
      <c r="BD667" s="677">
        <v>0</v>
      </c>
      <c r="BE667" s="678">
        <v>193.76204008000002</v>
      </c>
      <c r="BF667" s="417"/>
      <c r="BG667" s="408"/>
      <c r="BH667" s="408"/>
      <c r="BI667" s="408"/>
      <c r="BJ667" s="408"/>
      <c r="BK667" s="408"/>
    </row>
    <row r="668" spans="1:63" s="390" customFormat="1" ht="12.75">
      <c r="A668" s="411"/>
      <c r="B668" s="360" t="s">
        <v>362</v>
      </c>
      <c r="C668" s="676">
        <v>0</v>
      </c>
      <c r="D668" s="677">
        <v>0</v>
      </c>
      <c r="E668" s="677">
        <v>0</v>
      </c>
      <c r="F668" s="677">
        <v>0</v>
      </c>
      <c r="G668" s="677">
        <v>33.143899999999995</v>
      </c>
      <c r="H668" s="677">
        <v>0</v>
      </c>
      <c r="I668" s="677">
        <v>0</v>
      </c>
      <c r="J668" s="677">
        <v>0</v>
      </c>
      <c r="K668" s="677">
        <v>0</v>
      </c>
      <c r="L668" s="677">
        <v>0</v>
      </c>
      <c r="M668" s="677">
        <v>33.143899999999995</v>
      </c>
      <c r="N668" s="678">
        <v>0</v>
      </c>
      <c r="O668" s="657">
        <v>0</v>
      </c>
      <c r="P668" s="658">
        <v>0</v>
      </c>
      <c r="Q668" s="658">
        <v>0</v>
      </c>
      <c r="R668" s="658">
        <v>0</v>
      </c>
      <c r="S668" s="658">
        <v>0</v>
      </c>
      <c r="T668" s="658">
        <v>0</v>
      </c>
      <c r="U668" s="658">
        <v>0</v>
      </c>
      <c r="V668" s="658">
        <v>0</v>
      </c>
      <c r="W668" s="658">
        <v>0</v>
      </c>
      <c r="X668" s="658">
        <v>0</v>
      </c>
      <c r="Y668" s="658">
        <v>0</v>
      </c>
      <c r="Z668" s="659">
        <v>0</v>
      </c>
      <c r="AA668" s="679">
        <v>123.77129882000001</v>
      </c>
      <c r="AB668" s="677">
        <v>0</v>
      </c>
      <c r="AC668" s="677">
        <v>0</v>
      </c>
      <c r="AD668" s="658">
        <v>0</v>
      </c>
      <c r="AE668" s="658">
        <v>0</v>
      </c>
      <c r="AF668" s="658"/>
      <c r="AG668" s="658"/>
      <c r="AH668" s="658"/>
      <c r="AI668" s="658"/>
      <c r="AJ668" s="658"/>
      <c r="AK668" s="658"/>
      <c r="AL668" s="658"/>
      <c r="AM668" s="658"/>
      <c r="AN668" s="658">
        <v>33.143899999999995</v>
      </c>
      <c r="AO668" s="658">
        <v>0</v>
      </c>
      <c r="AP668" s="658">
        <v>0</v>
      </c>
      <c r="AQ668" s="658">
        <v>0</v>
      </c>
      <c r="AR668" s="658">
        <v>0</v>
      </c>
      <c r="AS668" s="658">
        <v>0</v>
      </c>
      <c r="AT668" s="658">
        <v>33.143899999999995</v>
      </c>
      <c r="AU668" s="658">
        <v>0</v>
      </c>
      <c r="AV668" s="676">
        <v>0</v>
      </c>
      <c r="AW668" s="677">
        <v>0</v>
      </c>
      <c r="AX668" s="677">
        <v>0</v>
      </c>
      <c r="AY668" s="677">
        <v>0</v>
      </c>
      <c r="AZ668" s="677">
        <v>0</v>
      </c>
      <c r="BA668" s="677">
        <v>0</v>
      </c>
      <c r="BB668" s="677">
        <v>123.77129882000001</v>
      </c>
      <c r="BC668" s="677">
        <v>0</v>
      </c>
      <c r="BD668" s="677">
        <v>0</v>
      </c>
      <c r="BE668" s="678">
        <v>123.77129882000001</v>
      </c>
      <c r="BF668" s="417"/>
      <c r="BG668" s="408"/>
      <c r="BH668" s="408"/>
      <c r="BI668" s="408"/>
      <c r="BJ668" s="408"/>
      <c r="BK668" s="408"/>
    </row>
    <row r="669" spans="1:63" s="412" customFormat="1" ht="12.75">
      <c r="A669" s="411"/>
      <c r="B669" s="360" t="s">
        <v>363</v>
      </c>
      <c r="C669" s="676">
        <v>0</v>
      </c>
      <c r="D669" s="677">
        <v>0</v>
      </c>
      <c r="E669" s="677">
        <v>0</v>
      </c>
      <c r="F669" s="677">
        <v>0</v>
      </c>
      <c r="G669" s="677">
        <v>32.726999999999997</v>
      </c>
      <c r="H669" s="677">
        <v>0</v>
      </c>
      <c r="I669" s="677">
        <v>0</v>
      </c>
      <c r="J669" s="677">
        <v>0</v>
      </c>
      <c r="K669" s="677">
        <v>0</v>
      </c>
      <c r="L669" s="677">
        <v>0</v>
      </c>
      <c r="M669" s="677">
        <v>32.726999999999997</v>
      </c>
      <c r="N669" s="678">
        <v>0</v>
      </c>
      <c r="O669" s="657">
        <v>0</v>
      </c>
      <c r="P669" s="658">
        <v>0</v>
      </c>
      <c r="Q669" s="658">
        <v>0</v>
      </c>
      <c r="R669" s="658">
        <v>0</v>
      </c>
      <c r="S669" s="658">
        <v>0</v>
      </c>
      <c r="T669" s="658">
        <v>0</v>
      </c>
      <c r="U669" s="658">
        <v>0</v>
      </c>
      <c r="V669" s="658">
        <v>0</v>
      </c>
      <c r="W669" s="658">
        <v>0</v>
      </c>
      <c r="X669" s="658">
        <v>0</v>
      </c>
      <c r="Y669" s="658">
        <v>0</v>
      </c>
      <c r="Z669" s="659">
        <v>0</v>
      </c>
      <c r="AA669" s="679">
        <v>122.71418064000001</v>
      </c>
      <c r="AB669" s="677">
        <v>0</v>
      </c>
      <c r="AC669" s="677">
        <v>0</v>
      </c>
      <c r="AD669" s="658">
        <v>0</v>
      </c>
      <c r="AE669" s="658">
        <v>0</v>
      </c>
      <c r="AF669" s="658"/>
      <c r="AG669" s="658"/>
      <c r="AH669" s="658"/>
      <c r="AI669" s="658"/>
      <c r="AJ669" s="658"/>
      <c r="AK669" s="658"/>
      <c r="AL669" s="658"/>
      <c r="AM669" s="658"/>
      <c r="AN669" s="658">
        <v>32.726999999999997</v>
      </c>
      <c r="AO669" s="658">
        <v>0</v>
      </c>
      <c r="AP669" s="658">
        <v>0</v>
      </c>
      <c r="AQ669" s="658">
        <v>0</v>
      </c>
      <c r="AR669" s="658">
        <v>0</v>
      </c>
      <c r="AS669" s="658">
        <v>0</v>
      </c>
      <c r="AT669" s="658">
        <v>32.726999999999997</v>
      </c>
      <c r="AU669" s="658">
        <v>0</v>
      </c>
      <c r="AV669" s="676">
        <v>0</v>
      </c>
      <c r="AW669" s="677">
        <v>0</v>
      </c>
      <c r="AX669" s="677">
        <v>0</v>
      </c>
      <c r="AY669" s="677">
        <v>0</v>
      </c>
      <c r="AZ669" s="677">
        <v>0</v>
      </c>
      <c r="BA669" s="677">
        <v>0</v>
      </c>
      <c r="BB669" s="677">
        <v>122.71418064000001</v>
      </c>
      <c r="BC669" s="677">
        <v>0</v>
      </c>
      <c r="BD669" s="677">
        <v>0</v>
      </c>
      <c r="BE669" s="678">
        <v>122.71418064000001</v>
      </c>
      <c r="BF669" s="417"/>
      <c r="BG669" s="408"/>
      <c r="BH669" s="408"/>
      <c r="BI669" s="408"/>
      <c r="BJ669" s="408"/>
      <c r="BK669" s="408"/>
    </row>
    <row r="670" spans="1:63" s="390" customFormat="1" ht="12.75">
      <c r="A670" s="411"/>
      <c r="B670" s="360" t="s">
        <v>364</v>
      </c>
      <c r="C670" s="676">
        <v>0</v>
      </c>
      <c r="D670" s="677">
        <v>0</v>
      </c>
      <c r="E670" s="677">
        <v>0</v>
      </c>
      <c r="F670" s="677">
        <v>0</v>
      </c>
      <c r="G670" s="677">
        <v>0</v>
      </c>
      <c r="H670" s="677">
        <v>0</v>
      </c>
      <c r="I670" s="677">
        <v>0</v>
      </c>
      <c r="J670" s="677">
        <v>0</v>
      </c>
      <c r="K670" s="677">
        <v>0</v>
      </c>
      <c r="L670" s="677">
        <v>0</v>
      </c>
      <c r="M670" s="677">
        <v>0</v>
      </c>
      <c r="N670" s="678">
        <v>0</v>
      </c>
      <c r="O670" s="657"/>
      <c r="P670" s="658"/>
      <c r="Q670" s="658"/>
      <c r="R670" s="658"/>
      <c r="S670" s="658"/>
      <c r="T670" s="658"/>
      <c r="U670" s="658"/>
      <c r="V670" s="658"/>
      <c r="W670" s="658"/>
      <c r="X670" s="658"/>
      <c r="Y670" s="658"/>
      <c r="Z670" s="659"/>
      <c r="AA670" s="679">
        <v>0</v>
      </c>
      <c r="AB670" s="677">
        <v>0</v>
      </c>
      <c r="AC670" s="677">
        <v>0</v>
      </c>
      <c r="AD670" s="658">
        <v>0</v>
      </c>
      <c r="AE670" s="658">
        <v>0</v>
      </c>
      <c r="AF670" s="658"/>
      <c r="AG670" s="658"/>
      <c r="AH670" s="658"/>
      <c r="AI670" s="658"/>
      <c r="AJ670" s="658"/>
      <c r="AK670" s="658"/>
      <c r="AL670" s="658"/>
      <c r="AM670" s="658"/>
      <c r="AN670" s="658">
        <v>0</v>
      </c>
      <c r="AO670" s="658">
        <v>0</v>
      </c>
      <c r="AP670" s="658">
        <v>0</v>
      </c>
      <c r="AQ670" s="658">
        <v>0</v>
      </c>
      <c r="AR670" s="658">
        <v>0</v>
      </c>
      <c r="AS670" s="658">
        <v>0</v>
      </c>
      <c r="AT670" s="658">
        <v>0</v>
      </c>
      <c r="AU670" s="658">
        <v>0</v>
      </c>
      <c r="AV670" s="676"/>
      <c r="AW670" s="677">
        <v>0</v>
      </c>
      <c r="AX670" s="677"/>
      <c r="AY670" s="677"/>
      <c r="AZ670" s="677"/>
      <c r="BA670" s="677"/>
      <c r="BB670" s="677"/>
      <c r="BC670" s="677"/>
      <c r="BD670" s="677"/>
      <c r="BE670" s="678">
        <v>0</v>
      </c>
      <c r="BF670" s="417"/>
      <c r="BG670" s="408"/>
      <c r="BH670" s="408"/>
      <c r="BI670" s="408"/>
      <c r="BJ670" s="408"/>
      <c r="BK670" s="408"/>
    </row>
    <row r="671" spans="1:63" s="390" customFormat="1" ht="12.75">
      <c r="A671" s="411"/>
      <c r="B671" s="360" t="s">
        <v>365</v>
      </c>
      <c r="C671" s="676">
        <v>0</v>
      </c>
      <c r="D671" s="677">
        <v>0</v>
      </c>
      <c r="E671" s="677">
        <v>0</v>
      </c>
      <c r="F671" s="677">
        <v>0</v>
      </c>
      <c r="G671" s="677">
        <v>0</v>
      </c>
      <c r="H671" s="677">
        <v>0</v>
      </c>
      <c r="I671" s="677">
        <v>0</v>
      </c>
      <c r="J671" s="677">
        <v>0</v>
      </c>
      <c r="K671" s="677">
        <v>0</v>
      </c>
      <c r="L671" s="677">
        <v>0</v>
      </c>
      <c r="M671" s="677">
        <v>0</v>
      </c>
      <c r="N671" s="678">
        <v>0</v>
      </c>
      <c r="O671" s="657"/>
      <c r="P671" s="658"/>
      <c r="Q671" s="658"/>
      <c r="R671" s="658"/>
      <c r="S671" s="658"/>
      <c r="T671" s="658"/>
      <c r="U671" s="658"/>
      <c r="V671" s="658"/>
      <c r="W671" s="658"/>
      <c r="X671" s="658"/>
      <c r="Y671" s="658"/>
      <c r="Z671" s="659"/>
      <c r="AA671" s="679">
        <v>0</v>
      </c>
      <c r="AB671" s="677">
        <v>0</v>
      </c>
      <c r="AC671" s="677">
        <v>0</v>
      </c>
      <c r="AD671" s="658">
        <v>0</v>
      </c>
      <c r="AE671" s="658">
        <v>0</v>
      </c>
      <c r="AF671" s="658"/>
      <c r="AG671" s="658"/>
      <c r="AH671" s="658"/>
      <c r="AI671" s="658"/>
      <c r="AJ671" s="658"/>
      <c r="AK671" s="658"/>
      <c r="AL671" s="658"/>
      <c r="AM671" s="658"/>
      <c r="AN671" s="658">
        <v>0</v>
      </c>
      <c r="AO671" s="658">
        <v>0</v>
      </c>
      <c r="AP671" s="658">
        <v>0</v>
      </c>
      <c r="AQ671" s="658">
        <v>0</v>
      </c>
      <c r="AR671" s="658">
        <v>0</v>
      </c>
      <c r="AS671" s="658">
        <v>0</v>
      </c>
      <c r="AT671" s="658">
        <v>0</v>
      </c>
      <c r="AU671" s="658">
        <v>0</v>
      </c>
      <c r="AV671" s="676"/>
      <c r="AW671" s="677">
        <v>0</v>
      </c>
      <c r="AX671" s="677"/>
      <c r="AY671" s="677"/>
      <c r="AZ671" s="677"/>
      <c r="BA671" s="677"/>
      <c r="BB671" s="677"/>
      <c r="BC671" s="677"/>
      <c r="BD671" s="677"/>
      <c r="BE671" s="678">
        <v>0</v>
      </c>
      <c r="BF671" s="417"/>
      <c r="BG671" s="408"/>
      <c r="BH671" s="408"/>
      <c r="BI671" s="408"/>
      <c r="BJ671" s="408"/>
      <c r="BK671" s="408"/>
    </row>
    <row r="672" spans="1:63" s="390" customFormat="1" ht="12.75">
      <c r="A672" s="411"/>
      <c r="B672" s="360" t="s">
        <v>366</v>
      </c>
      <c r="C672" s="676">
        <v>0</v>
      </c>
      <c r="D672" s="677">
        <v>0</v>
      </c>
      <c r="E672" s="677">
        <v>0</v>
      </c>
      <c r="F672" s="677">
        <v>0</v>
      </c>
      <c r="G672" s="677">
        <v>32.68</v>
      </c>
      <c r="H672" s="677">
        <v>0</v>
      </c>
      <c r="I672" s="677">
        <v>0</v>
      </c>
      <c r="J672" s="677">
        <v>0</v>
      </c>
      <c r="K672" s="677">
        <v>0</v>
      </c>
      <c r="L672" s="677">
        <v>0</v>
      </c>
      <c r="M672" s="677">
        <v>32.68</v>
      </c>
      <c r="N672" s="678">
        <v>0</v>
      </c>
      <c r="O672" s="657"/>
      <c r="P672" s="658"/>
      <c r="Q672" s="658"/>
      <c r="R672" s="658"/>
      <c r="S672" s="658"/>
      <c r="T672" s="658"/>
      <c r="U672" s="658"/>
      <c r="V672" s="658"/>
      <c r="W672" s="658"/>
      <c r="X672" s="658"/>
      <c r="Y672" s="658"/>
      <c r="Z672" s="659"/>
      <c r="AA672" s="679">
        <v>122.6476468</v>
      </c>
      <c r="AB672" s="677">
        <v>0</v>
      </c>
      <c r="AC672" s="677">
        <v>0</v>
      </c>
      <c r="AD672" s="658">
        <v>0</v>
      </c>
      <c r="AE672" s="658">
        <v>0</v>
      </c>
      <c r="AF672" s="658"/>
      <c r="AG672" s="658"/>
      <c r="AH672" s="658"/>
      <c r="AI672" s="658"/>
      <c r="AJ672" s="658"/>
      <c r="AK672" s="658"/>
      <c r="AL672" s="658"/>
      <c r="AM672" s="658"/>
      <c r="AN672" s="658">
        <v>32.68</v>
      </c>
      <c r="AO672" s="658">
        <v>0</v>
      </c>
      <c r="AP672" s="658">
        <v>0</v>
      </c>
      <c r="AQ672" s="658">
        <v>0</v>
      </c>
      <c r="AR672" s="658">
        <v>0</v>
      </c>
      <c r="AS672" s="658">
        <v>0</v>
      </c>
      <c r="AT672" s="658">
        <v>32.68</v>
      </c>
      <c r="AU672" s="658">
        <v>0</v>
      </c>
      <c r="AV672" s="676"/>
      <c r="AW672" s="677">
        <v>0</v>
      </c>
      <c r="AX672" s="677"/>
      <c r="AY672" s="677"/>
      <c r="AZ672" s="677"/>
      <c r="BA672" s="677"/>
      <c r="BB672" s="677">
        <v>122.6476468</v>
      </c>
      <c r="BC672" s="677"/>
      <c r="BD672" s="677"/>
      <c r="BE672" s="678">
        <v>122.6476468</v>
      </c>
      <c r="BF672" s="417"/>
      <c r="BG672" s="408"/>
      <c r="BH672" s="408"/>
      <c r="BI672" s="408"/>
      <c r="BJ672" s="408"/>
      <c r="BK672" s="408"/>
    </row>
    <row r="673" spans="1:63" s="390" customFormat="1" ht="12.75">
      <c r="A673" s="411"/>
      <c r="B673" s="360" t="s">
        <v>367</v>
      </c>
      <c r="C673" s="676">
        <v>0</v>
      </c>
      <c r="D673" s="677">
        <v>0</v>
      </c>
      <c r="E673" s="677">
        <v>0</v>
      </c>
      <c r="F673" s="677">
        <v>0</v>
      </c>
      <c r="G673" s="677">
        <v>4.7E-2</v>
      </c>
      <c r="H673" s="677">
        <v>0</v>
      </c>
      <c r="I673" s="677">
        <v>0</v>
      </c>
      <c r="J673" s="677">
        <v>0</v>
      </c>
      <c r="K673" s="677">
        <v>0</v>
      </c>
      <c r="L673" s="677">
        <v>0</v>
      </c>
      <c r="M673" s="677">
        <v>4.7E-2</v>
      </c>
      <c r="N673" s="678">
        <v>0</v>
      </c>
      <c r="O673" s="657"/>
      <c r="P673" s="658"/>
      <c r="Q673" s="658"/>
      <c r="R673" s="658"/>
      <c r="S673" s="658"/>
      <c r="T673" s="658"/>
      <c r="U673" s="658"/>
      <c r="V673" s="658"/>
      <c r="W673" s="658"/>
      <c r="X673" s="658"/>
      <c r="Y673" s="658"/>
      <c r="Z673" s="659"/>
      <c r="AA673" s="679">
        <v>6.6533839999999997E-2</v>
      </c>
      <c r="AB673" s="677">
        <v>0</v>
      </c>
      <c r="AC673" s="677">
        <v>0</v>
      </c>
      <c r="AD673" s="658">
        <v>0</v>
      </c>
      <c r="AE673" s="658">
        <v>0</v>
      </c>
      <c r="AF673" s="658"/>
      <c r="AG673" s="658"/>
      <c r="AH673" s="658"/>
      <c r="AI673" s="658"/>
      <c r="AJ673" s="658"/>
      <c r="AK673" s="658"/>
      <c r="AL673" s="658"/>
      <c r="AM673" s="658"/>
      <c r="AN673" s="658">
        <v>4.7E-2</v>
      </c>
      <c r="AO673" s="658">
        <v>0</v>
      </c>
      <c r="AP673" s="658">
        <v>0</v>
      </c>
      <c r="AQ673" s="658">
        <v>0</v>
      </c>
      <c r="AR673" s="658">
        <v>0</v>
      </c>
      <c r="AS673" s="658">
        <v>0</v>
      </c>
      <c r="AT673" s="658">
        <v>4.7E-2</v>
      </c>
      <c r="AU673" s="658">
        <v>0</v>
      </c>
      <c r="AV673" s="676"/>
      <c r="AW673" s="677">
        <v>0</v>
      </c>
      <c r="AX673" s="677"/>
      <c r="AY673" s="677"/>
      <c r="AZ673" s="677"/>
      <c r="BA673" s="677"/>
      <c r="BB673" s="677">
        <v>6.6533839999999997E-2</v>
      </c>
      <c r="BC673" s="677"/>
      <c r="BD673" s="677"/>
      <c r="BE673" s="678">
        <v>6.6533839999999997E-2</v>
      </c>
      <c r="BF673" s="417"/>
      <c r="BG673" s="408"/>
      <c r="BH673" s="408"/>
      <c r="BI673" s="408"/>
      <c r="BJ673" s="408"/>
      <c r="BK673" s="408"/>
    </row>
    <row r="674" spans="1:63" s="412" customFormat="1" ht="12.75">
      <c r="A674" s="411"/>
      <c r="B674" s="360" t="s">
        <v>368</v>
      </c>
      <c r="C674" s="676">
        <v>0</v>
      </c>
      <c r="D674" s="677">
        <v>0</v>
      </c>
      <c r="E674" s="677">
        <v>0</v>
      </c>
      <c r="F674" s="677">
        <v>0</v>
      </c>
      <c r="G674" s="677">
        <v>0.41689999999999999</v>
      </c>
      <c r="H674" s="677">
        <v>0</v>
      </c>
      <c r="I674" s="677">
        <v>0</v>
      </c>
      <c r="J674" s="677">
        <v>0</v>
      </c>
      <c r="K674" s="677">
        <v>0</v>
      </c>
      <c r="L674" s="677">
        <v>0</v>
      </c>
      <c r="M674" s="677">
        <v>0.41689999999999999</v>
      </c>
      <c r="N674" s="678">
        <v>0</v>
      </c>
      <c r="O674" s="657">
        <v>0</v>
      </c>
      <c r="P674" s="658">
        <v>0</v>
      </c>
      <c r="Q674" s="658">
        <v>0</v>
      </c>
      <c r="R674" s="658">
        <v>0</v>
      </c>
      <c r="S674" s="658">
        <v>0</v>
      </c>
      <c r="T674" s="658">
        <v>0</v>
      </c>
      <c r="U674" s="658">
        <v>0</v>
      </c>
      <c r="V674" s="658">
        <v>0</v>
      </c>
      <c r="W674" s="658">
        <v>0</v>
      </c>
      <c r="X674" s="658">
        <v>0</v>
      </c>
      <c r="Y674" s="658">
        <v>0</v>
      </c>
      <c r="Z674" s="659">
        <v>0</v>
      </c>
      <c r="AA674" s="679">
        <v>1.05711818</v>
      </c>
      <c r="AB674" s="677">
        <v>0</v>
      </c>
      <c r="AC674" s="677">
        <v>0</v>
      </c>
      <c r="AD674" s="658">
        <v>0</v>
      </c>
      <c r="AE674" s="658">
        <v>0</v>
      </c>
      <c r="AF674" s="658"/>
      <c r="AG674" s="658"/>
      <c r="AH674" s="658"/>
      <c r="AI674" s="658"/>
      <c r="AJ674" s="658"/>
      <c r="AK674" s="658"/>
      <c r="AL674" s="658"/>
      <c r="AM674" s="658"/>
      <c r="AN674" s="658">
        <v>0.41689999999999999</v>
      </c>
      <c r="AO674" s="658">
        <v>0</v>
      </c>
      <c r="AP674" s="658">
        <v>0</v>
      </c>
      <c r="AQ674" s="658">
        <v>0</v>
      </c>
      <c r="AR674" s="658">
        <v>0</v>
      </c>
      <c r="AS674" s="658">
        <v>0</v>
      </c>
      <c r="AT674" s="658">
        <v>0.41689999999999999</v>
      </c>
      <c r="AU674" s="658">
        <v>0</v>
      </c>
      <c r="AV674" s="676">
        <v>0</v>
      </c>
      <c r="AW674" s="677">
        <v>0</v>
      </c>
      <c r="AX674" s="677">
        <v>0</v>
      </c>
      <c r="AY674" s="677">
        <v>0</v>
      </c>
      <c r="AZ674" s="677">
        <v>0</v>
      </c>
      <c r="BA674" s="677">
        <v>0</v>
      </c>
      <c r="BB674" s="677">
        <v>1.05711818</v>
      </c>
      <c r="BC674" s="677">
        <v>0</v>
      </c>
      <c r="BD674" s="677">
        <v>0</v>
      </c>
      <c r="BE674" s="678">
        <v>1.05711818</v>
      </c>
      <c r="BF674" s="417"/>
      <c r="BG674" s="408"/>
      <c r="BH674" s="408"/>
      <c r="BI674" s="408"/>
      <c r="BJ674" s="408"/>
      <c r="BK674" s="408"/>
    </row>
    <row r="675" spans="1:63" s="390" customFormat="1" ht="12.75">
      <c r="A675" s="411"/>
      <c r="B675" s="360" t="s">
        <v>369</v>
      </c>
      <c r="C675" s="676">
        <v>0</v>
      </c>
      <c r="D675" s="677">
        <v>0</v>
      </c>
      <c r="E675" s="677">
        <v>0</v>
      </c>
      <c r="F675" s="677">
        <v>0</v>
      </c>
      <c r="G675" s="677">
        <v>0</v>
      </c>
      <c r="H675" s="677">
        <v>0</v>
      </c>
      <c r="I675" s="677">
        <v>0</v>
      </c>
      <c r="J675" s="677">
        <v>0</v>
      </c>
      <c r="K675" s="677">
        <v>0</v>
      </c>
      <c r="L675" s="677">
        <v>0</v>
      </c>
      <c r="M675" s="677">
        <v>0</v>
      </c>
      <c r="N675" s="678">
        <v>0</v>
      </c>
      <c r="O675" s="657"/>
      <c r="P675" s="658"/>
      <c r="Q675" s="658"/>
      <c r="R675" s="658"/>
      <c r="S675" s="658"/>
      <c r="T675" s="658"/>
      <c r="U675" s="658"/>
      <c r="V675" s="658"/>
      <c r="W675" s="658"/>
      <c r="X675" s="658"/>
      <c r="Y675" s="658"/>
      <c r="Z675" s="659"/>
      <c r="AA675" s="679">
        <v>0</v>
      </c>
      <c r="AB675" s="677">
        <v>0</v>
      </c>
      <c r="AC675" s="677">
        <v>0</v>
      </c>
      <c r="AD675" s="658">
        <v>0</v>
      </c>
      <c r="AE675" s="658">
        <v>0</v>
      </c>
      <c r="AF675" s="658"/>
      <c r="AG675" s="658"/>
      <c r="AH675" s="658"/>
      <c r="AI675" s="658"/>
      <c r="AJ675" s="658"/>
      <c r="AK675" s="658"/>
      <c r="AL675" s="658"/>
      <c r="AM675" s="658"/>
      <c r="AN675" s="658">
        <v>0</v>
      </c>
      <c r="AO675" s="658">
        <v>0</v>
      </c>
      <c r="AP675" s="658">
        <v>0</v>
      </c>
      <c r="AQ675" s="658">
        <v>0</v>
      </c>
      <c r="AR675" s="658">
        <v>0</v>
      </c>
      <c r="AS675" s="658">
        <v>0</v>
      </c>
      <c r="AT675" s="658">
        <v>0</v>
      </c>
      <c r="AU675" s="658">
        <v>0</v>
      </c>
      <c r="AV675" s="676"/>
      <c r="AW675" s="677">
        <v>0</v>
      </c>
      <c r="AX675" s="677"/>
      <c r="AY675" s="677"/>
      <c r="AZ675" s="677"/>
      <c r="BA675" s="677"/>
      <c r="BB675" s="677"/>
      <c r="BC675" s="677"/>
      <c r="BD675" s="677"/>
      <c r="BE675" s="678">
        <v>0</v>
      </c>
      <c r="BF675" s="417"/>
      <c r="BG675" s="408"/>
      <c r="BH675" s="408"/>
      <c r="BI675" s="408"/>
      <c r="BJ675" s="408"/>
      <c r="BK675" s="408"/>
    </row>
    <row r="676" spans="1:63" s="390" customFormat="1" ht="12.75">
      <c r="A676" s="411"/>
      <c r="B676" s="360" t="s">
        <v>370</v>
      </c>
      <c r="C676" s="676">
        <v>0</v>
      </c>
      <c r="D676" s="677">
        <v>0</v>
      </c>
      <c r="E676" s="677">
        <v>0</v>
      </c>
      <c r="F676" s="677">
        <v>0</v>
      </c>
      <c r="G676" s="677">
        <v>0</v>
      </c>
      <c r="H676" s="677">
        <v>0</v>
      </c>
      <c r="I676" s="677">
        <v>0</v>
      </c>
      <c r="J676" s="677">
        <v>0</v>
      </c>
      <c r="K676" s="677">
        <v>0</v>
      </c>
      <c r="L676" s="677">
        <v>0</v>
      </c>
      <c r="M676" s="677">
        <v>0</v>
      </c>
      <c r="N676" s="678">
        <v>0</v>
      </c>
      <c r="O676" s="657"/>
      <c r="P676" s="658"/>
      <c r="Q676" s="658"/>
      <c r="R676" s="658"/>
      <c r="S676" s="658"/>
      <c r="T676" s="658"/>
      <c r="U676" s="658"/>
      <c r="V676" s="658"/>
      <c r="W676" s="658"/>
      <c r="X676" s="658"/>
      <c r="Y676" s="658"/>
      <c r="Z676" s="659"/>
      <c r="AA676" s="679">
        <v>0</v>
      </c>
      <c r="AB676" s="677">
        <v>0</v>
      </c>
      <c r="AC676" s="677">
        <v>0</v>
      </c>
      <c r="AD676" s="658">
        <v>0</v>
      </c>
      <c r="AE676" s="658">
        <v>0</v>
      </c>
      <c r="AF676" s="658"/>
      <c r="AG676" s="658"/>
      <c r="AH676" s="658"/>
      <c r="AI676" s="658"/>
      <c r="AJ676" s="658"/>
      <c r="AK676" s="658"/>
      <c r="AL676" s="658"/>
      <c r="AM676" s="658"/>
      <c r="AN676" s="658">
        <v>0</v>
      </c>
      <c r="AO676" s="658">
        <v>0</v>
      </c>
      <c r="AP676" s="658">
        <v>0</v>
      </c>
      <c r="AQ676" s="658">
        <v>0</v>
      </c>
      <c r="AR676" s="658">
        <v>0</v>
      </c>
      <c r="AS676" s="658">
        <v>0</v>
      </c>
      <c r="AT676" s="658">
        <v>0</v>
      </c>
      <c r="AU676" s="658">
        <v>0</v>
      </c>
      <c r="AV676" s="676"/>
      <c r="AW676" s="677">
        <v>0</v>
      </c>
      <c r="AX676" s="677"/>
      <c r="AY676" s="677"/>
      <c r="AZ676" s="677"/>
      <c r="BA676" s="677"/>
      <c r="BB676" s="677"/>
      <c r="BC676" s="677"/>
      <c r="BD676" s="677"/>
      <c r="BE676" s="678">
        <v>0</v>
      </c>
      <c r="BF676" s="417"/>
      <c r="BG676" s="408"/>
      <c r="BH676" s="408"/>
      <c r="BI676" s="408"/>
      <c r="BJ676" s="408"/>
      <c r="BK676" s="408"/>
    </row>
    <row r="677" spans="1:63" s="390" customFormat="1" ht="12.75">
      <c r="A677" s="411"/>
      <c r="B677" s="360" t="s">
        <v>371</v>
      </c>
      <c r="C677" s="676">
        <v>0</v>
      </c>
      <c r="D677" s="677">
        <v>0</v>
      </c>
      <c r="E677" s="677">
        <v>0</v>
      </c>
      <c r="F677" s="677">
        <v>0</v>
      </c>
      <c r="G677" s="677">
        <v>0.41689999999999999</v>
      </c>
      <c r="H677" s="677">
        <v>0</v>
      </c>
      <c r="I677" s="677">
        <v>0</v>
      </c>
      <c r="J677" s="677">
        <v>0</v>
      </c>
      <c r="K677" s="677">
        <v>0</v>
      </c>
      <c r="L677" s="677">
        <v>0</v>
      </c>
      <c r="M677" s="677">
        <v>0.41689999999999999</v>
      </c>
      <c r="N677" s="678">
        <v>0</v>
      </c>
      <c r="O677" s="657"/>
      <c r="P677" s="658"/>
      <c r="Q677" s="658"/>
      <c r="R677" s="658"/>
      <c r="S677" s="658"/>
      <c r="T677" s="658"/>
      <c r="U677" s="658"/>
      <c r="V677" s="658"/>
      <c r="W677" s="658"/>
      <c r="X677" s="658"/>
      <c r="Y677" s="658"/>
      <c r="Z677" s="659"/>
      <c r="AA677" s="679">
        <v>1.05711818</v>
      </c>
      <c r="AB677" s="677">
        <v>0</v>
      </c>
      <c r="AC677" s="677">
        <v>0</v>
      </c>
      <c r="AD677" s="658">
        <v>0</v>
      </c>
      <c r="AE677" s="658">
        <v>0</v>
      </c>
      <c r="AF677" s="658"/>
      <c r="AG677" s="658"/>
      <c r="AH677" s="658"/>
      <c r="AI677" s="658"/>
      <c r="AJ677" s="658"/>
      <c r="AK677" s="658"/>
      <c r="AL677" s="658"/>
      <c r="AM677" s="658"/>
      <c r="AN677" s="658">
        <v>0.41689999999999999</v>
      </c>
      <c r="AO677" s="658">
        <v>0</v>
      </c>
      <c r="AP677" s="658">
        <v>0</v>
      </c>
      <c r="AQ677" s="658">
        <v>0</v>
      </c>
      <c r="AR677" s="658">
        <v>0</v>
      </c>
      <c r="AS677" s="658">
        <v>0</v>
      </c>
      <c r="AT677" s="658">
        <v>0.41689999999999999</v>
      </c>
      <c r="AU677" s="658">
        <v>0</v>
      </c>
      <c r="AV677" s="676"/>
      <c r="AW677" s="677">
        <v>0</v>
      </c>
      <c r="AX677" s="677"/>
      <c r="AY677" s="677"/>
      <c r="AZ677" s="677"/>
      <c r="BA677" s="677"/>
      <c r="BB677" s="677">
        <v>1.05711818</v>
      </c>
      <c r="BC677" s="677"/>
      <c r="BD677" s="677"/>
      <c r="BE677" s="678">
        <v>1.05711818</v>
      </c>
      <c r="BF677" s="417"/>
      <c r="BG677" s="408"/>
      <c r="BH677" s="408"/>
      <c r="BI677" s="408"/>
      <c r="BJ677" s="408"/>
      <c r="BK677" s="408"/>
    </row>
    <row r="678" spans="1:63" s="390" customFormat="1" ht="12.75">
      <c r="A678" s="411"/>
      <c r="B678" s="360" t="s">
        <v>372</v>
      </c>
      <c r="C678" s="676">
        <v>0</v>
      </c>
      <c r="D678" s="677">
        <v>0</v>
      </c>
      <c r="E678" s="677">
        <v>0</v>
      </c>
      <c r="F678" s="677">
        <v>0</v>
      </c>
      <c r="G678" s="677">
        <v>0</v>
      </c>
      <c r="H678" s="677">
        <v>0</v>
      </c>
      <c r="I678" s="677">
        <v>0</v>
      </c>
      <c r="J678" s="677">
        <v>0</v>
      </c>
      <c r="K678" s="677">
        <v>0</v>
      </c>
      <c r="L678" s="677">
        <v>0</v>
      </c>
      <c r="M678" s="677">
        <v>0</v>
      </c>
      <c r="N678" s="678">
        <v>0</v>
      </c>
      <c r="O678" s="657"/>
      <c r="P678" s="658"/>
      <c r="Q678" s="658"/>
      <c r="R678" s="658"/>
      <c r="S678" s="658"/>
      <c r="T678" s="658"/>
      <c r="U678" s="658"/>
      <c r="V678" s="658"/>
      <c r="W678" s="658"/>
      <c r="X678" s="658"/>
      <c r="Y678" s="658"/>
      <c r="Z678" s="659"/>
      <c r="AA678" s="679">
        <v>0</v>
      </c>
      <c r="AB678" s="677">
        <v>0</v>
      </c>
      <c r="AC678" s="677">
        <v>0</v>
      </c>
      <c r="AD678" s="658">
        <v>0</v>
      </c>
      <c r="AE678" s="658">
        <v>0</v>
      </c>
      <c r="AF678" s="658"/>
      <c r="AG678" s="658"/>
      <c r="AH678" s="658"/>
      <c r="AI678" s="658"/>
      <c r="AJ678" s="658"/>
      <c r="AK678" s="658"/>
      <c r="AL678" s="658"/>
      <c r="AM678" s="658"/>
      <c r="AN678" s="658">
        <v>0</v>
      </c>
      <c r="AO678" s="658">
        <v>0</v>
      </c>
      <c r="AP678" s="658">
        <v>0</v>
      </c>
      <c r="AQ678" s="658">
        <v>0</v>
      </c>
      <c r="AR678" s="658">
        <v>0</v>
      </c>
      <c r="AS678" s="658">
        <v>0</v>
      </c>
      <c r="AT678" s="658">
        <v>0</v>
      </c>
      <c r="AU678" s="658">
        <v>0</v>
      </c>
      <c r="AV678" s="676"/>
      <c r="AW678" s="677">
        <v>0</v>
      </c>
      <c r="AX678" s="677"/>
      <c r="AY678" s="677"/>
      <c r="AZ678" s="677"/>
      <c r="BA678" s="677"/>
      <c r="BB678" s="677"/>
      <c r="BC678" s="677"/>
      <c r="BD678" s="677"/>
      <c r="BE678" s="678">
        <v>0</v>
      </c>
      <c r="BF678" s="417"/>
      <c r="BG678" s="408"/>
      <c r="BH678" s="408"/>
      <c r="BI678" s="408"/>
      <c r="BJ678" s="408"/>
      <c r="BK678" s="408"/>
    </row>
    <row r="679" spans="1:63" s="412" customFormat="1" ht="12.75">
      <c r="A679" s="411"/>
      <c r="B679" s="360" t="s">
        <v>373</v>
      </c>
      <c r="C679" s="676">
        <v>0</v>
      </c>
      <c r="D679" s="677">
        <v>0</v>
      </c>
      <c r="E679" s="677">
        <v>0</v>
      </c>
      <c r="F679" s="677">
        <v>0</v>
      </c>
      <c r="G679" s="677">
        <v>0</v>
      </c>
      <c r="H679" s="677">
        <v>2.4</v>
      </c>
      <c r="I679" s="677">
        <v>0</v>
      </c>
      <c r="J679" s="677">
        <v>0</v>
      </c>
      <c r="K679" s="677">
        <v>0</v>
      </c>
      <c r="L679" s="677">
        <v>0</v>
      </c>
      <c r="M679" s="677">
        <v>0</v>
      </c>
      <c r="N679" s="678">
        <v>2.4</v>
      </c>
      <c r="O679" s="657">
        <v>0</v>
      </c>
      <c r="P679" s="658">
        <v>0</v>
      </c>
      <c r="Q679" s="658">
        <v>0</v>
      </c>
      <c r="R679" s="658">
        <v>0</v>
      </c>
      <c r="S679" s="658">
        <v>0</v>
      </c>
      <c r="T679" s="658">
        <v>0</v>
      </c>
      <c r="U679" s="658">
        <v>0</v>
      </c>
      <c r="V679" s="658">
        <v>0</v>
      </c>
      <c r="W679" s="658">
        <v>0</v>
      </c>
      <c r="X679" s="658">
        <v>0</v>
      </c>
      <c r="Y679" s="658">
        <v>0</v>
      </c>
      <c r="Z679" s="659">
        <v>0</v>
      </c>
      <c r="AA679" s="679">
        <v>69.990741260000007</v>
      </c>
      <c r="AB679" s="677">
        <v>0</v>
      </c>
      <c r="AC679" s="677">
        <v>0</v>
      </c>
      <c r="AD679" s="658">
        <v>0</v>
      </c>
      <c r="AE679" s="658">
        <v>0</v>
      </c>
      <c r="AF679" s="658"/>
      <c r="AG679" s="658"/>
      <c r="AH679" s="658"/>
      <c r="AI679" s="658"/>
      <c r="AJ679" s="658"/>
      <c r="AK679" s="658"/>
      <c r="AL679" s="658"/>
      <c r="AM679" s="658"/>
      <c r="AN679" s="658">
        <v>0</v>
      </c>
      <c r="AO679" s="658">
        <v>2.4</v>
      </c>
      <c r="AP679" s="658">
        <v>0</v>
      </c>
      <c r="AQ679" s="658">
        <v>0</v>
      </c>
      <c r="AR679" s="658">
        <v>0</v>
      </c>
      <c r="AS679" s="658">
        <v>0</v>
      </c>
      <c r="AT679" s="658">
        <v>0</v>
      </c>
      <c r="AU679" s="658">
        <v>2.4</v>
      </c>
      <c r="AV679" s="676">
        <v>0</v>
      </c>
      <c r="AW679" s="677">
        <v>0</v>
      </c>
      <c r="AX679" s="677">
        <v>0</v>
      </c>
      <c r="AY679" s="677">
        <v>0</v>
      </c>
      <c r="AZ679" s="677">
        <v>0</v>
      </c>
      <c r="BA679" s="677">
        <v>0</v>
      </c>
      <c r="BB679" s="677">
        <v>69.990741260000007</v>
      </c>
      <c r="BC679" s="677">
        <v>0</v>
      </c>
      <c r="BD679" s="677">
        <v>0</v>
      </c>
      <c r="BE679" s="678">
        <v>69.990741260000007</v>
      </c>
      <c r="BF679" s="417"/>
      <c r="BG679" s="408"/>
      <c r="BH679" s="408"/>
      <c r="BI679" s="408"/>
      <c r="BJ679" s="408"/>
      <c r="BK679" s="408"/>
    </row>
    <row r="680" spans="1:63" s="390" customFormat="1" ht="12.75">
      <c r="A680" s="411"/>
      <c r="B680" s="360" t="s">
        <v>374</v>
      </c>
      <c r="C680" s="676">
        <v>0</v>
      </c>
      <c r="D680" s="677">
        <v>0</v>
      </c>
      <c r="E680" s="677">
        <v>0</v>
      </c>
      <c r="F680" s="677">
        <v>0</v>
      </c>
      <c r="G680" s="677">
        <v>0</v>
      </c>
      <c r="H680" s="677">
        <v>0</v>
      </c>
      <c r="I680" s="677">
        <v>0</v>
      </c>
      <c r="J680" s="677">
        <v>0</v>
      </c>
      <c r="K680" s="677">
        <v>0</v>
      </c>
      <c r="L680" s="677">
        <v>0</v>
      </c>
      <c r="M680" s="677">
        <v>0</v>
      </c>
      <c r="N680" s="678">
        <v>0</v>
      </c>
      <c r="O680" s="657"/>
      <c r="P680" s="658"/>
      <c r="Q680" s="658"/>
      <c r="R680" s="658"/>
      <c r="S680" s="658"/>
      <c r="T680" s="658"/>
      <c r="U680" s="658"/>
      <c r="V680" s="658"/>
      <c r="W680" s="658"/>
      <c r="X680" s="658"/>
      <c r="Y680" s="658"/>
      <c r="Z680" s="659"/>
      <c r="AA680" s="679">
        <v>0</v>
      </c>
      <c r="AB680" s="677">
        <v>0</v>
      </c>
      <c r="AC680" s="677">
        <v>0</v>
      </c>
      <c r="AD680" s="658">
        <v>0</v>
      </c>
      <c r="AE680" s="658">
        <v>0</v>
      </c>
      <c r="AF680" s="658"/>
      <c r="AG680" s="658"/>
      <c r="AH680" s="658"/>
      <c r="AI680" s="658"/>
      <c r="AJ680" s="658"/>
      <c r="AK680" s="658"/>
      <c r="AL680" s="658"/>
      <c r="AM680" s="658"/>
      <c r="AN680" s="658">
        <v>0</v>
      </c>
      <c r="AO680" s="658">
        <v>0</v>
      </c>
      <c r="AP680" s="658">
        <v>0</v>
      </c>
      <c r="AQ680" s="658">
        <v>0</v>
      </c>
      <c r="AR680" s="658">
        <v>0</v>
      </c>
      <c r="AS680" s="658">
        <v>0</v>
      </c>
      <c r="AT680" s="658">
        <v>0</v>
      </c>
      <c r="AU680" s="658">
        <v>0</v>
      </c>
      <c r="AV680" s="676"/>
      <c r="AW680" s="677">
        <v>0</v>
      </c>
      <c r="AX680" s="677"/>
      <c r="AY680" s="677"/>
      <c r="AZ680" s="677"/>
      <c r="BA680" s="677"/>
      <c r="BB680" s="677"/>
      <c r="BC680" s="677"/>
      <c r="BD680" s="677"/>
      <c r="BE680" s="678">
        <v>0</v>
      </c>
      <c r="BF680" s="417"/>
      <c r="BG680" s="408"/>
      <c r="BH680" s="408"/>
      <c r="BI680" s="408"/>
      <c r="BJ680" s="408"/>
      <c r="BK680" s="408"/>
    </row>
    <row r="681" spans="1:63" s="390" customFormat="1" ht="12.75">
      <c r="A681" s="411"/>
      <c r="B681" s="360" t="s">
        <v>375</v>
      </c>
      <c r="C681" s="676">
        <v>0</v>
      </c>
      <c r="D681" s="677">
        <v>0</v>
      </c>
      <c r="E681" s="677">
        <v>0</v>
      </c>
      <c r="F681" s="677">
        <v>0</v>
      </c>
      <c r="G681" s="677">
        <v>0</v>
      </c>
      <c r="H681" s="677">
        <v>0</v>
      </c>
      <c r="I681" s="677">
        <v>0</v>
      </c>
      <c r="J681" s="677">
        <v>0</v>
      </c>
      <c r="K681" s="677">
        <v>0</v>
      </c>
      <c r="L681" s="677">
        <v>0</v>
      </c>
      <c r="M681" s="677">
        <v>0</v>
      </c>
      <c r="N681" s="678">
        <v>0</v>
      </c>
      <c r="O681" s="657"/>
      <c r="P681" s="658"/>
      <c r="Q681" s="658"/>
      <c r="R681" s="658"/>
      <c r="S681" s="658"/>
      <c r="T681" s="658"/>
      <c r="U681" s="658"/>
      <c r="V681" s="658"/>
      <c r="W681" s="658"/>
      <c r="X681" s="658"/>
      <c r="Y681" s="658"/>
      <c r="Z681" s="659"/>
      <c r="AA681" s="679">
        <v>0</v>
      </c>
      <c r="AB681" s="677">
        <v>0</v>
      </c>
      <c r="AC681" s="677">
        <v>0</v>
      </c>
      <c r="AD681" s="658">
        <v>0</v>
      </c>
      <c r="AE681" s="658">
        <v>0</v>
      </c>
      <c r="AF681" s="658"/>
      <c r="AG681" s="658"/>
      <c r="AH681" s="658"/>
      <c r="AI681" s="658"/>
      <c r="AJ681" s="658"/>
      <c r="AK681" s="658"/>
      <c r="AL681" s="658"/>
      <c r="AM681" s="658"/>
      <c r="AN681" s="658">
        <v>0</v>
      </c>
      <c r="AO681" s="658">
        <v>0</v>
      </c>
      <c r="AP681" s="658">
        <v>0</v>
      </c>
      <c r="AQ681" s="658">
        <v>0</v>
      </c>
      <c r="AR681" s="658">
        <v>0</v>
      </c>
      <c r="AS681" s="658">
        <v>0</v>
      </c>
      <c r="AT681" s="658">
        <v>0</v>
      </c>
      <c r="AU681" s="658">
        <v>0</v>
      </c>
      <c r="AV681" s="676"/>
      <c r="AW681" s="677">
        <v>0</v>
      </c>
      <c r="AX681" s="677"/>
      <c r="AY681" s="677"/>
      <c r="AZ681" s="677"/>
      <c r="BA681" s="677"/>
      <c r="BB681" s="677"/>
      <c r="BC681" s="677"/>
      <c r="BD681" s="677"/>
      <c r="BE681" s="678">
        <v>0</v>
      </c>
      <c r="BF681" s="417"/>
      <c r="BG681" s="408"/>
      <c r="BH681" s="408"/>
      <c r="BI681" s="408"/>
      <c r="BJ681" s="408"/>
      <c r="BK681" s="408"/>
    </row>
    <row r="682" spans="1:63" s="390" customFormat="1" ht="12.75">
      <c r="A682" s="411"/>
      <c r="B682" s="360" t="s">
        <v>376</v>
      </c>
      <c r="C682" s="676">
        <v>0</v>
      </c>
      <c r="D682" s="677">
        <v>0</v>
      </c>
      <c r="E682" s="677">
        <v>0</v>
      </c>
      <c r="F682" s="677">
        <v>0</v>
      </c>
      <c r="G682" s="677">
        <v>0</v>
      </c>
      <c r="H682" s="677">
        <v>2.4</v>
      </c>
      <c r="I682" s="677">
        <v>0</v>
      </c>
      <c r="J682" s="677">
        <v>0</v>
      </c>
      <c r="K682" s="677">
        <v>0</v>
      </c>
      <c r="L682" s="677">
        <v>0</v>
      </c>
      <c r="M682" s="677">
        <v>0</v>
      </c>
      <c r="N682" s="678">
        <v>2.4</v>
      </c>
      <c r="O682" s="657"/>
      <c r="P682" s="658"/>
      <c r="Q682" s="658"/>
      <c r="R682" s="658"/>
      <c r="S682" s="658"/>
      <c r="T682" s="658"/>
      <c r="U682" s="658"/>
      <c r="V682" s="658"/>
      <c r="W682" s="658"/>
      <c r="X682" s="658"/>
      <c r="Y682" s="658"/>
      <c r="Z682" s="659"/>
      <c r="AA682" s="679">
        <v>69.990741260000007</v>
      </c>
      <c r="AB682" s="677">
        <v>0</v>
      </c>
      <c r="AC682" s="677">
        <v>0</v>
      </c>
      <c r="AD682" s="658">
        <v>0</v>
      </c>
      <c r="AE682" s="658">
        <v>0</v>
      </c>
      <c r="AF682" s="658"/>
      <c r="AG682" s="658"/>
      <c r="AH682" s="658"/>
      <c r="AI682" s="658"/>
      <c r="AJ682" s="658"/>
      <c r="AK682" s="658"/>
      <c r="AL682" s="658"/>
      <c r="AM682" s="658"/>
      <c r="AN682" s="658">
        <v>0</v>
      </c>
      <c r="AO682" s="658">
        <v>2.4</v>
      </c>
      <c r="AP682" s="658">
        <v>0</v>
      </c>
      <c r="AQ682" s="658">
        <v>0</v>
      </c>
      <c r="AR682" s="658">
        <v>0</v>
      </c>
      <c r="AS682" s="658">
        <v>0</v>
      </c>
      <c r="AT682" s="658">
        <v>0</v>
      </c>
      <c r="AU682" s="658">
        <v>2.4</v>
      </c>
      <c r="AV682" s="676"/>
      <c r="AW682" s="677">
        <v>0</v>
      </c>
      <c r="AX682" s="677"/>
      <c r="AY682" s="677"/>
      <c r="AZ682" s="677"/>
      <c r="BA682" s="677"/>
      <c r="BB682" s="677">
        <v>69.990741260000007</v>
      </c>
      <c r="BC682" s="677"/>
      <c r="BD682" s="677"/>
      <c r="BE682" s="678">
        <v>69.990741260000007</v>
      </c>
      <c r="BF682" s="417"/>
      <c r="BG682" s="408"/>
      <c r="BH682" s="408"/>
      <c r="BI682" s="408"/>
      <c r="BJ682" s="408"/>
      <c r="BK682" s="408"/>
    </row>
    <row r="683" spans="1:63" s="390" customFormat="1" ht="12.75">
      <c r="A683" s="411"/>
      <c r="B683" s="360" t="s">
        <v>377</v>
      </c>
      <c r="C683" s="676">
        <v>0</v>
      </c>
      <c r="D683" s="677">
        <v>0</v>
      </c>
      <c r="E683" s="677">
        <v>0</v>
      </c>
      <c r="F683" s="677">
        <v>0</v>
      </c>
      <c r="G683" s="677">
        <v>0</v>
      </c>
      <c r="H683" s="677">
        <v>0</v>
      </c>
      <c r="I683" s="677">
        <v>0</v>
      </c>
      <c r="J683" s="677">
        <v>0</v>
      </c>
      <c r="K683" s="677">
        <v>0</v>
      </c>
      <c r="L683" s="677">
        <v>0</v>
      </c>
      <c r="M683" s="677">
        <v>0</v>
      </c>
      <c r="N683" s="678">
        <v>0</v>
      </c>
      <c r="O683" s="657"/>
      <c r="P683" s="658"/>
      <c r="Q683" s="658"/>
      <c r="R683" s="658"/>
      <c r="S683" s="658"/>
      <c r="T683" s="658"/>
      <c r="U683" s="658"/>
      <c r="V683" s="658"/>
      <c r="W683" s="658"/>
      <c r="X683" s="658"/>
      <c r="Y683" s="658"/>
      <c r="Z683" s="659"/>
      <c r="AA683" s="679">
        <v>0</v>
      </c>
      <c r="AB683" s="677">
        <v>0</v>
      </c>
      <c r="AC683" s="677">
        <v>0</v>
      </c>
      <c r="AD683" s="658">
        <v>0</v>
      </c>
      <c r="AE683" s="658">
        <v>0</v>
      </c>
      <c r="AF683" s="658"/>
      <c r="AG683" s="658"/>
      <c r="AH683" s="658"/>
      <c r="AI683" s="658"/>
      <c r="AJ683" s="658"/>
      <c r="AK683" s="658"/>
      <c r="AL683" s="658"/>
      <c r="AM683" s="658"/>
      <c r="AN683" s="658">
        <v>0</v>
      </c>
      <c r="AO683" s="658">
        <v>0</v>
      </c>
      <c r="AP683" s="658">
        <v>0</v>
      </c>
      <c r="AQ683" s="658">
        <v>0</v>
      </c>
      <c r="AR683" s="658">
        <v>0</v>
      </c>
      <c r="AS683" s="658">
        <v>0</v>
      </c>
      <c r="AT683" s="658">
        <v>0</v>
      </c>
      <c r="AU683" s="658">
        <v>0</v>
      </c>
      <c r="AV683" s="676"/>
      <c r="AW683" s="677">
        <v>0</v>
      </c>
      <c r="AX683" s="677"/>
      <c r="AY683" s="677"/>
      <c r="AZ683" s="677"/>
      <c r="BA683" s="677"/>
      <c r="BB683" s="677"/>
      <c r="BC683" s="677"/>
      <c r="BD683" s="677"/>
      <c r="BE683" s="678">
        <v>0</v>
      </c>
      <c r="BF683" s="417"/>
      <c r="BG683" s="408"/>
      <c r="BH683" s="408"/>
      <c r="BI683" s="408"/>
      <c r="BJ683" s="408"/>
      <c r="BK683" s="408"/>
    </row>
    <row r="684" spans="1:63" s="390" customFormat="1" ht="12.75">
      <c r="A684" s="411"/>
      <c r="B684" s="360" t="s">
        <v>67</v>
      </c>
      <c r="C684" s="676">
        <v>0</v>
      </c>
      <c r="D684" s="677">
        <v>0</v>
      </c>
      <c r="E684" s="677">
        <v>0</v>
      </c>
      <c r="F684" s="677">
        <v>0</v>
      </c>
      <c r="G684" s="677">
        <v>0</v>
      </c>
      <c r="H684" s="677">
        <v>0</v>
      </c>
      <c r="I684" s="677">
        <v>0</v>
      </c>
      <c r="J684" s="677">
        <v>0</v>
      </c>
      <c r="K684" s="677">
        <v>0</v>
      </c>
      <c r="L684" s="677">
        <v>0</v>
      </c>
      <c r="M684" s="677">
        <v>0</v>
      </c>
      <c r="N684" s="678">
        <v>0</v>
      </c>
      <c r="O684" s="657"/>
      <c r="P684" s="658"/>
      <c r="Q684" s="658"/>
      <c r="R684" s="658"/>
      <c r="S684" s="658"/>
      <c r="T684" s="658"/>
      <c r="U684" s="658"/>
      <c r="V684" s="658"/>
      <c r="W684" s="658"/>
      <c r="X684" s="658"/>
      <c r="Y684" s="658"/>
      <c r="Z684" s="659"/>
      <c r="AA684" s="679">
        <v>0</v>
      </c>
      <c r="AB684" s="677">
        <v>0</v>
      </c>
      <c r="AC684" s="677">
        <v>0</v>
      </c>
      <c r="AD684" s="658">
        <v>0</v>
      </c>
      <c r="AE684" s="658">
        <v>0</v>
      </c>
      <c r="AF684" s="658"/>
      <c r="AG684" s="658"/>
      <c r="AH684" s="658"/>
      <c r="AI684" s="658"/>
      <c r="AJ684" s="658"/>
      <c r="AK684" s="658"/>
      <c r="AL684" s="658"/>
      <c r="AM684" s="658"/>
      <c r="AN684" s="658">
        <v>0</v>
      </c>
      <c r="AO684" s="658">
        <v>0</v>
      </c>
      <c r="AP684" s="658">
        <v>0</v>
      </c>
      <c r="AQ684" s="658">
        <v>0</v>
      </c>
      <c r="AR684" s="658">
        <v>0</v>
      </c>
      <c r="AS684" s="658">
        <v>0</v>
      </c>
      <c r="AT684" s="658">
        <v>0</v>
      </c>
      <c r="AU684" s="658">
        <v>0</v>
      </c>
      <c r="AV684" s="676"/>
      <c r="AW684" s="677">
        <v>0</v>
      </c>
      <c r="AX684" s="677"/>
      <c r="AY684" s="677"/>
      <c r="AZ684" s="677"/>
      <c r="BA684" s="677"/>
      <c r="BB684" s="677"/>
      <c r="BC684" s="677"/>
      <c r="BD684" s="677"/>
      <c r="BE684" s="678">
        <v>0</v>
      </c>
      <c r="BF684" s="417"/>
      <c r="BG684" s="408"/>
      <c r="BH684" s="408"/>
      <c r="BI684" s="408"/>
      <c r="BJ684" s="408"/>
      <c r="BK684" s="408"/>
    </row>
    <row r="685" spans="1:63" s="416" customFormat="1" ht="38.25">
      <c r="A685" s="411">
        <v>22</v>
      </c>
      <c r="B685" s="688" t="s">
        <v>93</v>
      </c>
      <c r="C685" s="657">
        <v>0</v>
      </c>
      <c r="D685" s="658">
        <v>0</v>
      </c>
      <c r="E685" s="658">
        <v>0</v>
      </c>
      <c r="F685" s="658">
        <v>0</v>
      </c>
      <c r="G685" s="658">
        <v>46.866500000000002</v>
      </c>
      <c r="H685" s="658">
        <v>2.63</v>
      </c>
      <c r="I685" s="658">
        <v>0</v>
      </c>
      <c r="J685" s="658">
        <v>0</v>
      </c>
      <c r="K685" s="658">
        <v>0</v>
      </c>
      <c r="L685" s="658">
        <v>0</v>
      </c>
      <c r="M685" s="658">
        <v>46.866500000000002</v>
      </c>
      <c r="N685" s="659">
        <v>2.63</v>
      </c>
      <c r="O685" s="689">
        <v>0</v>
      </c>
      <c r="P685" s="690">
        <v>0</v>
      </c>
      <c r="Q685" s="690">
        <v>0</v>
      </c>
      <c r="R685" s="690">
        <v>0</v>
      </c>
      <c r="S685" s="690">
        <v>0</v>
      </c>
      <c r="T685" s="690">
        <v>0</v>
      </c>
      <c r="U685" s="690">
        <v>0</v>
      </c>
      <c r="V685" s="690">
        <v>0</v>
      </c>
      <c r="W685" s="690">
        <v>0</v>
      </c>
      <c r="X685" s="690">
        <v>0</v>
      </c>
      <c r="Y685" s="690">
        <v>0</v>
      </c>
      <c r="Z685" s="691">
        <v>0</v>
      </c>
      <c r="AA685" s="674">
        <v>257.04569382</v>
      </c>
      <c r="AB685" s="677">
        <v>0</v>
      </c>
      <c r="AC685" s="677">
        <v>0</v>
      </c>
      <c r="AD685" s="690">
        <v>0</v>
      </c>
      <c r="AE685" s="690">
        <v>0</v>
      </c>
      <c r="AF685" s="690"/>
      <c r="AG685" s="690"/>
      <c r="AH685" s="690"/>
      <c r="AI685" s="690"/>
      <c r="AJ685" s="690"/>
      <c r="AK685" s="690"/>
      <c r="AL685" s="690"/>
      <c r="AM685" s="690"/>
      <c r="AN685" s="690">
        <v>46.866500000000002</v>
      </c>
      <c r="AO685" s="690">
        <v>2.63</v>
      </c>
      <c r="AP685" s="690">
        <v>0</v>
      </c>
      <c r="AQ685" s="690">
        <v>0</v>
      </c>
      <c r="AR685" s="690">
        <v>0</v>
      </c>
      <c r="AS685" s="690">
        <v>0</v>
      </c>
      <c r="AT685" s="690">
        <v>46.866500000000002</v>
      </c>
      <c r="AU685" s="690">
        <v>2.63</v>
      </c>
      <c r="AV685" s="657">
        <v>0</v>
      </c>
      <c r="AW685" s="658">
        <v>0</v>
      </c>
      <c r="AX685" s="658">
        <v>0</v>
      </c>
      <c r="AY685" s="658">
        <v>0</v>
      </c>
      <c r="AZ685" s="658">
        <v>0</v>
      </c>
      <c r="BA685" s="658">
        <v>0</v>
      </c>
      <c r="BB685" s="658">
        <v>257.04569382</v>
      </c>
      <c r="BC685" s="658">
        <v>0</v>
      </c>
      <c r="BD685" s="658">
        <v>0</v>
      </c>
      <c r="BE685" s="673">
        <v>257.04569382</v>
      </c>
      <c r="BF685" s="417"/>
    </row>
    <row r="686" spans="1:63" s="390" customFormat="1" ht="12.75">
      <c r="A686" s="411"/>
      <c r="B686" s="360" t="s">
        <v>361</v>
      </c>
      <c r="C686" s="676">
        <v>0</v>
      </c>
      <c r="D686" s="677">
        <v>0</v>
      </c>
      <c r="E686" s="677">
        <v>0</v>
      </c>
      <c r="F686" s="677">
        <v>0</v>
      </c>
      <c r="G686" s="677">
        <v>46.866500000000002</v>
      </c>
      <c r="H686" s="677">
        <v>2.63</v>
      </c>
      <c r="I686" s="677">
        <v>0</v>
      </c>
      <c r="J686" s="677">
        <v>0</v>
      </c>
      <c r="K686" s="677">
        <v>0</v>
      </c>
      <c r="L686" s="677">
        <v>0</v>
      </c>
      <c r="M686" s="677">
        <v>46.866500000000002</v>
      </c>
      <c r="N686" s="678">
        <v>2.63</v>
      </c>
      <c r="O686" s="657">
        <v>0</v>
      </c>
      <c r="P686" s="658">
        <v>0</v>
      </c>
      <c r="Q686" s="658">
        <v>0</v>
      </c>
      <c r="R686" s="658">
        <v>0</v>
      </c>
      <c r="S686" s="658">
        <v>0</v>
      </c>
      <c r="T686" s="658">
        <v>0</v>
      </c>
      <c r="U686" s="658">
        <v>0</v>
      </c>
      <c r="V686" s="658">
        <v>0</v>
      </c>
      <c r="W686" s="658">
        <v>0</v>
      </c>
      <c r="X686" s="658">
        <v>0</v>
      </c>
      <c r="Y686" s="658">
        <v>0</v>
      </c>
      <c r="Z686" s="659">
        <v>0</v>
      </c>
      <c r="AA686" s="679">
        <v>257.04569382</v>
      </c>
      <c r="AB686" s="677">
        <v>0</v>
      </c>
      <c r="AC686" s="677">
        <v>0</v>
      </c>
      <c r="AD686" s="658">
        <v>0</v>
      </c>
      <c r="AE686" s="658">
        <v>0</v>
      </c>
      <c r="AF686" s="658"/>
      <c r="AG686" s="658"/>
      <c r="AH686" s="658"/>
      <c r="AI686" s="658"/>
      <c r="AJ686" s="658"/>
      <c r="AK686" s="658"/>
      <c r="AL686" s="658"/>
      <c r="AM686" s="658"/>
      <c r="AN686" s="658">
        <v>46.866500000000002</v>
      </c>
      <c r="AO686" s="658">
        <v>2.63</v>
      </c>
      <c r="AP686" s="658">
        <v>0</v>
      </c>
      <c r="AQ686" s="658">
        <v>0</v>
      </c>
      <c r="AR686" s="658">
        <v>0</v>
      </c>
      <c r="AS686" s="658">
        <v>0</v>
      </c>
      <c r="AT686" s="658">
        <v>46.866500000000002</v>
      </c>
      <c r="AU686" s="658">
        <v>2.63</v>
      </c>
      <c r="AV686" s="676">
        <v>0</v>
      </c>
      <c r="AW686" s="677">
        <v>0</v>
      </c>
      <c r="AX686" s="677">
        <v>0</v>
      </c>
      <c r="AY686" s="677">
        <v>0</v>
      </c>
      <c r="AZ686" s="677">
        <v>0</v>
      </c>
      <c r="BA686" s="677">
        <v>0</v>
      </c>
      <c r="BB686" s="677">
        <v>257.04569382</v>
      </c>
      <c r="BC686" s="677">
        <v>0</v>
      </c>
      <c r="BD686" s="677">
        <v>0</v>
      </c>
      <c r="BE686" s="678">
        <v>257.04569382</v>
      </c>
      <c r="BF686" s="417"/>
      <c r="BG686" s="408"/>
      <c r="BH686" s="408"/>
      <c r="BI686" s="408"/>
      <c r="BJ686" s="408"/>
      <c r="BK686" s="408"/>
    </row>
    <row r="687" spans="1:63" s="390" customFormat="1" ht="12.75">
      <c r="A687" s="411"/>
      <c r="B687" s="360" t="s">
        <v>362</v>
      </c>
      <c r="C687" s="676">
        <v>0</v>
      </c>
      <c r="D687" s="677">
        <v>0</v>
      </c>
      <c r="E687" s="677">
        <v>0</v>
      </c>
      <c r="F687" s="677">
        <v>0</v>
      </c>
      <c r="G687" s="677">
        <v>46.866500000000002</v>
      </c>
      <c r="H687" s="677">
        <v>0</v>
      </c>
      <c r="I687" s="677">
        <v>0</v>
      </c>
      <c r="J687" s="677">
        <v>0</v>
      </c>
      <c r="K687" s="677">
        <v>0</v>
      </c>
      <c r="L687" s="677">
        <v>0</v>
      </c>
      <c r="M687" s="677">
        <v>46.866500000000002</v>
      </c>
      <c r="N687" s="678">
        <v>0</v>
      </c>
      <c r="O687" s="657">
        <v>0</v>
      </c>
      <c r="P687" s="658">
        <v>0</v>
      </c>
      <c r="Q687" s="658">
        <v>0</v>
      </c>
      <c r="R687" s="658">
        <v>0</v>
      </c>
      <c r="S687" s="658">
        <v>0</v>
      </c>
      <c r="T687" s="658">
        <v>0</v>
      </c>
      <c r="U687" s="658">
        <v>0</v>
      </c>
      <c r="V687" s="658">
        <v>0</v>
      </c>
      <c r="W687" s="658">
        <v>0</v>
      </c>
      <c r="X687" s="658">
        <v>0</v>
      </c>
      <c r="Y687" s="658">
        <v>0</v>
      </c>
      <c r="Z687" s="659">
        <v>0</v>
      </c>
      <c r="AA687" s="679">
        <v>176.54156107</v>
      </c>
      <c r="AB687" s="677">
        <v>0</v>
      </c>
      <c r="AC687" s="677">
        <v>0</v>
      </c>
      <c r="AD687" s="658">
        <v>0</v>
      </c>
      <c r="AE687" s="658">
        <v>0</v>
      </c>
      <c r="AF687" s="658"/>
      <c r="AG687" s="658"/>
      <c r="AH687" s="658"/>
      <c r="AI687" s="658"/>
      <c r="AJ687" s="658"/>
      <c r="AK687" s="658"/>
      <c r="AL687" s="658"/>
      <c r="AM687" s="658"/>
      <c r="AN687" s="658">
        <v>46.866500000000002</v>
      </c>
      <c r="AO687" s="658">
        <v>0</v>
      </c>
      <c r="AP687" s="658">
        <v>0</v>
      </c>
      <c r="AQ687" s="658">
        <v>0</v>
      </c>
      <c r="AR687" s="658">
        <v>0</v>
      </c>
      <c r="AS687" s="658">
        <v>0</v>
      </c>
      <c r="AT687" s="658">
        <v>46.866500000000002</v>
      </c>
      <c r="AU687" s="658">
        <v>0</v>
      </c>
      <c r="AV687" s="676">
        <v>0</v>
      </c>
      <c r="AW687" s="677">
        <v>0</v>
      </c>
      <c r="AX687" s="677">
        <v>0</v>
      </c>
      <c r="AY687" s="677">
        <v>0</v>
      </c>
      <c r="AZ687" s="677">
        <v>0</v>
      </c>
      <c r="BA687" s="677">
        <v>0</v>
      </c>
      <c r="BB687" s="677">
        <v>176.54156107</v>
      </c>
      <c r="BC687" s="677">
        <v>0</v>
      </c>
      <c r="BD687" s="677">
        <v>0</v>
      </c>
      <c r="BE687" s="678">
        <v>176.54156107</v>
      </c>
      <c r="BF687" s="417"/>
      <c r="BG687" s="408"/>
      <c r="BH687" s="408"/>
      <c r="BI687" s="408"/>
      <c r="BJ687" s="408"/>
      <c r="BK687" s="408"/>
    </row>
    <row r="688" spans="1:63" s="412" customFormat="1" ht="12.75">
      <c r="A688" s="411"/>
      <c r="B688" s="360" t="s">
        <v>363</v>
      </c>
      <c r="C688" s="676">
        <v>0</v>
      </c>
      <c r="D688" s="677">
        <v>0</v>
      </c>
      <c r="E688" s="677">
        <v>0</v>
      </c>
      <c r="F688" s="677">
        <v>0</v>
      </c>
      <c r="G688" s="677">
        <v>46.677</v>
      </c>
      <c r="H688" s="677">
        <v>0</v>
      </c>
      <c r="I688" s="677">
        <v>0</v>
      </c>
      <c r="J688" s="677">
        <v>0</v>
      </c>
      <c r="K688" s="677">
        <v>0</v>
      </c>
      <c r="L688" s="677">
        <v>0</v>
      </c>
      <c r="M688" s="677">
        <v>46.677</v>
      </c>
      <c r="N688" s="678">
        <v>0</v>
      </c>
      <c r="O688" s="657">
        <v>0</v>
      </c>
      <c r="P688" s="658">
        <v>0</v>
      </c>
      <c r="Q688" s="658">
        <v>0</v>
      </c>
      <c r="R688" s="658">
        <v>0</v>
      </c>
      <c r="S688" s="658">
        <v>0</v>
      </c>
      <c r="T688" s="658">
        <v>0</v>
      </c>
      <c r="U688" s="658">
        <v>0</v>
      </c>
      <c r="V688" s="658">
        <v>0</v>
      </c>
      <c r="W688" s="658">
        <v>0</v>
      </c>
      <c r="X688" s="658">
        <v>0</v>
      </c>
      <c r="Y688" s="658">
        <v>0</v>
      </c>
      <c r="Z688" s="659">
        <v>0</v>
      </c>
      <c r="AA688" s="679">
        <v>176.05094962999999</v>
      </c>
      <c r="AB688" s="677">
        <v>0</v>
      </c>
      <c r="AC688" s="677">
        <v>0</v>
      </c>
      <c r="AD688" s="658">
        <v>0</v>
      </c>
      <c r="AE688" s="658">
        <v>0</v>
      </c>
      <c r="AF688" s="658"/>
      <c r="AG688" s="658"/>
      <c r="AH688" s="658"/>
      <c r="AI688" s="658"/>
      <c r="AJ688" s="658"/>
      <c r="AK688" s="658"/>
      <c r="AL688" s="658"/>
      <c r="AM688" s="658"/>
      <c r="AN688" s="658">
        <v>46.677</v>
      </c>
      <c r="AO688" s="658">
        <v>0</v>
      </c>
      <c r="AP688" s="658">
        <v>0</v>
      </c>
      <c r="AQ688" s="658">
        <v>0</v>
      </c>
      <c r="AR688" s="658">
        <v>0</v>
      </c>
      <c r="AS688" s="658">
        <v>0</v>
      </c>
      <c r="AT688" s="658">
        <v>46.677</v>
      </c>
      <c r="AU688" s="658">
        <v>0</v>
      </c>
      <c r="AV688" s="676">
        <v>0</v>
      </c>
      <c r="AW688" s="677">
        <v>0</v>
      </c>
      <c r="AX688" s="677">
        <v>0</v>
      </c>
      <c r="AY688" s="677">
        <v>0</v>
      </c>
      <c r="AZ688" s="677">
        <v>0</v>
      </c>
      <c r="BA688" s="677">
        <v>0</v>
      </c>
      <c r="BB688" s="677">
        <v>176.05094962999999</v>
      </c>
      <c r="BC688" s="677">
        <v>0</v>
      </c>
      <c r="BD688" s="677">
        <v>0</v>
      </c>
      <c r="BE688" s="678">
        <v>176.05094962999999</v>
      </c>
      <c r="BF688" s="417"/>
      <c r="BG688" s="408"/>
      <c r="BH688" s="408"/>
      <c r="BI688" s="408"/>
      <c r="BJ688" s="408"/>
      <c r="BK688" s="408"/>
    </row>
    <row r="689" spans="1:63" s="390" customFormat="1" ht="12.75">
      <c r="A689" s="411"/>
      <c r="B689" s="360" t="s">
        <v>364</v>
      </c>
      <c r="C689" s="676">
        <v>0</v>
      </c>
      <c r="D689" s="677">
        <v>0</v>
      </c>
      <c r="E689" s="677">
        <v>0</v>
      </c>
      <c r="F689" s="677">
        <v>0</v>
      </c>
      <c r="G689" s="677">
        <v>0</v>
      </c>
      <c r="H689" s="677">
        <v>0</v>
      </c>
      <c r="I689" s="677">
        <v>0</v>
      </c>
      <c r="J689" s="677">
        <v>0</v>
      </c>
      <c r="K689" s="677">
        <v>0</v>
      </c>
      <c r="L689" s="677">
        <v>0</v>
      </c>
      <c r="M689" s="677">
        <v>0</v>
      </c>
      <c r="N689" s="678">
        <v>0</v>
      </c>
      <c r="O689" s="657"/>
      <c r="P689" s="658"/>
      <c r="Q689" s="658"/>
      <c r="R689" s="658"/>
      <c r="S689" s="658"/>
      <c r="T689" s="658"/>
      <c r="U689" s="658"/>
      <c r="V689" s="658"/>
      <c r="W689" s="658"/>
      <c r="X689" s="658"/>
      <c r="Y689" s="658"/>
      <c r="Z689" s="659"/>
      <c r="AA689" s="679">
        <v>0</v>
      </c>
      <c r="AB689" s="677">
        <v>0</v>
      </c>
      <c r="AC689" s="677">
        <v>0</v>
      </c>
      <c r="AD689" s="658">
        <v>0</v>
      </c>
      <c r="AE689" s="658">
        <v>0</v>
      </c>
      <c r="AF689" s="658"/>
      <c r="AG689" s="658"/>
      <c r="AH689" s="658"/>
      <c r="AI689" s="658"/>
      <c r="AJ689" s="658"/>
      <c r="AK689" s="658"/>
      <c r="AL689" s="658"/>
      <c r="AM689" s="658"/>
      <c r="AN689" s="658">
        <v>0</v>
      </c>
      <c r="AO689" s="658">
        <v>0</v>
      </c>
      <c r="AP689" s="658">
        <v>0</v>
      </c>
      <c r="AQ689" s="658">
        <v>0</v>
      </c>
      <c r="AR689" s="658">
        <v>0</v>
      </c>
      <c r="AS689" s="658">
        <v>0</v>
      </c>
      <c r="AT689" s="658">
        <v>0</v>
      </c>
      <c r="AU689" s="658">
        <v>0</v>
      </c>
      <c r="AV689" s="676"/>
      <c r="AW689" s="677">
        <v>0</v>
      </c>
      <c r="AX689" s="677"/>
      <c r="AY689" s="677"/>
      <c r="AZ689" s="677"/>
      <c r="BA689" s="677"/>
      <c r="BB689" s="677"/>
      <c r="BC689" s="677"/>
      <c r="BD689" s="677"/>
      <c r="BE689" s="678">
        <v>0</v>
      </c>
      <c r="BF689" s="417"/>
      <c r="BG689" s="408"/>
      <c r="BH689" s="408"/>
      <c r="BI689" s="408"/>
      <c r="BJ689" s="408"/>
      <c r="BK689" s="408"/>
    </row>
    <row r="690" spans="1:63" s="390" customFormat="1" ht="12.75">
      <c r="A690" s="411"/>
      <c r="B690" s="360" t="s">
        <v>365</v>
      </c>
      <c r="C690" s="676">
        <v>0</v>
      </c>
      <c r="D690" s="677">
        <v>0</v>
      </c>
      <c r="E690" s="677">
        <v>0</v>
      </c>
      <c r="F690" s="677">
        <v>0</v>
      </c>
      <c r="G690" s="677">
        <v>0</v>
      </c>
      <c r="H690" s="677">
        <v>0</v>
      </c>
      <c r="I690" s="677">
        <v>0</v>
      </c>
      <c r="J690" s="677">
        <v>0</v>
      </c>
      <c r="K690" s="677">
        <v>0</v>
      </c>
      <c r="L690" s="677">
        <v>0</v>
      </c>
      <c r="M690" s="677">
        <v>0</v>
      </c>
      <c r="N690" s="678">
        <v>0</v>
      </c>
      <c r="O690" s="657"/>
      <c r="P690" s="658"/>
      <c r="Q690" s="658"/>
      <c r="R690" s="658"/>
      <c r="S690" s="658"/>
      <c r="T690" s="658"/>
      <c r="U690" s="658"/>
      <c r="V690" s="658"/>
      <c r="W690" s="658"/>
      <c r="X690" s="658"/>
      <c r="Y690" s="658"/>
      <c r="Z690" s="659"/>
      <c r="AA690" s="679">
        <v>0</v>
      </c>
      <c r="AB690" s="677">
        <v>0</v>
      </c>
      <c r="AC690" s="677">
        <v>0</v>
      </c>
      <c r="AD690" s="658">
        <v>0</v>
      </c>
      <c r="AE690" s="658">
        <v>0</v>
      </c>
      <c r="AF690" s="658"/>
      <c r="AG690" s="658"/>
      <c r="AH690" s="658"/>
      <c r="AI690" s="658"/>
      <c r="AJ690" s="658"/>
      <c r="AK690" s="658"/>
      <c r="AL690" s="658"/>
      <c r="AM690" s="658"/>
      <c r="AN690" s="658">
        <v>0</v>
      </c>
      <c r="AO690" s="658">
        <v>0</v>
      </c>
      <c r="AP690" s="658">
        <v>0</v>
      </c>
      <c r="AQ690" s="658">
        <v>0</v>
      </c>
      <c r="AR690" s="658">
        <v>0</v>
      </c>
      <c r="AS690" s="658">
        <v>0</v>
      </c>
      <c r="AT690" s="658">
        <v>0</v>
      </c>
      <c r="AU690" s="658">
        <v>0</v>
      </c>
      <c r="AV690" s="676"/>
      <c r="AW690" s="677">
        <v>0</v>
      </c>
      <c r="AX690" s="677"/>
      <c r="AY690" s="677"/>
      <c r="AZ690" s="677"/>
      <c r="BA690" s="677"/>
      <c r="BB690" s="677"/>
      <c r="BC690" s="677"/>
      <c r="BD690" s="677"/>
      <c r="BE690" s="678">
        <v>0</v>
      </c>
      <c r="BF690" s="417"/>
      <c r="BG690" s="408"/>
      <c r="BH690" s="408"/>
      <c r="BI690" s="408"/>
      <c r="BJ690" s="408"/>
      <c r="BK690" s="408"/>
    </row>
    <row r="691" spans="1:63" s="390" customFormat="1" ht="12.75">
      <c r="A691" s="411"/>
      <c r="B691" s="360" t="s">
        <v>366</v>
      </c>
      <c r="C691" s="676">
        <v>0</v>
      </c>
      <c r="D691" s="677">
        <v>0</v>
      </c>
      <c r="E691" s="677">
        <v>0</v>
      </c>
      <c r="F691" s="677">
        <v>0</v>
      </c>
      <c r="G691" s="677">
        <v>46.677</v>
      </c>
      <c r="H691" s="677">
        <v>0</v>
      </c>
      <c r="I691" s="677">
        <v>0</v>
      </c>
      <c r="J691" s="677">
        <v>0</v>
      </c>
      <c r="K691" s="677">
        <v>0</v>
      </c>
      <c r="L691" s="677">
        <v>0</v>
      </c>
      <c r="M691" s="677">
        <v>46.677</v>
      </c>
      <c r="N691" s="678">
        <v>0</v>
      </c>
      <c r="O691" s="657"/>
      <c r="P691" s="658"/>
      <c r="Q691" s="658"/>
      <c r="R691" s="658"/>
      <c r="S691" s="658"/>
      <c r="T691" s="658"/>
      <c r="U691" s="658"/>
      <c r="V691" s="658"/>
      <c r="W691" s="658"/>
      <c r="X691" s="658"/>
      <c r="Y691" s="658"/>
      <c r="Z691" s="659"/>
      <c r="AA691" s="679">
        <v>176.05094962999999</v>
      </c>
      <c r="AB691" s="677">
        <v>0</v>
      </c>
      <c r="AC691" s="677">
        <v>0</v>
      </c>
      <c r="AD691" s="658">
        <v>0</v>
      </c>
      <c r="AE691" s="658">
        <v>0</v>
      </c>
      <c r="AF691" s="658"/>
      <c r="AG691" s="658"/>
      <c r="AH691" s="658"/>
      <c r="AI691" s="658"/>
      <c r="AJ691" s="658"/>
      <c r="AK691" s="658"/>
      <c r="AL691" s="658"/>
      <c r="AM691" s="658"/>
      <c r="AN691" s="658">
        <v>46.677</v>
      </c>
      <c r="AO691" s="658">
        <v>0</v>
      </c>
      <c r="AP691" s="658">
        <v>0</v>
      </c>
      <c r="AQ691" s="658">
        <v>0</v>
      </c>
      <c r="AR691" s="658">
        <v>0</v>
      </c>
      <c r="AS691" s="658">
        <v>0</v>
      </c>
      <c r="AT691" s="658">
        <v>46.677</v>
      </c>
      <c r="AU691" s="658">
        <v>0</v>
      </c>
      <c r="AV691" s="676"/>
      <c r="AW691" s="677">
        <v>0</v>
      </c>
      <c r="AX691" s="677"/>
      <c r="AY691" s="677"/>
      <c r="AZ691" s="677"/>
      <c r="BA691" s="677"/>
      <c r="BB691" s="677">
        <v>176.05094962999999</v>
      </c>
      <c r="BC691" s="677"/>
      <c r="BD691" s="677"/>
      <c r="BE691" s="678">
        <v>176.05094962999999</v>
      </c>
      <c r="BF691" s="417"/>
      <c r="BG691" s="408"/>
      <c r="BH691" s="408"/>
      <c r="BI691" s="408"/>
      <c r="BJ691" s="408"/>
      <c r="BK691" s="408"/>
    </row>
    <row r="692" spans="1:63" s="390" customFormat="1" ht="12.75">
      <c r="A692" s="411"/>
      <c r="B692" s="360" t="s">
        <v>367</v>
      </c>
      <c r="C692" s="676">
        <v>0</v>
      </c>
      <c r="D692" s="677">
        <v>0</v>
      </c>
      <c r="E692" s="677">
        <v>0</v>
      </c>
      <c r="F692" s="677">
        <v>0</v>
      </c>
      <c r="G692" s="677">
        <v>0</v>
      </c>
      <c r="H692" s="677">
        <v>0</v>
      </c>
      <c r="I692" s="677">
        <v>0</v>
      </c>
      <c r="J692" s="677">
        <v>0</v>
      </c>
      <c r="K692" s="677">
        <v>0</v>
      </c>
      <c r="L692" s="677">
        <v>0</v>
      </c>
      <c r="M692" s="677">
        <v>0</v>
      </c>
      <c r="N692" s="678">
        <v>0</v>
      </c>
      <c r="O692" s="657"/>
      <c r="P692" s="658"/>
      <c r="Q692" s="658"/>
      <c r="R692" s="658"/>
      <c r="S692" s="658"/>
      <c r="T692" s="658"/>
      <c r="U692" s="658"/>
      <c r="V692" s="658"/>
      <c r="W692" s="658"/>
      <c r="X692" s="658"/>
      <c r="Y692" s="658"/>
      <c r="Z692" s="659"/>
      <c r="AA692" s="679">
        <v>0</v>
      </c>
      <c r="AB692" s="677">
        <v>0</v>
      </c>
      <c r="AC692" s="677">
        <v>0</v>
      </c>
      <c r="AD692" s="658">
        <v>0</v>
      </c>
      <c r="AE692" s="658">
        <v>0</v>
      </c>
      <c r="AF692" s="658"/>
      <c r="AG692" s="658"/>
      <c r="AH692" s="658"/>
      <c r="AI692" s="658"/>
      <c r="AJ692" s="658"/>
      <c r="AK692" s="658"/>
      <c r="AL692" s="658"/>
      <c r="AM692" s="658"/>
      <c r="AN692" s="658">
        <v>0</v>
      </c>
      <c r="AO692" s="658">
        <v>0</v>
      </c>
      <c r="AP692" s="658">
        <v>0</v>
      </c>
      <c r="AQ692" s="658">
        <v>0</v>
      </c>
      <c r="AR692" s="658">
        <v>0</v>
      </c>
      <c r="AS692" s="658">
        <v>0</v>
      </c>
      <c r="AT692" s="658">
        <v>0</v>
      </c>
      <c r="AU692" s="658">
        <v>0</v>
      </c>
      <c r="AV692" s="676"/>
      <c r="AW692" s="677">
        <v>0</v>
      </c>
      <c r="AX692" s="677"/>
      <c r="AY692" s="677"/>
      <c r="AZ692" s="677"/>
      <c r="BA692" s="677"/>
      <c r="BB692" s="677"/>
      <c r="BC692" s="677"/>
      <c r="BD692" s="677"/>
      <c r="BE692" s="678">
        <v>0</v>
      </c>
      <c r="BF692" s="417"/>
      <c r="BG692" s="408"/>
      <c r="BH692" s="408"/>
      <c r="BI692" s="408"/>
      <c r="BJ692" s="408"/>
      <c r="BK692" s="408"/>
    </row>
    <row r="693" spans="1:63" s="412" customFormat="1" ht="12.75">
      <c r="A693" s="411"/>
      <c r="B693" s="360" t="s">
        <v>368</v>
      </c>
      <c r="C693" s="676">
        <v>0</v>
      </c>
      <c r="D693" s="677">
        <v>0</v>
      </c>
      <c r="E693" s="677">
        <v>0</v>
      </c>
      <c r="F693" s="677">
        <v>0</v>
      </c>
      <c r="G693" s="677">
        <v>0.1895</v>
      </c>
      <c r="H693" s="677">
        <v>0</v>
      </c>
      <c r="I693" s="677">
        <v>0</v>
      </c>
      <c r="J693" s="677">
        <v>0</v>
      </c>
      <c r="K693" s="677">
        <v>0</v>
      </c>
      <c r="L693" s="677">
        <v>0</v>
      </c>
      <c r="M693" s="677">
        <v>0.1895</v>
      </c>
      <c r="N693" s="678">
        <v>0</v>
      </c>
      <c r="O693" s="657">
        <v>0</v>
      </c>
      <c r="P693" s="658">
        <v>0</v>
      </c>
      <c r="Q693" s="658">
        <v>0</v>
      </c>
      <c r="R693" s="658">
        <v>0</v>
      </c>
      <c r="S693" s="658">
        <v>0</v>
      </c>
      <c r="T693" s="658">
        <v>0</v>
      </c>
      <c r="U693" s="658">
        <v>0</v>
      </c>
      <c r="V693" s="658">
        <v>0</v>
      </c>
      <c r="W693" s="658">
        <v>0</v>
      </c>
      <c r="X693" s="658">
        <v>0</v>
      </c>
      <c r="Y693" s="658">
        <v>0</v>
      </c>
      <c r="Z693" s="659">
        <v>0</v>
      </c>
      <c r="AA693" s="679">
        <v>0.49061144000000001</v>
      </c>
      <c r="AB693" s="677">
        <v>0</v>
      </c>
      <c r="AC693" s="677">
        <v>0</v>
      </c>
      <c r="AD693" s="658">
        <v>0</v>
      </c>
      <c r="AE693" s="658">
        <v>0</v>
      </c>
      <c r="AF693" s="658"/>
      <c r="AG693" s="658"/>
      <c r="AH693" s="658"/>
      <c r="AI693" s="658"/>
      <c r="AJ693" s="658"/>
      <c r="AK693" s="658"/>
      <c r="AL693" s="658"/>
      <c r="AM693" s="658"/>
      <c r="AN693" s="658">
        <v>0.1895</v>
      </c>
      <c r="AO693" s="658">
        <v>0</v>
      </c>
      <c r="AP693" s="658">
        <v>0</v>
      </c>
      <c r="AQ693" s="658">
        <v>0</v>
      </c>
      <c r="AR693" s="658">
        <v>0</v>
      </c>
      <c r="AS693" s="658">
        <v>0</v>
      </c>
      <c r="AT693" s="658">
        <v>0.1895</v>
      </c>
      <c r="AU693" s="658">
        <v>0</v>
      </c>
      <c r="AV693" s="676">
        <v>0</v>
      </c>
      <c r="AW693" s="677">
        <v>0</v>
      </c>
      <c r="AX693" s="677">
        <v>0</v>
      </c>
      <c r="AY693" s="677">
        <v>0</v>
      </c>
      <c r="AZ693" s="677">
        <v>0</v>
      </c>
      <c r="BA693" s="677">
        <v>0</v>
      </c>
      <c r="BB693" s="677">
        <v>0.49061144000000001</v>
      </c>
      <c r="BC693" s="677">
        <v>0</v>
      </c>
      <c r="BD693" s="677">
        <v>0</v>
      </c>
      <c r="BE693" s="678">
        <v>0.49061144000000001</v>
      </c>
      <c r="BF693" s="417"/>
      <c r="BG693" s="408"/>
      <c r="BH693" s="408"/>
      <c r="BI693" s="408"/>
      <c r="BJ693" s="408"/>
      <c r="BK693" s="408"/>
    </row>
    <row r="694" spans="1:63" s="390" customFormat="1" ht="12.75">
      <c r="A694" s="411"/>
      <c r="B694" s="360" t="s">
        <v>369</v>
      </c>
      <c r="C694" s="676">
        <v>0</v>
      </c>
      <c r="D694" s="677">
        <v>0</v>
      </c>
      <c r="E694" s="677">
        <v>0</v>
      </c>
      <c r="F694" s="677">
        <v>0</v>
      </c>
      <c r="G694" s="677">
        <v>0</v>
      </c>
      <c r="H694" s="677">
        <v>0</v>
      </c>
      <c r="I694" s="677">
        <v>0</v>
      </c>
      <c r="J694" s="677">
        <v>0</v>
      </c>
      <c r="K694" s="677">
        <v>0</v>
      </c>
      <c r="L694" s="677">
        <v>0</v>
      </c>
      <c r="M694" s="677">
        <v>0</v>
      </c>
      <c r="N694" s="678">
        <v>0</v>
      </c>
      <c r="O694" s="657"/>
      <c r="P694" s="658"/>
      <c r="Q694" s="658"/>
      <c r="R694" s="658"/>
      <c r="S694" s="658"/>
      <c r="T694" s="658"/>
      <c r="U694" s="658"/>
      <c r="V694" s="658"/>
      <c r="W694" s="658"/>
      <c r="X694" s="658"/>
      <c r="Y694" s="658"/>
      <c r="Z694" s="659"/>
      <c r="AA694" s="679">
        <v>0</v>
      </c>
      <c r="AB694" s="677">
        <v>0</v>
      </c>
      <c r="AC694" s="677">
        <v>0</v>
      </c>
      <c r="AD694" s="658">
        <v>0</v>
      </c>
      <c r="AE694" s="658">
        <v>0</v>
      </c>
      <c r="AF694" s="658"/>
      <c r="AG694" s="658"/>
      <c r="AH694" s="658"/>
      <c r="AI694" s="658"/>
      <c r="AJ694" s="658"/>
      <c r="AK694" s="658"/>
      <c r="AL694" s="658"/>
      <c r="AM694" s="658"/>
      <c r="AN694" s="658">
        <v>0</v>
      </c>
      <c r="AO694" s="658">
        <v>0</v>
      </c>
      <c r="AP694" s="658">
        <v>0</v>
      </c>
      <c r="AQ694" s="658">
        <v>0</v>
      </c>
      <c r="AR694" s="658">
        <v>0</v>
      </c>
      <c r="AS694" s="658">
        <v>0</v>
      </c>
      <c r="AT694" s="658">
        <v>0</v>
      </c>
      <c r="AU694" s="658">
        <v>0</v>
      </c>
      <c r="AV694" s="676"/>
      <c r="AW694" s="677">
        <v>0</v>
      </c>
      <c r="AX694" s="677"/>
      <c r="AY694" s="677"/>
      <c r="AZ694" s="677"/>
      <c r="BA694" s="677"/>
      <c r="BB694" s="677"/>
      <c r="BC694" s="677"/>
      <c r="BD694" s="677"/>
      <c r="BE694" s="678">
        <v>0</v>
      </c>
      <c r="BF694" s="417"/>
      <c r="BG694" s="408"/>
      <c r="BH694" s="408"/>
      <c r="BI694" s="408"/>
      <c r="BJ694" s="408"/>
      <c r="BK694" s="408"/>
    </row>
    <row r="695" spans="1:63" s="390" customFormat="1" ht="12.75">
      <c r="A695" s="411"/>
      <c r="B695" s="360" t="s">
        <v>370</v>
      </c>
      <c r="C695" s="676">
        <v>0</v>
      </c>
      <c r="D695" s="677">
        <v>0</v>
      </c>
      <c r="E695" s="677">
        <v>0</v>
      </c>
      <c r="F695" s="677">
        <v>0</v>
      </c>
      <c r="G695" s="677">
        <v>0</v>
      </c>
      <c r="H695" s="677">
        <v>0</v>
      </c>
      <c r="I695" s="677">
        <v>0</v>
      </c>
      <c r="J695" s="677">
        <v>0</v>
      </c>
      <c r="K695" s="677">
        <v>0</v>
      </c>
      <c r="L695" s="677">
        <v>0</v>
      </c>
      <c r="M695" s="677">
        <v>0</v>
      </c>
      <c r="N695" s="678">
        <v>0</v>
      </c>
      <c r="O695" s="657"/>
      <c r="P695" s="658"/>
      <c r="Q695" s="658"/>
      <c r="R695" s="658"/>
      <c r="S695" s="658"/>
      <c r="T695" s="658"/>
      <c r="U695" s="658"/>
      <c r="V695" s="658"/>
      <c r="W695" s="658"/>
      <c r="X695" s="658"/>
      <c r="Y695" s="658"/>
      <c r="Z695" s="659"/>
      <c r="AA695" s="679">
        <v>0</v>
      </c>
      <c r="AB695" s="677">
        <v>0</v>
      </c>
      <c r="AC695" s="677">
        <v>0</v>
      </c>
      <c r="AD695" s="658">
        <v>0</v>
      </c>
      <c r="AE695" s="658">
        <v>0</v>
      </c>
      <c r="AF695" s="658"/>
      <c r="AG695" s="658"/>
      <c r="AH695" s="658"/>
      <c r="AI695" s="658"/>
      <c r="AJ695" s="658"/>
      <c r="AK695" s="658"/>
      <c r="AL695" s="658"/>
      <c r="AM695" s="658"/>
      <c r="AN695" s="658">
        <v>0</v>
      </c>
      <c r="AO695" s="658">
        <v>0</v>
      </c>
      <c r="AP695" s="658">
        <v>0</v>
      </c>
      <c r="AQ695" s="658">
        <v>0</v>
      </c>
      <c r="AR695" s="658">
        <v>0</v>
      </c>
      <c r="AS695" s="658">
        <v>0</v>
      </c>
      <c r="AT695" s="658">
        <v>0</v>
      </c>
      <c r="AU695" s="658">
        <v>0</v>
      </c>
      <c r="AV695" s="676"/>
      <c r="AW695" s="677">
        <v>0</v>
      </c>
      <c r="AX695" s="677"/>
      <c r="AY695" s="677"/>
      <c r="AZ695" s="677"/>
      <c r="BA695" s="677"/>
      <c r="BB695" s="677"/>
      <c r="BC695" s="677"/>
      <c r="BD695" s="677"/>
      <c r="BE695" s="678">
        <v>0</v>
      </c>
      <c r="BF695" s="417"/>
      <c r="BG695" s="408"/>
      <c r="BH695" s="408"/>
      <c r="BI695" s="408"/>
      <c r="BJ695" s="408"/>
      <c r="BK695" s="408"/>
    </row>
    <row r="696" spans="1:63" s="390" customFormat="1" ht="12.75">
      <c r="A696" s="411"/>
      <c r="B696" s="360" t="s">
        <v>371</v>
      </c>
      <c r="C696" s="676">
        <v>0</v>
      </c>
      <c r="D696" s="677">
        <v>0</v>
      </c>
      <c r="E696" s="677">
        <v>0</v>
      </c>
      <c r="F696" s="677">
        <v>0</v>
      </c>
      <c r="G696" s="677">
        <v>0.1895</v>
      </c>
      <c r="H696" s="677">
        <v>0</v>
      </c>
      <c r="I696" s="677">
        <v>0</v>
      </c>
      <c r="J696" s="677">
        <v>0</v>
      </c>
      <c r="K696" s="677">
        <v>0</v>
      </c>
      <c r="L696" s="677">
        <v>0</v>
      </c>
      <c r="M696" s="677">
        <v>0.1895</v>
      </c>
      <c r="N696" s="678">
        <v>0</v>
      </c>
      <c r="O696" s="657"/>
      <c r="P696" s="658"/>
      <c r="Q696" s="658"/>
      <c r="R696" s="658"/>
      <c r="S696" s="658"/>
      <c r="T696" s="658"/>
      <c r="U696" s="658"/>
      <c r="V696" s="658"/>
      <c r="W696" s="658"/>
      <c r="X696" s="658"/>
      <c r="Y696" s="658"/>
      <c r="Z696" s="659"/>
      <c r="AA696" s="679">
        <v>0.49061144000000001</v>
      </c>
      <c r="AB696" s="677">
        <v>0</v>
      </c>
      <c r="AC696" s="677">
        <v>0</v>
      </c>
      <c r="AD696" s="658">
        <v>0</v>
      </c>
      <c r="AE696" s="658">
        <v>0</v>
      </c>
      <c r="AF696" s="658"/>
      <c r="AG696" s="658"/>
      <c r="AH696" s="658"/>
      <c r="AI696" s="658"/>
      <c r="AJ696" s="658"/>
      <c r="AK696" s="658"/>
      <c r="AL696" s="658"/>
      <c r="AM696" s="658"/>
      <c r="AN696" s="658">
        <v>0.1895</v>
      </c>
      <c r="AO696" s="658">
        <v>0</v>
      </c>
      <c r="AP696" s="658">
        <v>0</v>
      </c>
      <c r="AQ696" s="658">
        <v>0</v>
      </c>
      <c r="AR696" s="658">
        <v>0</v>
      </c>
      <c r="AS696" s="658">
        <v>0</v>
      </c>
      <c r="AT696" s="658">
        <v>0.1895</v>
      </c>
      <c r="AU696" s="658">
        <v>0</v>
      </c>
      <c r="AV696" s="676"/>
      <c r="AW696" s="677">
        <v>0</v>
      </c>
      <c r="AX696" s="677"/>
      <c r="AY696" s="677"/>
      <c r="AZ696" s="677"/>
      <c r="BA696" s="677"/>
      <c r="BB696" s="677">
        <v>0.49061144000000001</v>
      </c>
      <c r="BC696" s="677"/>
      <c r="BD696" s="677"/>
      <c r="BE696" s="678">
        <v>0.49061144000000001</v>
      </c>
      <c r="BF696" s="417"/>
      <c r="BG696" s="408"/>
      <c r="BH696" s="408"/>
      <c r="BI696" s="408"/>
      <c r="BJ696" s="408"/>
      <c r="BK696" s="408"/>
    </row>
    <row r="697" spans="1:63" s="390" customFormat="1" ht="12.75">
      <c r="A697" s="411"/>
      <c r="B697" s="360" t="s">
        <v>372</v>
      </c>
      <c r="C697" s="676">
        <v>0</v>
      </c>
      <c r="D697" s="677">
        <v>0</v>
      </c>
      <c r="E697" s="677">
        <v>0</v>
      </c>
      <c r="F697" s="677">
        <v>0</v>
      </c>
      <c r="G697" s="677">
        <v>0</v>
      </c>
      <c r="H697" s="677">
        <v>0</v>
      </c>
      <c r="I697" s="677">
        <v>0</v>
      </c>
      <c r="J697" s="677">
        <v>0</v>
      </c>
      <c r="K697" s="677">
        <v>0</v>
      </c>
      <c r="L697" s="677">
        <v>0</v>
      </c>
      <c r="M697" s="677">
        <v>0</v>
      </c>
      <c r="N697" s="678">
        <v>0</v>
      </c>
      <c r="O697" s="657"/>
      <c r="P697" s="658"/>
      <c r="Q697" s="658"/>
      <c r="R697" s="658"/>
      <c r="S697" s="658"/>
      <c r="T697" s="658"/>
      <c r="U697" s="658"/>
      <c r="V697" s="658"/>
      <c r="W697" s="658"/>
      <c r="X697" s="658"/>
      <c r="Y697" s="658"/>
      <c r="Z697" s="659"/>
      <c r="AA697" s="679">
        <v>0</v>
      </c>
      <c r="AB697" s="677">
        <v>0</v>
      </c>
      <c r="AC697" s="677">
        <v>0</v>
      </c>
      <c r="AD697" s="658">
        <v>0</v>
      </c>
      <c r="AE697" s="658">
        <v>0</v>
      </c>
      <c r="AF697" s="658"/>
      <c r="AG697" s="658"/>
      <c r="AH697" s="658"/>
      <c r="AI697" s="658"/>
      <c r="AJ697" s="658"/>
      <c r="AK697" s="658"/>
      <c r="AL697" s="658"/>
      <c r="AM697" s="658"/>
      <c r="AN697" s="658">
        <v>0</v>
      </c>
      <c r="AO697" s="658">
        <v>0</v>
      </c>
      <c r="AP697" s="658">
        <v>0</v>
      </c>
      <c r="AQ697" s="658">
        <v>0</v>
      </c>
      <c r="AR697" s="658">
        <v>0</v>
      </c>
      <c r="AS697" s="658">
        <v>0</v>
      </c>
      <c r="AT697" s="658">
        <v>0</v>
      </c>
      <c r="AU697" s="658">
        <v>0</v>
      </c>
      <c r="AV697" s="676"/>
      <c r="AW697" s="677">
        <v>0</v>
      </c>
      <c r="AX697" s="677"/>
      <c r="AY697" s="677"/>
      <c r="AZ697" s="677"/>
      <c r="BA697" s="677"/>
      <c r="BB697" s="677"/>
      <c r="BC697" s="677"/>
      <c r="BD697" s="677"/>
      <c r="BE697" s="678">
        <v>0</v>
      </c>
      <c r="BF697" s="417"/>
      <c r="BG697" s="408"/>
      <c r="BH697" s="408"/>
      <c r="BI697" s="408"/>
      <c r="BJ697" s="408"/>
      <c r="BK697" s="408"/>
    </row>
    <row r="698" spans="1:63" s="412" customFormat="1" ht="12.75">
      <c r="A698" s="411"/>
      <c r="B698" s="360" t="s">
        <v>373</v>
      </c>
      <c r="C698" s="676">
        <v>0</v>
      </c>
      <c r="D698" s="677">
        <v>0</v>
      </c>
      <c r="E698" s="677">
        <v>0</v>
      </c>
      <c r="F698" s="677">
        <v>0</v>
      </c>
      <c r="G698" s="677">
        <v>0</v>
      </c>
      <c r="H698" s="677">
        <v>2.63</v>
      </c>
      <c r="I698" s="677">
        <v>0</v>
      </c>
      <c r="J698" s="677">
        <v>0</v>
      </c>
      <c r="K698" s="677">
        <v>0</v>
      </c>
      <c r="L698" s="677">
        <v>0</v>
      </c>
      <c r="M698" s="677">
        <v>0</v>
      </c>
      <c r="N698" s="678">
        <v>2.63</v>
      </c>
      <c r="O698" s="657">
        <v>0</v>
      </c>
      <c r="P698" s="658">
        <v>0</v>
      </c>
      <c r="Q698" s="658">
        <v>0</v>
      </c>
      <c r="R698" s="658">
        <v>0</v>
      </c>
      <c r="S698" s="658">
        <v>0</v>
      </c>
      <c r="T698" s="658">
        <v>0</v>
      </c>
      <c r="U698" s="658">
        <v>0</v>
      </c>
      <c r="V698" s="658">
        <v>0</v>
      </c>
      <c r="W698" s="658">
        <v>0</v>
      </c>
      <c r="X698" s="658">
        <v>0</v>
      </c>
      <c r="Y698" s="658">
        <v>0</v>
      </c>
      <c r="Z698" s="659">
        <v>0</v>
      </c>
      <c r="AA698" s="679">
        <v>80.504132749999997</v>
      </c>
      <c r="AB698" s="677">
        <v>0</v>
      </c>
      <c r="AC698" s="677">
        <v>0</v>
      </c>
      <c r="AD698" s="658">
        <v>0</v>
      </c>
      <c r="AE698" s="658">
        <v>0</v>
      </c>
      <c r="AF698" s="658"/>
      <c r="AG698" s="658"/>
      <c r="AH698" s="658"/>
      <c r="AI698" s="658"/>
      <c r="AJ698" s="658"/>
      <c r="AK698" s="658"/>
      <c r="AL698" s="658"/>
      <c r="AM698" s="658"/>
      <c r="AN698" s="658">
        <v>0</v>
      </c>
      <c r="AO698" s="658">
        <v>2.63</v>
      </c>
      <c r="AP698" s="658">
        <v>0</v>
      </c>
      <c r="AQ698" s="658">
        <v>0</v>
      </c>
      <c r="AR698" s="658">
        <v>0</v>
      </c>
      <c r="AS698" s="658">
        <v>0</v>
      </c>
      <c r="AT698" s="658">
        <v>0</v>
      </c>
      <c r="AU698" s="658">
        <v>2.63</v>
      </c>
      <c r="AV698" s="676">
        <v>0</v>
      </c>
      <c r="AW698" s="677">
        <v>0</v>
      </c>
      <c r="AX698" s="677">
        <v>0</v>
      </c>
      <c r="AY698" s="677">
        <v>0</v>
      </c>
      <c r="AZ698" s="677">
        <v>0</v>
      </c>
      <c r="BA698" s="677">
        <v>0</v>
      </c>
      <c r="BB698" s="677">
        <v>80.504132749999997</v>
      </c>
      <c r="BC698" s="677">
        <v>0</v>
      </c>
      <c r="BD698" s="677">
        <v>0</v>
      </c>
      <c r="BE698" s="678">
        <v>80.504132749999997</v>
      </c>
      <c r="BF698" s="417"/>
      <c r="BG698" s="408"/>
      <c r="BH698" s="408"/>
      <c r="BI698" s="408"/>
      <c r="BJ698" s="408"/>
      <c r="BK698" s="408"/>
    </row>
    <row r="699" spans="1:63" s="390" customFormat="1" ht="12.75">
      <c r="A699" s="411"/>
      <c r="B699" s="360" t="s">
        <v>374</v>
      </c>
      <c r="C699" s="676">
        <v>0</v>
      </c>
      <c r="D699" s="677">
        <v>0</v>
      </c>
      <c r="E699" s="677">
        <v>0</v>
      </c>
      <c r="F699" s="677">
        <v>0</v>
      </c>
      <c r="G699" s="677">
        <v>0</v>
      </c>
      <c r="H699" s="677">
        <v>0</v>
      </c>
      <c r="I699" s="677">
        <v>0</v>
      </c>
      <c r="J699" s="677">
        <v>0</v>
      </c>
      <c r="K699" s="677">
        <v>0</v>
      </c>
      <c r="L699" s="677">
        <v>0</v>
      </c>
      <c r="M699" s="677">
        <v>0</v>
      </c>
      <c r="N699" s="678">
        <v>0</v>
      </c>
      <c r="O699" s="657"/>
      <c r="P699" s="658"/>
      <c r="Q699" s="658"/>
      <c r="R699" s="658"/>
      <c r="S699" s="658"/>
      <c r="T699" s="658"/>
      <c r="U699" s="658"/>
      <c r="V699" s="658"/>
      <c r="W699" s="658"/>
      <c r="X699" s="658"/>
      <c r="Y699" s="658"/>
      <c r="Z699" s="659"/>
      <c r="AA699" s="679">
        <v>0</v>
      </c>
      <c r="AB699" s="677">
        <v>0</v>
      </c>
      <c r="AC699" s="677">
        <v>0</v>
      </c>
      <c r="AD699" s="658">
        <v>0</v>
      </c>
      <c r="AE699" s="658">
        <v>0</v>
      </c>
      <c r="AF699" s="658"/>
      <c r="AG699" s="658"/>
      <c r="AH699" s="658"/>
      <c r="AI699" s="658"/>
      <c r="AJ699" s="658"/>
      <c r="AK699" s="658"/>
      <c r="AL699" s="658"/>
      <c r="AM699" s="658"/>
      <c r="AN699" s="658">
        <v>0</v>
      </c>
      <c r="AO699" s="658">
        <v>0</v>
      </c>
      <c r="AP699" s="658">
        <v>0</v>
      </c>
      <c r="AQ699" s="658">
        <v>0</v>
      </c>
      <c r="AR699" s="658">
        <v>0</v>
      </c>
      <c r="AS699" s="658">
        <v>0</v>
      </c>
      <c r="AT699" s="658">
        <v>0</v>
      </c>
      <c r="AU699" s="658">
        <v>0</v>
      </c>
      <c r="AV699" s="676"/>
      <c r="AW699" s="677">
        <v>0</v>
      </c>
      <c r="AX699" s="677"/>
      <c r="AY699" s="677"/>
      <c r="AZ699" s="677"/>
      <c r="BA699" s="677"/>
      <c r="BB699" s="677"/>
      <c r="BC699" s="677"/>
      <c r="BD699" s="677"/>
      <c r="BE699" s="678">
        <v>0</v>
      </c>
      <c r="BF699" s="417"/>
      <c r="BG699" s="408"/>
      <c r="BH699" s="408"/>
      <c r="BI699" s="408"/>
      <c r="BJ699" s="408"/>
      <c r="BK699" s="408"/>
    </row>
    <row r="700" spans="1:63" s="390" customFormat="1" ht="12.75">
      <c r="A700" s="411"/>
      <c r="B700" s="360" t="s">
        <v>375</v>
      </c>
      <c r="C700" s="676">
        <v>0</v>
      </c>
      <c r="D700" s="677">
        <v>0</v>
      </c>
      <c r="E700" s="677">
        <v>0</v>
      </c>
      <c r="F700" s="677">
        <v>0</v>
      </c>
      <c r="G700" s="677">
        <v>0</v>
      </c>
      <c r="H700" s="677">
        <v>0</v>
      </c>
      <c r="I700" s="677">
        <v>0</v>
      </c>
      <c r="J700" s="677">
        <v>0</v>
      </c>
      <c r="K700" s="677">
        <v>0</v>
      </c>
      <c r="L700" s="677">
        <v>0</v>
      </c>
      <c r="M700" s="677">
        <v>0</v>
      </c>
      <c r="N700" s="678">
        <v>0</v>
      </c>
      <c r="O700" s="657"/>
      <c r="P700" s="658"/>
      <c r="Q700" s="658"/>
      <c r="R700" s="658"/>
      <c r="S700" s="658"/>
      <c r="T700" s="658"/>
      <c r="U700" s="658"/>
      <c r="V700" s="658"/>
      <c r="W700" s="658"/>
      <c r="X700" s="658"/>
      <c r="Y700" s="658"/>
      <c r="Z700" s="659"/>
      <c r="AA700" s="679">
        <v>0</v>
      </c>
      <c r="AB700" s="677">
        <v>0</v>
      </c>
      <c r="AC700" s="677">
        <v>0</v>
      </c>
      <c r="AD700" s="658">
        <v>0</v>
      </c>
      <c r="AE700" s="658">
        <v>0</v>
      </c>
      <c r="AF700" s="658"/>
      <c r="AG700" s="658"/>
      <c r="AH700" s="658"/>
      <c r="AI700" s="658"/>
      <c r="AJ700" s="658"/>
      <c r="AK700" s="658"/>
      <c r="AL700" s="658"/>
      <c r="AM700" s="658"/>
      <c r="AN700" s="658">
        <v>0</v>
      </c>
      <c r="AO700" s="658">
        <v>0</v>
      </c>
      <c r="AP700" s="658">
        <v>0</v>
      </c>
      <c r="AQ700" s="658">
        <v>0</v>
      </c>
      <c r="AR700" s="658">
        <v>0</v>
      </c>
      <c r="AS700" s="658">
        <v>0</v>
      </c>
      <c r="AT700" s="658">
        <v>0</v>
      </c>
      <c r="AU700" s="658">
        <v>0</v>
      </c>
      <c r="AV700" s="676"/>
      <c r="AW700" s="677">
        <v>0</v>
      </c>
      <c r="AX700" s="677"/>
      <c r="AY700" s="677"/>
      <c r="AZ700" s="677"/>
      <c r="BA700" s="677"/>
      <c r="BB700" s="677"/>
      <c r="BC700" s="677"/>
      <c r="BD700" s="677"/>
      <c r="BE700" s="678">
        <v>0</v>
      </c>
      <c r="BF700" s="417"/>
      <c r="BG700" s="408"/>
      <c r="BH700" s="408"/>
      <c r="BI700" s="408"/>
      <c r="BJ700" s="408"/>
      <c r="BK700" s="408"/>
    </row>
    <row r="701" spans="1:63" s="390" customFormat="1" ht="12.75">
      <c r="A701" s="411"/>
      <c r="B701" s="360" t="s">
        <v>376</v>
      </c>
      <c r="C701" s="676">
        <v>0</v>
      </c>
      <c r="D701" s="677">
        <v>0</v>
      </c>
      <c r="E701" s="677">
        <v>0</v>
      </c>
      <c r="F701" s="677">
        <v>0</v>
      </c>
      <c r="G701" s="677">
        <v>0</v>
      </c>
      <c r="H701" s="677">
        <v>2.63</v>
      </c>
      <c r="I701" s="677">
        <v>0</v>
      </c>
      <c r="J701" s="677">
        <v>0</v>
      </c>
      <c r="K701" s="677">
        <v>0</v>
      </c>
      <c r="L701" s="677">
        <v>0</v>
      </c>
      <c r="M701" s="677">
        <v>0</v>
      </c>
      <c r="N701" s="678">
        <v>2.63</v>
      </c>
      <c r="O701" s="657"/>
      <c r="P701" s="658"/>
      <c r="Q701" s="658"/>
      <c r="R701" s="658"/>
      <c r="S701" s="658"/>
      <c r="T701" s="658"/>
      <c r="U701" s="658"/>
      <c r="V701" s="658"/>
      <c r="W701" s="658"/>
      <c r="X701" s="658"/>
      <c r="Y701" s="658"/>
      <c r="Z701" s="659"/>
      <c r="AA701" s="679">
        <v>80.504132749999997</v>
      </c>
      <c r="AB701" s="677">
        <v>0</v>
      </c>
      <c r="AC701" s="677">
        <v>0</v>
      </c>
      <c r="AD701" s="658">
        <v>0</v>
      </c>
      <c r="AE701" s="658">
        <v>0</v>
      </c>
      <c r="AF701" s="658"/>
      <c r="AG701" s="658"/>
      <c r="AH701" s="658"/>
      <c r="AI701" s="658"/>
      <c r="AJ701" s="658"/>
      <c r="AK701" s="658"/>
      <c r="AL701" s="658"/>
      <c r="AM701" s="658"/>
      <c r="AN701" s="658">
        <v>0</v>
      </c>
      <c r="AO701" s="658">
        <v>2.63</v>
      </c>
      <c r="AP701" s="658">
        <v>0</v>
      </c>
      <c r="AQ701" s="658">
        <v>0</v>
      </c>
      <c r="AR701" s="658">
        <v>0</v>
      </c>
      <c r="AS701" s="658">
        <v>0</v>
      </c>
      <c r="AT701" s="658">
        <v>0</v>
      </c>
      <c r="AU701" s="658">
        <v>2.63</v>
      </c>
      <c r="AV701" s="676"/>
      <c r="AW701" s="677">
        <v>0</v>
      </c>
      <c r="AX701" s="677"/>
      <c r="AY701" s="677"/>
      <c r="AZ701" s="677"/>
      <c r="BA701" s="677"/>
      <c r="BB701" s="677">
        <v>80.504132749999997</v>
      </c>
      <c r="BC701" s="677"/>
      <c r="BD701" s="677"/>
      <c r="BE701" s="678">
        <v>80.504132749999997</v>
      </c>
      <c r="BF701" s="417"/>
      <c r="BG701" s="408"/>
      <c r="BH701" s="408"/>
      <c r="BI701" s="408"/>
      <c r="BJ701" s="408"/>
      <c r="BK701" s="408"/>
    </row>
    <row r="702" spans="1:63" s="390" customFormat="1" ht="12.75">
      <c r="A702" s="411"/>
      <c r="B702" s="360" t="s">
        <v>377</v>
      </c>
      <c r="C702" s="676">
        <v>0</v>
      </c>
      <c r="D702" s="677">
        <v>0</v>
      </c>
      <c r="E702" s="677">
        <v>0</v>
      </c>
      <c r="F702" s="677">
        <v>0</v>
      </c>
      <c r="G702" s="677">
        <v>0</v>
      </c>
      <c r="H702" s="677">
        <v>0</v>
      </c>
      <c r="I702" s="677">
        <v>0</v>
      </c>
      <c r="J702" s="677">
        <v>0</v>
      </c>
      <c r="K702" s="677">
        <v>0</v>
      </c>
      <c r="L702" s="677">
        <v>0</v>
      </c>
      <c r="M702" s="677">
        <v>0</v>
      </c>
      <c r="N702" s="678">
        <v>0</v>
      </c>
      <c r="O702" s="657"/>
      <c r="P702" s="658"/>
      <c r="Q702" s="658"/>
      <c r="R702" s="658"/>
      <c r="S702" s="658"/>
      <c r="T702" s="658"/>
      <c r="U702" s="658"/>
      <c r="V702" s="658"/>
      <c r="W702" s="658"/>
      <c r="X702" s="658"/>
      <c r="Y702" s="658"/>
      <c r="Z702" s="659"/>
      <c r="AA702" s="679">
        <v>0</v>
      </c>
      <c r="AB702" s="677">
        <v>0</v>
      </c>
      <c r="AC702" s="677">
        <v>0</v>
      </c>
      <c r="AD702" s="658">
        <v>0</v>
      </c>
      <c r="AE702" s="658">
        <v>0</v>
      </c>
      <c r="AF702" s="658"/>
      <c r="AG702" s="658"/>
      <c r="AH702" s="658"/>
      <c r="AI702" s="658"/>
      <c r="AJ702" s="658"/>
      <c r="AK702" s="658"/>
      <c r="AL702" s="658"/>
      <c r="AM702" s="658"/>
      <c r="AN702" s="658">
        <v>0</v>
      </c>
      <c r="AO702" s="658">
        <v>0</v>
      </c>
      <c r="AP702" s="658">
        <v>0</v>
      </c>
      <c r="AQ702" s="658">
        <v>0</v>
      </c>
      <c r="AR702" s="658">
        <v>0</v>
      </c>
      <c r="AS702" s="658">
        <v>0</v>
      </c>
      <c r="AT702" s="658">
        <v>0</v>
      </c>
      <c r="AU702" s="658">
        <v>0</v>
      </c>
      <c r="AV702" s="676"/>
      <c r="AW702" s="677">
        <v>0</v>
      </c>
      <c r="AX702" s="677"/>
      <c r="AY702" s="677"/>
      <c r="AZ702" s="677"/>
      <c r="BA702" s="677"/>
      <c r="BB702" s="677"/>
      <c r="BC702" s="677"/>
      <c r="BD702" s="677"/>
      <c r="BE702" s="678">
        <v>0</v>
      </c>
      <c r="BF702" s="417"/>
      <c r="BG702" s="408"/>
      <c r="BH702" s="408"/>
      <c r="BI702" s="408"/>
      <c r="BJ702" s="408"/>
      <c r="BK702" s="408"/>
    </row>
    <row r="703" spans="1:63" s="390" customFormat="1" ht="12.75">
      <c r="A703" s="411"/>
      <c r="B703" s="360" t="s">
        <v>67</v>
      </c>
      <c r="C703" s="676">
        <v>0</v>
      </c>
      <c r="D703" s="677">
        <v>0</v>
      </c>
      <c r="E703" s="677">
        <v>0</v>
      </c>
      <c r="F703" s="677">
        <v>0</v>
      </c>
      <c r="G703" s="677">
        <v>0</v>
      </c>
      <c r="H703" s="677">
        <v>0</v>
      </c>
      <c r="I703" s="677">
        <v>0</v>
      </c>
      <c r="J703" s="677">
        <v>0</v>
      </c>
      <c r="K703" s="677">
        <v>0</v>
      </c>
      <c r="L703" s="677">
        <v>0</v>
      </c>
      <c r="M703" s="677">
        <v>0</v>
      </c>
      <c r="N703" s="678">
        <v>0</v>
      </c>
      <c r="O703" s="657"/>
      <c r="P703" s="658"/>
      <c r="Q703" s="658"/>
      <c r="R703" s="658"/>
      <c r="S703" s="658"/>
      <c r="T703" s="658"/>
      <c r="U703" s="658"/>
      <c r="V703" s="658"/>
      <c r="W703" s="658"/>
      <c r="X703" s="658"/>
      <c r="Y703" s="658"/>
      <c r="Z703" s="659"/>
      <c r="AA703" s="679">
        <v>0</v>
      </c>
      <c r="AB703" s="677">
        <v>0</v>
      </c>
      <c r="AC703" s="677">
        <v>0</v>
      </c>
      <c r="AD703" s="658">
        <v>0</v>
      </c>
      <c r="AE703" s="658">
        <v>0</v>
      </c>
      <c r="AF703" s="658"/>
      <c r="AG703" s="658"/>
      <c r="AH703" s="658"/>
      <c r="AI703" s="658"/>
      <c r="AJ703" s="658"/>
      <c r="AK703" s="658"/>
      <c r="AL703" s="658"/>
      <c r="AM703" s="658"/>
      <c r="AN703" s="658">
        <v>0</v>
      </c>
      <c r="AO703" s="658">
        <v>0</v>
      </c>
      <c r="AP703" s="658">
        <v>0</v>
      </c>
      <c r="AQ703" s="658">
        <v>0</v>
      </c>
      <c r="AR703" s="658">
        <v>0</v>
      </c>
      <c r="AS703" s="658">
        <v>0</v>
      </c>
      <c r="AT703" s="658">
        <v>0</v>
      </c>
      <c r="AU703" s="658">
        <v>0</v>
      </c>
      <c r="AV703" s="676"/>
      <c r="AW703" s="677">
        <v>0</v>
      </c>
      <c r="AX703" s="677"/>
      <c r="AY703" s="677"/>
      <c r="AZ703" s="677"/>
      <c r="BA703" s="677"/>
      <c r="BB703" s="677"/>
      <c r="BC703" s="677"/>
      <c r="BD703" s="677"/>
      <c r="BE703" s="678">
        <v>0</v>
      </c>
      <c r="BF703" s="417"/>
      <c r="BG703" s="408"/>
      <c r="BH703" s="408"/>
      <c r="BI703" s="408"/>
      <c r="BJ703" s="408"/>
      <c r="BK703" s="408"/>
    </row>
    <row r="704" spans="1:63" s="416" customFormat="1" ht="51" customHeight="1">
      <c r="A704" s="411">
        <v>23</v>
      </c>
      <c r="B704" s="688" t="s">
        <v>94</v>
      </c>
      <c r="C704" s="657">
        <v>0</v>
      </c>
      <c r="D704" s="658">
        <v>0</v>
      </c>
      <c r="E704" s="658">
        <v>9.5</v>
      </c>
      <c r="F704" s="658">
        <v>1.3</v>
      </c>
      <c r="G704" s="658">
        <v>0</v>
      </c>
      <c r="H704" s="658">
        <v>0</v>
      </c>
      <c r="I704" s="658">
        <v>0</v>
      </c>
      <c r="J704" s="658">
        <v>0</v>
      </c>
      <c r="K704" s="658">
        <v>0</v>
      </c>
      <c r="L704" s="658">
        <v>0</v>
      </c>
      <c r="M704" s="658">
        <v>9.5</v>
      </c>
      <c r="N704" s="659">
        <v>1.3</v>
      </c>
      <c r="O704" s="689">
        <v>0</v>
      </c>
      <c r="P704" s="690">
        <v>0</v>
      </c>
      <c r="Q704" s="690">
        <v>0</v>
      </c>
      <c r="R704" s="690">
        <v>0</v>
      </c>
      <c r="S704" s="690">
        <v>0</v>
      </c>
      <c r="T704" s="690">
        <v>0</v>
      </c>
      <c r="U704" s="690">
        <v>0</v>
      </c>
      <c r="V704" s="690">
        <v>0</v>
      </c>
      <c r="W704" s="690">
        <v>0</v>
      </c>
      <c r="X704" s="690">
        <v>0</v>
      </c>
      <c r="Y704" s="690">
        <v>0</v>
      </c>
      <c r="Z704" s="691">
        <v>0</v>
      </c>
      <c r="AA704" s="674">
        <v>100.09104532000001</v>
      </c>
      <c r="AB704" s="677">
        <v>0</v>
      </c>
      <c r="AC704" s="677">
        <v>0</v>
      </c>
      <c r="AD704" s="690">
        <v>9.5</v>
      </c>
      <c r="AE704" s="690">
        <v>1.3</v>
      </c>
      <c r="AF704" s="690"/>
      <c r="AG704" s="690"/>
      <c r="AH704" s="690"/>
      <c r="AI704" s="690"/>
      <c r="AJ704" s="690">
        <v>9.5</v>
      </c>
      <c r="AK704" s="690">
        <v>1.3</v>
      </c>
      <c r="AL704" s="690"/>
      <c r="AM704" s="690"/>
      <c r="AN704" s="690">
        <v>0</v>
      </c>
      <c r="AO704" s="690">
        <v>0</v>
      </c>
      <c r="AP704" s="690">
        <v>0</v>
      </c>
      <c r="AQ704" s="690">
        <v>0</v>
      </c>
      <c r="AR704" s="690">
        <v>0</v>
      </c>
      <c r="AS704" s="690">
        <v>0</v>
      </c>
      <c r="AT704" s="690">
        <v>9.5</v>
      </c>
      <c r="AU704" s="690">
        <v>1.3</v>
      </c>
      <c r="AV704" s="657">
        <v>0</v>
      </c>
      <c r="AW704" s="658">
        <v>100.09104532000001</v>
      </c>
      <c r="AX704" s="658">
        <v>0</v>
      </c>
      <c r="AY704" s="658">
        <v>0</v>
      </c>
      <c r="AZ704" s="658">
        <v>100.09104532000001</v>
      </c>
      <c r="BA704" s="658">
        <v>0</v>
      </c>
      <c r="BB704" s="658">
        <v>0</v>
      </c>
      <c r="BC704" s="658">
        <v>0</v>
      </c>
      <c r="BD704" s="658">
        <v>0</v>
      </c>
      <c r="BE704" s="673">
        <v>100.09104532000001</v>
      </c>
      <c r="BF704" s="417"/>
    </row>
    <row r="705" spans="1:63" s="390" customFormat="1" ht="12.75">
      <c r="A705" s="411"/>
      <c r="B705" s="360" t="s">
        <v>361</v>
      </c>
      <c r="C705" s="676">
        <v>0</v>
      </c>
      <c r="D705" s="677">
        <v>0</v>
      </c>
      <c r="E705" s="677">
        <v>9.5</v>
      </c>
      <c r="F705" s="677">
        <v>1.3</v>
      </c>
      <c r="G705" s="677">
        <v>0</v>
      </c>
      <c r="H705" s="677">
        <v>0</v>
      </c>
      <c r="I705" s="677">
        <v>0</v>
      </c>
      <c r="J705" s="677">
        <v>0</v>
      </c>
      <c r="K705" s="677">
        <v>0</v>
      </c>
      <c r="L705" s="677">
        <v>0</v>
      </c>
      <c r="M705" s="677">
        <v>9.5</v>
      </c>
      <c r="N705" s="678">
        <v>1.3</v>
      </c>
      <c r="O705" s="657">
        <v>0</v>
      </c>
      <c r="P705" s="658">
        <v>0</v>
      </c>
      <c r="Q705" s="658">
        <v>0</v>
      </c>
      <c r="R705" s="658">
        <v>0</v>
      </c>
      <c r="S705" s="658">
        <v>0</v>
      </c>
      <c r="T705" s="658">
        <v>0</v>
      </c>
      <c r="U705" s="658">
        <v>0</v>
      </c>
      <c r="V705" s="658">
        <v>0</v>
      </c>
      <c r="W705" s="658">
        <v>0</v>
      </c>
      <c r="X705" s="658">
        <v>0</v>
      </c>
      <c r="Y705" s="658">
        <v>0</v>
      </c>
      <c r="Z705" s="659">
        <v>0</v>
      </c>
      <c r="AA705" s="679">
        <v>100.09104532000001</v>
      </c>
      <c r="AB705" s="677">
        <v>0</v>
      </c>
      <c r="AC705" s="677">
        <v>0</v>
      </c>
      <c r="AD705" s="658">
        <v>9.5</v>
      </c>
      <c r="AE705" s="658">
        <v>1.3</v>
      </c>
      <c r="AF705" s="658"/>
      <c r="AG705" s="658"/>
      <c r="AH705" s="658"/>
      <c r="AI705" s="658"/>
      <c r="AJ705" s="658">
        <v>9.5</v>
      </c>
      <c r="AK705" s="658">
        <v>1.3</v>
      </c>
      <c r="AL705" s="658"/>
      <c r="AM705" s="658"/>
      <c r="AN705" s="658">
        <v>0</v>
      </c>
      <c r="AO705" s="658">
        <v>0</v>
      </c>
      <c r="AP705" s="658">
        <v>0</v>
      </c>
      <c r="AQ705" s="658">
        <v>0</v>
      </c>
      <c r="AR705" s="658">
        <v>0</v>
      </c>
      <c r="AS705" s="658">
        <v>0</v>
      </c>
      <c r="AT705" s="658">
        <v>9.5</v>
      </c>
      <c r="AU705" s="658">
        <v>1.3</v>
      </c>
      <c r="AV705" s="676">
        <v>0</v>
      </c>
      <c r="AW705" s="677">
        <v>100.09104532000001</v>
      </c>
      <c r="AX705" s="677">
        <v>0</v>
      </c>
      <c r="AY705" s="677">
        <v>0</v>
      </c>
      <c r="AZ705" s="677">
        <v>100.09104532000001</v>
      </c>
      <c r="BA705" s="677">
        <v>0</v>
      </c>
      <c r="BB705" s="677">
        <v>0</v>
      </c>
      <c r="BC705" s="677">
        <v>0</v>
      </c>
      <c r="BD705" s="677">
        <v>0</v>
      </c>
      <c r="BE705" s="678">
        <v>100.09104532000001</v>
      </c>
      <c r="BF705" s="417"/>
      <c r="BG705" s="408"/>
      <c r="BH705" s="408"/>
      <c r="BI705" s="408"/>
      <c r="BJ705" s="408"/>
      <c r="BK705" s="408"/>
    </row>
    <row r="706" spans="1:63" s="390" customFormat="1" ht="12.75">
      <c r="A706" s="411"/>
      <c r="B706" s="360" t="s">
        <v>362</v>
      </c>
      <c r="C706" s="676">
        <v>0</v>
      </c>
      <c r="D706" s="677">
        <v>0</v>
      </c>
      <c r="E706" s="677">
        <v>9.5</v>
      </c>
      <c r="F706" s="677">
        <v>0</v>
      </c>
      <c r="G706" s="677">
        <v>0</v>
      </c>
      <c r="H706" s="677">
        <v>0</v>
      </c>
      <c r="I706" s="677">
        <v>0</v>
      </c>
      <c r="J706" s="677">
        <v>0</v>
      </c>
      <c r="K706" s="677">
        <v>0</v>
      </c>
      <c r="L706" s="677">
        <v>0</v>
      </c>
      <c r="M706" s="677">
        <v>9.5</v>
      </c>
      <c r="N706" s="678">
        <v>0</v>
      </c>
      <c r="O706" s="657">
        <v>0</v>
      </c>
      <c r="P706" s="658">
        <v>0</v>
      </c>
      <c r="Q706" s="658">
        <v>0</v>
      </c>
      <c r="R706" s="658">
        <v>0</v>
      </c>
      <c r="S706" s="658">
        <v>0</v>
      </c>
      <c r="T706" s="658">
        <v>0</v>
      </c>
      <c r="U706" s="658">
        <v>0</v>
      </c>
      <c r="V706" s="658">
        <v>0</v>
      </c>
      <c r="W706" s="658">
        <v>0</v>
      </c>
      <c r="X706" s="658">
        <v>0</v>
      </c>
      <c r="Y706" s="658">
        <v>0</v>
      </c>
      <c r="Z706" s="659">
        <v>0</v>
      </c>
      <c r="AA706" s="679">
        <v>40.489201250000001</v>
      </c>
      <c r="AB706" s="677">
        <v>0</v>
      </c>
      <c r="AC706" s="677">
        <v>0</v>
      </c>
      <c r="AD706" s="658">
        <v>9.5</v>
      </c>
      <c r="AE706" s="658">
        <v>0</v>
      </c>
      <c r="AF706" s="658"/>
      <c r="AG706" s="658"/>
      <c r="AH706" s="658"/>
      <c r="AI706" s="658"/>
      <c r="AJ706" s="658">
        <v>9.5</v>
      </c>
      <c r="AK706" s="658">
        <v>0</v>
      </c>
      <c r="AL706" s="658"/>
      <c r="AM706" s="658"/>
      <c r="AN706" s="658">
        <v>0</v>
      </c>
      <c r="AO706" s="658">
        <v>0</v>
      </c>
      <c r="AP706" s="658">
        <v>0</v>
      </c>
      <c r="AQ706" s="658">
        <v>0</v>
      </c>
      <c r="AR706" s="658">
        <v>0</v>
      </c>
      <c r="AS706" s="658">
        <v>0</v>
      </c>
      <c r="AT706" s="658">
        <v>9.5</v>
      </c>
      <c r="AU706" s="658">
        <v>0</v>
      </c>
      <c r="AV706" s="676">
        <v>0</v>
      </c>
      <c r="AW706" s="677">
        <v>40.489201250000001</v>
      </c>
      <c r="AX706" s="677">
        <v>0</v>
      </c>
      <c r="AY706" s="677">
        <v>0</v>
      </c>
      <c r="AZ706" s="677">
        <v>40.489201250000001</v>
      </c>
      <c r="BA706" s="677">
        <v>0</v>
      </c>
      <c r="BB706" s="677">
        <v>0</v>
      </c>
      <c r="BC706" s="677">
        <v>0</v>
      </c>
      <c r="BD706" s="677">
        <v>0</v>
      </c>
      <c r="BE706" s="678">
        <v>40.489201250000001</v>
      </c>
      <c r="BF706" s="417"/>
      <c r="BG706" s="408"/>
      <c r="BH706" s="408"/>
      <c r="BI706" s="408"/>
      <c r="BJ706" s="408"/>
      <c r="BK706" s="408"/>
    </row>
    <row r="707" spans="1:63" s="412" customFormat="1" ht="12.75">
      <c r="A707" s="411"/>
      <c r="B707" s="360" t="s">
        <v>363</v>
      </c>
      <c r="C707" s="676">
        <v>0</v>
      </c>
      <c r="D707" s="677">
        <v>0</v>
      </c>
      <c r="E707" s="677">
        <v>0</v>
      </c>
      <c r="F707" s="677">
        <v>0</v>
      </c>
      <c r="G707" s="677">
        <v>0</v>
      </c>
      <c r="H707" s="677">
        <v>0</v>
      </c>
      <c r="I707" s="677">
        <v>0</v>
      </c>
      <c r="J707" s="677">
        <v>0</v>
      </c>
      <c r="K707" s="677">
        <v>0</v>
      </c>
      <c r="L707" s="677">
        <v>0</v>
      </c>
      <c r="M707" s="677">
        <v>0</v>
      </c>
      <c r="N707" s="678">
        <v>0</v>
      </c>
      <c r="O707" s="657">
        <v>0</v>
      </c>
      <c r="P707" s="658">
        <v>0</v>
      </c>
      <c r="Q707" s="658">
        <v>0</v>
      </c>
      <c r="R707" s="658">
        <v>0</v>
      </c>
      <c r="S707" s="658">
        <v>0</v>
      </c>
      <c r="T707" s="658">
        <v>0</v>
      </c>
      <c r="U707" s="658">
        <v>0</v>
      </c>
      <c r="V707" s="658">
        <v>0</v>
      </c>
      <c r="W707" s="658">
        <v>0</v>
      </c>
      <c r="X707" s="658">
        <v>0</v>
      </c>
      <c r="Y707" s="658">
        <v>0</v>
      </c>
      <c r="Z707" s="659">
        <v>0</v>
      </c>
      <c r="AA707" s="679">
        <v>0</v>
      </c>
      <c r="AB707" s="677">
        <v>0</v>
      </c>
      <c r="AC707" s="677">
        <v>0</v>
      </c>
      <c r="AD707" s="658">
        <v>0</v>
      </c>
      <c r="AE707" s="658">
        <v>0</v>
      </c>
      <c r="AF707" s="658"/>
      <c r="AG707" s="658"/>
      <c r="AH707" s="658"/>
      <c r="AI707" s="658"/>
      <c r="AJ707" s="658">
        <v>0</v>
      </c>
      <c r="AK707" s="658">
        <v>0</v>
      </c>
      <c r="AL707" s="658"/>
      <c r="AM707" s="658"/>
      <c r="AN707" s="658">
        <v>0</v>
      </c>
      <c r="AO707" s="658">
        <v>0</v>
      </c>
      <c r="AP707" s="658">
        <v>0</v>
      </c>
      <c r="AQ707" s="658">
        <v>0</v>
      </c>
      <c r="AR707" s="658">
        <v>0</v>
      </c>
      <c r="AS707" s="658">
        <v>0</v>
      </c>
      <c r="AT707" s="658">
        <v>0</v>
      </c>
      <c r="AU707" s="658">
        <v>0</v>
      </c>
      <c r="AV707" s="676">
        <v>0</v>
      </c>
      <c r="AW707" s="677">
        <v>0</v>
      </c>
      <c r="AX707" s="677">
        <v>0</v>
      </c>
      <c r="AY707" s="677">
        <v>0</v>
      </c>
      <c r="AZ707" s="677">
        <v>0</v>
      </c>
      <c r="BA707" s="677">
        <v>0</v>
      </c>
      <c r="BB707" s="677">
        <v>0</v>
      </c>
      <c r="BC707" s="677">
        <v>0</v>
      </c>
      <c r="BD707" s="677">
        <v>0</v>
      </c>
      <c r="BE707" s="678">
        <v>0</v>
      </c>
      <c r="BF707" s="417"/>
      <c r="BG707" s="408"/>
      <c r="BH707" s="408"/>
      <c r="BI707" s="408"/>
      <c r="BJ707" s="408"/>
      <c r="BK707" s="408"/>
    </row>
    <row r="708" spans="1:63" s="390" customFormat="1" ht="12.75">
      <c r="A708" s="411"/>
      <c r="B708" s="360" t="s">
        <v>364</v>
      </c>
      <c r="C708" s="676">
        <v>0</v>
      </c>
      <c r="D708" s="677">
        <v>0</v>
      </c>
      <c r="E708" s="677">
        <v>0</v>
      </c>
      <c r="F708" s="677">
        <v>0</v>
      </c>
      <c r="G708" s="677">
        <v>0</v>
      </c>
      <c r="H708" s="677">
        <v>0</v>
      </c>
      <c r="I708" s="677">
        <v>0</v>
      </c>
      <c r="J708" s="677">
        <v>0</v>
      </c>
      <c r="K708" s="677">
        <v>0</v>
      </c>
      <c r="L708" s="677">
        <v>0</v>
      </c>
      <c r="M708" s="677">
        <v>0</v>
      </c>
      <c r="N708" s="678">
        <v>0</v>
      </c>
      <c r="O708" s="657"/>
      <c r="P708" s="658"/>
      <c r="Q708" s="658"/>
      <c r="R708" s="658"/>
      <c r="S708" s="658"/>
      <c r="T708" s="658"/>
      <c r="U708" s="658"/>
      <c r="V708" s="658"/>
      <c r="W708" s="658"/>
      <c r="X708" s="658"/>
      <c r="Y708" s="658"/>
      <c r="Z708" s="659"/>
      <c r="AA708" s="679">
        <v>0</v>
      </c>
      <c r="AB708" s="677">
        <v>0</v>
      </c>
      <c r="AC708" s="677">
        <v>0</v>
      </c>
      <c r="AD708" s="658">
        <v>0</v>
      </c>
      <c r="AE708" s="658">
        <v>0</v>
      </c>
      <c r="AF708" s="658"/>
      <c r="AG708" s="658"/>
      <c r="AH708" s="658"/>
      <c r="AI708" s="658"/>
      <c r="AJ708" s="658">
        <v>0</v>
      </c>
      <c r="AK708" s="658">
        <v>0</v>
      </c>
      <c r="AL708" s="658"/>
      <c r="AM708" s="658"/>
      <c r="AN708" s="658">
        <v>0</v>
      </c>
      <c r="AO708" s="658">
        <v>0</v>
      </c>
      <c r="AP708" s="658">
        <v>0</v>
      </c>
      <c r="AQ708" s="658">
        <v>0</v>
      </c>
      <c r="AR708" s="658">
        <v>0</v>
      </c>
      <c r="AS708" s="658">
        <v>0</v>
      </c>
      <c r="AT708" s="658">
        <v>0</v>
      </c>
      <c r="AU708" s="658">
        <v>0</v>
      </c>
      <c r="AV708" s="676"/>
      <c r="AW708" s="677">
        <v>0</v>
      </c>
      <c r="AX708" s="677"/>
      <c r="AY708" s="677"/>
      <c r="AZ708" s="677"/>
      <c r="BA708" s="677"/>
      <c r="BB708" s="677"/>
      <c r="BC708" s="677"/>
      <c r="BD708" s="677"/>
      <c r="BE708" s="678">
        <v>0</v>
      </c>
      <c r="BF708" s="417"/>
      <c r="BG708" s="408"/>
      <c r="BH708" s="408"/>
      <c r="BI708" s="408"/>
      <c r="BJ708" s="408"/>
      <c r="BK708" s="408"/>
    </row>
    <row r="709" spans="1:63" s="390" customFormat="1" ht="12.75">
      <c r="A709" s="411"/>
      <c r="B709" s="360" t="s">
        <v>365</v>
      </c>
      <c r="C709" s="676">
        <v>0</v>
      </c>
      <c r="D709" s="677">
        <v>0</v>
      </c>
      <c r="E709" s="677">
        <v>0</v>
      </c>
      <c r="F709" s="677">
        <v>0</v>
      </c>
      <c r="G709" s="677">
        <v>0</v>
      </c>
      <c r="H709" s="677">
        <v>0</v>
      </c>
      <c r="I709" s="677">
        <v>0</v>
      </c>
      <c r="J709" s="677">
        <v>0</v>
      </c>
      <c r="K709" s="677">
        <v>0</v>
      </c>
      <c r="L709" s="677">
        <v>0</v>
      </c>
      <c r="M709" s="677">
        <v>0</v>
      </c>
      <c r="N709" s="678">
        <v>0</v>
      </c>
      <c r="O709" s="657"/>
      <c r="P709" s="658"/>
      <c r="Q709" s="658"/>
      <c r="R709" s="658"/>
      <c r="S709" s="658"/>
      <c r="T709" s="658"/>
      <c r="U709" s="658"/>
      <c r="V709" s="658"/>
      <c r="W709" s="658"/>
      <c r="X709" s="658"/>
      <c r="Y709" s="658"/>
      <c r="Z709" s="659"/>
      <c r="AA709" s="679">
        <v>0</v>
      </c>
      <c r="AB709" s="677">
        <v>0</v>
      </c>
      <c r="AC709" s="677">
        <v>0</v>
      </c>
      <c r="AD709" s="658">
        <v>0</v>
      </c>
      <c r="AE709" s="658">
        <v>0</v>
      </c>
      <c r="AF709" s="658"/>
      <c r="AG709" s="658"/>
      <c r="AH709" s="658"/>
      <c r="AI709" s="658"/>
      <c r="AJ709" s="658">
        <v>0</v>
      </c>
      <c r="AK709" s="658">
        <v>0</v>
      </c>
      <c r="AL709" s="658"/>
      <c r="AM709" s="658"/>
      <c r="AN709" s="658">
        <v>0</v>
      </c>
      <c r="AO709" s="658">
        <v>0</v>
      </c>
      <c r="AP709" s="658">
        <v>0</v>
      </c>
      <c r="AQ709" s="658">
        <v>0</v>
      </c>
      <c r="AR709" s="658">
        <v>0</v>
      </c>
      <c r="AS709" s="658">
        <v>0</v>
      </c>
      <c r="AT709" s="658">
        <v>0</v>
      </c>
      <c r="AU709" s="658">
        <v>0</v>
      </c>
      <c r="AV709" s="676"/>
      <c r="AW709" s="677">
        <v>0</v>
      </c>
      <c r="AX709" s="677"/>
      <c r="AY709" s="677"/>
      <c r="AZ709" s="677"/>
      <c r="BA709" s="677"/>
      <c r="BB709" s="677"/>
      <c r="BC709" s="677"/>
      <c r="BD709" s="677"/>
      <c r="BE709" s="678">
        <v>0</v>
      </c>
      <c r="BF709" s="417"/>
      <c r="BG709" s="408"/>
      <c r="BH709" s="408"/>
      <c r="BI709" s="408"/>
      <c r="BJ709" s="408"/>
      <c r="BK709" s="408"/>
    </row>
    <row r="710" spans="1:63" s="390" customFormat="1" ht="12.75">
      <c r="A710" s="411"/>
      <c r="B710" s="360" t="s">
        <v>366</v>
      </c>
      <c r="C710" s="676">
        <v>0</v>
      </c>
      <c r="D710" s="677">
        <v>0</v>
      </c>
      <c r="E710" s="677">
        <v>0</v>
      </c>
      <c r="F710" s="677">
        <v>0</v>
      </c>
      <c r="G710" s="677">
        <v>0</v>
      </c>
      <c r="H710" s="677">
        <v>0</v>
      </c>
      <c r="I710" s="677">
        <v>0</v>
      </c>
      <c r="J710" s="677">
        <v>0</v>
      </c>
      <c r="K710" s="677">
        <v>0</v>
      </c>
      <c r="L710" s="677">
        <v>0</v>
      </c>
      <c r="M710" s="677">
        <v>0</v>
      </c>
      <c r="N710" s="678">
        <v>0</v>
      </c>
      <c r="O710" s="657"/>
      <c r="P710" s="658"/>
      <c r="Q710" s="658"/>
      <c r="R710" s="658"/>
      <c r="S710" s="658"/>
      <c r="T710" s="658"/>
      <c r="U710" s="658"/>
      <c r="V710" s="658"/>
      <c r="W710" s="658"/>
      <c r="X710" s="658"/>
      <c r="Y710" s="658"/>
      <c r="Z710" s="659"/>
      <c r="AA710" s="679">
        <v>0</v>
      </c>
      <c r="AB710" s="677">
        <v>0</v>
      </c>
      <c r="AC710" s="677">
        <v>0</v>
      </c>
      <c r="AD710" s="658">
        <v>0</v>
      </c>
      <c r="AE710" s="658">
        <v>0</v>
      </c>
      <c r="AF710" s="658"/>
      <c r="AG710" s="658"/>
      <c r="AH710" s="658"/>
      <c r="AI710" s="658"/>
      <c r="AJ710" s="658">
        <v>0</v>
      </c>
      <c r="AK710" s="658">
        <v>0</v>
      </c>
      <c r="AL710" s="658"/>
      <c r="AM710" s="658"/>
      <c r="AN710" s="658">
        <v>0</v>
      </c>
      <c r="AO710" s="658">
        <v>0</v>
      </c>
      <c r="AP710" s="658">
        <v>0</v>
      </c>
      <c r="AQ710" s="658">
        <v>0</v>
      </c>
      <c r="AR710" s="658">
        <v>0</v>
      </c>
      <c r="AS710" s="658">
        <v>0</v>
      </c>
      <c r="AT710" s="658">
        <v>0</v>
      </c>
      <c r="AU710" s="658">
        <v>0</v>
      </c>
      <c r="AV710" s="676"/>
      <c r="AW710" s="677">
        <v>0</v>
      </c>
      <c r="AX710" s="677"/>
      <c r="AY710" s="677"/>
      <c r="AZ710" s="677"/>
      <c r="BA710" s="677"/>
      <c r="BB710" s="677"/>
      <c r="BC710" s="677"/>
      <c r="BD710" s="677"/>
      <c r="BE710" s="678">
        <v>0</v>
      </c>
      <c r="BF710" s="417"/>
      <c r="BG710" s="408"/>
      <c r="BH710" s="408"/>
      <c r="BI710" s="408"/>
      <c r="BJ710" s="408"/>
      <c r="BK710" s="408"/>
    </row>
    <row r="711" spans="1:63" s="390" customFormat="1" ht="12.75">
      <c r="A711" s="411"/>
      <c r="B711" s="360" t="s">
        <v>367</v>
      </c>
      <c r="C711" s="676">
        <v>0</v>
      </c>
      <c r="D711" s="677">
        <v>0</v>
      </c>
      <c r="E711" s="677">
        <v>0</v>
      </c>
      <c r="F711" s="677">
        <v>0</v>
      </c>
      <c r="G711" s="677">
        <v>0</v>
      </c>
      <c r="H711" s="677">
        <v>0</v>
      </c>
      <c r="I711" s="677">
        <v>0</v>
      </c>
      <c r="J711" s="677">
        <v>0</v>
      </c>
      <c r="K711" s="677">
        <v>0</v>
      </c>
      <c r="L711" s="677">
        <v>0</v>
      </c>
      <c r="M711" s="677">
        <v>0</v>
      </c>
      <c r="N711" s="678">
        <v>0</v>
      </c>
      <c r="O711" s="657"/>
      <c r="P711" s="658"/>
      <c r="Q711" s="658"/>
      <c r="R711" s="658"/>
      <c r="S711" s="658"/>
      <c r="T711" s="658"/>
      <c r="U711" s="658"/>
      <c r="V711" s="658"/>
      <c r="W711" s="658"/>
      <c r="X711" s="658"/>
      <c r="Y711" s="658"/>
      <c r="Z711" s="659"/>
      <c r="AA711" s="679">
        <v>0</v>
      </c>
      <c r="AB711" s="677">
        <v>0</v>
      </c>
      <c r="AC711" s="677">
        <v>0</v>
      </c>
      <c r="AD711" s="658">
        <v>0</v>
      </c>
      <c r="AE711" s="658">
        <v>0</v>
      </c>
      <c r="AF711" s="658"/>
      <c r="AG711" s="658"/>
      <c r="AH711" s="658"/>
      <c r="AI711" s="658"/>
      <c r="AJ711" s="658">
        <v>0</v>
      </c>
      <c r="AK711" s="658">
        <v>0</v>
      </c>
      <c r="AL711" s="658"/>
      <c r="AM711" s="658"/>
      <c r="AN711" s="658">
        <v>0</v>
      </c>
      <c r="AO711" s="658">
        <v>0</v>
      </c>
      <c r="AP711" s="658">
        <v>0</v>
      </c>
      <c r="AQ711" s="658">
        <v>0</v>
      </c>
      <c r="AR711" s="658">
        <v>0</v>
      </c>
      <c r="AS711" s="658">
        <v>0</v>
      </c>
      <c r="AT711" s="658">
        <v>0</v>
      </c>
      <c r="AU711" s="658">
        <v>0</v>
      </c>
      <c r="AV711" s="676"/>
      <c r="AW711" s="677">
        <v>0</v>
      </c>
      <c r="AX711" s="677"/>
      <c r="AY711" s="677"/>
      <c r="AZ711" s="677"/>
      <c r="BA711" s="677"/>
      <c r="BB711" s="677"/>
      <c r="BC711" s="677"/>
      <c r="BD711" s="677"/>
      <c r="BE711" s="678">
        <v>0</v>
      </c>
      <c r="BF711" s="417"/>
      <c r="BG711" s="408"/>
      <c r="BH711" s="408"/>
      <c r="BI711" s="408"/>
      <c r="BJ711" s="408"/>
      <c r="BK711" s="408"/>
    </row>
    <row r="712" spans="1:63" s="412" customFormat="1" ht="12.75">
      <c r="A712" s="411"/>
      <c r="B712" s="360" t="s">
        <v>368</v>
      </c>
      <c r="C712" s="676">
        <v>0</v>
      </c>
      <c r="D712" s="677">
        <v>0</v>
      </c>
      <c r="E712" s="677">
        <v>9.5</v>
      </c>
      <c r="F712" s="677">
        <v>0</v>
      </c>
      <c r="G712" s="677">
        <v>0</v>
      </c>
      <c r="H712" s="677">
        <v>0</v>
      </c>
      <c r="I712" s="677">
        <v>0</v>
      </c>
      <c r="J712" s="677">
        <v>0</v>
      </c>
      <c r="K712" s="677">
        <v>0</v>
      </c>
      <c r="L712" s="677">
        <v>0</v>
      </c>
      <c r="M712" s="677">
        <v>9.5</v>
      </c>
      <c r="N712" s="678">
        <v>0</v>
      </c>
      <c r="O712" s="657">
        <v>0</v>
      </c>
      <c r="P712" s="658">
        <v>0</v>
      </c>
      <c r="Q712" s="658">
        <v>0</v>
      </c>
      <c r="R712" s="658">
        <v>0</v>
      </c>
      <c r="S712" s="658">
        <v>0</v>
      </c>
      <c r="T712" s="658">
        <v>0</v>
      </c>
      <c r="U712" s="658">
        <v>0</v>
      </c>
      <c r="V712" s="658">
        <v>0</v>
      </c>
      <c r="W712" s="658">
        <v>0</v>
      </c>
      <c r="X712" s="658">
        <v>0</v>
      </c>
      <c r="Y712" s="658">
        <v>0</v>
      </c>
      <c r="Z712" s="659">
        <v>0</v>
      </c>
      <c r="AA712" s="679">
        <v>40.489201250000001</v>
      </c>
      <c r="AB712" s="677">
        <v>0</v>
      </c>
      <c r="AC712" s="677">
        <v>0</v>
      </c>
      <c r="AD712" s="658">
        <v>9.5</v>
      </c>
      <c r="AE712" s="658">
        <v>0</v>
      </c>
      <c r="AF712" s="658"/>
      <c r="AG712" s="658"/>
      <c r="AH712" s="658"/>
      <c r="AI712" s="658"/>
      <c r="AJ712" s="658">
        <v>9.5</v>
      </c>
      <c r="AK712" s="658">
        <v>0</v>
      </c>
      <c r="AL712" s="658"/>
      <c r="AM712" s="658"/>
      <c r="AN712" s="658">
        <v>0</v>
      </c>
      <c r="AO712" s="658">
        <v>0</v>
      </c>
      <c r="AP712" s="658">
        <v>0</v>
      </c>
      <c r="AQ712" s="658">
        <v>0</v>
      </c>
      <c r="AR712" s="658">
        <v>0</v>
      </c>
      <c r="AS712" s="658">
        <v>0</v>
      </c>
      <c r="AT712" s="658">
        <v>9.5</v>
      </c>
      <c r="AU712" s="658">
        <v>0</v>
      </c>
      <c r="AV712" s="676">
        <v>0</v>
      </c>
      <c r="AW712" s="677">
        <v>40.489201250000001</v>
      </c>
      <c r="AX712" s="677">
        <v>0</v>
      </c>
      <c r="AY712" s="677">
        <v>0</v>
      </c>
      <c r="AZ712" s="677">
        <v>40.489201250000001</v>
      </c>
      <c r="BA712" s="677">
        <v>0</v>
      </c>
      <c r="BB712" s="677">
        <v>0</v>
      </c>
      <c r="BC712" s="677">
        <v>0</v>
      </c>
      <c r="BD712" s="677">
        <v>0</v>
      </c>
      <c r="BE712" s="678">
        <v>40.489201250000001</v>
      </c>
      <c r="BF712" s="417"/>
      <c r="BG712" s="408"/>
      <c r="BH712" s="408"/>
      <c r="BI712" s="408"/>
      <c r="BJ712" s="408"/>
      <c r="BK712" s="408"/>
    </row>
    <row r="713" spans="1:63" s="390" customFormat="1" ht="12.75">
      <c r="A713" s="411"/>
      <c r="B713" s="360" t="s">
        <v>369</v>
      </c>
      <c r="C713" s="676">
        <v>0</v>
      </c>
      <c r="D713" s="677">
        <v>0</v>
      </c>
      <c r="E713" s="677">
        <v>0</v>
      </c>
      <c r="F713" s="677">
        <v>0</v>
      </c>
      <c r="G713" s="677">
        <v>0</v>
      </c>
      <c r="H713" s="677">
        <v>0</v>
      </c>
      <c r="I713" s="677">
        <v>0</v>
      </c>
      <c r="J713" s="677">
        <v>0</v>
      </c>
      <c r="K713" s="677">
        <v>0</v>
      </c>
      <c r="L713" s="677">
        <v>0</v>
      </c>
      <c r="M713" s="677">
        <v>0</v>
      </c>
      <c r="N713" s="678">
        <v>0</v>
      </c>
      <c r="O713" s="657"/>
      <c r="P713" s="658"/>
      <c r="Q713" s="658"/>
      <c r="R713" s="658"/>
      <c r="S713" s="658"/>
      <c r="T713" s="658"/>
      <c r="U713" s="658"/>
      <c r="V713" s="658"/>
      <c r="W713" s="658"/>
      <c r="X713" s="658"/>
      <c r="Y713" s="658"/>
      <c r="Z713" s="659"/>
      <c r="AA713" s="679">
        <v>0</v>
      </c>
      <c r="AB713" s="677">
        <v>0</v>
      </c>
      <c r="AC713" s="677">
        <v>0</v>
      </c>
      <c r="AD713" s="658">
        <v>0</v>
      </c>
      <c r="AE713" s="658">
        <v>0</v>
      </c>
      <c r="AF713" s="658"/>
      <c r="AG713" s="658"/>
      <c r="AH713" s="658"/>
      <c r="AI713" s="658"/>
      <c r="AJ713" s="658">
        <v>0</v>
      </c>
      <c r="AK713" s="658">
        <v>0</v>
      </c>
      <c r="AL713" s="658"/>
      <c r="AM713" s="658"/>
      <c r="AN713" s="658">
        <v>0</v>
      </c>
      <c r="AO713" s="658">
        <v>0</v>
      </c>
      <c r="AP713" s="658">
        <v>0</v>
      </c>
      <c r="AQ713" s="658">
        <v>0</v>
      </c>
      <c r="AR713" s="658">
        <v>0</v>
      </c>
      <c r="AS713" s="658">
        <v>0</v>
      </c>
      <c r="AT713" s="658">
        <v>0</v>
      </c>
      <c r="AU713" s="658">
        <v>0</v>
      </c>
      <c r="AV713" s="676"/>
      <c r="AW713" s="677">
        <v>0</v>
      </c>
      <c r="AX713" s="677"/>
      <c r="AY713" s="677"/>
      <c r="AZ713" s="677"/>
      <c r="BA713" s="677"/>
      <c r="BB713" s="677"/>
      <c r="BC713" s="677"/>
      <c r="BD713" s="677"/>
      <c r="BE713" s="678">
        <v>0</v>
      </c>
      <c r="BF713" s="417"/>
      <c r="BG713" s="408"/>
      <c r="BH713" s="408"/>
      <c r="BI713" s="408"/>
      <c r="BJ713" s="408"/>
      <c r="BK713" s="408"/>
    </row>
    <row r="714" spans="1:63" s="390" customFormat="1" ht="12.75">
      <c r="A714" s="411"/>
      <c r="B714" s="360" t="s">
        <v>370</v>
      </c>
      <c r="C714" s="676">
        <v>0</v>
      </c>
      <c r="D714" s="677">
        <v>0</v>
      </c>
      <c r="E714" s="677">
        <v>0</v>
      </c>
      <c r="F714" s="677">
        <v>0</v>
      </c>
      <c r="G714" s="677">
        <v>0</v>
      </c>
      <c r="H714" s="677">
        <v>0</v>
      </c>
      <c r="I714" s="677">
        <v>0</v>
      </c>
      <c r="J714" s="677">
        <v>0</v>
      </c>
      <c r="K714" s="677">
        <v>0</v>
      </c>
      <c r="L714" s="677">
        <v>0</v>
      </c>
      <c r="M714" s="677">
        <v>0</v>
      </c>
      <c r="N714" s="678">
        <v>0</v>
      </c>
      <c r="O714" s="657"/>
      <c r="P714" s="658"/>
      <c r="Q714" s="658"/>
      <c r="R714" s="658"/>
      <c r="S714" s="658"/>
      <c r="T714" s="658"/>
      <c r="U714" s="658"/>
      <c r="V714" s="658"/>
      <c r="W714" s="658"/>
      <c r="X714" s="658"/>
      <c r="Y714" s="658"/>
      <c r="Z714" s="659"/>
      <c r="AA714" s="679">
        <v>0</v>
      </c>
      <c r="AB714" s="677">
        <v>0</v>
      </c>
      <c r="AC714" s="677">
        <v>0</v>
      </c>
      <c r="AD714" s="658">
        <v>0</v>
      </c>
      <c r="AE714" s="658">
        <v>0</v>
      </c>
      <c r="AF714" s="658"/>
      <c r="AG714" s="658"/>
      <c r="AH714" s="658"/>
      <c r="AI714" s="658"/>
      <c r="AJ714" s="658">
        <v>0</v>
      </c>
      <c r="AK714" s="658">
        <v>0</v>
      </c>
      <c r="AL714" s="658"/>
      <c r="AM714" s="658"/>
      <c r="AN714" s="658">
        <v>0</v>
      </c>
      <c r="AO714" s="658">
        <v>0</v>
      </c>
      <c r="AP714" s="658">
        <v>0</v>
      </c>
      <c r="AQ714" s="658">
        <v>0</v>
      </c>
      <c r="AR714" s="658">
        <v>0</v>
      </c>
      <c r="AS714" s="658">
        <v>0</v>
      </c>
      <c r="AT714" s="658">
        <v>0</v>
      </c>
      <c r="AU714" s="658">
        <v>0</v>
      </c>
      <c r="AV714" s="676"/>
      <c r="AW714" s="677">
        <v>0</v>
      </c>
      <c r="AX714" s="677"/>
      <c r="AY714" s="677"/>
      <c r="AZ714" s="677"/>
      <c r="BA714" s="677"/>
      <c r="BB714" s="677"/>
      <c r="BC714" s="677"/>
      <c r="BD714" s="677"/>
      <c r="BE714" s="678">
        <v>0</v>
      </c>
      <c r="BF714" s="417"/>
      <c r="BG714" s="408"/>
      <c r="BH714" s="408"/>
      <c r="BI714" s="408"/>
      <c r="BJ714" s="408"/>
      <c r="BK714" s="408"/>
    </row>
    <row r="715" spans="1:63" s="390" customFormat="1" ht="12.75">
      <c r="A715" s="411"/>
      <c r="B715" s="360" t="s">
        <v>371</v>
      </c>
      <c r="C715" s="676">
        <v>0</v>
      </c>
      <c r="D715" s="677">
        <v>0</v>
      </c>
      <c r="E715" s="677">
        <v>9.5</v>
      </c>
      <c r="F715" s="677">
        <v>0</v>
      </c>
      <c r="G715" s="677">
        <v>0</v>
      </c>
      <c r="H715" s="677">
        <v>0</v>
      </c>
      <c r="I715" s="677">
        <v>0</v>
      </c>
      <c r="J715" s="677">
        <v>0</v>
      </c>
      <c r="K715" s="677">
        <v>0</v>
      </c>
      <c r="L715" s="677">
        <v>0</v>
      </c>
      <c r="M715" s="677">
        <v>9.5</v>
      </c>
      <c r="N715" s="678">
        <v>0</v>
      </c>
      <c r="O715" s="657"/>
      <c r="P715" s="658"/>
      <c r="Q715" s="658"/>
      <c r="R715" s="658"/>
      <c r="S715" s="658"/>
      <c r="T715" s="658"/>
      <c r="U715" s="658"/>
      <c r="V715" s="658"/>
      <c r="W715" s="658"/>
      <c r="X715" s="658"/>
      <c r="Y715" s="658"/>
      <c r="Z715" s="659"/>
      <c r="AA715" s="679">
        <v>40.489201250000001</v>
      </c>
      <c r="AB715" s="677">
        <v>0</v>
      </c>
      <c r="AC715" s="677">
        <v>0</v>
      </c>
      <c r="AD715" s="658">
        <v>9.5</v>
      </c>
      <c r="AE715" s="658">
        <v>0</v>
      </c>
      <c r="AF715" s="658"/>
      <c r="AG715" s="658"/>
      <c r="AH715" s="658"/>
      <c r="AI715" s="658"/>
      <c r="AJ715" s="658">
        <v>9.5</v>
      </c>
      <c r="AK715" s="658"/>
      <c r="AL715" s="658"/>
      <c r="AM715" s="658"/>
      <c r="AN715" s="658">
        <v>0</v>
      </c>
      <c r="AO715" s="658">
        <v>0</v>
      </c>
      <c r="AP715" s="658">
        <v>0</v>
      </c>
      <c r="AQ715" s="658">
        <v>0</v>
      </c>
      <c r="AR715" s="658">
        <v>0</v>
      </c>
      <c r="AS715" s="658">
        <v>0</v>
      </c>
      <c r="AT715" s="658">
        <v>9.5</v>
      </c>
      <c r="AU715" s="658">
        <v>0</v>
      </c>
      <c r="AV715" s="676"/>
      <c r="AW715" s="677">
        <v>40.489201250000001</v>
      </c>
      <c r="AX715" s="677"/>
      <c r="AY715" s="677"/>
      <c r="AZ715" s="677">
        <v>40.489201250000001</v>
      </c>
      <c r="BA715" s="677"/>
      <c r="BB715" s="677"/>
      <c r="BC715" s="677"/>
      <c r="BD715" s="677"/>
      <c r="BE715" s="678">
        <v>40.489201250000001</v>
      </c>
      <c r="BF715" s="417"/>
      <c r="BG715" s="408"/>
      <c r="BH715" s="408"/>
      <c r="BI715" s="408"/>
      <c r="BJ715" s="408"/>
      <c r="BK715" s="408"/>
    </row>
    <row r="716" spans="1:63" s="390" customFormat="1" ht="12.75">
      <c r="A716" s="411"/>
      <c r="B716" s="360" t="s">
        <v>372</v>
      </c>
      <c r="C716" s="676">
        <v>0</v>
      </c>
      <c r="D716" s="677">
        <v>0</v>
      </c>
      <c r="E716" s="677">
        <v>0</v>
      </c>
      <c r="F716" s="677">
        <v>0</v>
      </c>
      <c r="G716" s="677">
        <v>0</v>
      </c>
      <c r="H716" s="677">
        <v>0</v>
      </c>
      <c r="I716" s="677">
        <v>0</v>
      </c>
      <c r="J716" s="677">
        <v>0</v>
      </c>
      <c r="K716" s="677">
        <v>0</v>
      </c>
      <c r="L716" s="677">
        <v>0</v>
      </c>
      <c r="M716" s="677">
        <v>0</v>
      </c>
      <c r="N716" s="678">
        <v>0</v>
      </c>
      <c r="O716" s="657"/>
      <c r="P716" s="658"/>
      <c r="Q716" s="658"/>
      <c r="R716" s="658"/>
      <c r="S716" s="658"/>
      <c r="T716" s="658"/>
      <c r="U716" s="658"/>
      <c r="V716" s="658"/>
      <c r="W716" s="658"/>
      <c r="X716" s="658"/>
      <c r="Y716" s="658"/>
      <c r="Z716" s="659"/>
      <c r="AA716" s="679">
        <v>0</v>
      </c>
      <c r="AB716" s="677">
        <v>0</v>
      </c>
      <c r="AC716" s="677">
        <v>0</v>
      </c>
      <c r="AD716" s="658">
        <v>0</v>
      </c>
      <c r="AE716" s="658">
        <v>0</v>
      </c>
      <c r="AF716" s="658"/>
      <c r="AG716" s="658"/>
      <c r="AH716" s="658"/>
      <c r="AI716" s="658"/>
      <c r="AJ716" s="658">
        <v>0</v>
      </c>
      <c r="AK716" s="658">
        <v>0</v>
      </c>
      <c r="AL716" s="658"/>
      <c r="AM716" s="658"/>
      <c r="AN716" s="658">
        <v>0</v>
      </c>
      <c r="AO716" s="658">
        <v>0</v>
      </c>
      <c r="AP716" s="658">
        <v>0</v>
      </c>
      <c r="AQ716" s="658">
        <v>0</v>
      </c>
      <c r="AR716" s="658">
        <v>0</v>
      </c>
      <c r="AS716" s="658">
        <v>0</v>
      </c>
      <c r="AT716" s="658">
        <v>0</v>
      </c>
      <c r="AU716" s="658">
        <v>0</v>
      </c>
      <c r="AV716" s="676"/>
      <c r="AW716" s="677">
        <v>0</v>
      </c>
      <c r="AX716" s="677"/>
      <c r="AY716" s="677"/>
      <c r="AZ716" s="677"/>
      <c r="BA716" s="677"/>
      <c r="BB716" s="677"/>
      <c r="BC716" s="677"/>
      <c r="BD716" s="677"/>
      <c r="BE716" s="678">
        <v>0</v>
      </c>
      <c r="BF716" s="417"/>
      <c r="BG716" s="408"/>
      <c r="BH716" s="408"/>
      <c r="BI716" s="408"/>
      <c r="BJ716" s="408"/>
      <c r="BK716" s="408"/>
    </row>
    <row r="717" spans="1:63" s="412" customFormat="1" ht="12.75">
      <c r="A717" s="411"/>
      <c r="B717" s="360" t="s">
        <v>373</v>
      </c>
      <c r="C717" s="676">
        <v>0</v>
      </c>
      <c r="D717" s="677">
        <v>0</v>
      </c>
      <c r="E717" s="677">
        <v>0</v>
      </c>
      <c r="F717" s="677">
        <v>1.3</v>
      </c>
      <c r="G717" s="677">
        <v>0</v>
      </c>
      <c r="H717" s="677">
        <v>0</v>
      </c>
      <c r="I717" s="677">
        <v>0</v>
      </c>
      <c r="J717" s="677">
        <v>0</v>
      </c>
      <c r="K717" s="677">
        <v>0</v>
      </c>
      <c r="L717" s="677">
        <v>0</v>
      </c>
      <c r="M717" s="677">
        <v>0</v>
      </c>
      <c r="N717" s="678">
        <v>1.3</v>
      </c>
      <c r="O717" s="657">
        <v>0</v>
      </c>
      <c r="P717" s="658">
        <v>0</v>
      </c>
      <c r="Q717" s="658">
        <v>0</v>
      </c>
      <c r="R717" s="658">
        <v>0</v>
      </c>
      <c r="S717" s="658">
        <v>0</v>
      </c>
      <c r="T717" s="658">
        <v>0</v>
      </c>
      <c r="U717" s="658">
        <v>0</v>
      </c>
      <c r="V717" s="658">
        <v>0</v>
      </c>
      <c r="W717" s="658">
        <v>0</v>
      </c>
      <c r="X717" s="658">
        <v>0</v>
      </c>
      <c r="Y717" s="658">
        <v>0</v>
      </c>
      <c r="Z717" s="659">
        <v>0</v>
      </c>
      <c r="AA717" s="679">
        <v>59.601844069999999</v>
      </c>
      <c r="AB717" s="677">
        <v>0</v>
      </c>
      <c r="AC717" s="677">
        <v>0</v>
      </c>
      <c r="AD717" s="658">
        <v>0</v>
      </c>
      <c r="AE717" s="658">
        <v>1.3</v>
      </c>
      <c r="AF717" s="658"/>
      <c r="AG717" s="658"/>
      <c r="AH717" s="658"/>
      <c r="AI717" s="658"/>
      <c r="AJ717" s="658"/>
      <c r="AK717" s="658">
        <v>1.3</v>
      </c>
      <c r="AL717" s="658"/>
      <c r="AM717" s="658"/>
      <c r="AN717" s="658">
        <v>0</v>
      </c>
      <c r="AO717" s="658">
        <v>0</v>
      </c>
      <c r="AP717" s="658">
        <v>0</v>
      </c>
      <c r="AQ717" s="658">
        <v>0</v>
      </c>
      <c r="AR717" s="658">
        <v>0</v>
      </c>
      <c r="AS717" s="658">
        <v>0</v>
      </c>
      <c r="AT717" s="658">
        <v>0</v>
      </c>
      <c r="AU717" s="658">
        <v>1.3</v>
      </c>
      <c r="AV717" s="676">
        <v>0</v>
      </c>
      <c r="AW717" s="677">
        <v>59.601844069999999</v>
      </c>
      <c r="AX717" s="677">
        <v>0</v>
      </c>
      <c r="AY717" s="677">
        <v>0</v>
      </c>
      <c r="AZ717" s="677">
        <v>59.601844069999999</v>
      </c>
      <c r="BA717" s="677">
        <v>0</v>
      </c>
      <c r="BB717" s="677">
        <v>0</v>
      </c>
      <c r="BC717" s="677">
        <v>0</v>
      </c>
      <c r="BD717" s="677">
        <v>0</v>
      </c>
      <c r="BE717" s="678">
        <v>59.601844069999999</v>
      </c>
      <c r="BF717" s="417"/>
      <c r="BG717" s="408"/>
      <c r="BH717" s="408"/>
      <c r="BI717" s="408"/>
      <c r="BJ717" s="408"/>
      <c r="BK717" s="408"/>
    </row>
    <row r="718" spans="1:63" s="390" customFormat="1" ht="12.75">
      <c r="A718" s="411"/>
      <c r="B718" s="360" t="s">
        <v>374</v>
      </c>
      <c r="C718" s="676">
        <v>0</v>
      </c>
      <c r="D718" s="677">
        <v>0</v>
      </c>
      <c r="E718" s="677">
        <v>0</v>
      </c>
      <c r="F718" s="677">
        <v>0</v>
      </c>
      <c r="G718" s="677">
        <v>0</v>
      </c>
      <c r="H718" s="677">
        <v>0</v>
      </c>
      <c r="I718" s="677">
        <v>0</v>
      </c>
      <c r="J718" s="677">
        <v>0</v>
      </c>
      <c r="K718" s="677">
        <v>0</v>
      </c>
      <c r="L718" s="677">
        <v>0</v>
      </c>
      <c r="M718" s="677">
        <v>0</v>
      </c>
      <c r="N718" s="678">
        <v>0</v>
      </c>
      <c r="O718" s="657"/>
      <c r="P718" s="658"/>
      <c r="Q718" s="658"/>
      <c r="R718" s="658"/>
      <c r="S718" s="658"/>
      <c r="T718" s="658"/>
      <c r="U718" s="658"/>
      <c r="V718" s="658"/>
      <c r="W718" s="658"/>
      <c r="X718" s="658"/>
      <c r="Y718" s="658"/>
      <c r="Z718" s="659"/>
      <c r="AA718" s="679">
        <v>0</v>
      </c>
      <c r="AB718" s="677">
        <v>0</v>
      </c>
      <c r="AC718" s="677">
        <v>0</v>
      </c>
      <c r="AD718" s="658">
        <v>0</v>
      </c>
      <c r="AE718" s="658">
        <v>0</v>
      </c>
      <c r="AF718" s="658"/>
      <c r="AG718" s="658"/>
      <c r="AH718" s="658"/>
      <c r="AI718" s="658"/>
      <c r="AJ718" s="658"/>
      <c r="AK718" s="658">
        <v>0</v>
      </c>
      <c r="AL718" s="658"/>
      <c r="AM718" s="658"/>
      <c r="AN718" s="658">
        <v>0</v>
      </c>
      <c r="AO718" s="658">
        <v>0</v>
      </c>
      <c r="AP718" s="658">
        <v>0</v>
      </c>
      <c r="AQ718" s="658">
        <v>0</v>
      </c>
      <c r="AR718" s="658">
        <v>0</v>
      </c>
      <c r="AS718" s="658">
        <v>0</v>
      </c>
      <c r="AT718" s="658">
        <v>0</v>
      </c>
      <c r="AU718" s="658">
        <v>0</v>
      </c>
      <c r="AV718" s="676"/>
      <c r="AW718" s="677">
        <v>0</v>
      </c>
      <c r="AX718" s="677"/>
      <c r="AY718" s="677"/>
      <c r="AZ718" s="677"/>
      <c r="BA718" s="677"/>
      <c r="BB718" s="677"/>
      <c r="BC718" s="677"/>
      <c r="BD718" s="677"/>
      <c r="BE718" s="678">
        <v>0</v>
      </c>
      <c r="BF718" s="417"/>
      <c r="BG718" s="408"/>
      <c r="BH718" s="408"/>
      <c r="BI718" s="408"/>
      <c r="BJ718" s="408"/>
      <c r="BK718" s="408"/>
    </row>
    <row r="719" spans="1:63" s="390" customFormat="1" ht="12.75">
      <c r="A719" s="411"/>
      <c r="B719" s="360" t="s">
        <v>375</v>
      </c>
      <c r="C719" s="676">
        <v>0</v>
      </c>
      <c r="D719" s="677">
        <v>0</v>
      </c>
      <c r="E719" s="677">
        <v>0</v>
      </c>
      <c r="F719" s="677">
        <v>0</v>
      </c>
      <c r="G719" s="677">
        <v>0</v>
      </c>
      <c r="H719" s="677">
        <v>0</v>
      </c>
      <c r="I719" s="677">
        <v>0</v>
      </c>
      <c r="J719" s="677">
        <v>0</v>
      </c>
      <c r="K719" s="677">
        <v>0</v>
      </c>
      <c r="L719" s="677">
        <v>0</v>
      </c>
      <c r="M719" s="677">
        <v>0</v>
      </c>
      <c r="N719" s="678">
        <v>0</v>
      </c>
      <c r="O719" s="657"/>
      <c r="P719" s="658"/>
      <c r="Q719" s="658"/>
      <c r="R719" s="658"/>
      <c r="S719" s="658"/>
      <c r="T719" s="658"/>
      <c r="U719" s="658"/>
      <c r="V719" s="658"/>
      <c r="W719" s="658"/>
      <c r="X719" s="658"/>
      <c r="Y719" s="658"/>
      <c r="Z719" s="659"/>
      <c r="AA719" s="679">
        <v>0</v>
      </c>
      <c r="AB719" s="677">
        <v>0</v>
      </c>
      <c r="AC719" s="677">
        <v>0</v>
      </c>
      <c r="AD719" s="658">
        <v>0</v>
      </c>
      <c r="AE719" s="658">
        <v>0</v>
      </c>
      <c r="AF719" s="658"/>
      <c r="AG719" s="658"/>
      <c r="AH719" s="658"/>
      <c r="AI719" s="658"/>
      <c r="AJ719" s="658"/>
      <c r="AK719" s="658">
        <v>0</v>
      </c>
      <c r="AL719" s="658"/>
      <c r="AM719" s="658"/>
      <c r="AN719" s="658">
        <v>0</v>
      </c>
      <c r="AO719" s="658">
        <v>0</v>
      </c>
      <c r="AP719" s="658">
        <v>0</v>
      </c>
      <c r="AQ719" s="658">
        <v>0</v>
      </c>
      <c r="AR719" s="658">
        <v>0</v>
      </c>
      <c r="AS719" s="658">
        <v>0</v>
      </c>
      <c r="AT719" s="658">
        <v>0</v>
      </c>
      <c r="AU719" s="658">
        <v>0</v>
      </c>
      <c r="AV719" s="676"/>
      <c r="AW719" s="677">
        <v>0</v>
      </c>
      <c r="AX719" s="677"/>
      <c r="AY719" s="677"/>
      <c r="AZ719" s="677"/>
      <c r="BA719" s="677"/>
      <c r="BB719" s="677"/>
      <c r="BC719" s="677"/>
      <c r="BD719" s="677"/>
      <c r="BE719" s="678">
        <v>0</v>
      </c>
      <c r="BF719" s="417"/>
      <c r="BG719" s="408"/>
      <c r="BH719" s="408"/>
      <c r="BI719" s="408"/>
      <c r="BJ719" s="408"/>
      <c r="BK719" s="408"/>
    </row>
    <row r="720" spans="1:63" s="390" customFormat="1" ht="12.75">
      <c r="A720" s="411"/>
      <c r="B720" s="360" t="s">
        <v>376</v>
      </c>
      <c r="C720" s="676">
        <v>0</v>
      </c>
      <c r="D720" s="677">
        <v>0</v>
      </c>
      <c r="E720" s="677">
        <v>0</v>
      </c>
      <c r="F720" s="677">
        <v>1.3</v>
      </c>
      <c r="G720" s="677">
        <v>0</v>
      </c>
      <c r="H720" s="677">
        <v>0</v>
      </c>
      <c r="I720" s="677">
        <v>0</v>
      </c>
      <c r="J720" s="677">
        <v>0</v>
      </c>
      <c r="K720" s="677">
        <v>0</v>
      </c>
      <c r="L720" s="677">
        <v>0</v>
      </c>
      <c r="M720" s="677">
        <v>0</v>
      </c>
      <c r="N720" s="678">
        <v>1.3</v>
      </c>
      <c r="O720" s="657"/>
      <c r="P720" s="658"/>
      <c r="Q720" s="658"/>
      <c r="R720" s="658"/>
      <c r="S720" s="658"/>
      <c r="T720" s="658"/>
      <c r="U720" s="658"/>
      <c r="V720" s="658"/>
      <c r="W720" s="658"/>
      <c r="X720" s="658"/>
      <c r="Y720" s="658"/>
      <c r="Z720" s="659"/>
      <c r="AA720" s="679">
        <v>59.601844069999999</v>
      </c>
      <c r="AB720" s="677">
        <v>0</v>
      </c>
      <c r="AC720" s="677">
        <v>0</v>
      </c>
      <c r="AD720" s="658">
        <v>0</v>
      </c>
      <c r="AE720" s="658">
        <v>1.3</v>
      </c>
      <c r="AF720" s="658"/>
      <c r="AG720" s="658"/>
      <c r="AH720" s="658"/>
      <c r="AI720" s="658"/>
      <c r="AJ720" s="658"/>
      <c r="AK720" s="658">
        <v>1.3</v>
      </c>
      <c r="AL720" s="658"/>
      <c r="AM720" s="658"/>
      <c r="AN720" s="658">
        <v>0</v>
      </c>
      <c r="AO720" s="658">
        <v>0</v>
      </c>
      <c r="AP720" s="658">
        <v>0</v>
      </c>
      <c r="AQ720" s="658">
        <v>0</v>
      </c>
      <c r="AR720" s="658">
        <v>0</v>
      </c>
      <c r="AS720" s="658">
        <v>0</v>
      </c>
      <c r="AT720" s="658">
        <v>0</v>
      </c>
      <c r="AU720" s="658">
        <v>1.3</v>
      </c>
      <c r="AV720" s="676"/>
      <c r="AW720" s="677">
        <v>59.601844069999999</v>
      </c>
      <c r="AX720" s="677"/>
      <c r="AY720" s="677"/>
      <c r="AZ720" s="677">
        <v>59.601844069999999</v>
      </c>
      <c r="BA720" s="677"/>
      <c r="BB720" s="677"/>
      <c r="BC720" s="677"/>
      <c r="BD720" s="677"/>
      <c r="BE720" s="678">
        <v>59.601844069999999</v>
      </c>
      <c r="BF720" s="417"/>
      <c r="BG720" s="408"/>
      <c r="BH720" s="408"/>
      <c r="BI720" s="408"/>
      <c r="BJ720" s="408"/>
      <c r="BK720" s="408"/>
    </row>
    <row r="721" spans="1:63" s="390" customFormat="1" ht="12.75">
      <c r="A721" s="411"/>
      <c r="B721" s="360" t="s">
        <v>377</v>
      </c>
      <c r="C721" s="676">
        <v>0</v>
      </c>
      <c r="D721" s="677">
        <v>0</v>
      </c>
      <c r="E721" s="677">
        <v>0</v>
      </c>
      <c r="F721" s="677">
        <v>0</v>
      </c>
      <c r="G721" s="677">
        <v>0</v>
      </c>
      <c r="H721" s="677">
        <v>0</v>
      </c>
      <c r="I721" s="677">
        <v>0</v>
      </c>
      <c r="J721" s="677">
        <v>0</v>
      </c>
      <c r="K721" s="677">
        <v>0</v>
      </c>
      <c r="L721" s="677">
        <v>0</v>
      </c>
      <c r="M721" s="677">
        <v>0</v>
      </c>
      <c r="N721" s="678">
        <v>0</v>
      </c>
      <c r="O721" s="657"/>
      <c r="P721" s="658"/>
      <c r="Q721" s="658"/>
      <c r="R721" s="658"/>
      <c r="S721" s="658"/>
      <c r="T721" s="658"/>
      <c r="U721" s="658"/>
      <c r="V721" s="658"/>
      <c r="W721" s="658"/>
      <c r="X721" s="658"/>
      <c r="Y721" s="658"/>
      <c r="Z721" s="659"/>
      <c r="AA721" s="679">
        <v>0</v>
      </c>
      <c r="AB721" s="677">
        <v>0</v>
      </c>
      <c r="AC721" s="677">
        <v>0</v>
      </c>
      <c r="AD721" s="658">
        <v>0</v>
      </c>
      <c r="AE721" s="658">
        <v>0</v>
      </c>
      <c r="AF721" s="658"/>
      <c r="AG721" s="658"/>
      <c r="AH721" s="658"/>
      <c r="AI721" s="658"/>
      <c r="AJ721" s="658"/>
      <c r="AK721" s="658">
        <v>0</v>
      </c>
      <c r="AL721" s="658"/>
      <c r="AM721" s="658"/>
      <c r="AN721" s="658">
        <v>0</v>
      </c>
      <c r="AO721" s="658">
        <v>0</v>
      </c>
      <c r="AP721" s="658">
        <v>0</v>
      </c>
      <c r="AQ721" s="658">
        <v>0</v>
      </c>
      <c r="AR721" s="658">
        <v>0</v>
      </c>
      <c r="AS721" s="658">
        <v>0</v>
      </c>
      <c r="AT721" s="658">
        <v>0</v>
      </c>
      <c r="AU721" s="658">
        <v>0</v>
      </c>
      <c r="AV721" s="657"/>
      <c r="AW721" s="677">
        <v>0</v>
      </c>
      <c r="AX721" s="658"/>
      <c r="AY721" s="658"/>
      <c r="AZ721" s="658"/>
      <c r="BA721" s="658"/>
      <c r="BB721" s="658"/>
      <c r="BC721" s="658"/>
      <c r="BD721" s="658"/>
      <c r="BE721" s="678">
        <v>0</v>
      </c>
      <c r="BF721" s="417"/>
      <c r="BG721" s="408"/>
      <c r="BH721" s="408"/>
      <c r="BI721" s="408"/>
      <c r="BJ721" s="408"/>
      <c r="BK721" s="408"/>
    </row>
    <row r="722" spans="1:63" s="390" customFormat="1" ht="12.75">
      <c r="A722" s="411"/>
      <c r="B722" s="360" t="s">
        <v>67</v>
      </c>
      <c r="C722" s="676">
        <v>0</v>
      </c>
      <c r="D722" s="677">
        <v>0</v>
      </c>
      <c r="E722" s="677">
        <v>0</v>
      </c>
      <c r="F722" s="677">
        <v>0</v>
      </c>
      <c r="G722" s="677">
        <v>0</v>
      </c>
      <c r="H722" s="677">
        <v>0</v>
      </c>
      <c r="I722" s="677">
        <v>0</v>
      </c>
      <c r="J722" s="677">
        <v>0</v>
      </c>
      <c r="K722" s="677">
        <v>0</v>
      </c>
      <c r="L722" s="677">
        <v>0</v>
      </c>
      <c r="M722" s="677">
        <v>0</v>
      </c>
      <c r="N722" s="678">
        <v>0</v>
      </c>
      <c r="O722" s="657"/>
      <c r="P722" s="658"/>
      <c r="Q722" s="658"/>
      <c r="R722" s="658"/>
      <c r="S722" s="658"/>
      <c r="T722" s="658"/>
      <c r="U722" s="658"/>
      <c r="V722" s="658"/>
      <c r="W722" s="658"/>
      <c r="X722" s="658"/>
      <c r="Y722" s="658"/>
      <c r="Z722" s="659"/>
      <c r="AA722" s="679">
        <v>0</v>
      </c>
      <c r="AB722" s="677">
        <v>0</v>
      </c>
      <c r="AC722" s="677">
        <v>0</v>
      </c>
      <c r="AD722" s="658">
        <v>0</v>
      </c>
      <c r="AE722" s="658">
        <v>0</v>
      </c>
      <c r="AF722" s="658"/>
      <c r="AG722" s="658"/>
      <c r="AH722" s="658"/>
      <c r="AI722" s="658"/>
      <c r="AJ722" s="658"/>
      <c r="AK722" s="658">
        <v>0</v>
      </c>
      <c r="AL722" s="658"/>
      <c r="AM722" s="658"/>
      <c r="AN722" s="658">
        <v>0</v>
      </c>
      <c r="AO722" s="658">
        <v>0</v>
      </c>
      <c r="AP722" s="658">
        <v>0</v>
      </c>
      <c r="AQ722" s="658">
        <v>0</v>
      </c>
      <c r="AR722" s="658">
        <v>0</v>
      </c>
      <c r="AS722" s="658">
        <v>0</v>
      </c>
      <c r="AT722" s="658">
        <v>0</v>
      </c>
      <c r="AU722" s="658">
        <v>0</v>
      </c>
      <c r="AV722" s="657"/>
      <c r="AW722" s="677">
        <v>0</v>
      </c>
      <c r="AX722" s="658"/>
      <c r="AY722" s="658"/>
      <c r="AZ722" s="658"/>
      <c r="BA722" s="658"/>
      <c r="BB722" s="658"/>
      <c r="BC722" s="658"/>
      <c r="BD722" s="658"/>
      <c r="BE722" s="678">
        <v>0</v>
      </c>
      <c r="BF722" s="417"/>
      <c r="BG722" s="408"/>
      <c r="BH722" s="408"/>
      <c r="BI722" s="408"/>
      <c r="BJ722" s="408"/>
      <c r="BK722" s="408"/>
    </row>
    <row r="723" spans="1:63" s="416" customFormat="1" ht="25.5">
      <c r="A723" s="411">
        <v>24</v>
      </c>
      <c r="B723" s="688" t="s">
        <v>95</v>
      </c>
      <c r="C723" s="657">
        <v>0</v>
      </c>
      <c r="D723" s="658">
        <v>0</v>
      </c>
      <c r="E723" s="658">
        <v>7.1509999999999998</v>
      </c>
      <c r="F723" s="658">
        <v>0.5</v>
      </c>
      <c r="G723" s="658">
        <v>0</v>
      </c>
      <c r="H723" s="658">
        <v>0</v>
      </c>
      <c r="I723" s="658">
        <v>0</v>
      </c>
      <c r="J723" s="658">
        <v>0</v>
      </c>
      <c r="K723" s="658">
        <v>0</v>
      </c>
      <c r="L723" s="658">
        <v>0</v>
      </c>
      <c r="M723" s="658">
        <v>7.1509999999999998</v>
      </c>
      <c r="N723" s="659">
        <v>0.5</v>
      </c>
      <c r="O723" s="689">
        <v>0</v>
      </c>
      <c r="P723" s="690">
        <v>0</v>
      </c>
      <c r="Q723" s="690">
        <v>0</v>
      </c>
      <c r="R723" s="690">
        <v>0</v>
      </c>
      <c r="S723" s="690">
        <v>0</v>
      </c>
      <c r="T723" s="690">
        <v>0</v>
      </c>
      <c r="U723" s="690">
        <v>0</v>
      </c>
      <c r="V723" s="690">
        <v>0</v>
      </c>
      <c r="W723" s="690">
        <v>0</v>
      </c>
      <c r="X723" s="690">
        <v>0</v>
      </c>
      <c r="Y723" s="690">
        <v>0</v>
      </c>
      <c r="Z723" s="691">
        <v>0</v>
      </c>
      <c r="AA723" s="674">
        <v>40.736719520000001</v>
      </c>
      <c r="AB723" s="677">
        <v>0</v>
      </c>
      <c r="AC723" s="677">
        <v>0</v>
      </c>
      <c r="AD723" s="690">
        <v>7.1509999999999998</v>
      </c>
      <c r="AE723" s="690">
        <v>0.5</v>
      </c>
      <c r="AF723" s="690"/>
      <c r="AG723" s="690"/>
      <c r="AH723" s="690"/>
      <c r="AI723" s="690"/>
      <c r="AJ723" s="690">
        <v>7.1509999999999998</v>
      </c>
      <c r="AK723" s="690">
        <v>0.5</v>
      </c>
      <c r="AL723" s="690"/>
      <c r="AM723" s="690"/>
      <c r="AN723" s="690">
        <v>0</v>
      </c>
      <c r="AO723" s="690">
        <v>0</v>
      </c>
      <c r="AP723" s="690">
        <v>0</v>
      </c>
      <c r="AQ723" s="690">
        <v>0</v>
      </c>
      <c r="AR723" s="690">
        <v>0</v>
      </c>
      <c r="AS723" s="690">
        <v>0</v>
      </c>
      <c r="AT723" s="690">
        <v>7.1509999999999998</v>
      </c>
      <c r="AU723" s="690">
        <v>0.5</v>
      </c>
      <c r="AV723" s="657">
        <v>0</v>
      </c>
      <c r="AW723" s="658">
        <v>40.736719520000001</v>
      </c>
      <c r="AX723" s="658">
        <v>0</v>
      </c>
      <c r="AY723" s="658">
        <v>0</v>
      </c>
      <c r="AZ723" s="658">
        <v>40.736719520000001</v>
      </c>
      <c r="BA723" s="658">
        <v>0</v>
      </c>
      <c r="BB723" s="658">
        <v>0</v>
      </c>
      <c r="BC723" s="658">
        <v>0</v>
      </c>
      <c r="BD723" s="658">
        <v>0</v>
      </c>
      <c r="BE723" s="673">
        <v>40.736719520000001</v>
      </c>
      <c r="BF723" s="417"/>
    </row>
    <row r="724" spans="1:63" s="390" customFormat="1" ht="12.75">
      <c r="A724" s="410"/>
      <c r="B724" s="360" t="s">
        <v>361</v>
      </c>
      <c r="C724" s="676">
        <v>0</v>
      </c>
      <c r="D724" s="677">
        <v>0</v>
      </c>
      <c r="E724" s="677">
        <v>7.1509999999999998</v>
      </c>
      <c r="F724" s="677">
        <v>0.5</v>
      </c>
      <c r="G724" s="677">
        <v>0</v>
      </c>
      <c r="H724" s="677">
        <v>0</v>
      </c>
      <c r="I724" s="677">
        <v>0</v>
      </c>
      <c r="J724" s="677">
        <v>0</v>
      </c>
      <c r="K724" s="677">
        <v>0</v>
      </c>
      <c r="L724" s="677">
        <v>0</v>
      </c>
      <c r="M724" s="677">
        <v>7.1509999999999998</v>
      </c>
      <c r="N724" s="678">
        <v>0.5</v>
      </c>
      <c r="O724" s="657">
        <v>0</v>
      </c>
      <c r="P724" s="658">
        <v>0</v>
      </c>
      <c r="Q724" s="658">
        <v>0</v>
      </c>
      <c r="R724" s="658">
        <v>0</v>
      </c>
      <c r="S724" s="658">
        <v>0</v>
      </c>
      <c r="T724" s="658">
        <v>0</v>
      </c>
      <c r="U724" s="658">
        <v>0</v>
      </c>
      <c r="V724" s="658">
        <v>0</v>
      </c>
      <c r="W724" s="658">
        <v>0</v>
      </c>
      <c r="X724" s="658">
        <v>0</v>
      </c>
      <c r="Y724" s="658">
        <v>0</v>
      </c>
      <c r="Z724" s="659">
        <v>0</v>
      </c>
      <c r="AA724" s="679">
        <v>40.736719520000001</v>
      </c>
      <c r="AB724" s="677">
        <v>0</v>
      </c>
      <c r="AC724" s="677">
        <v>0</v>
      </c>
      <c r="AD724" s="658">
        <v>7.1509999999999998</v>
      </c>
      <c r="AE724" s="658">
        <v>0.5</v>
      </c>
      <c r="AF724" s="658"/>
      <c r="AG724" s="658"/>
      <c r="AH724" s="658"/>
      <c r="AI724" s="658"/>
      <c r="AJ724" s="658">
        <v>7.1509999999999998</v>
      </c>
      <c r="AK724" s="658">
        <v>0.5</v>
      </c>
      <c r="AL724" s="658"/>
      <c r="AM724" s="658"/>
      <c r="AN724" s="658">
        <v>0</v>
      </c>
      <c r="AO724" s="658">
        <v>0</v>
      </c>
      <c r="AP724" s="658">
        <v>0</v>
      </c>
      <c r="AQ724" s="658">
        <v>0</v>
      </c>
      <c r="AR724" s="658">
        <v>0</v>
      </c>
      <c r="AS724" s="658">
        <v>0</v>
      </c>
      <c r="AT724" s="658">
        <v>7.1509999999999998</v>
      </c>
      <c r="AU724" s="658">
        <v>0.5</v>
      </c>
      <c r="AV724" s="676">
        <v>0</v>
      </c>
      <c r="AW724" s="677">
        <v>40.736719520000001</v>
      </c>
      <c r="AX724" s="677">
        <v>0</v>
      </c>
      <c r="AY724" s="677">
        <v>0</v>
      </c>
      <c r="AZ724" s="677">
        <v>40.736719520000001</v>
      </c>
      <c r="BA724" s="677">
        <v>0</v>
      </c>
      <c r="BB724" s="677">
        <v>0</v>
      </c>
      <c r="BC724" s="677">
        <v>0</v>
      </c>
      <c r="BD724" s="677">
        <v>0</v>
      </c>
      <c r="BE724" s="678">
        <v>40.736719520000001</v>
      </c>
      <c r="BF724" s="417"/>
      <c r="BG724" s="408"/>
      <c r="BH724" s="408"/>
      <c r="BI724" s="408"/>
      <c r="BJ724" s="408"/>
      <c r="BK724" s="408"/>
    </row>
    <row r="725" spans="1:63" s="390" customFormat="1" ht="12.75">
      <c r="A725" s="410"/>
      <c r="B725" s="360" t="s">
        <v>362</v>
      </c>
      <c r="C725" s="676">
        <v>0</v>
      </c>
      <c r="D725" s="677">
        <v>0</v>
      </c>
      <c r="E725" s="677">
        <v>7.1509999999999998</v>
      </c>
      <c r="F725" s="677">
        <v>0</v>
      </c>
      <c r="G725" s="677">
        <v>0</v>
      </c>
      <c r="H725" s="677">
        <v>0</v>
      </c>
      <c r="I725" s="677">
        <v>0</v>
      </c>
      <c r="J725" s="677">
        <v>0</v>
      </c>
      <c r="K725" s="677">
        <v>0</v>
      </c>
      <c r="L725" s="677">
        <v>0</v>
      </c>
      <c r="M725" s="677">
        <v>7.1509999999999998</v>
      </c>
      <c r="N725" s="678">
        <v>0</v>
      </c>
      <c r="O725" s="657">
        <v>0</v>
      </c>
      <c r="P725" s="658">
        <v>0</v>
      </c>
      <c r="Q725" s="658">
        <v>0</v>
      </c>
      <c r="R725" s="658">
        <v>0</v>
      </c>
      <c r="S725" s="658">
        <v>0</v>
      </c>
      <c r="T725" s="658">
        <v>0</v>
      </c>
      <c r="U725" s="658">
        <v>0</v>
      </c>
      <c r="V725" s="658">
        <v>0</v>
      </c>
      <c r="W725" s="658">
        <v>0</v>
      </c>
      <c r="X725" s="658">
        <v>0</v>
      </c>
      <c r="Y725" s="658">
        <v>0</v>
      </c>
      <c r="Z725" s="659">
        <v>0</v>
      </c>
      <c r="AA725" s="679">
        <v>9.6722136800000005</v>
      </c>
      <c r="AB725" s="677">
        <v>0</v>
      </c>
      <c r="AC725" s="677">
        <v>0</v>
      </c>
      <c r="AD725" s="658">
        <v>7.1509999999999998</v>
      </c>
      <c r="AE725" s="658">
        <v>0</v>
      </c>
      <c r="AF725" s="658"/>
      <c r="AG725" s="658"/>
      <c r="AH725" s="658"/>
      <c r="AI725" s="658"/>
      <c r="AJ725" s="658">
        <v>7.1509999999999998</v>
      </c>
      <c r="AK725" s="658">
        <v>0</v>
      </c>
      <c r="AL725" s="658"/>
      <c r="AM725" s="658"/>
      <c r="AN725" s="658">
        <v>0</v>
      </c>
      <c r="AO725" s="658">
        <v>0</v>
      </c>
      <c r="AP725" s="658">
        <v>0</v>
      </c>
      <c r="AQ725" s="658">
        <v>0</v>
      </c>
      <c r="AR725" s="658">
        <v>0</v>
      </c>
      <c r="AS725" s="658">
        <v>0</v>
      </c>
      <c r="AT725" s="658">
        <v>7.1509999999999998</v>
      </c>
      <c r="AU725" s="658">
        <v>0</v>
      </c>
      <c r="AV725" s="676">
        <v>0</v>
      </c>
      <c r="AW725" s="677">
        <v>9.6722136800000005</v>
      </c>
      <c r="AX725" s="677">
        <v>0</v>
      </c>
      <c r="AY725" s="677">
        <v>0</v>
      </c>
      <c r="AZ725" s="677">
        <v>9.6722136800000005</v>
      </c>
      <c r="BA725" s="677">
        <v>0</v>
      </c>
      <c r="BB725" s="677">
        <v>0</v>
      </c>
      <c r="BC725" s="677">
        <v>0</v>
      </c>
      <c r="BD725" s="677">
        <v>0</v>
      </c>
      <c r="BE725" s="678">
        <v>9.6722136800000005</v>
      </c>
      <c r="BF725" s="417"/>
      <c r="BG725" s="408"/>
      <c r="BH725" s="408"/>
      <c r="BI725" s="408"/>
      <c r="BJ725" s="408"/>
      <c r="BK725" s="408"/>
    </row>
    <row r="726" spans="1:63" s="412" customFormat="1" ht="12.75">
      <c r="A726" s="410"/>
      <c r="B726" s="360" t="s">
        <v>363</v>
      </c>
      <c r="C726" s="676">
        <v>0</v>
      </c>
      <c r="D726" s="677">
        <v>0</v>
      </c>
      <c r="E726" s="677">
        <v>6.726</v>
      </c>
      <c r="F726" s="677">
        <v>0</v>
      </c>
      <c r="G726" s="677">
        <v>0</v>
      </c>
      <c r="H726" s="677">
        <v>0</v>
      </c>
      <c r="I726" s="677">
        <v>0</v>
      </c>
      <c r="J726" s="677">
        <v>0</v>
      </c>
      <c r="K726" s="677">
        <v>0</v>
      </c>
      <c r="L726" s="677">
        <v>0</v>
      </c>
      <c r="M726" s="677">
        <v>6.726</v>
      </c>
      <c r="N726" s="678">
        <v>0</v>
      </c>
      <c r="O726" s="657">
        <v>0</v>
      </c>
      <c r="P726" s="658">
        <v>0</v>
      </c>
      <c r="Q726" s="658">
        <v>0</v>
      </c>
      <c r="R726" s="658">
        <v>0</v>
      </c>
      <c r="S726" s="658">
        <v>0</v>
      </c>
      <c r="T726" s="658">
        <v>0</v>
      </c>
      <c r="U726" s="658">
        <v>0</v>
      </c>
      <c r="V726" s="658">
        <v>0</v>
      </c>
      <c r="W726" s="658">
        <v>0</v>
      </c>
      <c r="X726" s="658">
        <v>0</v>
      </c>
      <c r="Y726" s="658">
        <v>0</v>
      </c>
      <c r="Z726" s="659">
        <v>0</v>
      </c>
      <c r="AA726" s="679">
        <v>8.2910924399999999</v>
      </c>
      <c r="AB726" s="677">
        <v>0</v>
      </c>
      <c r="AC726" s="677">
        <v>0</v>
      </c>
      <c r="AD726" s="658">
        <v>6.726</v>
      </c>
      <c r="AE726" s="658">
        <v>0</v>
      </c>
      <c r="AF726" s="658"/>
      <c r="AG726" s="658"/>
      <c r="AH726" s="658"/>
      <c r="AI726" s="658"/>
      <c r="AJ726" s="658">
        <v>6.726</v>
      </c>
      <c r="AK726" s="658">
        <v>0</v>
      </c>
      <c r="AL726" s="658"/>
      <c r="AM726" s="658"/>
      <c r="AN726" s="658">
        <v>0</v>
      </c>
      <c r="AO726" s="658">
        <v>0</v>
      </c>
      <c r="AP726" s="658">
        <v>0</v>
      </c>
      <c r="AQ726" s="658">
        <v>0</v>
      </c>
      <c r="AR726" s="658">
        <v>0</v>
      </c>
      <c r="AS726" s="658">
        <v>0</v>
      </c>
      <c r="AT726" s="658">
        <v>6.726</v>
      </c>
      <c r="AU726" s="658">
        <v>0</v>
      </c>
      <c r="AV726" s="676">
        <v>0</v>
      </c>
      <c r="AW726" s="677">
        <v>8.2910924399999999</v>
      </c>
      <c r="AX726" s="677">
        <v>0</v>
      </c>
      <c r="AY726" s="677">
        <v>0</v>
      </c>
      <c r="AZ726" s="677">
        <v>8.2910924399999999</v>
      </c>
      <c r="BA726" s="677">
        <v>0</v>
      </c>
      <c r="BB726" s="677">
        <v>0</v>
      </c>
      <c r="BC726" s="677">
        <v>0</v>
      </c>
      <c r="BD726" s="677">
        <v>0</v>
      </c>
      <c r="BE726" s="678">
        <v>8.2910924399999999</v>
      </c>
      <c r="BF726" s="417"/>
      <c r="BG726" s="408"/>
      <c r="BH726" s="408"/>
      <c r="BI726" s="408"/>
      <c r="BJ726" s="408"/>
      <c r="BK726" s="408"/>
    </row>
    <row r="727" spans="1:63" s="390" customFormat="1" ht="12.75">
      <c r="A727" s="410"/>
      <c r="B727" s="360" t="s">
        <v>364</v>
      </c>
      <c r="C727" s="676">
        <v>0</v>
      </c>
      <c r="D727" s="677">
        <v>0</v>
      </c>
      <c r="E727" s="677">
        <v>0</v>
      </c>
      <c r="F727" s="677">
        <v>0</v>
      </c>
      <c r="G727" s="677">
        <v>0</v>
      </c>
      <c r="H727" s="677">
        <v>0</v>
      </c>
      <c r="I727" s="677">
        <v>0</v>
      </c>
      <c r="J727" s="677">
        <v>0</v>
      </c>
      <c r="K727" s="677">
        <v>0</v>
      </c>
      <c r="L727" s="677">
        <v>0</v>
      </c>
      <c r="M727" s="677">
        <v>0</v>
      </c>
      <c r="N727" s="678">
        <v>0</v>
      </c>
      <c r="O727" s="657"/>
      <c r="P727" s="658"/>
      <c r="Q727" s="658"/>
      <c r="R727" s="658"/>
      <c r="S727" s="658"/>
      <c r="T727" s="658"/>
      <c r="U727" s="658"/>
      <c r="V727" s="658"/>
      <c r="W727" s="658"/>
      <c r="X727" s="658"/>
      <c r="Y727" s="658"/>
      <c r="Z727" s="659"/>
      <c r="AA727" s="679">
        <v>0</v>
      </c>
      <c r="AB727" s="677">
        <v>0</v>
      </c>
      <c r="AC727" s="677">
        <v>0</v>
      </c>
      <c r="AD727" s="658">
        <v>0</v>
      </c>
      <c r="AE727" s="658">
        <v>0</v>
      </c>
      <c r="AF727" s="658"/>
      <c r="AG727" s="658"/>
      <c r="AH727" s="658"/>
      <c r="AI727" s="658"/>
      <c r="AJ727" s="658">
        <v>0</v>
      </c>
      <c r="AK727" s="658">
        <v>0</v>
      </c>
      <c r="AL727" s="658"/>
      <c r="AM727" s="658"/>
      <c r="AN727" s="658">
        <v>0</v>
      </c>
      <c r="AO727" s="658">
        <v>0</v>
      </c>
      <c r="AP727" s="658">
        <v>0</v>
      </c>
      <c r="AQ727" s="658">
        <v>0</v>
      </c>
      <c r="AR727" s="658">
        <v>0</v>
      </c>
      <c r="AS727" s="658">
        <v>0</v>
      </c>
      <c r="AT727" s="658">
        <v>0</v>
      </c>
      <c r="AU727" s="658">
        <v>0</v>
      </c>
      <c r="AV727" s="676"/>
      <c r="AW727" s="677">
        <v>0</v>
      </c>
      <c r="AX727" s="677"/>
      <c r="AY727" s="677"/>
      <c r="AZ727" s="677"/>
      <c r="BA727" s="677"/>
      <c r="BB727" s="677"/>
      <c r="BC727" s="677"/>
      <c r="BD727" s="677"/>
      <c r="BE727" s="678">
        <v>0</v>
      </c>
      <c r="BF727" s="417"/>
      <c r="BG727" s="408"/>
      <c r="BH727" s="408"/>
      <c r="BI727" s="408"/>
      <c r="BJ727" s="408"/>
      <c r="BK727" s="408"/>
    </row>
    <row r="728" spans="1:63" s="390" customFormat="1" ht="12.75">
      <c r="A728" s="410"/>
      <c r="B728" s="360" t="s">
        <v>365</v>
      </c>
      <c r="C728" s="676">
        <v>0</v>
      </c>
      <c r="D728" s="677">
        <v>0</v>
      </c>
      <c r="E728" s="677">
        <v>0</v>
      </c>
      <c r="F728" s="677">
        <v>0</v>
      </c>
      <c r="G728" s="677">
        <v>0</v>
      </c>
      <c r="H728" s="677">
        <v>0</v>
      </c>
      <c r="I728" s="677">
        <v>0</v>
      </c>
      <c r="J728" s="677">
        <v>0</v>
      </c>
      <c r="K728" s="677">
        <v>0</v>
      </c>
      <c r="L728" s="677">
        <v>0</v>
      </c>
      <c r="M728" s="677">
        <v>0</v>
      </c>
      <c r="N728" s="678">
        <v>0</v>
      </c>
      <c r="O728" s="657"/>
      <c r="P728" s="658"/>
      <c r="Q728" s="658"/>
      <c r="R728" s="658"/>
      <c r="S728" s="658"/>
      <c r="T728" s="658"/>
      <c r="U728" s="658"/>
      <c r="V728" s="658"/>
      <c r="W728" s="658"/>
      <c r="X728" s="658"/>
      <c r="Y728" s="658"/>
      <c r="Z728" s="659"/>
      <c r="AA728" s="679">
        <v>0</v>
      </c>
      <c r="AB728" s="677">
        <v>0</v>
      </c>
      <c r="AC728" s="677">
        <v>0</v>
      </c>
      <c r="AD728" s="658">
        <v>0</v>
      </c>
      <c r="AE728" s="658">
        <v>0</v>
      </c>
      <c r="AF728" s="658"/>
      <c r="AG728" s="658"/>
      <c r="AH728" s="658"/>
      <c r="AI728" s="658"/>
      <c r="AJ728" s="658">
        <v>0</v>
      </c>
      <c r="AK728" s="658">
        <v>0</v>
      </c>
      <c r="AL728" s="658"/>
      <c r="AM728" s="658"/>
      <c r="AN728" s="658">
        <v>0</v>
      </c>
      <c r="AO728" s="658">
        <v>0</v>
      </c>
      <c r="AP728" s="658">
        <v>0</v>
      </c>
      <c r="AQ728" s="658">
        <v>0</v>
      </c>
      <c r="AR728" s="658">
        <v>0</v>
      </c>
      <c r="AS728" s="658">
        <v>0</v>
      </c>
      <c r="AT728" s="658">
        <v>0</v>
      </c>
      <c r="AU728" s="658">
        <v>0</v>
      </c>
      <c r="AV728" s="676"/>
      <c r="AW728" s="677">
        <v>0</v>
      </c>
      <c r="AX728" s="677"/>
      <c r="AY728" s="677"/>
      <c r="AZ728" s="677"/>
      <c r="BA728" s="677"/>
      <c r="BB728" s="677"/>
      <c r="BC728" s="677"/>
      <c r="BD728" s="677"/>
      <c r="BE728" s="678">
        <v>0</v>
      </c>
      <c r="BF728" s="417"/>
      <c r="BG728" s="408"/>
      <c r="BH728" s="408"/>
      <c r="BI728" s="408"/>
      <c r="BJ728" s="408"/>
      <c r="BK728" s="408"/>
    </row>
    <row r="729" spans="1:63" s="390" customFormat="1" ht="12.75">
      <c r="A729" s="410"/>
      <c r="B729" s="360" t="s">
        <v>366</v>
      </c>
      <c r="C729" s="676">
        <v>0</v>
      </c>
      <c r="D729" s="677">
        <v>0</v>
      </c>
      <c r="E729" s="677">
        <v>3.7759999999999998</v>
      </c>
      <c r="F729" s="677">
        <v>0</v>
      </c>
      <c r="G729" s="677">
        <v>0</v>
      </c>
      <c r="H729" s="677">
        <v>0</v>
      </c>
      <c r="I729" s="677">
        <v>0</v>
      </c>
      <c r="J729" s="677">
        <v>0</v>
      </c>
      <c r="K729" s="677">
        <v>0</v>
      </c>
      <c r="L729" s="677">
        <v>0</v>
      </c>
      <c r="M729" s="677">
        <v>3.7759999999999998</v>
      </c>
      <c r="N729" s="678">
        <v>0</v>
      </c>
      <c r="O729" s="657"/>
      <c r="P729" s="658"/>
      <c r="Q729" s="658"/>
      <c r="R729" s="658"/>
      <c r="S729" s="658"/>
      <c r="T729" s="658"/>
      <c r="U729" s="658"/>
      <c r="V729" s="658"/>
      <c r="W729" s="658"/>
      <c r="X729" s="658"/>
      <c r="Y729" s="658"/>
      <c r="Z729" s="659"/>
      <c r="AA729" s="679">
        <v>6.0925500899999996</v>
      </c>
      <c r="AB729" s="677">
        <v>0</v>
      </c>
      <c r="AC729" s="677">
        <v>0</v>
      </c>
      <c r="AD729" s="658">
        <v>3.7759999999999998</v>
      </c>
      <c r="AE729" s="658">
        <v>0</v>
      </c>
      <c r="AF729" s="658"/>
      <c r="AG729" s="658"/>
      <c r="AH729" s="658"/>
      <c r="AI729" s="658"/>
      <c r="AJ729" s="658">
        <v>3.7759999999999998</v>
      </c>
      <c r="AK729" s="658">
        <v>0</v>
      </c>
      <c r="AL729" s="658"/>
      <c r="AM729" s="658"/>
      <c r="AN729" s="658">
        <v>0</v>
      </c>
      <c r="AO729" s="658">
        <v>0</v>
      </c>
      <c r="AP729" s="658">
        <v>0</v>
      </c>
      <c r="AQ729" s="658">
        <v>0</v>
      </c>
      <c r="AR729" s="658">
        <v>0</v>
      </c>
      <c r="AS729" s="658">
        <v>0</v>
      </c>
      <c r="AT729" s="658">
        <v>3.7759999999999998</v>
      </c>
      <c r="AU729" s="658">
        <v>0</v>
      </c>
      <c r="AV729" s="676"/>
      <c r="AW729" s="677">
        <v>6.0925500899999996</v>
      </c>
      <c r="AX729" s="677"/>
      <c r="AY729" s="677"/>
      <c r="AZ729" s="677">
        <v>6.0925500899999996</v>
      </c>
      <c r="BA729" s="677"/>
      <c r="BB729" s="677"/>
      <c r="BC729" s="677"/>
      <c r="BD729" s="677"/>
      <c r="BE729" s="678">
        <v>6.0925500899999996</v>
      </c>
      <c r="BF729" s="417"/>
      <c r="BG729" s="408"/>
      <c r="BH729" s="408"/>
      <c r="BI729" s="408"/>
      <c r="BJ729" s="408"/>
      <c r="BK729" s="408"/>
    </row>
    <row r="730" spans="1:63" s="390" customFormat="1" ht="12.75">
      <c r="A730" s="410"/>
      <c r="B730" s="360" t="s">
        <v>367</v>
      </c>
      <c r="C730" s="676">
        <v>0</v>
      </c>
      <c r="D730" s="677">
        <v>0</v>
      </c>
      <c r="E730" s="677">
        <v>2.95</v>
      </c>
      <c r="F730" s="677">
        <v>0</v>
      </c>
      <c r="G730" s="677">
        <v>0</v>
      </c>
      <c r="H730" s="677">
        <v>0</v>
      </c>
      <c r="I730" s="677">
        <v>0</v>
      </c>
      <c r="J730" s="677">
        <v>0</v>
      </c>
      <c r="K730" s="677">
        <v>0</v>
      </c>
      <c r="L730" s="677">
        <v>0</v>
      </c>
      <c r="M730" s="677">
        <v>2.95</v>
      </c>
      <c r="N730" s="678">
        <v>0</v>
      </c>
      <c r="O730" s="657"/>
      <c r="P730" s="658"/>
      <c r="Q730" s="658"/>
      <c r="R730" s="658"/>
      <c r="S730" s="658"/>
      <c r="T730" s="658"/>
      <c r="U730" s="658"/>
      <c r="V730" s="658"/>
      <c r="W730" s="658"/>
      <c r="X730" s="658"/>
      <c r="Y730" s="658"/>
      <c r="Z730" s="659"/>
      <c r="AA730" s="679">
        <v>2.1985423500000003</v>
      </c>
      <c r="AB730" s="677">
        <v>0</v>
      </c>
      <c r="AC730" s="677">
        <v>0</v>
      </c>
      <c r="AD730" s="658">
        <v>2.95</v>
      </c>
      <c r="AE730" s="658">
        <v>0</v>
      </c>
      <c r="AF730" s="658"/>
      <c r="AG730" s="658"/>
      <c r="AH730" s="658"/>
      <c r="AI730" s="658"/>
      <c r="AJ730" s="658">
        <v>2.95</v>
      </c>
      <c r="AK730" s="658">
        <v>0</v>
      </c>
      <c r="AL730" s="658"/>
      <c r="AM730" s="658"/>
      <c r="AN730" s="658">
        <v>0</v>
      </c>
      <c r="AO730" s="658">
        <v>0</v>
      </c>
      <c r="AP730" s="658">
        <v>0</v>
      </c>
      <c r="AQ730" s="658">
        <v>0</v>
      </c>
      <c r="AR730" s="658">
        <v>0</v>
      </c>
      <c r="AS730" s="658">
        <v>0</v>
      </c>
      <c r="AT730" s="658">
        <v>2.95</v>
      </c>
      <c r="AU730" s="658">
        <v>0</v>
      </c>
      <c r="AV730" s="676"/>
      <c r="AW730" s="677">
        <v>2.1985423500000003</v>
      </c>
      <c r="AX730" s="677"/>
      <c r="AY730" s="677"/>
      <c r="AZ730" s="677">
        <v>2.1985423500000003</v>
      </c>
      <c r="BA730" s="677"/>
      <c r="BB730" s="677"/>
      <c r="BC730" s="677"/>
      <c r="BD730" s="677"/>
      <c r="BE730" s="678">
        <v>2.1985423500000003</v>
      </c>
      <c r="BF730" s="417"/>
      <c r="BG730" s="408"/>
      <c r="BH730" s="408"/>
      <c r="BI730" s="408"/>
      <c r="BJ730" s="408"/>
      <c r="BK730" s="408"/>
    </row>
    <row r="731" spans="1:63" s="412" customFormat="1" ht="12.75">
      <c r="A731" s="410"/>
      <c r="B731" s="360" t="s">
        <v>368</v>
      </c>
      <c r="C731" s="676">
        <v>0</v>
      </c>
      <c r="D731" s="677">
        <v>0</v>
      </c>
      <c r="E731" s="677">
        <v>0.42499999999999999</v>
      </c>
      <c r="F731" s="677">
        <v>0</v>
      </c>
      <c r="G731" s="677">
        <v>0</v>
      </c>
      <c r="H731" s="677">
        <v>0</v>
      </c>
      <c r="I731" s="677">
        <v>0</v>
      </c>
      <c r="J731" s="677">
        <v>0</v>
      </c>
      <c r="K731" s="677">
        <v>0</v>
      </c>
      <c r="L731" s="677">
        <v>0</v>
      </c>
      <c r="M731" s="677">
        <v>0.42499999999999999</v>
      </c>
      <c r="N731" s="678">
        <v>0</v>
      </c>
      <c r="O731" s="657">
        <v>0</v>
      </c>
      <c r="P731" s="658">
        <v>0</v>
      </c>
      <c r="Q731" s="658">
        <v>0</v>
      </c>
      <c r="R731" s="658">
        <v>0</v>
      </c>
      <c r="S731" s="658">
        <v>0</v>
      </c>
      <c r="T731" s="658">
        <v>0</v>
      </c>
      <c r="U731" s="658">
        <v>0</v>
      </c>
      <c r="V731" s="658">
        <v>0</v>
      </c>
      <c r="W731" s="658">
        <v>0</v>
      </c>
      <c r="X731" s="658">
        <v>0</v>
      </c>
      <c r="Y731" s="658">
        <v>0</v>
      </c>
      <c r="Z731" s="659">
        <v>0</v>
      </c>
      <c r="AA731" s="679">
        <v>1.3811212399999999</v>
      </c>
      <c r="AB731" s="677">
        <v>0</v>
      </c>
      <c r="AC731" s="677">
        <v>0</v>
      </c>
      <c r="AD731" s="658">
        <v>0.42499999999999999</v>
      </c>
      <c r="AE731" s="658">
        <v>0</v>
      </c>
      <c r="AF731" s="658"/>
      <c r="AG731" s="658"/>
      <c r="AH731" s="658"/>
      <c r="AI731" s="658"/>
      <c r="AJ731" s="658">
        <v>0.42499999999999999</v>
      </c>
      <c r="AK731" s="658">
        <v>0</v>
      </c>
      <c r="AL731" s="658"/>
      <c r="AM731" s="658"/>
      <c r="AN731" s="658">
        <v>0</v>
      </c>
      <c r="AO731" s="658">
        <v>0</v>
      </c>
      <c r="AP731" s="658">
        <v>0</v>
      </c>
      <c r="AQ731" s="658">
        <v>0</v>
      </c>
      <c r="AR731" s="658">
        <v>0</v>
      </c>
      <c r="AS731" s="658">
        <v>0</v>
      </c>
      <c r="AT731" s="658">
        <v>0.42499999999999999</v>
      </c>
      <c r="AU731" s="658">
        <v>0</v>
      </c>
      <c r="AV731" s="676">
        <v>0</v>
      </c>
      <c r="AW731" s="677">
        <v>1.3811212399999999</v>
      </c>
      <c r="AX731" s="677">
        <v>0</v>
      </c>
      <c r="AY731" s="677">
        <v>0</v>
      </c>
      <c r="AZ731" s="677">
        <v>1.3811212399999999</v>
      </c>
      <c r="BA731" s="677">
        <v>0</v>
      </c>
      <c r="BB731" s="677">
        <v>0</v>
      </c>
      <c r="BC731" s="677">
        <v>0</v>
      </c>
      <c r="BD731" s="677">
        <v>0</v>
      </c>
      <c r="BE731" s="678">
        <v>1.3811212399999999</v>
      </c>
      <c r="BF731" s="417"/>
      <c r="BG731" s="408"/>
      <c r="BH731" s="408"/>
      <c r="BI731" s="408"/>
      <c r="BJ731" s="408"/>
      <c r="BK731" s="408"/>
    </row>
    <row r="732" spans="1:63" s="390" customFormat="1" ht="12.75">
      <c r="A732" s="410"/>
      <c r="B732" s="360" t="s">
        <v>369</v>
      </c>
      <c r="C732" s="676">
        <v>0</v>
      </c>
      <c r="D732" s="677">
        <v>0</v>
      </c>
      <c r="E732" s="677">
        <v>0</v>
      </c>
      <c r="F732" s="677">
        <v>0</v>
      </c>
      <c r="G732" s="677">
        <v>0</v>
      </c>
      <c r="H732" s="677">
        <v>0</v>
      </c>
      <c r="I732" s="677">
        <v>0</v>
      </c>
      <c r="J732" s="677">
        <v>0</v>
      </c>
      <c r="K732" s="677">
        <v>0</v>
      </c>
      <c r="L732" s="677">
        <v>0</v>
      </c>
      <c r="M732" s="677">
        <v>0</v>
      </c>
      <c r="N732" s="678">
        <v>0</v>
      </c>
      <c r="O732" s="657"/>
      <c r="P732" s="658"/>
      <c r="Q732" s="658"/>
      <c r="R732" s="658"/>
      <c r="S732" s="658"/>
      <c r="T732" s="658"/>
      <c r="U732" s="658"/>
      <c r="V732" s="658"/>
      <c r="W732" s="658"/>
      <c r="X732" s="658"/>
      <c r="Y732" s="658"/>
      <c r="Z732" s="659"/>
      <c r="AA732" s="679">
        <v>0</v>
      </c>
      <c r="AB732" s="677">
        <v>0</v>
      </c>
      <c r="AC732" s="677">
        <v>0</v>
      </c>
      <c r="AD732" s="658">
        <v>0</v>
      </c>
      <c r="AE732" s="658">
        <v>0</v>
      </c>
      <c r="AF732" s="658"/>
      <c r="AG732" s="658"/>
      <c r="AH732" s="658"/>
      <c r="AI732" s="658"/>
      <c r="AJ732" s="658">
        <v>0</v>
      </c>
      <c r="AK732" s="658">
        <v>0</v>
      </c>
      <c r="AL732" s="658"/>
      <c r="AM732" s="658"/>
      <c r="AN732" s="658">
        <v>0</v>
      </c>
      <c r="AO732" s="658">
        <v>0</v>
      </c>
      <c r="AP732" s="658">
        <v>0</v>
      </c>
      <c r="AQ732" s="658">
        <v>0</v>
      </c>
      <c r="AR732" s="658">
        <v>0</v>
      </c>
      <c r="AS732" s="658">
        <v>0</v>
      </c>
      <c r="AT732" s="658">
        <v>0</v>
      </c>
      <c r="AU732" s="658">
        <v>0</v>
      </c>
      <c r="AV732" s="676"/>
      <c r="AW732" s="677">
        <v>0</v>
      </c>
      <c r="AX732" s="677"/>
      <c r="AY732" s="677"/>
      <c r="AZ732" s="677"/>
      <c r="BA732" s="677"/>
      <c r="BB732" s="677"/>
      <c r="BC732" s="677"/>
      <c r="BD732" s="677"/>
      <c r="BE732" s="678">
        <v>0</v>
      </c>
      <c r="BF732" s="417"/>
      <c r="BG732" s="408"/>
      <c r="BH732" s="408"/>
      <c r="BI732" s="408"/>
      <c r="BJ732" s="408"/>
      <c r="BK732" s="408"/>
    </row>
    <row r="733" spans="1:63" s="390" customFormat="1" ht="12.75">
      <c r="A733" s="410"/>
      <c r="B733" s="360" t="s">
        <v>370</v>
      </c>
      <c r="C733" s="676">
        <v>0</v>
      </c>
      <c r="D733" s="677">
        <v>0</v>
      </c>
      <c r="E733" s="677">
        <v>0</v>
      </c>
      <c r="F733" s="677">
        <v>0</v>
      </c>
      <c r="G733" s="677">
        <v>0</v>
      </c>
      <c r="H733" s="677">
        <v>0</v>
      </c>
      <c r="I733" s="677">
        <v>0</v>
      </c>
      <c r="J733" s="677">
        <v>0</v>
      </c>
      <c r="K733" s="677">
        <v>0</v>
      </c>
      <c r="L733" s="677">
        <v>0</v>
      </c>
      <c r="M733" s="677">
        <v>0</v>
      </c>
      <c r="N733" s="678">
        <v>0</v>
      </c>
      <c r="O733" s="657"/>
      <c r="P733" s="658"/>
      <c r="Q733" s="658"/>
      <c r="R733" s="658"/>
      <c r="S733" s="658"/>
      <c r="T733" s="658"/>
      <c r="U733" s="658"/>
      <c r="V733" s="658"/>
      <c r="W733" s="658"/>
      <c r="X733" s="658"/>
      <c r="Y733" s="658"/>
      <c r="Z733" s="659"/>
      <c r="AA733" s="679">
        <v>0</v>
      </c>
      <c r="AB733" s="677">
        <v>0</v>
      </c>
      <c r="AC733" s="677">
        <v>0</v>
      </c>
      <c r="AD733" s="658">
        <v>0</v>
      </c>
      <c r="AE733" s="658">
        <v>0</v>
      </c>
      <c r="AF733" s="658"/>
      <c r="AG733" s="658"/>
      <c r="AH733" s="658"/>
      <c r="AI733" s="658"/>
      <c r="AJ733" s="658">
        <v>0</v>
      </c>
      <c r="AK733" s="658">
        <v>0</v>
      </c>
      <c r="AL733" s="658"/>
      <c r="AM733" s="658"/>
      <c r="AN733" s="658">
        <v>0</v>
      </c>
      <c r="AO733" s="658">
        <v>0</v>
      </c>
      <c r="AP733" s="658">
        <v>0</v>
      </c>
      <c r="AQ733" s="658">
        <v>0</v>
      </c>
      <c r="AR733" s="658">
        <v>0</v>
      </c>
      <c r="AS733" s="658">
        <v>0</v>
      </c>
      <c r="AT733" s="658">
        <v>0</v>
      </c>
      <c r="AU733" s="658">
        <v>0</v>
      </c>
      <c r="AV733" s="676"/>
      <c r="AW733" s="677">
        <v>0</v>
      </c>
      <c r="AX733" s="677"/>
      <c r="AY733" s="677"/>
      <c r="AZ733" s="677"/>
      <c r="BA733" s="677"/>
      <c r="BB733" s="677"/>
      <c r="BC733" s="677"/>
      <c r="BD733" s="677"/>
      <c r="BE733" s="678">
        <v>0</v>
      </c>
      <c r="BF733" s="417"/>
      <c r="BG733" s="408"/>
      <c r="BH733" s="408"/>
      <c r="BI733" s="408"/>
      <c r="BJ733" s="408"/>
      <c r="BK733" s="408"/>
    </row>
    <row r="734" spans="1:63" s="390" customFormat="1" ht="12.75">
      <c r="A734" s="410"/>
      <c r="B734" s="360" t="s">
        <v>371</v>
      </c>
      <c r="C734" s="676">
        <v>0</v>
      </c>
      <c r="D734" s="677">
        <v>0</v>
      </c>
      <c r="E734" s="677">
        <v>0.42499999999999999</v>
      </c>
      <c r="F734" s="677">
        <v>0</v>
      </c>
      <c r="G734" s="677">
        <v>0</v>
      </c>
      <c r="H734" s="677">
        <v>0</v>
      </c>
      <c r="I734" s="677">
        <v>0</v>
      </c>
      <c r="J734" s="677">
        <v>0</v>
      </c>
      <c r="K734" s="677">
        <v>0</v>
      </c>
      <c r="L734" s="677">
        <v>0</v>
      </c>
      <c r="M734" s="677">
        <v>0.42499999999999999</v>
      </c>
      <c r="N734" s="678">
        <v>0</v>
      </c>
      <c r="O734" s="657"/>
      <c r="P734" s="658"/>
      <c r="Q734" s="658"/>
      <c r="R734" s="658"/>
      <c r="S734" s="658"/>
      <c r="T734" s="658"/>
      <c r="U734" s="658"/>
      <c r="V734" s="658"/>
      <c r="W734" s="658"/>
      <c r="X734" s="658"/>
      <c r="Y734" s="658"/>
      <c r="Z734" s="659"/>
      <c r="AA734" s="679">
        <v>1.3811212399999999</v>
      </c>
      <c r="AB734" s="677">
        <v>0</v>
      </c>
      <c r="AC734" s="677">
        <v>0</v>
      </c>
      <c r="AD734" s="658">
        <v>0.42499999999999999</v>
      </c>
      <c r="AE734" s="658">
        <v>0</v>
      </c>
      <c r="AF734" s="658"/>
      <c r="AG734" s="658"/>
      <c r="AH734" s="658"/>
      <c r="AI734" s="658"/>
      <c r="AJ734" s="658">
        <v>0.42499999999999999</v>
      </c>
      <c r="AK734" s="658">
        <v>0</v>
      </c>
      <c r="AL734" s="658"/>
      <c r="AM734" s="658"/>
      <c r="AN734" s="658">
        <v>0</v>
      </c>
      <c r="AO734" s="658">
        <v>0</v>
      </c>
      <c r="AP734" s="658">
        <v>0</v>
      </c>
      <c r="AQ734" s="658">
        <v>0</v>
      </c>
      <c r="AR734" s="658">
        <v>0</v>
      </c>
      <c r="AS734" s="658">
        <v>0</v>
      </c>
      <c r="AT734" s="658">
        <v>0.42499999999999999</v>
      </c>
      <c r="AU734" s="658">
        <v>0</v>
      </c>
      <c r="AV734" s="676"/>
      <c r="AW734" s="677">
        <v>1.3811212399999999</v>
      </c>
      <c r="AX734" s="677"/>
      <c r="AY734" s="677"/>
      <c r="AZ734" s="677">
        <v>1.3811212399999999</v>
      </c>
      <c r="BA734" s="677"/>
      <c r="BB734" s="677"/>
      <c r="BC734" s="677"/>
      <c r="BD734" s="677"/>
      <c r="BE734" s="678">
        <v>1.3811212399999999</v>
      </c>
      <c r="BF734" s="417"/>
      <c r="BG734" s="408"/>
      <c r="BH734" s="408"/>
      <c r="BI734" s="408"/>
      <c r="BJ734" s="408"/>
      <c r="BK734" s="408"/>
    </row>
    <row r="735" spans="1:63" s="390" customFormat="1" ht="12.75">
      <c r="A735" s="410"/>
      <c r="B735" s="360" t="s">
        <v>372</v>
      </c>
      <c r="C735" s="676">
        <v>0</v>
      </c>
      <c r="D735" s="677">
        <v>0</v>
      </c>
      <c r="E735" s="677">
        <v>0</v>
      </c>
      <c r="F735" s="677">
        <v>0</v>
      </c>
      <c r="G735" s="677">
        <v>0</v>
      </c>
      <c r="H735" s="677">
        <v>0</v>
      </c>
      <c r="I735" s="677">
        <v>0</v>
      </c>
      <c r="J735" s="677">
        <v>0</v>
      </c>
      <c r="K735" s="677">
        <v>0</v>
      </c>
      <c r="L735" s="677">
        <v>0</v>
      </c>
      <c r="M735" s="677">
        <v>0</v>
      </c>
      <c r="N735" s="678">
        <v>0</v>
      </c>
      <c r="O735" s="657"/>
      <c r="P735" s="658"/>
      <c r="Q735" s="658"/>
      <c r="R735" s="658"/>
      <c r="S735" s="658"/>
      <c r="T735" s="658"/>
      <c r="U735" s="658"/>
      <c r="V735" s="658"/>
      <c r="W735" s="658"/>
      <c r="X735" s="658"/>
      <c r="Y735" s="658"/>
      <c r="Z735" s="659"/>
      <c r="AA735" s="679">
        <v>0</v>
      </c>
      <c r="AB735" s="677">
        <v>0</v>
      </c>
      <c r="AC735" s="677">
        <v>0</v>
      </c>
      <c r="AD735" s="658">
        <v>0</v>
      </c>
      <c r="AE735" s="658">
        <v>0</v>
      </c>
      <c r="AF735" s="658"/>
      <c r="AG735" s="658"/>
      <c r="AH735" s="658"/>
      <c r="AI735" s="658"/>
      <c r="AJ735" s="658">
        <v>0</v>
      </c>
      <c r="AK735" s="658">
        <v>0</v>
      </c>
      <c r="AL735" s="658"/>
      <c r="AM735" s="658"/>
      <c r="AN735" s="658">
        <v>0</v>
      </c>
      <c r="AO735" s="658">
        <v>0</v>
      </c>
      <c r="AP735" s="658">
        <v>0</v>
      </c>
      <c r="AQ735" s="658">
        <v>0</v>
      </c>
      <c r="AR735" s="658">
        <v>0</v>
      </c>
      <c r="AS735" s="658">
        <v>0</v>
      </c>
      <c r="AT735" s="658">
        <v>0</v>
      </c>
      <c r="AU735" s="658">
        <v>0</v>
      </c>
      <c r="AV735" s="676"/>
      <c r="AW735" s="677">
        <v>0</v>
      </c>
      <c r="AX735" s="677"/>
      <c r="AY735" s="677"/>
      <c r="AZ735" s="677"/>
      <c r="BA735" s="677"/>
      <c r="BB735" s="677"/>
      <c r="BC735" s="677"/>
      <c r="BD735" s="677"/>
      <c r="BE735" s="678">
        <v>0</v>
      </c>
      <c r="BF735" s="417"/>
      <c r="BG735" s="408"/>
      <c r="BH735" s="408"/>
      <c r="BI735" s="408"/>
      <c r="BJ735" s="408"/>
      <c r="BK735" s="408"/>
    </row>
    <row r="736" spans="1:63" s="412" customFormat="1" ht="12.75">
      <c r="A736" s="410"/>
      <c r="B736" s="360" t="s">
        <v>373</v>
      </c>
      <c r="C736" s="676">
        <v>0</v>
      </c>
      <c r="D736" s="677">
        <v>0</v>
      </c>
      <c r="E736" s="677">
        <v>0</v>
      </c>
      <c r="F736" s="677">
        <v>0.5</v>
      </c>
      <c r="G736" s="677">
        <v>0</v>
      </c>
      <c r="H736" s="677">
        <v>0</v>
      </c>
      <c r="I736" s="677">
        <v>0</v>
      </c>
      <c r="J736" s="677">
        <v>0</v>
      </c>
      <c r="K736" s="677">
        <v>0</v>
      </c>
      <c r="L736" s="677">
        <v>0</v>
      </c>
      <c r="M736" s="677">
        <v>0</v>
      </c>
      <c r="N736" s="678">
        <v>0.5</v>
      </c>
      <c r="O736" s="657">
        <v>0</v>
      </c>
      <c r="P736" s="658">
        <v>0</v>
      </c>
      <c r="Q736" s="658">
        <v>0</v>
      </c>
      <c r="R736" s="658">
        <v>0</v>
      </c>
      <c r="S736" s="658">
        <v>0</v>
      </c>
      <c r="T736" s="658">
        <v>0</v>
      </c>
      <c r="U736" s="658">
        <v>0</v>
      </c>
      <c r="V736" s="658">
        <v>0</v>
      </c>
      <c r="W736" s="658">
        <v>0</v>
      </c>
      <c r="X736" s="658">
        <v>0</v>
      </c>
      <c r="Y736" s="658">
        <v>0</v>
      </c>
      <c r="Z736" s="659">
        <v>0</v>
      </c>
      <c r="AA736" s="679">
        <v>31.064505839999999</v>
      </c>
      <c r="AB736" s="677">
        <v>0</v>
      </c>
      <c r="AC736" s="677">
        <v>0</v>
      </c>
      <c r="AD736" s="658">
        <v>0</v>
      </c>
      <c r="AE736" s="658">
        <v>0.5</v>
      </c>
      <c r="AF736" s="658"/>
      <c r="AG736" s="658"/>
      <c r="AH736" s="658"/>
      <c r="AI736" s="658"/>
      <c r="AJ736" s="658">
        <v>0</v>
      </c>
      <c r="AK736" s="658">
        <v>0.5</v>
      </c>
      <c r="AL736" s="658"/>
      <c r="AM736" s="658"/>
      <c r="AN736" s="658">
        <v>0</v>
      </c>
      <c r="AO736" s="658">
        <v>0</v>
      </c>
      <c r="AP736" s="658">
        <v>0</v>
      </c>
      <c r="AQ736" s="658">
        <v>0</v>
      </c>
      <c r="AR736" s="658">
        <v>0</v>
      </c>
      <c r="AS736" s="658">
        <v>0</v>
      </c>
      <c r="AT736" s="658">
        <v>0</v>
      </c>
      <c r="AU736" s="658">
        <v>0.5</v>
      </c>
      <c r="AV736" s="676">
        <v>0</v>
      </c>
      <c r="AW736" s="677">
        <v>31.064505839999999</v>
      </c>
      <c r="AX736" s="677">
        <v>0</v>
      </c>
      <c r="AY736" s="677">
        <v>0</v>
      </c>
      <c r="AZ736" s="677">
        <v>31.064505839999999</v>
      </c>
      <c r="BA736" s="677">
        <v>0</v>
      </c>
      <c r="BB736" s="677">
        <v>0</v>
      </c>
      <c r="BC736" s="677">
        <v>0</v>
      </c>
      <c r="BD736" s="677">
        <v>0</v>
      </c>
      <c r="BE736" s="678">
        <v>31.064505839999999</v>
      </c>
      <c r="BF736" s="417"/>
      <c r="BG736" s="408"/>
      <c r="BH736" s="408"/>
      <c r="BI736" s="408"/>
      <c r="BJ736" s="408"/>
      <c r="BK736" s="408"/>
    </row>
    <row r="737" spans="1:63" s="390" customFormat="1" ht="12.75">
      <c r="A737" s="410"/>
      <c r="B737" s="360" t="s">
        <v>374</v>
      </c>
      <c r="C737" s="676">
        <v>0</v>
      </c>
      <c r="D737" s="677">
        <v>0</v>
      </c>
      <c r="E737" s="677">
        <v>0</v>
      </c>
      <c r="F737" s="677">
        <v>0</v>
      </c>
      <c r="G737" s="677">
        <v>0</v>
      </c>
      <c r="H737" s="677">
        <v>0</v>
      </c>
      <c r="I737" s="677">
        <v>0</v>
      </c>
      <c r="J737" s="677">
        <v>0</v>
      </c>
      <c r="K737" s="677">
        <v>0</v>
      </c>
      <c r="L737" s="677">
        <v>0</v>
      </c>
      <c r="M737" s="677">
        <v>0</v>
      </c>
      <c r="N737" s="678">
        <v>0</v>
      </c>
      <c r="O737" s="657"/>
      <c r="P737" s="658"/>
      <c r="Q737" s="658"/>
      <c r="R737" s="658"/>
      <c r="S737" s="658"/>
      <c r="T737" s="658"/>
      <c r="U737" s="658"/>
      <c r="V737" s="658"/>
      <c r="W737" s="658"/>
      <c r="X737" s="658"/>
      <c r="Y737" s="658"/>
      <c r="Z737" s="659"/>
      <c r="AA737" s="679">
        <v>0</v>
      </c>
      <c r="AB737" s="677">
        <v>0</v>
      </c>
      <c r="AC737" s="677">
        <v>0</v>
      </c>
      <c r="AD737" s="658">
        <v>0</v>
      </c>
      <c r="AE737" s="658">
        <v>0</v>
      </c>
      <c r="AF737" s="658"/>
      <c r="AG737" s="658"/>
      <c r="AH737" s="658"/>
      <c r="AI737" s="658"/>
      <c r="AJ737" s="658">
        <v>0</v>
      </c>
      <c r="AK737" s="658">
        <v>0</v>
      </c>
      <c r="AL737" s="658"/>
      <c r="AM737" s="658"/>
      <c r="AN737" s="658">
        <v>0</v>
      </c>
      <c r="AO737" s="658">
        <v>0</v>
      </c>
      <c r="AP737" s="658">
        <v>0</v>
      </c>
      <c r="AQ737" s="658">
        <v>0</v>
      </c>
      <c r="AR737" s="658">
        <v>0</v>
      </c>
      <c r="AS737" s="658">
        <v>0</v>
      </c>
      <c r="AT737" s="658">
        <v>0</v>
      </c>
      <c r="AU737" s="658">
        <v>0</v>
      </c>
      <c r="AV737" s="676"/>
      <c r="AW737" s="677">
        <v>0</v>
      </c>
      <c r="AX737" s="677"/>
      <c r="AY737" s="677"/>
      <c r="AZ737" s="677"/>
      <c r="BA737" s="677"/>
      <c r="BB737" s="677"/>
      <c r="BC737" s="677"/>
      <c r="BD737" s="677"/>
      <c r="BE737" s="678">
        <v>0</v>
      </c>
      <c r="BF737" s="417"/>
      <c r="BG737" s="408"/>
      <c r="BH737" s="408"/>
      <c r="BI737" s="408"/>
      <c r="BJ737" s="408"/>
      <c r="BK737" s="408"/>
    </row>
    <row r="738" spans="1:63" s="390" customFormat="1" ht="12.75">
      <c r="A738" s="410"/>
      <c r="B738" s="360" t="s">
        <v>375</v>
      </c>
      <c r="C738" s="676">
        <v>0</v>
      </c>
      <c r="D738" s="677">
        <v>0</v>
      </c>
      <c r="E738" s="677">
        <v>0</v>
      </c>
      <c r="F738" s="677">
        <v>0</v>
      </c>
      <c r="G738" s="677">
        <v>0</v>
      </c>
      <c r="H738" s="677">
        <v>0</v>
      </c>
      <c r="I738" s="677">
        <v>0</v>
      </c>
      <c r="J738" s="677">
        <v>0</v>
      </c>
      <c r="K738" s="677">
        <v>0</v>
      </c>
      <c r="L738" s="677">
        <v>0</v>
      </c>
      <c r="M738" s="677">
        <v>0</v>
      </c>
      <c r="N738" s="678">
        <v>0</v>
      </c>
      <c r="O738" s="657"/>
      <c r="P738" s="658"/>
      <c r="Q738" s="658"/>
      <c r="R738" s="658"/>
      <c r="S738" s="658"/>
      <c r="T738" s="658"/>
      <c r="U738" s="658"/>
      <c r="V738" s="658"/>
      <c r="W738" s="658"/>
      <c r="X738" s="658"/>
      <c r="Y738" s="658"/>
      <c r="Z738" s="659"/>
      <c r="AA738" s="679">
        <v>0</v>
      </c>
      <c r="AB738" s="677">
        <v>0</v>
      </c>
      <c r="AC738" s="677">
        <v>0</v>
      </c>
      <c r="AD738" s="658">
        <v>0</v>
      </c>
      <c r="AE738" s="658">
        <v>0</v>
      </c>
      <c r="AF738" s="658"/>
      <c r="AG738" s="658"/>
      <c r="AH738" s="658"/>
      <c r="AI738" s="658"/>
      <c r="AJ738" s="658">
        <v>0</v>
      </c>
      <c r="AK738" s="658">
        <v>0</v>
      </c>
      <c r="AL738" s="658"/>
      <c r="AM738" s="658"/>
      <c r="AN738" s="658">
        <v>0</v>
      </c>
      <c r="AO738" s="658">
        <v>0</v>
      </c>
      <c r="AP738" s="658">
        <v>0</v>
      </c>
      <c r="AQ738" s="658">
        <v>0</v>
      </c>
      <c r="AR738" s="658">
        <v>0</v>
      </c>
      <c r="AS738" s="658">
        <v>0</v>
      </c>
      <c r="AT738" s="658">
        <v>0</v>
      </c>
      <c r="AU738" s="658">
        <v>0</v>
      </c>
      <c r="AV738" s="676"/>
      <c r="AW738" s="677">
        <v>0</v>
      </c>
      <c r="AX738" s="677"/>
      <c r="AY738" s="677"/>
      <c r="AZ738" s="677"/>
      <c r="BA738" s="677"/>
      <c r="BB738" s="677"/>
      <c r="BC738" s="677"/>
      <c r="BD738" s="677"/>
      <c r="BE738" s="678">
        <v>0</v>
      </c>
      <c r="BF738" s="417"/>
      <c r="BG738" s="408"/>
      <c r="BH738" s="408"/>
      <c r="BI738" s="408"/>
      <c r="BJ738" s="408"/>
      <c r="BK738" s="408"/>
    </row>
    <row r="739" spans="1:63" s="390" customFormat="1" ht="12.75">
      <c r="A739" s="410"/>
      <c r="B739" s="360" t="s">
        <v>376</v>
      </c>
      <c r="C739" s="676">
        <v>0</v>
      </c>
      <c r="D739" s="677">
        <v>0</v>
      </c>
      <c r="E739" s="677">
        <v>0</v>
      </c>
      <c r="F739" s="677">
        <v>0.5</v>
      </c>
      <c r="G739" s="677">
        <v>0</v>
      </c>
      <c r="H739" s="677">
        <v>0</v>
      </c>
      <c r="I739" s="677">
        <v>0</v>
      </c>
      <c r="J739" s="677">
        <v>0</v>
      </c>
      <c r="K739" s="677">
        <v>0</v>
      </c>
      <c r="L739" s="677">
        <v>0</v>
      </c>
      <c r="M739" s="677">
        <v>0</v>
      </c>
      <c r="N739" s="678">
        <v>0.5</v>
      </c>
      <c r="O739" s="657"/>
      <c r="P739" s="658"/>
      <c r="Q739" s="658"/>
      <c r="R739" s="658"/>
      <c r="S739" s="658"/>
      <c r="T739" s="658"/>
      <c r="U739" s="658"/>
      <c r="V739" s="658"/>
      <c r="W739" s="658"/>
      <c r="X739" s="658"/>
      <c r="Y739" s="658"/>
      <c r="Z739" s="659"/>
      <c r="AA739" s="679">
        <v>31.064505839999999</v>
      </c>
      <c r="AB739" s="677">
        <v>0</v>
      </c>
      <c r="AC739" s="677">
        <v>0</v>
      </c>
      <c r="AD739" s="658">
        <v>0</v>
      </c>
      <c r="AE739" s="658">
        <v>0.5</v>
      </c>
      <c r="AF739" s="658"/>
      <c r="AG739" s="658"/>
      <c r="AH739" s="658"/>
      <c r="AI739" s="658"/>
      <c r="AJ739" s="658">
        <v>0</v>
      </c>
      <c r="AK739" s="658">
        <v>0.5</v>
      </c>
      <c r="AL739" s="658"/>
      <c r="AM739" s="658"/>
      <c r="AN739" s="658">
        <v>0</v>
      </c>
      <c r="AO739" s="658">
        <v>0</v>
      </c>
      <c r="AP739" s="658">
        <v>0</v>
      </c>
      <c r="AQ739" s="658">
        <v>0</v>
      </c>
      <c r="AR739" s="658">
        <v>0</v>
      </c>
      <c r="AS739" s="658">
        <v>0</v>
      </c>
      <c r="AT739" s="658">
        <v>0</v>
      </c>
      <c r="AU739" s="658">
        <v>0.5</v>
      </c>
      <c r="AV739" s="676"/>
      <c r="AW739" s="677">
        <v>31.064505839999999</v>
      </c>
      <c r="AX739" s="677"/>
      <c r="AY739" s="677"/>
      <c r="AZ739" s="677">
        <v>31.064505839999999</v>
      </c>
      <c r="BA739" s="677"/>
      <c r="BB739" s="677"/>
      <c r="BC739" s="677"/>
      <c r="BD739" s="677"/>
      <c r="BE739" s="678">
        <v>31.064505839999999</v>
      </c>
      <c r="BF739" s="417"/>
      <c r="BG739" s="408"/>
      <c r="BH739" s="408"/>
      <c r="BI739" s="408"/>
      <c r="BJ739" s="408"/>
      <c r="BK739" s="408"/>
    </row>
    <row r="740" spans="1:63" s="390" customFormat="1" ht="12.75">
      <c r="A740" s="410"/>
      <c r="B740" s="360" t="s">
        <v>377</v>
      </c>
      <c r="C740" s="676">
        <v>0</v>
      </c>
      <c r="D740" s="677">
        <v>0</v>
      </c>
      <c r="E740" s="677">
        <v>0</v>
      </c>
      <c r="F740" s="677">
        <v>0</v>
      </c>
      <c r="G740" s="677">
        <v>0</v>
      </c>
      <c r="H740" s="677">
        <v>0</v>
      </c>
      <c r="I740" s="677">
        <v>0</v>
      </c>
      <c r="J740" s="677">
        <v>0</v>
      </c>
      <c r="K740" s="677">
        <v>0</v>
      </c>
      <c r="L740" s="677">
        <v>0</v>
      </c>
      <c r="M740" s="677">
        <v>0</v>
      </c>
      <c r="N740" s="678">
        <v>0</v>
      </c>
      <c r="O740" s="657"/>
      <c r="P740" s="658"/>
      <c r="Q740" s="658"/>
      <c r="R740" s="658"/>
      <c r="S740" s="658"/>
      <c r="T740" s="658"/>
      <c r="U740" s="658"/>
      <c r="V740" s="658"/>
      <c r="W740" s="658"/>
      <c r="X740" s="658"/>
      <c r="Y740" s="658"/>
      <c r="Z740" s="659"/>
      <c r="AA740" s="679">
        <v>0</v>
      </c>
      <c r="AB740" s="677">
        <v>0</v>
      </c>
      <c r="AC740" s="677">
        <v>0</v>
      </c>
      <c r="AD740" s="658">
        <v>0</v>
      </c>
      <c r="AE740" s="658">
        <v>0</v>
      </c>
      <c r="AF740" s="658"/>
      <c r="AG740" s="658"/>
      <c r="AH740" s="658"/>
      <c r="AI740" s="658"/>
      <c r="AJ740" s="658">
        <v>0</v>
      </c>
      <c r="AK740" s="658">
        <v>0</v>
      </c>
      <c r="AL740" s="658"/>
      <c r="AM740" s="658"/>
      <c r="AN740" s="658">
        <v>0</v>
      </c>
      <c r="AO740" s="658">
        <v>0</v>
      </c>
      <c r="AP740" s="658">
        <v>0</v>
      </c>
      <c r="AQ740" s="658">
        <v>0</v>
      </c>
      <c r="AR740" s="658">
        <v>0</v>
      </c>
      <c r="AS740" s="658">
        <v>0</v>
      </c>
      <c r="AT740" s="658">
        <v>0</v>
      </c>
      <c r="AU740" s="658">
        <v>0</v>
      </c>
      <c r="AV740" s="657"/>
      <c r="AW740" s="677">
        <v>0</v>
      </c>
      <c r="AX740" s="658"/>
      <c r="AY740" s="658"/>
      <c r="AZ740" s="658"/>
      <c r="BA740" s="658"/>
      <c r="BB740" s="658"/>
      <c r="BC740" s="658"/>
      <c r="BD740" s="658"/>
      <c r="BE740" s="678">
        <v>0</v>
      </c>
      <c r="BF740" s="417"/>
      <c r="BG740" s="408"/>
      <c r="BH740" s="408"/>
      <c r="BI740" s="408"/>
      <c r="BJ740" s="408"/>
      <c r="BK740" s="408"/>
    </row>
    <row r="741" spans="1:63" s="390" customFormat="1" ht="12.75">
      <c r="A741" s="410"/>
      <c r="B741" s="360" t="s">
        <v>67</v>
      </c>
      <c r="C741" s="676">
        <v>0</v>
      </c>
      <c r="D741" s="677">
        <v>0</v>
      </c>
      <c r="E741" s="677">
        <v>0</v>
      </c>
      <c r="F741" s="677">
        <v>0</v>
      </c>
      <c r="G741" s="677">
        <v>0</v>
      </c>
      <c r="H741" s="677">
        <v>0</v>
      </c>
      <c r="I741" s="677">
        <v>0</v>
      </c>
      <c r="J741" s="677">
        <v>0</v>
      </c>
      <c r="K741" s="677">
        <v>0</v>
      </c>
      <c r="L741" s="677">
        <v>0</v>
      </c>
      <c r="M741" s="677">
        <v>0</v>
      </c>
      <c r="N741" s="678">
        <v>0</v>
      </c>
      <c r="O741" s="657"/>
      <c r="P741" s="658"/>
      <c r="Q741" s="658"/>
      <c r="R741" s="658"/>
      <c r="S741" s="658"/>
      <c r="T741" s="658"/>
      <c r="U741" s="658"/>
      <c r="V741" s="658"/>
      <c r="W741" s="658"/>
      <c r="X741" s="658"/>
      <c r="Y741" s="658"/>
      <c r="Z741" s="659"/>
      <c r="AA741" s="679">
        <v>0</v>
      </c>
      <c r="AB741" s="677">
        <v>0</v>
      </c>
      <c r="AC741" s="677">
        <v>0</v>
      </c>
      <c r="AD741" s="658">
        <v>0</v>
      </c>
      <c r="AE741" s="658">
        <v>0</v>
      </c>
      <c r="AF741" s="658"/>
      <c r="AG741" s="658"/>
      <c r="AH741" s="658"/>
      <c r="AI741" s="658"/>
      <c r="AJ741" s="658">
        <v>0</v>
      </c>
      <c r="AK741" s="658">
        <v>0</v>
      </c>
      <c r="AL741" s="658"/>
      <c r="AM741" s="658"/>
      <c r="AN741" s="658">
        <v>0</v>
      </c>
      <c r="AO741" s="658">
        <v>0</v>
      </c>
      <c r="AP741" s="658">
        <v>0</v>
      </c>
      <c r="AQ741" s="658">
        <v>0</v>
      </c>
      <c r="AR741" s="658">
        <v>0</v>
      </c>
      <c r="AS741" s="658">
        <v>0</v>
      </c>
      <c r="AT741" s="658">
        <v>0</v>
      </c>
      <c r="AU741" s="658">
        <v>0</v>
      </c>
      <c r="AV741" s="657"/>
      <c r="AW741" s="677">
        <v>0</v>
      </c>
      <c r="AX741" s="658"/>
      <c r="AY741" s="658"/>
      <c r="AZ741" s="658"/>
      <c r="BA741" s="658"/>
      <c r="BB741" s="658"/>
      <c r="BC741" s="658"/>
      <c r="BD741" s="658"/>
      <c r="BE741" s="678">
        <v>0</v>
      </c>
      <c r="BF741" s="417"/>
      <c r="BG741" s="408"/>
      <c r="BH741" s="408"/>
      <c r="BI741" s="408"/>
      <c r="BJ741" s="408"/>
      <c r="BK741" s="408"/>
    </row>
    <row r="742" spans="1:63" s="416" customFormat="1" ht="48.75" customHeight="1">
      <c r="A742" s="411">
        <v>25</v>
      </c>
      <c r="B742" s="688" t="s">
        <v>96</v>
      </c>
      <c r="C742" s="657">
        <v>0</v>
      </c>
      <c r="D742" s="658">
        <v>0</v>
      </c>
      <c r="E742" s="658">
        <v>3.3290000000000002</v>
      </c>
      <c r="F742" s="658">
        <v>1.2</v>
      </c>
      <c r="G742" s="658">
        <v>0</v>
      </c>
      <c r="H742" s="658">
        <v>0</v>
      </c>
      <c r="I742" s="658">
        <v>0</v>
      </c>
      <c r="J742" s="658">
        <v>0</v>
      </c>
      <c r="K742" s="658">
        <v>0</v>
      </c>
      <c r="L742" s="658">
        <v>0</v>
      </c>
      <c r="M742" s="658">
        <v>3.3290000000000002</v>
      </c>
      <c r="N742" s="659">
        <v>1.2</v>
      </c>
      <c r="O742" s="689">
        <v>0</v>
      </c>
      <c r="P742" s="690">
        <v>0</v>
      </c>
      <c r="Q742" s="690">
        <v>0</v>
      </c>
      <c r="R742" s="690">
        <v>0</v>
      </c>
      <c r="S742" s="690">
        <v>0</v>
      </c>
      <c r="T742" s="690">
        <v>0</v>
      </c>
      <c r="U742" s="690">
        <v>0</v>
      </c>
      <c r="V742" s="690">
        <v>0</v>
      </c>
      <c r="W742" s="690">
        <v>0</v>
      </c>
      <c r="X742" s="690">
        <v>0</v>
      </c>
      <c r="Y742" s="690">
        <v>0</v>
      </c>
      <c r="Z742" s="691">
        <v>0</v>
      </c>
      <c r="AA742" s="674">
        <v>37.172661849999997</v>
      </c>
      <c r="AB742" s="677">
        <v>0</v>
      </c>
      <c r="AC742" s="677">
        <v>0</v>
      </c>
      <c r="AD742" s="690">
        <v>3.3289999999999997</v>
      </c>
      <c r="AE742" s="690">
        <v>1.2</v>
      </c>
      <c r="AF742" s="690"/>
      <c r="AG742" s="690"/>
      <c r="AH742" s="690"/>
      <c r="AI742" s="690"/>
      <c r="AJ742" s="690">
        <v>0.94199999999999995</v>
      </c>
      <c r="AK742" s="690">
        <v>0</v>
      </c>
      <c r="AL742" s="690">
        <v>2.387</v>
      </c>
      <c r="AM742" s="690">
        <v>1.2</v>
      </c>
      <c r="AN742" s="690">
        <v>0</v>
      </c>
      <c r="AO742" s="690">
        <v>0</v>
      </c>
      <c r="AP742" s="690">
        <v>0</v>
      </c>
      <c r="AQ742" s="690">
        <v>0</v>
      </c>
      <c r="AR742" s="690">
        <v>0</v>
      </c>
      <c r="AS742" s="690">
        <v>0</v>
      </c>
      <c r="AT742" s="690">
        <v>3.3290000000000002</v>
      </c>
      <c r="AU742" s="690">
        <v>1.2</v>
      </c>
      <c r="AV742" s="657">
        <v>0</v>
      </c>
      <c r="AW742" s="658">
        <v>37.172661849999997</v>
      </c>
      <c r="AX742" s="658">
        <v>0</v>
      </c>
      <c r="AY742" s="658">
        <v>0</v>
      </c>
      <c r="AZ742" s="658">
        <v>21.389045279999998</v>
      </c>
      <c r="BA742" s="658">
        <v>15.783616570000001</v>
      </c>
      <c r="BB742" s="658">
        <v>0</v>
      </c>
      <c r="BC742" s="658">
        <v>0</v>
      </c>
      <c r="BD742" s="658">
        <v>0</v>
      </c>
      <c r="BE742" s="673">
        <v>37.172661849999997</v>
      </c>
      <c r="BF742" s="417"/>
    </row>
    <row r="743" spans="1:63" s="390" customFormat="1" ht="12.75">
      <c r="A743" s="410"/>
      <c r="B743" s="360" t="s">
        <v>361</v>
      </c>
      <c r="C743" s="676">
        <v>0</v>
      </c>
      <c r="D743" s="677">
        <v>0</v>
      </c>
      <c r="E743" s="677">
        <v>3.3290000000000002</v>
      </c>
      <c r="F743" s="677">
        <v>1.2</v>
      </c>
      <c r="G743" s="677">
        <v>0</v>
      </c>
      <c r="H743" s="677">
        <v>0</v>
      </c>
      <c r="I743" s="677">
        <v>0</v>
      </c>
      <c r="J743" s="677">
        <v>0</v>
      </c>
      <c r="K743" s="677">
        <v>0</v>
      </c>
      <c r="L743" s="677">
        <v>0</v>
      </c>
      <c r="M743" s="677">
        <v>3.3290000000000002</v>
      </c>
      <c r="N743" s="678">
        <v>1.2</v>
      </c>
      <c r="O743" s="657">
        <v>0</v>
      </c>
      <c r="P743" s="658">
        <v>0</v>
      </c>
      <c r="Q743" s="658">
        <v>0</v>
      </c>
      <c r="R743" s="658">
        <v>0</v>
      </c>
      <c r="S743" s="658">
        <v>0</v>
      </c>
      <c r="T743" s="658">
        <v>0</v>
      </c>
      <c r="U743" s="658">
        <v>0</v>
      </c>
      <c r="V743" s="658">
        <v>0</v>
      </c>
      <c r="W743" s="658">
        <v>0</v>
      </c>
      <c r="X743" s="658">
        <v>0</v>
      </c>
      <c r="Y743" s="658">
        <v>0</v>
      </c>
      <c r="Z743" s="659">
        <v>0</v>
      </c>
      <c r="AA743" s="679">
        <v>37.172661849999997</v>
      </c>
      <c r="AB743" s="677">
        <v>0</v>
      </c>
      <c r="AC743" s="677">
        <v>0</v>
      </c>
      <c r="AD743" s="658">
        <v>3.3289999999999997</v>
      </c>
      <c r="AE743" s="658">
        <v>1.2</v>
      </c>
      <c r="AF743" s="658"/>
      <c r="AG743" s="658"/>
      <c r="AH743" s="658"/>
      <c r="AI743" s="658"/>
      <c r="AJ743" s="658">
        <v>0.94199999999999995</v>
      </c>
      <c r="AK743" s="658">
        <v>0</v>
      </c>
      <c r="AL743" s="658">
        <v>2.387</v>
      </c>
      <c r="AM743" s="658">
        <v>1.2</v>
      </c>
      <c r="AN743" s="658">
        <v>0</v>
      </c>
      <c r="AO743" s="658">
        <v>0</v>
      </c>
      <c r="AP743" s="658">
        <v>0</v>
      </c>
      <c r="AQ743" s="658">
        <v>0</v>
      </c>
      <c r="AR743" s="658">
        <v>0</v>
      </c>
      <c r="AS743" s="658">
        <v>0</v>
      </c>
      <c r="AT743" s="658">
        <v>3.3290000000000002</v>
      </c>
      <c r="AU743" s="658">
        <v>1.2</v>
      </c>
      <c r="AV743" s="676">
        <v>0</v>
      </c>
      <c r="AW743" s="677">
        <v>37.172661849999997</v>
      </c>
      <c r="AX743" s="677">
        <v>0</v>
      </c>
      <c r="AY743" s="677">
        <v>0</v>
      </c>
      <c r="AZ743" s="677">
        <v>21.389045279999998</v>
      </c>
      <c r="BA743" s="677">
        <v>15.783616570000001</v>
      </c>
      <c r="BB743" s="677">
        <v>0</v>
      </c>
      <c r="BC743" s="677">
        <v>0</v>
      </c>
      <c r="BD743" s="677">
        <v>0</v>
      </c>
      <c r="BE743" s="678">
        <v>37.172661849999997</v>
      </c>
      <c r="BF743" s="417"/>
      <c r="BG743" s="408"/>
      <c r="BH743" s="408"/>
      <c r="BI743" s="408"/>
      <c r="BJ743" s="408"/>
      <c r="BK743" s="408"/>
    </row>
    <row r="744" spans="1:63" s="390" customFormat="1" ht="12.75">
      <c r="A744" s="410"/>
      <c r="B744" s="360" t="s">
        <v>362</v>
      </c>
      <c r="C744" s="676">
        <v>0</v>
      </c>
      <c r="D744" s="677">
        <v>0</v>
      </c>
      <c r="E744" s="677">
        <v>3.3290000000000002</v>
      </c>
      <c r="F744" s="677">
        <v>0</v>
      </c>
      <c r="G744" s="677">
        <v>0</v>
      </c>
      <c r="H744" s="677">
        <v>0</v>
      </c>
      <c r="I744" s="677">
        <v>0</v>
      </c>
      <c r="J744" s="677">
        <v>0</v>
      </c>
      <c r="K744" s="677">
        <v>0</v>
      </c>
      <c r="L744" s="677">
        <v>0</v>
      </c>
      <c r="M744" s="677">
        <v>3.3290000000000002</v>
      </c>
      <c r="N744" s="678">
        <v>0</v>
      </c>
      <c r="O744" s="657">
        <v>0</v>
      </c>
      <c r="P744" s="658">
        <v>0</v>
      </c>
      <c r="Q744" s="658">
        <v>0</v>
      </c>
      <c r="R744" s="658">
        <v>0</v>
      </c>
      <c r="S744" s="658">
        <v>0</v>
      </c>
      <c r="T744" s="658">
        <v>0</v>
      </c>
      <c r="U744" s="658">
        <v>0</v>
      </c>
      <c r="V744" s="658">
        <v>0</v>
      </c>
      <c r="W744" s="658">
        <v>0</v>
      </c>
      <c r="X744" s="658">
        <v>0</v>
      </c>
      <c r="Y744" s="658">
        <v>0</v>
      </c>
      <c r="Z744" s="659">
        <v>0</v>
      </c>
      <c r="AA744" s="679">
        <v>10.21902111</v>
      </c>
      <c r="AB744" s="677">
        <v>0</v>
      </c>
      <c r="AC744" s="677">
        <v>0</v>
      </c>
      <c r="AD744" s="658">
        <v>3.3289999999999997</v>
      </c>
      <c r="AE744" s="658">
        <v>0</v>
      </c>
      <c r="AF744" s="658"/>
      <c r="AG744" s="658"/>
      <c r="AH744" s="658"/>
      <c r="AI744" s="658"/>
      <c r="AJ744" s="658">
        <v>0.94199999999999995</v>
      </c>
      <c r="AK744" s="658">
        <v>0</v>
      </c>
      <c r="AL744" s="658">
        <v>2.387</v>
      </c>
      <c r="AM744" s="658">
        <v>0</v>
      </c>
      <c r="AN744" s="658">
        <v>0</v>
      </c>
      <c r="AO744" s="658">
        <v>0</v>
      </c>
      <c r="AP744" s="658">
        <v>0</v>
      </c>
      <c r="AQ744" s="658">
        <v>0</v>
      </c>
      <c r="AR744" s="658">
        <v>0</v>
      </c>
      <c r="AS744" s="658">
        <v>0</v>
      </c>
      <c r="AT744" s="658">
        <v>3.3290000000000002</v>
      </c>
      <c r="AU744" s="658">
        <v>0</v>
      </c>
      <c r="AV744" s="676">
        <v>0</v>
      </c>
      <c r="AW744" s="677">
        <v>10.21902111</v>
      </c>
      <c r="AX744" s="677">
        <v>0</v>
      </c>
      <c r="AY744" s="677">
        <v>0</v>
      </c>
      <c r="AZ744" s="677">
        <v>3.0669489199999997</v>
      </c>
      <c r="BA744" s="677">
        <v>7.1520721900000002</v>
      </c>
      <c r="BB744" s="677">
        <v>0</v>
      </c>
      <c r="BC744" s="677">
        <v>0</v>
      </c>
      <c r="BD744" s="677">
        <v>0</v>
      </c>
      <c r="BE744" s="678">
        <v>10.21902111</v>
      </c>
      <c r="BF744" s="417"/>
      <c r="BG744" s="408"/>
      <c r="BH744" s="408"/>
      <c r="BI744" s="408"/>
      <c r="BJ744" s="408"/>
      <c r="BK744" s="408"/>
    </row>
    <row r="745" spans="1:63" s="412" customFormat="1" ht="12.75">
      <c r="A745" s="410"/>
      <c r="B745" s="360" t="s">
        <v>363</v>
      </c>
      <c r="C745" s="676">
        <v>0</v>
      </c>
      <c r="D745" s="677">
        <v>0</v>
      </c>
      <c r="E745" s="677">
        <v>2.4130000000000003</v>
      </c>
      <c r="F745" s="677">
        <v>0</v>
      </c>
      <c r="G745" s="677">
        <v>0</v>
      </c>
      <c r="H745" s="677">
        <v>0</v>
      </c>
      <c r="I745" s="677">
        <v>0</v>
      </c>
      <c r="J745" s="677">
        <v>0</v>
      </c>
      <c r="K745" s="677">
        <v>0</v>
      </c>
      <c r="L745" s="677">
        <v>0</v>
      </c>
      <c r="M745" s="677">
        <v>2.4130000000000003</v>
      </c>
      <c r="N745" s="678">
        <v>0</v>
      </c>
      <c r="O745" s="657">
        <v>0</v>
      </c>
      <c r="P745" s="658">
        <v>0</v>
      </c>
      <c r="Q745" s="658">
        <v>0</v>
      </c>
      <c r="R745" s="658">
        <v>0</v>
      </c>
      <c r="S745" s="658">
        <v>0</v>
      </c>
      <c r="T745" s="658">
        <v>0</v>
      </c>
      <c r="U745" s="658">
        <v>0</v>
      </c>
      <c r="V745" s="658">
        <v>0</v>
      </c>
      <c r="W745" s="658">
        <v>0</v>
      </c>
      <c r="X745" s="658">
        <v>0</v>
      </c>
      <c r="Y745" s="658">
        <v>0</v>
      </c>
      <c r="Z745" s="659">
        <v>0</v>
      </c>
      <c r="AA745" s="679">
        <v>7.0749344399999998</v>
      </c>
      <c r="AB745" s="677">
        <v>0</v>
      </c>
      <c r="AC745" s="677">
        <v>0</v>
      </c>
      <c r="AD745" s="658">
        <v>2.4130000000000003</v>
      </c>
      <c r="AE745" s="658">
        <v>0</v>
      </c>
      <c r="AF745" s="658"/>
      <c r="AG745" s="658"/>
      <c r="AH745" s="658"/>
      <c r="AI745" s="658"/>
      <c r="AJ745" s="658">
        <v>0.94199999999999995</v>
      </c>
      <c r="AK745" s="658">
        <v>0</v>
      </c>
      <c r="AL745" s="658">
        <v>1.4710000000000001</v>
      </c>
      <c r="AM745" s="658">
        <v>0</v>
      </c>
      <c r="AN745" s="658">
        <v>0</v>
      </c>
      <c r="AO745" s="658">
        <v>0</v>
      </c>
      <c r="AP745" s="658">
        <v>0</v>
      </c>
      <c r="AQ745" s="658">
        <v>0</v>
      </c>
      <c r="AR745" s="658">
        <v>0</v>
      </c>
      <c r="AS745" s="658">
        <v>0</v>
      </c>
      <c r="AT745" s="658">
        <v>2.4130000000000003</v>
      </c>
      <c r="AU745" s="658">
        <v>0</v>
      </c>
      <c r="AV745" s="676">
        <v>0</v>
      </c>
      <c r="AW745" s="677">
        <v>7.0749344399999998</v>
      </c>
      <c r="AX745" s="677">
        <v>0</v>
      </c>
      <c r="AY745" s="677">
        <v>0</v>
      </c>
      <c r="AZ745" s="677">
        <v>3.0669489199999997</v>
      </c>
      <c r="BA745" s="677">
        <v>4.0079855200000001</v>
      </c>
      <c r="BB745" s="677">
        <v>0</v>
      </c>
      <c r="BC745" s="677">
        <v>0</v>
      </c>
      <c r="BD745" s="677">
        <v>0</v>
      </c>
      <c r="BE745" s="678">
        <v>7.0749344399999998</v>
      </c>
      <c r="BF745" s="417"/>
      <c r="BG745" s="408"/>
      <c r="BH745" s="408"/>
      <c r="BI745" s="408"/>
      <c r="BJ745" s="408"/>
      <c r="BK745" s="408"/>
    </row>
    <row r="746" spans="1:63" s="390" customFormat="1" ht="12.75">
      <c r="A746" s="410"/>
      <c r="B746" s="360" t="s">
        <v>364</v>
      </c>
      <c r="C746" s="676">
        <v>0</v>
      </c>
      <c r="D746" s="677">
        <v>0</v>
      </c>
      <c r="E746" s="677">
        <v>0</v>
      </c>
      <c r="F746" s="677">
        <v>0</v>
      </c>
      <c r="G746" s="677">
        <v>0</v>
      </c>
      <c r="H746" s="677">
        <v>0</v>
      </c>
      <c r="I746" s="677">
        <v>0</v>
      </c>
      <c r="J746" s="677">
        <v>0</v>
      </c>
      <c r="K746" s="677">
        <v>0</v>
      </c>
      <c r="L746" s="677">
        <v>0</v>
      </c>
      <c r="M746" s="677">
        <v>0</v>
      </c>
      <c r="N746" s="678">
        <v>0</v>
      </c>
      <c r="O746" s="657"/>
      <c r="P746" s="658"/>
      <c r="Q746" s="658"/>
      <c r="R746" s="658"/>
      <c r="S746" s="658"/>
      <c r="T746" s="658"/>
      <c r="U746" s="658"/>
      <c r="V746" s="658"/>
      <c r="W746" s="658"/>
      <c r="X746" s="658"/>
      <c r="Y746" s="658"/>
      <c r="Z746" s="659"/>
      <c r="AA746" s="679">
        <v>0</v>
      </c>
      <c r="AB746" s="677">
        <v>0</v>
      </c>
      <c r="AC746" s="677">
        <v>0</v>
      </c>
      <c r="AD746" s="658">
        <v>0</v>
      </c>
      <c r="AE746" s="658">
        <v>0</v>
      </c>
      <c r="AF746" s="658"/>
      <c r="AG746" s="658"/>
      <c r="AH746" s="658"/>
      <c r="AI746" s="658"/>
      <c r="AJ746" s="658">
        <v>0</v>
      </c>
      <c r="AK746" s="658">
        <v>0</v>
      </c>
      <c r="AL746" s="658">
        <v>0</v>
      </c>
      <c r="AM746" s="658">
        <v>0</v>
      </c>
      <c r="AN746" s="658">
        <v>0</v>
      </c>
      <c r="AO746" s="658">
        <v>0</v>
      </c>
      <c r="AP746" s="658">
        <v>0</v>
      </c>
      <c r="AQ746" s="658">
        <v>0</v>
      </c>
      <c r="AR746" s="658">
        <v>0</v>
      </c>
      <c r="AS746" s="658">
        <v>0</v>
      </c>
      <c r="AT746" s="658">
        <v>0</v>
      </c>
      <c r="AU746" s="658">
        <v>0</v>
      </c>
      <c r="AV746" s="676"/>
      <c r="AW746" s="677">
        <v>0</v>
      </c>
      <c r="AX746" s="677"/>
      <c r="AY746" s="677"/>
      <c r="AZ746" s="677"/>
      <c r="BA746" s="677"/>
      <c r="BB746" s="677"/>
      <c r="BC746" s="677"/>
      <c r="BD746" s="677"/>
      <c r="BE746" s="678">
        <v>0</v>
      </c>
      <c r="BF746" s="417"/>
      <c r="BG746" s="408"/>
      <c r="BH746" s="408"/>
      <c r="BI746" s="408"/>
      <c r="BJ746" s="408"/>
      <c r="BK746" s="408"/>
    </row>
    <row r="747" spans="1:63" s="390" customFormat="1" ht="12.75">
      <c r="A747" s="410"/>
      <c r="B747" s="360" t="s">
        <v>365</v>
      </c>
      <c r="C747" s="676">
        <v>0</v>
      </c>
      <c r="D747" s="677">
        <v>0</v>
      </c>
      <c r="E747" s="677">
        <v>0</v>
      </c>
      <c r="F747" s="677">
        <v>0</v>
      </c>
      <c r="G747" s="677">
        <v>0</v>
      </c>
      <c r="H747" s="677">
        <v>0</v>
      </c>
      <c r="I747" s="677">
        <v>0</v>
      </c>
      <c r="J747" s="677">
        <v>0</v>
      </c>
      <c r="K747" s="677">
        <v>0</v>
      </c>
      <c r="L747" s="677">
        <v>0</v>
      </c>
      <c r="M747" s="677">
        <v>0</v>
      </c>
      <c r="N747" s="678">
        <v>0</v>
      </c>
      <c r="O747" s="657"/>
      <c r="P747" s="658"/>
      <c r="Q747" s="658"/>
      <c r="R747" s="658"/>
      <c r="S747" s="658"/>
      <c r="T747" s="658"/>
      <c r="U747" s="658"/>
      <c r="V747" s="658"/>
      <c r="W747" s="658"/>
      <c r="X747" s="658"/>
      <c r="Y747" s="658"/>
      <c r="Z747" s="659"/>
      <c r="AA747" s="679">
        <v>0</v>
      </c>
      <c r="AB747" s="677">
        <v>0</v>
      </c>
      <c r="AC747" s="677">
        <v>0</v>
      </c>
      <c r="AD747" s="658">
        <v>0</v>
      </c>
      <c r="AE747" s="658">
        <v>0</v>
      </c>
      <c r="AF747" s="658"/>
      <c r="AG747" s="658"/>
      <c r="AH747" s="658"/>
      <c r="AI747" s="658"/>
      <c r="AJ747" s="658">
        <v>0</v>
      </c>
      <c r="AK747" s="658">
        <v>0</v>
      </c>
      <c r="AL747" s="658">
        <v>0</v>
      </c>
      <c r="AM747" s="658">
        <v>0</v>
      </c>
      <c r="AN747" s="658">
        <v>0</v>
      </c>
      <c r="AO747" s="658">
        <v>0</v>
      </c>
      <c r="AP747" s="658">
        <v>0</v>
      </c>
      <c r="AQ747" s="658">
        <v>0</v>
      </c>
      <c r="AR747" s="658">
        <v>0</v>
      </c>
      <c r="AS747" s="658">
        <v>0</v>
      </c>
      <c r="AT747" s="658">
        <v>0</v>
      </c>
      <c r="AU747" s="658">
        <v>0</v>
      </c>
      <c r="AV747" s="676"/>
      <c r="AW747" s="677">
        <v>0</v>
      </c>
      <c r="AX747" s="677"/>
      <c r="AY747" s="677"/>
      <c r="AZ747" s="677"/>
      <c r="BA747" s="677"/>
      <c r="BB747" s="677"/>
      <c r="BC747" s="677"/>
      <c r="BD747" s="677"/>
      <c r="BE747" s="678">
        <v>0</v>
      </c>
      <c r="BF747" s="417"/>
      <c r="BG747" s="408"/>
      <c r="BH747" s="408"/>
      <c r="BI747" s="408"/>
      <c r="BJ747" s="408"/>
      <c r="BK747" s="408"/>
    </row>
    <row r="748" spans="1:63" s="390" customFormat="1" ht="12.75">
      <c r="A748" s="410"/>
      <c r="B748" s="360" t="s">
        <v>366</v>
      </c>
      <c r="C748" s="676">
        <v>0</v>
      </c>
      <c r="D748" s="677">
        <v>0</v>
      </c>
      <c r="E748" s="677">
        <v>0.94199999999999995</v>
      </c>
      <c r="F748" s="677">
        <v>0</v>
      </c>
      <c r="G748" s="677">
        <v>0</v>
      </c>
      <c r="H748" s="677">
        <v>0</v>
      </c>
      <c r="I748" s="677">
        <v>0</v>
      </c>
      <c r="J748" s="677">
        <v>0</v>
      </c>
      <c r="K748" s="677">
        <v>0</v>
      </c>
      <c r="L748" s="677">
        <v>0</v>
      </c>
      <c r="M748" s="677">
        <v>0.94199999999999995</v>
      </c>
      <c r="N748" s="678">
        <v>0</v>
      </c>
      <c r="O748" s="657"/>
      <c r="P748" s="658"/>
      <c r="Q748" s="658"/>
      <c r="R748" s="658"/>
      <c r="S748" s="658"/>
      <c r="T748" s="658"/>
      <c r="U748" s="658"/>
      <c r="V748" s="658"/>
      <c r="W748" s="658"/>
      <c r="X748" s="658"/>
      <c r="Y748" s="658"/>
      <c r="Z748" s="659"/>
      <c r="AA748" s="679">
        <v>3.0669489199999997</v>
      </c>
      <c r="AB748" s="677">
        <v>0</v>
      </c>
      <c r="AC748" s="677">
        <v>0</v>
      </c>
      <c r="AD748" s="658">
        <v>0.94199999999999995</v>
      </c>
      <c r="AE748" s="658">
        <v>0</v>
      </c>
      <c r="AF748" s="658"/>
      <c r="AG748" s="658"/>
      <c r="AH748" s="658"/>
      <c r="AI748" s="658"/>
      <c r="AJ748" s="658">
        <v>0.94199999999999995</v>
      </c>
      <c r="AK748" s="658"/>
      <c r="AL748" s="658">
        <v>0</v>
      </c>
      <c r="AM748" s="658">
        <v>0</v>
      </c>
      <c r="AN748" s="658">
        <v>0</v>
      </c>
      <c r="AO748" s="658">
        <v>0</v>
      </c>
      <c r="AP748" s="658">
        <v>0</v>
      </c>
      <c r="AQ748" s="658">
        <v>0</v>
      </c>
      <c r="AR748" s="658">
        <v>0</v>
      </c>
      <c r="AS748" s="658">
        <v>0</v>
      </c>
      <c r="AT748" s="658">
        <v>0.94199999999999995</v>
      </c>
      <c r="AU748" s="658">
        <v>0</v>
      </c>
      <c r="AV748" s="676"/>
      <c r="AW748" s="677">
        <v>3.0669489199999997</v>
      </c>
      <c r="AX748" s="677"/>
      <c r="AY748" s="677"/>
      <c r="AZ748" s="677">
        <v>3.0669489199999997</v>
      </c>
      <c r="BA748" s="677"/>
      <c r="BB748" s="677"/>
      <c r="BC748" s="677"/>
      <c r="BD748" s="677"/>
      <c r="BE748" s="678">
        <v>3.0669489199999997</v>
      </c>
      <c r="BF748" s="417"/>
      <c r="BG748" s="408"/>
      <c r="BH748" s="408"/>
      <c r="BI748" s="408"/>
      <c r="BJ748" s="408"/>
      <c r="BK748" s="408"/>
    </row>
    <row r="749" spans="1:63" s="390" customFormat="1" ht="12.75">
      <c r="A749" s="410"/>
      <c r="B749" s="360" t="s">
        <v>367</v>
      </c>
      <c r="C749" s="676">
        <v>0</v>
      </c>
      <c r="D749" s="677">
        <v>0</v>
      </c>
      <c r="E749" s="677">
        <v>1.4710000000000001</v>
      </c>
      <c r="F749" s="677">
        <v>0</v>
      </c>
      <c r="G749" s="677">
        <v>0</v>
      </c>
      <c r="H749" s="677">
        <v>0</v>
      </c>
      <c r="I749" s="677">
        <v>0</v>
      </c>
      <c r="J749" s="677">
        <v>0</v>
      </c>
      <c r="K749" s="677">
        <v>0</v>
      </c>
      <c r="L749" s="677">
        <v>0</v>
      </c>
      <c r="M749" s="677">
        <v>1.4710000000000001</v>
      </c>
      <c r="N749" s="678">
        <v>0</v>
      </c>
      <c r="O749" s="657"/>
      <c r="P749" s="658"/>
      <c r="Q749" s="658"/>
      <c r="R749" s="658"/>
      <c r="S749" s="658"/>
      <c r="T749" s="658"/>
      <c r="U749" s="658"/>
      <c r="V749" s="658"/>
      <c r="W749" s="658"/>
      <c r="X749" s="658"/>
      <c r="Y749" s="658"/>
      <c r="Z749" s="659"/>
      <c r="AA749" s="679">
        <v>4.0079855200000001</v>
      </c>
      <c r="AB749" s="677">
        <v>0</v>
      </c>
      <c r="AC749" s="677">
        <v>0</v>
      </c>
      <c r="AD749" s="658">
        <v>1.4710000000000001</v>
      </c>
      <c r="AE749" s="658">
        <v>0</v>
      </c>
      <c r="AF749" s="658"/>
      <c r="AG749" s="658"/>
      <c r="AH749" s="658"/>
      <c r="AI749" s="658"/>
      <c r="AJ749" s="658"/>
      <c r="AK749" s="658"/>
      <c r="AL749" s="658">
        <v>1.4710000000000001</v>
      </c>
      <c r="AM749" s="658">
        <v>0</v>
      </c>
      <c r="AN749" s="658">
        <v>0</v>
      </c>
      <c r="AO749" s="658">
        <v>0</v>
      </c>
      <c r="AP749" s="658">
        <v>0</v>
      </c>
      <c r="AQ749" s="658">
        <v>0</v>
      </c>
      <c r="AR749" s="658">
        <v>0</v>
      </c>
      <c r="AS749" s="658">
        <v>0</v>
      </c>
      <c r="AT749" s="658">
        <v>1.4710000000000001</v>
      </c>
      <c r="AU749" s="658">
        <v>0</v>
      </c>
      <c r="AV749" s="676"/>
      <c r="AW749" s="677">
        <v>4.0079855200000001</v>
      </c>
      <c r="AX749" s="677"/>
      <c r="AY749" s="677"/>
      <c r="AZ749" s="677"/>
      <c r="BA749" s="677">
        <v>4.0079855200000001</v>
      </c>
      <c r="BB749" s="677"/>
      <c r="BC749" s="677"/>
      <c r="BD749" s="677"/>
      <c r="BE749" s="678">
        <v>4.0079855200000001</v>
      </c>
      <c r="BF749" s="417"/>
      <c r="BG749" s="408"/>
      <c r="BH749" s="408"/>
      <c r="BI749" s="408"/>
      <c r="BJ749" s="408"/>
      <c r="BK749" s="408"/>
    </row>
    <row r="750" spans="1:63" s="412" customFormat="1" ht="12.75">
      <c r="A750" s="410"/>
      <c r="B750" s="360" t="s">
        <v>368</v>
      </c>
      <c r="C750" s="676">
        <v>0</v>
      </c>
      <c r="D750" s="677">
        <v>0</v>
      </c>
      <c r="E750" s="677">
        <v>0.91600000000000004</v>
      </c>
      <c r="F750" s="677">
        <v>0</v>
      </c>
      <c r="G750" s="677">
        <v>0</v>
      </c>
      <c r="H750" s="677">
        <v>0</v>
      </c>
      <c r="I750" s="677">
        <v>0</v>
      </c>
      <c r="J750" s="677">
        <v>0</v>
      </c>
      <c r="K750" s="677">
        <v>0</v>
      </c>
      <c r="L750" s="677">
        <v>0</v>
      </c>
      <c r="M750" s="677">
        <v>0.91600000000000004</v>
      </c>
      <c r="N750" s="678">
        <v>0</v>
      </c>
      <c r="O750" s="657">
        <v>0</v>
      </c>
      <c r="P750" s="658">
        <v>0</v>
      </c>
      <c r="Q750" s="658">
        <v>0</v>
      </c>
      <c r="R750" s="658">
        <v>0</v>
      </c>
      <c r="S750" s="658">
        <v>0</v>
      </c>
      <c r="T750" s="658">
        <v>0</v>
      </c>
      <c r="U750" s="658">
        <v>0</v>
      </c>
      <c r="V750" s="658">
        <v>0</v>
      </c>
      <c r="W750" s="658">
        <v>0</v>
      </c>
      <c r="X750" s="658">
        <v>0</v>
      </c>
      <c r="Y750" s="658">
        <v>0</v>
      </c>
      <c r="Z750" s="659">
        <v>0</v>
      </c>
      <c r="AA750" s="679">
        <v>3.1440866700000001</v>
      </c>
      <c r="AB750" s="677">
        <v>0</v>
      </c>
      <c r="AC750" s="677">
        <v>0</v>
      </c>
      <c r="AD750" s="658">
        <v>0.91600000000000004</v>
      </c>
      <c r="AE750" s="658">
        <v>0</v>
      </c>
      <c r="AF750" s="658"/>
      <c r="AG750" s="658"/>
      <c r="AH750" s="658"/>
      <c r="AI750" s="658"/>
      <c r="AJ750" s="658">
        <v>0</v>
      </c>
      <c r="AK750" s="658">
        <v>0</v>
      </c>
      <c r="AL750" s="658">
        <v>0.91600000000000004</v>
      </c>
      <c r="AM750" s="658">
        <v>0</v>
      </c>
      <c r="AN750" s="658">
        <v>0</v>
      </c>
      <c r="AO750" s="658">
        <v>0</v>
      </c>
      <c r="AP750" s="658">
        <v>0</v>
      </c>
      <c r="AQ750" s="658">
        <v>0</v>
      </c>
      <c r="AR750" s="658">
        <v>0</v>
      </c>
      <c r="AS750" s="658">
        <v>0</v>
      </c>
      <c r="AT750" s="658">
        <v>0.91600000000000004</v>
      </c>
      <c r="AU750" s="658">
        <v>0</v>
      </c>
      <c r="AV750" s="676">
        <v>0</v>
      </c>
      <c r="AW750" s="677">
        <v>3.1440866700000001</v>
      </c>
      <c r="AX750" s="677">
        <v>0</v>
      </c>
      <c r="AY750" s="677">
        <v>0</v>
      </c>
      <c r="AZ750" s="677">
        <v>0</v>
      </c>
      <c r="BA750" s="677">
        <v>3.1440866700000001</v>
      </c>
      <c r="BB750" s="677">
        <v>0</v>
      </c>
      <c r="BC750" s="677">
        <v>0</v>
      </c>
      <c r="BD750" s="677">
        <v>0</v>
      </c>
      <c r="BE750" s="678">
        <v>3.1440866700000001</v>
      </c>
      <c r="BF750" s="417"/>
      <c r="BG750" s="408"/>
      <c r="BH750" s="408"/>
      <c r="BI750" s="408"/>
      <c r="BJ750" s="408"/>
      <c r="BK750" s="408"/>
    </row>
    <row r="751" spans="1:63" s="390" customFormat="1" ht="12.75">
      <c r="A751" s="410"/>
      <c r="B751" s="360" t="s">
        <v>369</v>
      </c>
      <c r="C751" s="676">
        <v>0</v>
      </c>
      <c r="D751" s="677">
        <v>0</v>
      </c>
      <c r="E751" s="677">
        <v>0</v>
      </c>
      <c r="F751" s="677">
        <v>0</v>
      </c>
      <c r="G751" s="677">
        <v>0</v>
      </c>
      <c r="H751" s="677">
        <v>0</v>
      </c>
      <c r="I751" s="677">
        <v>0</v>
      </c>
      <c r="J751" s="677">
        <v>0</v>
      </c>
      <c r="K751" s="677">
        <v>0</v>
      </c>
      <c r="L751" s="677">
        <v>0</v>
      </c>
      <c r="M751" s="677">
        <v>0</v>
      </c>
      <c r="N751" s="678">
        <v>0</v>
      </c>
      <c r="O751" s="657"/>
      <c r="P751" s="658"/>
      <c r="Q751" s="658"/>
      <c r="R751" s="658"/>
      <c r="S751" s="658"/>
      <c r="T751" s="658"/>
      <c r="U751" s="658"/>
      <c r="V751" s="658"/>
      <c r="W751" s="658"/>
      <c r="X751" s="658"/>
      <c r="Y751" s="658"/>
      <c r="Z751" s="659"/>
      <c r="AA751" s="679">
        <v>0</v>
      </c>
      <c r="AB751" s="677">
        <v>0</v>
      </c>
      <c r="AC751" s="677">
        <v>0</v>
      </c>
      <c r="AD751" s="658">
        <v>0</v>
      </c>
      <c r="AE751" s="658">
        <v>0</v>
      </c>
      <c r="AF751" s="658"/>
      <c r="AG751" s="658"/>
      <c r="AH751" s="658"/>
      <c r="AI751" s="658"/>
      <c r="AJ751" s="658">
        <v>0</v>
      </c>
      <c r="AK751" s="658">
        <v>0</v>
      </c>
      <c r="AL751" s="658">
        <v>0</v>
      </c>
      <c r="AM751" s="658">
        <v>0</v>
      </c>
      <c r="AN751" s="658">
        <v>0</v>
      </c>
      <c r="AO751" s="658">
        <v>0</v>
      </c>
      <c r="AP751" s="658">
        <v>0</v>
      </c>
      <c r="AQ751" s="658">
        <v>0</v>
      </c>
      <c r="AR751" s="658">
        <v>0</v>
      </c>
      <c r="AS751" s="658">
        <v>0</v>
      </c>
      <c r="AT751" s="658">
        <v>0</v>
      </c>
      <c r="AU751" s="658">
        <v>0</v>
      </c>
      <c r="AV751" s="676"/>
      <c r="AW751" s="677">
        <v>0</v>
      </c>
      <c r="AX751" s="677"/>
      <c r="AY751" s="677"/>
      <c r="AZ751" s="677"/>
      <c r="BA751" s="677"/>
      <c r="BB751" s="677"/>
      <c r="BC751" s="677"/>
      <c r="BD751" s="677"/>
      <c r="BE751" s="678">
        <v>0</v>
      </c>
      <c r="BF751" s="417"/>
      <c r="BG751" s="408"/>
      <c r="BH751" s="408"/>
      <c r="BI751" s="408"/>
      <c r="BJ751" s="408"/>
      <c r="BK751" s="408"/>
    </row>
    <row r="752" spans="1:63" s="390" customFormat="1" ht="12.75">
      <c r="A752" s="410"/>
      <c r="B752" s="360" t="s">
        <v>370</v>
      </c>
      <c r="C752" s="676">
        <v>0</v>
      </c>
      <c r="D752" s="677">
        <v>0</v>
      </c>
      <c r="E752" s="677">
        <v>0</v>
      </c>
      <c r="F752" s="677">
        <v>0</v>
      </c>
      <c r="G752" s="677">
        <v>0</v>
      </c>
      <c r="H752" s="677">
        <v>0</v>
      </c>
      <c r="I752" s="677">
        <v>0</v>
      </c>
      <c r="J752" s="677">
        <v>0</v>
      </c>
      <c r="K752" s="677">
        <v>0</v>
      </c>
      <c r="L752" s="677">
        <v>0</v>
      </c>
      <c r="M752" s="677">
        <v>0</v>
      </c>
      <c r="N752" s="678">
        <v>0</v>
      </c>
      <c r="O752" s="657"/>
      <c r="P752" s="658"/>
      <c r="Q752" s="658"/>
      <c r="R752" s="658"/>
      <c r="S752" s="658"/>
      <c r="T752" s="658"/>
      <c r="U752" s="658"/>
      <c r="V752" s="658"/>
      <c r="W752" s="658"/>
      <c r="X752" s="658"/>
      <c r="Y752" s="658"/>
      <c r="Z752" s="659"/>
      <c r="AA752" s="679">
        <v>0</v>
      </c>
      <c r="AB752" s="677">
        <v>0</v>
      </c>
      <c r="AC752" s="677">
        <v>0</v>
      </c>
      <c r="AD752" s="658">
        <v>0</v>
      </c>
      <c r="AE752" s="658">
        <v>0</v>
      </c>
      <c r="AF752" s="658"/>
      <c r="AG752" s="658"/>
      <c r="AH752" s="658"/>
      <c r="AI752" s="658"/>
      <c r="AJ752" s="658">
        <v>0</v>
      </c>
      <c r="AK752" s="658">
        <v>0</v>
      </c>
      <c r="AL752" s="658">
        <v>0</v>
      </c>
      <c r="AM752" s="658">
        <v>0</v>
      </c>
      <c r="AN752" s="658">
        <v>0</v>
      </c>
      <c r="AO752" s="658">
        <v>0</v>
      </c>
      <c r="AP752" s="658">
        <v>0</v>
      </c>
      <c r="AQ752" s="658">
        <v>0</v>
      </c>
      <c r="AR752" s="658">
        <v>0</v>
      </c>
      <c r="AS752" s="658">
        <v>0</v>
      </c>
      <c r="AT752" s="658">
        <v>0</v>
      </c>
      <c r="AU752" s="658">
        <v>0</v>
      </c>
      <c r="AV752" s="676"/>
      <c r="AW752" s="677">
        <v>0</v>
      </c>
      <c r="AX752" s="677"/>
      <c r="AY752" s="677"/>
      <c r="AZ752" s="677"/>
      <c r="BA752" s="677"/>
      <c r="BB752" s="677"/>
      <c r="BC752" s="677"/>
      <c r="BD752" s="677"/>
      <c r="BE752" s="678">
        <v>0</v>
      </c>
      <c r="BF752" s="417"/>
      <c r="BG752" s="408"/>
      <c r="BH752" s="408"/>
      <c r="BI752" s="408"/>
      <c r="BJ752" s="408"/>
      <c r="BK752" s="408"/>
    </row>
    <row r="753" spans="1:63" s="390" customFormat="1" ht="12.75">
      <c r="A753" s="410"/>
      <c r="B753" s="360" t="s">
        <v>371</v>
      </c>
      <c r="C753" s="676">
        <v>0</v>
      </c>
      <c r="D753" s="677">
        <v>0</v>
      </c>
      <c r="E753" s="677">
        <v>0.91600000000000004</v>
      </c>
      <c r="F753" s="677">
        <v>0</v>
      </c>
      <c r="G753" s="677">
        <v>0</v>
      </c>
      <c r="H753" s="677">
        <v>0</v>
      </c>
      <c r="I753" s="677">
        <v>0</v>
      </c>
      <c r="J753" s="677">
        <v>0</v>
      </c>
      <c r="K753" s="677">
        <v>0</v>
      </c>
      <c r="L753" s="677">
        <v>0</v>
      </c>
      <c r="M753" s="677">
        <v>0.91600000000000004</v>
      </c>
      <c r="N753" s="678">
        <v>0</v>
      </c>
      <c r="O753" s="657"/>
      <c r="P753" s="658"/>
      <c r="Q753" s="658"/>
      <c r="R753" s="658"/>
      <c r="S753" s="658"/>
      <c r="T753" s="658"/>
      <c r="U753" s="658"/>
      <c r="V753" s="658"/>
      <c r="W753" s="658"/>
      <c r="X753" s="658"/>
      <c r="Y753" s="658"/>
      <c r="Z753" s="659"/>
      <c r="AA753" s="679">
        <v>3.1440866700000001</v>
      </c>
      <c r="AB753" s="677">
        <v>0</v>
      </c>
      <c r="AC753" s="677">
        <v>0</v>
      </c>
      <c r="AD753" s="658">
        <v>0.91600000000000004</v>
      </c>
      <c r="AE753" s="658">
        <v>0</v>
      </c>
      <c r="AF753" s="658"/>
      <c r="AG753" s="658"/>
      <c r="AH753" s="658"/>
      <c r="AI753" s="658"/>
      <c r="AJ753" s="658"/>
      <c r="AK753" s="658">
        <v>0</v>
      </c>
      <c r="AL753" s="658">
        <v>0.91600000000000004</v>
      </c>
      <c r="AM753" s="658">
        <v>0</v>
      </c>
      <c r="AN753" s="658">
        <v>0</v>
      </c>
      <c r="AO753" s="658">
        <v>0</v>
      </c>
      <c r="AP753" s="658">
        <v>0</v>
      </c>
      <c r="AQ753" s="658">
        <v>0</v>
      </c>
      <c r="AR753" s="658">
        <v>0</v>
      </c>
      <c r="AS753" s="658">
        <v>0</v>
      </c>
      <c r="AT753" s="658">
        <v>0.91600000000000004</v>
      </c>
      <c r="AU753" s="658">
        <v>0</v>
      </c>
      <c r="AV753" s="676"/>
      <c r="AW753" s="677">
        <v>3.1440866700000001</v>
      </c>
      <c r="AX753" s="677"/>
      <c r="AY753" s="677"/>
      <c r="AZ753" s="677"/>
      <c r="BA753" s="677">
        <v>3.1440866700000001</v>
      </c>
      <c r="BB753" s="677"/>
      <c r="BC753" s="677"/>
      <c r="BD753" s="677"/>
      <c r="BE753" s="678">
        <v>3.1440866700000001</v>
      </c>
      <c r="BF753" s="417"/>
      <c r="BG753" s="408"/>
      <c r="BH753" s="408"/>
      <c r="BI753" s="408"/>
      <c r="BJ753" s="408"/>
      <c r="BK753" s="408"/>
    </row>
    <row r="754" spans="1:63" s="390" customFormat="1" ht="12.75">
      <c r="A754" s="410"/>
      <c r="B754" s="360" t="s">
        <v>372</v>
      </c>
      <c r="C754" s="676">
        <v>0</v>
      </c>
      <c r="D754" s="677">
        <v>0</v>
      </c>
      <c r="E754" s="677">
        <v>0</v>
      </c>
      <c r="F754" s="677">
        <v>0</v>
      </c>
      <c r="G754" s="677">
        <v>0</v>
      </c>
      <c r="H754" s="677">
        <v>0</v>
      </c>
      <c r="I754" s="677">
        <v>0</v>
      </c>
      <c r="J754" s="677">
        <v>0</v>
      </c>
      <c r="K754" s="677">
        <v>0</v>
      </c>
      <c r="L754" s="677">
        <v>0</v>
      </c>
      <c r="M754" s="677">
        <v>0</v>
      </c>
      <c r="N754" s="678">
        <v>0</v>
      </c>
      <c r="O754" s="657"/>
      <c r="P754" s="658"/>
      <c r="Q754" s="658"/>
      <c r="R754" s="658"/>
      <c r="S754" s="658"/>
      <c r="T754" s="658"/>
      <c r="U754" s="658"/>
      <c r="V754" s="658"/>
      <c r="W754" s="658"/>
      <c r="X754" s="658"/>
      <c r="Y754" s="658"/>
      <c r="Z754" s="659"/>
      <c r="AA754" s="679">
        <v>0</v>
      </c>
      <c r="AB754" s="677">
        <v>0</v>
      </c>
      <c r="AC754" s="677">
        <v>0</v>
      </c>
      <c r="AD754" s="658">
        <v>0</v>
      </c>
      <c r="AE754" s="658">
        <v>0</v>
      </c>
      <c r="AF754" s="658"/>
      <c r="AG754" s="658"/>
      <c r="AH754" s="658"/>
      <c r="AI754" s="658"/>
      <c r="AJ754" s="658">
        <v>0</v>
      </c>
      <c r="AK754" s="658">
        <v>0</v>
      </c>
      <c r="AL754" s="658">
        <v>0</v>
      </c>
      <c r="AM754" s="658">
        <v>0</v>
      </c>
      <c r="AN754" s="658">
        <v>0</v>
      </c>
      <c r="AO754" s="658">
        <v>0</v>
      </c>
      <c r="AP754" s="658">
        <v>0</v>
      </c>
      <c r="AQ754" s="658">
        <v>0</v>
      </c>
      <c r="AR754" s="658">
        <v>0</v>
      </c>
      <c r="AS754" s="658">
        <v>0</v>
      </c>
      <c r="AT754" s="658">
        <v>0</v>
      </c>
      <c r="AU754" s="658">
        <v>0</v>
      </c>
      <c r="AV754" s="676"/>
      <c r="AW754" s="677">
        <v>0</v>
      </c>
      <c r="AX754" s="677"/>
      <c r="AY754" s="677"/>
      <c r="AZ754" s="677"/>
      <c r="BA754" s="677"/>
      <c r="BB754" s="677"/>
      <c r="BC754" s="677"/>
      <c r="BD754" s="677"/>
      <c r="BE754" s="678">
        <v>0</v>
      </c>
      <c r="BF754" s="417"/>
      <c r="BG754" s="408"/>
      <c r="BH754" s="408"/>
      <c r="BI754" s="408"/>
      <c r="BJ754" s="408"/>
      <c r="BK754" s="408"/>
    </row>
    <row r="755" spans="1:63" s="412" customFormat="1" ht="12.75">
      <c r="A755" s="410"/>
      <c r="B755" s="360" t="s">
        <v>373</v>
      </c>
      <c r="C755" s="676">
        <v>0</v>
      </c>
      <c r="D755" s="677">
        <v>0</v>
      </c>
      <c r="E755" s="677">
        <v>0</v>
      </c>
      <c r="F755" s="677">
        <v>1.2</v>
      </c>
      <c r="G755" s="677">
        <v>0</v>
      </c>
      <c r="H755" s="677">
        <v>0</v>
      </c>
      <c r="I755" s="677">
        <v>0</v>
      </c>
      <c r="J755" s="677">
        <v>0</v>
      </c>
      <c r="K755" s="677">
        <v>0</v>
      </c>
      <c r="L755" s="677">
        <v>0</v>
      </c>
      <c r="M755" s="677">
        <v>0</v>
      </c>
      <c r="N755" s="678">
        <v>1.2</v>
      </c>
      <c r="O755" s="657">
        <v>0</v>
      </c>
      <c r="P755" s="658">
        <v>0</v>
      </c>
      <c r="Q755" s="658">
        <v>0</v>
      </c>
      <c r="R755" s="658">
        <v>0</v>
      </c>
      <c r="S755" s="658">
        <v>0</v>
      </c>
      <c r="T755" s="658">
        <v>0</v>
      </c>
      <c r="U755" s="658">
        <v>0</v>
      </c>
      <c r="V755" s="658">
        <v>0</v>
      </c>
      <c r="W755" s="658">
        <v>0</v>
      </c>
      <c r="X755" s="658">
        <v>0</v>
      </c>
      <c r="Y755" s="658">
        <v>0</v>
      </c>
      <c r="Z755" s="659">
        <v>0</v>
      </c>
      <c r="AA755" s="679">
        <v>23.052331899999999</v>
      </c>
      <c r="AB755" s="677">
        <v>0</v>
      </c>
      <c r="AC755" s="677">
        <v>0</v>
      </c>
      <c r="AD755" s="658">
        <v>0</v>
      </c>
      <c r="AE755" s="658">
        <v>1.2</v>
      </c>
      <c r="AF755" s="658"/>
      <c r="AG755" s="658"/>
      <c r="AH755" s="658"/>
      <c r="AI755" s="658"/>
      <c r="AJ755" s="658">
        <v>0</v>
      </c>
      <c r="AK755" s="658">
        <v>0</v>
      </c>
      <c r="AL755" s="658">
        <v>0</v>
      </c>
      <c r="AM755" s="658">
        <v>1.2</v>
      </c>
      <c r="AN755" s="658">
        <v>0</v>
      </c>
      <c r="AO755" s="658">
        <v>0</v>
      </c>
      <c r="AP755" s="658">
        <v>0</v>
      </c>
      <c r="AQ755" s="658">
        <v>0</v>
      </c>
      <c r="AR755" s="658">
        <v>0</v>
      </c>
      <c r="AS755" s="658">
        <v>0</v>
      </c>
      <c r="AT755" s="658">
        <v>0</v>
      </c>
      <c r="AU755" s="658">
        <v>1.2</v>
      </c>
      <c r="AV755" s="676">
        <v>0</v>
      </c>
      <c r="AW755" s="677">
        <v>23.052331899999999</v>
      </c>
      <c r="AX755" s="677">
        <v>0</v>
      </c>
      <c r="AY755" s="677">
        <v>0</v>
      </c>
      <c r="AZ755" s="677">
        <v>14.420787519999999</v>
      </c>
      <c r="BA755" s="677">
        <v>8.6315443800000011</v>
      </c>
      <c r="BB755" s="677">
        <v>0</v>
      </c>
      <c r="BC755" s="677">
        <v>0</v>
      </c>
      <c r="BD755" s="677">
        <v>0</v>
      </c>
      <c r="BE755" s="678">
        <v>23.052331899999999</v>
      </c>
      <c r="BF755" s="417"/>
      <c r="BG755" s="408"/>
      <c r="BH755" s="408"/>
      <c r="BI755" s="408"/>
      <c r="BJ755" s="408"/>
      <c r="BK755" s="408"/>
    </row>
    <row r="756" spans="1:63" s="390" customFormat="1" ht="12.75">
      <c r="A756" s="410"/>
      <c r="B756" s="360" t="s">
        <v>374</v>
      </c>
      <c r="C756" s="676">
        <v>0</v>
      </c>
      <c r="D756" s="677">
        <v>0</v>
      </c>
      <c r="E756" s="677">
        <v>0</v>
      </c>
      <c r="F756" s="677">
        <v>0</v>
      </c>
      <c r="G756" s="677">
        <v>0</v>
      </c>
      <c r="H756" s="677">
        <v>0</v>
      </c>
      <c r="I756" s="677">
        <v>0</v>
      </c>
      <c r="J756" s="677">
        <v>0</v>
      </c>
      <c r="K756" s="677">
        <v>0</v>
      </c>
      <c r="L756" s="677">
        <v>0</v>
      </c>
      <c r="M756" s="677">
        <v>0</v>
      </c>
      <c r="N756" s="678">
        <v>0</v>
      </c>
      <c r="O756" s="657"/>
      <c r="P756" s="658"/>
      <c r="Q756" s="658"/>
      <c r="R756" s="658"/>
      <c r="S756" s="658"/>
      <c r="T756" s="658"/>
      <c r="U756" s="658"/>
      <c r="V756" s="658"/>
      <c r="W756" s="658"/>
      <c r="X756" s="658"/>
      <c r="Y756" s="658"/>
      <c r="Z756" s="659"/>
      <c r="AA756" s="679">
        <v>0</v>
      </c>
      <c r="AB756" s="677">
        <v>0</v>
      </c>
      <c r="AC756" s="677">
        <v>0</v>
      </c>
      <c r="AD756" s="658">
        <v>0</v>
      </c>
      <c r="AE756" s="658">
        <v>0</v>
      </c>
      <c r="AF756" s="658"/>
      <c r="AG756" s="658"/>
      <c r="AH756" s="658"/>
      <c r="AI756" s="658"/>
      <c r="AJ756" s="658"/>
      <c r="AK756" s="658"/>
      <c r="AL756" s="658">
        <v>0</v>
      </c>
      <c r="AM756" s="658">
        <v>0</v>
      </c>
      <c r="AN756" s="658">
        <v>0</v>
      </c>
      <c r="AO756" s="658">
        <v>0</v>
      </c>
      <c r="AP756" s="658">
        <v>0</v>
      </c>
      <c r="AQ756" s="658">
        <v>0</v>
      </c>
      <c r="AR756" s="658">
        <v>0</v>
      </c>
      <c r="AS756" s="658">
        <v>0</v>
      </c>
      <c r="AT756" s="658">
        <v>0</v>
      </c>
      <c r="AU756" s="658">
        <v>0</v>
      </c>
      <c r="AV756" s="676"/>
      <c r="AW756" s="677">
        <v>0</v>
      </c>
      <c r="AX756" s="677"/>
      <c r="AY756" s="677"/>
      <c r="AZ756" s="677"/>
      <c r="BA756" s="677"/>
      <c r="BB756" s="677"/>
      <c r="BC756" s="677"/>
      <c r="BD756" s="677"/>
      <c r="BE756" s="678">
        <v>0</v>
      </c>
      <c r="BF756" s="417"/>
      <c r="BG756" s="408"/>
      <c r="BH756" s="408"/>
      <c r="BI756" s="408"/>
      <c r="BJ756" s="408"/>
      <c r="BK756" s="408"/>
    </row>
    <row r="757" spans="1:63" s="390" customFormat="1" ht="12.75">
      <c r="A757" s="410"/>
      <c r="B757" s="360" t="s">
        <v>375</v>
      </c>
      <c r="C757" s="676">
        <v>0</v>
      </c>
      <c r="D757" s="677">
        <v>0</v>
      </c>
      <c r="E757" s="677">
        <v>0</v>
      </c>
      <c r="F757" s="677">
        <v>0</v>
      </c>
      <c r="G757" s="677">
        <v>0</v>
      </c>
      <c r="H757" s="677">
        <v>0</v>
      </c>
      <c r="I757" s="677">
        <v>0</v>
      </c>
      <c r="J757" s="677">
        <v>0</v>
      </c>
      <c r="K757" s="677">
        <v>0</v>
      </c>
      <c r="L757" s="677">
        <v>0</v>
      </c>
      <c r="M757" s="677">
        <v>0</v>
      </c>
      <c r="N757" s="678">
        <v>0</v>
      </c>
      <c r="O757" s="657"/>
      <c r="P757" s="658"/>
      <c r="Q757" s="658"/>
      <c r="R757" s="658"/>
      <c r="S757" s="658"/>
      <c r="T757" s="658"/>
      <c r="U757" s="658"/>
      <c r="V757" s="658"/>
      <c r="W757" s="658"/>
      <c r="X757" s="658"/>
      <c r="Y757" s="658"/>
      <c r="Z757" s="659"/>
      <c r="AA757" s="679">
        <v>0</v>
      </c>
      <c r="AB757" s="677">
        <v>0</v>
      </c>
      <c r="AC757" s="677">
        <v>0</v>
      </c>
      <c r="AD757" s="658">
        <v>0</v>
      </c>
      <c r="AE757" s="658">
        <v>0</v>
      </c>
      <c r="AF757" s="658"/>
      <c r="AG757" s="658"/>
      <c r="AH757" s="658"/>
      <c r="AI757" s="658"/>
      <c r="AJ757" s="658"/>
      <c r="AK757" s="658"/>
      <c r="AL757" s="658">
        <v>0</v>
      </c>
      <c r="AM757" s="658">
        <v>0</v>
      </c>
      <c r="AN757" s="658">
        <v>0</v>
      </c>
      <c r="AO757" s="658">
        <v>0</v>
      </c>
      <c r="AP757" s="658">
        <v>0</v>
      </c>
      <c r="AQ757" s="658">
        <v>0</v>
      </c>
      <c r="AR757" s="658">
        <v>0</v>
      </c>
      <c r="AS757" s="658">
        <v>0</v>
      </c>
      <c r="AT757" s="658">
        <v>0</v>
      </c>
      <c r="AU757" s="658">
        <v>0</v>
      </c>
      <c r="AV757" s="676"/>
      <c r="AW757" s="677">
        <v>0</v>
      </c>
      <c r="AX757" s="677"/>
      <c r="AY757" s="677"/>
      <c r="AZ757" s="677"/>
      <c r="BA757" s="677"/>
      <c r="BB757" s="677"/>
      <c r="BC757" s="677"/>
      <c r="BD757" s="677"/>
      <c r="BE757" s="678">
        <v>0</v>
      </c>
      <c r="BF757" s="417"/>
      <c r="BG757" s="408"/>
      <c r="BH757" s="408"/>
      <c r="BI757" s="408"/>
      <c r="BJ757" s="408"/>
      <c r="BK757" s="408"/>
    </row>
    <row r="758" spans="1:63" s="390" customFormat="1" ht="12.75">
      <c r="A758" s="410"/>
      <c r="B758" s="360" t="s">
        <v>376</v>
      </c>
      <c r="C758" s="676">
        <v>0</v>
      </c>
      <c r="D758" s="677">
        <v>0</v>
      </c>
      <c r="E758" s="677">
        <v>0</v>
      </c>
      <c r="F758" s="677">
        <v>1.2</v>
      </c>
      <c r="G758" s="677">
        <v>0</v>
      </c>
      <c r="H758" s="677">
        <v>0</v>
      </c>
      <c r="I758" s="677">
        <v>0</v>
      </c>
      <c r="J758" s="677">
        <v>0</v>
      </c>
      <c r="K758" s="677">
        <v>0</v>
      </c>
      <c r="L758" s="677">
        <v>0</v>
      </c>
      <c r="M758" s="677">
        <v>0</v>
      </c>
      <c r="N758" s="678">
        <v>1.2</v>
      </c>
      <c r="O758" s="657"/>
      <c r="P758" s="658"/>
      <c r="Q758" s="658"/>
      <c r="R758" s="658"/>
      <c r="S758" s="658"/>
      <c r="T758" s="658"/>
      <c r="U758" s="658"/>
      <c r="V758" s="658"/>
      <c r="W758" s="658"/>
      <c r="X758" s="658"/>
      <c r="Y758" s="658"/>
      <c r="Z758" s="659"/>
      <c r="AA758" s="679">
        <v>23.052331899999999</v>
      </c>
      <c r="AB758" s="677">
        <v>0</v>
      </c>
      <c r="AC758" s="677">
        <v>0</v>
      </c>
      <c r="AD758" s="658">
        <v>0</v>
      </c>
      <c r="AE758" s="658">
        <v>1.2</v>
      </c>
      <c r="AF758" s="658"/>
      <c r="AG758" s="658"/>
      <c r="AH758" s="658"/>
      <c r="AI758" s="658"/>
      <c r="AJ758" s="658"/>
      <c r="AK758" s="658"/>
      <c r="AL758" s="658">
        <v>0</v>
      </c>
      <c r="AM758" s="658">
        <v>1.2</v>
      </c>
      <c r="AN758" s="658">
        <v>0</v>
      </c>
      <c r="AO758" s="658">
        <v>0</v>
      </c>
      <c r="AP758" s="658">
        <v>0</v>
      </c>
      <c r="AQ758" s="658">
        <v>0</v>
      </c>
      <c r="AR758" s="658">
        <v>0</v>
      </c>
      <c r="AS758" s="658">
        <v>0</v>
      </c>
      <c r="AT758" s="658">
        <v>0</v>
      </c>
      <c r="AU758" s="658">
        <v>1.2</v>
      </c>
      <c r="AV758" s="676"/>
      <c r="AW758" s="677">
        <v>23.052331899999999</v>
      </c>
      <c r="AX758" s="677"/>
      <c r="AY758" s="677"/>
      <c r="AZ758" s="677">
        <v>14.420787519999999</v>
      </c>
      <c r="BA758" s="677">
        <v>8.6315443800000011</v>
      </c>
      <c r="BB758" s="677"/>
      <c r="BC758" s="677"/>
      <c r="BD758" s="677"/>
      <c r="BE758" s="678">
        <v>23.052331899999999</v>
      </c>
      <c r="BF758" s="417"/>
      <c r="BG758" s="408"/>
      <c r="BH758" s="408"/>
      <c r="BI758" s="408"/>
      <c r="BJ758" s="408"/>
      <c r="BK758" s="408"/>
    </row>
    <row r="759" spans="1:63" s="390" customFormat="1" ht="12.75">
      <c r="A759" s="410"/>
      <c r="B759" s="360" t="s">
        <v>377</v>
      </c>
      <c r="C759" s="676">
        <v>0</v>
      </c>
      <c r="D759" s="677">
        <v>0</v>
      </c>
      <c r="E759" s="677">
        <v>0</v>
      </c>
      <c r="F759" s="677">
        <v>0</v>
      </c>
      <c r="G759" s="677">
        <v>0</v>
      </c>
      <c r="H759" s="677">
        <v>0</v>
      </c>
      <c r="I759" s="677">
        <v>0</v>
      </c>
      <c r="J759" s="677">
        <v>0</v>
      </c>
      <c r="K759" s="677">
        <v>0</v>
      </c>
      <c r="L759" s="677">
        <v>0</v>
      </c>
      <c r="M759" s="677">
        <v>0</v>
      </c>
      <c r="N759" s="678">
        <v>0</v>
      </c>
      <c r="O759" s="657"/>
      <c r="P759" s="658"/>
      <c r="Q759" s="658"/>
      <c r="R759" s="658"/>
      <c r="S759" s="658"/>
      <c r="T759" s="658"/>
      <c r="U759" s="658"/>
      <c r="V759" s="658"/>
      <c r="W759" s="658"/>
      <c r="X759" s="658"/>
      <c r="Y759" s="658"/>
      <c r="Z759" s="659"/>
      <c r="AA759" s="679">
        <v>0</v>
      </c>
      <c r="AB759" s="677">
        <v>0</v>
      </c>
      <c r="AC759" s="677">
        <v>0</v>
      </c>
      <c r="AD759" s="658">
        <v>0</v>
      </c>
      <c r="AE759" s="658">
        <v>0</v>
      </c>
      <c r="AF759" s="658"/>
      <c r="AG759" s="658"/>
      <c r="AH759" s="658"/>
      <c r="AI759" s="658"/>
      <c r="AJ759" s="658"/>
      <c r="AK759" s="658"/>
      <c r="AL759" s="658">
        <v>0</v>
      </c>
      <c r="AM759" s="658">
        <v>0</v>
      </c>
      <c r="AN759" s="658">
        <v>0</v>
      </c>
      <c r="AO759" s="658">
        <v>0</v>
      </c>
      <c r="AP759" s="658">
        <v>0</v>
      </c>
      <c r="AQ759" s="658">
        <v>0</v>
      </c>
      <c r="AR759" s="658">
        <v>0</v>
      </c>
      <c r="AS759" s="658">
        <v>0</v>
      </c>
      <c r="AT759" s="658">
        <v>0</v>
      </c>
      <c r="AU759" s="658">
        <v>0</v>
      </c>
      <c r="AV759" s="676"/>
      <c r="AW759" s="677">
        <v>0</v>
      </c>
      <c r="AX759" s="677"/>
      <c r="AY759" s="677"/>
      <c r="AZ759" s="677"/>
      <c r="BA759" s="677"/>
      <c r="BB759" s="677"/>
      <c r="BC759" s="677"/>
      <c r="BD759" s="677"/>
      <c r="BE759" s="678">
        <v>0</v>
      </c>
      <c r="BF759" s="417"/>
      <c r="BG759" s="408"/>
      <c r="BH759" s="408"/>
      <c r="BI759" s="408"/>
      <c r="BJ759" s="408"/>
      <c r="BK759" s="408"/>
    </row>
    <row r="760" spans="1:63" s="390" customFormat="1" ht="12.75">
      <c r="A760" s="410"/>
      <c r="B760" s="360" t="s">
        <v>67</v>
      </c>
      <c r="C760" s="676">
        <v>0</v>
      </c>
      <c r="D760" s="677">
        <v>0</v>
      </c>
      <c r="E760" s="677">
        <v>0</v>
      </c>
      <c r="F760" s="677">
        <v>0</v>
      </c>
      <c r="G760" s="677">
        <v>0</v>
      </c>
      <c r="H760" s="677">
        <v>0</v>
      </c>
      <c r="I760" s="677">
        <v>0</v>
      </c>
      <c r="J760" s="677">
        <v>0</v>
      </c>
      <c r="K760" s="677">
        <v>0</v>
      </c>
      <c r="L760" s="677">
        <v>0</v>
      </c>
      <c r="M760" s="677">
        <v>0</v>
      </c>
      <c r="N760" s="678">
        <v>0</v>
      </c>
      <c r="O760" s="657"/>
      <c r="P760" s="658"/>
      <c r="Q760" s="658"/>
      <c r="R760" s="658"/>
      <c r="S760" s="658"/>
      <c r="T760" s="658"/>
      <c r="U760" s="658"/>
      <c r="V760" s="658"/>
      <c r="W760" s="658"/>
      <c r="X760" s="658"/>
      <c r="Y760" s="658"/>
      <c r="Z760" s="659"/>
      <c r="AA760" s="679">
        <v>3.90130884</v>
      </c>
      <c r="AB760" s="677">
        <v>0</v>
      </c>
      <c r="AC760" s="677">
        <v>0</v>
      </c>
      <c r="AD760" s="658">
        <v>0</v>
      </c>
      <c r="AE760" s="658">
        <v>0</v>
      </c>
      <c r="AF760" s="658"/>
      <c r="AG760" s="658"/>
      <c r="AH760" s="658"/>
      <c r="AI760" s="658"/>
      <c r="AJ760" s="658"/>
      <c r="AK760" s="658"/>
      <c r="AL760" s="658">
        <v>0</v>
      </c>
      <c r="AM760" s="658">
        <v>0</v>
      </c>
      <c r="AN760" s="658">
        <v>0</v>
      </c>
      <c r="AO760" s="658">
        <v>0</v>
      </c>
      <c r="AP760" s="658">
        <v>0</v>
      </c>
      <c r="AQ760" s="658">
        <v>0</v>
      </c>
      <c r="AR760" s="658">
        <v>0</v>
      </c>
      <c r="AS760" s="658">
        <v>0</v>
      </c>
      <c r="AT760" s="658">
        <v>0</v>
      </c>
      <c r="AU760" s="658">
        <v>0</v>
      </c>
      <c r="AV760" s="676"/>
      <c r="AW760" s="677">
        <v>3.90130884</v>
      </c>
      <c r="AX760" s="677"/>
      <c r="AY760" s="677"/>
      <c r="AZ760" s="677">
        <v>3.90130884</v>
      </c>
      <c r="BA760" s="677"/>
      <c r="BB760" s="677"/>
      <c r="BC760" s="677"/>
      <c r="BD760" s="677"/>
      <c r="BE760" s="678">
        <v>3.90130884</v>
      </c>
      <c r="BF760" s="417"/>
      <c r="BG760" s="408"/>
      <c r="BH760" s="408"/>
      <c r="BI760" s="408"/>
      <c r="BJ760" s="408"/>
      <c r="BK760" s="408"/>
    </row>
    <row r="761" spans="1:63" s="416" customFormat="1" ht="38.25">
      <c r="A761" s="411">
        <v>26</v>
      </c>
      <c r="B761" s="688" t="s">
        <v>97</v>
      </c>
      <c r="C761" s="657">
        <v>0</v>
      </c>
      <c r="D761" s="658">
        <v>0</v>
      </c>
      <c r="E761" s="658">
        <v>1.3599999999999999</v>
      </c>
      <c r="F761" s="658">
        <v>0</v>
      </c>
      <c r="G761" s="658">
        <v>2.58</v>
      </c>
      <c r="H761" s="658">
        <v>0.79</v>
      </c>
      <c r="I761" s="658">
        <v>3.2800000000000002</v>
      </c>
      <c r="J761" s="658">
        <v>0.56000000000000005</v>
      </c>
      <c r="K761" s="658">
        <v>12.680000000000001</v>
      </c>
      <c r="L761" s="658">
        <v>4.96</v>
      </c>
      <c r="M761" s="658">
        <v>19.899999999999999</v>
      </c>
      <c r="N761" s="659">
        <v>6.3100000000000005</v>
      </c>
      <c r="O761" s="689">
        <v>0</v>
      </c>
      <c r="P761" s="690">
        <v>0</v>
      </c>
      <c r="Q761" s="690">
        <v>0</v>
      </c>
      <c r="R761" s="690">
        <v>0</v>
      </c>
      <c r="S761" s="690">
        <v>0</v>
      </c>
      <c r="T761" s="690">
        <v>0</v>
      </c>
      <c r="U761" s="690">
        <v>0</v>
      </c>
      <c r="V761" s="690">
        <v>0</v>
      </c>
      <c r="W761" s="690">
        <v>0</v>
      </c>
      <c r="X761" s="690">
        <v>0</v>
      </c>
      <c r="Y761" s="690">
        <v>0</v>
      </c>
      <c r="Z761" s="691">
        <v>0</v>
      </c>
      <c r="AA761" s="674">
        <v>55.932203368644082</v>
      </c>
      <c r="AB761" s="677">
        <v>0</v>
      </c>
      <c r="AC761" s="677">
        <v>0</v>
      </c>
      <c r="AD761" s="690">
        <v>1.3599999999999999</v>
      </c>
      <c r="AE761" s="690">
        <v>0</v>
      </c>
      <c r="AF761" s="690"/>
      <c r="AG761" s="690"/>
      <c r="AH761" s="690"/>
      <c r="AI761" s="690"/>
      <c r="AJ761" s="690"/>
      <c r="AK761" s="690"/>
      <c r="AL761" s="690">
        <v>1.3599999999999999</v>
      </c>
      <c r="AM761" s="690">
        <v>0</v>
      </c>
      <c r="AN761" s="690">
        <v>2.58</v>
      </c>
      <c r="AO761" s="690">
        <v>0.79</v>
      </c>
      <c r="AP761" s="690">
        <v>3.2800000000000002</v>
      </c>
      <c r="AQ761" s="690">
        <v>0.56000000000000005</v>
      </c>
      <c r="AR761" s="690">
        <v>12.680000000000001</v>
      </c>
      <c r="AS761" s="690">
        <v>4.96</v>
      </c>
      <c r="AT761" s="690">
        <v>19.899999999999999</v>
      </c>
      <c r="AU761" s="690">
        <v>6.3100000000000005</v>
      </c>
      <c r="AV761" s="657">
        <v>0</v>
      </c>
      <c r="AW761" s="658">
        <v>1.1423140000000001</v>
      </c>
      <c r="AX761" s="658">
        <v>0</v>
      </c>
      <c r="AY761" s="658">
        <v>0</v>
      </c>
      <c r="AZ761" s="658">
        <v>0</v>
      </c>
      <c r="BA761" s="658">
        <v>1.1423140000000001</v>
      </c>
      <c r="BB761" s="658">
        <v>9.027177528644069</v>
      </c>
      <c r="BC761" s="658">
        <v>7.6271186399999999</v>
      </c>
      <c r="BD761" s="658">
        <v>38.135593200000002</v>
      </c>
      <c r="BE761" s="673">
        <v>55.932203368644082</v>
      </c>
      <c r="BF761" s="417"/>
    </row>
    <row r="762" spans="1:63" s="390" customFormat="1" ht="12.75">
      <c r="A762" s="410"/>
      <c r="B762" s="360" t="s">
        <v>361</v>
      </c>
      <c r="C762" s="676">
        <v>0</v>
      </c>
      <c r="D762" s="677">
        <v>0</v>
      </c>
      <c r="E762" s="677">
        <v>1.3599999999999999</v>
      </c>
      <c r="F762" s="677">
        <v>0</v>
      </c>
      <c r="G762" s="677">
        <v>2.58</v>
      </c>
      <c r="H762" s="677">
        <v>0.79</v>
      </c>
      <c r="I762" s="677">
        <v>3.2800000000000002</v>
      </c>
      <c r="J762" s="677">
        <v>0.56000000000000005</v>
      </c>
      <c r="K762" s="677">
        <v>12.680000000000001</v>
      </c>
      <c r="L762" s="677">
        <v>4.96</v>
      </c>
      <c r="M762" s="677">
        <v>19.899999999999999</v>
      </c>
      <c r="N762" s="678">
        <v>6.3100000000000005</v>
      </c>
      <c r="O762" s="657">
        <v>0</v>
      </c>
      <c r="P762" s="658">
        <v>0</v>
      </c>
      <c r="Q762" s="658">
        <v>0</v>
      </c>
      <c r="R762" s="658">
        <v>0</v>
      </c>
      <c r="S762" s="658">
        <v>0</v>
      </c>
      <c r="T762" s="658">
        <v>0</v>
      </c>
      <c r="U762" s="658">
        <v>0</v>
      </c>
      <c r="V762" s="658">
        <v>0</v>
      </c>
      <c r="W762" s="658">
        <v>0</v>
      </c>
      <c r="X762" s="658">
        <v>0</v>
      </c>
      <c r="Y762" s="658">
        <v>0</v>
      </c>
      <c r="Z762" s="659">
        <v>0</v>
      </c>
      <c r="AA762" s="679">
        <v>55.932203368644082</v>
      </c>
      <c r="AB762" s="677">
        <v>0</v>
      </c>
      <c r="AC762" s="677">
        <v>0</v>
      </c>
      <c r="AD762" s="658">
        <v>1.3599999999999999</v>
      </c>
      <c r="AE762" s="658">
        <v>0</v>
      </c>
      <c r="AF762" s="658"/>
      <c r="AG762" s="658"/>
      <c r="AH762" s="658"/>
      <c r="AI762" s="658"/>
      <c r="AJ762" s="658"/>
      <c r="AK762" s="658"/>
      <c r="AL762" s="658">
        <v>1.3599999999999999</v>
      </c>
      <c r="AM762" s="658">
        <v>0</v>
      </c>
      <c r="AN762" s="658">
        <v>2.58</v>
      </c>
      <c r="AO762" s="658">
        <v>0.79</v>
      </c>
      <c r="AP762" s="658">
        <v>3.2800000000000002</v>
      </c>
      <c r="AQ762" s="658">
        <v>0.56000000000000005</v>
      </c>
      <c r="AR762" s="658">
        <v>12.680000000000001</v>
      </c>
      <c r="AS762" s="658">
        <v>4.96</v>
      </c>
      <c r="AT762" s="658">
        <v>19.899999999999999</v>
      </c>
      <c r="AU762" s="658">
        <v>6.3100000000000005</v>
      </c>
      <c r="AV762" s="676">
        <v>0</v>
      </c>
      <c r="AW762" s="677">
        <v>1.1423140000000001</v>
      </c>
      <c r="AX762" s="677">
        <v>0</v>
      </c>
      <c r="AY762" s="677">
        <v>0</v>
      </c>
      <c r="AZ762" s="677">
        <v>0</v>
      </c>
      <c r="BA762" s="677">
        <v>1.1423140000000001</v>
      </c>
      <c r="BB762" s="677">
        <v>9.027177528644069</v>
      </c>
      <c r="BC762" s="677">
        <v>7.6271186399999999</v>
      </c>
      <c r="BD762" s="677">
        <v>38.135593200000002</v>
      </c>
      <c r="BE762" s="678">
        <v>55.932203368644082</v>
      </c>
      <c r="BF762" s="417"/>
      <c r="BG762" s="408"/>
      <c r="BH762" s="408"/>
      <c r="BI762" s="408"/>
      <c r="BJ762" s="408"/>
      <c r="BK762" s="408"/>
    </row>
    <row r="763" spans="1:63" s="390" customFormat="1" ht="12.75">
      <c r="A763" s="410"/>
      <c r="B763" s="360" t="s">
        <v>362</v>
      </c>
      <c r="C763" s="676">
        <v>0</v>
      </c>
      <c r="D763" s="677">
        <v>0</v>
      </c>
      <c r="E763" s="677">
        <v>0.48</v>
      </c>
      <c r="F763" s="677">
        <v>0</v>
      </c>
      <c r="G763" s="677">
        <v>2.58</v>
      </c>
      <c r="H763" s="677">
        <v>0</v>
      </c>
      <c r="I763" s="677">
        <v>3.2800000000000002</v>
      </c>
      <c r="J763" s="677">
        <v>0</v>
      </c>
      <c r="K763" s="677">
        <v>12.680000000000001</v>
      </c>
      <c r="L763" s="677">
        <v>0</v>
      </c>
      <c r="M763" s="677">
        <v>19.02</v>
      </c>
      <c r="N763" s="678">
        <v>0</v>
      </c>
      <c r="O763" s="657">
        <v>0</v>
      </c>
      <c r="P763" s="658">
        <v>0</v>
      </c>
      <c r="Q763" s="658">
        <v>0</v>
      </c>
      <c r="R763" s="658">
        <v>0</v>
      </c>
      <c r="S763" s="658">
        <v>0</v>
      </c>
      <c r="T763" s="658">
        <v>0</v>
      </c>
      <c r="U763" s="658">
        <v>0</v>
      </c>
      <c r="V763" s="658">
        <v>0</v>
      </c>
      <c r="W763" s="658">
        <v>0</v>
      </c>
      <c r="X763" s="658">
        <v>0</v>
      </c>
      <c r="Y763" s="658">
        <v>0</v>
      </c>
      <c r="Z763" s="659">
        <v>0</v>
      </c>
      <c r="AA763" s="679">
        <v>37.736552920000008</v>
      </c>
      <c r="AB763" s="677">
        <v>0</v>
      </c>
      <c r="AC763" s="677">
        <v>0</v>
      </c>
      <c r="AD763" s="658">
        <v>0.48</v>
      </c>
      <c r="AE763" s="658">
        <v>0</v>
      </c>
      <c r="AF763" s="658"/>
      <c r="AG763" s="658"/>
      <c r="AH763" s="658"/>
      <c r="AI763" s="658"/>
      <c r="AJ763" s="658"/>
      <c r="AK763" s="658"/>
      <c r="AL763" s="658">
        <v>0.48</v>
      </c>
      <c r="AM763" s="658">
        <v>0</v>
      </c>
      <c r="AN763" s="658">
        <v>2.58</v>
      </c>
      <c r="AO763" s="658">
        <v>0</v>
      </c>
      <c r="AP763" s="658">
        <v>3.2800000000000002</v>
      </c>
      <c r="AQ763" s="658">
        <v>0</v>
      </c>
      <c r="AR763" s="658">
        <v>12.680000000000001</v>
      </c>
      <c r="AS763" s="658">
        <v>0</v>
      </c>
      <c r="AT763" s="658">
        <v>19.02</v>
      </c>
      <c r="AU763" s="658">
        <v>0</v>
      </c>
      <c r="AV763" s="676">
        <v>0</v>
      </c>
      <c r="AW763" s="677">
        <v>1.1423140000000001</v>
      </c>
      <c r="AX763" s="677">
        <v>0</v>
      </c>
      <c r="AY763" s="677">
        <v>0</v>
      </c>
      <c r="AZ763" s="677">
        <v>0</v>
      </c>
      <c r="BA763" s="677">
        <v>1.1423140000000001</v>
      </c>
      <c r="BB763" s="677">
        <v>6.7527212199999997</v>
      </c>
      <c r="BC763" s="677">
        <v>5.8916655599999999</v>
      </c>
      <c r="BD763" s="677">
        <v>23.949852140000001</v>
      </c>
      <c r="BE763" s="678">
        <v>37.736552920000008</v>
      </c>
      <c r="BF763" s="417"/>
      <c r="BG763" s="408"/>
      <c r="BH763" s="408"/>
      <c r="BI763" s="408"/>
      <c r="BJ763" s="408"/>
      <c r="BK763" s="408"/>
    </row>
    <row r="764" spans="1:63" s="390" customFormat="1" ht="12.75">
      <c r="A764" s="410"/>
      <c r="B764" s="360" t="s">
        <v>363</v>
      </c>
      <c r="C764" s="676">
        <v>0</v>
      </c>
      <c r="D764" s="677">
        <v>0</v>
      </c>
      <c r="E764" s="677">
        <v>0.18</v>
      </c>
      <c r="F764" s="677">
        <v>0</v>
      </c>
      <c r="G764" s="677">
        <v>1.8</v>
      </c>
      <c r="H764" s="677">
        <v>0</v>
      </c>
      <c r="I764" s="677">
        <v>2.5300000000000002</v>
      </c>
      <c r="J764" s="677">
        <v>0</v>
      </c>
      <c r="K764" s="677">
        <v>8.2800000000000011</v>
      </c>
      <c r="L764" s="677">
        <v>0</v>
      </c>
      <c r="M764" s="677">
        <v>12.79</v>
      </c>
      <c r="N764" s="678">
        <v>0</v>
      </c>
      <c r="O764" s="657">
        <v>0</v>
      </c>
      <c r="P764" s="658">
        <v>0</v>
      </c>
      <c r="Q764" s="658">
        <v>0</v>
      </c>
      <c r="R764" s="658">
        <v>0</v>
      </c>
      <c r="S764" s="658">
        <v>0</v>
      </c>
      <c r="T764" s="658">
        <v>0</v>
      </c>
      <c r="U764" s="658">
        <v>0</v>
      </c>
      <c r="V764" s="658">
        <v>0</v>
      </c>
      <c r="W764" s="658">
        <v>0</v>
      </c>
      <c r="X764" s="658">
        <v>0</v>
      </c>
      <c r="Y764" s="658">
        <v>0</v>
      </c>
      <c r="Z764" s="659">
        <v>0</v>
      </c>
      <c r="AA764" s="679">
        <v>23.785212710000003</v>
      </c>
      <c r="AB764" s="677">
        <v>0</v>
      </c>
      <c r="AC764" s="677">
        <v>0</v>
      </c>
      <c r="AD764" s="658">
        <v>0.18</v>
      </c>
      <c r="AE764" s="658">
        <v>0</v>
      </c>
      <c r="AF764" s="658"/>
      <c r="AG764" s="658"/>
      <c r="AH764" s="658"/>
      <c r="AI764" s="658"/>
      <c r="AJ764" s="658"/>
      <c r="AK764" s="658"/>
      <c r="AL764" s="658">
        <v>0.18</v>
      </c>
      <c r="AM764" s="658">
        <v>0</v>
      </c>
      <c r="AN764" s="658">
        <v>1.8</v>
      </c>
      <c r="AO764" s="658">
        <v>0</v>
      </c>
      <c r="AP764" s="658">
        <v>2.5300000000000002</v>
      </c>
      <c r="AQ764" s="658">
        <v>0</v>
      </c>
      <c r="AR764" s="658">
        <v>8.2800000000000011</v>
      </c>
      <c r="AS764" s="658">
        <v>0</v>
      </c>
      <c r="AT764" s="658">
        <v>12.79</v>
      </c>
      <c r="AU764" s="658">
        <v>0</v>
      </c>
      <c r="AV764" s="676">
        <v>0</v>
      </c>
      <c r="AW764" s="677">
        <v>0.42380769000000001</v>
      </c>
      <c r="AX764" s="677">
        <v>0</v>
      </c>
      <c r="AY764" s="677">
        <v>0</v>
      </c>
      <c r="AZ764" s="677">
        <v>0</v>
      </c>
      <c r="BA764" s="677">
        <v>0.42380769000000001</v>
      </c>
      <c r="BB764" s="677">
        <v>4.5862758799999996</v>
      </c>
      <c r="BC764" s="677">
        <v>4.3811598800000002</v>
      </c>
      <c r="BD764" s="677">
        <v>14.39396926</v>
      </c>
      <c r="BE764" s="678">
        <v>23.785212710000003</v>
      </c>
      <c r="BF764" s="417"/>
      <c r="BG764" s="408"/>
      <c r="BH764" s="408"/>
      <c r="BI764" s="408"/>
      <c r="BJ764" s="408"/>
      <c r="BK764" s="408"/>
    </row>
    <row r="765" spans="1:63" s="390" customFormat="1" ht="12.75">
      <c r="A765" s="410"/>
      <c r="B765" s="360" t="s">
        <v>364</v>
      </c>
      <c r="C765" s="676">
        <v>0</v>
      </c>
      <c r="D765" s="677">
        <v>0</v>
      </c>
      <c r="E765" s="677">
        <v>0</v>
      </c>
      <c r="F765" s="677">
        <v>0</v>
      </c>
      <c r="G765" s="677">
        <v>0</v>
      </c>
      <c r="H765" s="677">
        <v>0</v>
      </c>
      <c r="I765" s="677">
        <v>0</v>
      </c>
      <c r="J765" s="677">
        <v>0</v>
      </c>
      <c r="K765" s="677">
        <v>0</v>
      </c>
      <c r="L765" s="677">
        <v>0</v>
      </c>
      <c r="M765" s="677">
        <v>0</v>
      </c>
      <c r="N765" s="678">
        <v>0</v>
      </c>
      <c r="O765" s="657"/>
      <c r="P765" s="658"/>
      <c r="Q765" s="658"/>
      <c r="R765" s="658"/>
      <c r="S765" s="658"/>
      <c r="T765" s="658"/>
      <c r="U765" s="658"/>
      <c r="V765" s="658"/>
      <c r="W765" s="658"/>
      <c r="X765" s="658"/>
      <c r="Y765" s="658"/>
      <c r="Z765" s="659"/>
      <c r="AA765" s="679">
        <v>0</v>
      </c>
      <c r="AB765" s="677">
        <v>0</v>
      </c>
      <c r="AC765" s="677">
        <v>0</v>
      </c>
      <c r="AD765" s="658">
        <v>0</v>
      </c>
      <c r="AE765" s="658">
        <v>0</v>
      </c>
      <c r="AF765" s="658"/>
      <c r="AG765" s="658"/>
      <c r="AH765" s="658"/>
      <c r="AI765" s="658"/>
      <c r="AJ765" s="658"/>
      <c r="AK765" s="658"/>
      <c r="AL765" s="658">
        <v>0</v>
      </c>
      <c r="AM765" s="658">
        <v>0</v>
      </c>
      <c r="AN765" s="658">
        <v>0</v>
      </c>
      <c r="AO765" s="658">
        <v>0</v>
      </c>
      <c r="AP765" s="658">
        <v>0</v>
      </c>
      <c r="AQ765" s="658">
        <v>0</v>
      </c>
      <c r="AR765" s="658">
        <v>0</v>
      </c>
      <c r="AS765" s="658">
        <v>0</v>
      </c>
      <c r="AT765" s="658">
        <v>0</v>
      </c>
      <c r="AU765" s="658">
        <v>0</v>
      </c>
      <c r="AV765" s="676"/>
      <c r="AW765" s="677">
        <v>0</v>
      </c>
      <c r="AX765" s="677"/>
      <c r="AY765" s="677"/>
      <c r="AZ765" s="677"/>
      <c r="BA765" s="677"/>
      <c r="BB765" s="677"/>
      <c r="BC765" s="677"/>
      <c r="BD765" s="677"/>
      <c r="BE765" s="678">
        <v>0</v>
      </c>
      <c r="BF765" s="417"/>
      <c r="BG765" s="408"/>
      <c r="BH765" s="408"/>
      <c r="BI765" s="408"/>
      <c r="BJ765" s="408"/>
      <c r="BK765" s="408"/>
    </row>
    <row r="766" spans="1:63" s="390" customFormat="1" ht="12.75">
      <c r="A766" s="410"/>
      <c r="B766" s="360" t="s">
        <v>365</v>
      </c>
      <c r="C766" s="676">
        <v>0</v>
      </c>
      <c r="D766" s="677">
        <v>0</v>
      </c>
      <c r="E766" s="677">
        <v>0</v>
      </c>
      <c r="F766" s="677">
        <v>0</v>
      </c>
      <c r="G766" s="677">
        <v>0</v>
      </c>
      <c r="H766" s="677">
        <v>0</v>
      </c>
      <c r="I766" s="677">
        <v>0</v>
      </c>
      <c r="J766" s="677">
        <v>0</v>
      </c>
      <c r="K766" s="677">
        <v>0</v>
      </c>
      <c r="L766" s="677">
        <v>0</v>
      </c>
      <c r="M766" s="677">
        <v>0</v>
      </c>
      <c r="N766" s="678">
        <v>0</v>
      </c>
      <c r="O766" s="657"/>
      <c r="P766" s="658"/>
      <c r="Q766" s="658"/>
      <c r="R766" s="658"/>
      <c r="S766" s="658"/>
      <c r="T766" s="658"/>
      <c r="U766" s="658"/>
      <c r="V766" s="658"/>
      <c r="W766" s="658"/>
      <c r="X766" s="658"/>
      <c r="Y766" s="658"/>
      <c r="Z766" s="659"/>
      <c r="AA766" s="679">
        <v>0</v>
      </c>
      <c r="AB766" s="677">
        <v>0</v>
      </c>
      <c r="AC766" s="677">
        <v>0</v>
      </c>
      <c r="AD766" s="658">
        <v>0</v>
      </c>
      <c r="AE766" s="658">
        <v>0</v>
      </c>
      <c r="AF766" s="658"/>
      <c r="AG766" s="658"/>
      <c r="AH766" s="658"/>
      <c r="AI766" s="658"/>
      <c r="AJ766" s="658"/>
      <c r="AK766" s="658"/>
      <c r="AL766" s="658">
        <v>0</v>
      </c>
      <c r="AM766" s="658">
        <v>0</v>
      </c>
      <c r="AN766" s="658">
        <v>0</v>
      </c>
      <c r="AO766" s="658">
        <v>0</v>
      </c>
      <c r="AP766" s="658">
        <v>0</v>
      </c>
      <c r="AQ766" s="658">
        <v>0</v>
      </c>
      <c r="AR766" s="658">
        <v>0</v>
      </c>
      <c r="AS766" s="658">
        <v>0</v>
      </c>
      <c r="AT766" s="658">
        <v>0</v>
      </c>
      <c r="AU766" s="658">
        <v>0</v>
      </c>
      <c r="AV766" s="676"/>
      <c r="AW766" s="677">
        <v>0</v>
      </c>
      <c r="AX766" s="677"/>
      <c r="AY766" s="677"/>
      <c r="AZ766" s="677"/>
      <c r="BA766" s="677"/>
      <c r="BB766" s="677"/>
      <c r="BC766" s="677"/>
      <c r="BD766" s="677"/>
      <c r="BE766" s="678">
        <v>0</v>
      </c>
      <c r="BF766" s="417"/>
      <c r="BG766" s="408"/>
      <c r="BH766" s="408"/>
      <c r="BI766" s="408"/>
      <c r="BJ766" s="408"/>
      <c r="BK766" s="408"/>
    </row>
    <row r="767" spans="1:63" s="390" customFormat="1" ht="12.75">
      <c r="A767" s="410"/>
      <c r="B767" s="360" t="s">
        <v>366</v>
      </c>
      <c r="C767" s="676">
        <v>0</v>
      </c>
      <c r="D767" s="677">
        <v>0</v>
      </c>
      <c r="E767" s="677">
        <v>0</v>
      </c>
      <c r="F767" s="677">
        <v>0</v>
      </c>
      <c r="G767" s="677">
        <v>0.7</v>
      </c>
      <c r="H767" s="677">
        <v>0</v>
      </c>
      <c r="I767" s="677">
        <v>0.8</v>
      </c>
      <c r="J767" s="677">
        <v>0</v>
      </c>
      <c r="K767" s="677">
        <v>2.7</v>
      </c>
      <c r="L767" s="677">
        <v>0</v>
      </c>
      <c r="M767" s="677">
        <v>4.2</v>
      </c>
      <c r="N767" s="678">
        <v>0</v>
      </c>
      <c r="O767" s="657"/>
      <c r="P767" s="658"/>
      <c r="Q767" s="658"/>
      <c r="R767" s="658"/>
      <c r="S767" s="658"/>
      <c r="T767" s="658"/>
      <c r="U767" s="658"/>
      <c r="V767" s="658"/>
      <c r="W767" s="658"/>
      <c r="X767" s="658"/>
      <c r="Y767" s="658"/>
      <c r="Z767" s="659"/>
      <c r="AA767" s="679">
        <v>8.6413224500000005</v>
      </c>
      <c r="AB767" s="677">
        <v>0</v>
      </c>
      <c r="AC767" s="677">
        <v>0</v>
      </c>
      <c r="AD767" s="658">
        <v>0</v>
      </c>
      <c r="AE767" s="658">
        <v>0</v>
      </c>
      <c r="AF767" s="658"/>
      <c r="AG767" s="658"/>
      <c r="AH767" s="658"/>
      <c r="AI767" s="658"/>
      <c r="AJ767" s="658"/>
      <c r="AK767" s="658"/>
      <c r="AL767" s="658">
        <v>0</v>
      </c>
      <c r="AM767" s="658">
        <v>0</v>
      </c>
      <c r="AN767" s="658">
        <v>0.7</v>
      </c>
      <c r="AO767" s="658">
        <v>0</v>
      </c>
      <c r="AP767" s="658">
        <v>0.8</v>
      </c>
      <c r="AQ767" s="658">
        <v>0</v>
      </c>
      <c r="AR767" s="658">
        <v>2.7</v>
      </c>
      <c r="AS767" s="658">
        <v>0</v>
      </c>
      <c r="AT767" s="658">
        <v>4.2</v>
      </c>
      <c r="AU767" s="658">
        <v>0</v>
      </c>
      <c r="AV767" s="676"/>
      <c r="AW767" s="677">
        <v>0</v>
      </c>
      <c r="AX767" s="677"/>
      <c r="AY767" s="677"/>
      <c r="AZ767" s="677"/>
      <c r="BA767" s="677"/>
      <c r="BB767" s="677">
        <v>1.44022041</v>
      </c>
      <c r="BC767" s="677">
        <v>1.6459661799999998</v>
      </c>
      <c r="BD767" s="677">
        <v>5.55513586</v>
      </c>
      <c r="BE767" s="678">
        <v>8.6413224500000005</v>
      </c>
      <c r="BF767" s="417"/>
      <c r="BG767" s="408"/>
      <c r="BH767" s="408"/>
      <c r="BI767" s="408"/>
      <c r="BJ767" s="408"/>
      <c r="BK767" s="408"/>
    </row>
    <row r="768" spans="1:63" s="390" customFormat="1" ht="12.75">
      <c r="A768" s="410"/>
      <c r="B768" s="360" t="s">
        <v>367</v>
      </c>
      <c r="C768" s="676">
        <v>0</v>
      </c>
      <c r="D768" s="677">
        <v>0</v>
      </c>
      <c r="E768" s="677">
        <v>0.18</v>
      </c>
      <c r="F768" s="677">
        <v>0</v>
      </c>
      <c r="G768" s="677">
        <v>1.1000000000000001</v>
      </c>
      <c r="H768" s="677">
        <v>0</v>
      </c>
      <c r="I768" s="677">
        <v>1.73</v>
      </c>
      <c r="J768" s="677">
        <v>0</v>
      </c>
      <c r="K768" s="677">
        <v>5.58</v>
      </c>
      <c r="L768" s="677">
        <v>0</v>
      </c>
      <c r="M768" s="677">
        <v>8.59</v>
      </c>
      <c r="N768" s="678">
        <v>0</v>
      </c>
      <c r="O768" s="657"/>
      <c r="P768" s="658"/>
      <c r="Q768" s="658"/>
      <c r="R768" s="658"/>
      <c r="S768" s="658"/>
      <c r="T768" s="658"/>
      <c r="U768" s="658"/>
      <c r="V768" s="658"/>
      <c r="W768" s="658"/>
      <c r="X768" s="658"/>
      <c r="Y768" s="658"/>
      <c r="Z768" s="659"/>
      <c r="AA768" s="679">
        <v>15.143890260000001</v>
      </c>
      <c r="AB768" s="677">
        <v>0</v>
      </c>
      <c r="AC768" s="677">
        <v>0</v>
      </c>
      <c r="AD768" s="658">
        <v>0.18</v>
      </c>
      <c r="AE768" s="658">
        <v>0</v>
      </c>
      <c r="AF768" s="658"/>
      <c r="AG768" s="658"/>
      <c r="AH768" s="658"/>
      <c r="AI768" s="658"/>
      <c r="AJ768" s="658"/>
      <c r="AK768" s="658"/>
      <c r="AL768" s="658">
        <v>0.18</v>
      </c>
      <c r="AM768" s="658">
        <v>0</v>
      </c>
      <c r="AN768" s="658">
        <v>1.1000000000000001</v>
      </c>
      <c r="AO768" s="658">
        <v>0</v>
      </c>
      <c r="AP768" s="658">
        <v>1.73</v>
      </c>
      <c r="AQ768" s="658">
        <v>0</v>
      </c>
      <c r="AR768" s="658">
        <v>5.58</v>
      </c>
      <c r="AS768" s="658">
        <v>0</v>
      </c>
      <c r="AT768" s="658">
        <v>8.59</v>
      </c>
      <c r="AU768" s="658">
        <v>0</v>
      </c>
      <c r="AV768" s="676"/>
      <c r="AW768" s="677">
        <v>0.42380769000000001</v>
      </c>
      <c r="AX768" s="677"/>
      <c r="AY768" s="677"/>
      <c r="AZ768" s="677"/>
      <c r="BA768" s="677">
        <v>0.42380769000000001</v>
      </c>
      <c r="BB768" s="677">
        <v>3.1460554699999999</v>
      </c>
      <c r="BC768" s="677">
        <v>2.7351937000000004</v>
      </c>
      <c r="BD768" s="677">
        <v>8.8388334000000004</v>
      </c>
      <c r="BE768" s="678">
        <v>15.143890260000001</v>
      </c>
      <c r="BF768" s="417"/>
      <c r="BG768" s="408"/>
      <c r="BH768" s="408"/>
      <c r="BI768" s="408"/>
      <c r="BJ768" s="408"/>
      <c r="BK768" s="408"/>
    </row>
    <row r="769" spans="1:63" s="390" customFormat="1" ht="12.75">
      <c r="A769" s="410"/>
      <c r="B769" s="360" t="s">
        <v>368</v>
      </c>
      <c r="C769" s="676">
        <v>0</v>
      </c>
      <c r="D769" s="677">
        <v>0</v>
      </c>
      <c r="E769" s="677">
        <v>0.3</v>
      </c>
      <c r="F769" s="677">
        <v>0</v>
      </c>
      <c r="G769" s="677">
        <v>0.78</v>
      </c>
      <c r="H769" s="677">
        <v>0</v>
      </c>
      <c r="I769" s="677">
        <v>0.75</v>
      </c>
      <c r="J769" s="677">
        <v>0</v>
      </c>
      <c r="K769" s="677">
        <v>4.4000000000000004</v>
      </c>
      <c r="L769" s="677">
        <v>0</v>
      </c>
      <c r="M769" s="677">
        <v>6.23</v>
      </c>
      <c r="N769" s="678">
        <v>0</v>
      </c>
      <c r="O769" s="657">
        <v>0</v>
      </c>
      <c r="P769" s="658">
        <v>0</v>
      </c>
      <c r="Q769" s="658">
        <v>0</v>
      </c>
      <c r="R769" s="658">
        <v>0</v>
      </c>
      <c r="S769" s="658">
        <v>0</v>
      </c>
      <c r="T769" s="658">
        <v>0</v>
      </c>
      <c r="U769" s="658">
        <v>0</v>
      </c>
      <c r="V769" s="658">
        <v>0</v>
      </c>
      <c r="W769" s="658">
        <v>0</v>
      </c>
      <c r="X769" s="658">
        <v>0</v>
      </c>
      <c r="Y769" s="658">
        <v>0</v>
      </c>
      <c r="Z769" s="659">
        <v>0</v>
      </c>
      <c r="AA769" s="679">
        <v>13.951340210000001</v>
      </c>
      <c r="AB769" s="677">
        <v>0</v>
      </c>
      <c r="AC769" s="677">
        <v>0</v>
      </c>
      <c r="AD769" s="658">
        <v>0.3</v>
      </c>
      <c r="AE769" s="658">
        <v>0</v>
      </c>
      <c r="AF769" s="658"/>
      <c r="AG769" s="658"/>
      <c r="AH769" s="658"/>
      <c r="AI769" s="658"/>
      <c r="AJ769" s="658"/>
      <c r="AK769" s="658"/>
      <c r="AL769" s="658">
        <v>0.3</v>
      </c>
      <c r="AM769" s="658">
        <v>0</v>
      </c>
      <c r="AN769" s="658">
        <v>0.78</v>
      </c>
      <c r="AO769" s="658">
        <v>0</v>
      </c>
      <c r="AP769" s="658">
        <v>0.75</v>
      </c>
      <c r="AQ769" s="658">
        <v>0</v>
      </c>
      <c r="AR769" s="658">
        <v>4.4000000000000004</v>
      </c>
      <c r="AS769" s="658">
        <v>0</v>
      </c>
      <c r="AT769" s="658">
        <v>6.23</v>
      </c>
      <c r="AU769" s="658">
        <v>0</v>
      </c>
      <c r="AV769" s="676">
        <v>0</v>
      </c>
      <c r="AW769" s="677">
        <v>0.71850631000000009</v>
      </c>
      <c r="AX769" s="677">
        <v>0</v>
      </c>
      <c r="AY769" s="677">
        <v>0</v>
      </c>
      <c r="AZ769" s="677">
        <v>0</v>
      </c>
      <c r="BA769" s="677">
        <v>0.71850631000000009</v>
      </c>
      <c r="BB769" s="677">
        <v>2.1664453399999997</v>
      </c>
      <c r="BC769" s="677">
        <v>1.5105056800000001</v>
      </c>
      <c r="BD769" s="677">
        <v>9.5558828800000004</v>
      </c>
      <c r="BE769" s="678">
        <v>13.951340210000001</v>
      </c>
      <c r="BF769" s="417"/>
      <c r="BG769" s="408"/>
      <c r="BH769" s="408"/>
      <c r="BI769" s="408"/>
      <c r="BJ769" s="408"/>
      <c r="BK769" s="408"/>
    </row>
    <row r="770" spans="1:63" s="390" customFormat="1" ht="12.75">
      <c r="A770" s="410"/>
      <c r="B770" s="360" t="s">
        <v>369</v>
      </c>
      <c r="C770" s="676">
        <v>0</v>
      </c>
      <c r="D770" s="677">
        <v>0</v>
      </c>
      <c r="E770" s="677">
        <v>0</v>
      </c>
      <c r="F770" s="677">
        <v>0</v>
      </c>
      <c r="G770" s="677">
        <v>0</v>
      </c>
      <c r="H770" s="677">
        <v>0</v>
      </c>
      <c r="I770" s="677">
        <v>0</v>
      </c>
      <c r="J770" s="677">
        <v>0</v>
      </c>
      <c r="K770" s="677">
        <v>0</v>
      </c>
      <c r="L770" s="677">
        <v>0</v>
      </c>
      <c r="M770" s="677">
        <v>0</v>
      </c>
      <c r="N770" s="678">
        <v>0</v>
      </c>
      <c r="O770" s="657"/>
      <c r="P770" s="658"/>
      <c r="Q770" s="658"/>
      <c r="R770" s="658"/>
      <c r="S770" s="658"/>
      <c r="T770" s="658"/>
      <c r="U770" s="658"/>
      <c r="V770" s="658"/>
      <c r="W770" s="658"/>
      <c r="X770" s="658"/>
      <c r="Y770" s="658"/>
      <c r="Z770" s="659"/>
      <c r="AA770" s="679">
        <v>0</v>
      </c>
      <c r="AB770" s="677">
        <v>0</v>
      </c>
      <c r="AC770" s="677">
        <v>0</v>
      </c>
      <c r="AD770" s="658">
        <v>0</v>
      </c>
      <c r="AE770" s="658">
        <v>0</v>
      </c>
      <c r="AF770" s="658"/>
      <c r="AG770" s="658"/>
      <c r="AH770" s="658"/>
      <c r="AI770" s="658"/>
      <c r="AJ770" s="658"/>
      <c r="AK770" s="658"/>
      <c r="AL770" s="658">
        <v>0</v>
      </c>
      <c r="AM770" s="658">
        <v>0</v>
      </c>
      <c r="AN770" s="658">
        <v>0</v>
      </c>
      <c r="AO770" s="658">
        <v>0</v>
      </c>
      <c r="AP770" s="658">
        <v>0</v>
      </c>
      <c r="AQ770" s="658">
        <v>0</v>
      </c>
      <c r="AR770" s="658">
        <v>0</v>
      </c>
      <c r="AS770" s="658">
        <v>0</v>
      </c>
      <c r="AT770" s="658">
        <v>0</v>
      </c>
      <c r="AU770" s="658">
        <v>0</v>
      </c>
      <c r="AV770" s="676"/>
      <c r="AW770" s="677">
        <v>0</v>
      </c>
      <c r="AX770" s="677"/>
      <c r="AY770" s="677"/>
      <c r="AZ770" s="677"/>
      <c r="BA770" s="677"/>
      <c r="BB770" s="677"/>
      <c r="BC770" s="677"/>
      <c r="BD770" s="677"/>
      <c r="BE770" s="678">
        <v>0</v>
      </c>
      <c r="BF770" s="417"/>
      <c r="BG770" s="408"/>
      <c r="BH770" s="408"/>
      <c r="BI770" s="408"/>
      <c r="BJ770" s="408"/>
      <c r="BK770" s="408"/>
    </row>
    <row r="771" spans="1:63" s="390" customFormat="1" ht="12.75">
      <c r="A771" s="410"/>
      <c r="B771" s="360" t="s">
        <v>370</v>
      </c>
      <c r="C771" s="676">
        <v>0</v>
      </c>
      <c r="D771" s="677">
        <v>0</v>
      </c>
      <c r="E771" s="677">
        <v>0</v>
      </c>
      <c r="F771" s="677">
        <v>0</v>
      </c>
      <c r="G771" s="677">
        <v>0</v>
      </c>
      <c r="H771" s="677">
        <v>0</v>
      </c>
      <c r="I771" s="677">
        <v>0</v>
      </c>
      <c r="J771" s="677">
        <v>0</v>
      </c>
      <c r="K771" s="677">
        <v>0</v>
      </c>
      <c r="L771" s="677">
        <v>0</v>
      </c>
      <c r="M771" s="677">
        <v>0</v>
      </c>
      <c r="N771" s="678">
        <v>0</v>
      </c>
      <c r="O771" s="657"/>
      <c r="P771" s="658"/>
      <c r="Q771" s="658"/>
      <c r="R771" s="658"/>
      <c r="S771" s="658"/>
      <c r="T771" s="658"/>
      <c r="U771" s="658"/>
      <c r="V771" s="658"/>
      <c r="W771" s="658"/>
      <c r="X771" s="658"/>
      <c r="Y771" s="658"/>
      <c r="Z771" s="659"/>
      <c r="AA771" s="679">
        <v>0</v>
      </c>
      <c r="AB771" s="677">
        <v>0</v>
      </c>
      <c r="AC771" s="677">
        <v>0</v>
      </c>
      <c r="AD771" s="658">
        <v>0</v>
      </c>
      <c r="AE771" s="658">
        <v>0</v>
      </c>
      <c r="AF771" s="658"/>
      <c r="AG771" s="658"/>
      <c r="AH771" s="658"/>
      <c r="AI771" s="658"/>
      <c r="AJ771" s="658"/>
      <c r="AK771" s="658"/>
      <c r="AL771" s="658">
        <v>0</v>
      </c>
      <c r="AM771" s="658">
        <v>0</v>
      </c>
      <c r="AN771" s="658">
        <v>0</v>
      </c>
      <c r="AO771" s="658">
        <v>0</v>
      </c>
      <c r="AP771" s="658">
        <v>0</v>
      </c>
      <c r="AQ771" s="658">
        <v>0</v>
      </c>
      <c r="AR771" s="658">
        <v>0</v>
      </c>
      <c r="AS771" s="658">
        <v>0</v>
      </c>
      <c r="AT771" s="658">
        <v>0</v>
      </c>
      <c r="AU771" s="658">
        <v>0</v>
      </c>
      <c r="AV771" s="676"/>
      <c r="AW771" s="677">
        <v>0</v>
      </c>
      <c r="AX771" s="677"/>
      <c r="AY771" s="677"/>
      <c r="AZ771" s="677"/>
      <c r="BA771" s="677"/>
      <c r="BB771" s="677"/>
      <c r="BC771" s="677"/>
      <c r="BD771" s="677"/>
      <c r="BE771" s="678">
        <v>0</v>
      </c>
      <c r="BF771" s="417"/>
      <c r="BG771" s="408"/>
      <c r="BH771" s="408"/>
      <c r="BI771" s="408"/>
      <c r="BJ771" s="408"/>
      <c r="BK771" s="408"/>
    </row>
    <row r="772" spans="1:63" s="390" customFormat="1" ht="12.75">
      <c r="A772" s="410"/>
      <c r="B772" s="360" t="s">
        <v>371</v>
      </c>
      <c r="C772" s="676">
        <v>0</v>
      </c>
      <c r="D772" s="677">
        <v>0</v>
      </c>
      <c r="E772" s="677">
        <v>0</v>
      </c>
      <c r="F772" s="677">
        <v>0</v>
      </c>
      <c r="G772" s="677">
        <v>0.78</v>
      </c>
      <c r="H772" s="677">
        <v>0</v>
      </c>
      <c r="I772" s="677">
        <v>0.3</v>
      </c>
      <c r="J772" s="677">
        <v>0</v>
      </c>
      <c r="K772" s="677">
        <v>2.2999999999999998</v>
      </c>
      <c r="L772" s="677">
        <v>0</v>
      </c>
      <c r="M772" s="677">
        <v>3.38</v>
      </c>
      <c r="N772" s="678">
        <v>0</v>
      </c>
      <c r="O772" s="657"/>
      <c r="P772" s="658"/>
      <c r="Q772" s="658"/>
      <c r="R772" s="658"/>
      <c r="S772" s="658"/>
      <c r="T772" s="658"/>
      <c r="U772" s="658"/>
      <c r="V772" s="658"/>
      <c r="W772" s="658"/>
      <c r="X772" s="658"/>
      <c r="Y772" s="658"/>
      <c r="Z772" s="659"/>
      <c r="AA772" s="679">
        <v>9.4084748400000002</v>
      </c>
      <c r="AB772" s="677">
        <v>0</v>
      </c>
      <c r="AC772" s="677">
        <v>0</v>
      </c>
      <c r="AD772" s="658">
        <v>0</v>
      </c>
      <c r="AE772" s="658">
        <v>0</v>
      </c>
      <c r="AF772" s="658"/>
      <c r="AG772" s="658"/>
      <c r="AH772" s="658"/>
      <c r="AI772" s="658"/>
      <c r="AJ772" s="658"/>
      <c r="AK772" s="658"/>
      <c r="AL772" s="658">
        <v>0</v>
      </c>
      <c r="AM772" s="658">
        <v>0</v>
      </c>
      <c r="AN772" s="658">
        <v>0.78</v>
      </c>
      <c r="AO772" s="658">
        <v>0</v>
      </c>
      <c r="AP772" s="658">
        <v>0.3</v>
      </c>
      <c r="AQ772" s="658">
        <v>0</v>
      </c>
      <c r="AR772" s="658">
        <v>2.2999999999999998</v>
      </c>
      <c r="AS772" s="658">
        <v>0</v>
      </c>
      <c r="AT772" s="658">
        <v>3.38</v>
      </c>
      <c r="AU772" s="658">
        <v>0</v>
      </c>
      <c r="AV772" s="676"/>
      <c r="AW772" s="677">
        <v>0</v>
      </c>
      <c r="AX772" s="677"/>
      <c r="AY772" s="677"/>
      <c r="AZ772" s="677"/>
      <c r="BA772" s="677"/>
      <c r="BB772" s="677">
        <v>2.1664453399999997</v>
      </c>
      <c r="BC772" s="677">
        <v>0.83561879000000006</v>
      </c>
      <c r="BD772" s="677">
        <v>6.4064107100000003</v>
      </c>
      <c r="BE772" s="678">
        <v>9.4084748400000002</v>
      </c>
      <c r="BF772" s="417"/>
      <c r="BG772" s="408"/>
      <c r="BH772" s="408"/>
      <c r="BI772" s="408"/>
      <c r="BJ772" s="408"/>
      <c r="BK772" s="408"/>
    </row>
    <row r="773" spans="1:63" s="390" customFormat="1" ht="12.75">
      <c r="A773" s="410"/>
      <c r="B773" s="360" t="s">
        <v>372</v>
      </c>
      <c r="C773" s="676">
        <v>0</v>
      </c>
      <c r="D773" s="677">
        <v>0</v>
      </c>
      <c r="E773" s="677">
        <v>0.3</v>
      </c>
      <c r="F773" s="677">
        <v>0</v>
      </c>
      <c r="G773" s="677">
        <v>0</v>
      </c>
      <c r="H773" s="677">
        <v>0</v>
      </c>
      <c r="I773" s="677">
        <v>0.45</v>
      </c>
      <c r="J773" s="677">
        <v>0</v>
      </c>
      <c r="K773" s="677">
        <v>2.1</v>
      </c>
      <c r="L773" s="677">
        <v>0</v>
      </c>
      <c r="M773" s="677">
        <v>2.85</v>
      </c>
      <c r="N773" s="678">
        <v>0</v>
      </c>
      <c r="O773" s="657"/>
      <c r="P773" s="658"/>
      <c r="Q773" s="658"/>
      <c r="R773" s="658"/>
      <c r="S773" s="658"/>
      <c r="T773" s="658"/>
      <c r="U773" s="658"/>
      <c r="V773" s="658"/>
      <c r="W773" s="658"/>
      <c r="X773" s="658"/>
      <c r="Y773" s="658"/>
      <c r="Z773" s="659"/>
      <c r="AA773" s="679">
        <v>4.5428653700000003</v>
      </c>
      <c r="AB773" s="677">
        <v>0</v>
      </c>
      <c r="AC773" s="677">
        <v>0</v>
      </c>
      <c r="AD773" s="658">
        <v>0.3</v>
      </c>
      <c r="AE773" s="658">
        <v>0</v>
      </c>
      <c r="AF773" s="658"/>
      <c r="AG773" s="658"/>
      <c r="AH773" s="658"/>
      <c r="AI773" s="658"/>
      <c r="AJ773" s="658"/>
      <c r="AK773" s="658"/>
      <c r="AL773" s="658">
        <v>0.3</v>
      </c>
      <c r="AM773" s="658">
        <v>0</v>
      </c>
      <c r="AN773" s="658">
        <v>0</v>
      </c>
      <c r="AO773" s="658">
        <v>0</v>
      </c>
      <c r="AP773" s="658">
        <v>0.45</v>
      </c>
      <c r="AQ773" s="658">
        <v>0</v>
      </c>
      <c r="AR773" s="658">
        <v>2.1</v>
      </c>
      <c r="AS773" s="658">
        <v>0</v>
      </c>
      <c r="AT773" s="658">
        <v>2.85</v>
      </c>
      <c r="AU773" s="658">
        <v>0</v>
      </c>
      <c r="AV773" s="676"/>
      <c r="AW773" s="677">
        <v>0.71850631000000009</v>
      </c>
      <c r="AX773" s="677"/>
      <c r="AY773" s="677"/>
      <c r="AZ773" s="677"/>
      <c r="BA773" s="677">
        <v>0.71850631000000009</v>
      </c>
      <c r="BB773" s="677"/>
      <c r="BC773" s="677">
        <v>0.67488689000000002</v>
      </c>
      <c r="BD773" s="677">
        <v>3.1494721700000001</v>
      </c>
      <c r="BE773" s="678">
        <v>4.5428653700000003</v>
      </c>
      <c r="BF773" s="417"/>
      <c r="BG773" s="408"/>
      <c r="BH773" s="408"/>
      <c r="BI773" s="408"/>
      <c r="BJ773" s="408"/>
      <c r="BK773" s="408"/>
    </row>
    <row r="774" spans="1:63" s="390" customFormat="1" ht="12.75">
      <c r="A774" s="410"/>
      <c r="B774" s="360" t="s">
        <v>373</v>
      </c>
      <c r="C774" s="676">
        <v>0</v>
      </c>
      <c r="D774" s="677">
        <v>0</v>
      </c>
      <c r="E774" s="677">
        <v>0.88</v>
      </c>
      <c r="F774" s="677">
        <v>0</v>
      </c>
      <c r="G774" s="677">
        <v>0</v>
      </c>
      <c r="H774" s="677">
        <v>0.79</v>
      </c>
      <c r="I774" s="677">
        <v>0</v>
      </c>
      <c r="J774" s="677">
        <v>0.56000000000000005</v>
      </c>
      <c r="K774" s="677">
        <v>0</v>
      </c>
      <c r="L774" s="677">
        <v>4.96</v>
      </c>
      <c r="M774" s="677">
        <v>0.88</v>
      </c>
      <c r="N774" s="678">
        <v>6.3100000000000005</v>
      </c>
      <c r="O774" s="657">
        <v>0</v>
      </c>
      <c r="P774" s="658">
        <v>0</v>
      </c>
      <c r="Q774" s="658">
        <v>0</v>
      </c>
      <c r="R774" s="658">
        <v>0</v>
      </c>
      <c r="S774" s="658">
        <v>0</v>
      </c>
      <c r="T774" s="658">
        <v>0</v>
      </c>
      <c r="U774" s="658">
        <v>0</v>
      </c>
      <c r="V774" s="658">
        <v>0</v>
      </c>
      <c r="W774" s="658">
        <v>0</v>
      </c>
      <c r="X774" s="658">
        <v>0</v>
      </c>
      <c r="Y774" s="658">
        <v>0</v>
      </c>
      <c r="Z774" s="659">
        <v>0</v>
      </c>
      <c r="AA774" s="679">
        <v>18.19565044864407</v>
      </c>
      <c r="AB774" s="677">
        <v>0</v>
      </c>
      <c r="AC774" s="677">
        <v>0</v>
      </c>
      <c r="AD774" s="658">
        <v>0.88</v>
      </c>
      <c r="AE774" s="658">
        <v>0</v>
      </c>
      <c r="AF774" s="658"/>
      <c r="AG774" s="658"/>
      <c r="AH774" s="658"/>
      <c r="AI774" s="658"/>
      <c r="AJ774" s="658"/>
      <c r="AK774" s="658"/>
      <c r="AL774" s="658">
        <v>0.88</v>
      </c>
      <c r="AM774" s="658">
        <v>0</v>
      </c>
      <c r="AN774" s="658">
        <v>0</v>
      </c>
      <c r="AO774" s="658">
        <v>0.79</v>
      </c>
      <c r="AP774" s="658">
        <v>0</v>
      </c>
      <c r="AQ774" s="658">
        <v>0.56000000000000005</v>
      </c>
      <c r="AR774" s="658">
        <v>0</v>
      </c>
      <c r="AS774" s="658">
        <v>4.96</v>
      </c>
      <c r="AT774" s="658">
        <v>0.88</v>
      </c>
      <c r="AU774" s="658">
        <v>6.3100000000000005</v>
      </c>
      <c r="AV774" s="676">
        <v>0</v>
      </c>
      <c r="AW774" s="677">
        <v>0</v>
      </c>
      <c r="AX774" s="677">
        <v>0</v>
      </c>
      <c r="AY774" s="677">
        <v>0</v>
      </c>
      <c r="AZ774" s="677">
        <v>0</v>
      </c>
      <c r="BA774" s="677">
        <v>0</v>
      </c>
      <c r="BB774" s="677">
        <v>2.2744563086440697</v>
      </c>
      <c r="BC774" s="677">
        <v>1.7354530800000001</v>
      </c>
      <c r="BD774" s="677">
        <v>14.18574106</v>
      </c>
      <c r="BE774" s="678">
        <v>18.19565044864407</v>
      </c>
      <c r="BF774" s="417"/>
      <c r="BG774" s="408"/>
      <c r="BH774" s="408"/>
      <c r="BI774" s="408"/>
      <c r="BJ774" s="408"/>
      <c r="BK774" s="408"/>
    </row>
    <row r="775" spans="1:63" s="390" customFormat="1" ht="12.75">
      <c r="A775" s="410"/>
      <c r="B775" s="360" t="s">
        <v>374</v>
      </c>
      <c r="C775" s="676">
        <v>0</v>
      </c>
      <c r="D775" s="677">
        <v>0</v>
      </c>
      <c r="E775" s="677">
        <v>0</v>
      </c>
      <c r="F775" s="677">
        <v>0</v>
      </c>
      <c r="G775" s="677">
        <v>0</v>
      </c>
      <c r="H775" s="677">
        <v>0</v>
      </c>
      <c r="I775" s="677">
        <v>0</v>
      </c>
      <c r="J775" s="677">
        <v>0</v>
      </c>
      <c r="K775" s="677">
        <v>0</v>
      </c>
      <c r="L775" s="677">
        <v>0</v>
      </c>
      <c r="M775" s="677">
        <v>0</v>
      </c>
      <c r="N775" s="678">
        <v>0</v>
      </c>
      <c r="O775" s="657"/>
      <c r="P775" s="658"/>
      <c r="Q775" s="658"/>
      <c r="R775" s="658"/>
      <c r="S775" s="658"/>
      <c r="T775" s="658"/>
      <c r="U775" s="658"/>
      <c r="V775" s="658"/>
      <c r="W775" s="658"/>
      <c r="X775" s="658"/>
      <c r="Y775" s="658"/>
      <c r="Z775" s="659"/>
      <c r="AA775" s="679">
        <v>0</v>
      </c>
      <c r="AB775" s="677">
        <v>0</v>
      </c>
      <c r="AC775" s="677">
        <v>0</v>
      </c>
      <c r="AD775" s="658">
        <v>0</v>
      </c>
      <c r="AE775" s="658">
        <v>0</v>
      </c>
      <c r="AF775" s="658"/>
      <c r="AG775" s="658"/>
      <c r="AH775" s="658"/>
      <c r="AI775" s="658"/>
      <c r="AJ775" s="658"/>
      <c r="AK775" s="658"/>
      <c r="AL775" s="658">
        <v>0</v>
      </c>
      <c r="AM775" s="658">
        <v>0</v>
      </c>
      <c r="AN775" s="658">
        <v>0</v>
      </c>
      <c r="AO775" s="658">
        <v>0</v>
      </c>
      <c r="AP775" s="658">
        <v>0</v>
      </c>
      <c r="AQ775" s="658">
        <v>0</v>
      </c>
      <c r="AR775" s="658">
        <v>0</v>
      </c>
      <c r="AS775" s="658">
        <v>0</v>
      </c>
      <c r="AT775" s="658">
        <v>0</v>
      </c>
      <c r="AU775" s="658">
        <v>0</v>
      </c>
      <c r="AV775" s="676"/>
      <c r="AW775" s="677">
        <v>0</v>
      </c>
      <c r="AX775" s="677"/>
      <c r="AY775" s="677"/>
      <c r="AZ775" s="677"/>
      <c r="BA775" s="677"/>
      <c r="BB775" s="677"/>
      <c r="BC775" s="677"/>
      <c r="BD775" s="677"/>
      <c r="BE775" s="678">
        <v>0</v>
      </c>
      <c r="BF775" s="417"/>
      <c r="BG775" s="408"/>
      <c r="BH775" s="408"/>
      <c r="BI775" s="408"/>
      <c r="BJ775" s="408"/>
      <c r="BK775" s="408"/>
    </row>
    <row r="776" spans="1:63" s="390" customFormat="1" ht="12.75">
      <c r="A776" s="410"/>
      <c r="B776" s="360" t="s">
        <v>375</v>
      </c>
      <c r="C776" s="676">
        <v>0</v>
      </c>
      <c r="D776" s="677">
        <v>0</v>
      </c>
      <c r="E776" s="677">
        <v>0</v>
      </c>
      <c r="F776" s="677">
        <v>0</v>
      </c>
      <c r="G776" s="677">
        <v>0</v>
      </c>
      <c r="H776" s="677">
        <v>0</v>
      </c>
      <c r="I776" s="677">
        <v>0</v>
      </c>
      <c r="J776" s="677">
        <v>0</v>
      </c>
      <c r="K776" s="677">
        <v>0</v>
      </c>
      <c r="L776" s="677">
        <v>0</v>
      </c>
      <c r="M776" s="677">
        <v>0</v>
      </c>
      <c r="N776" s="678">
        <v>0</v>
      </c>
      <c r="O776" s="657"/>
      <c r="P776" s="658"/>
      <c r="Q776" s="658"/>
      <c r="R776" s="658"/>
      <c r="S776" s="658"/>
      <c r="T776" s="658"/>
      <c r="U776" s="658"/>
      <c r="V776" s="658"/>
      <c r="W776" s="658"/>
      <c r="X776" s="658"/>
      <c r="Y776" s="658"/>
      <c r="Z776" s="659"/>
      <c r="AA776" s="679">
        <v>0</v>
      </c>
      <c r="AB776" s="677">
        <v>0</v>
      </c>
      <c r="AC776" s="677">
        <v>0</v>
      </c>
      <c r="AD776" s="658">
        <v>0</v>
      </c>
      <c r="AE776" s="658">
        <v>0</v>
      </c>
      <c r="AF776" s="658"/>
      <c r="AG776" s="658"/>
      <c r="AH776" s="658"/>
      <c r="AI776" s="658"/>
      <c r="AJ776" s="658"/>
      <c r="AK776" s="658"/>
      <c r="AL776" s="658">
        <v>0</v>
      </c>
      <c r="AM776" s="658">
        <v>0</v>
      </c>
      <c r="AN776" s="658">
        <v>0</v>
      </c>
      <c r="AO776" s="658">
        <v>0</v>
      </c>
      <c r="AP776" s="658">
        <v>0</v>
      </c>
      <c r="AQ776" s="658">
        <v>0</v>
      </c>
      <c r="AR776" s="658">
        <v>0</v>
      </c>
      <c r="AS776" s="658">
        <v>0</v>
      </c>
      <c r="AT776" s="658">
        <v>0</v>
      </c>
      <c r="AU776" s="658">
        <v>0</v>
      </c>
      <c r="AV776" s="676"/>
      <c r="AW776" s="677">
        <v>0</v>
      </c>
      <c r="AX776" s="677"/>
      <c r="AY776" s="677"/>
      <c r="AZ776" s="677"/>
      <c r="BA776" s="677"/>
      <c r="BB776" s="677"/>
      <c r="BC776" s="677"/>
      <c r="BD776" s="677"/>
      <c r="BE776" s="678">
        <v>0</v>
      </c>
      <c r="BF776" s="417"/>
      <c r="BG776" s="408"/>
      <c r="BH776" s="408"/>
      <c r="BI776" s="408"/>
      <c r="BJ776" s="408"/>
      <c r="BK776" s="408"/>
    </row>
    <row r="777" spans="1:63" s="390" customFormat="1" ht="12.75">
      <c r="A777" s="410"/>
      <c r="B777" s="360" t="s">
        <v>376</v>
      </c>
      <c r="C777" s="676">
        <v>0</v>
      </c>
      <c r="D777" s="677">
        <v>0</v>
      </c>
      <c r="E777" s="677">
        <v>0.88</v>
      </c>
      <c r="F777" s="677">
        <v>0</v>
      </c>
      <c r="G777" s="677">
        <v>0</v>
      </c>
      <c r="H777" s="677">
        <v>0.79</v>
      </c>
      <c r="I777" s="677">
        <v>0</v>
      </c>
      <c r="J777" s="677">
        <v>0.56000000000000005</v>
      </c>
      <c r="K777" s="677">
        <v>0</v>
      </c>
      <c r="L777" s="677">
        <v>4.96</v>
      </c>
      <c r="M777" s="677">
        <v>0.88</v>
      </c>
      <c r="N777" s="678">
        <v>6.3100000000000005</v>
      </c>
      <c r="O777" s="657"/>
      <c r="P777" s="658"/>
      <c r="Q777" s="658"/>
      <c r="R777" s="658"/>
      <c r="S777" s="658"/>
      <c r="T777" s="658"/>
      <c r="U777" s="658"/>
      <c r="V777" s="658"/>
      <c r="W777" s="658"/>
      <c r="X777" s="658"/>
      <c r="Y777" s="658"/>
      <c r="Z777" s="659"/>
      <c r="AA777" s="679">
        <v>18.19565044864407</v>
      </c>
      <c r="AB777" s="677">
        <v>0</v>
      </c>
      <c r="AC777" s="677">
        <v>0</v>
      </c>
      <c r="AD777" s="658">
        <v>0.88</v>
      </c>
      <c r="AE777" s="658">
        <v>0</v>
      </c>
      <c r="AF777" s="658"/>
      <c r="AG777" s="658"/>
      <c r="AH777" s="658"/>
      <c r="AI777" s="658"/>
      <c r="AJ777" s="658"/>
      <c r="AK777" s="658"/>
      <c r="AL777" s="658">
        <v>0.88</v>
      </c>
      <c r="AM777" s="658">
        <v>0</v>
      </c>
      <c r="AN777" s="658">
        <v>0</v>
      </c>
      <c r="AO777" s="658">
        <v>0.79</v>
      </c>
      <c r="AP777" s="658">
        <v>0</v>
      </c>
      <c r="AQ777" s="658">
        <v>0.56000000000000005</v>
      </c>
      <c r="AR777" s="658">
        <v>0</v>
      </c>
      <c r="AS777" s="658">
        <v>4.96</v>
      </c>
      <c r="AT777" s="658">
        <v>0.88</v>
      </c>
      <c r="AU777" s="658">
        <v>6.3100000000000005</v>
      </c>
      <c r="AV777" s="676"/>
      <c r="AW777" s="677">
        <v>0</v>
      </c>
      <c r="AX777" s="677"/>
      <c r="AY777" s="677"/>
      <c r="AZ777" s="677"/>
      <c r="BA777" s="677"/>
      <c r="BB777" s="677">
        <v>2.2744563086440697</v>
      </c>
      <c r="BC777" s="677">
        <v>1.7354530800000001</v>
      </c>
      <c r="BD777" s="677">
        <v>14.18574106</v>
      </c>
      <c r="BE777" s="678">
        <v>18.19565044864407</v>
      </c>
      <c r="BF777" s="417"/>
      <c r="BG777" s="408"/>
      <c r="BH777" s="408"/>
      <c r="BI777" s="408"/>
      <c r="BJ777" s="408"/>
      <c r="BK777" s="408"/>
    </row>
    <row r="778" spans="1:63" s="390" customFormat="1" ht="12.75">
      <c r="A778" s="410"/>
      <c r="B778" s="360" t="s">
        <v>377</v>
      </c>
      <c r="C778" s="676">
        <v>0</v>
      </c>
      <c r="D778" s="677">
        <v>0</v>
      </c>
      <c r="E778" s="677">
        <v>0</v>
      </c>
      <c r="F778" s="677">
        <v>0</v>
      </c>
      <c r="G778" s="677">
        <v>0</v>
      </c>
      <c r="H778" s="677">
        <v>0</v>
      </c>
      <c r="I778" s="677">
        <v>0</v>
      </c>
      <c r="J778" s="677">
        <v>0</v>
      </c>
      <c r="K778" s="677">
        <v>0</v>
      </c>
      <c r="L778" s="677">
        <v>0</v>
      </c>
      <c r="M778" s="677">
        <v>0</v>
      </c>
      <c r="N778" s="678">
        <v>0</v>
      </c>
      <c r="O778" s="657"/>
      <c r="P778" s="658"/>
      <c r="Q778" s="658"/>
      <c r="R778" s="658"/>
      <c r="S778" s="658"/>
      <c r="T778" s="658"/>
      <c r="U778" s="658"/>
      <c r="V778" s="658"/>
      <c r="W778" s="658"/>
      <c r="X778" s="658"/>
      <c r="Y778" s="658"/>
      <c r="Z778" s="659"/>
      <c r="AA778" s="679">
        <v>0</v>
      </c>
      <c r="AB778" s="677">
        <v>0</v>
      </c>
      <c r="AC778" s="677">
        <v>0</v>
      </c>
      <c r="AD778" s="658">
        <v>0</v>
      </c>
      <c r="AE778" s="658">
        <v>0</v>
      </c>
      <c r="AF778" s="658"/>
      <c r="AG778" s="658"/>
      <c r="AH778" s="658"/>
      <c r="AI778" s="658"/>
      <c r="AJ778" s="658"/>
      <c r="AK778" s="658"/>
      <c r="AL778" s="658">
        <v>0</v>
      </c>
      <c r="AM778" s="658">
        <v>0</v>
      </c>
      <c r="AN778" s="658">
        <v>0</v>
      </c>
      <c r="AO778" s="658">
        <v>0</v>
      </c>
      <c r="AP778" s="658">
        <v>0</v>
      </c>
      <c r="AQ778" s="658">
        <v>0</v>
      </c>
      <c r="AR778" s="658">
        <v>0</v>
      </c>
      <c r="AS778" s="658">
        <v>0</v>
      </c>
      <c r="AT778" s="658">
        <v>0</v>
      </c>
      <c r="AU778" s="658">
        <v>0</v>
      </c>
      <c r="AV778" s="676"/>
      <c r="AW778" s="677">
        <v>0</v>
      </c>
      <c r="AX778" s="677"/>
      <c r="AY778" s="677"/>
      <c r="AZ778" s="677"/>
      <c r="BA778" s="677"/>
      <c r="BB778" s="677"/>
      <c r="BC778" s="677"/>
      <c r="BD778" s="677"/>
      <c r="BE778" s="678">
        <v>0</v>
      </c>
      <c r="BF778" s="417"/>
      <c r="BG778" s="408"/>
      <c r="BH778" s="408"/>
      <c r="BI778" s="408"/>
      <c r="BJ778" s="408"/>
      <c r="BK778" s="408"/>
    </row>
    <row r="779" spans="1:63" s="390" customFormat="1" ht="12.75">
      <c r="A779" s="410"/>
      <c r="B779" s="360" t="s">
        <v>67</v>
      </c>
      <c r="C779" s="676">
        <v>0</v>
      </c>
      <c r="D779" s="677">
        <v>0</v>
      </c>
      <c r="E779" s="677">
        <v>0</v>
      </c>
      <c r="F779" s="677">
        <v>0</v>
      </c>
      <c r="G779" s="677">
        <v>0</v>
      </c>
      <c r="H779" s="677">
        <v>0</v>
      </c>
      <c r="I779" s="677">
        <v>0</v>
      </c>
      <c r="J779" s="677">
        <v>0</v>
      </c>
      <c r="K779" s="677">
        <v>0</v>
      </c>
      <c r="L779" s="677">
        <v>0</v>
      </c>
      <c r="M779" s="677">
        <v>0</v>
      </c>
      <c r="N779" s="678">
        <v>0</v>
      </c>
      <c r="O779" s="657"/>
      <c r="P779" s="658"/>
      <c r="Q779" s="658"/>
      <c r="R779" s="658"/>
      <c r="S779" s="658"/>
      <c r="T779" s="658"/>
      <c r="U779" s="658"/>
      <c r="V779" s="658"/>
      <c r="W779" s="658"/>
      <c r="X779" s="658"/>
      <c r="Y779" s="658"/>
      <c r="Z779" s="659"/>
      <c r="AA779" s="679">
        <v>0</v>
      </c>
      <c r="AB779" s="677">
        <v>0</v>
      </c>
      <c r="AC779" s="677">
        <v>0</v>
      </c>
      <c r="AD779" s="658">
        <v>0</v>
      </c>
      <c r="AE779" s="658">
        <v>0</v>
      </c>
      <c r="AF779" s="658"/>
      <c r="AG779" s="658"/>
      <c r="AH779" s="658"/>
      <c r="AI779" s="658"/>
      <c r="AJ779" s="658"/>
      <c r="AK779" s="658"/>
      <c r="AL779" s="658">
        <v>0</v>
      </c>
      <c r="AM779" s="658">
        <v>0</v>
      </c>
      <c r="AN779" s="658">
        <v>0</v>
      </c>
      <c r="AO779" s="658">
        <v>0</v>
      </c>
      <c r="AP779" s="658">
        <v>0</v>
      </c>
      <c r="AQ779" s="658">
        <v>0</v>
      </c>
      <c r="AR779" s="658">
        <v>0</v>
      </c>
      <c r="AS779" s="658">
        <v>0</v>
      </c>
      <c r="AT779" s="658">
        <v>0</v>
      </c>
      <c r="AU779" s="658">
        <v>0</v>
      </c>
      <c r="AV779" s="657"/>
      <c r="AW779" s="658"/>
      <c r="AX779" s="658"/>
      <c r="AY779" s="658"/>
      <c r="AZ779" s="658"/>
      <c r="BA779" s="658"/>
      <c r="BB779" s="658"/>
      <c r="BC779" s="658"/>
      <c r="BD779" s="658"/>
      <c r="BE779" s="678">
        <v>0</v>
      </c>
      <c r="BF779" s="417"/>
      <c r="BG779" s="408"/>
      <c r="BH779" s="408"/>
      <c r="BI779" s="408"/>
      <c r="BJ779" s="408"/>
      <c r="BK779" s="408"/>
    </row>
    <row r="780" spans="1:63" s="416" customFormat="1" ht="12.75">
      <c r="A780" s="411">
        <v>27</v>
      </c>
      <c r="B780" s="688" t="s">
        <v>300</v>
      </c>
      <c r="C780" s="657">
        <v>0</v>
      </c>
      <c r="D780" s="658">
        <v>0</v>
      </c>
      <c r="E780" s="658">
        <v>0</v>
      </c>
      <c r="F780" s="658">
        <v>0</v>
      </c>
      <c r="G780" s="658">
        <v>0.9</v>
      </c>
      <c r="H780" s="658">
        <v>4.8</v>
      </c>
      <c r="I780" s="658">
        <v>0</v>
      </c>
      <c r="J780" s="658">
        <v>0</v>
      </c>
      <c r="K780" s="658">
        <v>0</v>
      </c>
      <c r="L780" s="658">
        <v>0</v>
      </c>
      <c r="M780" s="658">
        <v>0.9</v>
      </c>
      <c r="N780" s="659">
        <v>4.8</v>
      </c>
      <c r="O780" s="689">
        <v>0</v>
      </c>
      <c r="P780" s="690">
        <v>0</v>
      </c>
      <c r="Q780" s="690">
        <v>0</v>
      </c>
      <c r="R780" s="690">
        <v>0</v>
      </c>
      <c r="S780" s="690">
        <v>0</v>
      </c>
      <c r="T780" s="690">
        <v>0</v>
      </c>
      <c r="U780" s="690">
        <v>0</v>
      </c>
      <c r="V780" s="690">
        <v>0</v>
      </c>
      <c r="W780" s="690">
        <v>0</v>
      </c>
      <c r="X780" s="690">
        <v>0</v>
      </c>
      <c r="Y780" s="690">
        <v>0</v>
      </c>
      <c r="Z780" s="691">
        <v>0</v>
      </c>
      <c r="AA780" s="674">
        <v>72.838983049999996</v>
      </c>
      <c r="AB780" s="677">
        <v>0</v>
      </c>
      <c r="AC780" s="677">
        <v>0</v>
      </c>
      <c r="AD780" s="690">
        <v>0</v>
      </c>
      <c r="AE780" s="690">
        <v>0</v>
      </c>
      <c r="AF780" s="690"/>
      <c r="AG780" s="690"/>
      <c r="AH780" s="690"/>
      <c r="AI780" s="690"/>
      <c r="AJ780" s="690"/>
      <c r="AK780" s="690"/>
      <c r="AL780" s="690"/>
      <c r="AM780" s="690"/>
      <c r="AN780" s="690">
        <v>0.9</v>
      </c>
      <c r="AO780" s="690">
        <v>4.8</v>
      </c>
      <c r="AP780" s="690">
        <v>0</v>
      </c>
      <c r="AQ780" s="690">
        <v>0</v>
      </c>
      <c r="AR780" s="690">
        <v>0</v>
      </c>
      <c r="AS780" s="690">
        <v>0</v>
      </c>
      <c r="AT780" s="690">
        <v>0.9</v>
      </c>
      <c r="AU780" s="690">
        <v>4.8</v>
      </c>
      <c r="AV780" s="657">
        <v>0</v>
      </c>
      <c r="AW780" s="658">
        <v>0</v>
      </c>
      <c r="AX780" s="658">
        <v>0</v>
      </c>
      <c r="AY780" s="658">
        <v>0</v>
      </c>
      <c r="AZ780" s="658">
        <v>0</v>
      </c>
      <c r="BA780" s="658">
        <v>0</v>
      </c>
      <c r="BB780" s="658">
        <v>72.838983049999996</v>
      </c>
      <c r="BC780" s="658">
        <v>0</v>
      </c>
      <c r="BD780" s="658">
        <v>0</v>
      </c>
      <c r="BE780" s="673">
        <v>72.838983049999996</v>
      </c>
      <c r="BF780" s="417"/>
    </row>
    <row r="781" spans="1:63" s="390" customFormat="1" ht="12.75">
      <c r="A781" s="410"/>
      <c r="B781" s="360" t="s">
        <v>361</v>
      </c>
      <c r="C781" s="676">
        <v>0</v>
      </c>
      <c r="D781" s="677">
        <v>0</v>
      </c>
      <c r="E781" s="677">
        <v>0</v>
      </c>
      <c r="F781" s="677">
        <v>0</v>
      </c>
      <c r="G781" s="677">
        <v>0.9</v>
      </c>
      <c r="H781" s="677">
        <v>4.8</v>
      </c>
      <c r="I781" s="677">
        <v>0</v>
      </c>
      <c r="J781" s="677">
        <v>0</v>
      </c>
      <c r="K781" s="677">
        <v>0</v>
      </c>
      <c r="L781" s="677">
        <v>0</v>
      </c>
      <c r="M781" s="677">
        <v>0.9</v>
      </c>
      <c r="N781" s="678">
        <v>4.8</v>
      </c>
      <c r="O781" s="657">
        <v>0</v>
      </c>
      <c r="P781" s="658">
        <v>0</v>
      </c>
      <c r="Q781" s="658">
        <v>0</v>
      </c>
      <c r="R781" s="658">
        <v>0</v>
      </c>
      <c r="S781" s="658">
        <v>0</v>
      </c>
      <c r="T781" s="658">
        <v>0</v>
      </c>
      <c r="U781" s="658">
        <v>0</v>
      </c>
      <c r="V781" s="658">
        <v>0</v>
      </c>
      <c r="W781" s="658">
        <v>0</v>
      </c>
      <c r="X781" s="658">
        <v>0</v>
      </c>
      <c r="Y781" s="658">
        <v>0</v>
      </c>
      <c r="Z781" s="659">
        <v>0</v>
      </c>
      <c r="AA781" s="679">
        <v>72.838983049999996</v>
      </c>
      <c r="AB781" s="677">
        <v>0</v>
      </c>
      <c r="AC781" s="677">
        <v>0</v>
      </c>
      <c r="AD781" s="658">
        <v>0</v>
      </c>
      <c r="AE781" s="658">
        <v>0</v>
      </c>
      <c r="AF781" s="658"/>
      <c r="AG781" s="658"/>
      <c r="AH781" s="658"/>
      <c r="AI781" s="658"/>
      <c r="AJ781" s="658"/>
      <c r="AK781" s="658"/>
      <c r="AL781" s="658"/>
      <c r="AM781" s="658"/>
      <c r="AN781" s="658">
        <v>0.9</v>
      </c>
      <c r="AO781" s="658">
        <v>4.8</v>
      </c>
      <c r="AP781" s="658">
        <v>0</v>
      </c>
      <c r="AQ781" s="658">
        <v>0</v>
      </c>
      <c r="AR781" s="658">
        <v>0</v>
      </c>
      <c r="AS781" s="658">
        <v>0</v>
      </c>
      <c r="AT781" s="658">
        <v>0.9</v>
      </c>
      <c r="AU781" s="658">
        <v>4.8</v>
      </c>
      <c r="AV781" s="657">
        <v>0</v>
      </c>
      <c r="AW781" s="658">
        <v>0</v>
      </c>
      <c r="AX781" s="658">
        <v>0</v>
      </c>
      <c r="AY781" s="658">
        <v>0</v>
      </c>
      <c r="AZ781" s="658">
        <v>0</v>
      </c>
      <c r="BA781" s="658">
        <v>0</v>
      </c>
      <c r="BB781" s="658">
        <v>72.838983049999996</v>
      </c>
      <c r="BC781" s="658">
        <v>0</v>
      </c>
      <c r="BD781" s="658">
        <v>0</v>
      </c>
      <c r="BE781" s="678">
        <v>72.838983049999996</v>
      </c>
      <c r="BF781" s="417"/>
      <c r="BG781" s="408"/>
      <c r="BH781" s="408"/>
      <c r="BI781" s="408"/>
      <c r="BJ781" s="408"/>
      <c r="BK781" s="408"/>
    </row>
    <row r="782" spans="1:63" s="390" customFormat="1" ht="12.75">
      <c r="A782" s="410"/>
      <c r="B782" s="360" t="s">
        <v>362</v>
      </c>
      <c r="C782" s="676">
        <v>0</v>
      </c>
      <c r="D782" s="677">
        <v>0</v>
      </c>
      <c r="E782" s="677">
        <v>0</v>
      </c>
      <c r="F782" s="677">
        <v>0</v>
      </c>
      <c r="G782" s="677">
        <v>0.9</v>
      </c>
      <c r="H782" s="677">
        <v>0</v>
      </c>
      <c r="I782" s="677">
        <v>0</v>
      </c>
      <c r="J782" s="677">
        <v>0</v>
      </c>
      <c r="K782" s="677">
        <v>0</v>
      </c>
      <c r="L782" s="677">
        <v>0</v>
      </c>
      <c r="M782" s="677">
        <v>0.9</v>
      </c>
      <c r="N782" s="678">
        <v>0</v>
      </c>
      <c r="O782" s="657">
        <v>0</v>
      </c>
      <c r="P782" s="658">
        <v>0</v>
      </c>
      <c r="Q782" s="658">
        <v>0</v>
      </c>
      <c r="R782" s="658">
        <v>0</v>
      </c>
      <c r="S782" s="658">
        <v>0</v>
      </c>
      <c r="T782" s="658">
        <v>0</v>
      </c>
      <c r="U782" s="658">
        <v>0</v>
      </c>
      <c r="V782" s="658">
        <v>0</v>
      </c>
      <c r="W782" s="658">
        <v>0</v>
      </c>
      <c r="X782" s="658">
        <v>0</v>
      </c>
      <c r="Y782" s="658">
        <v>0</v>
      </c>
      <c r="Z782" s="659">
        <v>0</v>
      </c>
      <c r="AA782" s="679">
        <v>1.9094640899999999</v>
      </c>
      <c r="AB782" s="677">
        <v>0</v>
      </c>
      <c r="AC782" s="677">
        <v>0</v>
      </c>
      <c r="AD782" s="658">
        <v>0</v>
      </c>
      <c r="AE782" s="658">
        <v>0</v>
      </c>
      <c r="AF782" s="658"/>
      <c r="AG782" s="658"/>
      <c r="AH782" s="658"/>
      <c r="AI782" s="658"/>
      <c r="AJ782" s="658"/>
      <c r="AK782" s="658"/>
      <c r="AL782" s="658"/>
      <c r="AM782" s="658"/>
      <c r="AN782" s="658">
        <v>0.9</v>
      </c>
      <c r="AO782" s="658">
        <v>0</v>
      </c>
      <c r="AP782" s="658">
        <v>0</v>
      </c>
      <c r="AQ782" s="658">
        <v>0</v>
      </c>
      <c r="AR782" s="658">
        <v>0</v>
      </c>
      <c r="AS782" s="658">
        <v>0</v>
      </c>
      <c r="AT782" s="658">
        <v>0.9</v>
      </c>
      <c r="AU782" s="658">
        <v>0</v>
      </c>
      <c r="AV782" s="657">
        <v>0</v>
      </c>
      <c r="AW782" s="658">
        <v>0</v>
      </c>
      <c r="AX782" s="658">
        <v>0</v>
      </c>
      <c r="AY782" s="658">
        <v>0</v>
      </c>
      <c r="AZ782" s="658">
        <v>0</v>
      </c>
      <c r="BA782" s="658">
        <v>0</v>
      </c>
      <c r="BB782" s="658">
        <v>1.9094640899999999</v>
      </c>
      <c r="BC782" s="658">
        <v>0</v>
      </c>
      <c r="BD782" s="658">
        <v>0</v>
      </c>
      <c r="BE782" s="678">
        <v>1.9094640899999999</v>
      </c>
      <c r="BF782" s="417"/>
      <c r="BG782" s="408"/>
      <c r="BH782" s="408"/>
      <c r="BI782" s="408"/>
      <c r="BJ782" s="408"/>
      <c r="BK782" s="408"/>
    </row>
    <row r="783" spans="1:63" s="390" customFormat="1" ht="12.75">
      <c r="A783" s="410"/>
      <c r="B783" s="360" t="s">
        <v>363</v>
      </c>
      <c r="C783" s="676">
        <v>0</v>
      </c>
      <c r="D783" s="677">
        <v>0</v>
      </c>
      <c r="E783" s="677">
        <v>0</v>
      </c>
      <c r="F783" s="677">
        <v>0</v>
      </c>
      <c r="G783" s="677">
        <v>0</v>
      </c>
      <c r="H783" s="677">
        <v>0</v>
      </c>
      <c r="I783" s="677">
        <v>0</v>
      </c>
      <c r="J783" s="677">
        <v>0</v>
      </c>
      <c r="K783" s="677">
        <v>0</v>
      </c>
      <c r="L783" s="677">
        <v>0</v>
      </c>
      <c r="M783" s="677">
        <v>0</v>
      </c>
      <c r="N783" s="678">
        <v>0</v>
      </c>
      <c r="O783" s="657">
        <v>0</v>
      </c>
      <c r="P783" s="658">
        <v>0</v>
      </c>
      <c r="Q783" s="658">
        <v>0</v>
      </c>
      <c r="R783" s="658">
        <v>0</v>
      </c>
      <c r="S783" s="658">
        <v>0</v>
      </c>
      <c r="T783" s="658">
        <v>0</v>
      </c>
      <c r="U783" s="658">
        <v>0</v>
      </c>
      <c r="V783" s="658">
        <v>0</v>
      </c>
      <c r="W783" s="658">
        <v>0</v>
      </c>
      <c r="X783" s="658">
        <v>0</v>
      </c>
      <c r="Y783" s="658">
        <v>0</v>
      </c>
      <c r="Z783" s="659">
        <v>0</v>
      </c>
      <c r="AA783" s="679">
        <v>0</v>
      </c>
      <c r="AB783" s="677">
        <v>0</v>
      </c>
      <c r="AC783" s="677">
        <v>0</v>
      </c>
      <c r="AD783" s="658">
        <v>0</v>
      </c>
      <c r="AE783" s="658">
        <v>0</v>
      </c>
      <c r="AF783" s="658"/>
      <c r="AG783" s="658"/>
      <c r="AH783" s="658"/>
      <c r="AI783" s="658"/>
      <c r="AJ783" s="658"/>
      <c r="AK783" s="658"/>
      <c r="AL783" s="658"/>
      <c r="AM783" s="658"/>
      <c r="AN783" s="658">
        <v>0</v>
      </c>
      <c r="AO783" s="658">
        <v>0</v>
      </c>
      <c r="AP783" s="658">
        <v>0</v>
      </c>
      <c r="AQ783" s="658">
        <v>0</v>
      </c>
      <c r="AR783" s="658">
        <v>0</v>
      </c>
      <c r="AS783" s="658">
        <v>0</v>
      </c>
      <c r="AT783" s="658">
        <v>0</v>
      </c>
      <c r="AU783" s="658">
        <v>0</v>
      </c>
      <c r="AV783" s="657">
        <v>0</v>
      </c>
      <c r="AW783" s="658">
        <v>0</v>
      </c>
      <c r="AX783" s="658">
        <v>0</v>
      </c>
      <c r="AY783" s="658">
        <v>0</v>
      </c>
      <c r="AZ783" s="658">
        <v>0</v>
      </c>
      <c r="BA783" s="658">
        <v>0</v>
      </c>
      <c r="BB783" s="658">
        <v>0</v>
      </c>
      <c r="BC783" s="658">
        <v>0</v>
      </c>
      <c r="BD783" s="658">
        <v>0</v>
      </c>
      <c r="BE783" s="678">
        <v>0</v>
      </c>
      <c r="BF783" s="417"/>
      <c r="BG783" s="408"/>
      <c r="BH783" s="408"/>
      <c r="BI783" s="408"/>
      <c r="BJ783" s="408"/>
      <c r="BK783" s="408"/>
    </row>
    <row r="784" spans="1:63" s="390" customFormat="1" ht="12.75">
      <c r="A784" s="410"/>
      <c r="B784" s="360" t="s">
        <v>364</v>
      </c>
      <c r="C784" s="676">
        <v>0</v>
      </c>
      <c r="D784" s="677">
        <v>0</v>
      </c>
      <c r="E784" s="677">
        <v>0</v>
      </c>
      <c r="F784" s="677">
        <v>0</v>
      </c>
      <c r="G784" s="677">
        <v>0</v>
      </c>
      <c r="H784" s="677">
        <v>0</v>
      </c>
      <c r="I784" s="677">
        <v>0</v>
      </c>
      <c r="J784" s="677">
        <v>0</v>
      </c>
      <c r="K784" s="677">
        <v>0</v>
      </c>
      <c r="L784" s="677">
        <v>0</v>
      </c>
      <c r="M784" s="677">
        <v>0</v>
      </c>
      <c r="N784" s="678">
        <v>0</v>
      </c>
      <c r="O784" s="657"/>
      <c r="P784" s="658"/>
      <c r="Q784" s="658"/>
      <c r="R784" s="658"/>
      <c r="S784" s="658"/>
      <c r="T784" s="658"/>
      <c r="U784" s="658"/>
      <c r="V784" s="658"/>
      <c r="W784" s="658"/>
      <c r="X784" s="658"/>
      <c r="Y784" s="658"/>
      <c r="Z784" s="659"/>
      <c r="AA784" s="679">
        <v>0</v>
      </c>
      <c r="AB784" s="677">
        <v>0</v>
      </c>
      <c r="AC784" s="677">
        <v>0</v>
      </c>
      <c r="AD784" s="658">
        <v>0</v>
      </c>
      <c r="AE784" s="658">
        <v>0</v>
      </c>
      <c r="AF784" s="658"/>
      <c r="AG784" s="658"/>
      <c r="AH784" s="658"/>
      <c r="AI784" s="658"/>
      <c r="AJ784" s="658"/>
      <c r="AK784" s="658"/>
      <c r="AL784" s="658"/>
      <c r="AM784" s="658"/>
      <c r="AN784" s="658">
        <v>0</v>
      </c>
      <c r="AO784" s="658">
        <v>0</v>
      </c>
      <c r="AP784" s="658">
        <v>0</v>
      </c>
      <c r="AQ784" s="658">
        <v>0</v>
      </c>
      <c r="AR784" s="658">
        <v>0</v>
      </c>
      <c r="AS784" s="658">
        <v>0</v>
      </c>
      <c r="AT784" s="658">
        <v>0</v>
      </c>
      <c r="AU784" s="658">
        <v>0</v>
      </c>
      <c r="AV784" s="657"/>
      <c r="AW784" s="677">
        <v>0</v>
      </c>
      <c r="AX784" s="658"/>
      <c r="AY784" s="658"/>
      <c r="AZ784" s="658"/>
      <c r="BA784" s="658"/>
      <c r="BB784" s="658"/>
      <c r="BC784" s="658"/>
      <c r="BD784" s="658"/>
      <c r="BE784" s="678">
        <v>0</v>
      </c>
      <c r="BF784" s="417"/>
      <c r="BG784" s="408"/>
      <c r="BH784" s="408"/>
      <c r="BI784" s="408"/>
      <c r="BJ784" s="408"/>
      <c r="BK784" s="408"/>
    </row>
    <row r="785" spans="1:63" s="390" customFormat="1" ht="12.75">
      <c r="A785" s="410"/>
      <c r="B785" s="360" t="s">
        <v>365</v>
      </c>
      <c r="C785" s="676">
        <v>0</v>
      </c>
      <c r="D785" s="677">
        <v>0</v>
      </c>
      <c r="E785" s="677">
        <v>0</v>
      </c>
      <c r="F785" s="677">
        <v>0</v>
      </c>
      <c r="G785" s="677">
        <v>0</v>
      </c>
      <c r="H785" s="677">
        <v>0</v>
      </c>
      <c r="I785" s="677">
        <v>0</v>
      </c>
      <c r="J785" s="677">
        <v>0</v>
      </c>
      <c r="K785" s="677">
        <v>0</v>
      </c>
      <c r="L785" s="677">
        <v>0</v>
      </c>
      <c r="M785" s="677">
        <v>0</v>
      </c>
      <c r="N785" s="678">
        <v>0</v>
      </c>
      <c r="O785" s="657"/>
      <c r="P785" s="658"/>
      <c r="Q785" s="658"/>
      <c r="R785" s="658"/>
      <c r="S785" s="658"/>
      <c r="T785" s="658"/>
      <c r="U785" s="658"/>
      <c r="V785" s="658"/>
      <c r="W785" s="658"/>
      <c r="X785" s="658"/>
      <c r="Y785" s="658"/>
      <c r="Z785" s="659"/>
      <c r="AA785" s="679">
        <v>0</v>
      </c>
      <c r="AB785" s="677">
        <v>0</v>
      </c>
      <c r="AC785" s="677">
        <v>0</v>
      </c>
      <c r="AD785" s="658">
        <v>0</v>
      </c>
      <c r="AE785" s="658">
        <v>0</v>
      </c>
      <c r="AF785" s="658"/>
      <c r="AG785" s="658"/>
      <c r="AH785" s="658"/>
      <c r="AI785" s="658"/>
      <c r="AJ785" s="658"/>
      <c r="AK785" s="658"/>
      <c r="AL785" s="658"/>
      <c r="AM785" s="658"/>
      <c r="AN785" s="658">
        <v>0</v>
      </c>
      <c r="AO785" s="658">
        <v>0</v>
      </c>
      <c r="AP785" s="658">
        <v>0</v>
      </c>
      <c r="AQ785" s="658">
        <v>0</v>
      </c>
      <c r="AR785" s="658">
        <v>0</v>
      </c>
      <c r="AS785" s="658">
        <v>0</v>
      </c>
      <c r="AT785" s="658">
        <v>0</v>
      </c>
      <c r="AU785" s="658">
        <v>0</v>
      </c>
      <c r="AV785" s="657"/>
      <c r="AW785" s="677">
        <v>0</v>
      </c>
      <c r="AX785" s="658"/>
      <c r="AY785" s="658"/>
      <c r="AZ785" s="658"/>
      <c r="BA785" s="658"/>
      <c r="BB785" s="658"/>
      <c r="BC785" s="658"/>
      <c r="BD785" s="658"/>
      <c r="BE785" s="678">
        <v>0</v>
      </c>
      <c r="BF785" s="417"/>
      <c r="BG785" s="408"/>
      <c r="BH785" s="408"/>
      <c r="BI785" s="408"/>
      <c r="BJ785" s="408"/>
      <c r="BK785" s="408"/>
    </row>
    <row r="786" spans="1:63" s="390" customFormat="1" ht="12.75">
      <c r="A786" s="410"/>
      <c r="B786" s="360" t="s">
        <v>366</v>
      </c>
      <c r="C786" s="676">
        <v>0</v>
      </c>
      <c r="D786" s="677">
        <v>0</v>
      </c>
      <c r="E786" s="677">
        <v>0</v>
      </c>
      <c r="F786" s="677">
        <v>0</v>
      </c>
      <c r="G786" s="677">
        <v>0</v>
      </c>
      <c r="H786" s="677">
        <v>0</v>
      </c>
      <c r="I786" s="677">
        <v>0</v>
      </c>
      <c r="J786" s="677">
        <v>0</v>
      </c>
      <c r="K786" s="677">
        <v>0</v>
      </c>
      <c r="L786" s="677">
        <v>0</v>
      </c>
      <c r="M786" s="677">
        <v>0</v>
      </c>
      <c r="N786" s="678">
        <v>0</v>
      </c>
      <c r="O786" s="657"/>
      <c r="P786" s="658"/>
      <c r="Q786" s="658"/>
      <c r="R786" s="658"/>
      <c r="S786" s="658"/>
      <c r="T786" s="658"/>
      <c r="U786" s="658"/>
      <c r="V786" s="658"/>
      <c r="W786" s="658"/>
      <c r="X786" s="658"/>
      <c r="Y786" s="658"/>
      <c r="Z786" s="659"/>
      <c r="AA786" s="679">
        <v>0</v>
      </c>
      <c r="AB786" s="677">
        <v>0</v>
      </c>
      <c r="AC786" s="677">
        <v>0</v>
      </c>
      <c r="AD786" s="658">
        <v>0</v>
      </c>
      <c r="AE786" s="658">
        <v>0</v>
      </c>
      <c r="AF786" s="658"/>
      <c r="AG786" s="658"/>
      <c r="AH786" s="658"/>
      <c r="AI786" s="658"/>
      <c r="AJ786" s="658"/>
      <c r="AK786" s="658"/>
      <c r="AL786" s="658"/>
      <c r="AM786" s="658"/>
      <c r="AN786" s="658">
        <v>0</v>
      </c>
      <c r="AO786" s="658">
        <v>0</v>
      </c>
      <c r="AP786" s="658">
        <v>0</v>
      </c>
      <c r="AQ786" s="658">
        <v>0</v>
      </c>
      <c r="AR786" s="658">
        <v>0</v>
      </c>
      <c r="AS786" s="658">
        <v>0</v>
      </c>
      <c r="AT786" s="658">
        <v>0</v>
      </c>
      <c r="AU786" s="658">
        <v>0</v>
      </c>
      <c r="AV786" s="657"/>
      <c r="AW786" s="677">
        <v>0</v>
      </c>
      <c r="AX786" s="658"/>
      <c r="AY786" s="658"/>
      <c r="AZ786" s="658"/>
      <c r="BA786" s="658"/>
      <c r="BB786" s="658"/>
      <c r="BC786" s="658"/>
      <c r="BD786" s="658"/>
      <c r="BE786" s="678">
        <v>0</v>
      </c>
      <c r="BF786" s="417"/>
      <c r="BG786" s="408"/>
      <c r="BH786" s="408"/>
      <c r="BI786" s="408"/>
      <c r="BJ786" s="408"/>
      <c r="BK786" s="408"/>
    </row>
    <row r="787" spans="1:63" s="390" customFormat="1" ht="12.75">
      <c r="A787" s="410"/>
      <c r="B787" s="360" t="s">
        <v>367</v>
      </c>
      <c r="C787" s="676">
        <v>0</v>
      </c>
      <c r="D787" s="677">
        <v>0</v>
      </c>
      <c r="E787" s="677">
        <v>0</v>
      </c>
      <c r="F787" s="677">
        <v>0</v>
      </c>
      <c r="G787" s="677">
        <v>0</v>
      </c>
      <c r="H787" s="677">
        <v>0</v>
      </c>
      <c r="I787" s="677">
        <v>0</v>
      </c>
      <c r="J787" s="677">
        <v>0</v>
      </c>
      <c r="K787" s="677">
        <v>0</v>
      </c>
      <c r="L787" s="677">
        <v>0</v>
      </c>
      <c r="M787" s="677">
        <v>0</v>
      </c>
      <c r="N787" s="678">
        <v>0</v>
      </c>
      <c r="O787" s="657"/>
      <c r="P787" s="658"/>
      <c r="Q787" s="658"/>
      <c r="R787" s="658"/>
      <c r="S787" s="658"/>
      <c r="T787" s="658"/>
      <c r="U787" s="658"/>
      <c r="V787" s="658"/>
      <c r="W787" s="658"/>
      <c r="X787" s="658"/>
      <c r="Y787" s="658"/>
      <c r="Z787" s="659"/>
      <c r="AA787" s="679">
        <v>0</v>
      </c>
      <c r="AB787" s="677">
        <v>0</v>
      </c>
      <c r="AC787" s="677">
        <v>0</v>
      </c>
      <c r="AD787" s="658">
        <v>0</v>
      </c>
      <c r="AE787" s="658">
        <v>0</v>
      </c>
      <c r="AF787" s="658"/>
      <c r="AG787" s="658"/>
      <c r="AH787" s="658"/>
      <c r="AI787" s="658"/>
      <c r="AJ787" s="658"/>
      <c r="AK787" s="658"/>
      <c r="AL787" s="658"/>
      <c r="AM787" s="658"/>
      <c r="AN787" s="658">
        <v>0</v>
      </c>
      <c r="AO787" s="658">
        <v>0</v>
      </c>
      <c r="AP787" s="658">
        <v>0</v>
      </c>
      <c r="AQ787" s="658">
        <v>0</v>
      </c>
      <c r="AR787" s="658">
        <v>0</v>
      </c>
      <c r="AS787" s="658">
        <v>0</v>
      </c>
      <c r="AT787" s="658">
        <v>0</v>
      </c>
      <c r="AU787" s="658">
        <v>0</v>
      </c>
      <c r="AV787" s="657"/>
      <c r="AW787" s="677">
        <v>0</v>
      </c>
      <c r="AX787" s="658"/>
      <c r="AY787" s="658"/>
      <c r="AZ787" s="658"/>
      <c r="BA787" s="658"/>
      <c r="BB787" s="658"/>
      <c r="BC787" s="658"/>
      <c r="BD787" s="658"/>
      <c r="BE787" s="678">
        <v>0</v>
      </c>
      <c r="BF787" s="417"/>
      <c r="BG787" s="408"/>
      <c r="BH787" s="408"/>
      <c r="BI787" s="408"/>
      <c r="BJ787" s="408"/>
      <c r="BK787" s="408"/>
    </row>
    <row r="788" spans="1:63" s="390" customFormat="1" ht="12.75">
      <c r="A788" s="410"/>
      <c r="B788" s="360" t="s">
        <v>368</v>
      </c>
      <c r="C788" s="676">
        <v>0</v>
      </c>
      <c r="D788" s="677">
        <v>0</v>
      </c>
      <c r="E788" s="677">
        <v>0</v>
      </c>
      <c r="F788" s="677">
        <v>0</v>
      </c>
      <c r="G788" s="677">
        <v>0.9</v>
      </c>
      <c r="H788" s="677">
        <v>0</v>
      </c>
      <c r="I788" s="677">
        <v>0</v>
      </c>
      <c r="J788" s="677">
        <v>0</v>
      </c>
      <c r="K788" s="677">
        <v>0</v>
      </c>
      <c r="L788" s="677">
        <v>0</v>
      </c>
      <c r="M788" s="677">
        <v>0.9</v>
      </c>
      <c r="N788" s="678">
        <v>0</v>
      </c>
      <c r="O788" s="657">
        <v>0</v>
      </c>
      <c r="P788" s="658">
        <v>0</v>
      </c>
      <c r="Q788" s="658">
        <v>0</v>
      </c>
      <c r="R788" s="658">
        <v>0</v>
      </c>
      <c r="S788" s="658">
        <v>0</v>
      </c>
      <c r="T788" s="658">
        <v>0</v>
      </c>
      <c r="U788" s="658">
        <v>0</v>
      </c>
      <c r="V788" s="658">
        <v>0</v>
      </c>
      <c r="W788" s="658">
        <v>0</v>
      </c>
      <c r="X788" s="658">
        <v>0</v>
      </c>
      <c r="Y788" s="658">
        <v>0</v>
      </c>
      <c r="Z788" s="659">
        <v>0</v>
      </c>
      <c r="AA788" s="679">
        <v>1.9094640899999999</v>
      </c>
      <c r="AB788" s="677">
        <v>0</v>
      </c>
      <c r="AC788" s="677">
        <v>0</v>
      </c>
      <c r="AD788" s="658">
        <v>0</v>
      </c>
      <c r="AE788" s="658">
        <v>0</v>
      </c>
      <c r="AF788" s="658"/>
      <c r="AG788" s="658"/>
      <c r="AH788" s="658"/>
      <c r="AI788" s="658"/>
      <c r="AJ788" s="658"/>
      <c r="AK788" s="658"/>
      <c r="AL788" s="658"/>
      <c r="AM788" s="658"/>
      <c r="AN788" s="658">
        <v>0.9</v>
      </c>
      <c r="AO788" s="658">
        <v>0</v>
      </c>
      <c r="AP788" s="658">
        <v>0</v>
      </c>
      <c r="AQ788" s="658">
        <v>0</v>
      </c>
      <c r="AR788" s="658">
        <v>0</v>
      </c>
      <c r="AS788" s="658">
        <v>0</v>
      </c>
      <c r="AT788" s="658">
        <v>0.9</v>
      </c>
      <c r="AU788" s="658">
        <v>0</v>
      </c>
      <c r="AV788" s="657">
        <v>0</v>
      </c>
      <c r="AW788" s="658">
        <v>0</v>
      </c>
      <c r="AX788" s="658">
        <v>0</v>
      </c>
      <c r="AY788" s="658">
        <v>0</v>
      </c>
      <c r="AZ788" s="658">
        <v>0</v>
      </c>
      <c r="BA788" s="658">
        <v>0</v>
      </c>
      <c r="BB788" s="658">
        <v>1.9094640899999999</v>
      </c>
      <c r="BC788" s="658">
        <v>0</v>
      </c>
      <c r="BD788" s="658">
        <v>0</v>
      </c>
      <c r="BE788" s="678">
        <v>1.9094640899999999</v>
      </c>
      <c r="BF788" s="417"/>
      <c r="BG788" s="408"/>
      <c r="BH788" s="408"/>
      <c r="BI788" s="408"/>
      <c r="BJ788" s="408"/>
      <c r="BK788" s="408"/>
    </row>
    <row r="789" spans="1:63" s="390" customFormat="1" ht="12.75">
      <c r="A789" s="410"/>
      <c r="B789" s="360" t="s">
        <v>369</v>
      </c>
      <c r="C789" s="676">
        <v>0</v>
      </c>
      <c r="D789" s="677">
        <v>0</v>
      </c>
      <c r="E789" s="677">
        <v>0</v>
      </c>
      <c r="F789" s="677">
        <v>0</v>
      </c>
      <c r="G789" s="677">
        <v>0</v>
      </c>
      <c r="H789" s="677">
        <v>0</v>
      </c>
      <c r="I789" s="677">
        <v>0</v>
      </c>
      <c r="J789" s="677">
        <v>0</v>
      </c>
      <c r="K789" s="677">
        <v>0</v>
      </c>
      <c r="L789" s="677">
        <v>0</v>
      </c>
      <c r="M789" s="677">
        <v>0</v>
      </c>
      <c r="N789" s="678">
        <v>0</v>
      </c>
      <c r="O789" s="657"/>
      <c r="P789" s="658"/>
      <c r="Q789" s="658"/>
      <c r="R789" s="658"/>
      <c r="S789" s="658"/>
      <c r="T789" s="658"/>
      <c r="U789" s="658"/>
      <c r="V789" s="658"/>
      <c r="W789" s="658"/>
      <c r="X789" s="658"/>
      <c r="Y789" s="658"/>
      <c r="Z789" s="659"/>
      <c r="AA789" s="679">
        <v>0</v>
      </c>
      <c r="AB789" s="677">
        <v>0</v>
      </c>
      <c r="AC789" s="677">
        <v>0</v>
      </c>
      <c r="AD789" s="658">
        <v>0</v>
      </c>
      <c r="AE789" s="658">
        <v>0</v>
      </c>
      <c r="AF789" s="658"/>
      <c r="AG789" s="658"/>
      <c r="AH789" s="658"/>
      <c r="AI789" s="658"/>
      <c r="AJ789" s="658"/>
      <c r="AK789" s="658"/>
      <c r="AL789" s="658"/>
      <c r="AM789" s="658"/>
      <c r="AN789" s="658">
        <v>0</v>
      </c>
      <c r="AO789" s="658">
        <v>0</v>
      </c>
      <c r="AP789" s="658">
        <v>0</v>
      </c>
      <c r="AQ789" s="658">
        <v>0</v>
      </c>
      <c r="AR789" s="658">
        <v>0</v>
      </c>
      <c r="AS789" s="658">
        <v>0</v>
      </c>
      <c r="AT789" s="658">
        <v>0</v>
      </c>
      <c r="AU789" s="658">
        <v>0</v>
      </c>
      <c r="AV789" s="657"/>
      <c r="AW789" s="677">
        <v>0</v>
      </c>
      <c r="AX789" s="658"/>
      <c r="AY789" s="658"/>
      <c r="AZ789" s="658"/>
      <c r="BA789" s="658"/>
      <c r="BB789" s="658"/>
      <c r="BC789" s="658"/>
      <c r="BD789" s="658"/>
      <c r="BE789" s="678">
        <v>0</v>
      </c>
      <c r="BF789" s="417"/>
      <c r="BG789" s="408"/>
      <c r="BH789" s="408"/>
      <c r="BI789" s="408"/>
      <c r="BJ789" s="408"/>
      <c r="BK789" s="408"/>
    </row>
    <row r="790" spans="1:63" s="390" customFormat="1" ht="12.75">
      <c r="A790" s="410"/>
      <c r="B790" s="360" t="s">
        <v>370</v>
      </c>
      <c r="C790" s="676">
        <v>0</v>
      </c>
      <c r="D790" s="677">
        <v>0</v>
      </c>
      <c r="E790" s="677">
        <v>0</v>
      </c>
      <c r="F790" s="677">
        <v>0</v>
      </c>
      <c r="G790" s="677">
        <v>0</v>
      </c>
      <c r="H790" s="677">
        <v>0</v>
      </c>
      <c r="I790" s="677">
        <v>0</v>
      </c>
      <c r="J790" s="677">
        <v>0</v>
      </c>
      <c r="K790" s="677">
        <v>0</v>
      </c>
      <c r="L790" s="677">
        <v>0</v>
      </c>
      <c r="M790" s="677">
        <v>0</v>
      </c>
      <c r="N790" s="678">
        <v>0</v>
      </c>
      <c r="O790" s="657"/>
      <c r="P790" s="658"/>
      <c r="Q790" s="658"/>
      <c r="R790" s="658"/>
      <c r="S790" s="658"/>
      <c r="T790" s="658"/>
      <c r="U790" s="658"/>
      <c r="V790" s="658"/>
      <c r="W790" s="658"/>
      <c r="X790" s="658"/>
      <c r="Y790" s="658"/>
      <c r="Z790" s="659"/>
      <c r="AA790" s="679">
        <v>0</v>
      </c>
      <c r="AB790" s="677">
        <v>0</v>
      </c>
      <c r="AC790" s="677">
        <v>0</v>
      </c>
      <c r="AD790" s="658">
        <v>0</v>
      </c>
      <c r="AE790" s="658">
        <v>0</v>
      </c>
      <c r="AF790" s="658"/>
      <c r="AG790" s="658"/>
      <c r="AH790" s="658"/>
      <c r="AI790" s="658"/>
      <c r="AJ790" s="658"/>
      <c r="AK790" s="658"/>
      <c r="AL790" s="658"/>
      <c r="AM790" s="658"/>
      <c r="AN790" s="658">
        <v>0</v>
      </c>
      <c r="AO790" s="658">
        <v>0</v>
      </c>
      <c r="AP790" s="658">
        <v>0</v>
      </c>
      <c r="AQ790" s="658">
        <v>0</v>
      </c>
      <c r="AR790" s="658">
        <v>0</v>
      </c>
      <c r="AS790" s="658">
        <v>0</v>
      </c>
      <c r="AT790" s="658">
        <v>0</v>
      </c>
      <c r="AU790" s="658">
        <v>0</v>
      </c>
      <c r="AV790" s="657"/>
      <c r="AW790" s="677">
        <v>0</v>
      </c>
      <c r="AX790" s="658"/>
      <c r="AY790" s="658"/>
      <c r="AZ790" s="658"/>
      <c r="BA790" s="658"/>
      <c r="BB790" s="658"/>
      <c r="BC790" s="658"/>
      <c r="BD790" s="658"/>
      <c r="BE790" s="678">
        <v>0</v>
      </c>
      <c r="BF790" s="417"/>
      <c r="BG790" s="408"/>
      <c r="BH790" s="408"/>
      <c r="BI790" s="408"/>
      <c r="BJ790" s="408"/>
      <c r="BK790" s="408"/>
    </row>
    <row r="791" spans="1:63" s="390" customFormat="1" ht="12.75">
      <c r="A791" s="410"/>
      <c r="B791" s="360" t="s">
        <v>371</v>
      </c>
      <c r="C791" s="676">
        <v>0</v>
      </c>
      <c r="D791" s="677">
        <v>0</v>
      </c>
      <c r="E791" s="677">
        <v>0</v>
      </c>
      <c r="F791" s="677">
        <v>0</v>
      </c>
      <c r="G791" s="677">
        <v>0.4</v>
      </c>
      <c r="H791" s="677">
        <v>0</v>
      </c>
      <c r="I791" s="677">
        <v>0</v>
      </c>
      <c r="J791" s="677">
        <v>0</v>
      </c>
      <c r="K791" s="677">
        <v>0</v>
      </c>
      <c r="L791" s="677">
        <v>0</v>
      </c>
      <c r="M791" s="677">
        <v>0.4</v>
      </c>
      <c r="N791" s="678">
        <v>0</v>
      </c>
      <c r="O791" s="657"/>
      <c r="P791" s="658"/>
      <c r="Q791" s="658"/>
      <c r="R791" s="658"/>
      <c r="S791" s="658"/>
      <c r="T791" s="658"/>
      <c r="U791" s="658"/>
      <c r="V791" s="658"/>
      <c r="W791" s="658"/>
      <c r="X791" s="658"/>
      <c r="Y791" s="658"/>
      <c r="Z791" s="659"/>
      <c r="AA791" s="679">
        <v>1.0496836899999999</v>
      </c>
      <c r="AB791" s="677">
        <v>0</v>
      </c>
      <c r="AC791" s="677">
        <v>0</v>
      </c>
      <c r="AD791" s="658">
        <v>0</v>
      </c>
      <c r="AE791" s="658">
        <v>0</v>
      </c>
      <c r="AF791" s="658"/>
      <c r="AG791" s="658"/>
      <c r="AH791" s="658"/>
      <c r="AI791" s="658"/>
      <c r="AJ791" s="658"/>
      <c r="AK791" s="658"/>
      <c r="AL791" s="658"/>
      <c r="AM791" s="658"/>
      <c r="AN791" s="658">
        <v>0.4</v>
      </c>
      <c r="AO791" s="658">
        <v>0</v>
      </c>
      <c r="AP791" s="658">
        <v>0</v>
      </c>
      <c r="AQ791" s="658">
        <v>0</v>
      </c>
      <c r="AR791" s="658">
        <v>0</v>
      </c>
      <c r="AS791" s="658">
        <v>0</v>
      </c>
      <c r="AT791" s="658">
        <v>0.4</v>
      </c>
      <c r="AU791" s="658">
        <v>0</v>
      </c>
      <c r="AV791" s="657"/>
      <c r="AW791" s="677">
        <v>0</v>
      </c>
      <c r="AX791" s="658"/>
      <c r="AY791" s="658"/>
      <c r="AZ791" s="658"/>
      <c r="BA791" s="658"/>
      <c r="BB791" s="658">
        <v>1.0496836899999999</v>
      </c>
      <c r="BC791" s="658"/>
      <c r="BD791" s="658"/>
      <c r="BE791" s="678">
        <v>1.0496836899999999</v>
      </c>
      <c r="BF791" s="417"/>
      <c r="BG791" s="408"/>
      <c r="BH791" s="408"/>
      <c r="BI791" s="408"/>
      <c r="BJ791" s="408"/>
      <c r="BK791" s="408"/>
    </row>
    <row r="792" spans="1:63" s="390" customFormat="1" ht="12.75">
      <c r="A792" s="410"/>
      <c r="B792" s="360" t="s">
        <v>372</v>
      </c>
      <c r="C792" s="676">
        <v>0</v>
      </c>
      <c r="D792" s="677">
        <v>0</v>
      </c>
      <c r="E792" s="677">
        <v>0</v>
      </c>
      <c r="F792" s="677">
        <v>0</v>
      </c>
      <c r="G792" s="677">
        <v>0.5</v>
      </c>
      <c r="H792" s="677">
        <v>0</v>
      </c>
      <c r="I792" s="677">
        <v>0</v>
      </c>
      <c r="J792" s="677">
        <v>0</v>
      </c>
      <c r="K792" s="677">
        <v>0</v>
      </c>
      <c r="L792" s="677">
        <v>0</v>
      </c>
      <c r="M792" s="677">
        <v>0.5</v>
      </c>
      <c r="N792" s="678">
        <v>0</v>
      </c>
      <c r="O792" s="657"/>
      <c r="P792" s="658"/>
      <c r="Q792" s="658"/>
      <c r="R792" s="658"/>
      <c r="S792" s="658"/>
      <c r="T792" s="658"/>
      <c r="U792" s="658"/>
      <c r="V792" s="658"/>
      <c r="W792" s="658"/>
      <c r="X792" s="658"/>
      <c r="Y792" s="658"/>
      <c r="Z792" s="659"/>
      <c r="AA792" s="679">
        <v>0.8597804</v>
      </c>
      <c r="AB792" s="677">
        <v>0</v>
      </c>
      <c r="AC792" s="677">
        <v>0</v>
      </c>
      <c r="AD792" s="658">
        <v>0</v>
      </c>
      <c r="AE792" s="658">
        <v>0</v>
      </c>
      <c r="AF792" s="658"/>
      <c r="AG792" s="658"/>
      <c r="AH792" s="658"/>
      <c r="AI792" s="658"/>
      <c r="AJ792" s="658"/>
      <c r="AK792" s="658"/>
      <c r="AL792" s="658"/>
      <c r="AM792" s="658"/>
      <c r="AN792" s="658">
        <v>0.5</v>
      </c>
      <c r="AO792" s="658">
        <v>0</v>
      </c>
      <c r="AP792" s="658">
        <v>0</v>
      </c>
      <c r="AQ792" s="658">
        <v>0</v>
      </c>
      <c r="AR792" s="658">
        <v>0</v>
      </c>
      <c r="AS792" s="658">
        <v>0</v>
      </c>
      <c r="AT792" s="658">
        <v>0.5</v>
      </c>
      <c r="AU792" s="658">
        <v>0</v>
      </c>
      <c r="AV792" s="657"/>
      <c r="AW792" s="677">
        <v>0</v>
      </c>
      <c r="AX792" s="658"/>
      <c r="AY792" s="658"/>
      <c r="AZ792" s="658"/>
      <c r="BA792" s="658"/>
      <c r="BB792" s="658">
        <v>0.8597804</v>
      </c>
      <c r="BC792" s="658"/>
      <c r="BD792" s="658"/>
      <c r="BE792" s="678">
        <v>0.8597804</v>
      </c>
      <c r="BF792" s="417"/>
      <c r="BG792" s="408"/>
      <c r="BH792" s="408"/>
      <c r="BI792" s="408"/>
      <c r="BJ792" s="408"/>
      <c r="BK792" s="408"/>
    </row>
    <row r="793" spans="1:63" s="390" customFormat="1" ht="12.75">
      <c r="A793" s="410"/>
      <c r="B793" s="360" t="s">
        <v>373</v>
      </c>
      <c r="C793" s="676">
        <v>0</v>
      </c>
      <c r="D793" s="677">
        <v>0</v>
      </c>
      <c r="E793" s="677">
        <v>0</v>
      </c>
      <c r="F793" s="677">
        <v>0</v>
      </c>
      <c r="G793" s="677">
        <v>0</v>
      </c>
      <c r="H793" s="677">
        <v>4.8</v>
      </c>
      <c r="I793" s="677">
        <v>0</v>
      </c>
      <c r="J793" s="677">
        <v>0</v>
      </c>
      <c r="K793" s="677">
        <v>0</v>
      </c>
      <c r="L793" s="677">
        <v>0</v>
      </c>
      <c r="M793" s="677">
        <v>0</v>
      </c>
      <c r="N793" s="678">
        <v>4.8</v>
      </c>
      <c r="O793" s="657">
        <v>0</v>
      </c>
      <c r="P793" s="658">
        <v>0</v>
      </c>
      <c r="Q793" s="658">
        <v>0</v>
      </c>
      <c r="R793" s="658">
        <v>0</v>
      </c>
      <c r="S793" s="658">
        <v>0</v>
      </c>
      <c r="T793" s="658">
        <v>0</v>
      </c>
      <c r="U793" s="658">
        <v>0</v>
      </c>
      <c r="V793" s="658">
        <v>0</v>
      </c>
      <c r="W793" s="658">
        <v>0</v>
      </c>
      <c r="X793" s="658">
        <v>0</v>
      </c>
      <c r="Y793" s="658">
        <v>0</v>
      </c>
      <c r="Z793" s="659">
        <v>0</v>
      </c>
      <c r="AA793" s="679">
        <v>70.929518959999996</v>
      </c>
      <c r="AB793" s="677">
        <v>0</v>
      </c>
      <c r="AC793" s="677">
        <v>0</v>
      </c>
      <c r="AD793" s="658">
        <v>0</v>
      </c>
      <c r="AE793" s="658">
        <v>0</v>
      </c>
      <c r="AF793" s="658"/>
      <c r="AG793" s="658"/>
      <c r="AH793" s="658"/>
      <c r="AI793" s="658"/>
      <c r="AJ793" s="658"/>
      <c r="AK793" s="658"/>
      <c r="AL793" s="658"/>
      <c r="AM793" s="658"/>
      <c r="AN793" s="658">
        <v>0</v>
      </c>
      <c r="AO793" s="658">
        <v>4.8</v>
      </c>
      <c r="AP793" s="658">
        <v>0</v>
      </c>
      <c r="AQ793" s="658">
        <v>0</v>
      </c>
      <c r="AR793" s="658">
        <v>0</v>
      </c>
      <c r="AS793" s="658">
        <v>0</v>
      </c>
      <c r="AT793" s="658">
        <v>0</v>
      </c>
      <c r="AU793" s="658">
        <v>4.8</v>
      </c>
      <c r="AV793" s="657">
        <v>0</v>
      </c>
      <c r="AW793" s="658">
        <v>0</v>
      </c>
      <c r="AX793" s="658">
        <v>0</v>
      </c>
      <c r="AY793" s="658">
        <v>0</v>
      </c>
      <c r="AZ793" s="658">
        <v>0</v>
      </c>
      <c r="BA793" s="658">
        <v>0</v>
      </c>
      <c r="BB793" s="658">
        <v>70.929518959999996</v>
      </c>
      <c r="BC793" s="658">
        <v>0</v>
      </c>
      <c r="BD793" s="658">
        <v>0</v>
      </c>
      <c r="BE793" s="678">
        <v>70.929518959999996</v>
      </c>
      <c r="BF793" s="417"/>
      <c r="BG793" s="408"/>
      <c r="BH793" s="408"/>
      <c r="BI793" s="408"/>
      <c r="BJ793" s="408"/>
      <c r="BK793" s="408"/>
    </row>
    <row r="794" spans="1:63" s="390" customFormat="1" ht="12.75">
      <c r="A794" s="410"/>
      <c r="B794" s="360" t="s">
        <v>374</v>
      </c>
      <c r="C794" s="676">
        <v>0</v>
      </c>
      <c r="D794" s="677">
        <v>0</v>
      </c>
      <c r="E794" s="677">
        <v>0</v>
      </c>
      <c r="F794" s="677">
        <v>0</v>
      </c>
      <c r="G794" s="677">
        <v>0</v>
      </c>
      <c r="H794" s="677">
        <v>0</v>
      </c>
      <c r="I794" s="677">
        <v>0</v>
      </c>
      <c r="J794" s="677">
        <v>0</v>
      </c>
      <c r="K794" s="677">
        <v>0</v>
      </c>
      <c r="L794" s="677">
        <v>0</v>
      </c>
      <c r="M794" s="677">
        <v>0</v>
      </c>
      <c r="N794" s="678">
        <v>0</v>
      </c>
      <c r="O794" s="657"/>
      <c r="P794" s="658"/>
      <c r="Q794" s="658"/>
      <c r="R794" s="658"/>
      <c r="S794" s="658"/>
      <c r="T794" s="658"/>
      <c r="U794" s="658"/>
      <c r="V794" s="658"/>
      <c r="W794" s="658"/>
      <c r="X794" s="658"/>
      <c r="Y794" s="658"/>
      <c r="Z794" s="659"/>
      <c r="AA794" s="679">
        <v>0</v>
      </c>
      <c r="AB794" s="677">
        <v>0</v>
      </c>
      <c r="AC794" s="677">
        <v>0</v>
      </c>
      <c r="AD794" s="658">
        <v>0</v>
      </c>
      <c r="AE794" s="658">
        <v>0</v>
      </c>
      <c r="AF794" s="658"/>
      <c r="AG794" s="658"/>
      <c r="AH794" s="658"/>
      <c r="AI794" s="658"/>
      <c r="AJ794" s="658"/>
      <c r="AK794" s="658"/>
      <c r="AL794" s="658"/>
      <c r="AM794" s="658"/>
      <c r="AN794" s="658">
        <v>0</v>
      </c>
      <c r="AO794" s="658">
        <v>0</v>
      </c>
      <c r="AP794" s="658">
        <v>0</v>
      </c>
      <c r="AQ794" s="658">
        <v>0</v>
      </c>
      <c r="AR794" s="658">
        <v>0</v>
      </c>
      <c r="AS794" s="658">
        <v>0</v>
      </c>
      <c r="AT794" s="658">
        <v>0</v>
      </c>
      <c r="AU794" s="658">
        <v>0</v>
      </c>
      <c r="AV794" s="657"/>
      <c r="AW794" s="677">
        <v>0</v>
      </c>
      <c r="AX794" s="658"/>
      <c r="AY794" s="658"/>
      <c r="AZ794" s="658"/>
      <c r="BA794" s="658"/>
      <c r="BB794" s="658"/>
      <c r="BC794" s="658"/>
      <c r="BD794" s="658"/>
      <c r="BE794" s="678">
        <v>0</v>
      </c>
      <c r="BF794" s="417"/>
      <c r="BG794" s="408"/>
      <c r="BH794" s="408"/>
      <c r="BI794" s="408"/>
      <c r="BJ794" s="408"/>
      <c r="BK794" s="408"/>
    </row>
    <row r="795" spans="1:63" s="390" customFormat="1" ht="12.75">
      <c r="A795" s="410"/>
      <c r="B795" s="360" t="s">
        <v>375</v>
      </c>
      <c r="C795" s="676">
        <v>0</v>
      </c>
      <c r="D795" s="677">
        <v>0</v>
      </c>
      <c r="E795" s="677">
        <v>0</v>
      </c>
      <c r="F795" s="677">
        <v>0</v>
      </c>
      <c r="G795" s="677">
        <v>0</v>
      </c>
      <c r="H795" s="677">
        <v>0</v>
      </c>
      <c r="I795" s="677">
        <v>0</v>
      </c>
      <c r="J795" s="677">
        <v>0</v>
      </c>
      <c r="K795" s="677">
        <v>0</v>
      </c>
      <c r="L795" s="677">
        <v>0</v>
      </c>
      <c r="M795" s="677">
        <v>0</v>
      </c>
      <c r="N795" s="678">
        <v>0</v>
      </c>
      <c r="O795" s="657"/>
      <c r="P795" s="658"/>
      <c r="Q795" s="658"/>
      <c r="R795" s="658"/>
      <c r="S795" s="658"/>
      <c r="T795" s="658"/>
      <c r="U795" s="658"/>
      <c r="V795" s="658"/>
      <c r="W795" s="658"/>
      <c r="X795" s="658"/>
      <c r="Y795" s="658"/>
      <c r="Z795" s="659"/>
      <c r="AA795" s="679">
        <v>0</v>
      </c>
      <c r="AB795" s="677">
        <v>0</v>
      </c>
      <c r="AC795" s="677">
        <v>0</v>
      </c>
      <c r="AD795" s="658">
        <v>0</v>
      </c>
      <c r="AE795" s="658">
        <v>0</v>
      </c>
      <c r="AF795" s="658"/>
      <c r="AG795" s="658"/>
      <c r="AH795" s="658"/>
      <c r="AI795" s="658"/>
      <c r="AJ795" s="658"/>
      <c r="AK795" s="658"/>
      <c r="AL795" s="658"/>
      <c r="AM795" s="658"/>
      <c r="AN795" s="658">
        <v>0</v>
      </c>
      <c r="AO795" s="658">
        <v>0</v>
      </c>
      <c r="AP795" s="658">
        <v>0</v>
      </c>
      <c r="AQ795" s="658">
        <v>0</v>
      </c>
      <c r="AR795" s="658">
        <v>0</v>
      </c>
      <c r="AS795" s="658">
        <v>0</v>
      </c>
      <c r="AT795" s="658">
        <v>0</v>
      </c>
      <c r="AU795" s="658">
        <v>0</v>
      </c>
      <c r="AV795" s="657"/>
      <c r="AW795" s="677">
        <v>0</v>
      </c>
      <c r="AX795" s="658"/>
      <c r="AY795" s="658"/>
      <c r="AZ795" s="658"/>
      <c r="BA795" s="658"/>
      <c r="BB795" s="658"/>
      <c r="BC795" s="658"/>
      <c r="BD795" s="658"/>
      <c r="BE795" s="678">
        <v>0</v>
      </c>
      <c r="BF795" s="417"/>
      <c r="BG795" s="408"/>
      <c r="BH795" s="408"/>
      <c r="BI795" s="408"/>
      <c r="BJ795" s="408"/>
      <c r="BK795" s="408"/>
    </row>
    <row r="796" spans="1:63" s="390" customFormat="1" ht="12.75">
      <c r="A796" s="410"/>
      <c r="B796" s="360" t="s">
        <v>376</v>
      </c>
      <c r="C796" s="676">
        <v>0</v>
      </c>
      <c r="D796" s="677">
        <v>0</v>
      </c>
      <c r="E796" s="677">
        <v>0</v>
      </c>
      <c r="F796" s="677">
        <v>0</v>
      </c>
      <c r="G796" s="677">
        <v>0</v>
      </c>
      <c r="H796" s="677">
        <v>4.8</v>
      </c>
      <c r="I796" s="677">
        <v>0</v>
      </c>
      <c r="J796" s="677">
        <v>0</v>
      </c>
      <c r="K796" s="677">
        <v>0</v>
      </c>
      <c r="L796" s="677">
        <v>0</v>
      </c>
      <c r="M796" s="677">
        <v>0</v>
      </c>
      <c r="N796" s="678">
        <v>4.8</v>
      </c>
      <c r="O796" s="657"/>
      <c r="P796" s="658"/>
      <c r="Q796" s="658"/>
      <c r="R796" s="658"/>
      <c r="S796" s="658"/>
      <c r="T796" s="658"/>
      <c r="U796" s="658"/>
      <c r="V796" s="658"/>
      <c r="W796" s="658"/>
      <c r="X796" s="658"/>
      <c r="Y796" s="658"/>
      <c r="Z796" s="659"/>
      <c r="AA796" s="679">
        <v>70.929518959999996</v>
      </c>
      <c r="AB796" s="677">
        <v>0</v>
      </c>
      <c r="AC796" s="677">
        <v>0</v>
      </c>
      <c r="AD796" s="658">
        <v>0</v>
      </c>
      <c r="AE796" s="658">
        <v>0</v>
      </c>
      <c r="AF796" s="658"/>
      <c r="AG796" s="658"/>
      <c r="AH796" s="658"/>
      <c r="AI796" s="658"/>
      <c r="AJ796" s="658"/>
      <c r="AK796" s="658"/>
      <c r="AL796" s="658"/>
      <c r="AM796" s="658"/>
      <c r="AN796" s="658">
        <v>0</v>
      </c>
      <c r="AO796" s="658">
        <v>4.8</v>
      </c>
      <c r="AP796" s="658">
        <v>0</v>
      </c>
      <c r="AQ796" s="658">
        <v>0</v>
      </c>
      <c r="AR796" s="658">
        <v>0</v>
      </c>
      <c r="AS796" s="658">
        <v>0</v>
      </c>
      <c r="AT796" s="658">
        <v>0</v>
      </c>
      <c r="AU796" s="658">
        <v>4.8</v>
      </c>
      <c r="AV796" s="657"/>
      <c r="AW796" s="677">
        <v>0</v>
      </c>
      <c r="AX796" s="658"/>
      <c r="AY796" s="658"/>
      <c r="AZ796" s="658"/>
      <c r="BA796" s="658"/>
      <c r="BB796" s="658">
        <v>70.929518959999996</v>
      </c>
      <c r="BC796" s="658"/>
      <c r="BD796" s="658"/>
      <c r="BE796" s="678">
        <v>70.929518959999996</v>
      </c>
      <c r="BF796" s="417"/>
      <c r="BG796" s="408"/>
      <c r="BH796" s="408"/>
      <c r="BI796" s="408"/>
      <c r="BJ796" s="408"/>
      <c r="BK796" s="408"/>
    </row>
    <row r="797" spans="1:63" s="390" customFormat="1" ht="12.75">
      <c r="A797" s="410"/>
      <c r="B797" s="360" t="s">
        <v>377</v>
      </c>
      <c r="C797" s="676">
        <v>0</v>
      </c>
      <c r="D797" s="677">
        <v>0</v>
      </c>
      <c r="E797" s="677">
        <v>0</v>
      </c>
      <c r="F797" s="677">
        <v>0</v>
      </c>
      <c r="G797" s="677">
        <v>0</v>
      </c>
      <c r="H797" s="677">
        <v>0</v>
      </c>
      <c r="I797" s="677">
        <v>0</v>
      </c>
      <c r="J797" s="677">
        <v>0</v>
      </c>
      <c r="K797" s="677">
        <v>0</v>
      </c>
      <c r="L797" s="677">
        <v>0</v>
      </c>
      <c r="M797" s="677">
        <v>0</v>
      </c>
      <c r="N797" s="678">
        <v>0</v>
      </c>
      <c r="O797" s="657"/>
      <c r="P797" s="658"/>
      <c r="Q797" s="658"/>
      <c r="R797" s="658"/>
      <c r="S797" s="658"/>
      <c r="T797" s="658"/>
      <c r="U797" s="658"/>
      <c r="V797" s="658"/>
      <c r="W797" s="658"/>
      <c r="X797" s="658"/>
      <c r="Y797" s="658"/>
      <c r="Z797" s="659"/>
      <c r="AA797" s="679">
        <v>0</v>
      </c>
      <c r="AB797" s="677">
        <v>0</v>
      </c>
      <c r="AC797" s="677">
        <v>0</v>
      </c>
      <c r="AD797" s="658">
        <v>0</v>
      </c>
      <c r="AE797" s="658">
        <v>0</v>
      </c>
      <c r="AF797" s="658"/>
      <c r="AG797" s="658"/>
      <c r="AH797" s="658"/>
      <c r="AI797" s="658"/>
      <c r="AJ797" s="658"/>
      <c r="AK797" s="658"/>
      <c r="AL797" s="658"/>
      <c r="AM797" s="658"/>
      <c r="AN797" s="658">
        <v>0</v>
      </c>
      <c r="AO797" s="658">
        <v>0</v>
      </c>
      <c r="AP797" s="658">
        <v>0</v>
      </c>
      <c r="AQ797" s="658">
        <v>0</v>
      </c>
      <c r="AR797" s="658">
        <v>0</v>
      </c>
      <c r="AS797" s="658">
        <v>0</v>
      </c>
      <c r="AT797" s="658">
        <v>0</v>
      </c>
      <c r="AU797" s="658">
        <v>0</v>
      </c>
      <c r="AV797" s="657"/>
      <c r="AW797" s="677">
        <v>0</v>
      </c>
      <c r="AX797" s="658"/>
      <c r="AY797" s="658"/>
      <c r="AZ797" s="658"/>
      <c r="BA797" s="658"/>
      <c r="BB797" s="658"/>
      <c r="BC797" s="658"/>
      <c r="BD797" s="658"/>
      <c r="BE797" s="678">
        <v>0</v>
      </c>
      <c r="BF797" s="417"/>
      <c r="BG797" s="408"/>
      <c r="BH797" s="408"/>
      <c r="BI797" s="408"/>
      <c r="BJ797" s="408"/>
      <c r="BK797" s="408"/>
    </row>
    <row r="798" spans="1:63" s="390" customFormat="1" ht="12.75">
      <c r="A798" s="410"/>
      <c r="B798" s="360" t="s">
        <v>67</v>
      </c>
      <c r="C798" s="676">
        <v>0</v>
      </c>
      <c r="D798" s="677">
        <v>0</v>
      </c>
      <c r="E798" s="677">
        <v>0</v>
      </c>
      <c r="F798" s="677">
        <v>0</v>
      </c>
      <c r="G798" s="677">
        <v>0</v>
      </c>
      <c r="H798" s="677">
        <v>0</v>
      </c>
      <c r="I798" s="677">
        <v>0</v>
      </c>
      <c r="J798" s="677">
        <v>0</v>
      </c>
      <c r="K798" s="677">
        <v>0</v>
      </c>
      <c r="L798" s="677">
        <v>0</v>
      </c>
      <c r="M798" s="677">
        <v>0</v>
      </c>
      <c r="N798" s="678">
        <v>0</v>
      </c>
      <c r="O798" s="657"/>
      <c r="P798" s="658"/>
      <c r="Q798" s="658"/>
      <c r="R798" s="658"/>
      <c r="S798" s="658"/>
      <c r="T798" s="658"/>
      <c r="U798" s="658"/>
      <c r="V798" s="658"/>
      <c r="W798" s="658"/>
      <c r="X798" s="658"/>
      <c r="Y798" s="658"/>
      <c r="Z798" s="659"/>
      <c r="AA798" s="679">
        <v>0</v>
      </c>
      <c r="AB798" s="677">
        <v>0</v>
      </c>
      <c r="AC798" s="677">
        <v>0</v>
      </c>
      <c r="AD798" s="658">
        <v>0</v>
      </c>
      <c r="AE798" s="658">
        <v>0</v>
      </c>
      <c r="AF798" s="658"/>
      <c r="AG798" s="658"/>
      <c r="AH798" s="658"/>
      <c r="AI798" s="658"/>
      <c r="AJ798" s="658"/>
      <c r="AK798" s="658"/>
      <c r="AL798" s="658"/>
      <c r="AM798" s="658"/>
      <c r="AN798" s="658">
        <v>0</v>
      </c>
      <c r="AO798" s="658">
        <v>0</v>
      </c>
      <c r="AP798" s="658">
        <v>0</v>
      </c>
      <c r="AQ798" s="658">
        <v>0</v>
      </c>
      <c r="AR798" s="658">
        <v>0</v>
      </c>
      <c r="AS798" s="658">
        <v>0</v>
      </c>
      <c r="AT798" s="658">
        <v>0</v>
      </c>
      <c r="AU798" s="658">
        <v>0</v>
      </c>
      <c r="AV798" s="657"/>
      <c r="AW798" s="677">
        <v>0</v>
      </c>
      <c r="AX798" s="658"/>
      <c r="AY798" s="658"/>
      <c r="AZ798" s="658"/>
      <c r="BA798" s="658"/>
      <c r="BB798" s="658"/>
      <c r="BC798" s="658"/>
      <c r="BD798" s="658"/>
      <c r="BE798" s="678">
        <v>0</v>
      </c>
      <c r="BF798" s="417"/>
      <c r="BG798" s="408"/>
      <c r="BH798" s="408"/>
      <c r="BI798" s="408"/>
      <c r="BJ798" s="408"/>
      <c r="BK798" s="408"/>
    </row>
    <row r="799" spans="1:63" s="416" customFormat="1" ht="25.5">
      <c r="A799" s="411">
        <v>28</v>
      </c>
      <c r="B799" s="688" t="s">
        <v>99</v>
      </c>
      <c r="C799" s="657">
        <v>0</v>
      </c>
      <c r="D799" s="658">
        <v>0</v>
      </c>
      <c r="E799" s="658">
        <v>8.5300000000000011</v>
      </c>
      <c r="F799" s="658">
        <v>0</v>
      </c>
      <c r="G799" s="658">
        <v>0</v>
      </c>
      <c r="H799" s="658">
        <v>0</v>
      </c>
      <c r="I799" s="658">
        <v>0</v>
      </c>
      <c r="J799" s="658">
        <v>0</v>
      </c>
      <c r="K799" s="658">
        <v>0</v>
      </c>
      <c r="L799" s="658">
        <v>0</v>
      </c>
      <c r="M799" s="658">
        <v>8.5300000000000011</v>
      </c>
      <c r="N799" s="659">
        <v>0</v>
      </c>
      <c r="O799" s="689">
        <v>0</v>
      </c>
      <c r="P799" s="690">
        <v>0</v>
      </c>
      <c r="Q799" s="690">
        <v>0</v>
      </c>
      <c r="R799" s="690">
        <v>0</v>
      </c>
      <c r="S799" s="690">
        <v>0</v>
      </c>
      <c r="T799" s="690">
        <v>0</v>
      </c>
      <c r="U799" s="690">
        <v>0</v>
      </c>
      <c r="V799" s="690">
        <v>0</v>
      </c>
      <c r="W799" s="690">
        <v>0</v>
      </c>
      <c r="X799" s="690">
        <v>0</v>
      </c>
      <c r="Y799" s="690">
        <v>0</v>
      </c>
      <c r="Z799" s="691">
        <v>0</v>
      </c>
      <c r="AA799" s="674">
        <v>25.584745760000001</v>
      </c>
      <c r="AB799" s="677">
        <v>0</v>
      </c>
      <c r="AC799" s="677">
        <v>0</v>
      </c>
      <c r="AD799" s="690">
        <v>8.5300000000000011</v>
      </c>
      <c r="AE799" s="690">
        <v>0</v>
      </c>
      <c r="AF799" s="690"/>
      <c r="AG799" s="690"/>
      <c r="AH799" s="690"/>
      <c r="AI799" s="690"/>
      <c r="AJ799" s="690"/>
      <c r="AK799" s="690"/>
      <c r="AL799" s="690">
        <v>8.5300000000000011</v>
      </c>
      <c r="AM799" s="690">
        <v>0</v>
      </c>
      <c r="AN799" s="690">
        <v>0</v>
      </c>
      <c r="AO799" s="690">
        <v>0</v>
      </c>
      <c r="AP799" s="690">
        <v>0</v>
      </c>
      <c r="AQ799" s="690">
        <v>0</v>
      </c>
      <c r="AR799" s="690">
        <v>0</v>
      </c>
      <c r="AS799" s="690">
        <v>0</v>
      </c>
      <c r="AT799" s="690">
        <v>8.5300000000000011</v>
      </c>
      <c r="AU799" s="690">
        <v>0</v>
      </c>
      <c r="AV799" s="657">
        <v>0</v>
      </c>
      <c r="AW799" s="658">
        <v>25.584745760000001</v>
      </c>
      <c r="AX799" s="658">
        <v>0</v>
      </c>
      <c r="AY799" s="658">
        <v>0</v>
      </c>
      <c r="AZ799" s="658">
        <v>0</v>
      </c>
      <c r="BA799" s="658">
        <v>25.584745760000001</v>
      </c>
      <c r="BB799" s="658">
        <v>0</v>
      </c>
      <c r="BC799" s="658">
        <v>0</v>
      </c>
      <c r="BD799" s="658">
        <v>0</v>
      </c>
      <c r="BE799" s="673">
        <v>25.584745760000001</v>
      </c>
      <c r="BF799" s="417"/>
    </row>
    <row r="800" spans="1:63" s="408" customFormat="1" ht="12.75">
      <c r="A800" s="410"/>
      <c r="B800" s="360" t="s">
        <v>361</v>
      </c>
      <c r="C800" s="676">
        <v>0</v>
      </c>
      <c r="D800" s="677">
        <v>0</v>
      </c>
      <c r="E800" s="677">
        <v>8.5300000000000011</v>
      </c>
      <c r="F800" s="677">
        <v>0</v>
      </c>
      <c r="G800" s="677">
        <v>0</v>
      </c>
      <c r="H800" s="677">
        <v>0</v>
      </c>
      <c r="I800" s="677">
        <v>0</v>
      </c>
      <c r="J800" s="677">
        <v>0</v>
      </c>
      <c r="K800" s="677">
        <v>0</v>
      </c>
      <c r="L800" s="677">
        <v>0</v>
      </c>
      <c r="M800" s="677">
        <v>8.5300000000000011</v>
      </c>
      <c r="N800" s="678">
        <v>0</v>
      </c>
      <c r="O800" s="676"/>
      <c r="P800" s="677"/>
      <c r="Q800" s="677"/>
      <c r="R800" s="677"/>
      <c r="S800" s="677"/>
      <c r="T800" s="677"/>
      <c r="U800" s="677"/>
      <c r="V800" s="677"/>
      <c r="W800" s="677"/>
      <c r="X800" s="677"/>
      <c r="Y800" s="677"/>
      <c r="Z800" s="678"/>
      <c r="AA800" s="679">
        <v>25.584745760000001</v>
      </c>
      <c r="AB800" s="677">
        <v>0</v>
      </c>
      <c r="AC800" s="677">
        <v>0</v>
      </c>
      <c r="AD800" s="677">
        <v>8.5300000000000011</v>
      </c>
      <c r="AE800" s="677">
        <v>0</v>
      </c>
      <c r="AF800" s="677"/>
      <c r="AG800" s="677"/>
      <c r="AH800" s="677"/>
      <c r="AI800" s="677"/>
      <c r="AJ800" s="677"/>
      <c r="AK800" s="677"/>
      <c r="AL800" s="677">
        <v>8.5300000000000011</v>
      </c>
      <c r="AM800" s="677">
        <v>0</v>
      </c>
      <c r="AN800" s="677">
        <v>0</v>
      </c>
      <c r="AO800" s="677">
        <v>0</v>
      </c>
      <c r="AP800" s="677">
        <v>0</v>
      </c>
      <c r="AQ800" s="677">
        <v>0</v>
      </c>
      <c r="AR800" s="677">
        <v>0</v>
      </c>
      <c r="AS800" s="677">
        <v>0</v>
      </c>
      <c r="AT800" s="677">
        <v>8.5300000000000011</v>
      </c>
      <c r="AU800" s="677">
        <v>0</v>
      </c>
      <c r="AV800" s="676">
        <v>0</v>
      </c>
      <c r="AW800" s="677">
        <v>25.584745760000001</v>
      </c>
      <c r="AX800" s="677">
        <v>0</v>
      </c>
      <c r="AY800" s="677">
        <v>0</v>
      </c>
      <c r="AZ800" s="677">
        <v>0</v>
      </c>
      <c r="BA800" s="677">
        <v>25.584745760000001</v>
      </c>
      <c r="BB800" s="677">
        <v>0</v>
      </c>
      <c r="BC800" s="677">
        <v>0</v>
      </c>
      <c r="BD800" s="677">
        <v>0</v>
      </c>
      <c r="BE800" s="678">
        <v>25.584745760000001</v>
      </c>
      <c r="BF800" s="417"/>
    </row>
    <row r="801" spans="1:63" s="390" customFormat="1" ht="12.75">
      <c r="A801" s="410"/>
      <c r="B801" s="360" t="s">
        <v>362</v>
      </c>
      <c r="C801" s="676">
        <v>0</v>
      </c>
      <c r="D801" s="677">
        <v>0</v>
      </c>
      <c r="E801" s="677">
        <v>8.5300000000000011</v>
      </c>
      <c r="F801" s="677">
        <v>0</v>
      </c>
      <c r="G801" s="677">
        <v>0</v>
      </c>
      <c r="H801" s="677">
        <v>0</v>
      </c>
      <c r="I801" s="677">
        <v>0</v>
      </c>
      <c r="J801" s="677">
        <v>0</v>
      </c>
      <c r="K801" s="677">
        <v>0</v>
      </c>
      <c r="L801" s="677">
        <v>0</v>
      </c>
      <c r="M801" s="677">
        <v>8.5300000000000011</v>
      </c>
      <c r="N801" s="678">
        <v>0</v>
      </c>
      <c r="O801" s="676"/>
      <c r="P801" s="677"/>
      <c r="Q801" s="677"/>
      <c r="R801" s="677"/>
      <c r="S801" s="677"/>
      <c r="T801" s="677"/>
      <c r="U801" s="677"/>
      <c r="V801" s="677"/>
      <c r="W801" s="677"/>
      <c r="X801" s="677"/>
      <c r="Y801" s="677"/>
      <c r="Z801" s="678"/>
      <c r="AA801" s="679">
        <v>25.584745760000001</v>
      </c>
      <c r="AB801" s="677">
        <v>0</v>
      </c>
      <c r="AC801" s="677">
        <v>0</v>
      </c>
      <c r="AD801" s="677">
        <v>8.5300000000000011</v>
      </c>
      <c r="AE801" s="677">
        <v>0</v>
      </c>
      <c r="AF801" s="677"/>
      <c r="AG801" s="677"/>
      <c r="AH801" s="677"/>
      <c r="AI801" s="677"/>
      <c r="AJ801" s="677"/>
      <c r="AK801" s="677"/>
      <c r="AL801" s="677">
        <v>8.5300000000000011</v>
      </c>
      <c r="AM801" s="677">
        <v>0</v>
      </c>
      <c r="AN801" s="677">
        <v>0</v>
      </c>
      <c r="AO801" s="677">
        <v>0</v>
      </c>
      <c r="AP801" s="677">
        <v>0</v>
      </c>
      <c r="AQ801" s="677">
        <v>0</v>
      </c>
      <c r="AR801" s="677">
        <v>0</v>
      </c>
      <c r="AS801" s="677">
        <v>0</v>
      </c>
      <c r="AT801" s="677">
        <v>8.5300000000000011</v>
      </c>
      <c r="AU801" s="677">
        <v>0</v>
      </c>
      <c r="AV801" s="676">
        <v>0</v>
      </c>
      <c r="AW801" s="677">
        <v>25.584745760000001</v>
      </c>
      <c r="AX801" s="677">
        <v>0</v>
      </c>
      <c r="AY801" s="677">
        <v>0</v>
      </c>
      <c r="AZ801" s="677">
        <v>0</v>
      </c>
      <c r="BA801" s="677">
        <v>25.584745760000001</v>
      </c>
      <c r="BB801" s="677">
        <v>0</v>
      </c>
      <c r="BC801" s="677">
        <v>0</v>
      </c>
      <c r="BD801" s="677">
        <v>0</v>
      </c>
      <c r="BE801" s="678">
        <v>25.584745760000001</v>
      </c>
      <c r="BF801" s="417"/>
      <c r="BG801" s="408"/>
      <c r="BH801" s="408"/>
      <c r="BI801" s="408"/>
      <c r="BJ801" s="408"/>
      <c r="BK801" s="408"/>
    </row>
    <row r="802" spans="1:63" s="412" customFormat="1" ht="12.75">
      <c r="A802" s="410"/>
      <c r="B802" s="360" t="s">
        <v>363</v>
      </c>
      <c r="C802" s="676">
        <v>0</v>
      </c>
      <c r="D802" s="677">
        <v>0</v>
      </c>
      <c r="E802" s="677">
        <v>7.9030000000000005</v>
      </c>
      <c r="F802" s="677">
        <v>0</v>
      </c>
      <c r="G802" s="677">
        <v>0</v>
      </c>
      <c r="H802" s="677">
        <v>0</v>
      </c>
      <c r="I802" s="677">
        <v>0</v>
      </c>
      <c r="J802" s="677">
        <v>0</v>
      </c>
      <c r="K802" s="677">
        <v>0</v>
      </c>
      <c r="L802" s="677">
        <v>0</v>
      </c>
      <c r="M802" s="677">
        <v>7.9030000000000005</v>
      </c>
      <c r="N802" s="678">
        <v>0</v>
      </c>
      <c r="O802" s="676"/>
      <c r="P802" s="677"/>
      <c r="Q802" s="677"/>
      <c r="R802" s="677"/>
      <c r="S802" s="677"/>
      <c r="T802" s="677"/>
      <c r="U802" s="677"/>
      <c r="V802" s="677"/>
      <c r="W802" s="677"/>
      <c r="X802" s="677"/>
      <c r="Y802" s="677"/>
      <c r="Z802" s="678"/>
      <c r="AA802" s="679">
        <v>23.412685360000001</v>
      </c>
      <c r="AB802" s="677">
        <v>0</v>
      </c>
      <c r="AC802" s="677">
        <v>0</v>
      </c>
      <c r="AD802" s="677">
        <v>7.9030000000000005</v>
      </c>
      <c r="AE802" s="677">
        <v>0</v>
      </c>
      <c r="AF802" s="677"/>
      <c r="AG802" s="677"/>
      <c r="AH802" s="677"/>
      <c r="AI802" s="677"/>
      <c r="AJ802" s="677"/>
      <c r="AK802" s="677"/>
      <c r="AL802" s="677">
        <v>7.9030000000000005</v>
      </c>
      <c r="AM802" s="677">
        <v>0</v>
      </c>
      <c r="AN802" s="677">
        <v>0</v>
      </c>
      <c r="AO802" s="677">
        <v>0</v>
      </c>
      <c r="AP802" s="677">
        <v>0</v>
      </c>
      <c r="AQ802" s="677">
        <v>0</v>
      </c>
      <c r="AR802" s="677">
        <v>0</v>
      </c>
      <c r="AS802" s="677">
        <v>0</v>
      </c>
      <c r="AT802" s="677">
        <v>7.9030000000000005</v>
      </c>
      <c r="AU802" s="677">
        <v>0</v>
      </c>
      <c r="AV802" s="676">
        <v>0</v>
      </c>
      <c r="AW802" s="677">
        <v>23.412685360000001</v>
      </c>
      <c r="AX802" s="677">
        <v>0</v>
      </c>
      <c r="AY802" s="677">
        <v>0</v>
      </c>
      <c r="AZ802" s="677">
        <v>0</v>
      </c>
      <c r="BA802" s="677">
        <v>23.412685360000001</v>
      </c>
      <c r="BB802" s="677">
        <v>0</v>
      </c>
      <c r="BC802" s="677">
        <v>0</v>
      </c>
      <c r="BD802" s="677">
        <v>0</v>
      </c>
      <c r="BE802" s="678">
        <v>23.412685360000001</v>
      </c>
      <c r="BF802" s="417"/>
      <c r="BG802" s="408"/>
      <c r="BH802" s="408"/>
      <c r="BI802" s="408"/>
      <c r="BJ802" s="408"/>
      <c r="BK802" s="408"/>
    </row>
    <row r="803" spans="1:63" s="390" customFormat="1" ht="12.75">
      <c r="A803" s="410"/>
      <c r="B803" s="360" t="s">
        <v>364</v>
      </c>
      <c r="C803" s="676">
        <v>0</v>
      </c>
      <c r="D803" s="677">
        <v>0</v>
      </c>
      <c r="E803" s="677">
        <v>0</v>
      </c>
      <c r="F803" s="677">
        <v>0</v>
      </c>
      <c r="G803" s="677">
        <v>0</v>
      </c>
      <c r="H803" s="677">
        <v>0</v>
      </c>
      <c r="I803" s="677">
        <v>0</v>
      </c>
      <c r="J803" s="677">
        <v>0</v>
      </c>
      <c r="K803" s="677">
        <v>0</v>
      </c>
      <c r="L803" s="677">
        <v>0</v>
      </c>
      <c r="M803" s="677">
        <v>0</v>
      </c>
      <c r="N803" s="678">
        <v>0</v>
      </c>
      <c r="O803" s="676"/>
      <c r="P803" s="677"/>
      <c r="Q803" s="677"/>
      <c r="R803" s="677"/>
      <c r="S803" s="677"/>
      <c r="T803" s="677"/>
      <c r="U803" s="677"/>
      <c r="V803" s="677"/>
      <c r="W803" s="677"/>
      <c r="X803" s="677"/>
      <c r="Y803" s="677"/>
      <c r="Z803" s="678"/>
      <c r="AA803" s="679">
        <v>0</v>
      </c>
      <c r="AB803" s="677">
        <v>0</v>
      </c>
      <c r="AC803" s="677">
        <v>0</v>
      </c>
      <c r="AD803" s="677">
        <v>0</v>
      </c>
      <c r="AE803" s="677">
        <v>0</v>
      </c>
      <c r="AF803" s="677"/>
      <c r="AG803" s="677"/>
      <c r="AH803" s="677"/>
      <c r="AI803" s="677"/>
      <c r="AJ803" s="677"/>
      <c r="AK803" s="677"/>
      <c r="AL803" s="677">
        <v>0</v>
      </c>
      <c r="AM803" s="677">
        <v>0</v>
      </c>
      <c r="AN803" s="677">
        <v>0</v>
      </c>
      <c r="AO803" s="677">
        <v>0</v>
      </c>
      <c r="AP803" s="677">
        <v>0</v>
      </c>
      <c r="AQ803" s="677">
        <v>0</v>
      </c>
      <c r="AR803" s="677">
        <v>0</v>
      </c>
      <c r="AS803" s="677">
        <v>0</v>
      </c>
      <c r="AT803" s="677">
        <v>0</v>
      </c>
      <c r="AU803" s="677">
        <v>0</v>
      </c>
      <c r="AV803" s="676"/>
      <c r="AW803" s="677">
        <v>0</v>
      </c>
      <c r="AX803" s="677"/>
      <c r="AY803" s="677"/>
      <c r="AZ803" s="677"/>
      <c r="BA803" s="677"/>
      <c r="BB803" s="677"/>
      <c r="BC803" s="677"/>
      <c r="BD803" s="677"/>
      <c r="BE803" s="678">
        <v>0</v>
      </c>
      <c r="BF803" s="417"/>
      <c r="BG803" s="408"/>
      <c r="BH803" s="408"/>
      <c r="BI803" s="408"/>
      <c r="BJ803" s="408"/>
      <c r="BK803" s="408"/>
    </row>
    <row r="804" spans="1:63" s="390" customFormat="1" ht="12.75">
      <c r="A804" s="410"/>
      <c r="B804" s="360" t="s">
        <v>365</v>
      </c>
      <c r="C804" s="676">
        <v>0</v>
      </c>
      <c r="D804" s="677">
        <v>0</v>
      </c>
      <c r="E804" s="677">
        <v>0</v>
      </c>
      <c r="F804" s="677">
        <v>0</v>
      </c>
      <c r="G804" s="677">
        <v>0</v>
      </c>
      <c r="H804" s="677">
        <v>0</v>
      </c>
      <c r="I804" s="677">
        <v>0</v>
      </c>
      <c r="J804" s="677">
        <v>0</v>
      </c>
      <c r="K804" s="677">
        <v>0</v>
      </c>
      <c r="L804" s="677">
        <v>0</v>
      </c>
      <c r="M804" s="677">
        <v>0</v>
      </c>
      <c r="N804" s="678">
        <v>0</v>
      </c>
      <c r="O804" s="676"/>
      <c r="P804" s="677"/>
      <c r="Q804" s="677"/>
      <c r="R804" s="677"/>
      <c r="S804" s="677"/>
      <c r="T804" s="677"/>
      <c r="U804" s="677"/>
      <c r="V804" s="677"/>
      <c r="W804" s="677"/>
      <c r="X804" s="677"/>
      <c r="Y804" s="677"/>
      <c r="Z804" s="678"/>
      <c r="AA804" s="679">
        <v>0</v>
      </c>
      <c r="AB804" s="677">
        <v>0</v>
      </c>
      <c r="AC804" s="677">
        <v>0</v>
      </c>
      <c r="AD804" s="677">
        <v>0</v>
      </c>
      <c r="AE804" s="677">
        <v>0</v>
      </c>
      <c r="AF804" s="677"/>
      <c r="AG804" s="677"/>
      <c r="AH804" s="677"/>
      <c r="AI804" s="677"/>
      <c r="AJ804" s="677"/>
      <c r="AK804" s="677"/>
      <c r="AL804" s="677">
        <v>0</v>
      </c>
      <c r="AM804" s="677">
        <v>0</v>
      </c>
      <c r="AN804" s="677">
        <v>0</v>
      </c>
      <c r="AO804" s="677">
        <v>0</v>
      </c>
      <c r="AP804" s="677">
        <v>0</v>
      </c>
      <c r="AQ804" s="677">
        <v>0</v>
      </c>
      <c r="AR804" s="677">
        <v>0</v>
      </c>
      <c r="AS804" s="677">
        <v>0</v>
      </c>
      <c r="AT804" s="677">
        <v>0</v>
      </c>
      <c r="AU804" s="677">
        <v>0</v>
      </c>
      <c r="AV804" s="676"/>
      <c r="AW804" s="677">
        <v>0</v>
      </c>
      <c r="AX804" s="677"/>
      <c r="AY804" s="677"/>
      <c r="AZ804" s="677"/>
      <c r="BA804" s="677"/>
      <c r="BB804" s="677"/>
      <c r="BC804" s="677"/>
      <c r="BD804" s="677"/>
      <c r="BE804" s="678">
        <v>0</v>
      </c>
      <c r="BF804" s="417"/>
      <c r="BG804" s="408"/>
      <c r="BH804" s="408"/>
      <c r="BI804" s="408"/>
      <c r="BJ804" s="408"/>
      <c r="BK804" s="408"/>
    </row>
    <row r="805" spans="1:63" s="390" customFormat="1" ht="12.75">
      <c r="A805" s="410"/>
      <c r="B805" s="360" t="s">
        <v>366</v>
      </c>
      <c r="C805" s="676">
        <v>0</v>
      </c>
      <c r="D805" s="677">
        <v>0</v>
      </c>
      <c r="E805" s="677">
        <v>6.7830000000000004</v>
      </c>
      <c r="F805" s="677">
        <v>0</v>
      </c>
      <c r="G805" s="677">
        <v>0</v>
      </c>
      <c r="H805" s="677">
        <v>0</v>
      </c>
      <c r="I805" s="677">
        <v>0</v>
      </c>
      <c r="J805" s="677">
        <v>0</v>
      </c>
      <c r="K805" s="677">
        <v>0</v>
      </c>
      <c r="L805" s="677">
        <v>0</v>
      </c>
      <c r="M805" s="677">
        <v>6.7830000000000004</v>
      </c>
      <c r="N805" s="678">
        <v>0</v>
      </c>
      <c r="O805" s="676"/>
      <c r="P805" s="677"/>
      <c r="Q805" s="677"/>
      <c r="R805" s="677"/>
      <c r="S805" s="677"/>
      <c r="T805" s="677"/>
      <c r="U805" s="677"/>
      <c r="V805" s="677"/>
      <c r="W805" s="677"/>
      <c r="X805" s="677"/>
      <c r="Y805" s="677"/>
      <c r="Z805" s="678"/>
      <c r="AA805" s="679">
        <v>20.771585350000002</v>
      </c>
      <c r="AB805" s="677">
        <v>0</v>
      </c>
      <c r="AC805" s="677">
        <v>0</v>
      </c>
      <c r="AD805" s="677">
        <v>6.7830000000000004</v>
      </c>
      <c r="AE805" s="677">
        <v>0</v>
      </c>
      <c r="AF805" s="677"/>
      <c r="AG805" s="677"/>
      <c r="AH805" s="677"/>
      <c r="AI805" s="677"/>
      <c r="AJ805" s="677"/>
      <c r="AK805" s="677"/>
      <c r="AL805" s="677">
        <v>6.7830000000000004</v>
      </c>
      <c r="AM805" s="677">
        <v>0</v>
      </c>
      <c r="AN805" s="677">
        <v>0</v>
      </c>
      <c r="AO805" s="677">
        <v>0</v>
      </c>
      <c r="AP805" s="677">
        <v>0</v>
      </c>
      <c r="AQ805" s="677">
        <v>0</v>
      </c>
      <c r="AR805" s="677">
        <v>0</v>
      </c>
      <c r="AS805" s="677">
        <v>0</v>
      </c>
      <c r="AT805" s="677">
        <v>6.7830000000000004</v>
      </c>
      <c r="AU805" s="677">
        <v>0</v>
      </c>
      <c r="AV805" s="676"/>
      <c r="AW805" s="677">
        <v>20.771585350000002</v>
      </c>
      <c r="AX805" s="677"/>
      <c r="AY805" s="677"/>
      <c r="AZ805" s="677"/>
      <c r="BA805" s="677">
        <v>20.771585350000002</v>
      </c>
      <c r="BB805" s="677"/>
      <c r="BC805" s="677"/>
      <c r="BD805" s="677"/>
      <c r="BE805" s="678">
        <v>20.771585350000002</v>
      </c>
      <c r="BF805" s="417"/>
      <c r="BG805" s="408"/>
      <c r="BH805" s="408"/>
      <c r="BI805" s="408"/>
      <c r="BJ805" s="408"/>
      <c r="BK805" s="408"/>
    </row>
    <row r="806" spans="1:63" s="390" customFormat="1" ht="12.75">
      <c r="A806" s="410"/>
      <c r="B806" s="360" t="s">
        <v>367</v>
      </c>
      <c r="C806" s="676">
        <v>0</v>
      </c>
      <c r="D806" s="677">
        <v>0</v>
      </c>
      <c r="E806" s="677">
        <v>1.1200000000000001</v>
      </c>
      <c r="F806" s="677">
        <v>0</v>
      </c>
      <c r="G806" s="677">
        <v>0</v>
      </c>
      <c r="H806" s="677">
        <v>0</v>
      </c>
      <c r="I806" s="677">
        <v>0</v>
      </c>
      <c r="J806" s="677">
        <v>0</v>
      </c>
      <c r="K806" s="677">
        <v>0</v>
      </c>
      <c r="L806" s="677">
        <v>0</v>
      </c>
      <c r="M806" s="677">
        <v>1.1200000000000001</v>
      </c>
      <c r="N806" s="678">
        <v>0</v>
      </c>
      <c r="O806" s="676"/>
      <c r="P806" s="677"/>
      <c r="Q806" s="677"/>
      <c r="R806" s="677"/>
      <c r="S806" s="677"/>
      <c r="T806" s="677"/>
      <c r="U806" s="677"/>
      <c r="V806" s="677"/>
      <c r="W806" s="677"/>
      <c r="X806" s="677"/>
      <c r="Y806" s="677"/>
      <c r="Z806" s="678"/>
      <c r="AA806" s="679">
        <v>2.6411000099999997</v>
      </c>
      <c r="AB806" s="677">
        <v>0</v>
      </c>
      <c r="AC806" s="677">
        <v>0</v>
      </c>
      <c r="AD806" s="677">
        <v>1.1200000000000001</v>
      </c>
      <c r="AE806" s="677">
        <v>0</v>
      </c>
      <c r="AF806" s="677"/>
      <c r="AG806" s="677"/>
      <c r="AH806" s="677"/>
      <c r="AI806" s="677"/>
      <c r="AJ806" s="677"/>
      <c r="AK806" s="677"/>
      <c r="AL806" s="677">
        <v>1.1200000000000001</v>
      </c>
      <c r="AM806" s="677">
        <v>0</v>
      </c>
      <c r="AN806" s="677">
        <v>0</v>
      </c>
      <c r="AO806" s="677">
        <v>0</v>
      </c>
      <c r="AP806" s="677">
        <v>0</v>
      </c>
      <c r="AQ806" s="677">
        <v>0</v>
      </c>
      <c r="AR806" s="677">
        <v>0</v>
      </c>
      <c r="AS806" s="677">
        <v>0</v>
      </c>
      <c r="AT806" s="677">
        <v>1.1200000000000001</v>
      </c>
      <c r="AU806" s="677">
        <v>0</v>
      </c>
      <c r="AV806" s="676"/>
      <c r="AW806" s="677">
        <v>2.6411000099999997</v>
      </c>
      <c r="AX806" s="677"/>
      <c r="AY806" s="677"/>
      <c r="AZ806" s="677"/>
      <c r="BA806" s="677">
        <v>2.6411000099999997</v>
      </c>
      <c r="BB806" s="677"/>
      <c r="BC806" s="677"/>
      <c r="BD806" s="677"/>
      <c r="BE806" s="678">
        <v>2.6411000099999997</v>
      </c>
      <c r="BF806" s="417"/>
      <c r="BG806" s="408"/>
      <c r="BH806" s="408"/>
      <c r="BI806" s="408"/>
      <c r="BJ806" s="408"/>
      <c r="BK806" s="408"/>
    </row>
    <row r="807" spans="1:63" s="412" customFormat="1" ht="12.75">
      <c r="A807" s="410"/>
      <c r="B807" s="360" t="s">
        <v>368</v>
      </c>
      <c r="C807" s="676">
        <v>0</v>
      </c>
      <c r="D807" s="677">
        <v>0</v>
      </c>
      <c r="E807" s="677">
        <v>0.627</v>
      </c>
      <c r="F807" s="677">
        <v>0</v>
      </c>
      <c r="G807" s="677">
        <v>0</v>
      </c>
      <c r="H807" s="677">
        <v>0</v>
      </c>
      <c r="I807" s="677">
        <v>0</v>
      </c>
      <c r="J807" s="677">
        <v>0</v>
      </c>
      <c r="K807" s="677">
        <v>0</v>
      </c>
      <c r="L807" s="677">
        <v>0</v>
      </c>
      <c r="M807" s="677">
        <v>0.627</v>
      </c>
      <c r="N807" s="678">
        <v>0</v>
      </c>
      <c r="O807" s="676"/>
      <c r="P807" s="677"/>
      <c r="Q807" s="677"/>
      <c r="R807" s="677"/>
      <c r="S807" s="677"/>
      <c r="T807" s="677"/>
      <c r="U807" s="677"/>
      <c r="V807" s="677"/>
      <c r="W807" s="677"/>
      <c r="X807" s="677"/>
      <c r="Y807" s="677"/>
      <c r="Z807" s="678"/>
      <c r="AA807" s="679">
        <v>2.1720604000000003</v>
      </c>
      <c r="AB807" s="677">
        <v>0</v>
      </c>
      <c r="AC807" s="677">
        <v>0</v>
      </c>
      <c r="AD807" s="677">
        <v>0.627</v>
      </c>
      <c r="AE807" s="677">
        <v>0</v>
      </c>
      <c r="AF807" s="677"/>
      <c r="AG807" s="677"/>
      <c r="AH807" s="677"/>
      <c r="AI807" s="677"/>
      <c r="AJ807" s="677"/>
      <c r="AK807" s="677"/>
      <c r="AL807" s="677">
        <v>0.627</v>
      </c>
      <c r="AM807" s="677">
        <v>0</v>
      </c>
      <c r="AN807" s="677">
        <v>0</v>
      </c>
      <c r="AO807" s="677">
        <v>0</v>
      </c>
      <c r="AP807" s="677">
        <v>0</v>
      </c>
      <c r="AQ807" s="677">
        <v>0</v>
      </c>
      <c r="AR807" s="677">
        <v>0</v>
      </c>
      <c r="AS807" s="677">
        <v>0</v>
      </c>
      <c r="AT807" s="677">
        <v>0.627</v>
      </c>
      <c r="AU807" s="677">
        <v>0</v>
      </c>
      <c r="AV807" s="676">
        <v>0</v>
      </c>
      <c r="AW807" s="677">
        <v>2.1720604000000003</v>
      </c>
      <c r="AX807" s="677">
        <v>0</v>
      </c>
      <c r="AY807" s="677">
        <v>0</v>
      </c>
      <c r="AZ807" s="677">
        <v>0</v>
      </c>
      <c r="BA807" s="677">
        <v>2.1720604000000003</v>
      </c>
      <c r="BB807" s="677">
        <v>0</v>
      </c>
      <c r="BC807" s="677">
        <v>0</v>
      </c>
      <c r="BD807" s="677">
        <v>0</v>
      </c>
      <c r="BE807" s="678">
        <v>2.1720604000000003</v>
      </c>
      <c r="BF807" s="417"/>
      <c r="BG807" s="408"/>
      <c r="BH807" s="408"/>
      <c r="BI807" s="408"/>
      <c r="BJ807" s="408"/>
      <c r="BK807" s="408"/>
    </row>
    <row r="808" spans="1:63" s="390" customFormat="1" ht="12.75">
      <c r="A808" s="410"/>
      <c r="B808" s="360" t="s">
        <v>369</v>
      </c>
      <c r="C808" s="676">
        <v>0</v>
      </c>
      <c r="D808" s="677">
        <v>0</v>
      </c>
      <c r="E808" s="677">
        <v>0</v>
      </c>
      <c r="F808" s="677">
        <v>0</v>
      </c>
      <c r="G808" s="677">
        <v>0</v>
      </c>
      <c r="H808" s="677">
        <v>0</v>
      </c>
      <c r="I808" s="677">
        <v>0</v>
      </c>
      <c r="J808" s="677">
        <v>0</v>
      </c>
      <c r="K808" s="677">
        <v>0</v>
      </c>
      <c r="L808" s="677">
        <v>0</v>
      </c>
      <c r="M808" s="677">
        <v>0</v>
      </c>
      <c r="N808" s="678">
        <v>0</v>
      </c>
      <c r="O808" s="676"/>
      <c r="P808" s="677"/>
      <c r="Q808" s="677"/>
      <c r="R808" s="677"/>
      <c r="S808" s="677"/>
      <c r="T808" s="677"/>
      <c r="U808" s="677"/>
      <c r="V808" s="677"/>
      <c r="W808" s="677"/>
      <c r="X808" s="677"/>
      <c r="Y808" s="677"/>
      <c r="Z808" s="678"/>
      <c r="AA808" s="679">
        <v>0</v>
      </c>
      <c r="AB808" s="677">
        <v>0</v>
      </c>
      <c r="AC808" s="677">
        <v>0</v>
      </c>
      <c r="AD808" s="677">
        <v>0</v>
      </c>
      <c r="AE808" s="677">
        <v>0</v>
      </c>
      <c r="AF808" s="677"/>
      <c r="AG808" s="677"/>
      <c r="AH808" s="677"/>
      <c r="AI808" s="677"/>
      <c r="AJ808" s="677"/>
      <c r="AK808" s="677"/>
      <c r="AL808" s="677">
        <v>0</v>
      </c>
      <c r="AM808" s="677">
        <v>0</v>
      </c>
      <c r="AN808" s="677">
        <v>0</v>
      </c>
      <c r="AO808" s="677">
        <v>0</v>
      </c>
      <c r="AP808" s="677">
        <v>0</v>
      </c>
      <c r="AQ808" s="677">
        <v>0</v>
      </c>
      <c r="AR808" s="677">
        <v>0</v>
      </c>
      <c r="AS808" s="677">
        <v>0</v>
      </c>
      <c r="AT808" s="677">
        <v>0</v>
      </c>
      <c r="AU808" s="677">
        <v>0</v>
      </c>
      <c r="AV808" s="676"/>
      <c r="AW808" s="677">
        <v>0</v>
      </c>
      <c r="AX808" s="677"/>
      <c r="AY808" s="677"/>
      <c r="AZ808" s="677"/>
      <c r="BA808" s="677"/>
      <c r="BB808" s="677"/>
      <c r="BC808" s="677"/>
      <c r="BD808" s="677"/>
      <c r="BE808" s="678">
        <v>0</v>
      </c>
      <c r="BF808" s="417"/>
      <c r="BG808" s="408"/>
      <c r="BH808" s="408"/>
      <c r="BI808" s="408"/>
      <c r="BJ808" s="408"/>
      <c r="BK808" s="408"/>
    </row>
    <row r="809" spans="1:63" s="390" customFormat="1" ht="12.75">
      <c r="A809" s="410"/>
      <c r="B809" s="360" t="s">
        <v>370</v>
      </c>
      <c r="C809" s="676">
        <v>0</v>
      </c>
      <c r="D809" s="677">
        <v>0</v>
      </c>
      <c r="E809" s="677">
        <v>0</v>
      </c>
      <c r="F809" s="677">
        <v>0</v>
      </c>
      <c r="G809" s="677">
        <v>0</v>
      </c>
      <c r="H809" s="677">
        <v>0</v>
      </c>
      <c r="I809" s="677">
        <v>0</v>
      </c>
      <c r="J809" s="677">
        <v>0</v>
      </c>
      <c r="K809" s="677">
        <v>0</v>
      </c>
      <c r="L809" s="677">
        <v>0</v>
      </c>
      <c r="M809" s="677">
        <v>0</v>
      </c>
      <c r="N809" s="678">
        <v>0</v>
      </c>
      <c r="O809" s="676"/>
      <c r="P809" s="677"/>
      <c r="Q809" s="677"/>
      <c r="R809" s="677"/>
      <c r="S809" s="677"/>
      <c r="T809" s="677"/>
      <c r="U809" s="677"/>
      <c r="V809" s="677"/>
      <c r="W809" s="677"/>
      <c r="X809" s="677"/>
      <c r="Y809" s="677"/>
      <c r="Z809" s="678"/>
      <c r="AA809" s="679">
        <v>0</v>
      </c>
      <c r="AB809" s="677">
        <v>0</v>
      </c>
      <c r="AC809" s="677">
        <v>0</v>
      </c>
      <c r="AD809" s="677">
        <v>0</v>
      </c>
      <c r="AE809" s="677">
        <v>0</v>
      </c>
      <c r="AF809" s="677"/>
      <c r="AG809" s="677"/>
      <c r="AH809" s="677"/>
      <c r="AI809" s="677"/>
      <c r="AJ809" s="677"/>
      <c r="AK809" s="677"/>
      <c r="AL809" s="677">
        <v>0</v>
      </c>
      <c r="AM809" s="677">
        <v>0</v>
      </c>
      <c r="AN809" s="677">
        <v>0</v>
      </c>
      <c r="AO809" s="677">
        <v>0</v>
      </c>
      <c r="AP809" s="677">
        <v>0</v>
      </c>
      <c r="AQ809" s="677">
        <v>0</v>
      </c>
      <c r="AR809" s="677">
        <v>0</v>
      </c>
      <c r="AS809" s="677">
        <v>0</v>
      </c>
      <c r="AT809" s="677">
        <v>0</v>
      </c>
      <c r="AU809" s="677">
        <v>0</v>
      </c>
      <c r="AV809" s="676"/>
      <c r="AW809" s="677">
        <v>0</v>
      </c>
      <c r="AX809" s="677"/>
      <c r="AY809" s="677"/>
      <c r="AZ809" s="677"/>
      <c r="BA809" s="677"/>
      <c r="BB809" s="677"/>
      <c r="BC809" s="677"/>
      <c r="BD809" s="677"/>
      <c r="BE809" s="678">
        <v>0</v>
      </c>
      <c r="BF809" s="417"/>
      <c r="BG809" s="408"/>
      <c r="BH809" s="408"/>
      <c r="BI809" s="408"/>
      <c r="BJ809" s="408"/>
      <c r="BK809" s="408"/>
    </row>
    <row r="810" spans="1:63" s="390" customFormat="1" ht="12.75">
      <c r="A810" s="410"/>
      <c r="B810" s="360" t="s">
        <v>371</v>
      </c>
      <c r="C810" s="676">
        <v>0</v>
      </c>
      <c r="D810" s="677">
        <v>0</v>
      </c>
      <c r="E810" s="677">
        <v>0.47199999999999998</v>
      </c>
      <c r="F810" s="677">
        <v>0</v>
      </c>
      <c r="G810" s="677">
        <v>0</v>
      </c>
      <c r="H810" s="677">
        <v>0</v>
      </c>
      <c r="I810" s="677">
        <v>0</v>
      </c>
      <c r="J810" s="677">
        <v>0</v>
      </c>
      <c r="K810" s="677">
        <v>0</v>
      </c>
      <c r="L810" s="677">
        <v>0</v>
      </c>
      <c r="M810" s="677">
        <v>0.47199999999999998</v>
      </c>
      <c r="N810" s="678">
        <v>0</v>
      </c>
      <c r="O810" s="676"/>
      <c r="P810" s="677"/>
      <c r="Q810" s="677"/>
      <c r="R810" s="677"/>
      <c r="S810" s="677"/>
      <c r="T810" s="677"/>
      <c r="U810" s="677"/>
      <c r="V810" s="677"/>
      <c r="W810" s="677"/>
      <c r="X810" s="677"/>
      <c r="Y810" s="677"/>
      <c r="Z810" s="678"/>
      <c r="AA810" s="679">
        <v>1.9567973300000001</v>
      </c>
      <c r="AB810" s="677">
        <v>0</v>
      </c>
      <c r="AC810" s="677">
        <v>0</v>
      </c>
      <c r="AD810" s="677">
        <v>0.47199999999999998</v>
      </c>
      <c r="AE810" s="677">
        <v>0</v>
      </c>
      <c r="AF810" s="677"/>
      <c r="AG810" s="677"/>
      <c r="AH810" s="677"/>
      <c r="AI810" s="677"/>
      <c r="AJ810" s="677"/>
      <c r="AK810" s="677"/>
      <c r="AL810" s="677">
        <v>0.47199999999999998</v>
      </c>
      <c r="AM810" s="677">
        <v>0</v>
      </c>
      <c r="AN810" s="677">
        <v>0</v>
      </c>
      <c r="AO810" s="677">
        <v>0</v>
      </c>
      <c r="AP810" s="677">
        <v>0</v>
      </c>
      <c r="AQ810" s="677">
        <v>0</v>
      </c>
      <c r="AR810" s="677">
        <v>0</v>
      </c>
      <c r="AS810" s="677">
        <v>0</v>
      </c>
      <c r="AT810" s="677">
        <v>0.47199999999999998</v>
      </c>
      <c r="AU810" s="677">
        <v>0</v>
      </c>
      <c r="AV810" s="676"/>
      <c r="AW810" s="677">
        <v>1.9567973300000001</v>
      </c>
      <c r="AX810" s="677"/>
      <c r="AY810" s="677"/>
      <c r="AZ810" s="677"/>
      <c r="BA810" s="677">
        <v>1.9567973300000001</v>
      </c>
      <c r="BB810" s="677"/>
      <c r="BC810" s="677"/>
      <c r="BD810" s="677"/>
      <c r="BE810" s="678">
        <v>1.9567973300000001</v>
      </c>
      <c r="BF810" s="417"/>
      <c r="BG810" s="408"/>
      <c r="BH810" s="408"/>
      <c r="BI810" s="408"/>
      <c r="BJ810" s="408"/>
      <c r="BK810" s="408"/>
    </row>
    <row r="811" spans="1:63" s="390" customFormat="1" ht="12.75">
      <c r="A811" s="410"/>
      <c r="B811" s="360" t="s">
        <v>372</v>
      </c>
      <c r="C811" s="676">
        <v>0</v>
      </c>
      <c r="D811" s="677">
        <v>0</v>
      </c>
      <c r="E811" s="677">
        <v>0.155</v>
      </c>
      <c r="F811" s="677">
        <v>0</v>
      </c>
      <c r="G811" s="677">
        <v>0</v>
      </c>
      <c r="H811" s="677">
        <v>0</v>
      </c>
      <c r="I811" s="677">
        <v>0</v>
      </c>
      <c r="J811" s="677">
        <v>0</v>
      </c>
      <c r="K811" s="677">
        <v>0</v>
      </c>
      <c r="L811" s="677">
        <v>0</v>
      </c>
      <c r="M811" s="677">
        <v>0.155</v>
      </c>
      <c r="N811" s="678">
        <v>0</v>
      </c>
      <c r="O811" s="676"/>
      <c r="P811" s="677"/>
      <c r="Q811" s="677"/>
      <c r="R811" s="677"/>
      <c r="S811" s="677"/>
      <c r="T811" s="677"/>
      <c r="U811" s="677"/>
      <c r="V811" s="677"/>
      <c r="W811" s="677"/>
      <c r="X811" s="677"/>
      <c r="Y811" s="677"/>
      <c r="Z811" s="678"/>
      <c r="AA811" s="679">
        <v>0.21526307</v>
      </c>
      <c r="AB811" s="677">
        <v>0</v>
      </c>
      <c r="AC811" s="677">
        <v>0</v>
      </c>
      <c r="AD811" s="677">
        <v>0.155</v>
      </c>
      <c r="AE811" s="677">
        <v>0</v>
      </c>
      <c r="AF811" s="677"/>
      <c r="AG811" s="677"/>
      <c r="AH811" s="677"/>
      <c r="AI811" s="677"/>
      <c r="AJ811" s="677"/>
      <c r="AK811" s="677"/>
      <c r="AL811" s="677">
        <v>0.155</v>
      </c>
      <c r="AM811" s="677">
        <v>0</v>
      </c>
      <c r="AN811" s="677">
        <v>0</v>
      </c>
      <c r="AO811" s="677">
        <v>0</v>
      </c>
      <c r="AP811" s="677">
        <v>0</v>
      </c>
      <c r="AQ811" s="677">
        <v>0</v>
      </c>
      <c r="AR811" s="677">
        <v>0</v>
      </c>
      <c r="AS811" s="677">
        <v>0</v>
      </c>
      <c r="AT811" s="677">
        <v>0.155</v>
      </c>
      <c r="AU811" s="677">
        <v>0</v>
      </c>
      <c r="AV811" s="676"/>
      <c r="AW811" s="677">
        <v>0.21526307</v>
      </c>
      <c r="AX811" s="677"/>
      <c r="AY811" s="677"/>
      <c r="AZ811" s="677"/>
      <c r="BA811" s="677">
        <v>0.21526307</v>
      </c>
      <c r="BB811" s="677"/>
      <c r="BC811" s="677"/>
      <c r="BD811" s="677"/>
      <c r="BE811" s="678">
        <v>0.21526307</v>
      </c>
      <c r="BF811" s="417"/>
      <c r="BG811" s="408"/>
      <c r="BH811" s="408"/>
      <c r="BI811" s="408"/>
      <c r="BJ811" s="408"/>
      <c r="BK811" s="408"/>
    </row>
    <row r="812" spans="1:63" s="412" customFormat="1" ht="12.75">
      <c r="A812" s="410"/>
      <c r="B812" s="360" t="s">
        <v>373</v>
      </c>
      <c r="C812" s="676">
        <v>0</v>
      </c>
      <c r="D812" s="677">
        <v>0</v>
      </c>
      <c r="E812" s="677">
        <v>0</v>
      </c>
      <c r="F812" s="677">
        <v>0</v>
      </c>
      <c r="G812" s="677">
        <v>0</v>
      </c>
      <c r="H812" s="677">
        <v>0</v>
      </c>
      <c r="I812" s="677">
        <v>0</v>
      </c>
      <c r="J812" s="677">
        <v>0</v>
      </c>
      <c r="K812" s="677">
        <v>0</v>
      </c>
      <c r="L812" s="677">
        <v>0</v>
      </c>
      <c r="M812" s="677">
        <v>0</v>
      </c>
      <c r="N812" s="678">
        <v>0</v>
      </c>
      <c r="O812" s="676"/>
      <c r="P812" s="677"/>
      <c r="Q812" s="677"/>
      <c r="R812" s="677"/>
      <c r="S812" s="677"/>
      <c r="T812" s="677"/>
      <c r="U812" s="677"/>
      <c r="V812" s="677"/>
      <c r="W812" s="677"/>
      <c r="X812" s="677"/>
      <c r="Y812" s="677"/>
      <c r="Z812" s="678"/>
      <c r="AA812" s="679">
        <v>0</v>
      </c>
      <c r="AB812" s="677">
        <v>0</v>
      </c>
      <c r="AC812" s="677">
        <v>0</v>
      </c>
      <c r="AD812" s="677">
        <v>0</v>
      </c>
      <c r="AE812" s="677">
        <v>0</v>
      </c>
      <c r="AF812" s="677"/>
      <c r="AG812" s="677"/>
      <c r="AH812" s="677"/>
      <c r="AI812" s="677"/>
      <c r="AJ812" s="677"/>
      <c r="AK812" s="677"/>
      <c r="AL812" s="677">
        <v>0</v>
      </c>
      <c r="AM812" s="677">
        <v>0</v>
      </c>
      <c r="AN812" s="677">
        <v>0</v>
      </c>
      <c r="AO812" s="677">
        <v>0</v>
      </c>
      <c r="AP812" s="677">
        <v>0</v>
      </c>
      <c r="AQ812" s="677">
        <v>0</v>
      </c>
      <c r="AR812" s="677">
        <v>0</v>
      </c>
      <c r="AS812" s="677">
        <v>0</v>
      </c>
      <c r="AT812" s="677">
        <v>0</v>
      </c>
      <c r="AU812" s="677">
        <v>0</v>
      </c>
      <c r="AV812" s="676">
        <v>0</v>
      </c>
      <c r="AW812" s="677">
        <v>0</v>
      </c>
      <c r="AX812" s="677">
        <v>0</v>
      </c>
      <c r="AY812" s="677">
        <v>0</v>
      </c>
      <c r="AZ812" s="677">
        <v>0</v>
      </c>
      <c r="BA812" s="677">
        <v>0</v>
      </c>
      <c r="BB812" s="677">
        <v>0</v>
      </c>
      <c r="BC812" s="677">
        <v>0</v>
      </c>
      <c r="BD812" s="677">
        <v>0</v>
      </c>
      <c r="BE812" s="678">
        <v>0</v>
      </c>
      <c r="BF812" s="417"/>
      <c r="BG812" s="408"/>
      <c r="BH812" s="408"/>
      <c r="BI812" s="408"/>
      <c r="BJ812" s="408"/>
      <c r="BK812" s="408"/>
    </row>
    <row r="813" spans="1:63" s="390" customFormat="1" ht="12.75">
      <c r="A813" s="410"/>
      <c r="B813" s="360" t="s">
        <v>374</v>
      </c>
      <c r="C813" s="676">
        <v>0</v>
      </c>
      <c r="D813" s="677">
        <v>0</v>
      </c>
      <c r="E813" s="677">
        <v>0</v>
      </c>
      <c r="F813" s="677">
        <v>0</v>
      </c>
      <c r="G813" s="677">
        <v>0</v>
      </c>
      <c r="H813" s="677">
        <v>0</v>
      </c>
      <c r="I813" s="677">
        <v>0</v>
      </c>
      <c r="J813" s="677">
        <v>0</v>
      </c>
      <c r="K813" s="677">
        <v>0</v>
      </c>
      <c r="L813" s="677">
        <v>0</v>
      </c>
      <c r="M813" s="677">
        <v>0</v>
      </c>
      <c r="N813" s="678">
        <v>0</v>
      </c>
      <c r="O813" s="676"/>
      <c r="P813" s="677"/>
      <c r="Q813" s="677"/>
      <c r="R813" s="677"/>
      <c r="S813" s="677"/>
      <c r="T813" s="677"/>
      <c r="U813" s="677"/>
      <c r="V813" s="677"/>
      <c r="W813" s="677"/>
      <c r="X813" s="677"/>
      <c r="Y813" s="677"/>
      <c r="Z813" s="678"/>
      <c r="AA813" s="679">
        <v>0</v>
      </c>
      <c r="AB813" s="677">
        <v>0</v>
      </c>
      <c r="AC813" s="677">
        <v>0</v>
      </c>
      <c r="AD813" s="677">
        <v>0</v>
      </c>
      <c r="AE813" s="677">
        <v>0</v>
      </c>
      <c r="AF813" s="677"/>
      <c r="AG813" s="677"/>
      <c r="AH813" s="677"/>
      <c r="AI813" s="677"/>
      <c r="AJ813" s="677"/>
      <c r="AK813" s="677"/>
      <c r="AL813" s="677">
        <v>0</v>
      </c>
      <c r="AM813" s="677">
        <v>0</v>
      </c>
      <c r="AN813" s="677">
        <v>0</v>
      </c>
      <c r="AO813" s="677">
        <v>0</v>
      </c>
      <c r="AP813" s="677">
        <v>0</v>
      </c>
      <c r="AQ813" s="677">
        <v>0</v>
      </c>
      <c r="AR813" s="677">
        <v>0</v>
      </c>
      <c r="AS813" s="677">
        <v>0</v>
      </c>
      <c r="AT813" s="677">
        <v>0</v>
      </c>
      <c r="AU813" s="677">
        <v>0</v>
      </c>
      <c r="AV813" s="676"/>
      <c r="AW813" s="677">
        <v>0</v>
      </c>
      <c r="AX813" s="677"/>
      <c r="AY813" s="677"/>
      <c r="AZ813" s="677"/>
      <c r="BA813" s="677"/>
      <c r="BB813" s="677"/>
      <c r="BC813" s="677"/>
      <c r="BD813" s="677"/>
      <c r="BE813" s="678">
        <v>0</v>
      </c>
      <c r="BF813" s="417"/>
      <c r="BG813" s="408"/>
      <c r="BH813" s="408"/>
      <c r="BI813" s="408"/>
      <c r="BJ813" s="408"/>
      <c r="BK813" s="408"/>
    </row>
    <row r="814" spans="1:63" s="390" customFormat="1" ht="12.75">
      <c r="A814" s="410"/>
      <c r="B814" s="360" t="s">
        <v>375</v>
      </c>
      <c r="C814" s="676">
        <v>0</v>
      </c>
      <c r="D814" s="677">
        <v>0</v>
      </c>
      <c r="E814" s="677">
        <v>0</v>
      </c>
      <c r="F814" s="677">
        <v>0</v>
      </c>
      <c r="G814" s="677">
        <v>0</v>
      </c>
      <c r="H814" s="677">
        <v>0</v>
      </c>
      <c r="I814" s="677">
        <v>0</v>
      </c>
      <c r="J814" s="677">
        <v>0</v>
      </c>
      <c r="K814" s="677">
        <v>0</v>
      </c>
      <c r="L814" s="677">
        <v>0</v>
      </c>
      <c r="M814" s="677">
        <v>0</v>
      </c>
      <c r="N814" s="678">
        <v>0</v>
      </c>
      <c r="O814" s="676"/>
      <c r="P814" s="677"/>
      <c r="Q814" s="677"/>
      <c r="R814" s="677"/>
      <c r="S814" s="677"/>
      <c r="T814" s="677"/>
      <c r="U814" s="677"/>
      <c r="V814" s="677"/>
      <c r="W814" s="677"/>
      <c r="X814" s="677"/>
      <c r="Y814" s="677"/>
      <c r="Z814" s="678"/>
      <c r="AA814" s="679">
        <v>0</v>
      </c>
      <c r="AB814" s="677">
        <v>0</v>
      </c>
      <c r="AC814" s="677">
        <v>0</v>
      </c>
      <c r="AD814" s="677">
        <v>0</v>
      </c>
      <c r="AE814" s="677">
        <v>0</v>
      </c>
      <c r="AF814" s="677"/>
      <c r="AG814" s="677"/>
      <c r="AH814" s="677"/>
      <c r="AI814" s="677"/>
      <c r="AJ814" s="677"/>
      <c r="AK814" s="677"/>
      <c r="AL814" s="677">
        <v>0</v>
      </c>
      <c r="AM814" s="677">
        <v>0</v>
      </c>
      <c r="AN814" s="677">
        <v>0</v>
      </c>
      <c r="AO814" s="677">
        <v>0</v>
      </c>
      <c r="AP814" s="677">
        <v>0</v>
      </c>
      <c r="AQ814" s="677">
        <v>0</v>
      </c>
      <c r="AR814" s="677">
        <v>0</v>
      </c>
      <c r="AS814" s="677">
        <v>0</v>
      </c>
      <c r="AT814" s="677">
        <v>0</v>
      </c>
      <c r="AU814" s="677">
        <v>0</v>
      </c>
      <c r="AV814" s="676"/>
      <c r="AW814" s="677">
        <v>0</v>
      </c>
      <c r="AX814" s="677"/>
      <c r="AY814" s="677"/>
      <c r="AZ814" s="677"/>
      <c r="BA814" s="677"/>
      <c r="BB814" s="677"/>
      <c r="BC814" s="677"/>
      <c r="BD814" s="677"/>
      <c r="BE814" s="678">
        <v>0</v>
      </c>
      <c r="BF814" s="417"/>
      <c r="BG814" s="408"/>
      <c r="BH814" s="408"/>
      <c r="BI814" s="408"/>
      <c r="BJ814" s="408"/>
      <c r="BK814" s="408"/>
    </row>
    <row r="815" spans="1:63" s="390" customFormat="1" ht="12.75">
      <c r="A815" s="410"/>
      <c r="B815" s="360" t="s">
        <v>376</v>
      </c>
      <c r="C815" s="676">
        <v>0</v>
      </c>
      <c r="D815" s="677">
        <v>0</v>
      </c>
      <c r="E815" s="677">
        <v>0</v>
      </c>
      <c r="F815" s="677">
        <v>0</v>
      </c>
      <c r="G815" s="677">
        <v>0</v>
      </c>
      <c r="H815" s="677">
        <v>0</v>
      </c>
      <c r="I815" s="677">
        <v>0</v>
      </c>
      <c r="J815" s="677">
        <v>0</v>
      </c>
      <c r="K815" s="677">
        <v>0</v>
      </c>
      <c r="L815" s="677">
        <v>0</v>
      </c>
      <c r="M815" s="677">
        <v>0</v>
      </c>
      <c r="N815" s="678">
        <v>0</v>
      </c>
      <c r="O815" s="676"/>
      <c r="P815" s="677"/>
      <c r="Q815" s="677"/>
      <c r="R815" s="677"/>
      <c r="S815" s="677"/>
      <c r="T815" s="677"/>
      <c r="U815" s="677"/>
      <c r="V815" s="677"/>
      <c r="W815" s="677"/>
      <c r="X815" s="677"/>
      <c r="Y815" s="677"/>
      <c r="Z815" s="678"/>
      <c r="AA815" s="679">
        <v>0</v>
      </c>
      <c r="AB815" s="677">
        <v>0</v>
      </c>
      <c r="AC815" s="677">
        <v>0</v>
      </c>
      <c r="AD815" s="677">
        <v>0</v>
      </c>
      <c r="AE815" s="677">
        <v>0</v>
      </c>
      <c r="AF815" s="677"/>
      <c r="AG815" s="677"/>
      <c r="AH815" s="677"/>
      <c r="AI815" s="677"/>
      <c r="AJ815" s="677"/>
      <c r="AK815" s="677"/>
      <c r="AL815" s="677">
        <v>0</v>
      </c>
      <c r="AM815" s="677">
        <v>0</v>
      </c>
      <c r="AN815" s="677">
        <v>0</v>
      </c>
      <c r="AO815" s="677">
        <v>0</v>
      </c>
      <c r="AP815" s="677">
        <v>0</v>
      </c>
      <c r="AQ815" s="677">
        <v>0</v>
      </c>
      <c r="AR815" s="677">
        <v>0</v>
      </c>
      <c r="AS815" s="677">
        <v>0</v>
      </c>
      <c r="AT815" s="677">
        <v>0</v>
      </c>
      <c r="AU815" s="677">
        <v>0</v>
      </c>
      <c r="AV815" s="676"/>
      <c r="AW815" s="677">
        <v>0</v>
      </c>
      <c r="AX815" s="677"/>
      <c r="AY815" s="677"/>
      <c r="AZ815" s="677"/>
      <c r="BA815" s="677"/>
      <c r="BB815" s="677"/>
      <c r="BC815" s="677"/>
      <c r="BD815" s="677"/>
      <c r="BE815" s="678">
        <v>0</v>
      </c>
      <c r="BF815" s="417"/>
      <c r="BG815" s="408"/>
      <c r="BH815" s="408"/>
      <c r="BI815" s="408"/>
      <c r="BJ815" s="408"/>
      <c r="BK815" s="408"/>
    </row>
    <row r="816" spans="1:63" s="390" customFormat="1" ht="12.75">
      <c r="A816" s="410"/>
      <c r="B816" s="360" t="s">
        <v>377</v>
      </c>
      <c r="C816" s="676">
        <v>0</v>
      </c>
      <c r="D816" s="677">
        <v>0</v>
      </c>
      <c r="E816" s="677">
        <v>0</v>
      </c>
      <c r="F816" s="677">
        <v>0</v>
      </c>
      <c r="G816" s="677">
        <v>0</v>
      </c>
      <c r="H816" s="677">
        <v>0</v>
      </c>
      <c r="I816" s="677">
        <v>0</v>
      </c>
      <c r="J816" s="677">
        <v>0</v>
      </c>
      <c r="K816" s="677">
        <v>0</v>
      </c>
      <c r="L816" s="677">
        <v>0</v>
      </c>
      <c r="M816" s="677">
        <v>0</v>
      </c>
      <c r="N816" s="678">
        <v>0</v>
      </c>
      <c r="O816" s="676"/>
      <c r="P816" s="677"/>
      <c r="Q816" s="677"/>
      <c r="R816" s="677"/>
      <c r="S816" s="677"/>
      <c r="T816" s="677"/>
      <c r="U816" s="677"/>
      <c r="V816" s="677"/>
      <c r="W816" s="677"/>
      <c r="X816" s="677"/>
      <c r="Y816" s="677"/>
      <c r="Z816" s="678"/>
      <c r="AA816" s="679">
        <v>0</v>
      </c>
      <c r="AB816" s="677">
        <v>0</v>
      </c>
      <c r="AC816" s="677">
        <v>0</v>
      </c>
      <c r="AD816" s="677">
        <v>0</v>
      </c>
      <c r="AE816" s="677">
        <v>0</v>
      </c>
      <c r="AF816" s="677"/>
      <c r="AG816" s="677"/>
      <c r="AH816" s="677"/>
      <c r="AI816" s="677"/>
      <c r="AJ816" s="677"/>
      <c r="AK816" s="677"/>
      <c r="AL816" s="677">
        <v>0</v>
      </c>
      <c r="AM816" s="677">
        <v>0</v>
      </c>
      <c r="AN816" s="677">
        <v>0</v>
      </c>
      <c r="AO816" s="677">
        <v>0</v>
      </c>
      <c r="AP816" s="677">
        <v>0</v>
      </c>
      <c r="AQ816" s="677">
        <v>0</v>
      </c>
      <c r="AR816" s="677">
        <v>0</v>
      </c>
      <c r="AS816" s="677">
        <v>0</v>
      </c>
      <c r="AT816" s="677">
        <v>0</v>
      </c>
      <c r="AU816" s="677">
        <v>0</v>
      </c>
      <c r="AV816" s="676"/>
      <c r="AW816" s="677">
        <v>0</v>
      </c>
      <c r="AX816" s="677"/>
      <c r="AY816" s="677"/>
      <c r="AZ816" s="677"/>
      <c r="BA816" s="677"/>
      <c r="BB816" s="677"/>
      <c r="BC816" s="677"/>
      <c r="BD816" s="677"/>
      <c r="BE816" s="678">
        <v>0</v>
      </c>
      <c r="BF816" s="417"/>
      <c r="BG816" s="408"/>
      <c r="BH816" s="408"/>
      <c r="BI816" s="408"/>
      <c r="BJ816" s="408"/>
      <c r="BK816" s="408"/>
    </row>
    <row r="817" spans="1:63" s="390" customFormat="1" ht="12.75">
      <c r="A817" s="410"/>
      <c r="B817" s="360" t="s">
        <v>67</v>
      </c>
      <c r="C817" s="676">
        <v>0</v>
      </c>
      <c r="D817" s="677">
        <v>0</v>
      </c>
      <c r="E817" s="677">
        <v>0</v>
      </c>
      <c r="F817" s="677">
        <v>0</v>
      </c>
      <c r="G817" s="677">
        <v>0</v>
      </c>
      <c r="H817" s="677">
        <v>0</v>
      </c>
      <c r="I817" s="677">
        <v>0</v>
      </c>
      <c r="J817" s="677">
        <v>0</v>
      </c>
      <c r="K817" s="677">
        <v>0</v>
      </c>
      <c r="L817" s="677">
        <v>0</v>
      </c>
      <c r="M817" s="677">
        <v>0</v>
      </c>
      <c r="N817" s="678">
        <v>0</v>
      </c>
      <c r="O817" s="676"/>
      <c r="P817" s="677"/>
      <c r="Q817" s="677"/>
      <c r="R817" s="677"/>
      <c r="S817" s="677"/>
      <c r="T817" s="677"/>
      <c r="U817" s="677"/>
      <c r="V817" s="677"/>
      <c r="W817" s="677"/>
      <c r="X817" s="677"/>
      <c r="Y817" s="677"/>
      <c r="Z817" s="678"/>
      <c r="AA817" s="679">
        <v>0</v>
      </c>
      <c r="AB817" s="677">
        <v>0</v>
      </c>
      <c r="AC817" s="677">
        <v>0</v>
      </c>
      <c r="AD817" s="677">
        <v>0</v>
      </c>
      <c r="AE817" s="677">
        <v>0</v>
      </c>
      <c r="AF817" s="677"/>
      <c r="AG817" s="677"/>
      <c r="AH817" s="677"/>
      <c r="AI817" s="677"/>
      <c r="AJ817" s="677"/>
      <c r="AK817" s="677"/>
      <c r="AL817" s="677">
        <v>0</v>
      </c>
      <c r="AM817" s="677">
        <v>0</v>
      </c>
      <c r="AN817" s="677">
        <v>0</v>
      </c>
      <c r="AO817" s="677">
        <v>0</v>
      </c>
      <c r="AP817" s="677">
        <v>0</v>
      </c>
      <c r="AQ817" s="677">
        <v>0</v>
      </c>
      <c r="AR817" s="677">
        <v>0</v>
      </c>
      <c r="AS817" s="677">
        <v>0</v>
      </c>
      <c r="AT817" s="677">
        <v>0</v>
      </c>
      <c r="AU817" s="677">
        <v>0</v>
      </c>
      <c r="AV817" s="676"/>
      <c r="AW817" s="677"/>
      <c r="AX817" s="677"/>
      <c r="AY817" s="677"/>
      <c r="AZ817" s="677"/>
      <c r="BA817" s="677"/>
      <c r="BB817" s="677"/>
      <c r="BC817" s="677"/>
      <c r="BD817" s="677"/>
      <c r="BE817" s="678">
        <v>0</v>
      </c>
      <c r="BF817" s="417"/>
      <c r="BG817" s="408"/>
      <c r="BH817" s="408"/>
      <c r="BI817" s="408"/>
      <c r="BJ817" s="408"/>
      <c r="BK817" s="408"/>
    </row>
    <row r="818" spans="1:63" s="416" customFormat="1" ht="25.5">
      <c r="A818" s="411">
        <v>29</v>
      </c>
      <c r="B818" s="413" t="s">
        <v>259</v>
      </c>
      <c r="C818" s="657">
        <v>0</v>
      </c>
      <c r="D818" s="658">
        <v>0</v>
      </c>
      <c r="E818" s="658">
        <v>0</v>
      </c>
      <c r="F818" s="658">
        <v>0</v>
      </c>
      <c r="G818" s="658">
        <v>3</v>
      </c>
      <c r="H818" s="658">
        <v>0</v>
      </c>
      <c r="I818" s="658">
        <v>0</v>
      </c>
      <c r="J818" s="658">
        <v>0</v>
      </c>
      <c r="K818" s="658">
        <v>0</v>
      </c>
      <c r="L818" s="658">
        <v>0</v>
      </c>
      <c r="M818" s="658">
        <v>3</v>
      </c>
      <c r="N818" s="659">
        <v>0</v>
      </c>
      <c r="O818" s="689">
        <v>0</v>
      </c>
      <c r="P818" s="690">
        <v>0</v>
      </c>
      <c r="Q818" s="690">
        <v>0</v>
      </c>
      <c r="R818" s="690">
        <v>0</v>
      </c>
      <c r="S818" s="690">
        <v>0</v>
      </c>
      <c r="T818" s="690">
        <v>0</v>
      </c>
      <c r="U818" s="690">
        <v>0</v>
      </c>
      <c r="V818" s="690">
        <v>0</v>
      </c>
      <c r="W818" s="690">
        <v>0</v>
      </c>
      <c r="X818" s="690">
        <v>0</v>
      </c>
      <c r="Y818" s="690">
        <v>0</v>
      </c>
      <c r="Z818" s="691">
        <v>0</v>
      </c>
      <c r="AA818" s="674">
        <v>5.9322033899999997</v>
      </c>
      <c r="AB818" s="677">
        <v>0</v>
      </c>
      <c r="AC818" s="677">
        <v>0</v>
      </c>
      <c r="AD818" s="690">
        <v>0</v>
      </c>
      <c r="AE818" s="690">
        <v>0</v>
      </c>
      <c r="AF818" s="690"/>
      <c r="AG818" s="690"/>
      <c r="AH818" s="690"/>
      <c r="AI818" s="690"/>
      <c r="AJ818" s="690"/>
      <c r="AK818" s="690"/>
      <c r="AL818" s="690"/>
      <c r="AM818" s="690"/>
      <c r="AN818" s="690">
        <v>3</v>
      </c>
      <c r="AO818" s="690">
        <v>0</v>
      </c>
      <c r="AP818" s="690">
        <v>0</v>
      </c>
      <c r="AQ818" s="690">
        <v>0</v>
      </c>
      <c r="AR818" s="690">
        <v>0</v>
      </c>
      <c r="AS818" s="690">
        <v>0</v>
      </c>
      <c r="AT818" s="690">
        <v>3</v>
      </c>
      <c r="AU818" s="690">
        <v>0</v>
      </c>
      <c r="AV818" s="657">
        <v>0</v>
      </c>
      <c r="AW818" s="658">
        <v>0</v>
      </c>
      <c r="AX818" s="658">
        <v>0</v>
      </c>
      <c r="AY818" s="658">
        <v>0</v>
      </c>
      <c r="AZ818" s="658">
        <v>0</v>
      </c>
      <c r="BA818" s="658">
        <v>0</v>
      </c>
      <c r="BB818" s="658">
        <v>5.9322033899999997</v>
      </c>
      <c r="BC818" s="658">
        <v>0</v>
      </c>
      <c r="BD818" s="658">
        <v>0</v>
      </c>
      <c r="BE818" s="673">
        <v>5.9322033899999997</v>
      </c>
      <c r="BF818" s="417"/>
    </row>
    <row r="819" spans="1:63" s="390" customFormat="1" ht="12.75">
      <c r="A819" s="411"/>
      <c r="B819" s="360" t="s">
        <v>361</v>
      </c>
      <c r="C819" s="676">
        <v>0</v>
      </c>
      <c r="D819" s="677">
        <v>0</v>
      </c>
      <c r="E819" s="677">
        <v>0</v>
      </c>
      <c r="F819" s="677">
        <v>0</v>
      </c>
      <c r="G819" s="677">
        <v>3</v>
      </c>
      <c r="H819" s="677">
        <v>0</v>
      </c>
      <c r="I819" s="677">
        <v>0</v>
      </c>
      <c r="J819" s="677">
        <v>0</v>
      </c>
      <c r="K819" s="677">
        <v>0</v>
      </c>
      <c r="L819" s="677">
        <v>0</v>
      </c>
      <c r="M819" s="677">
        <v>3</v>
      </c>
      <c r="N819" s="678">
        <v>0</v>
      </c>
      <c r="O819" s="676"/>
      <c r="P819" s="677"/>
      <c r="Q819" s="677"/>
      <c r="R819" s="677"/>
      <c r="S819" s="677"/>
      <c r="T819" s="677"/>
      <c r="U819" s="677"/>
      <c r="V819" s="677"/>
      <c r="W819" s="677"/>
      <c r="X819" s="677"/>
      <c r="Y819" s="677"/>
      <c r="Z819" s="678"/>
      <c r="AA819" s="679">
        <v>5.9322033899999997</v>
      </c>
      <c r="AB819" s="677">
        <v>0</v>
      </c>
      <c r="AC819" s="677">
        <v>0</v>
      </c>
      <c r="AD819" s="677">
        <v>0</v>
      </c>
      <c r="AE819" s="677">
        <v>0</v>
      </c>
      <c r="AF819" s="677"/>
      <c r="AG819" s="677"/>
      <c r="AH819" s="677"/>
      <c r="AI819" s="677"/>
      <c r="AJ819" s="677"/>
      <c r="AK819" s="677"/>
      <c r="AL819" s="677"/>
      <c r="AM819" s="677"/>
      <c r="AN819" s="677">
        <v>3</v>
      </c>
      <c r="AO819" s="677">
        <v>0</v>
      </c>
      <c r="AP819" s="677">
        <v>0</v>
      </c>
      <c r="AQ819" s="677">
        <v>0</v>
      </c>
      <c r="AR819" s="677">
        <v>0</v>
      </c>
      <c r="AS819" s="677">
        <v>0</v>
      </c>
      <c r="AT819" s="677">
        <v>3</v>
      </c>
      <c r="AU819" s="677">
        <v>0</v>
      </c>
      <c r="AV819" s="676">
        <v>0</v>
      </c>
      <c r="AW819" s="677">
        <v>0</v>
      </c>
      <c r="AX819" s="677">
        <v>0</v>
      </c>
      <c r="AY819" s="677">
        <v>0</v>
      </c>
      <c r="AZ819" s="677">
        <v>0</v>
      </c>
      <c r="BA819" s="677">
        <v>0</v>
      </c>
      <c r="BB819" s="677">
        <v>5.9322033899999997</v>
      </c>
      <c r="BC819" s="677">
        <v>0</v>
      </c>
      <c r="BD819" s="677">
        <v>0</v>
      </c>
      <c r="BE819" s="678">
        <v>5.9322033899999997</v>
      </c>
      <c r="BF819" s="417"/>
      <c r="BG819" s="408"/>
      <c r="BH819" s="408"/>
      <c r="BI819" s="408"/>
      <c r="BJ819" s="408"/>
      <c r="BK819" s="408"/>
    </row>
    <row r="820" spans="1:63" s="390" customFormat="1" ht="12.75">
      <c r="A820" s="410"/>
      <c r="B820" s="360" t="s">
        <v>362</v>
      </c>
      <c r="C820" s="676">
        <v>0</v>
      </c>
      <c r="D820" s="677">
        <v>0</v>
      </c>
      <c r="E820" s="677">
        <v>0</v>
      </c>
      <c r="F820" s="677">
        <v>0</v>
      </c>
      <c r="G820" s="677">
        <v>3</v>
      </c>
      <c r="H820" s="677">
        <v>0</v>
      </c>
      <c r="I820" s="677">
        <v>0</v>
      </c>
      <c r="J820" s="677">
        <v>0</v>
      </c>
      <c r="K820" s="677">
        <v>0</v>
      </c>
      <c r="L820" s="677">
        <v>0</v>
      </c>
      <c r="M820" s="677">
        <v>3</v>
      </c>
      <c r="N820" s="678">
        <v>0</v>
      </c>
      <c r="O820" s="657">
        <v>0</v>
      </c>
      <c r="P820" s="658">
        <v>0</v>
      </c>
      <c r="Q820" s="658">
        <v>0</v>
      </c>
      <c r="R820" s="658">
        <v>0</v>
      </c>
      <c r="S820" s="658">
        <v>0</v>
      </c>
      <c r="T820" s="658">
        <v>0</v>
      </c>
      <c r="U820" s="658">
        <v>0</v>
      </c>
      <c r="V820" s="658">
        <v>0</v>
      </c>
      <c r="W820" s="658">
        <v>0</v>
      </c>
      <c r="X820" s="658">
        <v>0</v>
      </c>
      <c r="Y820" s="658">
        <v>0</v>
      </c>
      <c r="Z820" s="659">
        <v>0</v>
      </c>
      <c r="AA820" s="679">
        <v>5.9322033899999997</v>
      </c>
      <c r="AB820" s="677">
        <v>0</v>
      </c>
      <c r="AC820" s="677">
        <v>0</v>
      </c>
      <c r="AD820" s="658">
        <v>0</v>
      </c>
      <c r="AE820" s="658">
        <v>0</v>
      </c>
      <c r="AF820" s="658"/>
      <c r="AG820" s="658"/>
      <c r="AH820" s="658"/>
      <c r="AI820" s="658"/>
      <c r="AJ820" s="658"/>
      <c r="AK820" s="658"/>
      <c r="AL820" s="658"/>
      <c r="AM820" s="658"/>
      <c r="AN820" s="658">
        <v>3</v>
      </c>
      <c r="AO820" s="658">
        <v>0</v>
      </c>
      <c r="AP820" s="658">
        <v>0</v>
      </c>
      <c r="AQ820" s="658">
        <v>0</v>
      </c>
      <c r="AR820" s="658">
        <v>0</v>
      </c>
      <c r="AS820" s="658">
        <v>0</v>
      </c>
      <c r="AT820" s="658">
        <v>3</v>
      </c>
      <c r="AU820" s="658">
        <v>0</v>
      </c>
      <c r="AV820" s="676">
        <v>0</v>
      </c>
      <c r="AW820" s="677">
        <v>0</v>
      </c>
      <c r="AX820" s="677">
        <v>0</v>
      </c>
      <c r="AY820" s="677">
        <v>0</v>
      </c>
      <c r="AZ820" s="677">
        <v>0</v>
      </c>
      <c r="BA820" s="677">
        <v>0</v>
      </c>
      <c r="BB820" s="677">
        <v>5.9322033899999997</v>
      </c>
      <c r="BC820" s="677">
        <v>0</v>
      </c>
      <c r="BD820" s="677">
        <v>0</v>
      </c>
      <c r="BE820" s="678">
        <v>5.9322033899999997</v>
      </c>
      <c r="BF820" s="417"/>
      <c r="BG820" s="408"/>
      <c r="BH820" s="408"/>
      <c r="BI820" s="408"/>
      <c r="BJ820" s="408"/>
      <c r="BK820" s="408"/>
    </row>
    <row r="821" spans="1:63" s="390" customFormat="1" ht="12.75">
      <c r="A821" s="410"/>
      <c r="B821" s="360" t="s">
        <v>363</v>
      </c>
      <c r="C821" s="676">
        <v>0</v>
      </c>
      <c r="D821" s="677">
        <v>0</v>
      </c>
      <c r="E821" s="677">
        <v>0</v>
      </c>
      <c r="F821" s="677">
        <v>0</v>
      </c>
      <c r="G821" s="677">
        <v>3</v>
      </c>
      <c r="H821" s="677">
        <v>0</v>
      </c>
      <c r="I821" s="677">
        <v>0</v>
      </c>
      <c r="J821" s="677">
        <v>0</v>
      </c>
      <c r="K821" s="677">
        <v>0</v>
      </c>
      <c r="L821" s="677">
        <v>0</v>
      </c>
      <c r="M821" s="677">
        <v>3</v>
      </c>
      <c r="N821" s="678">
        <v>0</v>
      </c>
      <c r="O821" s="657">
        <v>0</v>
      </c>
      <c r="P821" s="658">
        <v>0</v>
      </c>
      <c r="Q821" s="658">
        <v>0</v>
      </c>
      <c r="R821" s="658">
        <v>0</v>
      </c>
      <c r="S821" s="658">
        <v>0</v>
      </c>
      <c r="T821" s="658">
        <v>0</v>
      </c>
      <c r="U821" s="658">
        <v>0</v>
      </c>
      <c r="V821" s="658">
        <v>0</v>
      </c>
      <c r="W821" s="658">
        <v>0</v>
      </c>
      <c r="X821" s="658">
        <v>0</v>
      </c>
      <c r="Y821" s="658">
        <v>0</v>
      </c>
      <c r="Z821" s="659">
        <v>0</v>
      </c>
      <c r="AA821" s="679">
        <v>5.9322033899999997</v>
      </c>
      <c r="AB821" s="677">
        <v>0</v>
      </c>
      <c r="AC821" s="677">
        <v>0</v>
      </c>
      <c r="AD821" s="658">
        <v>0</v>
      </c>
      <c r="AE821" s="658">
        <v>0</v>
      </c>
      <c r="AF821" s="658"/>
      <c r="AG821" s="658"/>
      <c r="AH821" s="658"/>
      <c r="AI821" s="658"/>
      <c r="AJ821" s="658"/>
      <c r="AK821" s="658"/>
      <c r="AL821" s="658"/>
      <c r="AM821" s="658"/>
      <c r="AN821" s="658">
        <v>3</v>
      </c>
      <c r="AO821" s="658">
        <v>0</v>
      </c>
      <c r="AP821" s="658">
        <v>0</v>
      </c>
      <c r="AQ821" s="658">
        <v>0</v>
      </c>
      <c r="AR821" s="658">
        <v>0</v>
      </c>
      <c r="AS821" s="658">
        <v>0</v>
      </c>
      <c r="AT821" s="658">
        <v>3</v>
      </c>
      <c r="AU821" s="658">
        <v>0</v>
      </c>
      <c r="AV821" s="676">
        <v>0</v>
      </c>
      <c r="AW821" s="677">
        <v>0</v>
      </c>
      <c r="AX821" s="677">
        <v>0</v>
      </c>
      <c r="AY821" s="677">
        <v>0</v>
      </c>
      <c r="AZ821" s="677">
        <v>0</v>
      </c>
      <c r="BA821" s="677">
        <v>0</v>
      </c>
      <c r="BB821" s="677">
        <v>5.9322033899999997</v>
      </c>
      <c r="BC821" s="677">
        <v>0</v>
      </c>
      <c r="BD821" s="677">
        <v>0</v>
      </c>
      <c r="BE821" s="678">
        <v>5.9322033899999997</v>
      </c>
      <c r="BF821" s="417"/>
      <c r="BG821" s="408"/>
      <c r="BH821" s="408"/>
      <c r="BI821" s="408"/>
      <c r="BJ821" s="408"/>
      <c r="BK821" s="408"/>
    </row>
    <row r="822" spans="1:63" s="390" customFormat="1" ht="12.75">
      <c r="A822" s="410"/>
      <c r="B822" s="360" t="s">
        <v>364</v>
      </c>
      <c r="C822" s="676">
        <v>0</v>
      </c>
      <c r="D822" s="677">
        <v>0</v>
      </c>
      <c r="E822" s="677">
        <v>0</v>
      </c>
      <c r="F822" s="677">
        <v>0</v>
      </c>
      <c r="G822" s="677">
        <v>0</v>
      </c>
      <c r="H822" s="677">
        <v>0</v>
      </c>
      <c r="I822" s="677">
        <v>0</v>
      </c>
      <c r="J822" s="677">
        <v>0</v>
      </c>
      <c r="K822" s="677">
        <v>0</v>
      </c>
      <c r="L822" s="677">
        <v>0</v>
      </c>
      <c r="M822" s="677">
        <v>0</v>
      </c>
      <c r="N822" s="678">
        <v>0</v>
      </c>
      <c r="O822" s="657"/>
      <c r="P822" s="658"/>
      <c r="Q822" s="658"/>
      <c r="R822" s="658"/>
      <c r="S822" s="658"/>
      <c r="T822" s="658"/>
      <c r="U822" s="658"/>
      <c r="V822" s="658"/>
      <c r="W822" s="658"/>
      <c r="X822" s="658"/>
      <c r="Y822" s="658"/>
      <c r="Z822" s="659"/>
      <c r="AA822" s="679">
        <v>0</v>
      </c>
      <c r="AB822" s="677">
        <v>0</v>
      </c>
      <c r="AC822" s="677">
        <v>0</v>
      </c>
      <c r="AD822" s="658">
        <v>0</v>
      </c>
      <c r="AE822" s="658">
        <v>0</v>
      </c>
      <c r="AF822" s="658"/>
      <c r="AG822" s="658"/>
      <c r="AH822" s="658"/>
      <c r="AI822" s="658"/>
      <c r="AJ822" s="658"/>
      <c r="AK822" s="658"/>
      <c r="AL822" s="658"/>
      <c r="AM822" s="658"/>
      <c r="AN822" s="658">
        <v>0</v>
      </c>
      <c r="AO822" s="658">
        <v>0</v>
      </c>
      <c r="AP822" s="658">
        <v>0</v>
      </c>
      <c r="AQ822" s="658">
        <v>0</v>
      </c>
      <c r="AR822" s="658">
        <v>0</v>
      </c>
      <c r="AS822" s="658">
        <v>0</v>
      </c>
      <c r="AT822" s="658">
        <v>0</v>
      </c>
      <c r="AU822" s="658">
        <v>0</v>
      </c>
      <c r="AV822" s="676"/>
      <c r="AW822" s="677"/>
      <c r="AX822" s="677"/>
      <c r="AY822" s="677"/>
      <c r="AZ822" s="677"/>
      <c r="BA822" s="677"/>
      <c r="BB822" s="677"/>
      <c r="BC822" s="677"/>
      <c r="BD822" s="677"/>
      <c r="BE822" s="678">
        <v>0</v>
      </c>
      <c r="BF822" s="417"/>
      <c r="BG822" s="408"/>
      <c r="BH822" s="408"/>
      <c r="BI822" s="408"/>
      <c r="BJ822" s="408"/>
      <c r="BK822" s="408"/>
    </row>
    <row r="823" spans="1:63" s="390" customFormat="1" ht="12.75">
      <c r="A823" s="410"/>
      <c r="B823" s="360" t="s">
        <v>365</v>
      </c>
      <c r="C823" s="676">
        <v>0</v>
      </c>
      <c r="D823" s="677">
        <v>0</v>
      </c>
      <c r="E823" s="677">
        <v>0</v>
      </c>
      <c r="F823" s="677">
        <v>0</v>
      </c>
      <c r="G823" s="677">
        <v>0</v>
      </c>
      <c r="H823" s="677">
        <v>0</v>
      </c>
      <c r="I823" s="677">
        <v>0</v>
      </c>
      <c r="J823" s="677">
        <v>0</v>
      </c>
      <c r="K823" s="677">
        <v>0</v>
      </c>
      <c r="L823" s="677">
        <v>0</v>
      </c>
      <c r="M823" s="677">
        <v>0</v>
      </c>
      <c r="N823" s="678">
        <v>0</v>
      </c>
      <c r="O823" s="657"/>
      <c r="P823" s="658"/>
      <c r="Q823" s="658"/>
      <c r="R823" s="658"/>
      <c r="S823" s="658"/>
      <c r="T823" s="658"/>
      <c r="U823" s="658"/>
      <c r="V823" s="658"/>
      <c r="W823" s="658"/>
      <c r="X823" s="658"/>
      <c r="Y823" s="658"/>
      <c r="Z823" s="659"/>
      <c r="AA823" s="679">
        <v>0</v>
      </c>
      <c r="AB823" s="677">
        <v>0</v>
      </c>
      <c r="AC823" s="677">
        <v>0</v>
      </c>
      <c r="AD823" s="658">
        <v>0</v>
      </c>
      <c r="AE823" s="658">
        <v>0</v>
      </c>
      <c r="AF823" s="658"/>
      <c r="AG823" s="658"/>
      <c r="AH823" s="658"/>
      <c r="AI823" s="658"/>
      <c r="AJ823" s="658"/>
      <c r="AK823" s="658"/>
      <c r="AL823" s="658"/>
      <c r="AM823" s="658"/>
      <c r="AN823" s="658">
        <v>0</v>
      </c>
      <c r="AO823" s="658">
        <v>0</v>
      </c>
      <c r="AP823" s="658">
        <v>0</v>
      </c>
      <c r="AQ823" s="658">
        <v>0</v>
      </c>
      <c r="AR823" s="658">
        <v>0</v>
      </c>
      <c r="AS823" s="658">
        <v>0</v>
      </c>
      <c r="AT823" s="658">
        <v>0</v>
      </c>
      <c r="AU823" s="658">
        <v>0</v>
      </c>
      <c r="AV823" s="676"/>
      <c r="AW823" s="677"/>
      <c r="AX823" s="677"/>
      <c r="AY823" s="677"/>
      <c r="AZ823" s="677"/>
      <c r="BA823" s="677"/>
      <c r="BB823" s="677"/>
      <c r="BC823" s="677"/>
      <c r="BD823" s="677"/>
      <c r="BE823" s="678">
        <v>0</v>
      </c>
      <c r="BF823" s="417"/>
      <c r="BG823" s="408"/>
      <c r="BH823" s="408"/>
      <c r="BI823" s="408"/>
      <c r="BJ823" s="408"/>
      <c r="BK823" s="408"/>
    </row>
    <row r="824" spans="1:63" s="390" customFormat="1" ht="12.75">
      <c r="A824" s="410"/>
      <c r="B824" s="360" t="s">
        <v>366</v>
      </c>
      <c r="C824" s="676">
        <v>0</v>
      </c>
      <c r="D824" s="677">
        <v>0</v>
      </c>
      <c r="E824" s="677">
        <v>0</v>
      </c>
      <c r="F824" s="677">
        <v>0</v>
      </c>
      <c r="G824" s="677">
        <v>3</v>
      </c>
      <c r="H824" s="677">
        <v>0</v>
      </c>
      <c r="I824" s="677">
        <v>0</v>
      </c>
      <c r="J824" s="677">
        <v>0</v>
      </c>
      <c r="K824" s="677">
        <v>0</v>
      </c>
      <c r="L824" s="677">
        <v>0</v>
      </c>
      <c r="M824" s="677">
        <v>3</v>
      </c>
      <c r="N824" s="678">
        <v>0</v>
      </c>
      <c r="O824" s="657"/>
      <c r="P824" s="658"/>
      <c r="Q824" s="658"/>
      <c r="R824" s="658"/>
      <c r="S824" s="658"/>
      <c r="T824" s="658"/>
      <c r="U824" s="658"/>
      <c r="V824" s="658"/>
      <c r="W824" s="658"/>
      <c r="X824" s="658"/>
      <c r="Y824" s="658"/>
      <c r="Z824" s="659"/>
      <c r="AA824" s="679">
        <v>5.9322033899999997</v>
      </c>
      <c r="AB824" s="677">
        <v>0</v>
      </c>
      <c r="AC824" s="677">
        <v>0</v>
      </c>
      <c r="AD824" s="658">
        <v>0</v>
      </c>
      <c r="AE824" s="658">
        <v>0</v>
      </c>
      <c r="AF824" s="658"/>
      <c r="AG824" s="658"/>
      <c r="AH824" s="658"/>
      <c r="AI824" s="658"/>
      <c r="AJ824" s="658"/>
      <c r="AK824" s="658"/>
      <c r="AL824" s="658"/>
      <c r="AM824" s="658"/>
      <c r="AN824" s="658">
        <v>3</v>
      </c>
      <c r="AO824" s="658">
        <v>0</v>
      </c>
      <c r="AP824" s="658">
        <v>0</v>
      </c>
      <c r="AQ824" s="658">
        <v>0</v>
      </c>
      <c r="AR824" s="658">
        <v>0</v>
      </c>
      <c r="AS824" s="658">
        <v>0</v>
      </c>
      <c r="AT824" s="658">
        <v>3</v>
      </c>
      <c r="AU824" s="658">
        <v>0</v>
      </c>
      <c r="AV824" s="676"/>
      <c r="AW824" s="677"/>
      <c r="AX824" s="677"/>
      <c r="AY824" s="677"/>
      <c r="AZ824" s="677"/>
      <c r="BA824" s="677"/>
      <c r="BB824" s="677">
        <v>5.9322033899999997</v>
      </c>
      <c r="BC824" s="677"/>
      <c r="BD824" s="677"/>
      <c r="BE824" s="678">
        <v>5.9322033899999997</v>
      </c>
      <c r="BF824" s="417"/>
      <c r="BG824" s="408"/>
      <c r="BH824" s="408"/>
      <c r="BI824" s="408"/>
      <c r="BJ824" s="408"/>
      <c r="BK824" s="408"/>
    </row>
    <row r="825" spans="1:63" s="390" customFormat="1" ht="12.75">
      <c r="A825" s="410"/>
      <c r="B825" s="360" t="s">
        <v>367</v>
      </c>
      <c r="C825" s="676">
        <v>0</v>
      </c>
      <c r="D825" s="677">
        <v>0</v>
      </c>
      <c r="E825" s="677">
        <v>0</v>
      </c>
      <c r="F825" s="677">
        <v>0</v>
      </c>
      <c r="G825" s="677">
        <v>0</v>
      </c>
      <c r="H825" s="677">
        <v>0</v>
      </c>
      <c r="I825" s="677">
        <v>0</v>
      </c>
      <c r="J825" s="677">
        <v>0</v>
      </c>
      <c r="K825" s="677">
        <v>0</v>
      </c>
      <c r="L825" s="677">
        <v>0</v>
      </c>
      <c r="M825" s="677">
        <v>0</v>
      </c>
      <c r="N825" s="678">
        <v>0</v>
      </c>
      <c r="O825" s="657"/>
      <c r="P825" s="658"/>
      <c r="Q825" s="658"/>
      <c r="R825" s="658"/>
      <c r="S825" s="658"/>
      <c r="T825" s="658"/>
      <c r="U825" s="658"/>
      <c r="V825" s="658"/>
      <c r="W825" s="658"/>
      <c r="X825" s="658"/>
      <c r="Y825" s="658"/>
      <c r="Z825" s="659"/>
      <c r="AA825" s="679">
        <v>0</v>
      </c>
      <c r="AB825" s="677">
        <v>0</v>
      </c>
      <c r="AC825" s="677">
        <v>0</v>
      </c>
      <c r="AD825" s="658">
        <v>0</v>
      </c>
      <c r="AE825" s="658">
        <v>0</v>
      </c>
      <c r="AF825" s="658"/>
      <c r="AG825" s="658"/>
      <c r="AH825" s="658"/>
      <c r="AI825" s="658"/>
      <c r="AJ825" s="658"/>
      <c r="AK825" s="658"/>
      <c r="AL825" s="658"/>
      <c r="AM825" s="658"/>
      <c r="AN825" s="658">
        <v>0</v>
      </c>
      <c r="AO825" s="658">
        <v>0</v>
      </c>
      <c r="AP825" s="658">
        <v>0</v>
      </c>
      <c r="AQ825" s="658">
        <v>0</v>
      </c>
      <c r="AR825" s="658">
        <v>0</v>
      </c>
      <c r="AS825" s="658">
        <v>0</v>
      </c>
      <c r="AT825" s="658">
        <v>0</v>
      </c>
      <c r="AU825" s="658">
        <v>0</v>
      </c>
      <c r="AV825" s="676"/>
      <c r="AW825" s="677"/>
      <c r="AX825" s="677"/>
      <c r="AY825" s="677"/>
      <c r="AZ825" s="677"/>
      <c r="BA825" s="677"/>
      <c r="BB825" s="677"/>
      <c r="BC825" s="677"/>
      <c r="BD825" s="677"/>
      <c r="BE825" s="678">
        <v>0</v>
      </c>
      <c r="BF825" s="417"/>
      <c r="BG825" s="408"/>
      <c r="BH825" s="408"/>
      <c r="BI825" s="408"/>
      <c r="BJ825" s="408"/>
      <c r="BK825" s="408"/>
    </row>
    <row r="826" spans="1:63" s="390" customFormat="1" ht="12.75">
      <c r="A826" s="410"/>
      <c r="B826" s="360" t="s">
        <v>368</v>
      </c>
      <c r="C826" s="676">
        <v>0</v>
      </c>
      <c r="D826" s="677">
        <v>0</v>
      </c>
      <c r="E826" s="677">
        <v>0</v>
      </c>
      <c r="F826" s="677">
        <v>0</v>
      </c>
      <c r="G826" s="677">
        <v>0</v>
      </c>
      <c r="H826" s="677">
        <v>0</v>
      </c>
      <c r="I826" s="677">
        <v>0</v>
      </c>
      <c r="J826" s="677">
        <v>0</v>
      </c>
      <c r="K826" s="677">
        <v>0</v>
      </c>
      <c r="L826" s="677">
        <v>0</v>
      </c>
      <c r="M826" s="677">
        <v>0</v>
      </c>
      <c r="N826" s="678">
        <v>0</v>
      </c>
      <c r="O826" s="657">
        <v>0</v>
      </c>
      <c r="P826" s="658">
        <v>0</v>
      </c>
      <c r="Q826" s="658">
        <v>0</v>
      </c>
      <c r="R826" s="658">
        <v>0</v>
      </c>
      <c r="S826" s="658">
        <v>0</v>
      </c>
      <c r="T826" s="658">
        <v>0</v>
      </c>
      <c r="U826" s="658">
        <v>0</v>
      </c>
      <c r="V826" s="658">
        <v>0</v>
      </c>
      <c r="W826" s="658">
        <v>0</v>
      </c>
      <c r="X826" s="658">
        <v>0</v>
      </c>
      <c r="Y826" s="658">
        <v>0</v>
      </c>
      <c r="Z826" s="659">
        <v>0</v>
      </c>
      <c r="AA826" s="679">
        <v>0</v>
      </c>
      <c r="AB826" s="677">
        <v>0</v>
      </c>
      <c r="AC826" s="677">
        <v>0</v>
      </c>
      <c r="AD826" s="658">
        <v>0</v>
      </c>
      <c r="AE826" s="658">
        <v>0</v>
      </c>
      <c r="AF826" s="658"/>
      <c r="AG826" s="658"/>
      <c r="AH826" s="658"/>
      <c r="AI826" s="658"/>
      <c r="AJ826" s="658"/>
      <c r="AK826" s="658"/>
      <c r="AL826" s="658"/>
      <c r="AM826" s="658"/>
      <c r="AN826" s="658">
        <v>0</v>
      </c>
      <c r="AO826" s="658">
        <v>0</v>
      </c>
      <c r="AP826" s="658">
        <v>0</v>
      </c>
      <c r="AQ826" s="658">
        <v>0</v>
      </c>
      <c r="AR826" s="658">
        <v>0</v>
      </c>
      <c r="AS826" s="658">
        <v>0</v>
      </c>
      <c r="AT826" s="658">
        <v>0</v>
      </c>
      <c r="AU826" s="658">
        <v>0</v>
      </c>
      <c r="AV826" s="676">
        <v>0</v>
      </c>
      <c r="AW826" s="677">
        <v>0</v>
      </c>
      <c r="AX826" s="677">
        <v>0</v>
      </c>
      <c r="AY826" s="677">
        <v>0</v>
      </c>
      <c r="AZ826" s="677">
        <v>0</v>
      </c>
      <c r="BA826" s="677">
        <v>0</v>
      </c>
      <c r="BB826" s="677">
        <v>0</v>
      </c>
      <c r="BC826" s="677">
        <v>0</v>
      </c>
      <c r="BD826" s="677">
        <v>0</v>
      </c>
      <c r="BE826" s="678">
        <v>0</v>
      </c>
      <c r="BF826" s="417"/>
      <c r="BG826" s="408"/>
      <c r="BH826" s="408"/>
      <c r="BI826" s="408"/>
      <c r="BJ826" s="408"/>
      <c r="BK826" s="408"/>
    </row>
    <row r="827" spans="1:63" s="390" customFormat="1" ht="12.75">
      <c r="A827" s="410"/>
      <c r="B827" s="360" t="s">
        <v>369</v>
      </c>
      <c r="C827" s="676">
        <v>0</v>
      </c>
      <c r="D827" s="677">
        <v>0</v>
      </c>
      <c r="E827" s="677">
        <v>0</v>
      </c>
      <c r="F827" s="677">
        <v>0</v>
      </c>
      <c r="G827" s="677">
        <v>0</v>
      </c>
      <c r="H827" s="677">
        <v>0</v>
      </c>
      <c r="I827" s="677">
        <v>0</v>
      </c>
      <c r="J827" s="677">
        <v>0</v>
      </c>
      <c r="K827" s="677">
        <v>0</v>
      </c>
      <c r="L827" s="677">
        <v>0</v>
      </c>
      <c r="M827" s="677">
        <v>0</v>
      </c>
      <c r="N827" s="678">
        <v>0</v>
      </c>
      <c r="O827" s="657"/>
      <c r="P827" s="658"/>
      <c r="Q827" s="658"/>
      <c r="R827" s="658"/>
      <c r="S827" s="658"/>
      <c r="T827" s="658"/>
      <c r="U827" s="658"/>
      <c r="V827" s="658"/>
      <c r="W827" s="658"/>
      <c r="X827" s="658"/>
      <c r="Y827" s="658"/>
      <c r="Z827" s="659"/>
      <c r="AA827" s="679">
        <v>0</v>
      </c>
      <c r="AB827" s="677">
        <v>0</v>
      </c>
      <c r="AC827" s="677">
        <v>0</v>
      </c>
      <c r="AD827" s="658">
        <v>0</v>
      </c>
      <c r="AE827" s="658">
        <v>0</v>
      </c>
      <c r="AF827" s="658"/>
      <c r="AG827" s="658"/>
      <c r="AH827" s="658"/>
      <c r="AI827" s="658"/>
      <c r="AJ827" s="658"/>
      <c r="AK827" s="658"/>
      <c r="AL827" s="658"/>
      <c r="AM827" s="658"/>
      <c r="AN827" s="658">
        <v>0</v>
      </c>
      <c r="AO827" s="658">
        <v>0</v>
      </c>
      <c r="AP827" s="658">
        <v>0</v>
      </c>
      <c r="AQ827" s="658">
        <v>0</v>
      </c>
      <c r="AR827" s="658">
        <v>0</v>
      </c>
      <c r="AS827" s="658">
        <v>0</v>
      </c>
      <c r="AT827" s="658">
        <v>0</v>
      </c>
      <c r="AU827" s="658">
        <v>0</v>
      </c>
      <c r="AV827" s="676"/>
      <c r="AW827" s="677"/>
      <c r="AX827" s="677"/>
      <c r="AY827" s="677"/>
      <c r="AZ827" s="677"/>
      <c r="BA827" s="677"/>
      <c r="BB827" s="677"/>
      <c r="BC827" s="677"/>
      <c r="BD827" s="677"/>
      <c r="BE827" s="678">
        <v>0</v>
      </c>
      <c r="BF827" s="417"/>
      <c r="BG827" s="408"/>
      <c r="BH827" s="408"/>
      <c r="BI827" s="408"/>
      <c r="BJ827" s="408"/>
      <c r="BK827" s="408"/>
    </row>
    <row r="828" spans="1:63" s="390" customFormat="1" ht="12.75">
      <c r="A828" s="410"/>
      <c r="B828" s="360" t="s">
        <v>370</v>
      </c>
      <c r="C828" s="676">
        <v>0</v>
      </c>
      <c r="D828" s="677">
        <v>0</v>
      </c>
      <c r="E828" s="677">
        <v>0</v>
      </c>
      <c r="F828" s="677">
        <v>0</v>
      </c>
      <c r="G828" s="677">
        <v>0</v>
      </c>
      <c r="H828" s="677">
        <v>0</v>
      </c>
      <c r="I828" s="677">
        <v>0</v>
      </c>
      <c r="J828" s="677">
        <v>0</v>
      </c>
      <c r="K828" s="677">
        <v>0</v>
      </c>
      <c r="L828" s="677">
        <v>0</v>
      </c>
      <c r="M828" s="677">
        <v>0</v>
      </c>
      <c r="N828" s="678">
        <v>0</v>
      </c>
      <c r="O828" s="657"/>
      <c r="P828" s="658"/>
      <c r="Q828" s="658"/>
      <c r="R828" s="658"/>
      <c r="S828" s="658"/>
      <c r="T828" s="658"/>
      <c r="U828" s="658"/>
      <c r="V828" s="658"/>
      <c r="W828" s="658"/>
      <c r="X828" s="658"/>
      <c r="Y828" s="658"/>
      <c r="Z828" s="659"/>
      <c r="AA828" s="679">
        <v>0</v>
      </c>
      <c r="AB828" s="677">
        <v>0</v>
      </c>
      <c r="AC828" s="677">
        <v>0</v>
      </c>
      <c r="AD828" s="658">
        <v>0</v>
      </c>
      <c r="AE828" s="658">
        <v>0</v>
      </c>
      <c r="AF828" s="658"/>
      <c r="AG828" s="658"/>
      <c r="AH828" s="658"/>
      <c r="AI828" s="658"/>
      <c r="AJ828" s="658"/>
      <c r="AK828" s="658"/>
      <c r="AL828" s="658"/>
      <c r="AM828" s="658"/>
      <c r="AN828" s="658">
        <v>0</v>
      </c>
      <c r="AO828" s="658">
        <v>0</v>
      </c>
      <c r="AP828" s="658">
        <v>0</v>
      </c>
      <c r="AQ828" s="658">
        <v>0</v>
      </c>
      <c r="AR828" s="658">
        <v>0</v>
      </c>
      <c r="AS828" s="658">
        <v>0</v>
      </c>
      <c r="AT828" s="658">
        <v>0</v>
      </c>
      <c r="AU828" s="658">
        <v>0</v>
      </c>
      <c r="AV828" s="676"/>
      <c r="AW828" s="677"/>
      <c r="AX828" s="677"/>
      <c r="AY828" s="677"/>
      <c r="AZ828" s="677"/>
      <c r="BA828" s="677"/>
      <c r="BB828" s="677"/>
      <c r="BC828" s="677"/>
      <c r="BD828" s="677"/>
      <c r="BE828" s="678">
        <v>0</v>
      </c>
      <c r="BF828" s="417"/>
      <c r="BG828" s="408"/>
      <c r="BH828" s="408"/>
      <c r="BI828" s="408"/>
      <c r="BJ828" s="408"/>
      <c r="BK828" s="408"/>
    </row>
    <row r="829" spans="1:63" s="390" customFormat="1" ht="12.75">
      <c r="A829" s="410"/>
      <c r="B829" s="360" t="s">
        <v>371</v>
      </c>
      <c r="C829" s="676">
        <v>0</v>
      </c>
      <c r="D829" s="677">
        <v>0</v>
      </c>
      <c r="E829" s="677">
        <v>0</v>
      </c>
      <c r="F829" s="677">
        <v>0</v>
      </c>
      <c r="G829" s="677">
        <v>0</v>
      </c>
      <c r="H829" s="677">
        <v>0</v>
      </c>
      <c r="I829" s="677">
        <v>0</v>
      </c>
      <c r="J829" s="677">
        <v>0</v>
      </c>
      <c r="K829" s="677">
        <v>0</v>
      </c>
      <c r="L829" s="677">
        <v>0</v>
      </c>
      <c r="M829" s="677">
        <v>0</v>
      </c>
      <c r="N829" s="678">
        <v>0</v>
      </c>
      <c r="O829" s="657"/>
      <c r="P829" s="658"/>
      <c r="Q829" s="658"/>
      <c r="R829" s="658"/>
      <c r="S829" s="658"/>
      <c r="T829" s="658"/>
      <c r="U829" s="658"/>
      <c r="V829" s="658"/>
      <c r="W829" s="658"/>
      <c r="X829" s="658"/>
      <c r="Y829" s="658"/>
      <c r="Z829" s="659"/>
      <c r="AA829" s="679">
        <v>0</v>
      </c>
      <c r="AB829" s="677">
        <v>0</v>
      </c>
      <c r="AC829" s="677">
        <v>0</v>
      </c>
      <c r="AD829" s="658">
        <v>0</v>
      </c>
      <c r="AE829" s="658">
        <v>0</v>
      </c>
      <c r="AF829" s="658"/>
      <c r="AG829" s="658"/>
      <c r="AH829" s="658"/>
      <c r="AI829" s="658"/>
      <c r="AJ829" s="658"/>
      <c r="AK829" s="658"/>
      <c r="AL829" s="658"/>
      <c r="AM829" s="658"/>
      <c r="AN829" s="658">
        <v>0</v>
      </c>
      <c r="AO829" s="658">
        <v>0</v>
      </c>
      <c r="AP829" s="658">
        <v>0</v>
      </c>
      <c r="AQ829" s="658">
        <v>0</v>
      </c>
      <c r="AR829" s="658">
        <v>0</v>
      </c>
      <c r="AS829" s="658">
        <v>0</v>
      </c>
      <c r="AT829" s="658">
        <v>0</v>
      </c>
      <c r="AU829" s="658">
        <v>0</v>
      </c>
      <c r="AV829" s="676"/>
      <c r="AW829" s="677"/>
      <c r="AX829" s="677"/>
      <c r="AY829" s="677"/>
      <c r="AZ829" s="677"/>
      <c r="BA829" s="677"/>
      <c r="BB829" s="677"/>
      <c r="BC829" s="677"/>
      <c r="BD829" s="677"/>
      <c r="BE829" s="678">
        <v>0</v>
      </c>
      <c r="BF829" s="417"/>
      <c r="BG829" s="408"/>
      <c r="BH829" s="408"/>
      <c r="BI829" s="408"/>
      <c r="BJ829" s="408"/>
      <c r="BK829" s="408"/>
    </row>
    <row r="830" spans="1:63" s="390" customFormat="1" ht="12.75">
      <c r="A830" s="410"/>
      <c r="B830" s="360" t="s">
        <v>372</v>
      </c>
      <c r="C830" s="676">
        <v>0</v>
      </c>
      <c r="D830" s="677">
        <v>0</v>
      </c>
      <c r="E830" s="677">
        <v>0</v>
      </c>
      <c r="F830" s="677">
        <v>0</v>
      </c>
      <c r="G830" s="677">
        <v>0</v>
      </c>
      <c r="H830" s="677">
        <v>0</v>
      </c>
      <c r="I830" s="677">
        <v>0</v>
      </c>
      <c r="J830" s="677">
        <v>0</v>
      </c>
      <c r="K830" s="677">
        <v>0</v>
      </c>
      <c r="L830" s="677">
        <v>0</v>
      </c>
      <c r="M830" s="677">
        <v>0</v>
      </c>
      <c r="N830" s="678">
        <v>0</v>
      </c>
      <c r="O830" s="657"/>
      <c r="P830" s="658"/>
      <c r="Q830" s="658"/>
      <c r="R830" s="658"/>
      <c r="S830" s="658"/>
      <c r="T830" s="658"/>
      <c r="U830" s="658"/>
      <c r="V830" s="658"/>
      <c r="W830" s="658"/>
      <c r="X830" s="658"/>
      <c r="Y830" s="658"/>
      <c r="Z830" s="659"/>
      <c r="AA830" s="679">
        <v>0</v>
      </c>
      <c r="AB830" s="677">
        <v>0</v>
      </c>
      <c r="AC830" s="677">
        <v>0</v>
      </c>
      <c r="AD830" s="658">
        <v>0</v>
      </c>
      <c r="AE830" s="658">
        <v>0</v>
      </c>
      <c r="AF830" s="658"/>
      <c r="AG830" s="658"/>
      <c r="AH830" s="658"/>
      <c r="AI830" s="658"/>
      <c r="AJ830" s="658"/>
      <c r="AK830" s="658"/>
      <c r="AL830" s="658"/>
      <c r="AM830" s="658"/>
      <c r="AN830" s="658">
        <v>0</v>
      </c>
      <c r="AO830" s="658">
        <v>0</v>
      </c>
      <c r="AP830" s="658">
        <v>0</v>
      </c>
      <c r="AQ830" s="658">
        <v>0</v>
      </c>
      <c r="AR830" s="658">
        <v>0</v>
      </c>
      <c r="AS830" s="658">
        <v>0</v>
      </c>
      <c r="AT830" s="658">
        <v>0</v>
      </c>
      <c r="AU830" s="658">
        <v>0</v>
      </c>
      <c r="AV830" s="676"/>
      <c r="AW830" s="677"/>
      <c r="AX830" s="677"/>
      <c r="AY830" s="677"/>
      <c r="AZ830" s="677"/>
      <c r="BA830" s="677"/>
      <c r="BB830" s="677"/>
      <c r="BC830" s="677"/>
      <c r="BD830" s="677"/>
      <c r="BE830" s="678">
        <v>0</v>
      </c>
      <c r="BF830" s="417"/>
      <c r="BG830" s="408"/>
      <c r="BH830" s="408"/>
      <c r="BI830" s="408"/>
      <c r="BJ830" s="408"/>
      <c r="BK830" s="408"/>
    </row>
    <row r="831" spans="1:63" s="390" customFormat="1" ht="12.75">
      <c r="A831" s="410"/>
      <c r="B831" s="360" t="s">
        <v>373</v>
      </c>
      <c r="C831" s="676">
        <v>0</v>
      </c>
      <c r="D831" s="677">
        <v>0</v>
      </c>
      <c r="E831" s="677">
        <v>0</v>
      </c>
      <c r="F831" s="677">
        <v>0</v>
      </c>
      <c r="G831" s="677">
        <v>0</v>
      </c>
      <c r="H831" s="677">
        <v>0</v>
      </c>
      <c r="I831" s="677">
        <v>0</v>
      </c>
      <c r="J831" s="677">
        <v>0</v>
      </c>
      <c r="K831" s="677">
        <v>0</v>
      </c>
      <c r="L831" s="677">
        <v>0</v>
      </c>
      <c r="M831" s="677">
        <v>0</v>
      </c>
      <c r="N831" s="678">
        <v>0</v>
      </c>
      <c r="O831" s="657">
        <v>0</v>
      </c>
      <c r="P831" s="658">
        <v>0</v>
      </c>
      <c r="Q831" s="658">
        <v>0</v>
      </c>
      <c r="R831" s="658">
        <v>0</v>
      </c>
      <c r="S831" s="658">
        <v>0</v>
      </c>
      <c r="T831" s="658">
        <v>0</v>
      </c>
      <c r="U831" s="658">
        <v>0</v>
      </c>
      <c r="V831" s="658">
        <v>0</v>
      </c>
      <c r="W831" s="658">
        <v>0</v>
      </c>
      <c r="X831" s="658">
        <v>0</v>
      </c>
      <c r="Y831" s="658">
        <v>0</v>
      </c>
      <c r="Z831" s="659">
        <v>0</v>
      </c>
      <c r="AA831" s="679">
        <v>0</v>
      </c>
      <c r="AB831" s="677">
        <v>0</v>
      </c>
      <c r="AC831" s="677">
        <v>0</v>
      </c>
      <c r="AD831" s="658">
        <v>0</v>
      </c>
      <c r="AE831" s="658">
        <v>0</v>
      </c>
      <c r="AF831" s="658"/>
      <c r="AG831" s="658"/>
      <c r="AH831" s="658"/>
      <c r="AI831" s="658"/>
      <c r="AJ831" s="658"/>
      <c r="AK831" s="658"/>
      <c r="AL831" s="658"/>
      <c r="AM831" s="658"/>
      <c r="AN831" s="658">
        <v>0</v>
      </c>
      <c r="AO831" s="658">
        <v>0</v>
      </c>
      <c r="AP831" s="658">
        <v>0</v>
      </c>
      <c r="AQ831" s="658">
        <v>0</v>
      </c>
      <c r="AR831" s="658">
        <v>0</v>
      </c>
      <c r="AS831" s="658">
        <v>0</v>
      </c>
      <c r="AT831" s="658">
        <v>0</v>
      </c>
      <c r="AU831" s="658">
        <v>0</v>
      </c>
      <c r="AV831" s="676">
        <v>0</v>
      </c>
      <c r="AW831" s="677">
        <v>0</v>
      </c>
      <c r="AX831" s="677">
        <v>0</v>
      </c>
      <c r="AY831" s="677">
        <v>0</v>
      </c>
      <c r="AZ831" s="677">
        <v>0</v>
      </c>
      <c r="BA831" s="677">
        <v>0</v>
      </c>
      <c r="BB831" s="677">
        <v>0</v>
      </c>
      <c r="BC831" s="677">
        <v>0</v>
      </c>
      <c r="BD831" s="677">
        <v>0</v>
      </c>
      <c r="BE831" s="678">
        <v>0</v>
      </c>
      <c r="BF831" s="417"/>
      <c r="BG831" s="408"/>
      <c r="BH831" s="408"/>
      <c r="BI831" s="408"/>
      <c r="BJ831" s="408"/>
      <c r="BK831" s="408"/>
    </row>
    <row r="832" spans="1:63" s="390" customFormat="1" ht="12.75">
      <c r="A832" s="410"/>
      <c r="B832" s="360" t="s">
        <v>374</v>
      </c>
      <c r="C832" s="676">
        <v>0</v>
      </c>
      <c r="D832" s="677">
        <v>0</v>
      </c>
      <c r="E832" s="677">
        <v>0</v>
      </c>
      <c r="F832" s="677">
        <v>0</v>
      </c>
      <c r="G832" s="677">
        <v>0</v>
      </c>
      <c r="H832" s="677">
        <v>0</v>
      </c>
      <c r="I832" s="677">
        <v>0</v>
      </c>
      <c r="J832" s="677">
        <v>0</v>
      </c>
      <c r="K832" s="677">
        <v>0</v>
      </c>
      <c r="L832" s="677">
        <v>0</v>
      </c>
      <c r="M832" s="677">
        <v>0</v>
      </c>
      <c r="N832" s="678">
        <v>0</v>
      </c>
      <c r="O832" s="657"/>
      <c r="P832" s="658"/>
      <c r="Q832" s="658"/>
      <c r="R832" s="658"/>
      <c r="S832" s="658"/>
      <c r="T832" s="658"/>
      <c r="U832" s="658"/>
      <c r="V832" s="658"/>
      <c r="W832" s="658"/>
      <c r="X832" s="658"/>
      <c r="Y832" s="658"/>
      <c r="Z832" s="659"/>
      <c r="AA832" s="679">
        <v>0</v>
      </c>
      <c r="AB832" s="677">
        <v>0</v>
      </c>
      <c r="AC832" s="677">
        <v>0</v>
      </c>
      <c r="AD832" s="658">
        <v>0</v>
      </c>
      <c r="AE832" s="658">
        <v>0</v>
      </c>
      <c r="AF832" s="658"/>
      <c r="AG832" s="658"/>
      <c r="AH832" s="658"/>
      <c r="AI832" s="658"/>
      <c r="AJ832" s="658"/>
      <c r="AK832" s="658"/>
      <c r="AL832" s="658"/>
      <c r="AM832" s="658"/>
      <c r="AN832" s="658">
        <v>0</v>
      </c>
      <c r="AO832" s="658">
        <v>0</v>
      </c>
      <c r="AP832" s="658">
        <v>0</v>
      </c>
      <c r="AQ832" s="658">
        <v>0</v>
      </c>
      <c r="AR832" s="658">
        <v>0</v>
      </c>
      <c r="AS832" s="658">
        <v>0</v>
      </c>
      <c r="AT832" s="658">
        <v>0</v>
      </c>
      <c r="AU832" s="658">
        <v>0</v>
      </c>
      <c r="AV832" s="676"/>
      <c r="AW832" s="677"/>
      <c r="AX832" s="677"/>
      <c r="AY832" s="677"/>
      <c r="AZ832" s="677"/>
      <c r="BA832" s="677"/>
      <c r="BB832" s="677"/>
      <c r="BC832" s="677"/>
      <c r="BD832" s="677"/>
      <c r="BE832" s="678">
        <v>0</v>
      </c>
      <c r="BF832" s="417"/>
      <c r="BG832" s="408"/>
      <c r="BH832" s="408"/>
      <c r="BI832" s="408"/>
      <c r="BJ832" s="408"/>
      <c r="BK832" s="408"/>
    </row>
    <row r="833" spans="1:63" s="390" customFormat="1" ht="12.75">
      <c r="A833" s="410"/>
      <c r="B833" s="360" t="s">
        <v>375</v>
      </c>
      <c r="C833" s="676">
        <v>0</v>
      </c>
      <c r="D833" s="677">
        <v>0</v>
      </c>
      <c r="E833" s="677">
        <v>0</v>
      </c>
      <c r="F833" s="677">
        <v>0</v>
      </c>
      <c r="G833" s="677">
        <v>0</v>
      </c>
      <c r="H833" s="677">
        <v>0</v>
      </c>
      <c r="I833" s="677">
        <v>0</v>
      </c>
      <c r="J833" s="677">
        <v>0</v>
      </c>
      <c r="K833" s="677">
        <v>0</v>
      </c>
      <c r="L833" s="677">
        <v>0</v>
      </c>
      <c r="M833" s="677">
        <v>0</v>
      </c>
      <c r="N833" s="678">
        <v>0</v>
      </c>
      <c r="O833" s="657"/>
      <c r="P833" s="658"/>
      <c r="Q833" s="658"/>
      <c r="R833" s="658"/>
      <c r="S833" s="658"/>
      <c r="T833" s="658"/>
      <c r="U833" s="658"/>
      <c r="V833" s="658"/>
      <c r="W833" s="658"/>
      <c r="X833" s="658"/>
      <c r="Y833" s="658"/>
      <c r="Z833" s="659"/>
      <c r="AA833" s="679">
        <v>0</v>
      </c>
      <c r="AB833" s="677">
        <v>0</v>
      </c>
      <c r="AC833" s="677">
        <v>0</v>
      </c>
      <c r="AD833" s="658">
        <v>0</v>
      </c>
      <c r="AE833" s="658">
        <v>0</v>
      </c>
      <c r="AF833" s="658"/>
      <c r="AG833" s="658"/>
      <c r="AH833" s="658"/>
      <c r="AI833" s="658"/>
      <c r="AJ833" s="658"/>
      <c r="AK833" s="658"/>
      <c r="AL833" s="658"/>
      <c r="AM833" s="658"/>
      <c r="AN833" s="658">
        <v>0</v>
      </c>
      <c r="AO833" s="658">
        <v>0</v>
      </c>
      <c r="AP833" s="658">
        <v>0</v>
      </c>
      <c r="AQ833" s="658">
        <v>0</v>
      </c>
      <c r="AR833" s="658">
        <v>0</v>
      </c>
      <c r="AS833" s="658">
        <v>0</v>
      </c>
      <c r="AT833" s="658">
        <v>0</v>
      </c>
      <c r="AU833" s="658">
        <v>0</v>
      </c>
      <c r="AV833" s="676"/>
      <c r="AW833" s="677"/>
      <c r="AX833" s="677"/>
      <c r="AY833" s="677"/>
      <c r="AZ833" s="677"/>
      <c r="BA833" s="677"/>
      <c r="BB833" s="677"/>
      <c r="BC833" s="677"/>
      <c r="BD833" s="677"/>
      <c r="BE833" s="678">
        <v>0</v>
      </c>
      <c r="BF833" s="417"/>
      <c r="BG833" s="408"/>
      <c r="BH833" s="408"/>
      <c r="BI833" s="408"/>
      <c r="BJ833" s="408"/>
      <c r="BK833" s="408"/>
    </row>
    <row r="834" spans="1:63" s="390" customFormat="1" ht="12.75">
      <c r="A834" s="410"/>
      <c r="B834" s="360" t="s">
        <v>376</v>
      </c>
      <c r="C834" s="676">
        <v>0</v>
      </c>
      <c r="D834" s="677">
        <v>0</v>
      </c>
      <c r="E834" s="677">
        <v>0</v>
      </c>
      <c r="F834" s="677">
        <v>0</v>
      </c>
      <c r="G834" s="677">
        <v>0</v>
      </c>
      <c r="H834" s="677">
        <v>0</v>
      </c>
      <c r="I834" s="677">
        <v>0</v>
      </c>
      <c r="J834" s="677">
        <v>0</v>
      </c>
      <c r="K834" s="677">
        <v>0</v>
      </c>
      <c r="L834" s="677">
        <v>0</v>
      </c>
      <c r="M834" s="677">
        <v>0</v>
      </c>
      <c r="N834" s="678">
        <v>0</v>
      </c>
      <c r="O834" s="657"/>
      <c r="P834" s="658"/>
      <c r="Q834" s="658"/>
      <c r="R834" s="658"/>
      <c r="S834" s="658"/>
      <c r="T834" s="658"/>
      <c r="U834" s="658"/>
      <c r="V834" s="658"/>
      <c r="W834" s="658"/>
      <c r="X834" s="658"/>
      <c r="Y834" s="658"/>
      <c r="Z834" s="659"/>
      <c r="AA834" s="679">
        <v>0</v>
      </c>
      <c r="AB834" s="677">
        <v>0</v>
      </c>
      <c r="AC834" s="677">
        <v>0</v>
      </c>
      <c r="AD834" s="658">
        <v>0</v>
      </c>
      <c r="AE834" s="658">
        <v>0</v>
      </c>
      <c r="AF834" s="658"/>
      <c r="AG834" s="658"/>
      <c r="AH834" s="658"/>
      <c r="AI834" s="658"/>
      <c r="AJ834" s="658"/>
      <c r="AK834" s="658"/>
      <c r="AL834" s="658"/>
      <c r="AM834" s="658"/>
      <c r="AN834" s="658">
        <v>0</v>
      </c>
      <c r="AO834" s="658">
        <v>0</v>
      </c>
      <c r="AP834" s="658">
        <v>0</v>
      </c>
      <c r="AQ834" s="658">
        <v>0</v>
      </c>
      <c r="AR834" s="658">
        <v>0</v>
      </c>
      <c r="AS834" s="658">
        <v>0</v>
      </c>
      <c r="AT834" s="658">
        <v>0</v>
      </c>
      <c r="AU834" s="658">
        <v>0</v>
      </c>
      <c r="AV834" s="676"/>
      <c r="AW834" s="677"/>
      <c r="AX834" s="677"/>
      <c r="AY834" s="677"/>
      <c r="AZ834" s="677"/>
      <c r="BA834" s="677"/>
      <c r="BB834" s="677"/>
      <c r="BC834" s="677"/>
      <c r="BD834" s="677"/>
      <c r="BE834" s="678">
        <v>0</v>
      </c>
      <c r="BF834" s="417"/>
      <c r="BG834" s="408"/>
      <c r="BH834" s="408"/>
      <c r="BI834" s="408"/>
      <c r="BJ834" s="408"/>
      <c r="BK834" s="408"/>
    </row>
    <row r="835" spans="1:63" s="390" customFormat="1" ht="12.75">
      <c r="A835" s="410"/>
      <c r="B835" s="360" t="s">
        <v>377</v>
      </c>
      <c r="C835" s="676">
        <v>0</v>
      </c>
      <c r="D835" s="677">
        <v>0</v>
      </c>
      <c r="E835" s="677">
        <v>0</v>
      </c>
      <c r="F835" s="677">
        <v>0</v>
      </c>
      <c r="G835" s="677">
        <v>0</v>
      </c>
      <c r="H835" s="677">
        <v>0</v>
      </c>
      <c r="I835" s="677">
        <v>0</v>
      </c>
      <c r="J835" s="677">
        <v>0</v>
      </c>
      <c r="K835" s="677">
        <v>0</v>
      </c>
      <c r="L835" s="677">
        <v>0</v>
      </c>
      <c r="M835" s="677">
        <v>0</v>
      </c>
      <c r="N835" s="678">
        <v>0</v>
      </c>
      <c r="O835" s="657"/>
      <c r="P835" s="658"/>
      <c r="Q835" s="658"/>
      <c r="R835" s="658"/>
      <c r="S835" s="658"/>
      <c r="T835" s="658"/>
      <c r="U835" s="658"/>
      <c r="V835" s="658"/>
      <c r="W835" s="658"/>
      <c r="X835" s="658"/>
      <c r="Y835" s="658"/>
      <c r="Z835" s="659"/>
      <c r="AA835" s="679">
        <v>0</v>
      </c>
      <c r="AB835" s="677">
        <v>0</v>
      </c>
      <c r="AC835" s="677">
        <v>0</v>
      </c>
      <c r="AD835" s="658">
        <v>0</v>
      </c>
      <c r="AE835" s="658">
        <v>0</v>
      </c>
      <c r="AF835" s="658"/>
      <c r="AG835" s="658"/>
      <c r="AH835" s="658"/>
      <c r="AI835" s="658"/>
      <c r="AJ835" s="658"/>
      <c r="AK835" s="658"/>
      <c r="AL835" s="658"/>
      <c r="AM835" s="658"/>
      <c r="AN835" s="658">
        <v>0</v>
      </c>
      <c r="AO835" s="658">
        <v>0</v>
      </c>
      <c r="AP835" s="658">
        <v>0</v>
      </c>
      <c r="AQ835" s="658">
        <v>0</v>
      </c>
      <c r="AR835" s="658">
        <v>0</v>
      </c>
      <c r="AS835" s="658">
        <v>0</v>
      </c>
      <c r="AT835" s="658">
        <v>0</v>
      </c>
      <c r="AU835" s="658">
        <v>0</v>
      </c>
      <c r="AV835" s="676"/>
      <c r="AW835" s="677"/>
      <c r="AX835" s="677"/>
      <c r="AY835" s="677"/>
      <c r="AZ835" s="677"/>
      <c r="BA835" s="677"/>
      <c r="BB835" s="677"/>
      <c r="BC835" s="677"/>
      <c r="BD835" s="677"/>
      <c r="BE835" s="678">
        <v>0</v>
      </c>
      <c r="BF835" s="417"/>
      <c r="BG835" s="408"/>
      <c r="BH835" s="408"/>
      <c r="BI835" s="408"/>
      <c r="BJ835" s="408"/>
      <c r="BK835" s="408"/>
    </row>
    <row r="836" spans="1:63" s="390" customFormat="1" ht="12.75">
      <c r="A836" s="410"/>
      <c r="B836" s="360" t="s">
        <v>67</v>
      </c>
      <c r="C836" s="676">
        <v>0</v>
      </c>
      <c r="D836" s="677">
        <v>0</v>
      </c>
      <c r="E836" s="677">
        <v>0</v>
      </c>
      <c r="F836" s="677">
        <v>0</v>
      </c>
      <c r="G836" s="677">
        <v>0</v>
      </c>
      <c r="H836" s="677">
        <v>0</v>
      </c>
      <c r="I836" s="677">
        <v>0</v>
      </c>
      <c r="J836" s="677">
        <v>0</v>
      </c>
      <c r="K836" s="677">
        <v>0</v>
      </c>
      <c r="L836" s="677">
        <v>0</v>
      </c>
      <c r="M836" s="677">
        <v>0</v>
      </c>
      <c r="N836" s="678">
        <v>0</v>
      </c>
      <c r="O836" s="657"/>
      <c r="P836" s="658"/>
      <c r="Q836" s="658"/>
      <c r="R836" s="658"/>
      <c r="S836" s="658"/>
      <c r="T836" s="658"/>
      <c r="U836" s="658"/>
      <c r="V836" s="658"/>
      <c r="W836" s="658"/>
      <c r="X836" s="658"/>
      <c r="Y836" s="658"/>
      <c r="Z836" s="659"/>
      <c r="AA836" s="679">
        <v>0</v>
      </c>
      <c r="AB836" s="677">
        <v>0</v>
      </c>
      <c r="AC836" s="677">
        <v>0</v>
      </c>
      <c r="AD836" s="658">
        <v>0</v>
      </c>
      <c r="AE836" s="658">
        <v>0</v>
      </c>
      <c r="AF836" s="658"/>
      <c r="AG836" s="658"/>
      <c r="AH836" s="658"/>
      <c r="AI836" s="658"/>
      <c r="AJ836" s="658"/>
      <c r="AK836" s="658"/>
      <c r="AL836" s="658"/>
      <c r="AM836" s="658"/>
      <c r="AN836" s="658">
        <v>0</v>
      </c>
      <c r="AO836" s="658">
        <v>0</v>
      </c>
      <c r="AP836" s="658">
        <v>0</v>
      </c>
      <c r="AQ836" s="658">
        <v>0</v>
      </c>
      <c r="AR836" s="658">
        <v>0</v>
      </c>
      <c r="AS836" s="658">
        <v>0</v>
      </c>
      <c r="AT836" s="658">
        <v>0</v>
      </c>
      <c r="AU836" s="658">
        <v>0</v>
      </c>
      <c r="AV836" s="676"/>
      <c r="AW836" s="677"/>
      <c r="AX836" s="677"/>
      <c r="AY836" s="677"/>
      <c r="AZ836" s="677"/>
      <c r="BA836" s="677"/>
      <c r="BB836" s="677"/>
      <c r="BC836" s="677"/>
      <c r="BD836" s="677"/>
      <c r="BE836" s="678">
        <v>0</v>
      </c>
      <c r="BF836" s="417"/>
      <c r="BG836" s="408"/>
      <c r="BH836" s="408"/>
      <c r="BI836" s="408"/>
      <c r="BJ836" s="408"/>
      <c r="BK836" s="408"/>
    </row>
    <row r="837" spans="1:63" s="416" customFormat="1" ht="25.5">
      <c r="A837" s="411">
        <v>30</v>
      </c>
      <c r="B837" s="688" t="s">
        <v>239</v>
      </c>
      <c r="C837" s="657">
        <v>0</v>
      </c>
      <c r="D837" s="658">
        <v>0</v>
      </c>
      <c r="E837" s="658">
        <v>0</v>
      </c>
      <c r="F837" s="658">
        <v>0</v>
      </c>
      <c r="G837" s="658">
        <v>0</v>
      </c>
      <c r="H837" s="658">
        <v>0</v>
      </c>
      <c r="I837" s="658">
        <v>0</v>
      </c>
      <c r="J837" s="658">
        <v>0</v>
      </c>
      <c r="K837" s="658">
        <v>20</v>
      </c>
      <c r="L837" s="658">
        <v>0</v>
      </c>
      <c r="M837" s="658">
        <v>20</v>
      </c>
      <c r="N837" s="659">
        <v>0</v>
      </c>
      <c r="O837" s="689">
        <v>0</v>
      </c>
      <c r="P837" s="690">
        <v>0</v>
      </c>
      <c r="Q837" s="690">
        <v>0</v>
      </c>
      <c r="R837" s="690">
        <v>0</v>
      </c>
      <c r="S837" s="690">
        <v>0</v>
      </c>
      <c r="T837" s="690">
        <v>0</v>
      </c>
      <c r="U837" s="690">
        <v>0</v>
      </c>
      <c r="V837" s="690">
        <v>0</v>
      </c>
      <c r="W837" s="690">
        <v>0</v>
      </c>
      <c r="X837" s="690">
        <v>0</v>
      </c>
      <c r="Y837" s="690">
        <v>0</v>
      </c>
      <c r="Z837" s="691">
        <v>0</v>
      </c>
      <c r="AA837" s="674">
        <v>77.966101680000008</v>
      </c>
      <c r="AB837" s="677">
        <v>0</v>
      </c>
      <c r="AC837" s="677">
        <v>0</v>
      </c>
      <c r="AD837" s="690">
        <v>0</v>
      </c>
      <c r="AE837" s="690">
        <v>0</v>
      </c>
      <c r="AF837" s="690"/>
      <c r="AG837" s="690"/>
      <c r="AH837" s="690"/>
      <c r="AI837" s="690"/>
      <c r="AJ837" s="690"/>
      <c r="AK837" s="690"/>
      <c r="AL837" s="690"/>
      <c r="AM837" s="690"/>
      <c r="AN837" s="690">
        <v>0</v>
      </c>
      <c r="AO837" s="690">
        <v>0</v>
      </c>
      <c r="AP837" s="690">
        <v>0</v>
      </c>
      <c r="AQ837" s="690">
        <v>0</v>
      </c>
      <c r="AR837" s="690">
        <v>20</v>
      </c>
      <c r="AS837" s="690">
        <v>0</v>
      </c>
      <c r="AT837" s="690">
        <v>20</v>
      </c>
      <c r="AU837" s="690">
        <v>0</v>
      </c>
      <c r="AV837" s="657">
        <v>0</v>
      </c>
      <c r="AW837" s="658">
        <v>0</v>
      </c>
      <c r="AX837" s="658">
        <v>0</v>
      </c>
      <c r="AY837" s="658">
        <v>0</v>
      </c>
      <c r="AZ837" s="658">
        <v>0</v>
      </c>
      <c r="BA837" s="658">
        <v>0</v>
      </c>
      <c r="BB837" s="658">
        <v>0</v>
      </c>
      <c r="BC837" s="658">
        <v>0</v>
      </c>
      <c r="BD837" s="658">
        <v>77.966101680000008</v>
      </c>
      <c r="BE837" s="673">
        <v>77.966101680000008</v>
      </c>
      <c r="BF837" s="417"/>
    </row>
    <row r="838" spans="1:63" s="390" customFormat="1" ht="12.75">
      <c r="A838" s="410"/>
      <c r="B838" s="360" t="s">
        <v>361</v>
      </c>
      <c r="C838" s="676">
        <v>0</v>
      </c>
      <c r="D838" s="677">
        <v>0</v>
      </c>
      <c r="E838" s="677">
        <v>0</v>
      </c>
      <c r="F838" s="677">
        <v>0</v>
      </c>
      <c r="G838" s="677">
        <v>0</v>
      </c>
      <c r="H838" s="677">
        <v>0</v>
      </c>
      <c r="I838" s="677">
        <v>0</v>
      </c>
      <c r="J838" s="677">
        <v>0</v>
      </c>
      <c r="K838" s="677">
        <v>20</v>
      </c>
      <c r="L838" s="677">
        <v>0</v>
      </c>
      <c r="M838" s="677">
        <v>20</v>
      </c>
      <c r="N838" s="678">
        <v>0</v>
      </c>
      <c r="O838" s="657">
        <v>0</v>
      </c>
      <c r="P838" s="658">
        <v>0</v>
      </c>
      <c r="Q838" s="658">
        <v>0</v>
      </c>
      <c r="R838" s="658">
        <v>0</v>
      </c>
      <c r="S838" s="658">
        <v>0</v>
      </c>
      <c r="T838" s="658">
        <v>0</v>
      </c>
      <c r="U838" s="658">
        <v>0</v>
      </c>
      <c r="V838" s="658">
        <v>0</v>
      </c>
      <c r="W838" s="658">
        <v>0</v>
      </c>
      <c r="X838" s="658">
        <v>0</v>
      </c>
      <c r="Y838" s="658">
        <v>0</v>
      </c>
      <c r="Z838" s="659">
        <v>0</v>
      </c>
      <c r="AA838" s="679">
        <v>77.966101680000008</v>
      </c>
      <c r="AB838" s="677">
        <v>0</v>
      </c>
      <c r="AC838" s="677">
        <v>0</v>
      </c>
      <c r="AD838" s="658">
        <v>0</v>
      </c>
      <c r="AE838" s="658">
        <v>0</v>
      </c>
      <c r="AF838" s="658"/>
      <c r="AG838" s="658"/>
      <c r="AH838" s="658"/>
      <c r="AI838" s="658"/>
      <c r="AJ838" s="658"/>
      <c r="AK838" s="658"/>
      <c r="AL838" s="658"/>
      <c r="AM838" s="658"/>
      <c r="AN838" s="658">
        <v>0</v>
      </c>
      <c r="AO838" s="658">
        <v>0</v>
      </c>
      <c r="AP838" s="658">
        <v>0</v>
      </c>
      <c r="AQ838" s="658">
        <v>0</v>
      </c>
      <c r="AR838" s="658">
        <v>20</v>
      </c>
      <c r="AS838" s="658">
        <v>0</v>
      </c>
      <c r="AT838" s="658">
        <v>20</v>
      </c>
      <c r="AU838" s="658">
        <v>0</v>
      </c>
      <c r="AV838" s="676">
        <v>0</v>
      </c>
      <c r="AW838" s="677">
        <v>0</v>
      </c>
      <c r="AX838" s="677">
        <v>0</v>
      </c>
      <c r="AY838" s="677">
        <v>0</v>
      </c>
      <c r="AZ838" s="677">
        <v>0</v>
      </c>
      <c r="BA838" s="677">
        <v>0</v>
      </c>
      <c r="BB838" s="677">
        <v>0</v>
      </c>
      <c r="BC838" s="677">
        <v>0</v>
      </c>
      <c r="BD838" s="677">
        <v>77.966101680000008</v>
      </c>
      <c r="BE838" s="678">
        <v>77.966101680000008</v>
      </c>
      <c r="BF838" s="417"/>
      <c r="BG838" s="408"/>
      <c r="BH838" s="408"/>
      <c r="BI838" s="408"/>
      <c r="BJ838" s="408"/>
      <c r="BK838" s="408"/>
    </row>
    <row r="839" spans="1:63" s="390" customFormat="1" ht="12.75">
      <c r="A839" s="410"/>
      <c r="B839" s="360" t="s">
        <v>362</v>
      </c>
      <c r="C839" s="676">
        <v>0</v>
      </c>
      <c r="D839" s="677">
        <v>0</v>
      </c>
      <c r="E839" s="677">
        <v>0</v>
      </c>
      <c r="F839" s="677">
        <v>0</v>
      </c>
      <c r="G839" s="677">
        <v>0</v>
      </c>
      <c r="H839" s="677">
        <v>0</v>
      </c>
      <c r="I839" s="677">
        <v>0</v>
      </c>
      <c r="J839" s="677">
        <v>0</v>
      </c>
      <c r="K839" s="677">
        <v>20</v>
      </c>
      <c r="L839" s="677">
        <v>0</v>
      </c>
      <c r="M839" s="677">
        <v>20</v>
      </c>
      <c r="N839" s="678">
        <v>0</v>
      </c>
      <c r="O839" s="657">
        <v>0</v>
      </c>
      <c r="P839" s="658">
        <v>0</v>
      </c>
      <c r="Q839" s="658">
        <v>0</v>
      </c>
      <c r="R839" s="658">
        <v>0</v>
      </c>
      <c r="S839" s="658">
        <v>0</v>
      </c>
      <c r="T839" s="658">
        <v>0</v>
      </c>
      <c r="U839" s="658">
        <v>0</v>
      </c>
      <c r="V839" s="658">
        <v>0</v>
      </c>
      <c r="W839" s="658">
        <v>0</v>
      </c>
      <c r="X839" s="658">
        <v>0</v>
      </c>
      <c r="Y839" s="658">
        <v>0</v>
      </c>
      <c r="Z839" s="659">
        <v>0</v>
      </c>
      <c r="AA839" s="679">
        <v>77.966101680000008</v>
      </c>
      <c r="AB839" s="677">
        <v>0</v>
      </c>
      <c r="AC839" s="677">
        <v>0</v>
      </c>
      <c r="AD839" s="658">
        <v>0</v>
      </c>
      <c r="AE839" s="658">
        <v>0</v>
      </c>
      <c r="AF839" s="658"/>
      <c r="AG839" s="658"/>
      <c r="AH839" s="658"/>
      <c r="AI839" s="658"/>
      <c r="AJ839" s="658"/>
      <c r="AK839" s="658"/>
      <c r="AL839" s="658"/>
      <c r="AM839" s="658"/>
      <c r="AN839" s="658">
        <v>0</v>
      </c>
      <c r="AO839" s="658">
        <v>0</v>
      </c>
      <c r="AP839" s="658">
        <v>0</v>
      </c>
      <c r="AQ839" s="658">
        <v>0</v>
      </c>
      <c r="AR839" s="658">
        <v>20</v>
      </c>
      <c r="AS839" s="658">
        <v>0</v>
      </c>
      <c r="AT839" s="658">
        <v>20</v>
      </c>
      <c r="AU839" s="658">
        <v>0</v>
      </c>
      <c r="AV839" s="676">
        <v>0</v>
      </c>
      <c r="AW839" s="677">
        <v>0</v>
      </c>
      <c r="AX839" s="677">
        <v>0</v>
      </c>
      <c r="AY839" s="677">
        <v>0</v>
      </c>
      <c r="AZ839" s="677">
        <v>0</v>
      </c>
      <c r="BA839" s="677">
        <v>0</v>
      </c>
      <c r="BB839" s="677">
        <v>0</v>
      </c>
      <c r="BC839" s="677">
        <v>0</v>
      </c>
      <c r="BD839" s="677">
        <v>77.966101680000008</v>
      </c>
      <c r="BE839" s="678">
        <v>77.966101680000008</v>
      </c>
      <c r="BF839" s="417"/>
      <c r="BG839" s="408"/>
      <c r="BH839" s="408"/>
      <c r="BI839" s="408"/>
      <c r="BJ839" s="408"/>
      <c r="BK839" s="408"/>
    </row>
    <row r="840" spans="1:63" s="390" customFormat="1" ht="12.75">
      <c r="A840" s="410"/>
      <c r="B840" s="360" t="s">
        <v>363</v>
      </c>
      <c r="C840" s="676">
        <v>0</v>
      </c>
      <c r="D840" s="677">
        <v>0</v>
      </c>
      <c r="E840" s="677">
        <v>0</v>
      </c>
      <c r="F840" s="677">
        <v>0</v>
      </c>
      <c r="G840" s="677">
        <v>0</v>
      </c>
      <c r="H840" s="677">
        <v>0</v>
      </c>
      <c r="I840" s="677">
        <v>0</v>
      </c>
      <c r="J840" s="677">
        <v>0</v>
      </c>
      <c r="K840" s="677">
        <v>20</v>
      </c>
      <c r="L840" s="677">
        <v>0</v>
      </c>
      <c r="M840" s="677">
        <v>20</v>
      </c>
      <c r="N840" s="678">
        <v>0</v>
      </c>
      <c r="O840" s="657">
        <v>0</v>
      </c>
      <c r="P840" s="658">
        <v>0</v>
      </c>
      <c r="Q840" s="658">
        <v>0</v>
      </c>
      <c r="R840" s="658">
        <v>0</v>
      </c>
      <c r="S840" s="658">
        <v>0</v>
      </c>
      <c r="T840" s="658">
        <v>0</v>
      </c>
      <c r="U840" s="658">
        <v>0</v>
      </c>
      <c r="V840" s="658">
        <v>0</v>
      </c>
      <c r="W840" s="658">
        <v>0</v>
      </c>
      <c r="X840" s="658">
        <v>0</v>
      </c>
      <c r="Y840" s="658">
        <v>0</v>
      </c>
      <c r="Z840" s="659">
        <v>0</v>
      </c>
      <c r="AA840" s="679">
        <v>77.966101680000008</v>
      </c>
      <c r="AB840" s="677">
        <v>0</v>
      </c>
      <c r="AC840" s="677">
        <v>0</v>
      </c>
      <c r="AD840" s="658">
        <v>0</v>
      </c>
      <c r="AE840" s="658">
        <v>0</v>
      </c>
      <c r="AF840" s="658"/>
      <c r="AG840" s="658"/>
      <c r="AH840" s="658"/>
      <c r="AI840" s="658"/>
      <c r="AJ840" s="658"/>
      <c r="AK840" s="658"/>
      <c r="AL840" s="658"/>
      <c r="AM840" s="658"/>
      <c r="AN840" s="658">
        <v>0</v>
      </c>
      <c r="AO840" s="658">
        <v>0</v>
      </c>
      <c r="AP840" s="658">
        <v>0</v>
      </c>
      <c r="AQ840" s="658">
        <v>0</v>
      </c>
      <c r="AR840" s="658">
        <v>20</v>
      </c>
      <c r="AS840" s="658">
        <v>0</v>
      </c>
      <c r="AT840" s="658">
        <v>20</v>
      </c>
      <c r="AU840" s="658">
        <v>0</v>
      </c>
      <c r="AV840" s="676">
        <v>0</v>
      </c>
      <c r="AW840" s="677">
        <v>0</v>
      </c>
      <c r="AX840" s="677">
        <v>0</v>
      </c>
      <c r="AY840" s="677">
        <v>0</v>
      </c>
      <c r="AZ840" s="677">
        <v>0</v>
      </c>
      <c r="BA840" s="677">
        <v>0</v>
      </c>
      <c r="BB840" s="677">
        <v>0</v>
      </c>
      <c r="BC840" s="677">
        <v>0</v>
      </c>
      <c r="BD840" s="677">
        <v>77.966101680000008</v>
      </c>
      <c r="BE840" s="678">
        <v>77.966101680000008</v>
      </c>
      <c r="BF840" s="417"/>
      <c r="BG840" s="408"/>
      <c r="BH840" s="408"/>
      <c r="BI840" s="408"/>
      <c r="BJ840" s="408"/>
      <c r="BK840" s="408"/>
    </row>
    <row r="841" spans="1:63" s="390" customFormat="1" ht="12.75">
      <c r="A841" s="410"/>
      <c r="B841" s="360" t="s">
        <v>364</v>
      </c>
      <c r="C841" s="676">
        <v>0</v>
      </c>
      <c r="D841" s="677">
        <v>0</v>
      </c>
      <c r="E841" s="677">
        <v>0</v>
      </c>
      <c r="F841" s="677">
        <v>0</v>
      </c>
      <c r="G841" s="677">
        <v>0</v>
      </c>
      <c r="H841" s="677">
        <v>0</v>
      </c>
      <c r="I841" s="677">
        <v>0</v>
      </c>
      <c r="J841" s="677">
        <v>0</v>
      </c>
      <c r="K841" s="677">
        <v>0</v>
      </c>
      <c r="L841" s="677">
        <v>0</v>
      </c>
      <c r="M841" s="677">
        <v>0</v>
      </c>
      <c r="N841" s="678">
        <v>0</v>
      </c>
      <c r="O841" s="657"/>
      <c r="P841" s="658"/>
      <c r="Q841" s="658"/>
      <c r="R841" s="658"/>
      <c r="S841" s="658"/>
      <c r="T841" s="658"/>
      <c r="U841" s="658"/>
      <c r="V841" s="658"/>
      <c r="W841" s="658"/>
      <c r="X841" s="658"/>
      <c r="Y841" s="658"/>
      <c r="Z841" s="659"/>
      <c r="AA841" s="679">
        <v>0</v>
      </c>
      <c r="AB841" s="677">
        <v>0</v>
      </c>
      <c r="AC841" s="677">
        <v>0</v>
      </c>
      <c r="AD841" s="658">
        <v>0</v>
      </c>
      <c r="AE841" s="658">
        <v>0</v>
      </c>
      <c r="AF841" s="658"/>
      <c r="AG841" s="658"/>
      <c r="AH841" s="658"/>
      <c r="AI841" s="658"/>
      <c r="AJ841" s="658"/>
      <c r="AK841" s="658"/>
      <c r="AL841" s="658"/>
      <c r="AM841" s="658"/>
      <c r="AN841" s="658">
        <v>0</v>
      </c>
      <c r="AO841" s="658">
        <v>0</v>
      </c>
      <c r="AP841" s="658">
        <v>0</v>
      </c>
      <c r="AQ841" s="658">
        <v>0</v>
      </c>
      <c r="AR841" s="658">
        <v>0</v>
      </c>
      <c r="AS841" s="658">
        <v>0</v>
      </c>
      <c r="AT841" s="658">
        <v>0</v>
      </c>
      <c r="AU841" s="658">
        <v>0</v>
      </c>
      <c r="AV841" s="676"/>
      <c r="AW841" s="677"/>
      <c r="AX841" s="677"/>
      <c r="AY841" s="677"/>
      <c r="AZ841" s="677"/>
      <c r="BA841" s="677"/>
      <c r="BB841" s="677"/>
      <c r="BC841" s="677"/>
      <c r="BD841" s="677"/>
      <c r="BE841" s="678">
        <v>0</v>
      </c>
      <c r="BF841" s="417"/>
      <c r="BG841" s="408"/>
      <c r="BH841" s="408"/>
      <c r="BI841" s="408"/>
      <c r="BJ841" s="408"/>
      <c r="BK841" s="408"/>
    </row>
    <row r="842" spans="1:63" s="390" customFormat="1" ht="12.75">
      <c r="A842" s="410"/>
      <c r="B842" s="360" t="s">
        <v>365</v>
      </c>
      <c r="C842" s="676">
        <v>0</v>
      </c>
      <c r="D842" s="677">
        <v>0</v>
      </c>
      <c r="E842" s="677">
        <v>0</v>
      </c>
      <c r="F842" s="677">
        <v>0</v>
      </c>
      <c r="G842" s="677">
        <v>0</v>
      </c>
      <c r="H842" s="677">
        <v>0</v>
      </c>
      <c r="I842" s="677">
        <v>0</v>
      </c>
      <c r="J842" s="677">
        <v>0</v>
      </c>
      <c r="K842" s="677">
        <v>0</v>
      </c>
      <c r="L842" s="677">
        <v>0</v>
      </c>
      <c r="M842" s="677">
        <v>0</v>
      </c>
      <c r="N842" s="678">
        <v>0</v>
      </c>
      <c r="O842" s="657"/>
      <c r="P842" s="658"/>
      <c r="Q842" s="658"/>
      <c r="R842" s="658"/>
      <c r="S842" s="658"/>
      <c r="T842" s="658"/>
      <c r="U842" s="658"/>
      <c r="V842" s="658"/>
      <c r="W842" s="658"/>
      <c r="X842" s="658"/>
      <c r="Y842" s="658"/>
      <c r="Z842" s="659"/>
      <c r="AA842" s="679">
        <v>0</v>
      </c>
      <c r="AB842" s="677">
        <v>0</v>
      </c>
      <c r="AC842" s="677">
        <v>0</v>
      </c>
      <c r="AD842" s="658">
        <v>0</v>
      </c>
      <c r="AE842" s="658">
        <v>0</v>
      </c>
      <c r="AF842" s="658"/>
      <c r="AG842" s="658"/>
      <c r="AH842" s="658"/>
      <c r="AI842" s="658"/>
      <c r="AJ842" s="658"/>
      <c r="AK842" s="658"/>
      <c r="AL842" s="658"/>
      <c r="AM842" s="658"/>
      <c r="AN842" s="658">
        <v>0</v>
      </c>
      <c r="AO842" s="658">
        <v>0</v>
      </c>
      <c r="AP842" s="658">
        <v>0</v>
      </c>
      <c r="AQ842" s="658">
        <v>0</v>
      </c>
      <c r="AR842" s="658">
        <v>0</v>
      </c>
      <c r="AS842" s="658">
        <v>0</v>
      </c>
      <c r="AT842" s="658">
        <v>0</v>
      </c>
      <c r="AU842" s="658">
        <v>0</v>
      </c>
      <c r="AV842" s="676"/>
      <c r="AW842" s="677"/>
      <c r="AX842" s="677"/>
      <c r="AY842" s="677"/>
      <c r="AZ842" s="677"/>
      <c r="BA842" s="677"/>
      <c r="BB842" s="677"/>
      <c r="BC842" s="677"/>
      <c r="BD842" s="677"/>
      <c r="BE842" s="678">
        <v>0</v>
      </c>
      <c r="BF842" s="417"/>
      <c r="BG842" s="408"/>
      <c r="BH842" s="408"/>
      <c r="BI842" s="408"/>
      <c r="BJ842" s="408"/>
      <c r="BK842" s="408"/>
    </row>
    <row r="843" spans="1:63" s="390" customFormat="1" ht="12.75">
      <c r="A843" s="410"/>
      <c r="B843" s="360" t="s">
        <v>366</v>
      </c>
      <c r="C843" s="676">
        <v>0</v>
      </c>
      <c r="D843" s="677">
        <v>0</v>
      </c>
      <c r="E843" s="677">
        <v>0</v>
      </c>
      <c r="F843" s="677">
        <v>0</v>
      </c>
      <c r="G843" s="677">
        <v>0</v>
      </c>
      <c r="H843" s="677">
        <v>0</v>
      </c>
      <c r="I843" s="677">
        <v>0</v>
      </c>
      <c r="J843" s="677">
        <v>0</v>
      </c>
      <c r="K843" s="677">
        <v>20</v>
      </c>
      <c r="L843" s="677">
        <v>0</v>
      </c>
      <c r="M843" s="677">
        <v>20</v>
      </c>
      <c r="N843" s="678">
        <v>0</v>
      </c>
      <c r="O843" s="657"/>
      <c r="P843" s="658"/>
      <c r="Q843" s="658"/>
      <c r="R843" s="658"/>
      <c r="S843" s="658"/>
      <c r="T843" s="658"/>
      <c r="U843" s="658"/>
      <c r="V843" s="658"/>
      <c r="W843" s="658"/>
      <c r="X843" s="658"/>
      <c r="Y843" s="658"/>
      <c r="Z843" s="659"/>
      <c r="AA843" s="679">
        <v>77.966101680000008</v>
      </c>
      <c r="AB843" s="677">
        <v>0</v>
      </c>
      <c r="AC843" s="677">
        <v>0</v>
      </c>
      <c r="AD843" s="658">
        <v>0</v>
      </c>
      <c r="AE843" s="658">
        <v>0</v>
      </c>
      <c r="AF843" s="658"/>
      <c r="AG843" s="658"/>
      <c r="AH843" s="658"/>
      <c r="AI843" s="658"/>
      <c r="AJ843" s="658"/>
      <c r="AK843" s="658"/>
      <c r="AL843" s="658"/>
      <c r="AM843" s="658"/>
      <c r="AN843" s="658">
        <v>0</v>
      </c>
      <c r="AO843" s="658">
        <v>0</v>
      </c>
      <c r="AP843" s="658">
        <v>0</v>
      </c>
      <c r="AQ843" s="658">
        <v>0</v>
      </c>
      <c r="AR843" s="658">
        <v>20</v>
      </c>
      <c r="AS843" s="658">
        <v>0</v>
      </c>
      <c r="AT843" s="658">
        <v>20</v>
      </c>
      <c r="AU843" s="658">
        <v>0</v>
      </c>
      <c r="AV843" s="676"/>
      <c r="AW843" s="677"/>
      <c r="AX843" s="677"/>
      <c r="AY843" s="677"/>
      <c r="AZ843" s="677"/>
      <c r="BA843" s="677"/>
      <c r="BB843" s="677"/>
      <c r="BC843" s="677"/>
      <c r="BD843" s="677">
        <v>77.966101680000008</v>
      </c>
      <c r="BE843" s="678">
        <v>77.966101680000008</v>
      </c>
      <c r="BF843" s="417"/>
      <c r="BG843" s="408"/>
      <c r="BH843" s="408"/>
      <c r="BI843" s="408"/>
      <c r="BJ843" s="408"/>
      <c r="BK843" s="408"/>
    </row>
    <row r="844" spans="1:63" s="390" customFormat="1" ht="12.75">
      <c r="A844" s="410"/>
      <c r="B844" s="360" t="s">
        <v>367</v>
      </c>
      <c r="C844" s="676">
        <v>0</v>
      </c>
      <c r="D844" s="677">
        <v>0</v>
      </c>
      <c r="E844" s="677">
        <v>0</v>
      </c>
      <c r="F844" s="677">
        <v>0</v>
      </c>
      <c r="G844" s="677">
        <v>0</v>
      </c>
      <c r="H844" s="677">
        <v>0</v>
      </c>
      <c r="I844" s="677">
        <v>0</v>
      </c>
      <c r="J844" s="677">
        <v>0</v>
      </c>
      <c r="K844" s="677">
        <v>0</v>
      </c>
      <c r="L844" s="677">
        <v>0</v>
      </c>
      <c r="M844" s="677">
        <v>0</v>
      </c>
      <c r="N844" s="678">
        <v>0</v>
      </c>
      <c r="O844" s="657"/>
      <c r="P844" s="658"/>
      <c r="Q844" s="658"/>
      <c r="R844" s="658"/>
      <c r="S844" s="658"/>
      <c r="T844" s="658"/>
      <c r="U844" s="658"/>
      <c r="V844" s="658"/>
      <c r="W844" s="658"/>
      <c r="X844" s="658"/>
      <c r="Y844" s="658"/>
      <c r="Z844" s="659"/>
      <c r="AA844" s="679">
        <v>0</v>
      </c>
      <c r="AB844" s="677">
        <v>0</v>
      </c>
      <c r="AC844" s="677">
        <v>0</v>
      </c>
      <c r="AD844" s="658">
        <v>0</v>
      </c>
      <c r="AE844" s="658">
        <v>0</v>
      </c>
      <c r="AF844" s="658"/>
      <c r="AG844" s="658"/>
      <c r="AH844" s="658"/>
      <c r="AI844" s="658"/>
      <c r="AJ844" s="658"/>
      <c r="AK844" s="658"/>
      <c r="AL844" s="658"/>
      <c r="AM844" s="658"/>
      <c r="AN844" s="658">
        <v>0</v>
      </c>
      <c r="AO844" s="658">
        <v>0</v>
      </c>
      <c r="AP844" s="658">
        <v>0</v>
      </c>
      <c r="AQ844" s="658">
        <v>0</v>
      </c>
      <c r="AR844" s="658">
        <v>0</v>
      </c>
      <c r="AS844" s="658">
        <v>0</v>
      </c>
      <c r="AT844" s="658">
        <v>0</v>
      </c>
      <c r="AU844" s="658">
        <v>0</v>
      </c>
      <c r="AV844" s="676"/>
      <c r="AW844" s="677"/>
      <c r="AX844" s="677"/>
      <c r="AY844" s="677"/>
      <c r="AZ844" s="677"/>
      <c r="BA844" s="677"/>
      <c r="BB844" s="677"/>
      <c r="BC844" s="677"/>
      <c r="BD844" s="677"/>
      <c r="BE844" s="678">
        <v>0</v>
      </c>
      <c r="BF844" s="417"/>
      <c r="BG844" s="408"/>
      <c r="BH844" s="408"/>
      <c r="BI844" s="408"/>
      <c r="BJ844" s="408"/>
      <c r="BK844" s="408"/>
    </row>
    <row r="845" spans="1:63" s="390" customFormat="1" ht="12.75">
      <c r="A845" s="410"/>
      <c r="B845" s="360" t="s">
        <v>368</v>
      </c>
      <c r="C845" s="676">
        <v>0</v>
      </c>
      <c r="D845" s="677">
        <v>0</v>
      </c>
      <c r="E845" s="677">
        <v>0</v>
      </c>
      <c r="F845" s="677">
        <v>0</v>
      </c>
      <c r="G845" s="677">
        <v>0</v>
      </c>
      <c r="H845" s="677">
        <v>0</v>
      </c>
      <c r="I845" s="677">
        <v>0</v>
      </c>
      <c r="J845" s="677">
        <v>0</v>
      </c>
      <c r="K845" s="677">
        <v>0</v>
      </c>
      <c r="L845" s="677">
        <v>0</v>
      </c>
      <c r="M845" s="677">
        <v>0</v>
      </c>
      <c r="N845" s="678">
        <v>0</v>
      </c>
      <c r="O845" s="657">
        <v>0</v>
      </c>
      <c r="P845" s="658">
        <v>0</v>
      </c>
      <c r="Q845" s="658">
        <v>0</v>
      </c>
      <c r="R845" s="658">
        <v>0</v>
      </c>
      <c r="S845" s="658">
        <v>0</v>
      </c>
      <c r="T845" s="658">
        <v>0</v>
      </c>
      <c r="U845" s="658">
        <v>0</v>
      </c>
      <c r="V845" s="658">
        <v>0</v>
      </c>
      <c r="W845" s="658">
        <v>0</v>
      </c>
      <c r="X845" s="658">
        <v>0</v>
      </c>
      <c r="Y845" s="658">
        <v>0</v>
      </c>
      <c r="Z845" s="659">
        <v>0</v>
      </c>
      <c r="AA845" s="679">
        <v>0</v>
      </c>
      <c r="AB845" s="677">
        <v>0</v>
      </c>
      <c r="AC845" s="677">
        <v>0</v>
      </c>
      <c r="AD845" s="658">
        <v>0</v>
      </c>
      <c r="AE845" s="658">
        <v>0</v>
      </c>
      <c r="AF845" s="658"/>
      <c r="AG845" s="658"/>
      <c r="AH845" s="658"/>
      <c r="AI845" s="658"/>
      <c r="AJ845" s="658"/>
      <c r="AK845" s="658"/>
      <c r="AL845" s="658"/>
      <c r="AM845" s="658"/>
      <c r="AN845" s="658">
        <v>0</v>
      </c>
      <c r="AO845" s="658">
        <v>0</v>
      </c>
      <c r="AP845" s="658">
        <v>0</v>
      </c>
      <c r="AQ845" s="658">
        <v>0</v>
      </c>
      <c r="AR845" s="658">
        <v>0</v>
      </c>
      <c r="AS845" s="658">
        <v>0</v>
      </c>
      <c r="AT845" s="658">
        <v>0</v>
      </c>
      <c r="AU845" s="658">
        <v>0</v>
      </c>
      <c r="AV845" s="676">
        <v>0</v>
      </c>
      <c r="AW845" s="677">
        <v>0</v>
      </c>
      <c r="AX845" s="677">
        <v>0</v>
      </c>
      <c r="AY845" s="677">
        <v>0</v>
      </c>
      <c r="AZ845" s="677">
        <v>0</v>
      </c>
      <c r="BA845" s="677">
        <v>0</v>
      </c>
      <c r="BB845" s="677">
        <v>0</v>
      </c>
      <c r="BC845" s="677">
        <v>0</v>
      </c>
      <c r="BD845" s="677">
        <v>0</v>
      </c>
      <c r="BE845" s="678">
        <v>0</v>
      </c>
      <c r="BF845" s="417"/>
      <c r="BG845" s="408"/>
      <c r="BH845" s="408"/>
      <c r="BI845" s="408"/>
      <c r="BJ845" s="408"/>
      <c r="BK845" s="408"/>
    </row>
    <row r="846" spans="1:63" s="390" customFormat="1" ht="12.75">
      <c r="A846" s="410"/>
      <c r="B846" s="360" t="s">
        <v>369</v>
      </c>
      <c r="C846" s="676">
        <v>0</v>
      </c>
      <c r="D846" s="677">
        <v>0</v>
      </c>
      <c r="E846" s="677">
        <v>0</v>
      </c>
      <c r="F846" s="677">
        <v>0</v>
      </c>
      <c r="G846" s="677">
        <v>0</v>
      </c>
      <c r="H846" s="677">
        <v>0</v>
      </c>
      <c r="I846" s="677">
        <v>0</v>
      </c>
      <c r="J846" s="677">
        <v>0</v>
      </c>
      <c r="K846" s="677">
        <v>0</v>
      </c>
      <c r="L846" s="677">
        <v>0</v>
      </c>
      <c r="M846" s="677">
        <v>0</v>
      </c>
      <c r="N846" s="678">
        <v>0</v>
      </c>
      <c r="O846" s="657"/>
      <c r="P846" s="658"/>
      <c r="Q846" s="658"/>
      <c r="R846" s="658"/>
      <c r="S846" s="658"/>
      <c r="T846" s="658"/>
      <c r="U846" s="658"/>
      <c r="V846" s="658"/>
      <c r="W846" s="658"/>
      <c r="X846" s="658"/>
      <c r="Y846" s="658"/>
      <c r="Z846" s="659"/>
      <c r="AA846" s="679">
        <v>0</v>
      </c>
      <c r="AB846" s="677">
        <v>0</v>
      </c>
      <c r="AC846" s="677">
        <v>0</v>
      </c>
      <c r="AD846" s="658">
        <v>0</v>
      </c>
      <c r="AE846" s="658">
        <v>0</v>
      </c>
      <c r="AF846" s="658"/>
      <c r="AG846" s="658"/>
      <c r="AH846" s="658"/>
      <c r="AI846" s="658"/>
      <c r="AJ846" s="658"/>
      <c r="AK846" s="658"/>
      <c r="AL846" s="658"/>
      <c r="AM846" s="658"/>
      <c r="AN846" s="658">
        <v>0</v>
      </c>
      <c r="AO846" s="658">
        <v>0</v>
      </c>
      <c r="AP846" s="658">
        <v>0</v>
      </c>
      <c r="AQ846" s="658">
        <v>0</v>
      </c>
      <c r="AR846" s="658">
        <v>0</v>
      </c>
      <c r="AS846" s="658">
        <v>0</v>
      </c>
      <c r="AT846" s="658">
        <v>0</v>
      </c>
      <c r="AU846" s="658">
        <v>0</v>
      </c>
      <c r="AV846" s="676"/>
      <c r="AW846" s="677"/>
      <c r="AX846" s="677"/>
      <c r="AY846" s="677"/>
      <c r="AZ846" s="677"/>
      <c r="BA846" s="677"/>
      <c r="BB846" s="677"/>
      <c r="BC846" s="677"/>
      <c r="BD846" s="677"/>
      <c r="BE846" s="678">
        <v>0</v>
      </c>
      <c r="BF846" s="417"/>
      <c r="BG846" s="408"/>
      <c r="BH846" s="408"/>
      <c r="BI846" s="408"/>
      <c r="BJ846" s="408"/>
      <c r="BK846" s="408"/>
    </row>
    <row r="847" spans="1:63" s="390" customFormat="1" ht="12.75">
      <c r="A847" s="410"/>
      <c r="B847" s="360" t="s">
        <v>370</v>
      </c>
      <c r="C847" s="676">
        <v>0</v>
      </c>
      <c r="D847" s="677">
        <v>0</v>
      </c>
      <c r="E847" s="677">
        <v>0</v>
      </c>
      <c r="F847" s="677">
        <v>0</v>
      </c>
      <c r="G847" s="677">
        <v>0</v>
      </c>
      <c r="H847" s="677">
        <v>0</v>
      </c>
      <c r="I847" s="677">
        <v>0</v>
      </c>
      <c r="J847" s="677">
        <v>0</v>
      </c>
      <c r="K847" s="677">
        <v>0</v>
      </c>
      <c r="L847" s="677">
        <v>0</v>
      </c>
      <c r="M847" s="677">
        <v>0</v>
      </c>
      <c r="N847" s="678">
        <v>0</v>
      </c>
      <c r="O847" s="657"/>
      <c r="P847" s="658"/>
      <c r="Q847" s="658"/>
      <c r="R847" s="658"/>
      <c r="S847" s="658"/>
      <c r="T847" s="658"/>
      <c r="U847" s="658"/>
      <c r="V847" s="658"/>
      <c r="W847" s="658"/>
      <c r="X847" s="658"/>
      <c r="Y847" s="658"/>
      <c r="Z847" s="659"/>
      <c r="AA847" s="679">
        <v>0</v>
      </c>
      <c r="AB847" s="677">
        <v>0</v>
      </c>
      <c r="AC847" s="677">
        <v>0</v>
      </c>
      <c r="AD847" s="658">
        <v>0</v>
      </c>
      <c r="AE847" s="658">
        <v>0</v>
      </c>
      <c r="AF847" s="658"/>
      <c r="AG847" s="658"/>
      <c r="AH847" s="658"/>
      <c r="AI847" s="658"/>
      <c r="AJ847" s="658"/>
      <c r="AK847" s="658"/>
      <c r="AL847" s="658"/>
      <c r="AM847" s="658"/>
      <c r="AN847" s="658">
        <v>0</v>
      </c>
      <c r="AO847" s="658">
        <v>0</v>
      </c>
      <c r="AP847" s="658">
        <v>0</v>
      </c>
      <c r="AQ847" s="658">
        <v>0</v>
      </c>
      <c r="AR847" s="658">
        <v>0</v>
      </c>
      <c r="AS847" s="658">
        <v>0</v>
      </c>
      <c r="AT847" s="658">
        <v>0</v>
      </c>
      <c r="AU847" s="658">
        <v>0</v>
      </c>
      <c r="AV847" s="676"/>
      <c r="AW847" s="677"/>
      <c r="AX847" s="677"/>
      <c r="AY847" s="677"/>
      <c r="AZ847" s="677"/>
      <c r="BA847" s="677"/>
      <c r="BB847" s="677"/>
      <c r="BC847" s="677"/>
      <c r="BD847" s="677"/>
      <c r="BE847" s="678">
        <v>0</v>
      </c>
      <c r="BF847" s="417"/>
      <c r="BG847" s="408"/>
      <c r="BH847" s="408"/>
      <c r="BI847" s="408"/>
      <c r="BJ847" s="408"/>
      <c r="BK847" s="408"/>
    </row>
    <row r="848" spans="1:63" s="390" customFormat="1" ht="12.75">
      <c r="A848" s="410"/>
      <c r="B848" s="360" t="s">
        <v>371</v>
      </c>
      <c r="C848" s="676">
        <v>0</v>
      </c>
      <c r="D848" s="677">
        <v>0</v>
      </c>
      <c r="E848" s="677">
        <v>0</v>
      </c>
      <c r="F848" s="677">
        <v>0</v>
      </c>
      <c r="G848" s="677">
        <v>0</v>
      </c>
      <c r="H848" s="677">
        <v>0</v>
      </c>
      <c r="I848" s="677">
        <v>0</v>
      </c>
      <c r="J848" s="677">
        <v>0</v>
      </c>
      <c r="K848" s="677">
        <v>0</v>
      </c>
      <c r="L848" s="677">
        <v>0</v>
      </c>
      <c r="M848" s="677">
        <v>0</v>
      </c>
      <c r="N848" s="678">
        <v>0</v>
      </c>
      <c r="O848" s="657"/>
      <c r="P848" s="658"/>
      <c r="Q848" s="658"/>
      <c r="R848" s="658"/>
      <c r="S848" s="658"/>
      <c r="T848" s="658"/>
      <c r="U848" s="658"/>
      <c r="V848" s="658"/>
      <c r="W848" s="658"/>
      <c r="X848" s="658"/>
      <c r="Y848" s="658"/>
      <c r="Z848" s="659"/>
      <c r="AA848" s="679">
        <v>0</v>
      </c>
      <c r="AB848" s="677">
        <v>0</v>
      </c>
      <c r="AC848" s="677">
        <v>0</v>
      </c>
      <c r="AD848" s="658">
        <v>0</v>
      </c>
      <c r="AE848" s="658">
        <v>0</v>
      </c>
      <c r="AF848" s="658"/>
      <c r="AG848" s="658"/>
      <c r="AH848" s="658"/>
      <c r="AI848" s="658"/>
      <c r="AJ848" s="658"/>
      <c r="AK848" s="658"/>
      <c r="AL848" s="658"/>
      <c r="AM848" s="658"/>
      <c r="AN848" s="658">
        <v>0</v>
      </c>
      <c r="AO848" s="658">
        <v>0</v>
      </c>
      <c r="AP848" s="658">
        <v>0</v>
      </c>
      <c r="AQ848" s="658">
        <v>0</v>
      </c>
      <c r="AR848" s="658">
        <v>0</v>
      </c>
      <c r="AS848" s="658">
        <v>0</v>
      </c>
      <c r="AT848" s="658">
        <v>0</v>
      </c>
      <c r="AU848" s="658">
        <v>0</v>
      </c>
      <c r="AV848" s="676"/>
      <c r="AW848" s="677"/>
      <c r="AX848" s="677"/>
      <c r="AY848" s="677"/>
      <c r="AZ848" s="677"/>
      <c r="BA848" s="677"/>
      <c r="BB848" s="677"/>
      <c r="BC848" s="677"/>
      <c r="BD848" s="677"/>
      <c r="BE848" s="678">
        <v>0</v>
      </c>
      <c r="BF848" s="417"/>
      <c r="BG848" s="408"/>
      <c r="BH848" s="408"/>
      <c r="BI848" s="408"/>
      <c r="BJ848" s="408"/>
      <c r="BK848" s="408"/>
    </row>
    <row r="849" spans="1:63" s="390" customFormat="1" ht="12.75">
      <c r="A849" s="410"/>
      <c r="B849" s="360" t="s">
        <v>372</v>
      </c>
      <c r="C849" s="676">
        <v>0</v>
      </c>
      <c r="D849" s="677">
        <v>0</v>
      </c>
      <c r="E849" s="677">
        <v>0</v>
      </c>
      <c r="F849" s="677">
        <v>0</v>
      </c>
      <c r="G849" s="677">
        <v>0</v>
      </c>
      <c r="H849" s="677">
        <v>0</v>
      </c>
      <c r="I849" s="677">
        <v>0</v>
      </c>
      <c r="J849" s="677">
        <v>0</v>
      </c>
      <c r="K849" s="677">
        <v>0</v>
      </c>
      <c r="L849" s="677">
        <v>0</v>
      </c>
      <c r="M849" s="677">
        <v>0</v>
      </c>
      <c r="N849" s="678">
        <v>0</v>
      </c>
      <c r="O849" s="657"/>
      <c r="P849" s="658"/>
      <c r="Q849" s="658"/>
      <c r="R849" s="658"/>
      <c r="S849" s="658"/>
      <c r="T849" s="658"/>
      <c r="U849" s="658"/>
      <c r="V849" s="658"/>
      <c r="W849" s="658"/>
      <c r="X849" s="658"/>
      <c r="Y849" s="658"/>
      <c r="Z849" s="659"/>
      <c r="AA849" s="679">
        <v>0</v>
      </c>
      <c r="AB849" s="677">
        <v>0</v>
      </c>
      <c r="AC849" s="677">
        <v>0</v>
      </c>
      <c r="AD849" s="658">
        <v>0</v>
      </c>
      <c r="AE849" s="658">
        <v>0</v>
      </c>
      <c r="AF849" s="658"/>
      <c r="AG849" s="658"/>
      <c r="AH849" s="658"/>
      <c r="AI849" s="658"/>
      <c r="AJ849" s="658"/>
      <c r="AK849" s="658"/>
      <c r="AL849" s="658"/>
      <c r="AM849" s="658"/>
      <c r="AN849" s="658">
        <v>0</v>
      </c>
      <c r="AO849" s="658">
        <v>0</v>
      </c>
      <c r="AP849" s="658">
        <v>0</v>
      </c>
      <c r="AQ849" s="658">
        <v>0</v>
      </c>
      <c r="AR849" s="658">
        <v>0</v>
      </c>
      <c r="AS849" s="658">
        <v>0</v>
      </c>
      <c r="AT849" s="658">
        <v>0</v>
      </c>
      <c r="AU849" s="658">
        <v>0</v>
      </c>
      <c r="AV849" s="676"/>
      <c r="AW849" s="677"/>
      <c r="AX849" s="677"/>
      <c r="AY849" s="677"/>
      <c r="AZ849" s="677"/>
      <c r="BA849" s="677"/>
      <c r="BB849" s="677"/>
      <c r="BC849" s="677"/>
      <c r="BD849" s="677"/>
      <c r="BE849" s="678">
        <v>0</v>
      </c>
      <c r="BF849" s="417"/>
      <c r="BG849" s="408"/>
      <c r="BH849" s="408"/>
      <c r="BI849" s="408"/>
      <c r="BJ849" s="408"/>
      <c r="BK849" s="408"/>
    </row>
    <row r="850" spans="1:63" s="390" customFormat="1" ht="12.75">
      <c r="A850" s="410"/>
      <c r="B850" s="360" t="s">
        <v>373</v>
      </c>
      <c r="C850" s="676">
        <v>0</v>
      </c>
      <c r="D850" s="677">
        <v>0</v>
      </c>
      <c r="E850" s="677">
        <v>0</v>
      </c>
      <c r="F850" s="677">
        <v>0</v>
      </c>
      <c r="G850" s="677">
        <v>0</v>
      </c>
      <c r="H850" s="677">
        <v>0</v>
      </c>
      <c r="I850" s="677">
        <v>0</v>
      </c>
      <c r="J850" s="677">
        <v>0</v>
      </c>
      <c r="K850" s="677">
        <v>0</v>
      </c>
      <c r="L850" s="677">
        <v>0</v>
      </c>
      <c r="M850" s="677">
        <v>0</v>
      </c>
      <c r="N850" s="678">
        <v>0</v>
      </c>
      <c r="O850" s="657">
        <v>0</v>
      </c>
      <c r="P850" s="658">
        <v>0</v>
      </c>
      <c r="Q850" s="658">
        <v>0</v>
      </c>
      <c r="R850" s="658">
        <v>0</v>
      </c>
      <c r="S850" s="658">
        <v>0</v>
      </c>
      <c r="T850" s="658">
        <v>0</v>
      </c>
      <c r="U850" s="658">
        <v>0</v>
      </c>
      <c r="V850" s="658">
        <v>0</v>
      </c>
      <c r="W850" s="658">
        <v>0</v>
      </c>
      <c r="X850" s="658">
        <v>0</v>
      </c>
      <c r="Y850" s="658">
        <v>0</v>
      </c>
      <c r="Z850" s="659">
        <v>0</v>
      </c>
      <c r="AA850" s="679">
        <v>0</v>
      </c>
      <c r="AB850" s="677">
        <v>0</v>
      </c>
      <c r="AC850" s="677">
        <v>0</v>
      </c>
      <c r="AD850" s="658">
        <v>0</v>
      </c>
      <c r="AE850" s="658">
        <v>0</v>
      </c>
      <c r="AF850" s="658"/>
      <c r="AG850" s="658"/>
      <c r="AH850" s="658"/>
      <c r="AI850" s="658"/>
      <c r="AJ850" s="658"/>
      <c r="AK850" s="658"/>
      <c r="AL850" s="658"/>
      <c r="AM850" s="658"/>
      <c r="AN850" s="658">
        <v>0</v>
      </c>
      <c r="AO850" s="658">
        <v>0</v>
      </c>
      <c r="AP850" s="658">
        <v>0</v>
      </c>
      <c r="AQ850" s="658">
        <v>0</v>
      </c>
      <c r="AR850" s="658">
        <v>0</v>
      </c>
      <c r="AS850" s="658">
        <v>0</v>
      </c>
      <c r="AT850" s="658">
        <v>0</v>
      </c>
      <c r="AU850" s="658">
        <v>0</v>
      </c>
      <c r="AV850" s="676">
        <v>0</v>
      </c>
      <c r="AW850" s="677">
        <v>0</v>
      </c>
      <c r="AX850" s="677">
        <v>0</v>
      </c>
      <c r="AY850" s="677">
        <v>0</v>
      </c>
      <c r="AZ850" s="677">
        <v>0</v>
      </c>
      <c r="BA850" s="677">
        <v>0</v>
      </c>
      <c r="BB850" s="677">
        <v>0</v>
      </c>
      <c r="BC850" s="677">
        <v>0</v>
      </c>
      <c r="BD850" s="677">
        <v>0</v>
      </c>
      <c r="BE850" s="678">
        <v>0</v>
      </c>
      <c r="BF850" s="417"/>
      <c r="BG850" s="408"/>
      <c r="BH850" s="408"/>
      <c r="BI850" s="408"/>
      <c r="BJ850" s="408"/>
      <c r="BK850" s="408"/>
    </row>
    <row r="851" spans="1:63" s="390" customFormat="1" ht="12.75">
      <c r="A851" s="410"/>
      <c r="B851" s="360" t="s">
        <v>374</v>
      </c>
      <c r="C851" s="676">
        <v>0</v>
      </c>
      <c r="D851" s="677">
        <v>0</v>
      </c>
      <c r="E851" s="677">
        <v>0</v>
      </c>
      <c r="F851" s="677">
        <v>0</v>
      </c>
      <c r="G851" s="677">
        <v>0</v>
      </c>
      <c r="H851" s="677">
        <v>0</v>
      </c>
      <c r="I851" s="677">
        <v>0</v>
      </c>
      <c r="J851" s="677">
        <v>0</v>
      </c>
      <c r="K851" s="677">
        <v>0</v>
      </c>
      <c r="L851" s="677">
        <v>0</v>
      </c>
      <c r="M851" s="677">
        <v>0</v>
      </c>
      <c r="N851" s="678">
        <v>0</v>
      </c>
      <c r="O851" s="657"/>
      <c r="P851" s="658"/>
      <c r="Q851" s="658"/>
      <c r="R851" s="658"/>
      <c r="S851" s="658"/>
      <c r="T851" s="658"/>
      <c r="U851" s="658"/>
      <c r="V851" s="658"/>
      <c r="W851" s="658"/>
      <c r="X851" s="658"/>
      <c r="Y851" s="658"/>
      <c r="Z851" s="659"/>
      <c r="AA851" s="679">
        <v>0</v>
      </c>
      <c r="AB851" s="677">
        <v>0</v>
      </c>
      <c r="AC851" s="677">
        <v>0</v>
      </c>
      <c r="AD851" s="658">
        <v>0</v>
      </c>
      <c r="AE851" s="658">
        <v>0</v>
      </c>
      <c r="AF851" s="658"/>
      <c r="AG851" s="658"/>
      <c r="AH851" s="658"/>
      <c r="AI851" s="658"/>
      <c r="AJ851" s="658"/>
      <c r="AK851" s="658"/>
      <c r="AL851" s="658"/>
      <c r="AM851" s="658"/>
      <c r="AN851" s="658">
        <v>0</v>
      </c>
      <c r="AO851" s="658">
        <v>0</v>
      </c>
      <c r="AP851" s="658">
        <v>0</v>
      </c>
      <c r="AQ851" s="658">
        <v>0</v>
      </c>
      <c r="AR851" s="658">
        <v>0</v>
      </c>
      <c r="AS851" s="658">
        <v>0</v>
      </c>
      <c r="AT851" s="658">
        <v>0</v>
      </c>
      <c r="AU851" s="658">
        <v>0</v>
      </c>
      <c r="AV851" s="676"/>
      <c r="AW851" s="677"/>
      <c r="AX851" s="677"/>
      <c r="AY851" s="677"/>
      <c r="AZ851" s="677"/>
      <c r="BA851" s="677"/>
      <c r="BB851" s="677"/>
      <c r="BC851" s="677"/>
      <c r="BD851" s="677"/>
      <c r="BE851" s="678">
        <v>0</v>
      </c>
      <c r="BF851" s="417"/>
      <c r="BG851" s="408"/>
      <c r="BH851" s="408"/>
      <c r="BI851" s="408"/>
      <c r="BJ851" s="408"/>
      <c r="BK851" s="408"/>
    </row>
    <row r="852" spans="1:63" s="390" customFormat="1" ht="12.75">
      <c r="A852" s="410"/>
      <c r="B852" s="360" t="s">
        <v>375</v>
      </c>
      <c r="C852" s="676">
        <v>0</v>
      </c>
      <c r="D852" s="677">
        <v>0</v>
      </c>
      <c r="E852" s="677">
        <v>0</v>
      </c>
      <c r="F852" s="677">
        <v>0</v>
      </c>
      <c r="G852" s="677">
        <v>0</v>
      </c>
      <c r="H852" s="677">
        <v>0</v>
      </c>
      <c r="I852" s="677">
        <v>0</v>
      </c>
      <c r="J852" s="677">
        <v>0</v>
      </c>
      <c r="K852" s="677">
        <v>0</v>
      </c>
      <c r="L852" s="677">
        <v>0</v>
      </c>
      <c r="M852" s="677">
        <v>0</v>
      </c>
      <c r="N852" s="678">
        <v>0</v>
      </c>
      <c r="O852" s="657"/>
      <c r="P852" s="658"/>
      <c r="Q852" s="658"/>
      <c r="R852" s="658"/>
      <c r="S852" s="658"/>
      <c r="T852" s="658"/>
      <c r="U852" s="658"/>
      <c r="V852" s="658"/>
      <c r="W852" s="658"/>
      <c r="X852" s="658"/>
      <c r="Y852" s="658"/>
      <c r="Z852" s="659"/>
      <c r="AA852" s="679">
        <v>0</v>
      </c>
      <c r="AB852" s="677">
        <v>0</v>
      </c>
      <c r="AC852" s="677">
        <v>0</v>
      </c>
      <c r="AD852" s="658">
        <v>0</v>
      </c>
      <c r="AE852" s="658">
        <v>0</v>
      </c>
      <c r="AF852" s="658"/>
      <c r="AG852" s="658"/>
      <c r="AH852" s="658"/>
      <c r="AI852" s="658"/>
      <c r="AJ852" s="658"/>
      <c r="AK852" s="658"/>
      <c r="AL852" s="658"/>
      <c r="AM852" s="658"/>
      <c r="AN852" s="658">
        <v>0</v>
      </c>
      <c r="AO852" s="658">
        <v>0</v>
      </c>
      <c r="AP852" s="658">
        <v>0</v>
      </c>
      <c r="AQ852" s="658">
        <v>0</v>
      </c>
      <c r="AR852" s="658">
        <v>0</v>
      </c>
      <c r="AS852" s="658">
        <v>0</v>
      </c>
      <c r="AT852" s="658">
        <v>0</v>
      </c>
      <c r="AU852" s="658">
        <v>0</v>
      </c>
      <c r="AV852" s="676"/>
      <c r="AW852" s="677"/>
      <c r="AX852" s="677"/>
      <c r="AY852" s="677"/>
      <c r="AZ852" s="677"/>
      <c r="BA852" s="677"/>
      <c r="BB852" s="677"/>
      <c r="BC852" s="677"/>
      <c r="BD852" s="677"/>
      <c r="BE852" s="678">
        <v>0</v>
      </c>
      <c r="BF852" s="417"/>
      <c r="BG852" s="408"/>
      <c r="BH852" s="408"/>
      <c r="BI852" s="408"/>
      <c r="BJ852" s="408"/>
      <c r="BK852" s="408"/>
    </row>
    <row r="853" spans="1:63" s="390" customFormat="1" ht="12.75">
      <c r="A853" s="410"/>
      <c r="B853" s="360" t="s">
        <v>376</v>
      </c>
      <c r="C853" s="676">
        <v>0</v>
      </c>
      <c r="D853" s="677">
        <v>0</v>
      </c>
      <c r="E853" s="677">
        <v>0</v>
      </c>
      <c r="F853" s="677">
        <v>0</v>
      </c>
      <c r="G853" s="677">
        <v>0</v>
      </c>
      <c r="H853" s="677">
        <v>0</v>
      </c>
      <c r="I853" s="677">
        <v>0</v>
      </c>
      <c r="J853" s="677">
        <v>0</v>
      </c>
      <c r="K853" s="677">
        <v>0</v>
      </c>
      <c r="L853" s="677">
        <v>0</v>
      </c>
      <c r="M853" s="677">
        <v>0</v>
      </c>
      <c r="N853" s="678">
        <v>0</v>
      </c>
      <c r="O853" s="657"/>
      <c r="P853" s="658"/>
      <c r="Q853" s="658"/>
      <c r="R853" s="658"/>
      <c r="S853" s="658"/>
      <c r="T853" s="658"/>
      <c r="U853" s="658"/>
      <c r="V853" s="658"/>
      <c r="W853" s="658"/>
      <c r="X853" s="658"/>
      <c r="Y853" s="658"/>
      <c r="Z853" s="659"/>
      <c r="AA853" s="679">
        <v>0</v>
      </c>
      <c r="AB853" s="677">
        <v>0</v>
      </c>
      <c r="AC853" s="677">
        <v>0</v>
      </c>
      <c r="AD853" s="658">
        <v>0</v>
      </c>
      <c r="AE853" s="658">
        <v>0</v>
      </c>
      <c r="AF853" s="658"/>
      <c r="AG853" s="658"/>
      <c r="AH853" s="658"/>
      <c r="AI853" s="658"/>
      <c r="AJ853" s="658"/>
      <c r="AK853" s="658"/>
      <c r="AL853" s="658"/>
      <c r="AM853" s="658"/>
      <c r="AN853" s="658">
        <v>0</v>
      </c>
      <c r="AO853" s="658">
        <v>0</v>
      </c>
      <c r="AP853" s="658">
        <v>0</v>
      </c>
      <c r="AQ853" s="658">
        <v>0</v>
      </c>
      <c r="AR853" s="658">
        <v>0</v>
      </c>
      <c r="AS853" s="658">
        <v>0</v>
      </c>
      <c r="AT853" s="658">
        <v>0</v>
      </c>
      <c r="AU853" s="658">
        <v>0</v>
      </c>
      <c r="AV853" s="676"/>
      <c r="AW853" s="677"/>
      <c r="AX853" s="677"/>
      <c r="AY853" s="677"/>
      <c r="AZ853" s="677"/>
      <c r="BA853" s="677"/>
      <c r="BB853" s="677"/>
      <c r="BC853" s="677"/>
      <c r="BD853" s="677"/>
      <c r="BE853" s="678">
        <v>0</v>
      </c>
      <c r="BF853" s="417"/>
      <c r="BG853" s="408"/>
      <c r="BH853" s="408"/>
      <c r="BI853" s="408"/>
      <c r="BJ853" s="408"/>
      <c r="BK853" s="408"/>
    </row>
    <row r="854" spans="1:63" s="390" customFormat="1" ht="12.75">
      <c r="A854" s="410"/>
      <c r="B854" s="360" t="s">
        <v>377</v>
      </c>
      <c r="C854" s="676">
        <v>0</v>
      </c>
      <c r="D854" s="677">
        <v>0</v>
      </c>
      <c r="E854" s="677">
        <v>0</v>
      </c>
      <c r="F854" s="677">
        <v>0</v>
      </c>
      <c r="G854" s="677">
        <v>0</v>
      </c>
      <c r="H854" s="677">
        <v>0</v>
      </c>
      <c r="I854" s="677">
        <v>0</v>
      </c>
      <c r="J854" s="677">
        <v>0</v>
      </c>
      <c r="K854" s="677">
        <v>0</v>
      </c>
      <c r="L854" s="677">
        <v>0</v>
      </c>
      <c r="M854" s="677">
        <v>0</v>
      </c>
      <c r="N854" s="678">
        <v>0</v>
      </c>
      <c r="O854" s="657"/>
      <c r="P854" s="658"/>
      <c r="Q854" s="658"/>
      <c r="R854" s="658"/>
      <c r="S854" s="658"/>
      <c r="T854" s="658"/>
      <c r="U854" s="658"/>
      <c r="V854" s="658"/>
      <c r="W854" s="658"/>
      <c r="X854" s="658"/>
      <c r="Y854" s="658"/>
      <c r="Z854" s="659"/>
      <c r="AA854" s="679">
        <v>0</v>
      </c>
      <c r="AB854" s="677">
        <v>0</v>
      </c>
      <c r="AC854" s="677">
        <v>0</v>
      </c>
      <c r="AD854" s="658">
        <v>0</v>
      </c>
      <c r="AE854" s="658">
        <v>0</v>
      </c>
      <c r="AF854" s="658"/>
      <c r="AG854" s="658"/>
      <c r="AH854" s="658"/>
      <c r="AI854" s="658"/>
      <c r="AJ854" s="658"/>
      <c r="AK854" s="658"/>
      <c r="AL854" s="658"/>
      <c r="AM854" s="658"/>
      <c r="AN854" s="658">
        <v>0</v>
      </c>
      <c r="AO854" s="658">
        <v>0</v>
      </c>
      <c r="AP854" s="658">
        <v>0</v>
      </c>
      <c r="AQ854" s="658">
        <v>0</v>
      </c>
      <c r="AR854" s="658">
        <v>0</v>
      </c>
      <c r="AS854" s="658">
        <v>0</v>
      </c>
      <c r="AT854" s="658">
        <v>0</v>
      </c>
      <c r="AU854" s="658">
        <v>0</v>
      </c>
      <c r="AV854" s="676"/>
      <c r="AW854" s="677"/>
      <c r="AX854" s="677"/>
      <c r="AY854" s="677"/>
      <c r="AZ854" s="677"/>
      <c r="BA854" s="677"/>
      <c r="BB854" s="677"/>
      <c r="BC854" s="677"/>
      <c r="BD854" s="677"/>
      <c r="BE854" s="678">
        <v>0</v>
      </c>
      <c r="BF854" s="417"/>
      <c r="BG854" s="408"/>
      <c r="BH854" s="408"/>
      <c r="BI854" s="408"/>
      <c r="BJ854" s="408"/>
      <c r="BK854" s="408"/>
    </row>
    <row r="855" spans="1:63" s="390" customFormat="1" ht="12.75">
      <c r="A855" s="410"/>
      <c r="B855" s="360" t="s">
        <v>67</v>
      </c>
      <c r="C855" s="676">
        <v>0</v>
      </c>
      <c r="D855" s="677">
        <v>0</v>
      </c>
      <c r="E855" s="677">
        <v>0</v>
      </c>
      <c r="F855" s="677">
        <v>0</v>
      </c>
      <c r="G855" s="677">
        <v>0</v>
      </c>
      <c r="H855" s="677">
        <v>0</v>
      </c>
      <c r="I855" s="677">
        <v>0</v>
      </c>
      <c r="J855" s="677">
        <v>0</v>
      </c>
      <c r="K855" s="677">
        <v>0</v>
      </c>
      <c r="L855" s="677">
        <v>0</v>
      </c>
      <c r="M855" s="677">
        <v>0</v>
      </c>
      <c r="N855" s="678">
        <v>0</v>
      </c>
      <c r="O855" s="657"/>
      <c r="P855" s="658"/>
      <c r="Q855" s="658"/>
      <c r="R855" s="658"/>
      <c r="S855" s="658"/>
      <c r="T855" s="658"/>
      <c r="U855" s="658"/>
      <c r="V855" s="658"/>
      <c r="W855" s="658"/>
      <c r="X855" s="658"/>
      <c r="Y855" s="658"/>
      <c r="Z855" s="659"/>
      <c r="AA855" s="679">
        <v>0</v>
      </c>
      <c r="AB855" s="677">
        <v>0</v>
      </c>
      <c r="AC855" s="677">
        <v>0</v>
      </c>
      <c r="AD855" s="658">
        <v>0</v>
      </c>
      <c r="AE855" s="658">
        <v>0</v>
      </c>
      <c r="AF855" s="658"/>
      <c r="AG855" s="658"/>
      <c r="AH855" s="658"/>
      <c r="AI855" s="658"/>
      <c r="AJ855" s="658"/>
      <c r="AK855" s="658"/>
      <c r="AL855" s="658"/>
      <c r="AM855" s="658"/>
      <c r="AN855" s="658">
        <v>0</v>
      </c>
      <c r="AO855" s="658">
        <v>0</v>
      </c>
      <c r="AP855" s="658">
        <v>0</v>
      </c>
      <c r="AQ855" s="658">
        <v>0</v>
      </c>
      <c r="AR855" s="658">
        <v>0</v>
      </c>
      <c r="AS855" s="658">
        <v>0</v>
      </c>
      <c r="AT855" s="658">
        <v>0</v>
      </c>
      <c r="AU855" s="658">
        <v>0</v>
      </c>
      <c r="AV855" s="676"/>
      <c r="AW855" s="677"/>
      <c r="AX855" s="677"/>
      <c r="AY855" s="677"/>
      <c r="AZ855" s="677"/>
      <c r="BA855" s="677"/>
      <c r="BB855" s="677"/>
      <c r="BC855" s="677"/>
      <c r="BD855" s="677"/>
      <c r="BE855" s="678">
        <v>0</v>
      </c>
      <c r="BF855" s="417"/>
      <c r="BG855" s="408"/>
      <c r="BH855" s="408"/>
      <c r="BI855" s="408"/>
      <c r="BJ855" s="408"/>
      <c r="BK855" s="408"/>
    </row>
    <row r="856" spans="1:63" s="408" customFormat="1" ht="12.75">
      <c r="A856" s="411"/>
      <c r="B856" s="413" t="s">
        <v>100</v>
      </c>
      <c r="C856" s="657">
        <v>0</v>
      </c>
      <c r="D856" s="658">
        <v>0</v>
      </c>
      <c r="E856" s="658">
        <v>62.355000000000011</v>
      </c>
      <c r="F856" s="658">
        <v>3.1</v>
      </c>
      <c r="G856" s="658">
        <v>105.0484</v>
      </c>
      <c r="H856" s="658">
        <v>12.620000000000001</v>
      </c>
      <c r="I856" s="658">
        <v>3.2800000000000002</v>
      </c>
      <c r="J856" s="658">
        <v>0.56000000000000005</v>
      </c>
      <c r="K856" s="658">
        <v>86.88000000000001</v>
      </c>
      <c r="L856" s="658">
        <v>17.55</v>
      </c>
      <c r="M856" s="658">
        <v>257.5634</v>
      </c>
      <c r="N856" s="659">
        <v>33.83</v>
      </c>
      <c r="O856" s="657">
        <v>0</v>
      </c>
      <c r="P856" s="658">
        <v>0</v>
      </c>
      <c r="Q856" s="658">
        <v>0</v>
      </c>
      <c r="R856" s="658">
        <v>0</v>
      </c>
      <c r="S856" s="658">
        <v>0</v>
      </c>
      <c r="T856" s="658">
        <v>0</v>
      </c>
      <c r="U856" s="658">
        <v>0</v>
      </c>
      <c r="V856" s="658">
        <v>0</v>
      </c>
      <c r="W856" s="658">
        <v>0</v>
      </c>
      <c r="X856" s="658">
        <v>0</v>
      </c>
      <c r="Y856" s="658">
        <v>0</v>
      </c>
      <c r="Z856" s="659">
        <v>0</v>
      </c>
      <c r="AA856" s="660">
        <v>1480.6075169986443</v>
      </c>
      <c r="AB856" s="677">
        <v>0</v>
      </c>
      <c r="AC856" s="677">
        <v>0</v>
      </c>
      <c r="AD856" s="658">
        <v>62.355000000000011</v>
      </c>
      <c r="AE856" s="658">
        <v>3.1</v>
      </c>
      <c r="AF856" s="658">
        <v>0</v>
      </c>
      <c r="AG856" s="658">
        <v>0</v>
      </c>
      <c r="AH856" s="658">
        <v>0</v>
      </c>
      <c r="AI856" s="658">
        <v>0</v>
      </c>
      <c r="AJ856" s="658">
        <v>17.593</v>
      </c>
      <c r="AK856" s="658">
        <v>1.8</v>
      </c>
      <c r="AL856" s="658">
        <v>44.762000000000008</v>
      </c>
      <c r="AM856" s="658">
        <v>1.3</v>
      </c>
      <c r="AN856" s="658">
        <v>105.0484</v>
      </c>
      <c r="AO856" s="658">
        <v>12.620000000000001</v>
      </c>
      <c r="AP856" s="658">
        <v>3.2800000000000002</v>
      </c>
      <c r="AQ856" s="658">
        <v>0.56000000000000005</v>
      </c>
      <c r="AR856" s="658">
        <v>86.88000000000001</v>
      </c>
      <c r="AS856" s="658">
        <v>17.55</v>
      </c>
      <c r="AT856" s="658">
        <v>257.5634</v>
      </c>
      <c r="AU856" s="658">
        <v>33.83</v>
      </c>
      <c r="AV856" s="657">
        <v>0</v>
      </c>
      <c r="AW856" s="658">
        <v>401.05294498000001</v>
      </c>
      <c r="AX856" s="658">
        <v>0</v>
      </c>
      <c r="AY856" s="658">
        <v>0</v>
      </c>
      <c r="AZ856" s="658">
        <v>162.21681012000002</v>
      </c>
      <c r="BA856" s="658">
        <v>238.83613485999999</v>
      </c>
      <c r="BB856" s="658">
        <v>674.49525002864414</v>
      </c>
      <c r="BC856" s="658">
        <v>7.6271186399999999</v>
      </c>
      <c r="BD856" s="658">
        <v>397.43220335000001</v>
      </c>
      <c r="BE856" s="659">
        <v>1480.6075169986443</v>
      </c>
      <c r="BF856" s="417"/>
    </row>
    <row r="857" spans="1:63" s="390" customFormat="1" ht="12.75">
      <c r="A857" s="411"/>
      <c r="B857" s="347" t="s">
        <v>361</v>
      </c>
      <c r="C857" s="657">
        <v>0</v>
      </c>
      <c r="D857" s="658">
        <v>0</v>
      </c>
      <c r="E857" s="658">
        <v>62.355000000000011</v>
      </c>
      <c r="F857" s="658">
        <v>3.1</v>
      </c>
      <c r="G857" s="658">
        <v>105.0484</v>
      </c>
      <c r="H857" s="658">
        <v>12.620000000000001</v>
      </c>
      <c r="I857" s="658">
        <v>3.2800000000000002</v>
      </c>
      <c r="J857" s="658">
        <v>0.56000000000000005</v>
      </c>
      <c r="K857" s="658">
        <v>86.88000000000001</v>
      </c>
      <c r="L857" s="658">
        <v>17.55</v>
      </c>
      <c r="M857" s="658">
        <v>257.5634</v>
      </c>
      <c r="N857" s="659">
        <v>33.83</v>
      </c>
      <c r="O857" s="657">
        <v>0</v>
      </c>
      <c r="P857" s="658">
        <v>0</v>
      </c>
      <c r="Q857" s="658">
        <v>0</v>
      </c>
      <c r="R857" s="658">
        <v>0</v>
      </c>
      <c r="S857" s="658">
        <v>0</v>
      </c>
      <c r="T857" s="658">
        <v>0</v>
      </c>
      <c r="U857" s="658">
        <v>0</v>
      </c>
      <c r="V857" s="658">
        <v>0</v>
      </c>
      <c r="W857" s="658">
        <v>0</v>
      </c>
      <c r="X857" s="658">
        <v>0</v>
      </c>
      <c r="Y857" s="658">
        <v>0</v>
      </c>
      <c r="Z857" s="659">
        <v>0</v>
      </c>
      <c r="AA857" s="660">
        <v>1480.6075169986443</v>
      </c>
      <c r="AB857" s="677">
        <v>0</v>
      </c>
      <c r="AC857" s="677">
        <v>0</v>
      </c>
      <c r="AD857" s="658">
        <v>62.355000000000011</v>
      </c>
      <c r="AE857" s="658">
        <v>3.1</v>
      </c>
      <c r="AF857" s="658">
        <v>0</v>
      </c>
      <c r="AG857" s="658">
        <v>0</v>
      </c>
      <c r="AH857" s="658">
        <v>0</v>
      </c>
      <c r="AI857" s="658">
        <v>0</v>
      </c>
      <c r="AJ857" s="658">
        <v>17.593</v>
      </c>
      <c r="AK857" s="658">
        <v>1.8</v>
      </c>
      <c r="AL857" s="658">
        <v>44.762000000000008</v>
      </c>
      <c r="AM857" s="658">
        <v>1.3</v>
      </c>
      <c r="AN857" s="658">
        <v>105.0484</v>
      </c>
      <c r="AO857" s="658">
        <v>12.620000000000001</v>
      </c>
      <c r="AP857" s="658">
        <v>3.2800000000000002</v>
      </c>
      <c r="AQ857" s="658">
        <v>0.56000000000000005</v>
      </c>
      <c r="AR857" s="658">
        <v>86.88000000000001</v>
      </c>
      <c r="AS857" s="658">
        <v>17.55</v>
      </c>
      <c r="AT857" s="658">
        <v>257.5634</v>
      </c>
      <c r="AU857" s="658">
        <v>33.83</v>
      </c>
      <c r="AV857" s="657">
        <v>0</v>
      </c>
      <c r="AW857" s="658">
        <v>401.05294498000001</v>
      </c>
      <c r="AX857" s="658">
        <v>0</v>
      </c>
      <c r="AY857" s="658">
        <v>0</v>
      </c>
      <c r="AZ857" s="658">
        <v>162.21681012000002</v>
      </c>
      <c r="BA857" s="658">
        <v>238.83613485999999</v>
      </c>
      <c r="BB857" s="658">
        <v>674.49525002864414</v>
      </c>
      <c r="BC857" s="658">
        <v>7.6271186399999999</v>
      </c>
      <c r="BD857" s="658">
        <v>397.43220335000001</v>
      </c>
      <c r="BE857" s="659">
        <v>1480.6075169986443</v>
      </c>
      <c r="BF857" s="417"/>
      <c r="BG857" s="408"/>
      <c r="BH857" s="408"/>
      <c r="BI857" s="408"/>
      <c r="BJ857" s="408"/>
      <c r="BK857" s="408"/>
    </row>
    <row r="858" spans="1:63" s="390" customFormat="1" ht="12.75">
      <c r="A858" s="411"/>
      <c r="B858" s="347" t="s">
        <v>362</v>
      </c>
      <c r="C858" s="657">
        <v>0</v>
      </c>
      <c r="D858" s="658">
        <v>0</v>
      </c>
      <c r="E858" s="658">
        <v>61.475000000000009</v>
      </c>
      <c r="F858" s="658">
        <v>0</v>
      </c>
      <c r="G858" s="658">
        <v>105.0484</v>
      </c>
      <c r="H858" s="658">
        <v>0</v>
      </c>
      <c r="I858" s="658">
        <v>3.2800000000000002</v>
      </c>
      <c r="J858" s="658">
        <v>0</v>
      </c>
      <c r="K858" s="658">
        <v>86.88000000000001</v>
      </c>
      <c r="L858" s="658">
        <v>0</v>
      </c>
      <c r="M858" s="658">
        <v>256.68340000000001</v>
      </c>
      <c r="N858" s="659">
        <v>0</v>
      </c>
      <c r="O858" s="657">
        <v>0</v>
      </c>
      <c r="P858" s="658">
        <v>0</v>
      </c>
      <c r="Q858" s="658">
        <v>0</v>
      </c>
      <c r="R858" s="658">
        <v>0</v>
      </c>
      <c r="S858" s="658">
        <v>0</v>
      </c>
      <c r="T858" s="658">
        <v>0</v>
      </c>
      <c r="U858" s="658">
        <v>0</v>
      </c>
      <c r="V858" s="658">
        <v>0</v>
      </c>
      <c r="W858" s="658">
        <v>0</v>
      </c>
      <c r="X858" s="658">
        <v>0</v>
      </c>
      <c r="Y858" s="658">
        <v>0</v>
      </c>
      <c r="Z858" s="659">
        <v>0</v>
      </c>
      <c r="AA858" s="660">
        <v>1022.1188272699999</v>
      </c>
      <c r="AB858" s="677">
        <v>0</v>
      </c>
      <c r="AC858" s="677">
        <v>0</v>
      </c>
      <c r="AD858" s="658">
        <v>61.475000000000009</v>
      </c>
      <c r="AE858" s="658">
        <v>0</v>
      </c>
      <c r="AF858" s="658">
        <v>0</v>
      </c>
      <c r="AG858" s="658">
        <v>0</v>
      </c>
      <c r="AH858" s="658">
        <v>0</v>
      </c>
      <c r="AI858" s="658">
        <v>0</v>
      </c>
      <c r="AJ858" s="658">
        <v>17.593</v>
      </c>
      <c r="AK858" s="658">
        <v>0</v>
      </c>
      <c r="AL858" s="658">
        <v>43.882000000000005</v>
      </c>
      <c r="AM858" s="658">
        <v>0</v>
      </c>
      <c r="AN858" s="658">
        <v>105.0484</v>
      </c>
      <c r="AO858" s="658">
        <v>0</v>
      </c>
      <c r="AP858" s="658">
        <v>3.2800000000000002</v>
      </c>
      <c r="AQ858" s="658">
        <v>0</v>
      </c>
      <c r="AR858" s="658">
        <v>86.88000000000001</v>
      </c>
      <c r="AS858" s="658">
        <v>0</v>
      </c>
      <c r="AT858" s="658">
        <v>256.68340000000001</v>
      </c>
      <c r="AU858" s="658">
        <v>0</v>
      </c>
      <c r="AV858" s="657">
        <v>0</v>
      </c>
      <c r="AW858" s="658">
        <v>270.11047212</v>
      </c>
      <c r="AX858" s="658">
        <v>0</v>
      </c>
      <c r="AY858" s="658">
        <v>0</v>
      </c>
      <c r="AZ858" s="658">
        <v>53.228363850000001</v>
      </c>
      <c r="BA858" s="658">
        <v>216.88210827</v>
      </c>
      <c r="BB858" s="658">
        <v>424.89774225999997</v>
      </c>
      <c r="BC858" s="658">
        <v>5.8916655599999999</v>
      </c>
      <c r="BD858" s="658">
        <v>321.21894732999999</v>
      </c>
      <c r="BE858" s="659">
        <v>1022.1188272699999</v>
      </c>
      <c r="BF858" s="417"/>
      <c r="BG858" s="408"/>
      <c r="BH858" s="408"/>
      <c r="BI858" s="408"/>
      <c r="BJ858" s="408"/>
      <c r="BK858" s="408"/>
    </row>
    <row r="859" spans="1:63" s="390" customFormat="1" ht="12.75">
      <c r="A859" s="411"/>
      <c r="B859" s="347" t="s">
        <v>363</v>
      </c>
      <c r="C859" s="657">
        <v>0</v>
      </c>
      <c r="D859" s="658">
        <v>0</v>
      </c>
      <c r="E859" s="658">
        <v>49.591000000000008</v>
      </c>
      <c r="F859" s="658">
        <v>0</v>
      </c>
      <c r="G859" s="658">
        <v>102.705</v>
      </c>
      <c r="H859" s="658">
        <v>0</v>
      </c>
      <c r="I859" s="658">
        <v>2.5300000000000002</v>
      </c>
      <c r="J859" s="658">
        <v>0</v>
      </c>
      <c r="K859" s="658">
        <v>55.650000000000006</v>
      </c>
      <c r="L859" s="658">
        <v>0</v>
      </c>
      <c r="M859" s="658">
        <v>210.476</v>
      </c>
      <c r="N859" s="659">
        <v>0</v>
      </c>
      <c r="O859" s="657">
        <v>0</v>
      </c>
      <c r="P859" s="658">
        <v>0</v>
      </c>
      <c r="Q859" s="658">
        <v>0</v>
      </c>
      <c r="R859" s="658">
        <v>0</v>
      </c>
      <c r="S859" s="658">
        <v>0</v>
      </c>
      <c r="T859" s="658">
        <v>0</v>
      </c>
      <c r="U859" s="658">
        <v>0</v>
      </c>
      <c r="V859" s="658">
        <v>0</v>
      </c>
      <c r="W859" s="658">
        <v>0</v>
      </c>
      <c r="X859" s="658">
        <v>0</v>
      </c>
      <c r="Y859" s="658">
        <v>0</v>
      </c>
      <c r="Z859" s="659">
        <v>0</v>
      </c>
      <c r="AA859" s="660">
        <v>828.40176869000015</v>
      </c>
      <c r="AB859" s="677">
        <v>0</v>
      </c>
      <c r="AC859" s="677">
        <v>0</v>
      </c>
      <c r="AD859" s="658">
        <v>49.591000000000008</v>
      </c>
      <c r="AE859" s="658">
        <v>0</v>
      </c>
      <c r="AF859" s="658">
        <v>0</v>
      </c>
      <c r="AG859" s="658">
        <v>0</v>
      </c>
      <c r="AH859" s="658">
        <v>0</v>
      </c>
      <c r="AI859" s="658">
        <v>0</v>
      </c>
      <c r="AJ859" s="658">
        <v>7.6680000000000001</v>
      </c>
      <c r="AK859" s="658">
        <v>0</v>
      </c>
      <c r="AL859" s="658">
        <v>41.923000000000002</v>
      </c>
      <c r="AM859" s="658">
        <v>0</v>
      </c>
      <c r="AN859" s="658">
        <v>102.705</v>
      </c>
      <c r="AO859" s="658">
        <v>0</v>
      </c>
      <c r="AP859" s="658">
        <v>2.5300000000000002</v>
      </c>
      <c r="AQ859" s="658">
        <v>0</v>
      </c>
      <c r="AR859" s="658">
        <v>55.650000000000006</v>
      </c>
      <c r="AS859" s="658">
        <v>0</v>
      </c>
      <c r="AT859" s="658">
        <v>210.476</v>
      </c>
      <c r="AU859" s="658">
        <v>0</v>
      </c>
      <c r="AV859" s="657">
        <v>0</v>
      </c>
      <c r="AW859" s="658">
        <v>221.61368379999999</v>
      </c>
      <c r="AX859" s="658">
        <v>0</v>
      </c>
      <c r="AY859" s="658">
        <v>0</v>
      </c>
      <c r="AZ859" s="658">
        <v>11.35804136</v>
      </c>
      <c r="BA859" s="658">
        <v>210.25564244</v>
      </c>
      <c r="BB859" s="658">
        <v>418.90311355</v>
      </c>
      <c r="BC859" s="658">
        <v>4.3811598800000002</v>
      </c>
      <c r="BD859" s="658">
        <v>183.50381146000001</v>
      </c>
      <c r="BE859" s="659">
        <v>828.40176869000015</v>
      </c>
      <c r="BF859" s="417"/>
      <c r="BG859" s="408"/>
      <c r="BH859" s="408"/>
      <c r="BI859" s="408"/>
      <c r="BJ859" s="408"/>
      <c r="BK859" s="408"/>
    </row>
    <row r="860" spans="1:63" s="390" customFormat="1" ht="12.75">
      <c r="A860" s="411"/>
      <c r="B860" s="347" t="s">
        <v>364</v>
      </c>
      <c r="C860" s="657">
        <v>0</v>
      </c>
      <c r="D860" s="658">
        <v>0</v>
      </c>
      <c r="E860" s="658">
        <v>0</v>
      </c>
      <c r="F860" s="658">
        <v>0</v>
      </c>
      <c r="G860" s="658">
        <v>0</v>
      </c>
      <c r="H860" s="658">
        <v>0</v>
      </c>
      <c r="I860" s="658">
        <v>0</v>
      </c>
      <c r="J860" s="658">
        <v>0</v>
      </c>
      <c r="K860" s="658">
        <v>0</v>
      </c>
      <c r="L860" s="658">
        <v>0</v>
      </c>
      <c r="M860" s="658">
        <v>0</v>
      </c>
      <c r="N860" s="659">
        <v>0</v>
      </c>
      <c r="O860" s="657">
        <v>0</v>
      </c>
      <c r="P860" s="658">
        <v>0</v>
      </c>
      <c r="Q860" s="658">
        <v>0</v>
      </c>
      <c r="R860" s="658">
        <v>0</v>
      </c>
      <c r="S860" s="658">
        <v>0</v>
      </c>
      <c r="T860" s="658">
        <v>0</v>
      </c>
      <c r="U860" s="658">
        <v>0</v>
      </c>
      <c r="V860" s="658">
        <v>0</v>
      </c>
      <c r="W860" s="658">
        <v>0</v>
      </c>
      <c r="X860" s="658">
        <v>0</v>
      </c>
      <c r="Y860" s="658">
        <v>0</v>
      </c>
      <c r="Z860" s="659">
        <v>0</v>
      </c>
      <c r="AA860" s="660">
        <v>0</v>
      </c>
      <c r="AB860" s="677">
        <v>0</v>
      </c>
      <c r="AC860" s="677">
        <v>0</v>
      </c>
      <c r="AD860" s="658">
        <v>0</v>
      </c>
      <c r="AE860" s="658">
        <v>0</v>
      </c>
      <c r="AF860" s="658">
        <v>0</v>
      </c>
      <c r="AG860" s="658">
        <v>0</v>
      </c>
      <c r="AH860" s="658">
        <v>0</v>
      </c>
      <c r="AI860" s="658">
        <v>0</v>
      </c>
      <c r="AJ860" s="658">
        <v>0</v>
      </c>
      <c r="AK860" s="658">
        <v>0</v>
      </c>
      <c r="AL860" s="658">
        <v>0</v>
      </c>
      <c r="AM860" s="658">
        <v>0</v>
      </c>
      <c r="AN860" s="658">
        <v>0</v>
      </c>
      <c r="AO860" s="658">
        <v>0</v>
      </c>
      <c r="AP860" s="658">
        <v>0</v>
      </c>
      <c r="AQ860" s="658">
        <v>0</v>
      </c>
      <c r="AR860" s="658">
        <v>0</v>
      </c>
      <c r="AS860" s="658">
        <v>0</v>
      </c>
      <c r="AT860" s="658">
        <v>0</v>
      </c>
      <c r="AU860" s="658">
        <v>0</v>
      </c>
      <c r="AV860" s="657">
        <v>0</v>
      </c>
      <c r="AW860" s="658">
        <v>0</v>
      </c>
      <c r="AX860" s="658">
        <v>0</v>
      </c>
      <c r="AY860" s="658">
        <v>0</v>
      </c>
      <c r="AZ860" s="658">
        <v>0</v>
      </c>
      <c r="BA860" s="658">
        <v>0</v>
      </c>
      <c r="BB860" s="658">
        <v>0</v>
      </c>
      <c r="BC860" s="658">
        <v>0</v>
      </c>
      <c r="BD860" s="658">
        <v>0</v>
      </c>
      <c r="BE860" s="659">
        <v>0</v>
      </c>
      <c r="BF860" s="417"/>
      <c r="BG860" s="408"/>
      <c r="BH860" s="408"/>
      <c r="BI860" s="408"/>
      <c r="BJ860" s="408"/>
      <c r="BK860" s="408"/>
    </row>
    <row r="861" spans="1:63" s="390" customFormat="1" ht="12.75">
      <c r="A861" s="411"/>
      <c r="B861" s="347" t="s">
        <v>365</v>
      </c>
      <c r="C861" s="657">
        <v>0</v>
      </c>
      <c r="D861" s="658">
        <v>0</v>
      </c>
      <c r="E861" s="658">
        <v>0</v>
      </c>
      <c r="F861" s="658">
        <v>0</v>
      </c>
      <c r="G861" s="658">
        <v>0</v>
      </c>
      <c r="H861" s="658">
        <v>0</v>
      </c>
      <c r="I861" s="658">
        <v>0</v>
      </c>
      <c r="J861" s="658">
        <v>0</v>
      </c>
      <c r="K861" s="658">
        <v>0</v>
      </c>
      <c r="L861" s="658">
        <v>0</v>
      </c>
      <c r="M861" s="658">
        <v>0</v>
      </c>
      <c r="N861" s="659">
        <v>0</v>
      </c>
      <c r="O861" s="657">
        <v>0</v>
      </c>
      <c r="P861" s="658">
        <v>0</v>
      </c>
      <c r="Q861" s="658">
        <v>0</v>
      </c>
      <c r="R861" s="658">
        <v>0</v>
      </c>
      <c r="S861" s="658">
        <v>0</v>
      </c>
      <c r="T861" s="658">
        <v>0</v>
      </c>
      <c r="U861" s="658">
        <v>0</v>
      </c>
      <c r="V861" s="658">
        <v>0</v>
      </c>
      <c r="W861" s="658">
        <v>0</v>
      </c>
      <c r="X861" s="658">
        <v>0</v>
      </c>
      <c r="Y861" s="658">
        <v>0</v>
      </c>
      <c r="Z861" s="659">
        <v>0</v>
      </c>
      <c r="AA861" s="660">
        <v>0</v>
      </c>
      <c r="AB861" s="677">
        <v>0</v>
      </c>
      <c r="AC861" s="677">
        <v>0</v>
      </c>
      <c r="AD861" s="658">
        <v>0</v>
      </c>
      <c r="AE861" s="658">
        <v>0</v>
      </c>
      <c r="AF861" s="658">
        <v>0</v>
      </c>
      <c r="AG861" s="658">
        <v>0</v>
      </c>
      <c r="AH861" s="658">
        <v>0</v>
      </c>
      <c r="AI861" s="658">
        <v>0</v>
      </c>
      <c r="AJ861" s="658">
        <v>0</v>
      </c>
      <c r="AK861" s="658">
        <v>0</v>
      </c>
      <c r="AL861" s="658">
        <v>0</v>
      </c>
      <c r="AM861" s="658">
        <v>0</v>
      </c>
      <c r="AN861" s="658">
        <v>0</v>
      </c>
      <c r="AO861" s="658">
        <v>0</v>
      </c>
      <c r="AP861" s="658">
        <v>0</v>
      </c>
      <c r="AQ861" s="658">
        <v>0</v>
      </c>
      <c r="AR861" s="658">
        <v>0</v>
      </c>
      <c r="AS861" s="658">
        <v>0</v>
      </c>
      <c r="AT861" s="658">
        <v>0</v>
      </c>
      <c r="AU861" s="658">
        <v>0</v>
      </c>
      <c r="AV861" s="657">
        <v>0</v>
      </c>
      <c r="AW861" s="658">
        <v>0</v>
      </c>
      <c r="AX861" s="658">
        <v>0</v>
      </c>
      <c r="AY861" s="658">
        <v>0</v>
      </c>
      <c r="AZ861" s="658">
        <v>0</v>
      </c>
      <c r="BA861" s="658">
        <v>0</v>
      </c>
      <c r="BB861" s="658">
        <v>0</v>
      </c>
      <c r="BC861" s="658">
        <v>0</v>
      </c>
      <c r="BD861" s="658">
        <v>0</v>
      </c>
      <c r="BE861" s="659">
        <v>0</v>
      </c>
      <c r="BF861" s="417"/>
      <c r="BG861" s="408"/>
      <c r="BH861" s="408"/>
      <c r="BI861" s="408"/>
      <c r="BJ861" s="408"/>
      <c r="BK861" s="408"/>
    </row>
    <row r="862" spans="1:63" s="390" customFormat="1" ht="12.75">
      <c r="A862" s="411"/>
      <c r="B862" s="347" t="s">
        <v>366</v>
      </c>
      <c r="C862" s="657">
        <v>0</v>
      </c>
      <c r="D862" s="658">
        <v>0</v>
      </c>
      <c r="E862" s="658">
        <v>43.670000000000009</v>
      </c>
      <c r="F862" s="658">
        <v>0</v>
      </c>
      <c r="G862" s="658">
        <v>101.55800000000001</v>
      </c>
      <c r="H862" s="658">
        <v>0</v>
      </c>
      <c r="I862" s="658">
        <v>0.8</v>
      </c>
      <c r="J862" s="658">
        <v>0</v>
      </c>
      <c r="K862" s="658">
        <v>47.335000000000001</v>
      </c>
      <c r="L862" s="658">
        <v>0</v>
      </c>
      <c r="M862" s="658">
        <v>193.363</v>
      </c>
      <c r="N862" s="659">
        <v>0</v>
      </c>
      <c r="O862" s="657">
        <v>0</v>
      </c>
      <c r="P862" s="658">
        <v>0</v>
      </c>
      <c r="Q862" s="658">
        <v>0</v>
      </c>
      <c r="R862" s="658">
        <v>0</v>
      </c>
      <c r="S862" s="658">
        <v>0</v>
      </c>
      <c r="T862" s="658">
        <v>0</v>
      </c>
      <c r="U862" s="658">
        <v>0</v>
      </c>
      <c r="V862" s="658">
        <v>0</v>
      </c>
      <c r="W862" s="658">
        <v>0</v>
      </c>
      <c r="X862" s="658">
        <v>0</v>
      </c>
      <c r="Y862" s="658">
        <v>0</v>
      </c>
      <c r="Z862" s="659">
        <v>0</v>
      </c>
      <c r="AA862" s="660">
        <v>796.53213735999998</v>
      </c>
      <c r="AB862" s="677">
        <v>0</v>
      </c>
      <c r="AC862" s="677">
        <v>0</v>
      </c>
      <c r="AD862" s="658">
        <v>43.670000000000009</v>
      </c>
      <c r="AE862" s="658">
        <v>0</v>
      </c>
      <c r="AF862" s="658">
        <v>0</v>
      </c>
      <c r="AG862" s="658">
        <v>0</v>
      </c>
      <c r="AH862" s="658">
        <v>0</v>
      </c>
      <c r="AI862" s="658">
        <v>0</v>
      </c>
      <c r="AJ862" s="658">
        <v>4.718</v>
      </c>
      <c r="AK862" s="658">
        <v>0</v>
      </c>
      <c r="AL862" s="658">
        <v>38.952000000000005</v>
      </c>
      <c r="AM862" s="658">
        <v>0</v>
      </c>
      <c r="AN862" s="658">
        <v>101.55800000000001</v>
      </c>
      <c r="AO862" s="658">
        <v>0</v>
      </c>
      <c r="AP862" s="658">
        <v>0.8</v>
      </c>
      <c r="AQ862" s="658">
        <v>0</v>
      </c>
      <c r="AR862" s="658">
        <v>47.335000000000001</v>
      </c>
      <c r="AS862" s="658">
        <v>0</v>
      </c>
      <c r="AT862" s="658">
        <v>193.363</v>
      </c>
      <c r="AU862" s="658">
        <v>0</v>
      </c>
      <c r="AV862" s="657">
        <v>0</v>
      </c>
      <c r="AW862" s="658">
        <v>211.70901039</v>
      </c>
      <c r="AX862" s="658">
        <v>0</v>
      </c>
      <c r="AY862" s="658">
        <v>0</v>
      </c>
      <c r="AZ862" s="658">
        <v>9.1594990099999993</v>
      </c>
      <c r="BA862" s="658">
        <v>202.54951138000001</v>
      </c>
      <c r="BB862" s="658">
        <v>415.69052423999995</v>
      </c>
      <c r="BC862" s="658">
        <v>1.6459661799999998</v>
      </c>
      <c r="BD862" s="658">
        <v>167.48663655000001</v>
      </c>
      <c r="BE862" s="659">
        <v>796.53213735999998</v>
      </c>
      <c r="BF862" s="417"/>
      <c r="BG862" s="408"/>
      <c r="BH862" s="408"/>
      <c r="BI862" s="408"/>
      <c r="BJ862" s="408"/>
      <c r="BK862" s="408"/>
    </row>
    <row r="863" spans="1:63" s="390" customFormat="1" ht="12.75">
      <c r="A863" s="411"/>
      <c r="B863" s="347" t="s">
        <v>367</v>
      </c>
      <c r="C863" s="657">
        <v>0</v>
      </c>
      <c r="D863" s="658">
        <v>0</v>
      </c>
      <c r="E863" s="658">
        <v>5.9210000000000003</v>
      </c>
      <c r="F863" s="658">
        <v>0</v>
      </c>
      <c r="G863" s="658">
        <v>1.147</v>
      </c>
      <c r="H863" s="658">
        <v>0</v>
      </c>
      <c r="I863" s="658">
        <v>1.73</v>
      </c>
      <c r="J863" s="658">
        <v>0</v>
      </c>
      <c r="K863" s="658">
        <v>8.3149999999999995</v>
      </c>
      <c r="L863" s="658">
        <v>0</v>
      </c>
      <c r="M863" s="658">
        <v>17.113</v>
      </c>
      <c r="N863" s="659">
        <v>0</v>
      </c>
      <c r="O863" s="657">
        <v>0</v>
      </c>
      <c r="P863" s="658">
        <v>0</v>
      </c>
      <c r="Q863" s="658">
        <v>0</v>
      </c>
      <c r="R863" s="658">
        <v>0</v>
      </c>
      <c r="S863" s="658">
        <v>0</v>
      </c>
      <c r="T863" s="658">
        <v>0</v>
      </c>
      <c r="U863" s="658">
        <v>0</v>
      </c>
      <c r="V863" s="658">
        <v>0</v>
      </c>
      <c r="W863" s="658">
        <v>0</v>
      </c>
      <c r="X863" s="658">
        <v>0</v>
      </c>
      <c r="Y863" s="658">
        <v>0</v>
      </c>
      <c r="Z863" s="659">
        <v>0</v>
      </c>
      <c r="AA863" s="660">
        <v>31.869631330000001</v>
      </c>
      <c r="AB863" s="677">
        <v>0</v>
      </c>
      <c r="AC863" s="677">
        <v>0</v>
      </c>
      <c r="AD863" s="658">
        <v>5.9210000000000003</v>
      </c>
      <c r="AE863" s="658">
        <v>0</v>
      </c>
      <c r="AF863" s="658">
        <v>0</v>
      </c>
      <c r="AG863" s="658">
        <v>0</v>
      </c>
      <c r="AH863" s="658">
        <v>0</v>
      </c>
      <c r="AI863" s="658">
        <v>0</v>
      </c>
      <c r="AJ863" s="658">
        <v>2.95</v>
      </c>
      <c r="AK863" s="658">
        <v>0</v>
      </c>
      <c r="AL863" s="658">
        <v>2.9710000000000001</v>
      </c>
      <c r="AM863" s="658">
        <v>0</v>
      </c>
      <c r="AN863" s="658">
        <v>1.147</v>
      </c>
      <c r="AO863" s="658">
        <v>0</v>
      </c>
      <c r="AP863" s="658">
        <v>1.73</v>
      </c>
      <c r="AQ863" s="658">
        <v>0</v>
      </c>
      <c r="AR863" s="658">
        <v>8.3149999999999995</v>
      </c>
      <c r="AS863" s="658">
        <v>0</v>
      </c>
      <c r="AT863" s="658">
        <v>17.113</v>
      </c>
      <c r="AU863" s="658">
        <v>0</v>
      </c>
      <c r="AV863" s="657">
        <v>0</v>
      </c>
      <c r="AW863" s="658">
        <v>9.9046734100000009</v>
      </c>
      <c r="AX863" s="658">
        <v>0</v>
      </c>
      <c r="AY863" s="658">
        <v>0</v>
      </c>
      <c r="AZ863" s="658">
        <v>2.1985423500000003</v>
      </c>
      <c r="BA863" s="658">
        <v>7.7061310599999997</v>
      </c>
      <c r="BB863" s="658">
        <v>3.2125893099999998</v>
      </c>
      <c r="BC863" s="658">
        <v>2.7351937000000004</v>
      </c>
      <c r="BD863" s="658">
        <v>16.017174910000001</v>
      </c>
      <c r="BE863" s="659">
        <v>31.869631330000001</v>
      </c>
      <c r="BF863" s="417"/>
      <c r="BG863" s="408"/>
      <c r="BH863" s="408"/>
      <c r="BI863" s="408"/>
      <c r="BJ863" s="408"/>
      <c r="BK863" s="408"/>
    </row>
    <row r="864" spans="1:63" s="390" customFormat="1" ht="12.75">
      <c r="A864" s="411"/>
      <c r="B864" s="347" t="s">
        <v>368</v>
      </c>
      <c r="C864" s="657">
        <v>0</v>
      </c>
      <c r="D864" s="658">
        <v>0</v>
      </c>
      <c r="E864" s="658">
        <v>11.884000000000002</v>
      </c>
      <c r="F864" s="658">
        <v>0</v>
      </c>
      <c r="G864" s="658">
        <v>2.3433999999999999</v>
      </c>
      <c r="H864" s="658">
        <v>0</v>
      </c>
      <c r="I864" s="658">
        <v>0.75</v>
      </c>
      <c r="J864" s="658">
        <v>0</v>
      </c>
      <c r="K864" s="658">
        <v>31.229999999999997</v>
      </c>
      <c r="L864" s="658">
        <v>0</v>
      </c>
      <c r="M864" s="658">
        <v>46.207399999999993</v>
      </c>
      <c r="N864" s="659">
        <v>0</v>
      </c>
      <c r="O864" s="657">
        <v>0</v>
      </c>
      <c r="P864" s="658">
        <v>0</v>
      </c>
      <c r="Q864" s="658">
        <v>0</v>
      </c>
      <c r="R864" s="658">
        <v>0</v>
      </c>
      <c r="S864" s="658">
        <v>0</v>
      </c>
      <c r="T864" s="658">
        <v>0</v>
      </c>
      <c r="U864" s="658">
        <v>0</v>
      </c>
      <c r="V864" s="658">
        <v>0</v>
      </c>
      <c r="W864" s="658">
        <v>0</v>
      </c>
      <c r="X864" s="658">
        <v>0</v>
      </c>
      <c r="Y864" s="658">
        <v>0</v>
      </c>
      <c r="Z864" s="659">
        <v>0</v>
      </c>
      <c r="AA864" s="660">
        <v>193.71705858000004</v>
      </c>
      <c r="AB864" s="677">
        <v>0</v>
      </c>
      <c r="AC864" s="677">
        <v>0</v>
      </c>
      <c r="AD864" s="658">
        <v>11.884000000000002</v>
      </c>
      <c r="AE864" s="658">
        <v>0</v>
      </c>
      <c r="AF864" s="658">
        <v>0</v>
      </c>
      <c r="AG864" s="658">
        <v>0</v>
      </c>
      <c r="AH864" s="658">
        <v>0</v>
      </c>
      <c r="AI864" s="658">
        <v>0</v>
      </c>
      <c r="AJ864" s="658">
        <v>9.9250000000000007</v>
      </c>
      <c r="AK864" s="658">
        <v>0</v>
      </c>
      <c r="AL864" s="658">
        <v>1.9590000000000001</v>
      </c>
      <c r="AM864" s="658">
        <v>0</v>
      </c>
      <c r="AN864" s="658">
        <v>2.3433999999999999</v>
      </c>
      <c r="AO864" s="658">
        <v>0</v>
      </c>
      <c r="AP864" s="658">
        <v>0.75</v>
      </c>
      <c r="AQ864" s="658">
        <v>0</v>
      </c>
      <c r="AR864" s="658">
        <v>31.229999999999997</v>
      </c>
      <c r="AS864" s="658">
        <v>0</v>
      </c>
      <c r="AT864" s="658">
        <v>46.207399999999993</v>
      </c>
      <c r="AU864" s="658">
        <v>0</v>
      </c>
      <c r="AV864" s="657">
        <v>0</v>
      </c>
      <c r="AW864" s="658">
        <v>48.49678832</v>
      </c>
      <c r="AX864" s="658">
        <v>0</v>
      </c>
      <c r="AY864" s="658">
        <v>0</v>
      </c>
      <c r="AZ864" s="658">
        <v>41.87032249</v>
      </c>
      <c r="BA864" s="658">
        <v>6.6264658300000008</v>
      </c>
      <c r="BB864" s="658">
        <v>5.9946287099999997</v>
      </c>
      <c r="BC864" s="658">
        <v>1.5105056800000001</v>
      </c>
      <c r="BD864" s="658">
        <v>137.71513587000001</v>
      </c>
      <c r="BE864" s="659">
        <v>193.71705858000004</v>
      </c>
      <c r="BF864" s="417"/>
      <c r="BG864" s="408"/>
      <c r="BH864" s="408"/>
      <c r="BI864" s="408"/>
      <c r="BJ864" s="408"/>
      <c r="BK864" s="408"/>
    </row>
    <row r="865" spans="1:63" s="390" customFormat="1" ht="12.75">
      <c r="A865" s="411"/>
      <c r="B865" s="347" t="s">
        <v>369</v>
      </c>
      <c r="C865" s="657">
        <v>0</v>
      </c>
      <c r="D865" s="658">
        <v>0</v>
      </c>
      <c r="E865" s="658">
        <v>0</v>
      </c>
      <c r="F865" s="658">
        <v>0</v>
      </c>
      <c r="G865" s="658">
        <v>0</v>
      </c>
      <c r="H865" s="658">
        <v>0</v>
      </c>
      <c r="I865" s="658">
        <v>0</v>
      </c>
      <c r="J865" s="658">
        <v>0</v>
      </c>
      <c r="K865" s="658">
        <v>0</v>
      </c>
      <c r="L865" s="658">
        <v>0</v>
      </c>
      <c r="M865" s="658">
        <v>0</v>
      </c>
      <c r="N865" s="659">
        <v>0</v>
      </c>
      <c r="O865" s="657">
        <v>0</v>
      </c>
      <c r="P865" s="658">
        <v>0</v>
      </c>
      <c r="Q865" s="658">
        <v>0</v>
      </c>
      <c r="R865" s="658">
        <v>0</v>
      </c>
      <c r="S865" s="658">
        <v>0</v>
      </c>
      <c r="T865" s="658">
        <v>0</v>
      </c>
      <c r="U865" s="658">
        <v>0</v>
      </c>
      <c r="V865" s="658">
        <v>0</v>
      </c>
      <c r="W865" s="658">
        <v>0</v>
      </c>
      <c r="X865" s="658">
        <v>0</v>
      </c>
      <c r="Y865" s="658">
        <v>0</v>
      </c>
      <c r="Z865" s="659">
        <v>0</v>
      </c>
      <c r="AA865" s="660">
        <v>0</v>
      </c>
      <c r="AB865" s="677">
        <v>0</v>
      </c>
      <c r="AC865" s="677">
        <v>0</v>
      </c>
      <c r="AD865" s="658">
        <v>0</v>
      </c>
      <c r="AE865" s="658">
        <v>0</v>
      </c>
      <c r="AF865" s="658">
        <v>0</v>
      </c>
      <c r="AG865" s="658">
        <v>0</v>
      </c>
      <c r="AH865" s="658">
        <v>0</v>
      </c>
      <c r="AI865" s="658">
        <v>0</v>
      </c>
      <c r="AJ865" s="658">
        <v>0</v>
      </c>
      <c r="AK865" s="658">
        <v>0</v>
      </c>
      <c r="AL865" s="658">
        <v>0</v>
      </c>
      <c r="AM865" s="658">
        <v>0</v>
      </c>
      <c r="AN865" s="658">
        <v>0</v>
      </c>
      <c r="AO865" s="658">
        <v>0</v>
      </c>
      <c r="AP865" s="658">
        <v>0</v>
      </c>
      <c r="AQ865" s="658">
        <v>0</v>
      </c>
      <c r="AR865" s="658">
        <v>0</v>
      </c>
      <c r="AS865" s="658">
        <v>0</v>
      </c>
      <c r="AT865" s="658">
        <v>0</v>
      </c>
      <c r="AU865" s="658">
        <v>0</v>
      </c>
      <c r="AV865" s="657">
        <v>0</v>
      </c>
      <c r="AW865" s="658">
        <v>0</v>
      </c>
      <c r="AX865" s="658">
        <v>0</v>
      </c>
      <c r="AY865" s="658">
        <v>0</v>
      </c>
      <c r="AZ865" s="658">
        <v>0</v>
      </c>
      <c r="BA865" s="658">
        <v>0</v>
      </c>
      <c r="BB865" s="658">
        <v>0</v>
      </c>
      <c r="BC865" s="658">
        <v>0</v>
      </c>
      <c r="BD865" s="658">
        <v>0</v>
      </c>
      <c r="BE865" s="659">
        <v>0</v>
      </c>
      <c r="BF865" s="417"/>
      <c r="BG865" s="408"/>
      <c r="BH865" s="408"/>
      <c r="BI865" s="408"/>
      <c r="BJ865" s="408"/>
      <c r="BK865" s="408"/>
    </row>
    <row r="866" spans="1:63" s="390" customFormat="1" ht="12.75">
      <c r="A866" s="411"/>
      <c r="B866" s="347" t="s">
        <v>370</v>
      </c>
      <c r="C866" s="657">
        <v>0</v>
      </c>
      <c r="D866" s="658">
        <v>0</v>
      </c>
      <c r="E866" s="658">
        <v>0</v>
      </c>
      <c r="F866" s="658">
        <v>0</v>
      </c>
      <c r="G866" s="658">
        <v>0</v>
      </c>
      <c r="H866" s="658">
        <v>0</v>
      </c>
      <c r="I866" s="658">
        <v>0</v>
      </c>
      <c r="J866" s="658">
        <v>0</v>
      </c>
      <c r="K866" s="658">
        <v>0</v>
      </c>
      <c r="L866" s="658">
        <v>0</v>
      </c>
      <c r="M866" s="658">
        <v>0</v>
      </c>
      <c r="N866" s="659">
        <v>0</v>
      </c>
      <c r="O866" s="657">
        <v>0</v>
      </c>
      <c r="P866" s="658">
        <v>0</v>
      </c>
      <c r="Q866" s="658">
        <v>0</v>
      </c>
      <c r="R866" s="658">
        <v>0</v>
      </c>
      <c r="S866" s="658">
        <v>0</v>
      </c>
      <c r="T866" s="658">
        <v>0</v>
      </c>
      <c r="U866" s="658">
        <v>0</v>
      </c>
      <c r="V866" s="658">
        <v>0</v>
      </c>
      <c r="W866" s="658">
        <v>0</v>
      </c>
      <c r="X866" s="658">
        <v>0</v>
      </c>
      <c r="Y866" s="658">
        <v>0</v>
      </c>
      <c r="Z866" s="659">
        <v>0</v>
      </c>
      <c r="AA866" s="660">
        <v>0</v>
      </c>
      <c r="AB866" s="677">
        <v>0</v>
      </c>
      <c r="AC866" s="677">
        <v>0</v>
      </c>
      <c r="AD866" s="658">
        <v>0</v>
      </c>
      <c r="AE866" s="658">
        <v>0</v>
      </c>
      <c r="AF866" s="658">
        <v>0</v>
      </c>
      <c r="AG866" s="658">
        <v>0</v>
      </c>
      <c r="AH866" s="658">
        <v>0</v>
      </c>
      <c r="AI866" s="658">
        <v>0</v>
      </c>
      <c r="AJ866" s="658">
        <v>0</v>
      </c>
      <c r="AK866" s="658">
        <v>0</v>
      </c>
      <c r="AL866" s="658">
        <v>0</v>
      </c>
      <c r="AM866" s="658">
        <v>0</v>
      </c>
      <c r="AN866" s="658">
        <v>0</v>
      </c>
      <c r="AO866" s="658">
        <v>0</v>
      </c>
      <c r="AP866" s="658">
        <v>0</v>
      </c>
      <c r="AQ866" s="658">
        <v>0</v>
      </c>
      <c r="AR866" s="658">
        <v>0</v>
      </c>
      <c r="AS866" s="658">
        <v>0</v>
      </c>
      <c r="AT866" s="658">
        <v>0</v>
      </c>
      <c r="AU866" s="658">
        <v>0</v>
      </c>
      <c r="AV866" s="657">
        <v>0</v>
      </c>
      <c r="AW866" s="658">
        <v>0</v>
      </c>
      <c r="AX866" s="658">
        <v>0</v>
      </c>
      <c r="AY866" s="658">
        <v>0</v>
      </c>
      <c r="AZ866" s="658">
        <v>0</v>
      </c>
      <c r="BA866" s="658">
        <v>0</v>
      </c>
      <c r="BB866" s="658">
        <v>0</v>
      </c>
      <c r="BC866" s="658">
        <v>0</v>
      </c>
      <c r="BD866" s="658">
        <v>0</v>
      </c>
      <c r="BE866" s="659">
        <v>0</v>
      </c>
      <c r="BF866" s="417"/>
      <c r="BG866" s="408"/>
      <c r="BH866" s="408"/>
      <c r="BI866" s="408"/>
      <c r="BJ866" s="408"/>
      <c r="BK866" s="408"/>
    </row>
    <row r="867" spans="1:63" s="390" customFormat="1" ht="12.75">
      <c r="A867" s="411"/>
      <c r="B867" s="347" t="s">
        <v>371</v>
      </c>
      <c r="C867" s="657">
        <v>0</v>
      </c>
      <c r="D867" s="658">
        <v>0</v>
      </c>
      <c r="E867" s="658">
        <v>11.419</v>
      </c>
      <c r="F867" s="658">
        <v>0</v>
      </c>
      <c r="G867" s="658">
        <v>1.8433999999999999</v>
      </c>
      <c r="H867" s="658">
        <v>0</v>
      </c>
      <c r="I867" s="658">
        <v>0.3</v>
      </c>
      <c r="J867" s="658">
        <v>0</v>
      </c>
      <c r="K867" s="658">
        <v>24.265000000000001</v>
      </c>
      <c r="L867" s="658">
        <v>0</v>
      </c>
      <c r="M867" s="658">
        <v>37.82739999999999</v>
      </c>
      <c r="N867" s="659">
        <v>0</v>
      </c>
      <c r="O867" s="657">
        <v>0</v>
      </c>
      <c r="P867" s="658">
        <v>0</v>
      </c>
      <c r="Q867" s="658">
        <v>0</v>
      </c>
      <c r="R867" s="658">
        <v>0</v>
      </c>
      <c r="S867" s="658">
        <v>0</v>
      </c>
      <c r="T867" s="658">
        <v>0</v>
      </c>
      <c r="U867" s="658">
        <v>0</v>
      </c>
      <c r="V867" s="658">
        <v>0</v>
      </c>
      <c r="W867" s="658">
        <v>0</v>
      </c>
      <c r="X867" s="658">
        <v>0</v>
      </c>
      <c r="Y867" s="658">
        <v>0</v>
      </c>
      <c r="Z867" s="659">
        <v>0</v>
      </c>
      <c r="AA867" s="660">
        <v>173.98726406</v>
      </c>
      <c r="AB867" s="677">
        <v>0</v>
      </c>
      <c r="AC867" s="677">
        <v>0</v>
      </c>
      <c r="AD867" s="658">
        <v>11.419</v>
      </c>
      <c r="AE867" s="658">
        <v>0</v>
      </c>
      <c r="AF867" s="658">
        <v>0</v>
      </c>
      <c r="AG867" s="658">
        <v>0</v>
      </c>
      <c r="AH867" s="658">
        <v>0</v>
      </c>
      <c r="AI867" s="658">
        <v>0</v>
      </c>
      <c r="AJ867" s="658">
        <v>9.9250000000000007</v>
      </c>
      <c r="AK867" s="658">
        <v>0</v>
      </c>
      <c r="AL867" s="658">
        <v>1.494</v>
      </c>
      <c r="AM867" s="658">
        <v>0</v>
      </c>
      <c r="AN867" s="658">
        <v>1.8433999999999999</v>
      </c>
      <c r="AO867" s="658">
        <v>0</v>
      </c>
      <c r="AP867" s="658">
        <v>0.3</v>
      </c>
      <c r="AQ867" s="658">
        <v>0</v>
      </c>
      <c r="AR867" s="658">
        <v>24.265000000000001</v>
      </c>
      <c r="AS867" s="658">
        <v>0</v>
      </c>
      <c r="AT867" s="658">
        <v>37.82739999999999</v>
      </c>
      <c r="AU867" s="658">
        <v>0</v>
      </c>
      <c r="AV867" s="657">
        <v>0</v>
      </c>
      <c r="AW867" s="658">
        <v>47.542103140000002</v>
      </c>
      <c r="AX867" s="658">
        <v>0</v>
      </c>
      <c r="AY867" s="658">
        <v>0</v>
      </c>
      <c r="AZ867" s="658">
        <v>41.87032249</v>
      </c>
      <c r="BA867" s="658">
        <v>5.6717806500000005</v>
      </c>
      <c r="BB867" s="658">
        <v>5.1348483099999997</v>
      </c>
      <c r="BC867" s="658">
        <v>0.83561879000000006</v>
      </c>
      <c r="BD867" s="658">
        <v>120.47469382</v>
      </c>
      <c r="BE867" s="659">
        <v>173.98726406</v>
      </c>
      <c r="BF867" s="417"/>
      <c r="BG867" s="408"/>
      <c r="BH867" s="408"/>
      <c r="BI867" s="408"/>
      <c r="BJ867" s="408"/>
      <c r="BK867" s="408"/>
    </row>
    <row r="868" spans="1:63" s="390" customFormat="1" ht="12.75">
      <c r="A868" s="411"/>
      <c r="B868" s="347" t="s">
        <v>372</v>
      </c>
      <c r="C868" s="657">
        <v>0</v>
      </c>
      <c r="D868" s="658">
        <v>0</v>
      </c>
      <c r="E868" s="658">
        <v>0.46499999999999997</v>
      </c>
      <c r="F868" s="658">
        <v>0</v>
      </c>
      <c r="G868" s="658">
        <v>0.5</v>
      </c>
      <c r="H868" s="658">
        <v>0</v>
      </c>
      <c r="I868" s="658">
        <v>0.45</v>
      </c>
      <c r="J868" s="658">
        <v>0</v>
      </c>
      <c r="K868" s="658">
        <v>6.9649999999999999</v>
      </c>
      <c r="L868" s="658">
        <v>0</v>
      </c>
      <c r="M868" s="658">
        <v>8.379999999999999</v>
      </c>
      <c r="N868" s="659">
        <v>0</v>
      </c>
      <c r="O868" s="657">
        <v>0</v>
      </c>
      <c r="P868" s="658">
        <v>0</v>
      </c>
      <c r="Q868" s="658">
        <v>0</v>
      </c>
      <c r="R868" s="658">
        <v>0</v>
      </c>
      <c r="S868" s="658">
        <v>0</v>
      </c>
      <c r="T868" s="658">
        <v>0</v>
      </c>
      <c r="U868" s="658">
        <v>0</v>
      </c>
      <c r="V868" s="658">
        <v>0</v>
      </c>
      <c r="W868" s="658">
        <v>0</v>
      </c>
      <c r="X868" s="658">
        <v>0</v>
      </c>
      <c r="Y868" s="658">
        <v>0</v>
      </c>
      <c r="Z868" s="659">
        <v>0</v>
      </c>
      <c r="AA868" s="660">
        <v>19.729794519999999</v>
      </c>
      <c r="AB868" s="677">
        <v>0</v>
      </c>
      <c r="AC868" s="677">
        <v>0</v>
      </c>
      <c r="AD868" s="658">
        <v>0.46499999999999997</v>
      </c>
      <c r="AE868" s="658">
        <v>0</v>
      </c>
      <c r="AF868" s="658">
        <v>0</v>
      </c>
      <c r="AG868" s="658">
        <v>0</v>
      </c>
      <c r="AH868" s="658">
        <v>0</v>
      </c>
      <c r="AI868" s="658">
        <v>0</v>
      </c>
      <c r="AJ868" s="658">
        <v>0</v>
      </c>
      <c r="AK868" s="658">
        <v>0</v>
      </c>
      <c r="AL868" s="658">
        <v>0.46499999999999997</v>
      </c>
      <c r="AM868" s="658">
        <v>0</v>
      </c>
      <c r="AN868" s="658">
        <v>0.5</v>
      </c>
      <c r="AO868" s="658">
        <v>0</v>
      </c>
      <c r="AP868" s="658">
        <v>0.45</v>
      </c>
      <c r="AQ868" s="658">
        <v>0</v>
      </c>
      <c r="AR868" s="658">
        <v>6.9649999999999999</v>
      </c>
      <c r="AS868" s="658">
        <v>0</v>
      </c>
      <c r="AT868" s="658">
        <v>8.379999999999999</v>
      </c>
      <c r="AU868" s="658">
        <v>0</v>
      </c>
      <c r="AV868" s="657">
        <v>0</v>
      </c>
      <c r="AW868" s="658">
        <v>0.95468518000000013</v>
      </c>
      <c r="AX868" s="658">
        <v>0</v>
      </c>
      <c r="AY868" s="658">
        <v>0</v>
      </c>
      <c r="AZ868" s="658">
        <v>0</v>
      </c>
      <c r="BA868" s="658">
        <v>0.95468518000000013</v>
      </c>
      <c r="BB868" s="658">
        <v>0.8597804</v>
      </c>
      <c r="BC868" s="658">
        <v>0.67488689000000002</v>
      </c>
      <c r="BD868" s="658">
        <v>17.240442050000002</v>
      </c>
      <c r="BE868" s="659">
        <v>19.729794519999999</v>
      </c>
      <c r="BF868" s="417"/>
      <c r="BG868" s="408"/>
      <c r="BH868" s="408"/>
      <c r="BI868" s="408"/>
      <c r="BJ868" s="408"/>
      <c r="BK868" s="408"/>
    </row>
    <row r="869" spans="1:63" s="390" customFormat="1" ht="12.75">
      <c r="A869" s="411"/>
      <c r="B869" s="347" t="s">
        <v>373</v>
      </c>
      <c r="C869" s="657">
        <v>0</v>
      </c>
      <c r="D869" s="658">
        <v>0</v>
      </c>
      <c r="E869" s="658">
        <v>0.88</v>
      </c>
      <c r="F869" s="658">
        <v>3.1</v>
      </c>
      <c r="G869" s="658">
        <v>0</v>
      </c>
      <c r="H869" s="658">
        <v>12.620000000000001</v>
      </c>
      <c r="I869" s="658">
        <v>0</v>
      </c>
      <c r="J869" s="658">
        <v>0.56000000000000005</v>
      </c>
      <c r="K869" s="658">
        <v>0</v>
      </c>
      <c r="L869" s="658">
        <v>17.55</v>
      </c>
      <c r="M869" s="658">
        <v>0.88</v>
      </c>
      <c r="N869" s="659">
        <v>33.83</v>
      </c>
      <c r="O869" s="657">
        <v>0</v>
      </c>
      <c r="P869" s="658">
        <v>0</v>
      </c>
      <c r="Q869" s="658">
        <v>0</v>
      </c>
      <c r="R869" s="658">
        <v>0</v>
      </c>
      <c r="S869" s="658">
        <v>0</v>
      </c>
      <c r="T869" s="658">
        <v>0</v>
      </c>
      <c r="U869" s="658">
        <v>0</v>
      </c>
      <c r="V869" s="658">
        <v>0</v>
      </c>
      <c r="W869" s="658">
        <v>0</v>
      </c>
      <c r="X869" s="658">
        <v>0</v>
      </c>
      <c r="Y869" s="658">
        <v>0</v>
      </c>
      <c r="Z869" s="659">
        <v>0</v>
      </c>
      <c r="AA869" s="660">
        <v>454.58738088864408</v>
      </c>
      <c r="AB869" s="677">
        <v>0</v>
      </c>
      <c r="AC869" s="677">
        <v>0</v>
      </c>
      <c r="AD869" s="658">
        <v>0.88</v>
      </c>
      <c r="AE869" s="658">
        <v>3.1</v>
      </c>
      <c r="AF869" s="658">
        <v>0</v>
      </c>
      <c r="AG869" s="658">
        <v>0</v>
      </c>
      <c r="AH869" s="658">
        <v>0</v>
      </c>
      <c r="AI869" s="658">
        <v>0</v>
      </c>
      <c r="AJ869" s="658">
        <v>0</v>
      </c>
      <c r="AK869" s="658">
        <v>1.8</v>
      </c>
      <c r="AL869" s="658">
        <v>0.88</v>
      </c>
      <c r="AM869" s="658">
        <v>1.3</v>
      </c>
      <c r="AN869" s="658">
        <v>0</v>
      </c>
      <c r="AO869" s="658">
        <v>12.620000000000001</v>
      </c>
      <c r="AP869" s="658">
        <v>0</v>
      </c>
      <c r="AQ869" s="658">
        <v>0.56000000000000005</v>
      </c>
      <c r="AR869" s="658">
        <v>0</v>
      </c>
      <c r="AS869" s="658">
        <v>17.55</v>
      </c>
      <c r="AT869" s="658">
        <v>0.88</v>
      </c>
      <c r="AU869" s="658">
        <v>33.83</v>
      </c>
      <c r="AV869" s="657">
        <v>0</v>
      </c>
      <c r="AW869" s="658">
        <v>127.04116402</v>
      </c>
      <c r="AX869" s="658">
        <v>0</v>
      </c>
      <c r="AY869" s="658">
        <v>0</v>
      </c>
      <c r="AZ869" s="658">
        <v>105.08713743</v>
      </c>
      <c r="BA869" s="658">
        <v>21.954026590000002</v>
      </c>
      <c r="BB869" s="658">
        <v>249.59750776864405</v>
      </c>
      <c r="BC869" s="658">
        <v>1.7354530800000001</v>
      </c>
      <c r="BD869" s="658">
        <v>76.213256020000003</v>
      </c>
      <c r="BE869" s="659">
        <v>454.58738088864408</v>
      </c>
      <c r="BF869" s="417"/>
      <c r="BG869" s="408"/>
      <c r="BH869" s="408"/>
      <c r="BI869" s="408"/>
      <c r="BJ869" s="408"/>
      <c r="BK869" s="408"/>
    </row>
    <row r="870" spans="1:63" s="390" customFormat="1" ht="12.75">
      <c r="A870" s="411"/>
      <c r="B870" s="347" t="s">
        <v>374</v>
      </c>
      <c r="C870" s="657">
        <v>0</v>
      </c>
      <c r="D870" s="658">
        <v>0</v>
      </c>
      <c r="E870" s="658">
        <v>0</v>
      </c>
      <c r="F870" s="658">
        <v>0</v>
      </c>
      <c r="G870" s="658">
        <v>0</v>
      </c>
      <c r="H870" s="658">
        <v>0</v>
      </c>
      <c r="I870" s="658">
        <v>0</v>
      </c>
      <c r="J870" s="658">
        <v>0</v>
      </c>
      <c r="K870" s="658">
        <v>0</v>
      </c>
      <c r="L870" s="658">
        <v>0</v>
      </c>
      <c r="M870" s="658">
        <v>0</v>
      </c>
      <c r="N870" s="659">
        <v>0</v>
      </c>
      <c r="O870" s="657">
        <v>0</v>
      </c>
      <c r="P870" s="658">
        <v>0</v>
      </c>
      <c r="Q870" s="658">
        <v>0</v>
      </c>
      <c r="R870" s="658">
        <v>0</v>
      </c>
      <c r="S870" s="658">
        <v>0</v>
      </c>
      <c r="T870" s="658">
        <v>0</v>
      </c>
      <c r="U870" s="658">
        <v>0</v>
      </c>
      <c r="V870" s="658">
        <v>0</v>
      </c>
      <c r="W870" s="658">
        <v>0</v>
      </c>
      <c r="X870" s="658">
        <v>0</v>
      </c>
      <c r="Y870" s="658">
        <v>0</v>
      </c>
      <c r="Z870" s="659">
        <v>0</v>
      </c>
      <c r="AA870" s="660">
        <v>0</v>
      </c>
      <c r="AB870" s="677">
        <v>0</v>
      </c>
      <c r="AC870" s="677">
        <v>0</v>
      </c>
      <c r="AD870" s="658">
        <v>0</v>
      </c>
      <c r="AE870" s="658">
        <v>0</v>
      </c>
      <c r="AF870" s="658">
        <v>0</v>
      </c>
      <c r="AG870" s="658">
        <v>0</v>
      </c>
      <c r="AH870" s="658">
        <v>0</v>
      </c>
      <c r="AI870" s="658">
        <v>0</v>
      </c>
      <c r="AJ870" s="658">
        <v>0</v>
      </c>
      <c r="AK870" s="658">
        <v>0</v>
      </c>
      <c r="AL870" s="658">
        <v>0</v>
      </c>
      <c r="AM870" s="658">
        <v>0</v>
      </c>
      <c r="AN870" s="658">
        <v>0</v>
      </c>
      <c r="AO870" s="658">
        <v>0</v>
      </c>
      <c r="AP870" s="658">
        <v>0</v>
      </c>
      <c r="AQ870" s="658">
        <v>0</v>
      </c>
      <c r="AR870" s="658">
        <v>0</v>
      </c>
      <c r="AS870" s="658">
        <v>0</v>
      </c>
      <c r="AT870" s="658">
        <v>0</v>
      </c>
      <c r="AU870" s="658">
        <v>0</v>
      </c>
      <c r="AV870" s="657">
        <v>0</v>
      </c>
      <c r="AW870" s="658">
        <v>0</v>
      </c>
      <c r="AX870" s="658">
        <v>0</v>
      </c>
      <c r="AY870" s="658">
        <v>0</v>
      </c>
      <c r="AZ870" s="658">
        <v>0</v>
      </c>
      <c r="BA870" s="658">
        <v>0</v>
      </c>
      <c r="BB870" s="658">
        <v>0</v>
      </c>
      <c r="BC870" s="658">
        <v>0</v>
      </c>
      <c r="BD870" s="658">
        <v>0</v>
      </c>
      <c r="BE870" s="659">
        <v>0</v>
      </c>
      <c r="BF870" s="417"/>
      <c r="BG870" s="408"/>
      <c r="BH870" s="408"/>
      <c r="BI870" s="408"/>
      <c r="BJ870" s="408"/>
      <c r="BK870" s="408"/>
    </row>
    <row r="871" spans="1:63" s="390" customFormat="1" ht="12.75">
      <c r="A871" s="411"/>
      <c r="B871" s="347" t="s">
        <v>375</v>
      </c>
      <c r="C871" s="657">
        <v>0</v>
      </c>
      <c r="D871" s="658">
        <v>0</v>
      </c>
      <c r="E871" s="658">
        <v>0</v>
      </c>
      <c r="F871" s="658">
        <v>0</v>
      </c>
      <c r="G871" s="658">
        <v>0</v>
      </c>
      <c r="H871" s="658">
        <v>0</v>
      </c>
      <c r="I871" s="658">
        <v>0</v>
      </c>
      <c r="J871" s="658">
        <v>0</v>
      </c>
      <c r="K871" s="658">
        <v>0</v>
      </c>
      <c r="L871" s="658">
        <v>0</v>
      </c>
      <c r="M871" s="658">
        <v>0</v>
      </c>
      <c r="N871" s="659">
        <v>0</v>
      </c>
      <c r="O871" s="657">
        <v>0</v>
      </c>
      <c r="P871" s="658">
        <v>0</v>
      </c>
      <c r="Q871" s="658">
        <v>0</v>
      </c>
      <c r="R871" s="658">
        <v>0</v>
      </c>
      <c r="S871" s="658">
        <v>0</v>
      </c>
      <c r="T871" s="658">
        <v>0</v>
      </c>
      <c r="U871" s="658">
        <v>0</v>
      </c>
      <c r="V871" s="658">
        <v>0</v>
      </c>
      <c r="W871" s="658">
        <v>0</v>
      </c>
      <c r="X871" s="658">
        <v>0</v>
      </c>
      <c r="Y871" s="658">
        <v>0</v>
      </c>
      <c r="Z871" s="659">
        <v>0</v>
      </c>
      <c r="AA871" s="660">
        <v>0</v>
      </c>
      <c r="AB871" s="677">
        <v>0</v>
      </c>
      <c r="AC871" s="677">
        <v>0</v>
      </c>
      <c r="AD871" s="658">
        <v>0</v>
      </c>
      <c r="AE871" s="658">
        <v>0</v>
      </c>
      <c r="AF871" s="658">
        <v>0</v>
      </c>
      <c r="AG871" s="658">
        <v>0</v>
      </c>
      <c r="AH871" s="658">
        <v>0</v>
      </c>
      <c r="AI871" s="658">
        <v>0</v>
      </c>
      <c r="AJ871" s="658">
        <v>0</v>
      </c>
      <c r="AK871" s="658">
        <v>0</v>
      </c>
      <c r="AL871" s="658">
        <v>0</v>
      </c>
      <c r="AM871" s="658">
        <v>0</v>
      </c>
      <c r="AN871" s="658">
        <v>0</v>
      </c>
      <c r="AO871" s="658">
        <v>0</v>
      </c>
      <c r="AP871" s="658">
        <v>0</v>
      </c>
      <c r="AQ871" s="658">
        <v>0</v>
      </c>
      <c r="AR871" s="658">
        <v>0</v>
      </c>
      <c r="AS871" s="658">
        <v>0</v>
      </c>
      <c r="AT871" s="658">
        <v>0</v>
      </c>
      <c r="AU871" s="658">
        <v>0</v>
      </c>
      <c r="AV871" s="657">
        <v>0</v>
      </c>
      <c r="AW871" s="658">
        <v>0</v>
      </c>
      <c r="AX871" s="658">
        <v>0</v>
      </c>
      <c r="AY871" s="658">
        <v>0</v>
      </c>
      <c r="AZ871" s="658">
        <v>0</v>
      </c>
      <c r="BA871" s="658">
        <v>0</v>
      </c>
      <c r="BB871" s="658">
        <v>0</v>
      </c>
      <c r="BC871" s="658">
        <v>0</v>
      </c>
      <c r="BD871" s="658">
        <v>0</v>
      </c>
      <c r="BE871" s="659">
        <v>0</v>
      </c>
      <c r="BF871" s="417"/>
      <c r="BG871" s="408"/>
      <c r="BH871" s="408"/>
      <c r="BI871" s="408"/>
      <c r="BJ871" s="408"/>
      <c r="BK871" s="408"/>
    </row>
    <row r="872" spans="1:63" s="390" customFormat="1" ht="12.75">
      <c r="A872" s="411"/>
      <c r="B872" s="347" t="s">
        <v>376</v>
      </c>
      <c r="C872" s="657">
        <v>0</v>
      </c>
      <c r="D872" s="658">
        <v>0</v>
      </c>
      <c r="E872" s="658">
        <v>0.88</v>
      </c>
      <c r="F872" s="658">
        <v>3.1</v>
      </c>
      <c r="G872" s="658">
        <v>0</v>
      </c>
      <c r="H872" s="658">
        <v>12.620000000000001</v>
      </c>
      <c r="I872" s="658">
        <v>0</v>
      </c>
      <c r="J872" s="658">
        <v>0.56000000000000005</v>
      </c>
      <c r="K872" s="658">
        <v>0</v>
      </c>
      <c r="L872" s="658">
        <v>17.55</v>
      </c>
      <c r="M872" s="658">
        <v>0.88</v>
      </c>
      <c r="N872" s="659">
        <v>33.83</v>
      </c>
      <c r="O872" s="657">
        <v>0</v>
      </c>
      <c r="P872" s="658">
        <v>0</v>
      </c>
      <c r="Q872" s="658">
        <v>0</v>
      </c>
      <c r="R872" s="658">
        <v>0</v>
      </c>
      <c r="S872" s="658">
        <v>0</v>
      </c>
      <c r="T872" s="658">
        <v>0</v>
      </c>
      <c r="U872" s="658">
        <v>0</v>
      </c>
      <c r="V872" s="658">
        <v>0</v>
      </c>
      <c r="W872" s="658">
        <v>0</v>
      </c>
      <c r="X872" s="658">
        <v>0</v>
      </c>
      <c r="Y872" s="658">
        <v>0</v>
      </c>
      <c r="Z872" s="659">
        <v>0</v>
      </c>
      <c r="AA872" s="660">
        <v>454.58738088864408</v>
      </c>
      <c r="AB872" s="677">
        <v>0</v>
      </c>
      <c r="AC872" s="677">
        <v>0</v>
      </c>
      <c r="AD872" s="658">
        <v>0.88</v>
      </c>
      <c r="AE872" s="658">
        <v>3.1</v>
      </c>
      <c r="AF872" s="658">
        <v>0</v>
      </c>
      <c r="AG872" s="658">
        <v>0</v>
      </c>
      <c r="AH872" s="658">
        <v>0</v>
      </c>
      <c r="AI872" s="658">
        <v>0</v>
      </c>
      <c r="AJ872" s="658">
        <v>0</v>
      </c>
      <c r="AK872" s="658">
        <v>1.8</v>
      </c>
      <c r="AL872" s="658">
        <v>0.88</v>
      </c>
      <c r="AM872" s="658">
        <v>1.3</v>
      </c>
      <c r="AN872" s="658">
        <v>0</v>
      </c>
      <c r="AO872" s="658">
        <v>12.620000000000001</v>
      </c>
      <c r="AP872" s="658">
        <v>0</v>
      </c>
      <c r="AQ872" s="658">
        <v>0.56000000000000005</v>
      </c>
      <c r="AR872" s="658">
        <v>0</v>
      </c>
      <c r="AS872" s="658">
        <v>17.55</v>
      </c>
      <c r="AT872" s="658">
        <v>0.88</v>
      </c>
      <c r="AU872" s="658">
        <v>33.83</v>
      </c>
      <c r="AV872" s="657">
        <v>0</v>
      </c>
      <c r="AW872" s="658">
        <v>127.04116402</v>
      </c>
      <c r="AX872" s="658">
        <v>0</v>
      </c>
      <c r="AY872" s="658">
        <v>0</v>
      </c>
      <c r="AZ872" s="658">
        <v>105.08713743</v>
      </c>
      <c r="BA872" s="658">
        <v>21.954026590000002</v>
      </c>
      <c r="BB872" s="658">
        <v>249.59750776864405</v>
      </c>
      <c r="BC872" s="658">
        <v>1.7354530800000001</v>
      </c>
      <c r="BD872" s="658">
        <v>76.213256020000003</v>
      </c>
      <c r="BE872" s="659">
        <v>454.58738088864408</v>
      </c>
      <c r="BF872" s="417"/>
      <c r="BG872" s="408"/>
      <c r="BH872" s="408"/>
      <c r="BI872" s="408"/>
      <c r="BJ872" s="408"/>
      <c r="BK872" s="408"/>
    </row>
    <row r="873" spans="1:63" s="390" customFormat="1" ht="12.75">
      <c r="A873" s="411"/>
      <c r="B873" s="347" t="s">
        <v>377</v>
      </c>
      <c r="C873" s="657">
        <v>0</v>
      </c>
      <c r="D873" s="658">
        <v>0</v>
      </c>
      <c r="E873" s="658">
        <v>0</v>
      </c>
      <c r="F873" s="658">
        <v>0</v>
      </c>
      <c r="G873" s="658">
        <v>0</v>
      </c>
      <c r="H873" s="658">
        <v>0</v>
      </c>
      <c r="I873" s="658">
        <v>0</v>
      </c>
      <c r="J873" s="658">
        <v>0</v>
      </c>
      <c r="K873" s="658">
        <v>0</v>
      </c>
      <c r="L873" s="658">
        <v>0</v>
      </c>
      <c r="M873" s="658">
        <v>0</v>
      </c>
      <c r="N873" s="659">
        <v>0</v>
      </c>
      <c r="O873" s="657">
        <v>0</v>
      </c>
      <c r="P873" s="658">
        <v>0</v>
      </c>
      <c r="Q873" s="658">
        <v>0</v>
      </c>
      <c r="R873" s="658">
        <v>0</v>
      </c>
      <c r="S873" s="658">
        <v>0</v>
      </c>
      <c r="T873" s="658">
        <v>0</v>
      </c>
      <c r="U873" s="658">
        <v>0</v>
      </c>
      <c r="V873" s="658">
        <v>0</v>
      </c>
      <c r="W873" s="658">
        <v>0</v>
      </c>
      <c r="X873" s="658">
        <v>0</v>
      </c>
      <c r="Y873" s="658">
        <v>0</v>
      </c>
      <c r="Z873" s="659">
        <v>0</v>
      </c>
      <c r="AA873" s="660">
        <v>0</v>
      </c>
      <c r="AB873" s="677">
        <v>0</v>
      </c>
      <c r="AC873" s="677">
        <v>0</v>
      </c>
      <c r="AD873" s="658">
        <v>0</v>
      </c>
      <c r="AE873" s="658">
        <v>0</v>
      </c>
      <c r="AF873" s="658">
        <v>0</v>
      </c>
      <c r="AG873" s="658">
        <v>0</v>
      </c>
      <c r="AH873" s="658">
        <v>0</v>
      </c>
      <c r="AI873" s="658">
        <v>0</v>
      </c>
      <c r="AJ873" s="658">
        <v>0</v>
      </c>
      <c r="AK873" s="658">
        <v>0</v>
      </c>
      <c r="AL873" s="658">
        <v>0</v>
      </c>
      <c r="AM873" s="658">
        <v>0</v>
      </c>
      <c r="AN873" s="658">
        <v>0</v>
      </c>
      <c r="AO873" s="658">
        <v>0</v>
      </c>
      <c r="AP873" s="658">
        <v>0</v>
      </c>
      <c r="AQ873" s="658">
        <v>0</v>
      </c>
      <c r="AR873" s="658">
        <v>0</v>
      </c>
      <c r="AS873" s="658">
        <v>0</v>
      </c>
      <c r="AT873" s="658">
        <v>0</v>
      </c>
      <c r="AU873" s="658">
        <v>0</v>
      </c>
      <c r="AV873" s="657">
        <v>0</v>
      </c>
      <c r="AW873" s="658">
        <v>0</v>
      </c>
      <c r="AX873" s="658">
        <v>0</v>
      </c>
      <c r="AY873" s="658">
        <v>0</v>
      </c>
      <c r="AZ873" s="658">
        <v>0</v>
      </c>
      <c r="BA873" s="658">
        <v>0</v>
      </c>
      <c r="BB873" s="658">
        <v>0</v>
      </c>
      <c r="BC873" s="658">
        <v>0</v>
      </c>
      <c r="BD873" s="658">
        <v>0</v>
      </c>
      <c r="BE873" s="659">
        <v>0</v>
      </c>
      <c r="BF873" s="417"/>
      <c r="BG873" s="408"/>
      <c r="BH873" s="408"/>
      <c r="BI873" s="408"/>
      <c r="BJ873" s="408"/>
      <c r="BK873" s="408"/>
    </row>
    <row r="874" spans="1:63" s="390" customFormat="1" ht="12.75">
      <c r="A874" s="411"/>
      <c r="B874" s="347" t="s">
        <v>67</v>
      </c>
      <c r="C874" s="657">
        <v>0</v>
      </c>
      <c r="D874" s="658">
        <v>0</v>
      </c>
      <c r="E874" s="658">
        <v>0</v>
      </c>
      <c r="F874" s="658">
        <v>0</v>
      </c>
      <c r="G874" s="658">
        <v>0</v>
      </c>
      <c r="H874" s="658">
        <v>0</v>
      </c>
      <c r="I874" s="658">
        <v>0</v>
      </c>
      <c r="J874" s="658">
        <v>0</v>
      </c>
      <c r="K874" s="658">
        <v>0</v>
      </c>
      <c r="L874" s="658">
        <v>0</v>
      </c>
      <c r="M874" s="658">
        <v>0</v>
      </c>
      <c r="N874" s="659">
        <v>0</v>
      </c>
      <c r="O874" s="657">
        <v>0</v>
      </c>
      <c r="P874" s="658">
        <v>0</v>
      </c>
      <c r="Q874" s="658">
        <v>0</v>
      </c>
      <c r="R874" s="658">
        <v>0</v>
      </c>
      <c r="S874" s="658">
        <v>0</v>
      </c>
      <c r="T874" s="658">
        <v>0</v>
      </c>
      <c r="U874" s="658">
        <v>0</v>
      </c>
      <c r="V874" s="658">
        <v>0</v>
      </c>
      <c r="W874" s="658">
        <v>0</v>
      </c>
      <c r="X874" s="658">
        <v>0</v>
      </c>
      <c r="Y874" s="658">
        <v>0</v>
      </c>
      <c r="Z874" s="659">
        <v>0</v>
      </c>
      <c r="AA874" s="660">
        <v>3.90130884</v>
      </c>
      <c r="AB874" s="677">
        <v>0</v>
      </c>
      <c r="AC874" s="677">
        <v>0</v>
      </c>
      <c r="AD874" s="658">
        <v>0</v>
      </c>
      <c r="AE874" s="658">
        <v>0</v>
      </c>
      <c r="AF874" s="658">
        <v>0</v>
      </c>
      <c r="AG874" s="658">
        <v>0</v>
      </c>
      <c r="AH874" s="658">
        <v>0</v>
      </c>
      <c r="AI874" s="658">
        <v>0</v>
      </c>
      <c r="AJ874" s="658">
        <v>0</v>
      </c>
      <c r="AK874" s="658">
        <v>0</v>
      </c>
      <c r="AL874" s="658">
        <v>0</v>
      </c>
      <c r="AM874" s="658">
        <v>0</v>
      </c>
      <c r="AN874" s="658">
        <v>0</v>
      </c>
      <c r="AO874" s="658">
        <v>0</v>
      </c>
      <c r="AP874" s="658">
        <v>0</v>
      </c>
      <c r="AQ874" s="658">
        <v>0</v>
      </c>
      <c r="AR874" s="658">
        <v>0</v>
      </c>
      <c r="AS874" s="658">
        <v>0</v>
      </c>
      <c r="AT874" s="658">
        <v>0</v>
      </c>
      <c r="AU874" s="658">
        <v>0</v>
      </c>
      <c r="AV874" s="657">
        <v>0</v>
      </c>
      <c r="AW874" s="658">
        <v>3.90130884</v>
      </c>
      <c r="AX874" s="658">
        <v>0</v>
      </c>
      <c r="AY874" s="658">
        <v>0</v>
      </c>
      <c r="AZ874" s="658">
        <v>3.90130884</v>
      </c>
      <c r="BA874" s="658">
        <v>0</v>
      </c>
      <c r="BB874" s="658">
        <v>0</v>
      </c>
      <c r="BC874" s="658">
        <v>0</v>
      </c>
      <c r="BD874" s="658">
        <v>0</v>
      </c>
      <c r="BE874" s="659">
        <v>3.90130884</v>
      </c>
      <c r="BF874" s="417"/>
      <c r="BG874" s="408"/>
      <c r="BH874" s="408"/>
      <c r="BI874" s="408"/>
      <c r="BJ874" s="408"/>
      <c r="BK874" s="408"/>
    </row>
    <row r="875" spans="1:63" s="427" customFormat="1" ht="12.75">
      <c r="A875" s="662"/>
      <c r="B875" s="663" t="s">
        <v>63</v>
      </c>
      <c r="C875" s="664"/>
      <c r="D875" s="665"/>
      <c r="E875" s="665"/>
      <c r="F875" s="665"/>
      <c r="G875" s="665"/>
      <c r="H875" s="665"/>
      <c r="I875" s="665"/>
      <c r="J875" s="665"/>
      <c r="K875" s="665"/>
      <c r="L875" s="665"/>
      <c r="M875" s="665"/>
      <c r="N875" s="666"/>
      <c r="O875" s="664"/>
      <c r="P875" s="665"/>
      <c r="Q875" s="665"/>
      <c r="R875" s="665"/>
      <c r="S875" s="665"/>
      <c r="T875" s="665"/>
      <c r="U875" s="665"/>
      <c r="V875" s="665"/>
      <c r="W875" s="665"/>
      <c r="X875" s="665"/>
      <c r="Y875" s="665"/>
      <c r="Z875" s="666"/>
      <c r="AA875" s="667"/>
      <c r="AB875" s="665">
        <v>0</v>
      </c>
      <c r="AC875" s="665">
        <v>0</v>
      </c>
      <c r="AD875" s="665">
        <v>0</v>
      </c>
      <c r="AE875" s="665">
        <v>0</v>
      </c>
      <c r="AF875" s="665"/>
      <c r="AG875" s="665"/>
      <c r="AH875" s="665"/>
      <c r="AI875" s="665"/>
      <c r="AJ875" s="665"/>
      <c r="AK875" s="665"/>
      <c r="AL875" s="665"/>
      <c r="AM875" s="665"/>
      <c r="AN875" s="665">
        <v>0</v>
      </c>
      <c r="AO875" s="665">
        <v>0</v>
      </c>
      <c r="AP875" s="665">
        <v>0</v>
      </c>
      <c r="AQ875" s="665">
        <v>0</v>
      </c>
      <c r="AR875" s="665">
        <v>0</v>
      </c>
      <c r="AS875" s="665">
        <v>0</v>
      </c>
      <c r="AT875" s="665">
        <v>0</v>
      </c>
      <c r="AU875" s="665">
        <v>0</v>
      </c>
      <c r="AV875" s="664"/>
      <c r="AW875" s="665"/>
      <c r="AX875" s="665"/>
      <c r="AY875" s="665"/>
      <c r="AZ875" s="665"/>
      <c r="BA875" s="665"/>
      <c r="BB875" s="665"/>
      <c r="BC875" s="665"/>
      <c r="BD875" s="665"/>
      <c r="BE875" s="666"/>
      <c r="BF875" s="417"/>
      <c r="BG875" s="408"/>
      <c r="BH875" s="408"/>
      <c r="BI875" s="408"/>
      <c r="BJ875" s="408"/>
      <c r="BK875" s="408"/>
    </row>
    <row r="876" spans="1:63" s="416" customFormat="1" ht="38.25">
      <c r="A876" s="411">
        <v>31</v>
      </c>
      <c r="B876" s="688" t="s">
        <v>101</v>
      </c>
      <c r="C876" s="657">
        <v>3.117</v>
      </c>
      <c r="D876" s="658">
        <v>6.3</v>
      </c>
      <c r="E876" s="658">
        <v>0</v>
      </c>
      <c r="F876" s="658">
        <v>0</v>
      </c>
      <c r="G876" s="658">
        <v>0</v>
      </c>
      <c r="H876" s="658">
        <v>0</v>
      </c>
      <c r="I876" s="658">
        <v>0</v>
      </c>
      <c r="J876" s="658">
        <v>0</v>
      </c>
      <c r="K876" s="658">
        <v>0</v>
      </c>
      <c r="L876" s="658">
        <v>0</v>
      </c>
      <c r="M876" s="658">
        <v>3.117</v>
      </c>
      <c r="N876" s="659">
        <v>6.3</v>
      </c>
      <c r="O876" s="689">
        <v>0</v>
      </c>
      <c r="P876" s="690">
        <v>0</v>
      </c>
      <c r="Q876" s="690">
        <v>0</v>
      </c>
      <c r="R876" s="690">
        <v>0</v>
      </c>
      <c r="S876" s="690">
        <v>0</v>
      </c>
      <c r="T876" s="690">
        <v>0</v>
      </c>
      <c r="U876" s="690">
        <v>0</v>
      </c>
      <c r="V876" s="690">
        <v>0</v>
      </c>
      <c r="W876" s="690">
        <v>0</v>
      </c>
      <c r="X876" s="690">
        <v>0</v>
      </c>
      <c r="Y876" s="690">
        <v>0</v>
      </c>
      <c r="Z876" s="691">
        <v>0</v>
      </c>
      <c r="AA876" s="674">
        <v>70.258867190000004</v>
      </c>
      <c r="AB876" s="677">
        <v>3.117</v>
      </c>
      <c r="AC876" s="677">
        <v>6.3</v>
      </c>
      <c r="AD876" s="690">
        <v>0</v>
      </c>
      <c r="AE876" s="690">
        <v>0</v>
      </c>
      <c r="AF876" s="690"/>
      <c r="AG876" s="690"/>
      <c r="AH876" s="690"/>
      <c r="AI876" s="690"/>
      <c r="AJ876" s="690"/>
      <c r="AK876" s="690"/>
      <c r="AL876" s="690"/>
      <c r="AM876" s="690"/>
      <c r="AN876" s="690">
        <v>0</v>
      </c>
      <c r="AO876" s="690">
        <v>0</v>
      </c>
      <c r="AP876" s="690">
        <v>0</v>
      </c>
      <c r="AQ876" s="690">
        <v>0</v>
      </c>
      <c r="AR876" s="690">
        <v>0</v>
      </c>
      <c r="AS876" s="690">
        <v>0</v>
      </c>
      <c r="AT876" s="690">
        <v>3.117</v>
      </c>
      <c r="AU876" s="690">
        <v>6.3</v>
      </c>
      <c r="AV876" s="657">
        <v>70.258867190000004</v>
      </c>
      <c r="AW876" s="658">
        <v>0</v>
      </c>
      <c r="AX876" s="658">
        <v>0</v>
      </c>
      <c r="AY876" s="658">
        <v>0</v>
      </c>
      <c r="AZ876" s="658">
        <v>0</v>
      </c>
      <c r="BA876" s="658">
        <v>0</v>
      </c>
      <c r="BB876" s="658">
        <v>0</v>
      </c>
      <c r="BC876" s="658">
        <v>0</v>
      </c>
      <c r="BD876" s="658">
        <v>0</v>
      </c>
      <c r="BE876" s="673">
        <v>70.258867190000004</v>
      </c>
      <c r="BF876" s="417"/>
    </row>
    <row r="877" spans="1:63" s="390" customFormat="1" ht="12.75">
      <c r="A877" s="411"/>
      <c r="B877" s="360" t="s">
        <v>361</v>
      </c>
      <c r="C877" s="676">
        <v>3.117</v>
      </c>
      <c r="D877" s="677">
        <v>6.3</v>
      </c>
      <c r="E877" s="677">
        <v>0</v>
      </c>
      <c r="F877" s="677">
        <v>0</v>
      </c>
      <c r="G877" s="677">
        <v>0</v>
      </c>
      <c r="H877" s="677">
        <v>0</v>
      </c>
      <c r="I877" s="677">
        <v>0</v>
      </c>
      <c r="J877" s="677">
        <v>0</v>
      </c>
      <c r="K877" s="677">
        <v>0</v>
      </c>
      <c r="L877" s="677">
        <v>0</v>
      </c>
      <c r="M877" s="677">
        <v>3.117</v>
      </c>
      <c r="N877" s="678">
        <v>6.3</v>
      </c>
      <c r="O877" s="657">
        <v>0</v>
      </c>
      <c r="P877" s="658">
        <v>0</v>
      </c>
      <c r="Q877" s="658">
        <v>0</v>
      </c>
      <c r="R877" s="658">
        <v>0</v>
      </c>
      <c r="S877" s="658">
        <v>0</v>
      </c>
      <c r="T877" s="658">
        <v>0</v>
      </c>
      <c r="U877" s="658">
        <v>0</v>
      </c>
      <c r="V877" s="658">
        <v>0</v>
      </c>
      <c r="W877" s="658">
        <v>0</v>
      </c>
      <c r="X877" s="658">
        <v>0</v>
      </c>
      <c r="Y877" s="658">
        <v>0</v>
      </c>
      <c r="Z877" s="659">
        <v>0</v>
      </c>
      <c r="AA877" s="679">
        <v>70.258867190000004</v>
      </c>
      <c r="AB877" s="677">
        <v>3.117</v>
      </c>
      <c r="AC877" s="677">
        <v>6.3</v>
      </c>
      <c r="AD877" s="658">
        <v>0</v>
      </c>
      <c r="AE877" s="658">
        <v>0</v>
      </c>
      <c r="AF877" s="658"/>
      <c r="AG877" s="658"/>
      <c r="AH877" s="658"/>
      <c r="AI877" s="658"/>
      <c r="AJ877" s="658"/>
      <c r="AK877" s="658"/>
      <c r="AL877" s="658"/>
      <c r="AM877" s="658"/>
      <c r="AN877" s="658">
        <v>0</v>
      </c>
      <c r="AO877" s="658">
        <v>0</v>
      </c>
      <c r="AP877" s="658">
        <v>0</v>
      </c>
      <c r="AQ877" s="658">
        <v>0</v>
      </c>
      <c r="AR877" s="658">
        <v>0</v>
      </c>
      <c r="AS877" s="658">
        <v>0</v>
      </c>
      <c r="AT877" s="658">
        <v>3.117</v>
      </c>
      <c r="AU877" s="658">
        <v>6.3</v>
      </c>
      <c r="AV877" s="676">
        <v>70.258867190000004</v>
      </c>
      <c r="AW877" s="677">
        <v>0</v>
      </c>
      <c r="AX877" s="677">
        <v>0</v>
      </c>
      <c r="AY877" s="677">
        <v>0</v>
      </c>
      <c r="AZ877" s="677">
        <v>0</v>
      </c>
      <c r="BA877" s="677">
        <v>0</v>
      </c>
      <c r="BB877" s="677">
        <v>0</v>
      </c>
      <c r="BC877" s="677">
        <v>0</v>
      </c>
      <c r="BD877" s="677">
        <v>0</v>
      </c>
      <c r="BE877" s="678">
        <v>70.258867190000004</v>
      </c>
      <c r="BF877" s="417"/>
      <c r="BG877" s="408"/>
      <c r="BH877" s="408"/>
      <c r="BI877" s="408"/>
      <c r="BJ877" s="408"/>
      <c r="BK877" s="408"/>
    </row>
    <row r="878" spans="1:63" s="390" customFormat="1" ht="12.75">
      <c r="A878" s="411"/>
      <c r="B878" s="360" t="s">
        <v>362</v>
      </c>
      <c r="C878" s="676">
        <v>3.117</v>
      </c>
      <c r="D878" s="677">
        <v>0</v>
      </c>
      <c r="E878" s="677">
        <v>0</v>
      </c>
      <c r="F878" s="677">
        <v>0</v>
      </c>
      <c r="G878" s="677">
        <v>0</v>
      </c>
      <c r="H878" s="677">
        <v>0</v>
      </c>
      <c r="I878" s="677">
        <v>0</v>
      </c>
      <c r="J878" s="677">
        <v>0</v>
      </c>
      <c r="K878" s="677">
        <v>0</v>
      </c>
      <c r="L878" s="677">
        <v>0</v>
      </c>
      <c r="M878" s="677">
        <v>3.117</v>
      </c>
      <c r="N878" s="678">
        <v>0</v>
      </c>
      <c r="O878" s="657">
        <v>0</v>
      </c>
      <c r="P878" s="658">
        <v>0</v>
      </c>
      <c r="Q878" s="658">
        <v>0</v>
      </c>
      <c r="R878" s="658">
        <v>0</v>
      </c>
      <c r="S878" s="658">
        <v>0</v>
      </c>
      <c r="T878" s="658">
        <v>0</v>
      </c>
      <c r="U878" s="658">
        <v>0</v>
      </c>
      <c r="V878" s="658">
        <v>0</v>
      </c>
      <c r="W878" s="658">
        <v>0</v>
      </c>
      <c r="X878" s="658">
        <v>0</v>
      </c>
      <c r="Y878" s="658">
        <v>0</v>
      </c>
      <c r="Z878" s="659">
        <v>0</v>
      </c>
      <c r="AA878" s="679">
        <v>23.020174559999997</v>
      </c>
      <c r="AB878" s="677">
        <v>3.117</v>
      </c>
      <c r="AC878" s="677">
        <v>0</v>
      </c>
      <c r="AD878" s="658">
        <v>0</v>
      </c>
      <c r="AE878" s="658">
        <v>0</v>
      </c>
      <c r="AF878" s="658"/>
      <c r="AG878" s="658"/>
      <c r="AH878" s="658"/>
      <c r="AI878" s="658"/>
      <c r="AJ878" s="658"/>
      <c r="AK878" s="658"/>
      <c r="AL878" s="658"/>
      <c r="AM878" s="658"/>
      <c r="AN878" s="658">
        <v>0</v>
      </c>
      <c r="AO878" s="658">
        <v>0</v>
      </c>
      <c r="AP878" s="658">
        <v>0</v>
      </c>
      <c r="AQ878" s="658">
        <v>0</v>
      </c>
      <c r="AR878" s="658">
        <v>0</v>
      </c>
      <c r="AS878" s="658">
        <v>0</v>
      </c>
      <c r="AT878" s="658">
        <v>3.117</v>
      </c>
      <c r="AU878" s="658">
        <v>0</v>
      </c>
      <c r="AV878" s="676">
        <v>23.020174559999997</v>
      </c>
      <c r="AW878" s="677">
        <v>0</v>
      </c>
      <c r="AX878" s="677">
        <v>0</v>
      </c>
      <c r="AY878" s="677">
        <v>0</v>
      </c>
      <c r="AZ878" s="677">
        <v>0</v>
      </c>
      <c r="BA878" s="677">
        <v>0</v>
      </c>
      <c r="BB878" s="677">
        <v>0</v>
      </c>
      <c r="BC878" s="677">
        <v>0</v>
      </c>
      <c r="BD878" s="677">
        <v>0</v>
      </c>
      <c r="BE878" s="678">
        <v>23.020174559999997</v>
      </c>
      <c r="BF878" s="417"/>
      <c r="BG878" s="408"/>
      <c r="BH878" s="408"/>
      <c r="BI878" s="408"/>
      <c r="BJ878" s="408"/>
      <c r="BK878" s="408"/>
    </row>
    <row r="879" spans="1:63" s="390" customFormat="1" ht="12.75">
      <c r="A879" s="411"/>
      <c r="B879" s="360" t="s">
        <v>363</v>
      </c>
      <c r="C879" s="676">
        <v>0</v>
      </c>
      <c r="D879" s="677">
        <v>0</v>
      </c>
      <c r="E879" s="677">
        <v>0</v>
      </c>
      <c r="F879" s="677">
        <v>0</v>
      </c>
      <c r="G879" s="677">
        <v>0</v>
      </c>
      <c r="H879" s="677">
        <v>0</v>
      </c>
      <c r="I879" s="677">
        <v>0</v>
      </c>
      <c r="J879" s="677">
        <v>0</v>
      </c>
      <c r="K879" s="677">
        <v>0</v>
      </c>
      <c r="L879" s="677">
        <v>0</v>
      </c>
      <c r="M879" s="677">
        <v>0</v>
      </c>
      <c r="N879" s="678">
        <v>0</v>
      </c>
      <c r="O879" s="657">
        <v>0</v>
      </c>
      <c r="P879" s="658">
        <v>0</v>
      </c>
      <c r="Q879" s="658">
        <v>0</v>
      </c>
      <c r="R879" s="658">
        <v>0</v>
      </c>
      <c r="S879" s="658">
        <v>0</v>
      </c>
      <c r="T879" s="658">
        <v>0</v>
      </c>
      <c r="U879" s="658">
        <v>0</v>
      </c>
      <c r="V879" s="658">
        <v>0</v>
      </c>
      <c r="W879" s="658">
        <v>0</v>
      </c>
      <c r="X879" s="658">
        <v>0</v>
      </c>
      <c r="Y879" s="658">
        <v>0</v>
      </c>
      <c r="Z879" s="659">
        <v>0</v>
      </c>
      <c r="AA879" s="679">
        <v>0</v>
      </c>
      <c r="AB879" s="677">
        <v>0</v>
      </c>
      <c r="AC879" s="677">
        <v>0</v>
      </c>
      <c r="AD879" s="658">
        <v>0</v>
      </c>
      <c r="AE879" s="658">
        <v>0</v>
      </c>
      <c r="AF879" s="658"/>
      <c r="AG879" s="658"/>
      <c r="AH879" s="658"/>
      <c r="AI879" s="658"/>
      <c r="AJ879" s="658"/>
      <c r="AK879" s="658"/>
      <c r="AL879" s="658"/>
      <c r="AM879" s="658"/>
      <c r="AN879" s="658">
        <v>0</v>
      </c>
      <c r="AO879" s="658">
        <v>0</v>
      </c>
      <c r="AP879" s="658">
        <v>0</v>
      </c>
      <c r="AQ879" s="658">
        <v>0</v>
      </c>
      <c r="AR879" s="658">
        <v>0</v>
      </c>
      <c r="AS879" s="658">
        <v>0</v>
      </c>
      <c r="AT879" s="658">
        <v>0</v>
      </c>
      <c r="AU879" s="658">
        <v>0</v>
      </c>
      <c r="AV879" s="676">
        <v>0</v>
      </c>
      <c r="AW879" s="677">
        <v>0</v>
      </c>
      <c r="AX879" s="677">
        <v>0</v>
      </c>
      <c r="AY879" s="677">
        <v>0</v>
      </c>
      <c r="AZ879" s="677">
        <v>0</v>
      </c>
      <c r="BA879" s="677">
        <v>0</v>
      </c>
      <c r="BB879" s="677">
        <v>0</v>
      </c>
      <c r="BC879" s="677">
        <v>0</v>
      </c>
      <c r="BD879" s="677">
        <v>0</v>
      </c>
      <c r="BE879" s="678">
        <v>0</v>
      </c>
      <c r="BF879" s="417"/>
      <c r="BG879" s="408"/>
      <c r="BH879" s="408"/>
      <c r="BI879" s="408"/>
      <c r="BJ879" s="408"/>
      <c r="BK879" s="408"/>
    </row>
    <row r="880" spans="1:63" s="390" customFormat="1" ht="12.75">
      <c r="A880" s="411"/>
      <c r="B880" s="360" t="s">
        <v>364</v>
      </c>
      <c r="C880" s="676">
        <v>0</v>
      </c>
      <c r="D880" s="677">
        <v>0</v>
      </c>
      <c r="E880" s="677">
        <v>0</v>
      </c>
      <c r="F880" s="677">
        <v>0</v>
      </c>
      <c r="G880" s="677">
        <v>0</v>
      </c>
      <c r="H880" s="677">
        <v>0</v>
      </c>
      <c r="I880" s="677">
        <v>0</v>
      </c>
      <c r="J880" s="677">
        <v>0</v>
      </c>
      <c r="K880" s="677">
        <v>0</v>
      </c>
      <c r="L880" s="677">
        <v>0</v>
      </c>
      <c r="M880" s="677">
        <v>0</v>
      </c>
      <c r="N880" s="678">
        <v>0</v>
      </c>
      <c r="O880" s="657"/>
      <c r="P880" s="658"/>
      <c r="Q880" s="658"/>
      <c r="R880" s="658"/>
      <c r="S880" s="658"/>
      <c r="T880" s="658"/>
      <c r="U880" s="658"/>
      <c r="V880" s="658"/>
      <c r="W880" s="658"/>
      <c r="X880" s="658"/>
      <c r="Y880" s="658"/>
      <c r="Z880" s="659"/>
      <c r="AA880" s="679">
        <v>0</v>
      </c>
      <c r="AB880" s="677">
        <v>0</v>
      </c>
      <c r="AC880" s="677">
        <v>0</v>
      </c>
      <c r="AD880" s="658">
        <v>0</v>
      </c>
      <c r="AE880" s="658">
        <v>0</v>
      </c>
      <c r="AF880" s="658"/>
      <c r="AG880" s="658"/>
      <c r="AH880" s="658"/>
      <c r="AI880" s="658"/>
      <c r="AJ880" s="658"/>
      <c r="AK880" s="658"/>
      <c r="AL880" s="658"/>
      <c r="AM880" s="658"/>
      <c r="AN880" s="658">
        <v>0</v>
      </c>
      <c r="AO880" s="658">
        <v>0</v>
      </c>
      <c r="AP880" s="658">
        <v>0</v>
      </c>
      <c r="AQ880" s="658">
        <v>0</v>
      </c>
      <c r="AR880" s="658">
        <v>0</v>
      </c>
      <c r="AS880" s="658">
        <v>0</v>
      </c>
      <c r="AT880" s="658">
        <v>0</v>
      </c>
      <c r="AU880" s="658">
        <v>0</v>
      </c>
      <c r="AV880" s="676"/>
      <c r="AW880" s="677"/>
      <c r="AX880" s="677"/>
      <c r="AY880" s="677"/>
      <c r="AZ880" s="677"/>
      <c r="BA880" s="677"/>
      <c r="BB880" s="677"/>
      <c r="BC880" s="677"/>
      <c r="BD880" s="677"/>
      <c r="BE880" s="678">
        <v>0</v>
      </c>
      <c r="BF880" s="417"/>
      <c r="BG880" s="408"/>
      <c r="BH880" s="408"/>
      <c r="BI880" s="408"/>
      <c r="BJ880" s="408"/>
      <c r="BK880" s="408"/>
    </row>
    <row r="881" spans="1:63" s="390" customFormat="1" ht="12.75">
      <c r="A881" s="411"/>
      <c r="B881" s="360" t="s">
        <v>365</v>
      </c>
      <c r="C881" s="676">
        <v>0</v>
      </c>
      <c r="D881" s="677">
        <v>0</v>
      </c>
      <c r="E881" s="677">
        <v>0</v>
      </c>
      <c r="F881" s="677">
        <v>0</v>
      </c>
      <c r="G881" s="677">
        <v>0</v>
      </c>
      <c r="H881" s="677">
        <v>0</v>
      </c>
      <c r="I881" s="677">
        <v>0</v>
      </c>
      <c r="J881" s="677">
        <v>0</v>
      </c>
      <c r="K881" s="677">
        <v>0</v>
      </c>
      <c r="L881" s="677">
        <v>0</v>
      </c>
      <c r="M881" s="677">
        <v>0</v>
      </c>
      <c r="N881" s="678">
        <v>0</v>
      </c>
      <c r="O881" s="657"/>
      <c r="P881" s="658"/>
      <c r="Q881" s="658"/>
      <c r="R881" s="658"/>
      <c r="S881" s="658"/>
      <c r="T881" s="658"/>
      <c r="U881" s="658"/>
      <c r="V881" s="658"/>
      <c r="W881" s="658"/>
      <c r="X881" s="658"/>
      <c r="Y881" s="658"/>
      <c r="Z881" s="659"/>
      <c r="AA881" s="679">
        <v>0</v>
      </c>
      <c r="AB881" s="677">
        <v>0</v>
      </c>
      <c r="AC881" s="677">
        <v>0</v>
      </c>
      <c r="AD881" s="658">
        <v>0</v>
      </c>
      <c r="AE881" s="658">
        <v>0</v>
      </c>
      <c r="AF881" s="658"/>
      <c r="AG881" s="658"/>
      <c r="AH881" s="658"/>
      <c r="AI881" s="658"/>
      <c r="AJ881" s="658"/>
      <c r="AK881" s="658"/>
      <c r="AL881" s="658"/>
      <c r="AM881" s="658"/>
      <c r="AN881" s="658">
        <v>0</v>
      </c>
      <c r="AO881" s="658">
        <v>0</v>
      </c>
      <c r="AP881" s="658">
        <v>0</v>
      </c>
      <c r="AQ881" s="658">
        <v>0</v>
      </c>
      <c r="AR881" s="658">
        <v>0</v>
      </c>
      <c r="AS881" s="658">
        <v>0</v>
      </c>
      <c r="AT881" s="658">
        <v>0</v>
      </c>
      <c r="AU881" s="658">
        <v>0</v>
      </c>
      <c r="AV881" s="676"/>
      <c r="AW881" s="677"/>
      <c r="AX881" s="677"/>
      <c r="AY881" s="677"/>
      <c r="AZ881" s="677"/>
      <c r="BA881" s="677"/>
      <c r="BB881" s="677"/>
      <c r="BC881" s="677"/>
      <c r="BD881" s="677"/>
      <c r="BE881" s="678">
        <v>0</v>
      </c>
      <c r="BF881" s="417"/>
      <c r="BG881" s="408"/>
      <c r="BH881" s="408"/>
      <c r="BI881" s="408"/>
      <c r="BJ881" s="408"/>
      <c r="BK881" s="408"/>
    </row>
    <row r="882" spans="1:63" s="390" customFormat="1" ht="12.75">
      <c r="A882" s="411"/>
      <c r="B882" s="360" t="s">
        <v>366</v>
      </c>
      <c r="C882" s="676">
        <v>0</v>
      </c>
      <c r="D882" s="677">
        <v>0</v>
      </c>
      <c r="E882" s="677">
        <v>0</v>
      </c>
      <c r="F882" s="677">
        <v>0</v>
      </c>
      <c r="G882" s="677">
        <v>0</v>
      </c>
      <c r="H882" s="677">
        <v>0</v>
      </c>
      <c r="I882" s="677">
        <v>0</v>
      </c>
      <c r="J882" s="677">
        <v>0</v>
      </c>
      <c r="K882" s="677">
        <v>0</v>
      </c>
      <c r="L882" s="677">
        <v>0</v>
      </c>
      <c r="M882" s="677">
        <v>0</v>
      </c>
      <c r="N882" s="678">
        <v>0</v>
      </c>
      <c r="O882" s="657"/>
      <c r="P882" s="658"/>
      <c r="Q882" s="658"/>
      <c r="R882" s="658"/>
      <c r="S882" s="658"/>
      <c r="T882" s="658"/>
      <c r="U882" s="658"/>
      <c r="V882" s="658"/>
      <c r="W882" s="658"/>
      <c r="X882" s="658"/>
      <c r="Y882" s="658"/>
      <c r="Z882" s="659"/>
      <c r="AA882" s="679">
        <v>0</v>
      </c>
      <c r="AB882" s="677">
        <v>0</v>
      </c>
      <c r="AC882" s="677">
        <v>0</v>
      </c>
      <c r="AD882" s="658">
        <v>0</v>
      </c>
      <c r="AE882" s="658">
        <v>0</v>
      </c>
      <c r="AF882" s="658"/>
      <c r="AG882" s="658"/>
      <c r="AH882" s="658"/>
      <c r="AI882" s="658"/>
      <c r="AJ882" s="658"/>
      <c r="AK882" s="658"/>
      <c r="AL882" s="658"/>
      <c r="AM882" s="658"/>
      <c r="AN882" s="658">
        <v>0</v>
      </c>
      <c r="AO882" s="658">
        <v>0</v>
      </c>
      <c r="AP882" s="658">
        <v>0</v>
      </c>
      <c r="AQ882" s="658">
        <v>0</v>
      </c>
      <c r="AR882" s="658">
        <v>0</v>
      </c>
      <c r="AS882" s="658">
        <v>0</v>
      </c>
      <c r="AT882" s="658">
        <v>0</v>
      </c>
      <c r="AU882" s="658">
        <v>0</v>
      </c>
      <c r="AV882" s="676"/>
      <c r="AW882" s="677"/>
      <c r="AX882" s="677"/>
      <c r="AY882" s="677"/>
      <c r="AZ882" s="677"/>
      <c r="BA882" s="677"/>
      <c r="BB882" s="677"/>
      <c r="BC882" s="677"/>
      <c r="BD882" s="677"/>
      <c r="BE882" s="678">
        <v>0</v>
      </c>
      <c r="BF882" s="417"/>
      <c r="BG882" s="408"/>
      <c r="BH882" s="408"/>
      <c r="BI882" s="408"/>
      <c r="BJ882" s="408"/>
      <c r="BK882" s="408"/>
    </row>
    <row r="883" spans="1:63" s="390" customFormat="1" ht="12.75">
      <c r="A883" s="411"/>
      <c r="B883" s="360" t="s">
        <v>367</v>
      </c>
      <c r="C883" s="676">
        <v>0</v>
      </c>
      <c r="D883" s="677">
        <v>0</v>
      </c>
      <c r="E883" s="677">
        <v>0</v>
      </c>
      <c r="F883" s="677">
        <v>0</v>
      </c>
      <c r="G883" s="677">
        <v>0</v>
      </c>
      <c r="H883" s="677">
        <v>0</v>
      </c>
      <c r="I883" s="677">
        <v>0</v>
      </c>
      <c r="J883" s="677">
        <v>0</v>
      </c>
      <c r="K883" s="677">
        <v>0</v>
      </c>
      <c r="L883" s="677">
        <v>0</v>
      </c>
      <c r="M883" s="677">
        <v>0</v>
      </c>
      <c r="N883" s="678">
        <v>0</v>
      </c>
      <c r="O883" s="657"/>
      <c r="P883" s="658"/>
      <c r="Q883" s="658"/>
      <c r="R883" s="658"/>
      <c r="S883" s="658"/>
      <c r="T883" s="658"/>
      <c r="U883" s="658"/>
      <c r="V883" s="658"/>
      <c r="W883" s="658"/>
      <c r="X883" s="658"/>
      <c r="Y883" s="658"/>
      <c r="Z883" s="659"/>
      <c r="AA883" s="679">
        <v>0</v>
      </c>
      <c r="AB883" s="677">
        <v>0</v>
      </c>
      <c r="AC883" s="677">
        <v>0</v>
      </c>
      <c r="AD883" s="658">
        <v>0</v>
      </c>
      <c r="AE883" s="658">
        <v>0</v>
      </c>
      <c r="AF883" s="658"/>
      <c r="AG883" s="658"/>
      <c r="AH883" s="658"/>
      <c r="AI883" s="658"/>
      <c r="AJ883" s="658"/>
      <c r="AK883" s="658"/>
      <c r="AL883" s="658"/>
      <c r="AM883" s="658"/>
      <c r="AN883" s="658">
        <v>0</v>
      </c>
      <c r="AO883" s="658">
        <v>0</v>
      </c>
      <c r="AP883" s="658">
        <v>0</v>
      </c>
      <c r="AQ883" s="658">
        <v>0</v>
      </c>
      <c r="AR883" s="658">
        <v>0</v>
      </c>
      <c r="AS883" s="658">
        <v>0</v>
      </c>
      <c r="AT883" s="658">
        <v>0</v>
      </c>
      <c r="AU883" s="658">
        <v>0</v>
      </c>
      <c r="AV883" s="676"/>
      <c r="AW883" s="677"/>
      <c r="AX883" s="677"/>
      <c r="AY883" s="677"/>
      <c r="AZ883" s="677"/>
      <c r="BA883" s="677"/>
      <c r="BB883" s="677"/>
      <c r="BC883" s="677"/>
      <c r="BD883" s="677"/>
      <c r="BE883" s="678">
        <v>0</v>
      </c>
      <c r="BF883" s="417"/>
      <c r="BG883" s="408"/>
      <c r="BH883" s="408"/>
      <c r="BI883" s="408"/>
      <c r="BJ883" s="408"/>
      <c r="BK883" s="408"/>
    </row>
    <row r="884" spans="1:63" s="390" customFormat="1" ht="12.75">
      <c r="A884" s="411"/>
      <c r="B884" s="360" t="s">
        <v>368</v>
      </c>
      <c r="C884" s="676">
        <v>3.117</v>
      </c>
      <c r="D884" s="677">
        <v>0</v>
      </c>
      <c r="E884" s="677">
        <v>0</v>
      </c>
      <c r="F884" s="677">
        <v>0</v>
      </c>
      <c r="G884" s="677">
        <v>0</v>
      </c>
      <c r="H884" s="677">
        <v>0</v>
      </c>
      <c r="I884" s="677">
        <v>0</v>
      </c>
      <c r="J884" s="677">
        <v>0</v>
      </c>
      <c r="K884" s="677">
        <v>0</v>
      </c>
      <c r="L884" s="677">
        <v>0</v>
      </c>
      <c r="M884" s="677">
        <v>3.117</v>
      </c>
      <c r="N884" s="678">
        <v>0</v>
      </c>
      <c r="O884" s="657">
        <v>0</v>
      </c>
      <c r="P884" s="658">
        <v>0</v>
      </c>
      <c r="Q884" s="658">
        <v>0</v>
      </c>
      <c r="R884" s="658">
        <v>0</v>
      </c>
      <c r="S884" s="658">
        <v>0</v>
      </c>
      <c r="T884" s="658">
        <v>0</v>
      </c>
      <c r="U884" s="658">
        <v>0</v>
      </c>
      <c r="V884" s="658">
        <v>0</v>
      </c>
      <c r="W884" s="658">
        <v>0</v>
      </c>
      <c r="X884" s="658">
        <v>0</v>
      </c>
      <c r="Y884" s="658">
        <v>0</v>
      </c>
      <c r="Z884" s="659">
        <v>0</v>
      </c>
      <c r="AA884" s="679">
        <v>23.020174559999997</v>
      </c>
      <c r="AB884" s="677">
        <v>3.117</v>
      </c>
      <c r="AC884" s="677">
        <v>0</v>
      </c>
      <c r="AD884" s="658">
        <v>0</v>
      </c>
      <c r="AE884" s="658">
        <v>0</v>
      </c>
      <c r="AF884" s="658"/>
      <c r="AG884" s="658"/>
      <c r="AH884" s="658"/>
      <c r="AI884" s="658"/>
      <c r="AJ884" s="658"/>
      <c r="AK884" s="658"/>
      <c r="AL884" s="658"/>
      <c r="AM884" s="658"/>
      <c r="AN884" s="658">
        <v>0</v>
      </c>
      <c r="AO884" s="658">
        <v>0</v>
      </c>
      <c r="AP884" s="658">
        <v>0</v>
      </c>
      <c r="AQ884" s="658">
        <v>0</v>
      </c>
      <c r="AR884" s="658">
        <v>0</v>
      </c>
      <c r="AS884" s="658">
        <v>0</v>
      </c>
      <c r="AT884" s="658">
        <v>3.117</v>
      </c>
      <c r="AU884" s="658">
        <v>0</v>
      </c>
      <c r="AV884" s="676">
        <v>23.020174559999997</v>
      </c>
      <c r="AW884" s="677">
        <v>0</v>
      </c>
      <c r="AX884" s="677">
        <v>0</v>
      </c>
      <c r="AY884" s="677">
        <v>0</v>
      </c>
      <c r="AZ884" s="677">
        <v>0</v>
      </c>
      <c r="BA884" s="677">
        <v>0</v>
      </c>
      <c r="BB884" s="677">
        <v>0</v>
      </c>
      <c r="BC884" s="677">
        <v>0</v>
      </c>
      <c r="BD884" s="677">
        <v>0</v>
      </c>
      <c r="BE884" s="678">
        <v>23.020174559999997</v>
      </c>
      <c r="BF884" s="417"/>
      <c r="BG884" s="408"/>
      <c r="BH884" s="408"/>
      <c r="BI884" s="408"/>
      <c r="BJ884" s="408"/>
      <c r="BK884" s="408"/>
    </row>
    <row r="885" spans="1:63" s="390" customFormat="1" ht="12.75">
      <c r="A885" s="411"/>
      <c r="B885" s="360" t="s">
        <v>369</v>
      </c>
      <c r="C885" s="676">
        <v>0</v>
      </c>
      <c r="D885" s="677">
        <v>0</v>
      </c>
      <c r="E885" s="677">
        <v>0</v>
      </c>
      <c r="F885" s="677">
        <v>0</v>
      </c>
      <c r="G885" s="677">
        <v>0</v>
      </c>
      <c r="H885" s="677">
        <v>0</v>
      </c>
      <c r="I885" s="677">
        <v>0</v>
      </c>
      <c r="J885" s="677">
        <v>0</v>
      </c>
      <c r="K885" s="677">
        <v>0</v>
      </c>
      <c r="L885" s="677">
        <v>0</v>
      </c>
      <c r="M885" s="677">
        <v>0</v>
      </c>
      <c r="N885" s="678">
        <v>0</v>
      </c>
      <c r="O885" s="657"/>
      <c r="P885" s="658"/>
      <c r="Q885" s="658"/>
      <c r="R885" s="658"/>
      <c r="S885" s="658"/>
      <c r="T885" s="658"/>
      <c r="U885" s="658"/>
      <c r="V885" s="658"/>
      <c r="W885" s="658"/>
      <c r="X885" s="658"/>
      <c r="Y885" s="658"/>
      <c r="Z885" s="659"/>
      <c r="AA885" s="679">
        <v>0</v>
      </c>
      <c r="AB885" s="677">
        <v>0</v>
      </c>
      <c r="AC885" s="677">
        <v>0</v>
      </c>
      <c r="AD885" s="658">
        <v>0</v>
      </c>
      <c r="AE885" s="658">
        <v>0</v>
      </c>
      <c r="AF885" s="658"/>
      <c r="AG885" s="658"/>
      <c r="AH885" s="658"/>
      <c r="AI885" s="658"/>
      <c r="AJ885" s="658"/>
      <c r="AK885" s="658"/>
      <c r="AL885" s="658"/>
      <c r="AM885" s="658"/>
      <c r="AN885" s="658">
        <v>0</v>
      </c>
      <c r="AO885" s="658">
        <v>0</v>
      </c>
      <c r="AP885" s="658">
        <v>0</v>
      </c>
      <c r="AQ885" s="658">
        <v>0</v>
      </c>
      <c r="AR885" s="658">
        <v>0</v>
      </c>
      <c r="AS885" s="658">
        <v>0</v>
      </c>
      <c r="AT885" s="658">
        <v>0</v>
      </c>
      <c r="AU885" s="658">
        <v>0</v>
      </c>
      <c r="AV885" s="676"/>
      <c r="AW885" s="677"/>
      <c r="AX885" s="677"/>
      <c r="AY885" s="677"/>
      <c r="AZ885" s="677"/>
      <c r="BA885" s="677"/>
      <c r="BB885" s="677"/>
      <c r="BC885" s="677"/>
      <c r="BD885" s="677"/>
      <c r="BE885" s="678">
        <v>0</v>
      </c>
      <c r="BF885" s="417"/>
      <c r="BG885" s="408"/>
      <c r="BH885" s="408"/>
      <c r="BI885" s="408"/>
      <c r="BJ885" s="408"/>
      <c r="BK885" s="408"/>
    </row>
    <row r="886" spans="1:63" s="390" customFormat="1" ht="12.75">
      <c r="A886" s="411"/>
      <c r="B886" s="360" t="s">
        <v>370</v>
      </c>
      <c r="C886" s="676">
        <v>0</v>
      </c>
      <c r="D886" s="677">
        <v>0</v>
      </c>
      <c r="E886" s="677">
        <v>0</v>
      </c>
      <c r="F886" s="677">
        <v>0</v>
      </c>
      <c r="G886" s="677">
        <v>0</v>
      </c>
      <c r="H886" s="677">
        <v>0</v>
      </c>
      <c r="I886" s="677">
        <v>0</v>
      </c>
      <c r="J886" s="677">
        <v>0</v>
      </c>
      <c r="K886" s="677">
        <v>0</v>
      </c>
      <c r="L886" s="677">
        <v>0</v>
      </c>
      <c r="M886" s="677">
        <v>0</v>
      </c>
      <c r="N886" s="678">
        <v>0</v>
      </c>
      <c r="O886" s="657"/>
      <c r="P886" s="658"/>
      <c r="Q886" s="658"/>
      <c r="R886" s="658"/>
      <c r="S886" s="658"/>
      <c r="T886" s="658"/>
      <c r="U886" s="658"/>
      <c r="V886" s="658"/>
      <c r="W886" s="658"/>
      <c r="X886" s="658"/>
      <c r="Y886" s="658"/>
      <c r="Z886" s="659"/>
      <c r="AA886" s="679">
        <v>0</v>
      </c>
      <c r="AB886" s="677">
        <v>0</v>
      </c>
      <c r="AC886" s="677">
        <v>0</v>
      </c>
      <c r="AD886" s="658">
        <v>0</v>
      </c>
      <c r="AE886" s="658">
        <v>0</v>
      </c>
      <c r="AF886" s="658"/>
      <c r="AG886" s="658"/>
      <c r="AH886" s="658"/>
      <c r="AI886" s="658"/>
      <c r="AJ886" s="658"/>
      <c r="AK886" s="658"/>
      <c r="AL886" s="658"/>
      <c r="AM886" s="658"/>
      <c r="AN886" s="658">
        <v>0</v>
      </c>
      <c r="AO886" s="658">
        <v>0</v>
      </c>
      <c r="AP886" s="658">
        <v>0</v>
      </c>
      <c r="AQ886" s="658">
        <v>0</v>
      </c>
      <c r="AR886" s="658">
        <v>0</v>
      </c>
      <c r="AS886" s="658">
        <v>0</v>
      </c>
      <c r="AT886" s="658">
        <v>0</v>
      </c>
      <c r="AU886" s="658">
        <v>0</v>
      </c>
      <c r="AV886" s="676"/>
      <c r="AW886" s="677"/>
      <c r="AX886" s="677"/>
      <c r="AY886" s="677"/>
      <c r="AZ886" s="677"/>
      <c r="BA886" s="677"/>
      <c r="BB886" s="677"/>
      <c r="BC886" s="677"/>
      <c r="BD886" s="677"/>
      <c r="BE886" s="678">
        <v>0</v>
      </c>
      <c r="BF886" s="417"/>
      <c r="BG886" s="408"/>
      <c r="BH886" s="408"/>
      <c r="BI886" s="408"/>
      <c r="BJ886" s="408"/>
      <c r="BK886" s="408"/>
    </row>
    <row r="887" spans="1:63" s="390" customFormat="1" ht="12.75">
      <c r="A887" s="411"/>
      <c r="B887" s="360" t="s">
        <v>371</v>
      </c>
      <c r="C887" s="676">
        <v>3.117</v>
      </c>
      <c r="D887" s="677">
        <v>0</v>
      </c>
      <c r="E887" s="677">
        <v>0</v>
      </c>
      <c r="F887" s="677">
        <v>0</v>
      </c>
      <c r="G887" s="677">
        <v>0</v>
      </c>
      <c r="H887" s="677">
        <v>0</v>
      </c>
      <c r="I887" s="677">
        <v>0</v>
      </c>
      <c r="J887" s="677">
        <v>0</v>
      </c>
      <c r="K887" s="677">
        <v>0</v>
      </c>
      <c r="L887" s="677">
        <v>0</v>
      </c>
      <c r="M887" s="677">
        <v>3.117</v>
      </c>
      <c r="N887" s="678">
        <v>0</v>
      </c>
      <c r="O887" s="657"/>
      <c r="P887" s="658"/>
      <c r="Q887" s="658"/>
      <c r="R887" s="658"/>
      <c r="S887" s="658"/>
      <c r="T887" s="658"/>
      <c r="U887" s="658"/>
      <c r="V887" s="658"/>
      <c r="W887" s="658"/>
      <c r="X887" s="658"/>
      <c r="Y887" s="658"/>
      <c r="Z887" s="659"/>
      <c r="AA887" s="679">
        <v>23.020174559999997</v>
      </c>
      <c r="AB887" s="677">
        <v>3.117</v>
      </c>
      <c r="AC887" s="677">
        <v>0</v>
      </c>
      <c r="AD887" s="658">
        <v>0</v>
      </c>
      <c r="AE887" s="658">
        <v>0</v>
      </c>
      <c r="AF887" s="658"/>
      <c r="AG887" s="658"/>
      <c r="AH887" s="658"/>
      <c r="AI887" s="658"/>
      <c r="AJ887" s="658"/>
      <c r="AK887" s="658"/>
      <c r="AL887" s="658"/>
      <c r="AM887" s="658"/>
      <c r="AN887" s="658">
        <v>0</v>
      </c>
      <c r="AO887" s="658">
        <v>0</v>
      </c>
      <c r="AP887" s="658">
        <v>0</v>
      </c>
      <c r="AQ887" s="658">
        <v>0</v>
      </c>
      <c r="AR887" s="658">
        <v>0</v>
      </c>
      <c r="AS887" s="658">
        <v>0</v>
      </c>
      <c r="AT887" s="658">
        <v>3.117</v>
      </c>
      <c r="AU887" s="658">
        <v>0</v>
      </c>
      <c r="AV887" s="676">
        <v>23.020174559999997</v>
      </c>
      <c r="AW887" s="677"/>
      <c r="AX887" s="677"/>
      <c r="AY887" s="677"/>
      <c r="AZ887" s="677"/>
      <c r="BA887" s="677"/>
      <c r="BB887" s="677"/>
      <c r="BC887" s="677"/>
      <c r="BD887" s="677"/>
      <c r="BE887" s="678">
        <v>23.020174559999997</v>
      </c>
      <c r="BF887" s="417"/>
      <c r="BG887" s="408"/>
      <c r="BH887" s="408"/>
      <c r="BI887" s="408"/>
      <c r="BJ887" s="408"/>
      <c r="BK887" s="408"/>
    </row>
    <row r="888" spans="1:63" s="390" customFormat="1" ht="12.75">
      <c r="A888" s="411"/>
      <c r="B888" s="360" t="s">
        <v>372</v>
      </c>
      <c r="C888" s="676">
        <v>0</v>
      </c>
      <c r="D888" s="677">
        <v>0</v>
      </c>
      <c r="E888" s="677">
        <v>0</v>
      </c>
      <c r="F888" s="677">
        <v>0</v>
      </c>
      <c r="G888" s="677">
        <v>0</v>
      </c>
      <c r="H888" s="677">
        <v>0</v>
      </c>
      <c r="I888" s="677">
        <v>0</v>
      </c>
      <c r="J888" s="677">
        <v>0</v>
      </c>
      <c r="K888" s="677">
        <v>0</v>
      </c>
      <c r="L888" s="677">
        <v>0</v>
      </c>
      <c r="M888" s="677">
        <v>0</v>
      </c>
      <c r="N888" s="678">
        <v>0</v>
      </c>
      <c r="O888" s="657"/>
      <c r="P888" s="658"/>
      <c r="Q888" s="658"/>
      <c r="R888" s="658"/>
      <c r="S888" s="658"/>
      <c r="T888" s="658"/>
      <c r="U888" s="658"/>
      <c r="V888" s="658"/>
      <c r="W888" s="658"/>
      <c r="X888" s="658"/>
      <c r="Y888" s="658"/>
      <c r="Z888" s="659"/>
      <c r="AA888" s="679">
        <v>0</v>
      </c>
      <c r="AB888" s="677">
        <v>0</v>
      </c>
      <c r="AC888" s="677">
        <v>0</v>
      </c>
      <c r="AD888" s="658">
        <v>0</v>
      </c>
      <c r="AE888" s="658">
        <v>0</v>
      </c>
      <c r="AF888" s="658"/>
      <c r="AG888" s="658"/>
      <c r="AH888" s="658"/>
      <c r="AI888" s="658"/>
      <c r="AJ888" s="658"/>
      <c r="AK888" s="658"/>
      <c r="AL888" s="658"/>
      <c r="AM888" s="658"/>
      <c r="AN888" s="658">
        <v>0</v>
      </c>
      <c r="AO888" s="658">
        <v>0</v>
      </c>
      <c r="AP888" s="658">
        <v>0</v>
      </c>
      <c r="AQ888" s="658">
        <v>0</v>
      </c>
      <c r="AR888" s="658">
        <v>0</v>
      </c>
      <c r="AS888" s="658">
        <v>0</v>
      </c>
      <c r="AT888" s="658">
        <v>0</v>
      </c>
      <c r="AU888" s="658">
        <v>0</v>
      </c>
      <c r="AV888" s="676"/>
      <c r="AW888" s="677"/>
      <c r="AX888" s="677"/>
      <c r="AY888" s="677"/>
      <c r="AZ888" s="677"/>
      <c r="BA888" s="677"/>
      <c r="BB888" s="677"/>
      <c r="BC888" s="677"/>
      <c r="BD888" s="677"/>
      <c r="BE888" s="678">
        <v>0</v>
      </c>
      <c r="BF888" s="417"/>
      <c r="BG888" s="408"/>
      <c r="BH888" s="408"/>
      <c r="BI888" s="408"/>
      <c r="BJ888" s="408"/>
      <c r="BK888" s="408"/>
    </row>
    <row r="889" spans="1:63" s="390" customFormat="1" ht="12.75">
      <c r="A889" s="411"/>
      <c r="B889" s="360" t="s">
        <v>373</v>
      </c>
      <c r="C889" s="676">
        <v>0</v>
      </c>
      <c r="D889" s="677">
        <v>6.3</v>
      </c>
      <c r="E889" s="677">
        <v>0</v>
      </c>
      <c r="F889" s="677">
        <v>0</v>
      </c>
      <c r="G889" s="677">
        <v>0</v>
      </c>
      <c r="H889" s="677">
        <v>0</v>
      </c>
      <c r="I889" s="677">
        <v>0</v>
      </c>
      <c r="J889" s="677">
        <v>0</v>
      </c>
      <c r="K889" s="677">
        <v>0</v>
      </c>
      <c r="L889" s="677">
        <v>0</v>
      </c>
      <c r="M889" s="677">
        <v>0</v>
      </c>
      <c r="N889" s="678">
        <v>6.3</v>
      </c>
      <c r="O889" s="657">
        <v>0</v>
      </c>
      <c r="P889" s="658">
        <v>0</v>
      </c>
      <c r="Q889" s="658">
        <v>0</v>
      </c>
      <c r="R889" s="658">
        <v>0</v>
      </c>
      <c r="S889" s="658">
        <v>0</v>
      </c>
      <c r="T889" s="658">
        <v>0</v>
      </c>
      <c r="U889" s="658">
        <v>0</v>
      </c>
      <c r="V889" s="658">
        <v>0</v>
      </c>
      <c r="W889" s="658">
        <v>0</v>
      </c>
      <c r="X889" s="658">
        <v>0</v>
      </c>
      <c r="Y889" s="658">
        <v>0</v>
      </c>
      <c r="Z889" s="659">
        <v>0</v>
      </c>
      <c r="AA889" s="679">
        <v>47.238692630000003</v>
      </c>
      <c r="AB889" s="677">
        <v>0</v>
      </c>
      <c r="AC889" s="677">
        <v>6.3</v>
      </c>
      <c r="AD889" s="658">
        <v>0</v>
      </c>
      <c r="AE889" s="658">
        <v>0</v>
      </c>
      <c r="AF889" s="658"/>
      <c r="AG889" s="658"/>
      <c r="AH889" s="658"/>
      <c r="AI889" s="658"/>
      <c r="AJ889" s="658"/>
      <c r="AK889" s="658"/>
      <c r="AL889" s="658"/>
      <c r="AM889" s="658"/>
      <c r="AN889" s="658">
        <v>0</v>
      </c>
      <c r="AO889" s="658">
        <v>0</v>
      </c>
      <c r="AP889" s="658">
        <v>0</v>
      </c>
      <c r="AQ889" s="658">
        <v>0</v>
      </c>
      <c r="AR889" s="658">
        <v>0</v>
      </c>
      <c r="AS889" s="658">
        <v>0</v>
      </c>
      <c r="AT889" s="658">
        <v>0</v>
      </c>
      <c r="AU889" s="658">
        <v>6.3</v>
      </c>
      <c r="AV889" s="676">
        <v>47.238692630000003</v>
      </c>
      <c r="AW889" s="677">
        <v>0</v>
      </c>
      <c r="AX889" s="677">
        <v>0</v>
      </c>
      <c r="AY889" s="677">
        <v>0</v>
      </c>
      <c r="AZ889" s="677">
        <v>0</v>
      </c>
      <c r="BA889" s="677">
        <v>0</v>
      </c>
      <c r="BB889" s="677">
        <v>0</v>
      </c>
      <c r="BC889" s="677">
        <v>0</v>
      </c>
      <c r="BD889" s="677">
        <v>0</v>
      </c>
      <c r="BE889" s="678">
        <v>47.238692630000003</v>
      </c>
      <c r="BF889" s="417"/>
      <c r="BG889" s="408"/>
      <c r="BH889" s="408"/>
      <c r="BI889" s="408"/>
      <c r="BJ889" s="408"/>
      <c r="BK889" s="408"/>
    </row>
    <row r="890" spans="1:63" s="390" customFormat="1" ht="12.75">
      <c r="A890" s="411"/>
      <c r="B890" s="360" t="s">
        <v>374</v>
      </c>
      <c r="C890" s="676">
        <v>0</v>
      </c>
      <c r="D890" s="677">
        <v>0</v>
      </c>
      <c r="E890" s="677">
        <v>0</v>
      </c>
      <c r="F890" s="677">
        <v>0</v>
      </c>
      <c r="G890" s="677">
        <v>0</v>
      </c>
      <c r="H890" s="677">
        <v>0</v>
      </c>
      <c r="I890" s="677">
        <v>0</v>
      </c>
      <c r="J890" s="677">
        <v>0</v>
      </c>
      <c r="K890" s="677">
        <v>0</v>
      </c>
      <c r="L890" s="677">
        <v>0</v>
      </c>
      <c r="M890" s="677">
        <v>0</v>
      </c>
      <c r="N890" s="678">
        <v>0</v>
      </c>
      <c r="O890" s="657"/>
      <c r="P890" s="658"/>
      <c r="Q890" s="658"/>
      <c r="R890" s="658"/>
      <c r="S890" s="658"/>
      <c r="T890" s="658"/>
      <c r="U890" s="658"/>
      <c r="V890" s="658"/>
      <c r="W890" s="658"/>
      <c r="X890" s="658"/>
      <c r="Y890" s="658"/>
      <c r="Z890" s="659"/>
      <c r="AA890" s="679">
        <v>0</v>
      </c>
      <c r="AB890" s="677">
        <v>0</v>
      </c>
      <c r="AC890" s="677">
        <v>0</v>
      </c>
      <c r="AD890" s="658">
        <v>0</v>
      </c>
      <c r="AE890" s="658">
        <v>0</v>
      </c>
      <c r="AF890" s="658"/>
      <c r="AG890" s="658"/>
      <c r="AH890" s="658"/>
      <c r="AI890" s="658"/>
      <c r="AJ890" s="658"/>
      <c r="AK890" s="658"/>
      <c r="AL890" s="658"/>
      <c r="AM890" s="658"/>
      <c r="AN890" s="658">
        <v>0</v>
      </c>
      <c r="AO890" s="658">
        <v>0</v>
      </c>
      <c r="AP890" s="658">
        <v>0</v>
      </c>
      <c r="AQ890" s="658">
        <v>0</v>
      </c>
      <c r="AR890" s="658">
        <v>0</v>
      </c>
      <c r="AS890" s="658">
        <v>0</v>
      </c>
      <c r="AT890" s="658">
        <v>0</v>
      </c>
      <c r="AU890" s="658">
        <v>0</v>
      </c>
      <c r="AV890" s="676"/>
      <c r="AW890" s="677"/>
      <c r="AX890" s="677"/>
      <c r="AY890" s="677"/>
      <c r="AZ890" s="677"/>
      <c r="BA890" s="677"/>
      <c r="BB890" s="677"/>
      <c r="BC890" s="677"/>
      <c r="BD890" s="677"/>
      <c r="BE890" s="678">
        <v>0</v>
      </c>
      <c r="BF890" s="417"/>
      <c r="BG890" s="408"/>
      <c r="BH890" s="408"/>
      <c r="BI890" s="408"/>
      <c r="BJ890" s="408"/>
      <c r="BK890" s="408"/>
    </row>
    <row r="891" spans="1:63" s="390" customFormat="1" ht="12.75">
      <c r="A891" s="411"/>
      <c r="B891" s="360" t="s">
        <v>375</v>
      </c>
      <c r="C891" s="676">
        <v>0</v>
      </c>
      <c r="D891" s="677">
        <v>0</v>
      </c>
      <c r="E891" s="677">
        <v>0</v>
      </c>
      <c r="F891" s="677">
        <v>0</v>
      </c>
      <c r="G891" s="677">
        <v>0</v>
      </c>
      <c r="H891" s="677">
        <v>0</v>
      </c>
      <c r="I891" s="677">
        <v>0</v>
      </c>
      <c r="J891" s="677">
        <v>0</v>
      </c>
      <c r="K891" s="677">
        <v>0</v>
      </c>
      <c r="L891" s="677">
        <v>0</v>
      </c>
      <c r="M891" s="677">
        <v>0</v>
      </c>
      <c r="N891" s="678">
        <v>0</v>
      </c>
      <c r="O891" s="657"/>
      <c r="P891" s="658"/>
      <c r="Q891" s="658"/>
      <c r="R891" s="658"/>
      <c r="S891" s="658"/>
      <c r="T891" s="658"/>
      <c r="U891" s="658"/>
      <c r="V891" s="658"/>
      <c r="W891" s="658"/>
      <c r="X891" s="658"/>
      <c r="Y891" s="658"/>
      <c r="Z891" s="659"/>
      <c r="AA891" s="679">
        <v>0</v>
      </c>
      <c r="AB891" s="677">
        <v>0</v>
      </c>
      <c r="AC891" s="677">
        <v>0</v>
      </c>
      <c r="AD891" s="658">
        <v>0</v>
      </c>
      <c r="AE891" s="658">
        <v>0</v>
      </c>
      <c r="AF891" s="658"/>
      <c r="AG891" s="658"/>
      <c r="AH891" s="658"/>
      <c r="AI891" s="658"/>
      <c r="AJ891" s="658"/>
      <c r="AK891" s="658"/>
      <c r="AL891" s="658"/>
      <c r="AM891" s="658"/>
      <c r="AN891" s="658">
        <v>0</v>
      </c>
      <c r="AO891" s="658">
        <v>0</v>
      </c>
      <c r="AP891" s="658">
        <v>0</v>
      </c>
      <c r="AQ891" s="658">
        <v>0</v>
      </c>
      <c r="AR891" s="658">
        <v>0</v>
      </c>
      <c r="AS891" s="658">
        <v>0</v>
      </c>
      <c r="AT891" s="658">
        <v>0</v>
      </c>
      <c r="AU891" s="658">
        <v>0</v>
      </c>
      <c r="AV891" s="676"/>
      <c r="AW891" s="677"/>
      <c r="AX891" s="677"/>
      <c r="AY891" s="677"/>
      <c r="AZ891" s="677"/>
      <c r="BA891" s="677"/>
      <c r="BB891" s="677"/>
      <c r="BC891" s="677"/>
      <c r="BD891" s="677"/>
      <c r="BE891" s="678">
        <v>0</v>
      </c>
      <c r="BF891" s="417"/>
      <c r="BG891" s="408"/>
      <c r="BH891" s="408"/>
      <c r="BI891" s="408"/>
      <c r="BJ891" s="408"/>
      <c r="BK891" s="408"/>
    </row>
    <row r="892" spans="1:63" s="390" customFormat="1" ht="12.75">
      <c r="A892" s="411"/>
      <c r="B892" s="360" t="s">
        <v>376</v>
      </c>
      <c r="C892" s="676">
        <v>0</v>
      </c>
      <c r="D892" s="677">
        <v>6.3</v>
      </c>
      <c r="E892" s="677">
        <v>0</v>
      </c>
      <c r="F892" s="677">
        <v>0</v>
      </c>
      <c r="G892" s="677">
        <v>0</v>
      </c>
      <c r="H892" s="677">
        <v>0</v>
      </c>
      <c r="I892" s="677">
        <v>0</v>
      </c>
      <c r="J892" s="677">
        <v>0</v>
      </c>
      <c r="K892" s="677">
        <v>0</v>
      </c>
      <c r="L892" s="677">
        <v>0</v>
      </c>
      <c r="M892" s="677">
        <v>0</v>
      </c>
      <c r="N892" s="678">
        <v>6.3</v>
      </c>
      <c r="O892" s="657"/>
      <c r="P892" s="658"/>
      <c r="Q892" s="658"/>
      <c r="R892" s="658"/>
      <c r="S892" s="658"/>
      <c r="T892" s="658"/>
      <c r="U892" s="658"/>
      <c r="V892" s="658"/>
      <c r="W892" s="658"/>
      <c r="X892" s="658"/>
      <c r="Y892" s="658"/>
      <c r="Z892" s="659"/>
      <c r="AA892" s="679">
        <v>47.238692630000003</v>
      </c>
      <c r="AB892" s="677">
        <v>0</v>
      </c>
      <c r="AC892" s="677">
        <v>6.3</v>
      </c>
      <c r="AD892" s="658">
        <v>0</v>
      </c>
      <c r="AE892" s="658">
        <v>0</v>
      </c>
      <c r="AF892" s="658"/>
      <c r="AG892" s="658"/>
      <c r="AH892" s="658"/>
      <c r="AI892" s="658"/>
      <c r="AJ892" s="658"/>
      <c r="AK892" s="658"/>
      <c r="AL892" s="658"/>
      <c r="AM892" s="658"/>
      <c r="AN892" s="658">
        <v>0</v>
      </c>
      <c r="AO892" s="658">
        <v>0</v>
      </c>
      <c r="AP892" s="658">
        <v>0</v>
      </c>
      <c r="AQ892" s="658">
        <v>0</v>
      </c>
      <c r="AR892" s="658">
        <v>0</v>
      </c>
      <c r="AS892" s="658">
        <v>0</v>
      </c>
      <c r="AT892" s="658">
        <v>0</v>
      </c>
      <c r="AU892" s="658">
        <v>6.3</v>
      </c>
      <c r="AV892" s="676">
        <v>47.238692630000003</v>
      </c>
      <c r="AW892" s="677"/>
      <c r="AX892" s="677"/>
      <c r="AY892" s="677"/>
      <c r="AZ892" s="677"/>
      <c r="BA892" s="677"/>
      <c r="BB892" s="677"/>
      <c r="BC892" s="677"/>
      <c r="BD892" s="677"/>
      <c r="BE892" s="678">
        <v>47.238692630000003</v>
      </c>
      <c r="BF892" s="417"/>
      <c r="BG892" s="408"/>
      <c r="BH892" s="408"/>
      <c r="BI892" s="408"/>
      <c r="BJ892" s="408"/>
      <c r="BK892" s="408"/>
    </row>
    <row r="893" spans="1:63" s="390" customFormat="1" ht="12.75">
      <c r="A893" s="411"/>
      <c r="B893" s="360" t="s">
        <v>377</v>
      </c>
      <c r="C893" s="676">
        <v>0</v>
      </c>
      <c r="D893" s="677">
        <v>0</v>
      </c>
      <c r="E893" s="677">
        <v>0</v>
      </c>
      <c r="F893" s="677">
        <v>0</v>
      </c>
      <c r="G893" s="677">
        <v>0</v>
      </c>
      <c r="H893" s="677">
        <v>0</v>
      </c>
      <c r="I893" s="677">
        <v>0</v>
      </c>
      <c r="J893" s="677">
        <v>0</v>
      </c>
      <c r="K893" s="677">
        <v>0</v>
      </c>
      <c r="L893" s="677">
        <v>0</v>
      </c>
      <c r="M893" s="677">
        <v>0</v>
      </c>
      <c r="N893" s="678">
        <v>0</v>
      </c>
      <c r="O893" s="657"/>
      <c r="P893" s="658"/>
      <c r="Q893" s="658"/>
      <c r="R893" s="658"/>
      <c r="S893" s="658"/>
      <c r="T893" s="658"/>
      <c r="U893" s="658"/>
      <c r="V893" s="658"/>
      <c r="W893" s="658"/>
      <c r="X893" s="658"/>
      <c r="Y893" s="658"/>
      <c r="Z893" s="659"/>
      <c r="AA893" s="679">
        <v>0</v>
      </c>
      <c r="AB893" s="677">
        <v>0</v>
      </c>
      <c r="AC893" s="677">
        <v>0</v>
      </c>
      <c r="AD893" s="658">
        <v>0</v>
      </c>
      <c r="AE893" s="658">
        <v>0</v>
      </c>
      <c r="AF893" s="658"/>
      <c r="AG893" s="658"/>
      <c r="AH893" s="658"/>
      <c r="AI893" s="658"/>
      <c r="AJ893" s="658"/>
      <c r="AK893" s="658"/>
      <c r="AL893" s="658"/>
      <c r="AM893" s="658"/>
      <c r="AN893" s="658">
        <v>0</v>
      </c>
      <c r="AO893" s="658">
        <v>0</v>
      </c>
      <c r="AP893" s="658">
        <v>0</v>
      </c>
      <c r="AQ893" s="658">
        <v>0</v>
      </c>
      <c r="AR893" s="658">
        <v>0</v>
      </c>
      <c r="AS893" s="658">
        <v>0</v>
      </c>
      <c r="AT893" s="658">
        <v>0</v>
      </c>
      <c r="AU893" s="658">
        <v>0</v>
      </c>
      <c r="AV893" s="676"/>
      <c r="AW893" s="677"/>
      <c r="AX893" s="677"/>
      <c r="AY893" s="677"/>
      <c r="AZ893" s="677"/>
      <c r="BA893" s="677"/>
      <c r="BB893" s="677"/>
      <c r="BC893" s="677"/>
      <c r="BD893" s="677"/>
      <c r="BE893" s="678">
        <v>0</v>
      </c>
      <c r="BF893" s="417"/>
      <c r="BG893" s="408"/>
      <c r="BH893" s="408"/>
      <c r="BI893" s="408"/>
      <c r="BJ893" s="408"/>
      <c r="BK893" s="408"/>
    </row>
    <row r="894" spans="1:63" s="390" customFormat="1" ht="12.75">
      <c r="A894" s="411"/>
      <c r="B894" s="360" t="s">
        <v>67</v>
      </c>
      <c r="C894" s="676">
        <v>0</v>
      </c>
      <c r="D894" s="677">
        <v>0</v>
      </c>
      <c r="E894" s="677">
        <v>0</v>
      </c>
      <c r="F894" s="677">
        <v>0</v>
      </c>
      <c r="G894" s="677">
        <v>0</v>
      </c>
      <c r="H894" s="677">
        <v>0</v>
      </c>
      <c r="I894" s="677">
        <v>0</v>
      </c>
      <c r="J894" s="677">
        <v>0</v>
      </c>
      <c r="K894" s="677">
        <v>0</v>
      </c>
      <c r="L894" s="677">
        <v>0</v>
      </c>
      <c r="M894" s="677">
        <v>0</v>
      </c>
      <c r="N894" s="678">
        <v>0</v>
      </c>
      <c r="O894" s="657"/>
      <c r="P894" s="658"/>
      <c r="Q894" s="658"/>
      <c r="R894" s="658"/>
      <c r="S894" s="658"/>
      <c r="T894" s="658"/>
      <c r="U894" s="658"/>
      <c r="V894" s="658"/>
      <c r="W894" s="658"/>
      <c r="X894" s="658"/>
      <c r="Y894" s="658"/>
      <c r="Z894" s="659"/>
      <c r="AA894" s="679">
        <v>0</v>
      </c>
      <c r="AB894" s="677">
        <v>0</v>
      </c>
      <c r="AC894" s="677">
        <v>0</v>
      </c>
      <c r="AD894" s="658">
        <v>0</v>
      </c>
      <c r="AE894" s="658">
        <v>0</v>
      </c>
      <c r="AF894" s="658"/>
      <c r="AG894" s="658"/>
      <c r="AH894" s="658"/>
      <c r="AI894" s="658"/>
      <c r="AJ894" s="658"/>
      <c r="AK894" s="658"/>
      <c r="AL894" s="658"/>
      <c r="AM894" s="658"/>
      <c r="AN894" s="658">
        <v>0</v>
      </c>
      <c r="AO894" s="658">
        <v>0</v>
      </c>
      <c r="AP894" s="658">
        <v>0</v>
      </c>
      <c r="AQ894" s="658">
        <v>0</v>
      </c>
      <c r="AR894" s="658">
        <v>0</v>
      </c>
      <c r="AS894" s="658">
        <v>0</v>
      </c>
      <c r="AT894" s="658">
        <v>0</v>
      </c>
      <c r="AU894" s="658">
        <v>0</v>
      </c>
      <c r="AV894" s="676"/>
      <c r="AW894" s="677"/>
      <c r="AX894" s="677"/>
      <c r="AY894" s="677"/>
      <c r="AZ894" s="677"/>
      <c r="BA894" s="677"/>
      <c r="BB894" s="677"/>
      <c r="BC894" s="677"/>
      <c r="BD894" s="677"/>
      <c r="BE894" s="678">
        <v>0</v>
      </c>
      <c r="BF894" s="417"/>
      <c r="BG894" s="408"/>
      <c r="BH894" s="408"/>
      <c r="BI894" s="408"/>
      <c r="BJ894" s="408"/>
      <c r="BK894" s="408"/>
    </row>
    <row r="895" spans="1:63" s="416" customFormat="1" ht="38.25">
      <c r="A895" s="411">
        <v>32</v>
      </c>
      <c r="B895" s="413" t="s">
        <v>102</v>
      </c>
      <c r="C895" s="657">
        <v>0</v>
      </c>
      <c r="D895" s="658">
        <v>0</v>
      </c>
      <c r="E895" s="658">
        <v>0</v>
      </c>
      <c r="F895" s="658">
        <v>0</v>
      </c>
      <c r="G895" s="658">
        <v>0</v>
      </c>
      <c r="H895" s="658">
        <v>0</v>
      </c>
      <c r="I895" s="658">
        <v>0</v>
      </c>
      <c r="J895" s="658">
        <v>0</v>
      </c>
      <c r="K895" s="658">
        <v>2.75</v>
      </c>
      <c r="L895" s="658">
        <v>1.26</v>
      </c>
      <c r="M895" s="658">
        <v>2.75</v>
      </c>
      <c r="N895" s="659">
        <v>1.26</v>
      </c>
      <c r="O895" s="689">
        <v>0</v>
      </c>
      <c r="P895" s="690">
        <v>0</v>
      </c>
      <c r="Q895" s="690">
        <v>0</v>
      </c>
      <c r="R895" s="690">
        <v>0</v>
      </c>
      <c r="S895" s="690">
        <v>0</v>
      </c>
      <c r="T895" s="690">
        <v>0</v>
      </c>
      <c r="U895" s="690">
        <v>0</v>
      </c>
      <c r="V895" s="690">
        <v>0</v>
      </c>
      <c r="W895" s="690">
        <v>0</v>
      </c>
      <c r="X895" s="690">
        <v>0</v>
      </c>
      <c r="Y895" s="690">
        <v>0</v>
      </c>
      <c r="Z895" s="691">
        <v>0</v>
      </c>
      <c r="AA895" s="674">
        <v>17.203389829999999</v>
      </c>
      <c r="AB895" s="677">
        <v>0</v>
      </c>
      <c r="AC895" s="677">
        <v>0</v>
      </c>
      <c r="AD895" s="690">
        <v>0</v>
      </c>
      <c r="AE895" s="690">
        <v>0</v>
      </c>
      <c r="AF895" s="690"/>
      <c r="AG895" s="690"/>
      <c r="AH895" s="690"/>
      <c r="AI895" s="690"/>
      <c r="AJ895" s="690"/>
      <c r="AK895" s="690"/>
      <c r="AL895" s="690"/>
      <c r="AM895" s="690"/>
      <c r="AN895" s="690">
        <v>0</v>
      </c>
      <c r="AO895" s="690">
        <v>0</v>
      </c>
      <c r="AP895" s="690">
        <v>0</v>
      </c>
      <c r="AQ895" s="690">
        <v>0</v>
      </c>
      <c r="AR895" s="690">
        <v>2.75</v>
      </c>
      <c r="AS895" s="690">
        <v>1.26</v>
      </c>
      <c r="AT895" s="690">
        <v>2.75</v>
      </c>
      <c r="AU895" s="690">
        <v>1.26</v>
      </c>
      <c r="AV895" s="657">
        <v>0</v>
      </c>
      <c r="AW895" s="658">
        <v>0</v>
      </c>
      <c r="AX895" s="658">
        <v>0</v>
      </c>
      <c r="AY895" s="658">
        <v>0</v>
      </c>
      <c r="AZ895" s="658">
        <v>0</v>
      </c>
      <c r="BA895" s="658">
        <v>0</v>
      </c>
      <c r="BB895" s="658">
        <v>0</v>
      </c>
      <c r="BC895" s="658">
        <v>0</v>
      </c>
      <c r="BD895" s="658">
        <v>17.203389829999999</v>
      </c>
      <c r="BE895" s="673">
        <v>17.203389829999999</v>
      </c>
      <c r="BF895" s="417"/>
    </row>
    <row r="896" spans="1:63" s="390" customFormat="1" ht="12.75">
      <c r="A896" s="411"/>
      <c r="B896" s="360" t="s">
        <v>361</v>
      </c>
      <c r="C896" s="676">
        <v>0</v>
      </c>
      <c r="D896" s="677">
        <v>0</v>
      </c>
      <c r="E896" s="677">
        <v>0</v>
      </c>
      <c r="F896" s="677">
        <v>0</v>
      </c>
      <c r="G896" s="677">
        <v>0</v>
      </c>
      <c r="H896" s="677">
        <v>0</v>
      </c>
      <c r="I896" s="677">
        <v>0</v>
      </c>
      <c r="J896" s="677">
        <v>0</v>
      </c>
      <c r="K896" s="677">
        <v>2.75</v>
      </c>
      <c r="L896" s="677">
        <v>1.26</v>
      </c>
      <c r="M896" s="677">
        <v>2.75</v>
      </c>
      <c r="N896" s="678">
        <v>1.26</v>
      </c>
      <c r="O896" s="657">
        <v>0</v>
      </c>
      <c r="P896" s="658">
        <v>0</v>
      </c>
      <c r="Q896" s="658">
        <v>0</v>
      </c>
      <c r="R896" s="658">
        <v>0</v>
      </c>
      <c r="S896" s="658">
        <v>0</v>
      </c>
      <c r="T896" s="658">
        <v>0</v>
      </c>
      <c r="U896" s="658">
        <v>0</v>
      </c>
      <c r="V896" s="658">
        <v>0</v>
      </c>
      <c r="W896" s="658">
        <v>0</v>
      </c>
      <c r="X896" s="658">
        <v>0</v>
      </c>
      <c r="Y896" s="658">
        <v>0</v>
      </c>
      <c r="Z896" s="659">
        <v>0</v>
      </c>
      <c r="AA896" s="679">
        <v>17.203389829999999</v>
      </c>
      <c r="AB896" s="677">
        <v>0</v>
      </c>
      <c r="AC896" s="677">
        <v>0</v>
      </c>
      <c r="AD896" s="658">
        <v>0</v>
      </c>
      <c r="AE896" s="658">
        <v>0</v>
      </c>
      <c r="AF896" s="658"/>
      <c r="AG896" s="658"/>
      <c r="AH896" s="658"/>
      <c r="AI896" s="658"/>
      <c r="AJ896" s="658"/>
      <c r="AK896" s="658"/>
      <c r="AL896" s="658"/>
      <c r="AM896" s="658"/>
      <c r="AN896" s="658">
        <v>0</v>
      </c>
      <c r="AO896" s="658">
        <v>0</v>
      </c>
      <c r="AP896" s="658">
        <v>0</v>
      </c>
      <c r="AQ896" s="658">
        <v>0</v>
      </c>
      <c r="AR896" s="658">
        <v>2.75</v>
      </c>
      <c r="AS896" s="658">
        <v>1.26</v>
      </c>
      <c r="AT896" s="658">
        <v>2.75</v>
      </c>
      <c r="AU896" s="658">
        <v>1.26</v>
      </c>
      <c r="AV896" s="676">
        <v>0</v>
      </c>
      <c r="AW896" s="677">
        <v>0</v>
      </c>
      <c r="AX896" s="677">
        <v>0</v>
      </c>
      <c r="AY896" s="677">
        <v>0</v>
      </c>
      <c r="AZ896" s="677">
        <v>0</v>
      </c>
      <c r="BA896" s="677">
        <v>0</v>
      </c>
      <c r="BB896" s="677">
        <v>0</v>
      </c>
      <c r="BC896" s="677">
        <v>0</v>
      </c>
      <c r="BD896" s="677">
        <v>17.203389829999999</v>
      </c>
      <c r="BE896" s="678">
        <v>17.203389829999999</v>
      </c>
      <c r="BF896" s="417"/>
      <c r="BG896" s="408"/>
      <c r="BH896" s="408"/>
      <c r="BI896" s="408"/>
      <c r="BJ896" s="408"/>
      <c r="BK896" s="408"/>
    </row>
    <row r="897" spans="1:63" s="390" customFormat="1" ht="12.75">
      <c r="A897" s="411"/>
      <c r="B897" s="360" t="s">
        <v>362</v>
      </c>
      <c r="C897" s="676">
        <v>0</v>
      </c>
      <c r="D897" s="677">
        <v>0</v>
      </c>
      <c r="E897" s="677">
        <v>0</v>
      </c>
      <c r="F897" s="677">
        <v>0</v>
      </c>
      <c r="G897" s="677">
        <v>0</v>
      </c>
      <c r="H897" s="677">
        <v>0</v>
      </c>
      <c r="I897" s="677">
        <v>0</v>
      </c>
      <c r="J897" s="677">
        <v>0</v>
      </c>
      <c r="K897" s="677">
        <v>2.75</v>
      </c>
      <c r="L897" s="677">
        <v>0</v>
      </c>
      <c r="M897" s="677">
        <v>2.75</v>
      </c>
      <c r="N897" s="678">
        <v>0</v>
      </c>
      <c r="O897" s="657">
        <v>0</v>
      </c>
      <c r="P897" s="658">
        <v>0</v>
      </c>
      <c r="Q897" s="658">
        <v>0</v>
      </c>
      <c r="R897" s="658">
        <v>0</v>
      </c>
      <c r="S897" s="658">
        <v>0</v>
      </c>
      <c r="T897" s="658">
        <v>0</v>
      </c>
      <c r="U897" s="658">
        <v>0</v>
      </c>
      <c r="V897" s="658">
        <v>0</v>
      </c>
      <c r="W897" s="658">
        <v>0</v>
      </c>
      <c r="X897" s="658">
        <v>0</v>
      </c>
      <c r="Y897" s="658">
        <v>0</v>
      </c>
      <c r="Z897" s="659">
        <v>0</v>
      </c>
      <c r="AA897" s="679">
        <v>7.2175197500000001</v>
      </c>
      <c r="AB897" s="677">
        <v>0</v>
      </c>
      <c r="AC897" s="677">
        <v>0</v>
      </c>
      <c r="AD897" s="658">
        <v>0</v>
      </c>
      <c r="AE897" s="658">
        <v>0</v>
      </c>
      <c r="AF897" s="658"/>
      <c r="AG897" s="658"/>
      <c r="AH897" s="658"/>
      <c r="AI897" s="658"/>
      <c r="AJ897" s="658"/>
      <c r="AK897" s="658"/>
      <c r="AL897" s="658"/>
      <c r="AM897" s="658"/>
      <c r="AN897" s="658">
        <v>0</v>
      </c>
      <c r="AO897" s="658">
        <v>0</v>
      </c>
      <c r="AP897" s="658">
        <v>0</v>
      </c>
      <c r="AQ897" s="658">
        <v>0</v>
      </c>
      <c r="AR897" s="658">
        <v>2.75</v>
      </c>
      <c r="AS897" s="658">
        <v>0</v>
      </c>
      <c r="AT897" s="658">
        <v>2.75</v>
      </c>
      <c r="AU897" s="658">
        <v>0</v>
      </c>
      <c r="AV897" s="676">
        <v>0</v>
      </c>
      <c r="AW897" s="677">
        <v>0</v>
      </c>
      <c r="AX897" s="677">
        <v>0</v>
      </c>
      <c r="AY897" s="677">
        <v>0</v>
      </c>
      <c r="AZ897" s="677">
        <v>0</v>
      </c>
      <c r="BA897" s="677">
        <v>0</v>
      </c>
      <c r="BB897" s="677">
        <v>0</v>
      </c>
      <c r="BC897" s="677">
        <v>0</v>
      </c>
      <c r="BD897" s="677">
        <v>7.2175197500000001</v>
      </c>
      <c r="BE897" s="678">
        <v>7.2175197500000001</v>
      </c>
      <c r="BF897" s="417"/>
      <c r="BG897" s="408"/>
      <c r="BH897" s="408"/>
      <c r="BI897" s="408"/>
      <c r="BJ897" s="408"/>
      <c r="BK897" s="408"/>
    </row>
    <row r="898" spans="1:63" s="390" customFormat="1" ht="12.75">
      <c r="A898" s="411"/>
      <c r="B898" s="360" t="s">
        <v>363</v>
      </c>
      <c r="C898" s="676">
        <v>0</v>
      </c>
      <c r="D898" s="677">
        <v>0</v>
      </c>
      <c r="E898" s="677">
        <v>0</v>
      </c>
      <c r="F898" s="677">
        <v>0</v>
      </c>
      <c r="G898" s="677">
        <v>0</v>
      </c>
      <c r="H898" s="677">
        <v>0</v>
      </c>
      <c r="I898" s="677">
        <v>0</v>
      </c>
      <c r="J898" s="677">
        <v>0</v>
      </c>
      <c r="K898" s="677">
        <v>2.75</v>
      </c>
      <c r="L898" s="677">
        <v>0</v>
      </c>
      <c r="M898" s="677">
        <v>2.75</v>
      </c>
      <c r="N898" s="678">
        <v>0</v>
      </c>
      <c r="O898" s="657">
        <v>0</v>
      </c>
      <c r="P898" s="658">
        <v>0</v>
      </c>
      <c r="Q898" s="658">
        <v>0</v>
      </c>
      <c r="R898" s="658">
        <v>0</v>
      </c>
      <c r="S898" s="658">
        <v>0</v>
      </c>
      <c r="T898" s="658">
        <v>0</v>
      </c>
      <c r="U898" s="658">
        <v>0</v>
      </c>
      <c r="V898" s="658">
        <v>0</v>
      </c>
      <c r="W898" s="658">
        <v>0</v>
      </c>
      <c r="X898" s="658">
        <v>0</v>
      </c>
      <c r="Y898" s="658">
        <v>0</v>
      </c>
      <c r="Z898" s="659">
        <v>0</v>
      </c>
      <c r="AA898" s="679">
        <v>7.2175197500000001</v>
      </c>
      <c r="AB898" s="677">
        <v>0</v>
      </c>
      <c r="AC898" s="677">
        <v>0</v>
      </c>
      <c r="AD898" s="658">
        <v>0</v>
      </c>
      <c r="AE898" s="658">
        <v>0</v>
      </c>
      <c r="AF898" s="658"/>
      <c r="AG898" s="658"/>
      <c r="AH898" s="658"/>
      <c r="AI898" s="658"/>
      <c r="AJ898" s="658"/>
      <c r="AK898" s="658"/>
      <c r="AL898" s="658"/>
      <c r="AM898" s="658"/>
      <c r="AN898" s="658">
        <v>0</v>
      </c>
      <c r="AO898" s="658">
        <v>0</v>
      </c>
      <c r="AP898" s="658">
        <v>0</v>
      </c>
      <c r="AQ898" s="658">
        <v>0</v>
      </c>
      <c r="AR898" s="658">
        <v>2.75</v>
      </c>
      <c r="AS898" s="658">
        <v>0</v>
      </c>
      <c r="AT898" s="658">
        <v>2.75</v>
      </c>
      <c r="AU898" s="658">
        <v>0</v>
      </c>
      <c r="AV898" s="676">
        <v>0</v>
      </c>
      <c r="AW898" s="677">
        <v>0</v>
      </c>
      <c r="AX898" s="677">
        <v>0</v>
      </c>
      <c r="AY898" s="677">
        <v>0</v>
      </c>
      <c r="AZ898" s="677">
        <v>0</v>
      </c>
      <c r="BA898" s="677">
        <v>0</v>
      </c>
      <c r="BB898" s="677">
        <v>0</v>
      </c>
      <c r="BC898" s="677">
        <v>0</v>
      </c>
      <c r="BD898" s="677">
        <v>7.2175197500000001</v>
      </c>
      <c r="BE898" s="678">
        <v>7.2175197500000001</v>
      </c>
      <c r="BF898" s="417"/>
      <c r="BG898" s="408"/>
      <c r="BH898" s="408"/>
      <c r="BI898" s="408"/>
      <c r="BJ898" s="408"/>
      <c r="BK898" s="408"/>
    </row>
    <row r="899" spans="1:63" s="390" customFormat="1" ht="12.75">
      <c r="A899" s="411"/>
      <c r="B899" s="360" t="s">
        <v>364</v>
      </c>
      <c r="C899" s="676">
        <v>0</v>
      </c>
      <c r="D899" s="677">
        <v>0</v>
      </c>
      <c r="E899" s="677">
        <v>0</v>
      </c>
      <c r="F899" s="677">
        <v>0</v>
      </c>
      <c r="G899" s="677">
        <v>0</v>
      </c>
      <c r="H899" s="677">
        <v>0</v>
      </c>
      <c r="I899" s="677">
        <v>0</v>
      </c>
      <c r="J899" s="677">
        <v>0</v>
      </c>
      <c r="K899" s="677">
        <v>0</v>
      </c>
      <c r="L899" s="677">
        <v>0</v>
      </c>
      <c r="M899" s="677">
        <v>0</v>
      </c>
      <c r="N899" s="678">
        <v>0</v>
      </c>
      <c r="O899" s="657"/>
      <c r="P899" s="658"/>
      <c r="Q899" s="658"/>
      <c r="R899" s="658"/>
      <c r="S899" s="658"/>
      <c r="T899" s="658"/>
      <c r="U899" s="658"/>
      <c r="V899" s="658"/>
      <c r="W899" s="658"/>
      <c r="X899" s="658"/>
      <c r="Y899" s="658"/>
      <c r="Z899" s="659"/>
      <c r="AA899" s="679">
        <v>0</v>
      </c>
      <c r="AB899" s="677">
        <v>0</v>
      </c>
      <c r="AC899" s="677">
        <v>0</v>
      </c>
      <c r="AD899" s="658">
        <v>0</v>
      </c>
      <c r="AE899" s="658">
        <v>0</v>
      </c>
      <c r="AF899" s="658"/>
      <c r="AG899" s="658"/>
      <c r="AH899" s="658"/>
      <c r="AI899" s="658"/>
      <c r="AJ899" s="658"/>
      <c r="AK899" s="658"/>
      <c r="AL899" s="658"/>
      <c r="AM899" s="658"/>
      <c r="AN899" s="658">
        <v>0</v>
      </c>
      <c r="AO899" s="658">
        <v>0</v>
      </c>
      <c r="AP899" s="658">
        <v>0</v>
      </c>
      <c r="AQ899" s="658">
        <v>0</v>
      </c>
      <c r="AR899" s="658">
        <v>0</v>
      </c>
      <c r="AS899" s="658">
        <v>0</v>
      </c>
      <c r="AT899" s="658">
        <v>0</v>
      </c>
      <c r="AU899" s="658">
        <v>0</v>
      </c>
      <c r="AV899" s="676"/>
      <c r="AW899" s="677"/>
      <c r="AX899" s="677"/>
      <c r="AY899" s="677"/>
      <c r="AZ899" s="677"/>
      <c r="BA899" s="677"/>
      <c r="BB899" s="677"/>
      <c r="BC899" s="677"/>
      <c r="BD899" s="677"/>
      <c r="BE899" s="678">
        <v>0</v>
      </c>
      <c r="BF899" s="417"/>
      <c r="BG899" s="408"/>
      <c r="BH899" s="408"/>
      <c r="BI899" s="408"/>
      <c r="BJ899" s="408"/>
      <c r="BK899" s="408"/>
    </row>
    <row r="900" spans="1:63" s="390" customFormat="1" ht="12.75">
      <c r="A900" s="411"/>
      <c r="B900" s="360" t="s">
        <v>365</v>
      </c>
      <c r="C900" s="676">
        <v>0</v>
      </c>
      <c r="D900" s="677">
        <v>0</v>
      </c>
      <c r="E900" s="677">
        <v>0</v>
      </c>
      <c r="F900" s="677">
        <v>0</v>
      </c>
      <c r="G900" s="677">
        <v>0</v>
      </c>
      <c r="H900" s="677">
        <v>0</v>
      </c>
      <c r="I900" s="677">
        <v>0</v>
      </c>
      <c r="J900" s="677">
        <v>0</v>
      </c>
      <c r="K900" s="677">
        <v>0</v>
      </c>
      <c r="L900" s="677">
        <v>0</v>
      </c>
      <c r="M900" s="677">
        <v>0</v>
      </c>
      <c r="N900" s="678">
        <v>0</v>
      </c>
      <c r="O900" s="657"/>
      <c r="P900" s="658"/>
      <c r="Q900" s="658"/>
      <c r="R900" s="658"/>
      <c r="S900" s="658"/>
      <c r="T900" s="658"/>
      <c r="U900" s="658"/>
      <c r="V900" s="658"/>
      <c r="W900" s="658"/>
      <c r="X900" s="658"/>
      <c r="Y900" s="658"/>
      <c r="Z900" s="659"/>
      <c r="AA900" s="679">
        <v>0</v>
      </c>
      <c r="AB900" s="677">
        <v>0</v>
      </c>
      <c r="AC900" s="677">
        <v>0</v>
      </c>
      <c r="AD900" s="658">
        <v>0</v>
      </c>
      <c r="AE900" s="658">
        <v>0</v>
      </c>
      <c r="AF900" s="658"/>
      <c r="AG900" s="658"/>
      <c r="AH900" s="658"/>
      <c r="AI900" s="658"/>
      <c r="AJ900" s="658"/>
      <c r="AK900" s="658"/>
      <c r="AL900" s="658"/>
      <c r="AM900" s="658"/>
      <c r="AN900" s="658">
        <v>0</v>
      </c>
      <c r="AO900" s="658">
        <v>0</v>
      </c>
      <c r="AP900" s="658">
        <v>0</v>
      </c>
      <c r="AQ900" s="658">
        <v>0</v>
      </c>
      <c r="AR900" s="658">
        <v>0</v>
      </c>
      <c r="AS900" s="658">
        <v>0</v>
      </c>
      <c r="AT900" s="658">
        <v>0</v>
      </c>
      <c r="AU900" s="658">
        <v>0</v>
      </c>
      <c r="AV900" s="676"/>
      <c r="AW900" s="677"/>
      <c r="AX900" s="677"/>
      <c r="AY900" s="677"/>
      <c r="AZ900" s="677"/>
      <c r="BA900" s="677"/>
      <c r="BB900" s="677"/>
      <c r="BC900" s="677"/>
      <c r="BD900" s="677"/>
      <c r="BE900" s="678">
        <v>0</v>
      </c>
      <c r="BF900" s="417"/>
      <c r="BG900" s="408"/>
      <c r="BH900" s="408"/>
      <c r="BI900" s="408"/>
      <c r="BJ900" s="408"/>
      <c r="BK900" s="408"/>
    </row>
    <row r="901" spans="1:63" s="390" customFormat="1" ht="12.75">
      <c r="A901" s="411"/>
      <c r="B901" s="360" t="s">
        <v>366</v>
      </c>
      <c r="C901" s="676">
        <v>0</v>
      </c>
      <c r="D901" s="677">
        <v>0</v>
      </c>
      <c r="E901" s="677">
        <v>0</v>
      </c>
      <c r="F901" s="677">
        <v>0</v>
      </c>
      <c r="G901" s="677">
        <v>0</v>
      </c>
      <c r="H901" s="677">
        <v>0</v>
      </c>
      <c r="I901" s="677">
        <v>0</v>
      </c>
      <c r="J901" s="677">
        <v>0</v>
      </c>
      <c r="K901" s="677">
        <v>2.75</v>
      </c>
      <c r="L901" s="677">
        <v>0</v>
      </c>
      <c r="M901" s="677">
        <v>2.75</v>
      </c>
      <c r="N901" s="678">
        <v>0</v>
      </c>
      <c r="O901" s="657"/>
      <c r="P901" s="658"/>
      <c r="Q901" s="658"/>
      <c r="R901" s="658"/>
      <c r="S901" s="658"/>
      <c r="T901" s="658"/>
      <c r="U901" s="658"/>
      <c r="V901" s="658"/>
      <c r="W901" s="658"/>
      <c r="X901" s="658"/>
      <c r="Y901" s="658"/>
      <c r="Z901" s="659"/>
      <c r="AA901" s="679">
        <v>7.2175197500000001</v>
      </c>
      <c r="AB901" s="677">
        <v>0</v>
      </c>
      <c r="AC901" s="677">
        <v>0</v>
      </c>
      <c r="AD901" s="658">
        <v>0</v>
      </c>
      <c r="AE901" s="658">
        <v>0</v>
      </c>
      <c r="AF901" s="658"/>
      <c r="AG901" s="658"/>
      <c r="AH901" s="658"/>
      <c r="AI901" s="658"/>
      <c r="AJ901" s="658"/>
      <c r="AK901" s="658"/>
      <c r="AL901" s="658"/>
      <c r="AM901" s="658"/>
      <c r="AN901" s="658">
        <v>0</v>
      </c>
      <c r="AO901" s="658">
        <v>0</v>
      </c>
      <c r="AP901" s="658">
        <v>0</v>
      </c>
      <c r="AQ901" s="658">
        <v>0</v>
      </c>
      <c r="AR901" s="658">
        <v>2.75</v>
      </c>
      <c r="AS901" s="658">
        <v>0</v>
      </c>
      <c r="AT901" s="658">
        <v>2.75</v>
      </c>
      <c r="AU901" s="658">
        <v>0</v>
      </c>
      <c r="AV901" s="676"/>
      <c r="AW901" s="677"/>
      <c r="AX901" s="677"/>
      <c r="AY901" s="677"/>
      <c r="AZ901" s="677"/>
      <c r="BA901" s="677"/>
      <c r="BB901" s="677"/>
      <c r="BC901" s="677"/>
      <c r="BD901" s="677">
        <v>7.2175197500000001</v>
      </c>
      <c r="BE901" s="678">
        <v>7.2175197500000001</v>
      </c>
      <c r="BF901" s="417"/>
      <c r="BG901" s="408"/>
      <c r="BH901" s="408"/>
      <c r="BI901" s="408"/>
      <c r="BJ901" s="408"/>
      <c r="BK901" s="408"/>
    </row>
    <row r="902" spans="1:63" s="390" customFormat="1" ht="12.75">
      <c r="A902" s="411"/>
      <c r="B902" s="360" t="s">
        <v>367</v>
      </c>
      <c r="C902" s="676">
        <v>0</v>
      </c>
      <c r="D902" s="677">
        <v>0</v>
      </c>
      <c r="E902" s="677">
        <v>0</v>
      </c>
      <c r="F902" s="677">
        <v>0</v>
      </c>
      <c r="G902" s="677">
        <v>0</v>
      </c>
      <c r="H902" s="677">
        <v>0</v>
      </c>
      <c r="I902" s="677">
        <v>0</v>
      </c>
      <c r="J902" s="677">
        <v>0</v>
      </c>
      <c r="K902" s="677">
        <v>0</v>
      </c>
      <c r="L902" s="677">
        <v>0</v>
      </c>
      <c r="M902" s="677">
        <v>0</v>
      </c>
      <c r="N902" s="678">
        <v>0</v>
      </c>
      <c r="O902" s="657"/>
      <c r="P902" s="658"/>
      <c r="Q902" s="658"/>
      <c r="R902" s="658"/>
      <c r="S902" s="658"/>
      <c r="T902" s="658"/>
      <c r="U902" s="658"/>
      <c r="V902" s="658"/>
      <c r="W902" s="658"/>
      <c r="X902" s="658"/>
      <c r="Y902" s="658"/>
      <c r="Z902" s="659"/>
      <c r="AA902" s="679">
        <v>0</v>
      </c>
      <c r="AB902" s="677">
        <v>0</v>
      </c>
      <c r="AC902" s="677">
        <v>0</v>
      </c>
      <c r="AD902" s="658">
        <v>0</v>
      </c>
      <c r="AE902" s="658">
        <v>0</v>
      </c>
      <c r="AF902" s="658"/>
      <c r="AG902" s="658"/>
      <c r="AH902" s="658"/>
      <c r="AI902" s="658"/>
      <c r="AJ902" s="658"/>
      <c r="AK902" s="658"/>
      <c r="AL902" s="658"/>
      <c r="AM902" s="658"/>
      <c r="AN902" s="658">
        <v>0</v>
      </c>
      <c r="AO902" s="658">
        <v>0</v>
      </c>
      <c r="AP902" s="658">
        <v>0</v>
      </c>
      <c r="AQ902" s="658">
        <v>0</v>
      </c>
      <c r="AR902" s="658">
        <v>0</v>
      </c>
      <c r="AS902" s="658">
        <v>0</v>
      </c>
      <c r="AT902" s="658">
        <v>0</v>
      </c>
      <c r="AU902" s="658">
        <v>0</v>
      </c>
      <c r="AV902" s="676"/>
      <c r="AW902" s="677"/>
      <c r="AX902" s="677"/>
      <c r="AY902" s="677"/>
      <c r="AZ902" s="677"/>
      <c r="BA902" s="677"/>
      <c r="BB902" s="677"/>
      <c r="BC902" s="677"/>
      <c r="BD902" s="677"/>
      <c r="BE902" s="678">
        <v>0</v>
      </c>
      <c r="BF902" s="417"/>
      <c r="BG902" s="408"/>
      <c r="BH902" s="408"/>
      <c r="BI902" s="408"/>
      <c r="BJ902" s="408"/>
      <c r="BK902" s="408"/>
    </row>
    <row r="903" spans="1:63" s="390" customFormat="1" ht="12.75">
      <c r="A903" s="411"/>
      <c r="B903" s="360" t="s">
        <v>368</v>
      </c>
      <c r="C903" s="676">
        <v>0</v>
      </c>
      <c r="D903" s="677">
        <v>0</v>
      </c>
      <c r="E903" s="677">
        <v>0</v>
      </c>
      <c r="F903" s="677">
        <v>0</v>
      </c>
      <c r="G903" s="677">
        <v>0</v>
      </c>
      <c r="H903" s="677">
        <v>0</v>
      </c>
      <c r="I903" s="677">
        <v>0</v>
      </c>
      <c r="J903" s="677">
        <v>0</v>
      </c>
      <c r="K903" s="677">
        <v>0</v>
      </c>
      <c r="L903" s="677">
        <v>0</v>
      </c>
      <c r="M903" s="677">
        <v>0</v>
      </c>
      <c r="N903" s="678">
        <v>0</v>
      </c>
      <c r="O903" s="657">
        <v>0</v>
      </c>
      <c r="P903" s="658">
        <v>0</v>
      </c>
      <c r="Q903" s="658">
        <v>0</v>
      </c>
      <c r="R903" s="658">
        <v>0</v>
      </c>
      <c r="S903" s="658">
        <v>0</v>
      </c>
      <c r="T903" s="658">
        <v>0</v>
      </c>
      <c r="U903" s="658">
        <v>0</v>
      </c>
      <c r="V903" s="658">
        <v>0</v>
      </c>
      <c r="W903" s="658">
        <v>0</v>
      </c>
      <c r="X903" s="658">
        <v>0</v>
      </c>
      <c r="Y903" s="658">
        <v>0</v>
      </c>
      <c r="Z903" s="659">
        <v>0</v>
      </c>
      <c r="AA903" s="679">
        <v>0</v>
      </c>
      <c r="AB903" s="677">
        <v>0</v>
      </c>
      <c r="AC903" s="677">
        <v>0</v>
      </c>
      <c r="AD903" s="658">
        <v>0</v>
      </c>
      <c r="AE903" s="658">
        <v>0</v>
      </c>
      <c r="AF903" s="658"/>
      <c r="AG903" s="658"/>
      <c r="AH903" s="658"/>
      <c r="AI903" s="658"/>
      <c r="AJ903" s="658"/>
      <c r="AK903" s="658"/>
      <c r="AL903" s="658"/>
      <c r="AM903" s="658"/>
      <c r="AN903" s="658">
        <v>0</v>
      </c>
      <c r="AO903" s="658">
        <v>0</v>
      </c>
      <c r="AP903" s="658">
        <v>0</v>
      </c>
      <c r="AQ903" s="658">
        <v>0</v>
      </c>
      <c r="AR903" s="658">
        <v>0</v>
      </c>
      <c r="AS903" s="658">
        <v>0</v>
      </c>
      <c r="AT903" s="658">
        <v>0</v>
      </c>
      <c r="AU903" s="658">
        <v>0</v>
      </c>
      <c r="AV903" s="676">
        <v>0</v>
      </c>
      <c r="AW903" s="677">
        <v>0</v>
      </c>
      <c r="AX903" s="677">
        <v>0</v>
      </c>
      <c r="AY903" s="677">
        <v>0</v>
      </c>
      <c r="AZ903" s="677">
        <v>0</v>
      </c>
      <c r="BA903" s="677">
        <v>0</v>
      </c>
      <c r="BB903" s="677">
        <v>0</v>
      </c>
      <c r="BC903" s="677">
        <v>0</v>
      </c>
      <c r="BD903" s="677">
        <v>0</v>
      </c>
      <c r="BE903" s="678">
        <v>0</v>
      </c>
      <c r="BF903" s="417"/>
      <c r="BG903" s="408"/>
      <c r="BH903" s="408"/>
      <c r="BI903" s="408"/>
      <c r="BJ903" s="408"/>
      <c r="BK903" s="408"/>
    </row>
    <row r="904" spans="1:63" s="390" customFormat="1" ht="12.75">
      <c r="A904" s="411"/>
      <c r="B904" s="360" t="s">
        <v>369</v>
      </c>
      <c r="C904" s="676">
        <v>0</v>
      </c>
      <c r="D904" s="677">
        <v>0</v>
      </c>
      <c r="E904" s="677">
        <v>0</v>
      </c>
      <c r="F904" s="677">
        <v>0</v>
      </c>
      <c r="G904" s="677">
        <v>0</v>
      </c>
      <c r="H904" s="677">
        <v>0</v>
      </c>
      <c r="I904" s="677">
        <v>0</v>
      </c>
      <c r="J904" s="677">
        <v>0</v>
      </c>
      <c r="K904" s="677">
        <v>0</v>
      </c>
      <c r="L904" s="677">
        <v>0</v>
      </c>
      <c r="M904" s="677">
        <v>0</v>
      </c>
      <c r="N904" s="678">
        <v>0</v>
      </c>
      <c r="O904" s="657"/>
      <c r="P904" s="658"/>
      <c r="Q904" s="658"/>
      <c r="R904" s="658"/>
      <c r="S904" s="658"/>
      <c r="T904" s="658"/>
      <c r="U904" s="658"/>
      <c r="V904" s="658"/>
      <c r="W904" s="658"/>
      <c r="X904" s="658"/>
      <c r="Y904" s="658"/>
      <c r="Z904" s="659"/>
      <c r="AA904" s="679">
        <v>0</v>
      </c>
      <c r="AB904" s="677">
        <v>0</v>
      </c>
      <c r="AC904" s="677">
        <v>0</v>
      </c>
      <c r="AD904" s="658">
        <v>0</v>
      </c>
      <c r="AE904" s="658">
        <v>0</v>
      </c>
      <c r="AF904" s="658"/>
      <c r="AG904" s="658"/>
      <c r="AH904" s="658"/>
      <c r="AI904" s="658"/>
      <c r="AJ904" s="658"/>
      <c r="AK904" s="658"/>
      <c r="AL904" s="658"/>
      <c r="AM904" s="658"/>
      <c r="AN904" s="658">
        <v>0</v>
      </c>
      <c r="AO904" s="658">
        <v>0</v>
      </c>
      <c r="AP904" s="658">
        <v>0</v>
      </c>
      <c r="AQ904" s="658">
        <v>0</v>
      </c>
      <c r="AR904" s="658">
        <v>0</v>
      </c>
      <c r="AS904" s="658">
        <v>0</v>
      </c>
      <c r="AT904" s="658">
        <v>0</v>
      </c>
      <c r="AU904" s="658">
        <v>0</v>
      </c>
      <c r="AV904" s="676"/>
      <c r="AW904" s="677"/>
      <c r="AX904" s="677"/>
      <c r="AY904" s="677"/>
      <c r="AZ904" s="677"/>
      <c r="BA904" s="677"/>
      <c r="BB904" s="677"/>
      <c r="BC904" s="677"/>
      <c r="BD904" s="677"/>
      <c r="BE904" s="678">
        <v>0</v>
      </c>
      <c r="BF904" s="417"/>
      <c r="BG904" s="408"/>
      <c r="BH904" s="408"/>
      <c r="BI904" s="408"/>
      <c r="BJ904" s="408"/>
      <c r="BK904" s="408"/>
    </row>
    <row r="905" spans="1:63" s="390" customFormat="1" ht="12.75">
      <c r="A905" s="411"/>
      <c r="B905" s="360" t="s">
        <v>370</v>
      </c>
      <c r="C905" s="676">
        <v>0</v>
      </c>
      <c r="D905" s="677">
        <v>0</v>
      </c>
      <c r="E905" s="677">
        <v>0</v>
      </c>
      <c r="F905" s="677">
        <v>0</v>
      </c>
      <c r="G905" s="677">
        <v>0</v>
      </c>
      <c r="H905" s="677">
        <v>0</v>
      </c>
      <c r="I905" s="677">
        <v>0</v>
      </c>
      <c r="J905" s="677">
        <v>0</v>
      </c>
      <c r="K905" s="677">
        <v>0</v>
      </c>
      <c r="L905" s="677">
        <v>0</v>
      </c>
      <c r="M905" s="677">
        <v>0</v>
      </c>
      <c r="N905" s="678">
        <v>0</v>
      </c>
      <c r="O905" s="657"/>
      <c r="P905" s="658"/>
      <c r="Q905" s="658"/>
      <c r="R905" s="658"/>
      <c r="S905" s="658"/>
      <c r="T905" s="658"/>
      <c r="U905" s="658"/>
      <c r="V905" s="658"/>
      <c r="W905" s="658"/>
      <c r="X905" s="658"/>
      <c r="Y905" s="658"/>
      <c r="Z905" s="659"/>
      <c r="AA905" s="679">
        <v>0</v>
      </c>
      <c r="AB905" s="677">
        <v>0</v>
      </c>
      <c r="AC905" s="677">
        <v>0</v>
      </c>
      <c r="AD905" s="658">
        <v>0</v>
      </c>
      <c r="AE905" s="658">
        <v>0</v>
      </c>
      <c r="AF905" s="658"/>
      <c r="AG905" s="658"/>
      <c r="AH905" s="658"/>
      <c r="AI905" s="658"/>
      <c r="AJ905" s="658"/>
      <c r="AK905" s="658"/>
      <c r="AL905" s="658"/>
      <c r="AM905" s="658"/>
      <c r="AN905" s="658">
        <v>0</v>
      </c>
      <c r="AO905" s="658">
        <v>0</v>
      </c>
      <c r="AP905" s="658">
        <v>0</v>
      </c>
      <c r="AQ905" s="658">
        <v>0</v>
      </c>
      <c r="AR905" s="658">
        <v>0</v>
      </c>
      <c r="AS905" s="658">
        <v>0</v>
      </c>
      <c r="AT905" s="658">
        <v>0</v>
      </c>
      <c r="AU905" s="658">
        <v>0</v>
      </c>
      <c r="AV905" s="676"/>
      <c r="AW905" s="677"/>
      <c r="AX905" s="677"/>
      <c r="AY905" s="677"/>
      <c r="AZ905" s="677"/>
      <c r="BA905" s="677"/>
      <c r="BB905" s="677"/>
      <c r="BC905" s="677"/>
      <c r="BD905" s="677"/>
      <c r="BE905" s="678">
        <v>0</v>
      </c>
      <c r="BF905" s="417"/>
      <c r="BG905" s="408"/>
      <c r="BH905" s="408"/>
      <c r="BI905" s="408"/>
      <c r="BJ905" s="408"/>
      <c r="BK905" s="408"/>
    </row>
    <row r="906" spans="1:63" s="390" customFormat="1" ht="12.75">
      <c r="A906" s="411"/>
      <c r="B906" s="360" t="s">
        <v>371</v>
      </c>
      <c r="C906" s="676">
        <v>0</v>
      </c>
      <c r="D906" s="677">
        <v>0</v>
      </c>
      <c r="E906" s="677">
        <v>0</v>
      </c>
      <c r="F906" s="677">
        <v>0</v>
      </c>
      <c r="G906" s="677">
        <v>0</v>
      </c>
      <c r="H906" s="677">
        <v>0</v>
      </c>
      <c r="I906" s="677">
        <v>0</v>
      </c>
      <c r="J906" s="677">
        <v>0</v>
      </c>
      <c r="K906" s="677">
        <v>0</v>
      </c>
      <c r="L906" s="677">
        <v>0</v>
      </c>
      <c r="M906" s="677">
        <v>0</v>
      </c>
      <c r="N906" s="678">
        <v>0</v>
      </c>
      <c r="O906" s="657"/>
      <c r="P906" s="658"/>
      <c r="Q906" s="658"/>
      <c r="R906" s="658"/>
      <c r="S906" s="658"/>
      <c r="T906" s="658"/>
      <c r="U906" s="658"/>
      <c r="V906" s="658"/>
      <c r="W906" s="658"/>
      <c r="X906" s="658"/>
      <c r="Y906" s="658"/>
      <c r="Z906" s="659"/>
      <c r="AA906" s="679">
        <v>0</v>
      </c>
      <c r="AB906" s="677">
        <v>0</v>
      </c>
      <c r="AC906" s="677">
        <v>0</v>
      </c>
      <c r="AD906" s="658">
        <v>0</v>
      </c>
      <c r="AE906" s="658">
        <v>0</v>
      </c>
      <c r="AF906" s="658"/>
      <c r="AG906" s="658"/>
      <c r="AH906" s="658"/>
      <c r="AI906" s="658"/>
      <c r="AJ906" s="658"/>
      <c r="AK906" s="658"/>
      <c r="AL906" s="658"/>
      <c r="AM906" s="658"/>
      <c r="AN906" s="658">
        <v>0</v>
      </c>
      <c r="AO906" s="658">
        <v>0</v>
      </c>
      <c r="AP906" s="658">
        <v>0</v>
      </c>
      <c r="AQ906" s="658">
        <v>0</v>
      </c>
      <c r="AR906" s="658">
        <v>0</v>
      </c>
      <c r="AS906" s="658">
        <v>0</v>
      </c>
      <c r="AT906" s="658">
        <v>0</v>
      </c>
      <c r="AU906" s="658">
        <v>0</v>
      </c>
      <c r="AV906" s="676"/>
      <c r="AW906" s="677"/>
      <c r="AX906" s="677"/>
      <c r="AY906" s="677"/>
      <c r="AZ906" s="677"/>
      <c r="BA906" s="677"/>
      <c r="BB906" s="677"/>
      <c r="BC906" s="677"/>
      <c r="BD906" s="677"/>
      <c r="BE906" s="678">
        <v>0</v>
      </c>
      <c r="BF906" s="417"/>
      <c r="BG906" s="408"/>
      <c r="BH906" s="408"/>
      <c r="BI906" s="408"/>
      <c r="BJ906" s="408"/>
      <c r="BK906" s="408"/>
    </row>
    <row r="907" spans="1:63" s="390" customFormat="1" ht="12.75">
      <c r="A907" s="411"/>
      <c r="B907" s="360" t="s">
        <v>372</v>
      </c>
      <c r="C907" s="676">
        <v>0</v>
      </c>
      <c r="D907" s="677">
        <v>0</v>
      </c>
      <c r="E907" s="677">
        <v>0</v>
      </c>
      <c r="F907" s="677">
        <v>0</v>
      </c>
      <c r="G907" s="677">
        <v>0</v>
      </c>
      <c r="H907" s="677">
        <v>0</v>
      </c>
      <c r="I907" s="677">
        <v>0</v>
      </c>
      <c r="J907" s="677">
        <v>0</v>
      </c>
      <c r="K907" s="677">
        <v>0</v>
      </c>
      <c r="L907" s="677">
        <v>0</v>
      </c>
      <c r="M907" s="677">
        <v>0</v>
      </c>
      <c r="N907" s="678">
        <v>0</v>
      </c>
      <c r="O907" s="657"/>
      <c r="P907" s="658"/>
      <c r="Q907" s="658"/>
      <c r="R907" s="658"/>
      <c r="S907" s="658"/>
      <c r="T907" s="658"/>
      <c r="U907" s="658"/>
      <c r="V907" s="658"/>
      <c r="W907" s="658"/>
      <c r="X907" s="658"/>
      <c r="Y907" s="658"/>
      <c r="Z907" s="659"/>
      <c r="AA907" s="679">
        <v>0</v>
      </c>
      <c r="AB907" s="677">
        <v>0</v>
      </c>
      <c r="AC907" s="677">
        <v>0</v>
      </c>
      <c r="AD907" s="658">
        <v>0</v>
      </c>
      <c r="AE907" s="658">
        <v>0</v>
      </c>
      <c r="AF907" s="658"/>
      <c r="AG907" s="658"/>
      <c r="AH907" s="658"/>
      <c r="AI907" s="658"/>
      <c r="AJ907" s="658"/>
      <c r="AK907" s="658"/>
      <c r="AL907" s="658"/>
      <c r="AM907" s="658"/>
      <c r="AN907" s="658">
        <v>0</v>
      </c>
      <c r="AO907" s="658">
        <v>0</v>
      </c>
      <c r="AP907" s="658">
        <v>0</v>
      </c>
      <c r="AQ907" s="658">
        <v>0</v>
      </c>
      <c r="AR907" s="658">
        <v>0</v>
      </c>
      <c r="AS907" s="658">
        <v>0</v>
      </c>
      <c r="AT907" s="658">
        <v>0</v>
      </c>
      <c r="AU907" s="658">
        <v>0</v>
      </c>
      <c r="AV907" s="676"/>
      <c r="AW907" s="677"/>
      <c r="AX907" s="677"/>
      <c r="AY907" s="677"/>
      <c r="AZ907" s="677"/>
      <c r="BA907" s="677"/>
      <c r="BB907" s="677"/>
      <c r="BC907" s="677"/>
      <c r="BD907" s="677"/>
      <c r="BE907" s="678">
        <v>0</v>
      </c>
      <c r="BF907" s="417"/>
      <c r="BG907" s="408"/>
      <c r="BH907" s="408"/>
      <c r="BI907" s="408"/>
      <c r="BJ907" s="408"/>
      <c r="BK907" s="408"/>
    </row>
    <row r="908" spans="1:63" s="390" customFormat="1" ht="12.75">
      <c r="A908" s="411"/>
      <c r="B908" s="360" t="s">
        <v>373</v>
      </c>
      <c r="C908" s="676">
        <v>0</v>
      </c>
      <c r="D908" s="677">
        <v>0</v>
      </c>
      <c r="E908" s="677">
        <v>0</v>
      </c>
      <c r="F908" s="677">
        <v>0</v>
      </c>
      <c r="G908" s="677">
        <v>0</v>
      </c>
      <c r="H908" s="677">
        <v>0</v>
      </c>
      <c r="I908" s="677">
        <v>0</v>
      </c>
      <c r="J908" s="677">
        <v>0</v>
      </c>
      <c r="K908" s="677">
        <v>0</v>
      </c>
      <c r="L908" s="677">
        <v>1.26</v>
      </c>
      <c r="M908" s="677">
        <v>0</v>
      </c>
      <c r="N908" s="678">
        <v>1.26</v>
      </c>
      <c r="O908" s="657">
        <v>0</v>
      </c>
      <c r="P908" s="658">
        <v>0</v>
      </c>
      <c r="Q908" s="658">
        <v>0</v>
      </c>
      <c r="R908" s="658">
        <v>0</v>
      </c>
      <c r="S908" s="658">
        <v>0</v>
      </c>
      <c r="T908" s="658">
        <v>0</v>
      </c>
      <c r="U908" s="658">
        <v>0</v>
      </c>
      <c r="V908" s="658">
        <v>0</v>
      </c>
      <c r="W908" s="658">
        <v>0</v>
      </c>
      <c r="X908" s="658">
        <v>0</v>
      </c>
      <c r="Y908" s="658">
        <v>0</v>
      </c>
      <c r="Z908" s="659">
        <v>0</v>
      </c>
      <c r="AA908" s="679">
        <v>9.9858700799999998</v>
      </c>
      <c r="AB908" s="677">
        <v>0</v>
      </c>
      <c r="AC908" s="677">
        <v>0</v>
      </c>
      <c r="AD908" s="658">
        <v>0</v>
      </c>
      <c r="AE908" s="658">
        <v>0</v>
      </c>
      <c r="AF908" s="658"/>
      <c r="AG908" s="658"/>
      <c r="AH908" s="658"/>
      <c r="AI908" s="658"/>
      <c r="AJ908" s="658"/>
      <c r="AK908" s="658"/>
      <c r="AL908" s="658"/>
      <c r="AM908" s="658"/>
      <c r="AN908" s="658">
        <v>0</v>
      </c>
      <c r="AO908" s="658">
        <v>0</v>
      </c>
      <c r="AP908" s="658">
        <v>0</v>
      </c>
      <c r="AQ908" s="658">
        <v>0</v>
      </c>
      <c r="AR908" s="658">
        <v>0</v>
      </c>
      <c r="AS908" s="658">
        <v>1.26</v>
      </c>
      <c r="AT908" s="658">
        <v>0</v>
      </c>
      <c r="AU908" s="658">
        <v>1.26</v>
      </c>
      <c r="AV908" s="676">
        <v>0</v>
      </c>
      <c r="AW908" s="677">
        <v>0</v>
      </c>
      <c r="AX908" s="677">
        <v>0</v>
      </c>
      <c r="AY908" s="677">
        <v>0</v>
      </c>
      <c r="AZ908" s="677">
        <v>0</v>
      </c>
      <c r="BA908" s="677">
        <v>0</v>
      </c>
      <c r="BB908" s="677">
        <v>0</v>
      </c>
      <c r="BC908" s="677">
        <v>0</v>
      </c>
      <c r="BD908" s="677">
        <v>9.9858700799999998</v>
      </c>
      <c r="BE908" s="678">
        <v>9.9858700799999998</v>
      </c>
      <c r="BF908" s="417"/>
      <c r="BG908" s="408"/>
      <c r="BH908" s="408"/>
      <c r="BI908" s="408"/>
      <c r="BJ908" s="408"/>
      <c r="BK908" s="408"/>
    </row>
    <row r="909" spans="1:63" s="390" customFormat="1" ht="12.75">
      <c r="A909" s="411"/>
      <c r="B909" s="360" t="s">
        <v>374</v>
      </c>
      <c r="C909" s="676">
        <v>0</v>
      </c>
      <c r="D909" s="677">
        <v>0</v>
      </c>
      <c r="E909" s="677">
        <v>0</v>
      </c>
      <c r="F909" s="677">
        <v>0</v>
      </c>
      <c r="G909" s="677">
        <v>0</v>
      </c>
      <c r="H909" s="677">
        <v>0</v>
      </c>
      <c r="I909" s="677">
        <v>0</v>
      </c>
      <c r="J909" s="677">
        <v>0</v>
      </c>
      <c r="K909" s="677">
        <v>0</v>
      </c>
      <c r="L909" s="677">
        <v>0</v>
      </c>
      <c r="M909" s="677">
        <v>0</v>
      </c>
      <c r="N909" s="678">
        <v>0</v>
      </c>
      <c r="O909" s="657"/>
      <c r="P909" s="658"/>
      <c r="Q909" s="658"/>
      <c r="R909" s="658"/>
      <c r="S909" s="658"/>
      <c r="T909" s="658"/>
      <c r="U909" s="658"/>
      <c r="V909" s="658"/>
      <c r="W909" s="658"/>
      <c r="X909" s="658"/>
      <c r="Y909" s="658"/>
      <c r="Z909" s="659"/>
      <c r="AA909" s="679">
        <v>0</v>
      </c>
      <c r="AB909" s="677">
        <v>0</v>
      </c>
      <c r="AC909" s="677">
        <v>0</v>
      </c>
      <c r="AD909" s="658">
        <v>0</v>
      </c>
      <c r="AE909" s="658">
        <v>0</v>
      </c>
      <c r="AF909" s="658"/>
      <c r="AG909" s="658"/>
      <c r="AH909" s="658"/>
      <c r="AI909" s="658"/>
      <c r="AJ909" s="658"/>
      <c r="AK909" s="658"/>
      <c r="AL909" s="658"/>
      <c r="AM909" s="658"/>
      <c r="AN909" s="658">
        <v>0</v>
      </c>
      <c r="AO909" s="658">
        <v>0</v>
      </c>
      <c r="AP909" s="658">
        <v>0</v>
      </c>
      <c r="AQ909" s="658">
        <v>0</v>
      </c>
      <c r="AR909" s="658">
        <v>0</v>
      </c>
      <c r="AS909" s="658">
        <v>0</v>
      </c>
      <c r="AT909" s="658">
        <v>0</v>
      </c>
      <c r="AU909" s="658">
        <v>0</v>
      </c>
      <c r="AV909" s="676"/>
      <c r="AW909" s="677"/>
      <c r="AX909" s="677"/>
      <c r="AY909" s="677"/>
      <c r="AZ909" s="677"/>
      <c r="BA909" s="677"/>
      <c r="BB909" s="677"/>
      <c r="BC909" s="677"/>
      <c r="BD909" s="677"/>
      <c r="BE909" s="678">
        <v>0</v>
      </c>
      <c r="BF909" s="417"/>
      <c r="BG909" s="408"/>
      <c r="BH909" s="408"/>
      <c r="BI909" s="408"/>
      <c r="BJ909" s="408"/>
      <c r="BK909" s="408"/>
    </row>
    <row r="910" spans="1:63" s="390" customFormat="1" ht="12.75">
      <c r="A910" s="411"/>
      <c r="B910" s="360" t="s">
        <v>375</v>
      </c>
      <c r="C910" s="676">
        <v>0</v>
      </c>
      <c r="D910" s="677">
        <v>0</v>
      </c>
      <c r="E910" s="677">
        <v>0</v>
      </c>
      <c r="F910" s="677">
        <v>0</v>
      </c>
      <c r="G910" s="677">
        <v>0</v>
      </c>
      <c r="H910" s="677">
        <v>0</v>
      </c>
      <c r="I910" s="677">
        <v>0</v>
      </c>
      <c r="J910" s="677">
        <v>0</v>
      </c>
      <c r="K910" s="677">
        <v>0</v>
      </c>
      <c r="L910" s="677">
        <v>0</v>
      </c>
      <c r="M910" s="677">
        <v>0</v>
      </c>
      <c r="N910" s="678">
        <v>0</v>
      </c>
      <c r="O910" s="657"/>
      <c r="P910" s="658"/>
      <c r="Q910" s="658"/>
      <c r="R910" s="658"/>
      <c r="S910" s="658"/>
      <c r="T910" s="658"/>
      <c r="U910" s="658"/>
      <c r="V910" s="658"/>
      <c r="W910" s="658"/>
      <c r="X910" s="658"/>
      <c r="Y910" s="658"/>
      <c r="Z910" s="659"/>
      <c r="AA910" s="679">
        <v>0</v>
      </c>
      <c r="AB910" s="677">
        <v>0</v>
      </c>
      <c r="AC910" s="677">
        <v>0</v>
      </c>
      <c r="AD910" s="658">
        <v>0</v>
      </c>
      <c r="AE910" s="658">
        <v>0</v>
      </c>
      <c r="AF910" s="658"/>
      <c r="AG910" s="658"/>
      <c r="AH910" s="658"/>
      <c r="AI910" s="658"/>
      <c r="AJ910" s="658"/>
      <c r="AK910" s="658"/>
      <c r="AL910" s="658"/>
      <c r="AM910" s="658"/>
      <c r="AN910" s="658">
        <v>0</v>
      </c>
      <c r="AO910" s="658">
        <v>0</v>
      </c>
      <c r="AP910" s="658">
        <v>0</v>
      </c>
      <c r="AQ910" s="658">
        <v>0</v>
      </c>
      <c r="AR910" s="658">
        <v>0</v>
      </c>
      <c r="AS910" s="658">
        <v>0</v>
      </c>
      <c r="AT910" s="658">
        <v>0</v>
      </c>
      <c r="AU910" s="658">
        <v>0</v>
      </c>
      <c r="AV910" s="676"/>
      <c r="AW910" s="677"/>
      <c r="AX910" s="677"/>
      <c r="AY910" s="677"/>
      <c r="AZ910" s="677"/>
      <c r="BA910" s="677"/>
      <c r="BB910" s="677"/>
      <c r="BC910" s="677"/>
      <c r="BD910" s="677"/>
      <c r="BE910" s="678">
        <v>0</v>
      </c>
      <c r="BF910" s="417"/>
      <c r="BG910" s="408"/>
      <c r="BH910" s="408"/>
      <c r="BI910" s="408"/>
      <c r="BJ910" s="408"/>
      <c r="BK910" s="408"/>
    </row>
    <row r="911" spans="1:63" s="390" customFormat="1" ht="12.75">
      <c r="A911" s="411"/>
      <c r="B911" s="360" t="s">
        <v>376</v>
      </c>
      <c r="C911" s="676">
        <v>0</v>
      </c>
      <c r="D911" s="677">
        <v>0</v>
      </c>
      <c r="E911" s="677">
        <v>0</v>
      </c>
      <c r="F911" s="677">
        <v>0</v>
      </c>
      <c r="G911" s="677">
        <v>0</v>
      </c>
      <c r="H911" s="677">
        <v>0</v>
      </c>
      <c r="I911" s="677">
        <v>0</v>
      </c>
      <c r="J911" s="677">
        <v>0</v>
      </c>
      <c r="K911" s="677">
        <v>0</v>
      </c>
      <c r="L911" s="677">
        <v>1.26</v>
      </c>
      <c r="M911" s="677">
        <v>0</v>
      </c>
      <c r="N911" s="678">
        <v>1.26</v>
      </c>
      <c r="O911" s="657"/>
      <c r="P911" s="658"/>
      <c r="Q911" s="658"/>
      <c r="R911" s="658"/>
      <c r="S911" s="658"/>
      <c r="T911" s="658"/>
      <c r="U911" s="658"/>
      <c r="V911" s="658"/>
      <c r="W911" s="658"/>
      <c r="X911" s="658"/>
      <c r="Y911" s="658"/>
      <c r="Z911" s="659"/>
      <c r="AA911" s="679">
        <v>9.9858700799999998</v>
      </c>
      <c r="AB911" s="677">
        <v>0</v>
      </c>
      <c r="AC911" s="677">
        <v>0</v>
      </c>
      <c r="AD911" s="658">
        <v>0</v>
      </c>
      <c r="AE911" s="658">
        <v>0</v>
      </c>
      <c r="AF911" s="658"/>
      <c r="AG911" s="658"/>
      <c r="AH911" s="658"/>
      <c r="AI911" s="658"/>
      <c r="AJ911" s="658"/>
      <c r="AK911" s="658"/>
      <c r="AL911" s="658"/>
      <c r="AM911" s="658"/>
      <c r="AN911" s="658">
        <v>0</v>
      </c>
      <c r="AO911" s="658">
        <v>0</v>
      </c>
      <c r="AP911" s="658">
        <v>0</v>
      </c>
      <c r="AQ911" s="658">
        <v>0</v>
      </c>
      <c r="AR911" s="658">
        <v>0</v>
      </c>
      <c r="AS911" s="658">
        <v>1.26</v>
      </c>
      <c r="AT911" s="658">
        <v>0</v>
      </c>
      <c r="AU911" s="658">
        <v>1.26</v>
      </c>
      <c r="AV911" s="676"/>
      <c r="AW911" s="677"/>
      <c r="AX911" s="677"/>
      <c r="AY911" s="677"/>
      <c r="AZ911" s="677"/>
      <c r="BA911" s="677"/>
      <c r="BB911" s="677"/>
      <c r="BC911" s="677"/>
      <c r="BD911" s="677">
        <v>9.9858700799999998</v>
      </c>
      <c r="BE911" s="678">
        <v>9.9858700799999998</v>
      </c>
      <c r="BF911" s="417"/>
      <c r="BG911" s="408"/>
      <c r="BH911" s="408"/>
      <c r="BI911" s="408"/>
      <c r="BJ911" s="408"/>
      <c r="BK911" s="408"/>
    </row>
    <row r="912" spans="1:63" s="390" customFormat="1" ht="12.75">
      <c r="A912" s="411"/>
      <c r="B912" s="360" t="s">
        <v>377</v>
      </c>
      <c r="C912" s="676">
        <v>0</v>
      </c>
      <c r="D912" s="677">
        <v>0</v>
      </c>
      <c r="E912" s="677">
        <v>0</v>
      </c>
      <c r="F912" s="677">
        <v>0</v>
      </c>
      <c r="G912" s="677">
        <v>0</v>
      </c>
      <c r="H912" s="677">
        <v>0</v>
      </c>
      <c r="I912" s="677">
        <v>0</v>
      </c>
      <c r="J912" s="677">
        <v>0</v>
      </c>
      <c r="K912" s="677">
        <v>0</v>
      </c>
      <c r="L912" s="677">
        <v>0</v>
      </c>
      <c r="M912" s="677">
        <v>0</v>
      </c>
      <c r="N912" s="678">
        <v>0</v>
      </c>
      <c r="O912" s="657"/>
      <c r="P912" s="658"/>
      <c r="Q912" s="658"/>
      <c r="R912" s="658"/>
      <c r="S912" s="658"/>
      <c r="T912" s="658"/>
      <c r="U912" s="658"/>
      <c r="V912" s="658"/>
      <c r="W912" s="658"/>
      <c r="X912" s="658"/>
      <c r="Y912" s="658"/>
      <c r="Z912" s="659"/>
      <c r="AA912" s="679">
        <v>0</v>
      </c>
      <c r="AB912" s="677">
        <v>0</v>
      </c>
      <c r="AC912" s="677">
        <v>0</v>
      </c>
      <c r="AD912" s="658">
        <v>0</v>
      </c>
      <c r="AE912" s="658">
        <v>0</v>
      </c>
      <c r="AF912" s="658"/>
      <c r="AG912" s="658"/>
      <c r="AH912" s="658"/>
      <c r="AI912" s="658"/>
      <c r="AJ912" s="658"/>
      <c r="AK912" s="658"/>
      <c r="AL912" s="658"/>
      <c r="AM912" s="658"/>
      <c r="AN912" s="658">
        <v>0</v>
      </c>
      <c r="AO912" s="658">
        <v>0</v>
      </c>
      <c r="AP912" s="658">
        <v>0</v>
      </c>
      <c r="AQ912" s="658">
        <v>0</v>
      </c>
      <c r="AR912" s="658">
        <v>0</v>
      </c>
      <c r="AS912" s="658">
        <v>0</v>
      </c>
      <c r="AT912" s="658">
        <v>0</v>
      </c>
      <c r="AU912" s="658">
        <v>0</v>
      </c>
      <c r="AV912" s="676"/>
      <c r="AW912" s="677"/>
      <c r="AX912" s="677"/>
      <c r="AY912" s="677"/>
      <c r="AZ912" s="677"/>
      <c r="BA912" s="677"/>
      <c r="BB912" s="677"/>
      <c r="BC912" s="677"/>
      <c r="BD912" s="677"/>
      <c r="BE912" s="678">
        <v>0</v>
      </c>
      <c r="BF912" s="417"/>
      <c r="BG912" s="408"/>
      <c r="BH912" s="408"/>
      <c r="BI912" s="408"/>
      <c r="BJ912" s="408"/>
      <c r="BK912" s="408"/>
    </row>
    <row r="913" spans="1:63" s="390" customFormat="1" ht="12.75">
      <c r="A913" s="411"/>
      <c r="B913" s="360" t="s">
        <v>67</v>
      </c>
      <c r="C913" s="676">
        <v>0</v>
      </c>
      <c r="D913" s="677">
        <v>0</v>
      </c>
      <c r="E913" s="677">
        <v>0</v>
      </c>
      <c r="F913" s="677">
        <v>0</v>
      </c>
      <c r="G913" s="677">
        <v>0</v>
      </c>
      <c r="H913" s="677">
        <v>0</v>
      </c>
      <c r="I913" s="677">
        <v>0</v>
      </c>
      <c r="J913" s="677">
        <v>0</v>
      </c>
      <c r="K913" s="677">
        <v>0</v>
      </c>
      <c r="L913" s="677">
        <v>0</v>
      </c>
      <c r="M913" s="677">
        <v>0</v>
      </c>
      <c r="N913" s="678">
        <v>0</v>
      </c>
      <c r="O913" s="657"/>
      <c r="P913" s="658"/>
      <c r="Q913" s="658"/>
      <c r="R913" s="658"/>
      <c r="S913" s="658"/>
      <c r="T913" s="658"/>
      <c r="U913" s="658"/>
      <c r="V913" s="658"/>
      <c r="W913" s="658"/>
      <c r="X913" s="658"/>
      <c r="Y913" s="658"/>
      <c r="Z913" s="659"/>
      <c r="AA913" s="679">
        <v>0</v>
      </c>
      <c r="AB913" s="677">
        <v>0</v>
      </c>
      <c r="AC913" s="677">
        <v>0</v>
      </c>
      <c r="AD913" s="658">
        <v>0</v>
      </c>
      <c r="AE913" s="658">
        <v>0</v>
      </c>
      <c r="AF913" s="658"/>
      <c r="AG913" s="658"/>
      <c r="AH913" s="658"/>
      <c r="AI913" s="658"/>
      <c r="AJ913" s="658"/>
      <c r="AK913" s="658"/>
      <c r="AL913" s="658"/>
      <c r="AM913" s="658"/>
      <c r="AN913" s="658">
        <v>0</v>
      </c>
      <c r="AO913" s="658">
        <v>0</v>
      </c>
      <c r="AP913" s="658">
        <v>0</v>
      </c>
      <c r="AQ913" s="658">
        <v>0</v>
      </c>
      <c r="AR913" s="658">
        <v>0</v>
      </c>
      <c r="AS913" s="658">
        <v>0</v>
      </c>
      <c r="AT913" s="658">
        <v>0</v>
      </c>
      <c r="AU913" s="658">
        <v>0</v>
      </c>
      <c r="AV913" s="676"/>
      <c r="AW913" s="677"/>
      <c r="AX913" s="677"/>
      <c r="AY913" s="677"/>
      <c r="AZ913" s="677"/>
      <c r="BA913" s="677"/>
      <c r="BB913" s="677"/>
      <c r="BC913" s="677"/>
      <c r="BD913" s="677"/>
      <c r="BE913" s="678">
        <v>0</v>
      </c>
      <c r="BF913" s="417"/>
      <c r="BG913" s="408"/>
      <c r="BH913" s="408"/>
      <c r="BI913" s="408"/>
      <c r="BJ913" s="408"/>
      <c r="BK913" s="408"/>
    </row>
    <row r="914" spans="1:63" s="416" customFormat="1" ht="38.25">
      <c r="A914" s="411">
        <v>33</v>
      </c>
      <c r="B914" s="413" t="s">
        <v>103</v>
      </c>
      <c r="C914" s="657">
        <v>0</v>
      </c>
      <c r="D914" s="658">
        <v>0</v>
      </c>
      <c r="E914" s="658">
        <v>0</v>
      </c>
      <c r="F914" s="658">
        <v>0</v>
      </c>
      <c r="G914" s="658">
        <v>0</v>
      </c>
      <c r="H914" s="658">
        <v>0</v>
      </c>
      <c r="I914" s="658">
        <v>0</v>
      </c>
      <c r="J914" s="658">
        <v>0</v>
      </c>
      <c r="K914" s="658">
        <v>0.4</v>
      </c>
      <c r="L914" s="658">
        <v>1.26</v>
      </c>
      <c r="M914" s="658">
        <v>0.4</v>
      </c>
      <c r="N914" s="659">
        <v>1.26</v>
      </c>
      <c r="O914" s="689">
        <v>0</v>
      </c>
      <c r="P914" s="690">
        <v>0</v>
      </c>
      <c r="Q914" s="690">
        <v>0</v>
      </c>
      <c r="R914" s="690">
        <v>0</v>
      </c>
      <c r="S914" s="690">
        <v>0</v>
      </c>
      <c r="T914" s="690">
        <v>0</v>
      </c>
      <c r="U914" s="690">
        <v>0</v>
      </c>
      <c r="V914" s="690">
        <v>0</v>
      </c>
      <c r="W914" s="690">
        <v>0</v>
      </c>
      <c r="X914" s="690">
        <v>0</v>
      </c>
      <c r="Y914" s="690">
        <v>0</v>
      </c>
      <c r="Z914" s="691">
        <v>0</v>
      </c>
      <c r="AA914" s="674">
        <v>21.23728814</v>
      </c>
      <c r="AB914" s="677">
        <v>0</v>
      </c>
      <c r="AC914" s="677">
        <v>0</v>
      </c>
      <c r="AD914" s="690">
        <v>0</v>
      </c>
      <c r="AE914" s="690">
        <v>0</v>
      </c>
      <c r="AF914" s="690"/>
      <c r="AG914" s="690"/>
      <c r="AH914" s="690"/>
      <c r="AI914" s="690"/>
      <c r="AJ914" s="690"/>
      <c r="AK914" s="690"/>
      <c r="AL914" s="690"/>
      <c r="AM914" s="690"/>
      <c r="AN914" s="690">
        <v>0</v>
      </c>
      <c r="AO914" s="690">
        <v>0</v>
      </c>
      <c r="AP914" s="690">
        <v>0</v>
      </c>
      <c r="AQ914" s="690">
        <v>0</v>
      </c>
      <c r="AR914" s="690">
        <v>0.4</v>
      </c>
      <c r="AS914" s="690">
        <v>1.26</v>
      </c>
      <c r="AT914" s="690">
        <v>0.4</v>
      </c>
      <c r="AU914" s="690">
        <v>1.26</v>
      </c>
      <c r="AV914" s="657">
        <v>0</v>
      </c>
      <c r="AW914" s="658">
        <v>0</v>
      </c>
      <c r="AX914" s="658">
        <v>0</v>
      </c>
      <c r="AY914" s="658">
        <v>0</v>
      </c>
      <c r="AZ914" s="658">
        <v>0</v>
      </c>
      <c r="BA914" s="658">
        <v>0</v>
      </c>
      <c r="BB914" s="658">
        <v>0</v>
      </c>
      <c r="BC914" s="658">
        <v>0</v>
      </c>
      <c r="BD914" s="658">
        <v>21.23728814</v>
      </c>
      <c r="BE914" s="673">
        <v>21.23728814</v>
      </c>
      <c r="BF914" s="417"/>
    </row>
    <row r="915" spans="1:63" s="390" customFormat="1" ht="12.75">
      <c r="A915" s="411"/>
      <c r="B915" s="360" t="s">
        <v>361</v>
      </c>
      <c r="C915" s="676">
        <v>0</v>
      </c>
      <c r="D915" s="677">
        <v>0</v>
      </c>
      <c r="E915" s="677">
        <v>0</v>
      </c>
      <c r="F915" s="677">
        <v>0</v>
      </c>
      <c r="G915" s="677">
        <v>0</v>
      </c>
      <c r="H915" s="677">
        <v>0</v>
      </c>
      <c r="I915" s="677">
        <v>0</v>
      </c>
      <c r="J915" s="677">
        <v>0</v>
      </c>
      <c r="K915" s="677">
        <v>0.4</v>
      </c>
      <c r="L915" s="677">
        <v>1.26</v>
      </c>
      <c r="M915" s="677">
        <v>0.4</v>
      </c>
      <c r="N915" s="678">
        <v>1.26</v>
      </c>
      <c r="O915" s="657">
        <v>0</v>
      </c>
      <c r="P915" s="658">
        <v>0</v>
      </c>
      <c r="Q915" s="658">
        <v>0</v>
      </c>
      <c r="R915" s="658">
        <v>0</v>
      </c>
      <c r="S915" s="658">
        <v>0</v>
      </c>
      <c r="T915" s="658">
        <v>0</v>
      </c>
      <c r="U915" s="658">
        <v>0</v>
      </c>
      <c r="V915" s="658">
        <v>0</v>
      </c>
      <c r="W915" s="658">
        <v>0</v>
      </c>
      <c r="X915" s="658">
        <v>0</v>
      </c>
      <c r="Y915" s="658">
        <v>0</v>
      </c>
      <c r="Z915" s="659">
        <v>0</v>
      </c>
      <c r="AA915" s="679">
        <v>21.23728814</v>
      </c>
      <c r="AB915" s="677">
        <v>0</v>
      </c>
      <c r="AC915" s="677">
        <v>0</v>
      </c>
      <c r="AD915" s="658">
        <v>0</v>
      </c>
      <c r="AE915" s="658">
        <v>0</v>
      </c>
      <c r="AF915" s="658"/>
      <c r="AG915" s="658"/>
      <c r="AH915" s="658"/>
      <c r="AI915" s="658"/>
      <c r="AJ915" s="658"/>
      <c r="AK915" s="658"/>
      <c r="AL915" s="658"/>
      <c r="AM915" s="658"/>
      <c r="AN915" s="658">
        <v>0</v>
      </c>
      <c r="AO915" s="658">
        <v>0</v>
      </c>
      <c r="AP915" s="658">
        <v>0</v>
      </c>
      <c r="AQ915" s="658">
        <v>0</v>
      </c>
      <c r="AR915" s="658">
        <v>0.4</v>
      </c>
      <c r="AS915" s="658">
        <v>1.26</v>
      </c>
      <c r="AT915" s="658">
        <v>0.4</v>
      </c>
      <c r="AU915" s="658">
        <v>1.26</v>
      </c>
      <c r="AV915" s="676">
        <v>0</v>
      </c>
      <c r="AW915" s="677">
        <v>0</v>
      </c>
      <c r="AX915" s="677">
        <v>0</v>
      </c>
      <c r="AY915" s="677">
        <v>0</v>
      </c>
      <c r="AZ915" s="677">
        <v>0</v>
      </c>
      <c r="BA915" s="677">
        <v>0</v>
      </c>
      <c r="BB915" s="677">
        <v>0</v>
      </c>
      <c r="BC915" s="677">
        <v>0</v>
      </c>
      <c r="BD915" s="677">
        <v>21.23728814</v>
      </c>
      <c r="BE915" s="678">
        <v>21.23728814</v>
      </c>
      <c r="BF915" s="417"/>
      <c r="BG915" s="408"/>
      <c r="BH915" s="408"/>
      <c r="BI915" s="408"/>
      <c r="BJ915" s="408"/>
      <c r="BK915" s="408"/>
    </row>
    <row r="916" spans="1:63" s="390" customFormat="1" ht="12.75">
      <c r="A916" s="411"/>
      <c r="B916" s="360" t="s">
        <v>362</v>
      </c>
      <c r="C916" s="676">
        <v>0</v>
      </c>
      <c r="D916" s="677">
        <v>0</v>
      </c>
      <c r="E916" s="677">
        <v>0</v>
      </c>
      <c r="F916" s="677">
        <v>0</v>
      </c>
      <c r="G916" s="677">
        <v>0</v>
      </c>
      <c r="H916" s="677">
        <v>0</v>
      </c>
      <c r="I916" s="677">
        <v>0</v>
      </c>
      <c r="J916" s="677">
        <v>0</v>
      </c>
      <c r="K916" s="677">
        <v>0.4</v>
      </c>
      <c r="L916" s="677">
        <v>0</v>
      </c>
      <c r="M916" s="677">
        <v>0.4</v>
      </c>
      <c r="N916" s="678">
        <v>0</v>
      </c>
      <c r="O916" s="657">
        <v>0</v>
      </c>
      <c r="P916" s="658">
        <v>0</v>
      </c>
      <c r="Q916" s="658">
        <v>0</v>
      </c>
      <c r="R916" s="658">
        <v>0</v>
      </c>
      <c r="S916" s="658">
        <v>0</v>
      </c>
      <c r="T916" s="658">
        <v>0</v>
      </c>
      <c r="U916" s="658">
        <v>0</v>
      </c>
      <c r="V916" s="658">
        <v>0</v>
      </c>
      <c r="W916" s="658">
        <v>0</v>
      </c>
      <c r="X916" s="658">
        <v>0</v>
      </c>
      <c r="Y916" s="658">
        <v>0</v>
      </c>
      <c r="Z916" s="659">
        <v>0</v>
      </c>
      <c r="AA916" s="679">
        <v>5.4015548400000002</v>
      </c>
      <c r="AB916" s="677">
        <v>0</v>
      </c>
      <c r="AC916" s="677">
        <v>0</v>
      </c>
      <c r="AD916" s="658">
        <v>0</v>
      </c>
      <c r="AE916" s="658">
        <v>0</v>
      </c>
      <c r="AF916" s="658"/>
      <c r="AG916" s="658"/>
      <c r="AH916" s="658"/>
      <c r="AI916" s="658"/>
      <c r="AJ916" s="658"/>
      <c r="AK916" s="658"/>
      <c r="AL916" s="658"/>
      <c r="AM916" s="658"/>
      <c r="AN916" s="658">
        <v>0</v>
      </c>
      <c r="AO916" s="658">
        <v>0</v>
      </c>
      <c r="AP916" s="658">
        <v>0</v>
      </c>
      <c r="AQ916" s="658">
        <v>0</v>
      </c>
      <c r="AR916" s="658">
        <v>0.4</v>
      </c>
      <c r="AS916" s="658">
        <v>0</v>
      </c>
      <c r="AT916" s="658">
        <v>0.4</v>
      </c>
      <c r="AU916" s="658">
        <v>0</v>
      </c>
      <c r="AV916" s="676">
        <v>0</v>
      </c>
      <c r="AW916" s="677">
        <v>0</v>
      </c>
      <c r="AX916" s="677">
        <v>0</v>
      </c>
      <c r="AY916" s="677">
        <v>0</v>
      </c>
      <c r="AZ916" s="677">
        <v>0</v>
      </c>
      <c r="BA916" s="677">
        <v>0</v>
      </c>
      <c r="BB916" s="677">
        <v>0</v>
      </c>
      <c r="BC916" s="677">
        <v>0</v>
      </c>
      <c r="BD916" s="677">
        <v>5.4015548400000002</v>
      </c>
      <c r="BE916" s="678">
        <v>5.4015548400000002</v>
      </c>
      <c r="BF916" s="417"/>
      <c r="BG916" s="408"/>
      <c r="BH916" s="408"/>
      <c r="BI916" s="408"/>
      <c r="BJ916" s="408"/>
      <c r="BK916" s="408"/>
    </row>
    <row r="917" spans="1:63" s="390" customFormat="1" ht="12.75">
      <c r="A917" s="411"/>
      <c r="B917" s="360" t="s">
        <v>363</v>
      </c>
      <c r="C917" s="676">
        <v>0</v>
      </c>
      <c r="D917" s="677">
        <v>0</v>
      </c>
      <c r="E917" s="677">
        <v>0</v>
      </c>
      <c r="F917" s="677">
        <v>0</v>
      </c>
      <c r="G917" s="677">
        <v>0</v>
      </c>
      <c r="H917" s="677">
        <v>0</v>
      </c>
      <c r="I917" s="677">
        <v>0</v>
      </c>
      <c r="J917" s="677">
        <v>0</v>
      </c>
      <c r="K917" s="677">
        <v>0.4</v>
      </c>
      <c r="L917" s="677">
        <v>0</v>
      </c>
      <c r="M917" s="677">
        <v>0.4</v>
      </c>
      <c r="N917" s="678">
        <v>0</v>
      </c>
      <c r="O917" s="657">
        <v>0</v>
      </c>
      <c r="P917" s="658">
        <v>0</v>
      </c>
      <c r="Q917" s="658">
        <v>0</v>
      </c>
      <c r="R917" s="658">
        <v>0</v>
      </c>
      <c r="S917" s="658">
        <v>0</v>
      </c>
      <c r="T917" s="658">
        <v>0</v>
      </c>
      <c r="U917" s="658">
        <v>0</v>
      </c>
      <c r="V917" s="658">
        <v>0</v>
      </c>
      <c r="W917" s="658">
        <v>0</v>
      </c>
      <c r="X917" s="658">
        <v>0</v>
      </c>
      <c r="Y917" s="658">
        <v>0</v>
      </c>
      <c r="Z917" s="659">
        <v>0</v>
      </c>
      <c r="AA917" s="679">
        <v>5.4015548400000002</v>
      </c>
      <c r="AB917" s="677">
        <v>0</v>
      </c>
      <c r="AC917" s="677">
        <v>0</v>
      </c>
      <c r="AD917" s="658">
        <v>0</v>
      </c>
      <c r="AE917" s="658">
        <v>0</v>
      </c>
      <c r="AF917" s="658"/>
      <c r="AG917" s="658"/>
      <c r="AH917" s="658"/>
      <c r="AI917" s="658"/>
      <c r="AJ917" s="658"/>
      <c r="AK917" s="658"/>
      <c r="AL917" s="658"/>
      <c r="AM917" s="658"/>
      <c r="AN917" s="658">
        <v>0</v>
      </c>
      <c r="AO917" s="658">
        <v>0</v>
      </c>
      <c r="AP917" s="658">
        <v>0</v>
      </c>
      <c r="AQ917" s="658">
        <v>0</v>
      </c>
      <c r="AR917" s="658">
        <v>0.4</v>
      </c>
      <c r="AS917" s="658">
        <v>0</v>
      </c>
      <c r="AT917" s="658">
        <v>0.4</v>
      </c>
      <c r="AU917" s="658">
        <v>0</v>
      </c>
      <c r="AV917" s="676">
        <v>0</v>
      </c>
      <c r="AW917" s="677">
        <v>0</v>
      </c>
      <c r="AX917" s="677">
        <v>0</v>
      </c>
      <c r="AY917" s="677">
        <v>0</v>
      </c>
      <c r="AZ917" s="677">
        <v>0</v>
      </c>
      <c r="BA917" s="677">
        <v>0</v>
      </c>
      <c r="BB917" s="677">
        <v>0</v>
      </c>
      <c r="BC917" s="677">
        <v>0</v>
      </c>
      <c r="BD917" s="677">
        <v>5.4015548400000002</v>
      </c>
      <c r="BE917" s="678">
        <v>5.4015548400000002</v>
      </c>
      <c r="BF917" s="417"/>
      <c r="BG917" s="408"/>
      <c r="BH917" s="408"/>
      <c r="BI917" s="408"/>
      <c r="BJ917" s="408"/>
      <c r="BK917" s="408"/>
    </row>
    <row r="918" spans="1:63" s="390" customFormat="1" ht="12.75">
      <c r="A918" s="411"/>
      <c r="B918" s="360" t="s">
        <v>364</v>
      </c>
      <c r="C918" s="676">
        <v>0</v>
      </c>
      <c r="D918" s="677">
        <v>0</v>
      </c>
      <c r="E918" s="677">
        <v>0</v>
      </c>
      <c r="F918" s="677">
        <v>0</v>
      </c>
      <c r="G918" s="677">
        <v>0</v>
      </c>
      <c r="H918" s="677">
        <v>0</v>
      </c>
      <c r="I918" s="677">
        <v>0</v>
      </c>
      <c r="J918" s="677">
        <v>0</v>
      </c>
      <c r="K918" s="677">
        <v>0</v>
      </c>
      <c r="L918" s="677">
        <v>0</v>
      </c>
      <c r="M918" s="677">
        <v>0</v>
      </c>
      <c r="N918" s="678">
        <v>0</v>
      </c>
      <c r="O918" s="657"/>
      <c r="P918" s="658"/>
      <c r="Q918" s="658"/>
      <c r="R918" s="658"/>
      <c r="S918" s="658"/>
      <c r="T918" s="658"/>
      <c r="U918" s="658"/>
      <c r="V918" s="658"/>
      <c r="W918" s="658"/>
      <c r="X918" s="658"/>
      <c r="Y918" s="658"/>
      <c r="Z918" s="659"/>
      <c r="AA918" s="679">
        <v>0</v>
      </c>
      <c r="AB918" s="677">
        <v>0</v>
      </c>
      <c r="AC918" s="677">
        <v>0</v>
      </c>
      <c r="AD918" s="658">
        <v>0</v>
      </c>
      <c r="AE918" s="658">
        <v>0</v>
      </c>
      <c r="AF918" s="658"/>
      <c r="AG918" s="658"/>
      <c r="AH918" s="658"/>
      <c r="AI918" s="658"/>
      <c r="AJ918" s="658"/>
      <c r="AK918" s="658"/>
      <c r="AL918" s="658"/>
      <c r="AM918" s="658"/>
      <c r="AN918" s="658">
        <v>0</v>
      </c>
      <c r="AO918" s="658">
        <v>0</v>
      </c>
      <c r="AP918" s="658">
        <v>0</v>
      </c>
      <c r="AQ918" s="658">
        <v>0</v>
      </c>
      <c r="AR918" s="658">
        <v>0</v>
      </c>
      <c r="AS918" s="658">
        <v>0</v>
      </c>
      <c r="AT918" s="658">
        <v>0</v>
      </c>
      <c r="AU918" s="658">
        <v>0</v>
      </c>
      <c r="AV918" s="676"/>
      <c r="AW918" s="677"/>
      <c r="AX918" s="677"/>
      <c r="AY918" s="677"/>
      <c r="AZ918" s="677"/>
      <c r="BA918" s="677"/>
      <c r="BB918" s="677"/>
      <c r="BC918" s="677"/>
      <c r="BD918" s="677"/>
      <c r="BE918" s="678">
        <v>0</v>
      </c>
      <c r="BF918" s="417"/>
      <c r="BG918" s="408"/>
      <c r="BH918" s="408"/>
      <c r="BI918" s="408"/>
      <c r="BJ918" s="408"/>
      <c r="BK918" s="408"/>
    </row>
    <row r="919" spans="1:63" s="390" customFormat="1" ht="12.75">
      <c r="A919" s="411"/>
      <c r="B919" s="360" t="s">
        <v>365</v>
      </c>
      <c r="C919" s="676">
        <v>0</v>
      </c>
      <c r="D919" s="677">
        <v>0</v>
      </c>
      <c r="E919" s="677">
        <v>0</v>
      </c>
      <c r="F919" s="677">
        <v>0</v>
      </c>
      <c r="G919" s="677">
        <v>0</v>
      </c>
      <c r="H919" s="677">
        <v>0</v>
      </c>
      <c r="I919" s="677">
        <v>0</v>
      </c>
      <c r="J919" s="677">
        <v>0</v>
      </c>
      <c r="K919" s="677">
        <v>0</v>
      </c>
      <c r="L919" s="677">
        <v>0</v>
      </c>
      <c r="M919" s="677">
        <v>0</v>
      </c>
      <c r="N919" s="678">
        <v>0</v>
      </c>
      <c r="O919" s="657"/>
      <c r="P919" s="658"/>
      <c r="Q919" s="658"/>
      <c r="R919" s="658"/>
      <c r="S919" s="658"/>
      <c r="T919" s="658"/>
      <c r="U919" s="658"/>
      <c r="V919" s="658"/>
      <c r="W919" s="658"/>
      <c r="X919" s="658"/>
      <c r="Y919" s="658"/>
      <c r="Z919" s="659"/>
      <c r="AA919" s="679">
        <v>0</v>
      </c>
      <c r="AB919" s="677">
        <v>0</v>
      </c>
      <c r="AC919" s="677">
        <v>0</v>
      </c>
      <c r="AD919" s="658">
        <v>0</v>
      </c>
      <c r="AE919" s="658">
        <v>0</v>
      </c>
      <c r="AF919" s="658"/>
      <c r="AG919" s="658"/>
      <c r="AH919" s="658"/>
      <c r="AI919" s="658"/>
      <c r="AJ919" s="658"/>
      <c r="AK919" s="658"/>
      <c r="AL919" s="658"/>
      <c r="AM919" s="658"/>
      <c r="AN919" s="658">
        <v>0</v>
      </c>
      <c r="AO919" s="658">
        <v>0</v>
      </c>
      <c r="AP919" s="658">
        <v>0</v>
      </c>
      <c r="AQ919" s="658">
        <v>0</v>
      </c>
      <c r="AR919" s="658">
        <v>0</v>
      </c>
      <c r="AS919" s="658">
        <v>0</v>
      </c>
      <c r="AT919" s="658">
        <v>0</v>
      </c>
      <c r="AU919" s="658">
        <v>0</v>
      </c>
      <c r="AV919" s="676"/>
      <c r="AW919" s="677"/>
      <c r="AX919" s="677"/>
      <c r="AY919" s="677"/>
      <c r="AZ919" s="677"/>
      <c r="BA919" s="677"/>
      <c r="BB919" s="677"/>
      <c r="BC919" s="677"/>
      <c r="BD919" s="677"/>
      <c r="BE919" s="678">
        <v>0</v>
      </c>
      <c r="BF919" s="417"/>
      <c r="BG919" s="408"/>
      <c r="BH919" s="408"/>
      <c r="BI919" s="408"/>
      <c r="BJ919" s="408"/>
      <c r="BK919" s="408"/>
    </row>
    <row r="920" spans="1:63" s="390" customFormat="1" ht="12.75">
      <c r="A920" s="411"/>
      <c r="B920" s="360" t="s">
        <v>366</v>
      </c>
      <c r="C920" s="676">
        <v>0</v>
      </c>
      <c r="D920" s="677">
        <v>0</v>
      </c>
      <c r="E920" s="677">
        <v>0</v>
      </c>
      <c r="F920" s="677">
        <v>0</v>
      </c>
      <c r="G920" s="677">
        <v>0</v>
      </c>
      <c r="H920" s="677">
        <v>0</v>
      </c>
      <c r="I920" s="677">
        <v>0</v>
      </c>
      <c r="J920" s="677">
        <v>0</v>
      </c>
      <c r="K920" s="677">
        <v>0.4</v>
      </c>
      <c r="L920" s="677">
        <v>0</v>
      </c>
      <c r="M920" s="677">
        <v>0.4</v>
      </c>
      <c r="N920" s="678">
        <v>0</v>
      </c>
      <c r="O920" s="657"/>
      <c r="P920" s="658"/>
      <c r="Q920" s="658"/>
      <c r="R920" s="658"/>
      <c r="S920" s="658"/>
      <c r="T920" s="658"/>
      <c r="U920" s="658"/>
      <c r="V920" s="658"/>
      <c r="W920" s="658"/>
      <c r="X920" s="658"/>
      <c r="Y920" s="658"/>
      <c r="Z920" s="659"/>
      <c r="AA920" s="679">
        <v>5.4015548400000002</v>
      </c>
      <c r="AB920" s="677">
        <v>0</v>
      </c>
      <c r="AC920" s="677">
        <v>0</v>
      </c>
      <c r="AD920" s="658">
        <v>0</v>
      </c>
      <c r="AE920" s="658">
        <v>0</v>
      </c>
      <c r="AF920" s="658"/>
      <c r="AG920" s="658"/>
      <c r="AH920" s="658"/>
      <c r="AI920" s="658"/>
      <c r="AJ920" s="658"/>
      <c r="AK920" s="658"/>
      <c r="AL920" s="658"/>
      <c r="AM920" s="658"/>
      <c r="AN920" s="658">
        <v>0</v>
      </c>
      <c r="AO920" s="658">
        <v>0</v>
      </c>
      <c r="AP920" s="658">
        <v>0</v>
      </c>
      <c r="AQ920" s="658">
        <v>0</v>
      </c>
      <c r="AR920" s="658">
        <v>0.4</v>
      </c>
      <c r="AS920" s="658">
        <v>0</v>
      </c>
      <c r="AT920" s="658">
        <v>0.4</v>
      </c>
      <c r="AU920" s="658">
        <v>0</v>
      </c>
      <c r="AV920" s="676"/>
      <c r="AW920" s="677"/>
      <c r="AX920" s="677"/>
      <c r="AY920" s="677"/>
      <c r="AZ920" s="677"/>
      <c r="BA920" s="677"/>
      <c r="BB920" s="677"/>
      <c r="BC920" s="677"/>
      <c r="BD920" s="677">
        <v>5.4015548400000002</v>
      </c>
      <c r="BE920" s="678">
        <v>5.4015548400000002</v>
      </c>
      <c r="BF920" s="417"/>
      <c r="BG920" s="408"/>
      <c r="BH920" s="408"/>
      <c r="BI920" s="408"/>
      <c r="BJ920" s="408"/>
      <c r="BK920" s="408"/>
    </row>
    <row r="921" spans="1:63" s="390" customFormat="1" ht="12.75">
      <c r="A921" s="411"/>
      <c r="B921" s="360" t="s">
        <v>367</v>
      </c>
      <c r="C921" s="676">
        <v>0</v>
      </c>
      <c r="D921" s="677">
        <v>0</v>
      </c>
      <c r="E921" s="677">
        <v>0</v>
      </c>
      <c r="F921" s="677">
        <v>0</v>
      </c>
      <c r="G921" s="677">
        <v>0</v>
      </c>
      <c r="H921" s="677">
        <v>0</v>
      </c>
      <c r="I921" s="677">
        <v>0</v>
      </c>
      <c r="J921" s="677">
        <v>0</v>
      </c>
      <c r="K921" s="677">
        <v>0</v>
      </c>
      <c r="L921" s="677">
        <v>0</v>
      </c>
      <c r="M921" s="677">
        <v>0</v>
      </c>
      <c r="N921" s="678">
        <v>0</v>
      </c>
      <c r="O921" s="657"/>
      <c r="P921" s="658"/>
      <c r="Q921" s="658"/>
      <c r="R921" s="658"/>
      <c r="S921" s="658"/>
      <c r="T921" s="658"/>
      <c r="U921" s="658"/>
      <c r="V921" s="658"/>
      <c r="W921" s="658"/>
      <c r="X921" s="658"/>
      <c r="Y921" s="658"/>
      <c r="Z921" s="659"/>
      <c r="AA921" s="679">
        <v>0</v>
      </c>
      <c r="AB921" s="677">
        <v>0</v>
      </c>
      <c r="AC921" s="677">
        <v>0</v>
      </c>
      <c r="AD921" s="658">
        <v>0</v>
      </c>
      <c r="AE921" s="658">
        <v>0</v>
      </c>
      <c r="AF921" s="658"/>
      <c r="AG921" s="658"/>
      <c r="AH921" s="658"/>
      <c r="AI921" s="658"/>
      <c r="AJ921" s="658"/>
      <c r="AK921" s="658"/>
      <c r="AL921" s="658"/>
      <c r="AM921" s="658"/>
      <c r="AN921" s="658">
        <v>0</v>
      </c>
      <c r="AO921" s="658">
        <v>0</v>
      </c>
      <c r="AP921" s="658">
        <v>0</v>
      </c>
      <c r="AQ921" s="658">
        <v>0</v>
      </c>
      <c r="AR921" s="658">
        <v>0</v>
      </c>
      <c r="AS921" s="658">
        <v>0</v>
      </c>
      <c r="AT921" s="658">
        <v>0</v>
      </c>
      <c r="AU921" s="658">
        <v>0</v>
      </c>
      <c r="AV921" s="676"/>
      <c r="AW921" s="677"/>
      <c r="AX921" s="677"/>
      <c r="AY921" s="677"/>
      <c r="AZ921" s="677"/>
      <c r="BA921" s="677"/>
      <c r="BB921" s="677"/>
      <c r="BC921" s="677"/>
      <c r="BD921" s="677"/>
      <c r="BE921" s="678">
        <v>0</v>
      </c>
      <c r="BF921" s="417"/>
      <c r="BG921" s="408"/>
      <c r="BH921" s="408"/>
      <c r="BI921" s="408"/>
      <c r="BJ921" s="408"/>
      <c r="BK921" s="408"/>
    </row>
    <row r="922" spans="1:63" s="390" customFormat="1" ht="12.75">
      <c r="A922" s="411"/>
      <c r="B922" s="360" t="s">
        <v>368</v>
      </c>
      <c r="C922" s="676">
        <v>0</v>
      </c>
      <c r="D922" s="677">
        <v>0</v>
      </c>
      <c r="E922" s="677">
        <v>0</v>
      </c>
      <c r="F922" s="677">
        <v>0</v>
      </c>
      <c r="G922" s="677">
        <v>0</v>
      </c>
      <c r="H922" s="677">
        <v>0</v>
      </c>
      <c r="I922" s="677">
        <v>0</v>
      </c>
      <c r="J922" s="677">
        <v>0</v>
      </c>
      <c r="K922" s="677">
        <v>0</v>
      </c>
      <c r="L922" s="677">
        <v>0</v>
      </c>
      <c r="M922" s="677">
        <v>0</v>
      </c>
      <c r="N922" s="678">
        <v>0</v>
      </c>
      <c r="O922" s="657">
        <v>0</v>
      </c>
      <c r="P922" s="658">
        <v>0</v>
      </c>
      <c r="Q922" s="658">
        <v>0</v>
      </c>
      <c r="R922" s="658">
        <v>0</v>
      </c>
      <c r="S922" s="658">
        <v>0</v>
      </c>
      <c r="T922" s="658">
        <v>0</v>
      </c>
      <c r="U922" s="658">
        <v>0</v>
      </c>
      <c r="V922" s="658">
        <v>0</v>
      </c>
      <c r="W922" s="658">
        <v>0</v>
      </c>
      <c r="X922" s="658">
        <v>0</v>
      </c>
      <c r="Y922" s="658">
        <v>0</v>
      </c>
      <c r="Z922" s="659">
        <v>0</v>
      </c>
      <c r="AA922" s="679">
        <v>0</v>
      </c>
      <c r="AB922" s="677">
        <v>0</v>
      </c>
      <c r="AC922" s="677">
        <v>0</v>
      </c>
      <c r="AD922" s="658">
        <v>0</v>
      </c>
      <c r="AE922" s="658">
        <v>0</v>
      </c>
      <c r="AF922" s="658"/>
      <c r="AG922" s="658"/>
      <c r="AH922" s="658"/>
      <c r="AI922" s="658"/>
      <c r="AJ922" s="658"/>
      <c r="AK922" s="658"/>
      <c r="AL922" s="658"/>
      <c r="AM922" s="658"/>
      <c r="AN922" s="658">
        <v>0</v>
      </c>
      <c r="AO922" s="658">
        <v>0</v>
      </c>
      <c r="AP922" s="658">
        <v>0</v>
      </c>
      <c r="AQ922" s="658">
        <v>0</v>
      </c>
      <c r="AR922" s="658">
        <v>0</v>
      </c>
      <c r="AS922" s="658">
        <v>0</v>
      </c>
      <c r="AT922" s="658">
        <v>0</v>
      </c>
      <c r="AU922" s="658">
        <v>0</v>
      </c>
      <c r="AV922" s="676">
        <v>0</v>
      </c>
      <c r="AW922" s="677">
        <v>0</v>
      </c>
      <c r="AX922" s="677">
        <v>0</v>
      </c>
      <c r="AY922" s="677">
        <v>0</v>
      </c>
      <c r="AZ922" s="677">
        <v>0</v>
      </c>
      <c r="BA922" s="677">
        <v>0</v>
      </c>
      <c r="BB922" s="677">
        <v>0</v>
      </c>
      <c r="BC922" s="677">
        <v>0</v>
      </c>
      <c r="BD922" s="677">
        <v>0</v>
      </c>
      <c r="BE922" s="678">
        <v>0</v>
      </c>
      <c r="BF922" s="417"/>
      <c r="BG922" s="408"/>
      <c r="BH922" s="408"/>
      <c r="BI922" s="408"/>
      <c r="BJ922" s="408"/>
      <c r="BK922" s="408"/>
    </row>
    <row r="923" spans="1:63" s="390" customFormat="1" ht="12.75">
      <c r="A923" s="411"/>
      <c r="B923" s="360" t="s">
        <v>369</v>
      </c>
      <c r="C923" s="676">
        <v>0</v>
      </c>
      <c r="D923" s="677">
        <v>0</v>
      </c>
      <c r="E923" s="677">
        <v>0</v>
      </c>
      <c r="F923" s="677">
        <v>0</v>
      </c>
      <c r="G923" s="677">
        <v>0</v>
      </c>
      <c r="H923" s="677">
        <v>0</v>
      </c>
      <c r="I923" s="677">
        <v>0</v>
      </c>
      <c r="J923" s="677">
        <v>0</v>
      </c>
      <c r="K923" s="677">
        <v>0</v>
      </c>
      <c r="L923" s="677">
        <v>0</v>
      </c>
      <c r="M923" s="677">
        <v>0</v>
      </c>
      <c r="N923" s="678">
        <v>0</v>
      </c>
      <c r="O923" s="657"/>
      <c r="P923" s="658"/>
      <c r="Q923" s="658"/>
      <c r="R923" s="658"/>
      <c r="S923" s="658"/>
      <c r="T923" s="658"/>
      <c r="U923" s="658"/>
      <c r="V923" s="658"/>
      <c r="W923" s="658"/>
      <c r="X923" s="658"/>
      <c r="Y923" s="658"/>
      <c r="Z923" s="659"/>
      <c r="AA923" s="679">
        <v>0</v>
      </c>
      <c r="AB923" s="677">
        <v>0</v>
      </c>
      <c r="AC923" s="677">
        <v>0</v>
      </c>
      <c r="AD923" s="658">
        <v>0</v>
      </c>
      <c r="AE923" s="658">
        <v>0</v>
      </c>
      <c r="AF923" s="658"/>
      <c r="AG923" s="658"/>
      <c r="AH923" s="658"/>
      <c r="AI923" s="658"/>
      <c r="AJ923" s="658"/>
      <c r="AK923" s="658"/>
      <c r="AL923" s="658"/>
      <c r="AM923" s="658"/>
      <c r="AN923" s="658">
        <v>0</v>
      </c>
      <c r="AO923" s="658">
        <v>0</v>
      </c>
      <c r="AP923" s="658">
        <v>0</v>
      </c>
      <c r="AQ923" s="658">
        <v>0</v>
      </c>
      <c r="AR923" s="658">
        <v>0</v>
      </c>
      <c r="AS923" s="658">
        <v>0</v>
      </c>
      <c r="AT923" s="658">
        <v>0</v>
      </c>
      <c r="AU923" s="658">
        <v>0</v>
      </c>
      <c r="AV923" s="676"/>
      <c r="AW923" s="677"/>
      <c r="AX923" s="677"/>
      <c r="AY923" s="677"/>
      <c r="AZ923" s="677"/>
      <c r="BA923" s="677"/>
      <c r="BB923" s="677"/>
      <c r="BC923" s="677"/>
      <c r="BD923" s="677"/>
      <c r="BE923" s="678">
        <v>0</v>
      </c>
      <c r="BF923" s="417"/>
      <c r="BG923" s="408"/>
      <c r="BH923" s="408"/>
      <c r="BI923" s="408"/>
      <c r="BJ923" s="408"/>
      <c r="BK923" s="408"/>
    </row>
    <row r="924" spans="1:63" s="390" customFormat="1" ht="12.75">
      <c r="A924" s="411"/>
      <c r="B924" s="360" t="s">
        <v>370</v>
      </c>
      <c r="C924" s="676">
        <v>0</v>
      </c>
      <c r="D924" s="677">
        <v>0</v>
      </c>
      <c r="E924" s="677">
        <v>0</v>
      </c>
      <c r="F924" s="677">
        <v>0</v>
      </c>
      <c r="G924" s="677">
        <v>0</v>
      </c>
      <c r="H924" s="677">
        <v>0</v>
      </c>
      <c r="I924" s="677">
        <v>0</v>
      </c>
      <c r="J924" s="677">
        <v>0</v>
      </c>
      <c r="K924" s="677">
        <v>0</v>
      </c>
      <c r="L924" s="677">
        <v>0</v>
      </c>
      <c r="M924" s="677">
        <v>0</v>
      </c>
      <c r="N924" s="678">
        <v>0</v>
      </c>
      <c r="O924" s="657"/>
      <c r="P924" s="658"/>
      <c r="Q924" s="658"/>
      <c r="R924" s="658"/>
      <c r="S924" s="658"/>
      <c r="T924" s="658"/>
      <c r="U924" s="658"/>
      <c r="V924" s="658"/>
      <c r="W924" s="658"/>
      <c r="X924" s="658"/>
      <c r="Y924" s="658"/>
      <c r="Z924" s="659"/>
      <c r="AA924" s="679">
        <v>0</v>
      </c>
      <c r="AB924" s="677">
        <v>0</v>
      </c>
      <c r="AC924" s="677">
        <v>0</v>
      </c>
      <c r="AD924" s="658">
        <v>0</v>
      </c>
      <c r="AE924" s="658">
        <v>0</v>
      </c>
      <c r="AF924" s="658"/>
      <c r="AG924" s="658"/>
      <c r="AH924" s="658"/>
      <c r="AI924" s="658"/>
      <c r="AJ924" s="658"/>
      <c r="AK924" s="658"/>
      <c r="AL924" s="658"/>
      <c r="AM924" s="658"/>
      <c r="AN924" s="658">
        <v>0</v>
      </c>
      <c r="AO924" s="658">
        <v>0</v>
      </c>
      <c r="AP924" s="658">
        <v>0</v>
      </c>
      <c r="AQ924" s="658">
        <v>0</v>
      </c>
      <c r="AR924" s="658">
        <v>0</v>
      </c>
      <c r="AS924" s="658">
        <v>0</v>
      </c>
      <c r="AT924" s="658">
        <v>0</v>
      </c>
      <c r="AU924" s="658">
        <v>0</v>
      </c>
      <c r="AV924" s="676"/>
      <c r="AW924" s="677"/>
      <c r="AX924" s="677"/>
      <c r="AY924" s="677"/>
      <c r="AZ924" s="677"/>
      <c r="BA924" s="677"/>
      <c r="BB924" s="677"/>
      <c r="BC924" s="677"/>
      <c r="BD924" s="677"/>
      <c r="BE924" s="678">
        <v>0</v>
      </c>
      <c r="BF924" s="417"/>
      <c r="BG924" s="408"/>
      <c r="BH924" s="408"/>
      <c r="BI924" s="408"/>
      <c r="BJ924" s="408"/>
      <c r="BK924" s="408"/>
    </row>
    <row r="925" spans="1:63" s="390" customFormat="1" ht="12.75">
      <c r="A925" s="411"/>
      <c r="B925" s="360" t="s">
        <v>371</v>
      </c>
      <c r="C925" s="676">
        <v>0</v>
      </c>
      <c r="D925" s="677">
        <v>0</v>
      </c>
      <c r="E925" s="677">
        <v>0</v>
      </c>
      <c r="F925" s="677">
        <v>0</v>
      </c>
      <c r="G925" s="677">
        <v>0</v>
      </c>
      <c r="H925" s="677">
        <v>0</v>
      </c>
      <c r="I925" s="677">
        <v>0</v>
      </c>
      <c r="J925" s="677">
        <v>0</v>
      </c>
      <c r="K925" s="677">
        <v>0</v>
      </c>
      <c r="L925" s="677">
        <v>0</v>
      </c>
      <c r="M925" s="677">
        <v>0</v>
      </c>
      <c r="N925" s="678">
        <v>0</v>
      </c>
      <c r="O925" s="657"/>
      <c r="P925" s="658"/>
      <c r="Q925" s="658"/>
      <c r="R925" s="658"/>
      <c r="S925" s="658"/>
      <c r="T925" s="658"/>
      <c r="U925" s="658"/>
      <c r="V925" s="658"/>
      <c r="W925" s="658"/>
      <c r="X925" s="658"/>
      <c r="Y925" s="658"/>
      <c r="Z925" s="659"/>
      <c r="AA925" s="679">
        <v>0</v>
      </c>
      <c r="AB925" s="677">
        <v>0</v>
      </c>
      <c r="AC925" s="677">
        <v>0</v>
      </c>
      <c r="AD925" s="658">
        <v>0</v>
      </c>
      <c r="AE925" s="658">
        <v>0</v>
      </c>
      <c r="AF925" s="658"/>
      <c r="AG925" s="658"/>
      <c r="AH925" s="658"/>
      <c r="AI925" s="658"/>
      <c r="AJ925" s="658"/>
      <c r="AK925" s="658"/>
      <c r="AL925" s="658"/>
      <c r="AM925" s="658"/>
      <c r="AN925" s="658">
        <v>0</v>
      </c>
      <c r="AO925" s="658">
        <v>0</v>
      </c>
      <c r="AP925" s="658">
        <v>0</v>
      </c>
      <c r="AQ925" s="658">
        <v>0</v>
      </c>
      <c r="AR925" s="658">
        <v>0</v>
      </c>
      <c r="AS925" s="658">
        <v>0</v>
      </c>
      <c r="AT925" s="658">
        <v>0</v>
      </c>
      <c r="AU925" s="658">
        <v>0</v>
      </c>
      <c r="AV925" s="676"/>
      <c r="AW925" s="677"/>
      <c r="AX925" s="677"/>
      <c r="AY925" s="677"/>
      <c r="AZ925" s="677"/>
      <c r="BA925" s="677"/>
      <c r="BB925" s="677"/>
      <c r="BC925" s="677"/>
      <c r="BD925" s="677"/>
      <c r="BE925" s="678">
        <v>0</v>
      </c>
      <c r="BF925" s="417"/>
      <c r="BG925" s="408"/>
      <c r="BH925" s="408"/>
      <c r="BI925" s="408"/>
      <c r="BJ925" s="408"/>
      <c r="BK925" s="408"/>
    </row>
    <row r="926" spans="1:63" s="390" customFormat="1" ht="12.75">
      <c r="A926" s="411"/>
      <c r="B926" s="360" t="s">
        <v>372</v>
      </c>
      <c r="C926" s="676">
        <v>0</v>
      </c>
      <c r="D926" s="677">
        <v>0</v>
      </c>
      <c r="E926" s="677">
        <v>0</v>
      </c>
      <c r="F926" s="677">
        <v>0</v>
      </c>
      <c r="G926" s="677">
        <v>0</v>
      </c>
      <c r="H926" s="677">
        <v>0</v>
      </c>
      <c r="I926" s="677">
        <v>0</v>
      </c>
      <c r="J926" s="677">
        <v>0</v>
      </c>
      <c r="K926" s="677">
        <v>0</v>
      </c>
      <c r="L926" s="677">
        <v>0</v>
      </c>
      <c r="M926" s="677">
        <v>0</v>
      </c>
      <c r="N926" s="678">
        <v>0</v>
      </c>
      <c r="O926" s="657"/>
      <c r="P926" s="658"/>
      <c r="Q926" s="658"/>
      <c r="R926" s="658"/>
      <c r="S926" s="658"/>
      <c r="T926" s="658"/>
      <c r="U926" s="658"/>
      <c r="V926" s="658"/>
      <c r="W926" s="658"/>
      <c r="X926" s="658"/>
      <c r="Y926" s="658"/>
      <c r="Z926" s="659"/>
      <c r="AA926" s="679">
        <v>0</v>
      </c>
      <c r="AB926" s="677">
        <v>0</v>
      </c>
      <c r="AC926" s="677">
        <v>0</v>
      </c>
      <c r="AD926" s="658">
        <v>0</v>
      </c>
      <c r="AE926" s="658">
        <v>0</v>
      </c>
      <c r="AF926" s="658"/>
      <c r="AG926" s="658"/>
      <c r="AH926" s="658"/>
      <c r="AI926" s="658"/>
      <c r="AJ926" s="658"/>
      <c r="AK926" s="658"/>
      <c r="AL926" s="658"/>
      <c r="AM926" s="658"/>
      <c r="AN926" s="658">
        <v>0</v>
      </c>
      <c r="AO926" s="658">
        <v>0</v>
      </c>
      <c r="AP926" s="658">
        <v>0</v>
      </c>
      <c r="AQ926" s="658">
        <v>0</v>
      </c>
      <c r="AR926" s="658">
        <v>0</v>
      </c>
      <c r="AS926" s="658">
        <v>0</v>
      </c>
      <c r="AT926" s="658">
        <v>0</v>
      </c>
      <c r="AU926" s="658">
        <v>0</v>
      </c>
      <c r="AV926" s="676"/>
      <c r="AW926" s="677"/>
      <c r="AX926" s="677"/>
      <c r="AY926" s="677"/>
      <c r="AZ926" s="677"/>
      <c r="BA926" s="677"/>
      <c r="BB926" s="677"/>
      <c r="BC926" s="677"/>
      <c r="BD926" s="677"/>
      <c r="BE926" s="678">
        <v>0</v>
      </c>
      <c r="BF926" s="417"/>
      <c r="BG926" s="408"/>
      <c r="BH926" s="408"/>
      <c r="BI926" s="408"/>
      <c r="BJ926" s="408"/>
      <c r="BK926" s="408"/>
    </row>
    <row r="927" spans="1:63" s="390" customFormat="1" ht="12.75">
      <c r="A927" s="411"/>
      <c r="B927" s="360" t="s">
        <v>373</v>
      </c>
      <c r="C927" s="676">
        <v>0</v>
      </c>
      <c r="D927" s="677">
        <v>0</v>
      </c>
      <c r="E927" s="677">
        <v>0</v>
      </c>
      <c r="F927" s="677">
        <v>0</v>
      </c>
      <c r="G927" s="677">
        <v>0</v>
      </c>
      <c r="H927" s="677">
        <v>0</v>
      </c>
      <c r="I927" s="677">
        <v>0</v>
      </c>
      <c r="J927" s="677">
        <v>0</v>
      </c>
      <c r="K927" s="677">
        <v>0</v>
      </c>
      <c r="L927" s="677">
        <v>1.26</v>
      </c>
      <c r="M927" s="677">
        <v>0</v>
      </c>
      <c r="N927" s="678">
        <v>1.26</v>
      </c>
      <c r="O927" s="657">
        <v>0</v>
      </c>
      <c r="P927" s="658">
        <v>0</v>
      </c>
      <c r="Q927" s="658">
        <v>0</v>
      </c>
      <c r="R927" s="658">
        <v>0</v>
      </c>
      <c r="S927" s="658">
        <v>0</v>
      </c>
      <c r="T927" s="658">
        <v>0</v>
      </c>
      <c r="U927" s="658">
        <v>0</v>
      </c>
      <c r="V927" s="658">
        <v>0</v>
      </c>
      <c r="W927" s="658">
        <v>0</v>
      </c>
      <c r="X927" s="658">
        <v>0</v>
      </c>
      <c r="Y927" s="658">
        <v>0</v>
      </c>
      <c r="Z927" s="659">
        <v>0</v>
      </c>
      <c r="AA927" s="679">
        <v>15.835733300000001</v>
      </c>
      <c r="AB927" s="677">
        <v>0</v>
      </c>
      <c r="AC927" s="677">
        <v>0</v>
      </c>
      <c r="AD927" s="658">
        <v>0</v>
      </c>
      <c r="AE927" s="658">
        <v>0</v>
      </c>
      <c r="AF927" s="658"/>
      <c r="AG927" s="658"/>
      <c r="AH927" s="658"/>
      <c r="AI927" s="658"/>
      <c r="AJ927" s="658"/>
      <c r="AK927" s="658"/>
      <c r="AL927" s="658"/>
      <c r="AM927" s="658"/>
      <c r="AN927" s="658">
        <v>0</v>
      </c>
      <c r="AO927" s="658">
        <v>0</v>
      </c>
      <c r="AP927" s="658">
        <v>0</v>
      </c>
      <c r="AQ927" s="658">
        <v>0</v>
      </c>
      <c r="AR927" s="658">
        <v>0</v>
      </c>
      <c r="AS927" s="658">
        <v>1.26</v>
      </c>
      <c r="AT927" s="658">
        <v>0</v>
      </c>
      <c r="AU927" s="658">
        <v>1.26</v>
      </c>
      <c r="AV927" s="676">
        <v>0</v>
      </c>
      <c r="AW927" s="677">
        <v>0</v>
      </c>
      <c r="AX927" s="677">
        <v>0</v>
      </c>
      <c r="AY927" s="677">
        <v>0</v>
      </c>
      <c r="AZ927" s="677">
        <v>0</v>
      </c>
      <c r="BA927" s="677">
        <v>0</v>
      </c>
      <c r="BB927" s="677">
        <v>0</v>
      </c>
      <c r="BC927" s="677">
        <v>0</v>
      </c>
      <c r="BD927" s="677">
        <v>15.835733300000001</v>
      </c>
      <c r="BE927" s="678">
        <v>15.835733300000001</v>
      </c>
      <c r="BF927" s="417"/>
      <c r="BG927" s="408"/>
      <c r="BH927" s="408"/>
      <c r="BI927" s="408"/>
      <c r="BJ927" s="408"/>
      <c r="BK927" s="408"/>
    </row>
    <row r="928" spans="1:63" s="390" customFormat="1" ht="12.75">
      <c r="A928" s="411"/>
      <c r="B928" s="360" t="s">
        <v>374</v>
      </c>
      <c r="C928" s="676">
        <v>0</v>
      </c>
      <c r="D928" s="677">
        <v>0</v>
      </c>
      <c r="E928" s="677">
        <v>0</v>
      </c>
      <c r="F928" s="677">
        <v>0</v>
      </c>
      <c r="G928" s="677">
        <v>0</v>
      </c>
      <c r="H928" s="677">
        <v>0</v>
      </c>
      <c r="I928" s="677">
        <v>0</v>
      </c>
      <c r="J928" s="677">
        <v>0</v>
      </c>
      <c r="K928" s="677">
        <v>0</v>
      </c>
      <c r="L928" s="677">
        <v>0</v>
      </c>
      <c r="M928" s="677">
        <v>0</v>
      </c>
      <c r="N928" s="678">
        <v>0</v>
      </c>
      <c r="O928" s="657"/>
      <c r="P928" s="658"/>
      <c r="Q928" s="658"/>
      <c r="R928" s="658"/>
      <c r="S928" s="658"/>
      <c r="T928" s="658"/>
      <c r="U928" s="658"/>
      <c r="V928" s="658"/>
      <c r="W928" s="658"/>
      <c r="X928" s="658"/>
      <c r="Y928" s="658"/>
      <c r="Z928" s="659"/>
      <c r="AA928" s="679">
        <v>0</v>
      </c>
      <c r="AB928" s="677">
        <v>0</v>
      </c>
      <c r="AC928" s="677">
        <v>0</v>
      </c>
      <c r="AD928" s="658">
        <v>0</v>
      </c>
      <c r="AE928" s="658">
        <v>0</v>
      </c>
      <c r="AF928" s="658"/>
      <c r="AG928" s="658"/>
      <c r="AH928" s="658"/>
      <c r="AI928" s="658"/>
      <c r="AJ928" s="658"/>
      <c r="AK928" s="658"/>
      <c r="AL928" s="658"/>
      <c r="AM928" s="658"/>
      <c r="AN928" s="658">
        <v>0</v>
      </c>
      <c r="AO928" s="658">
        <v>0</v>
      </c>
      <c r="AP928" s="658">
        <v>0</v>
      </c>
      <c r="AQ928" s="658">
        <v>0</v>
      </c>
      <c r="AR928" s="658">
        <v>0</v>
      </c>
      <c r="AS928" s="658">
        <v>0</v>
      </c>
      <c r="AT928" s="658">
        <v>0</v>
      </c>
      <c r="AU928" s="658">
        <v>0</v>
      </c>
      <c r="AV928" s="676"/>
      <c r="AW928" s="677"/>
      <c r="AX928" s="677"/>
      <c r="AY928" s="677"/>
      <c r="AZ928" s="677"/>
      <c r="BA928" s="677"/>
      <c r="BB928" s="677"/>
      <c r="BC928" s="677"/>
      <c r="BD928" s="677"/>
      <c r="BE928" s="678">
        <v>0</v>
      </c>
      <c r="BF928" s="417"/>
      <c r="BG928" s="408"/>
      <c r="BH928" s="408"/>
      <c r="BI928" s="408"/>
      <c r="BJ928" s="408"/>
      <c r="BK928" s="408"/>
    </row>
    <row r="929" spans="1:63" s="390" customFormat="1" ht="12.75">
      <c r="A929" s="411"/>
      <c r="B929" s="360" t="s">
        <v>375</v>
      </c>
      <c r="C929" s="676">
        <v>0</v>
      </c>
      <c r="D929" s="677">
        <v>0</v>
      </c>
      <c r="E929" s="677">
        <v>0</v>
      </c>
      <c r="F929" s="677">
        <v>0</v>
      </c>
      <c r="G929" s="677">
        <v>0</v>
      </c>
      <c r="H929" s="677">
        <v>0</v>
      </c>
      <c r="I929" s="677">
        <v>0</v>
      </c>
      <c r="J929" s="677">
        <v>0</v>
      </c>
      <c r="K929" s="677">
        <v>0</v>
      </c>
      <c r="L929" s="677">
        <v>0</v>
      </c>
      <c r="M929" s="677">
        <v>0</v>
      </c>
      <c r="N929" s="678">
        <v>0</v>
      </c>
      <c r="O929" s="657"/>
      <c r="P929" s="658"/>
      <c r="Q929" s="658"/>
      <c r="R929" s="658"/>
      <c r="S929" s="658"/>
      <c r="T929" s="658"/>
      <c r="U929" s="658"/>
      <c r="V929" s="658"/>
      <c r="W929" s="658"/>
      <c r="X929" s="658"/>
      <c r="Y929" s="658"/>
      <c r="Z929" s="659"/>
      <c r="AA929" s="679">
        <v>0</v>
      </c>
      <c r="AB929" s="677">
        <v>0</v>
      </c>
      <c r="AC929" s="677">
        <v>0</v>
      </c>
      <c r="AD929" s="658">
        <v>0</v>
      </c>
      <c r="AE929" s="658">
        <v>0</v>
      </c>
      <c r="AF929" s="658"/>
      <c r="AG929" s="658"/>
      <c r="AH929" s="658"/>
      <c r="AI929" s="658"/>
      <c r="AJ929" s="658"/>
      <c r="AK929" s="658"/>
      <c r="AL929" s="658"/>
      <c r="AM929" s="658"/>
      <c r="AN929" s="658">
        <v>0</v>
      </c>
      <c r="AO929" s="658">
        <v>0</v>
      </c>
      <c r="AP929" s="658">
        <v>0</v>
      </c>
      <c r="AQ929" s="658">
        <v>0</v>
      </c>
      <c r="AR929" s="658">
        <v>0</v>
      </c>
      <c r="AS929" s="658">
        <v>0</v>
      </c>
      <c r="AT929" s="658">
        <v>0</v>
      </c>
      <c r="AU929" s="658">
        <v>0</v>
      </c>
      <c r="AV929" s="676"/>
      <c r="AW929" s="677"/>
      <c r="AX929" s="677"/>
      <c r="AY929" s="677"/>
      <c r="AZ929" s="677"/>
      <c r="BA929" s="677"/>
      <c r="BB929" s="677"/>
      <c r="BC929" s="677"/>
      <c r="BD929" s="677"/>
      <c r="BE929" s="678">
        <v>0</v>
      </c>
      <c r="BF929" s="417"/>
      <c r="BG929" s="408"/>
      <c r="BH929" s="408"/>
      <c r="BI929" s="408"/>
      <c r="BJ929" s="408"/>
      <c r="BK929" s="408"/>
    </row>
    <row r="930" spans="1:63" s="390" customFormat="1" ht="12.75">
      <c r="A930" s="411"/>
      <c r="B930" s="360" t="s">
        <v>376</v>
      </c>
      <c r="C930" s="676">
        <v>0</v>
      </c>
      <c r="D930" s="677">
        <v>0</v>
      </c>
      <c r="E930" s="677">
        <v>0</v>
      </c>
      <c r="F930" s="677">
        <v>0</v>
      </c>
      <c r="G930" s="677">
        <v>0</v>
      </c>
      <c r="H930" s="677">
        <v>0</v>
      </c>
      <c r="I930" s="677">
        <v>0</v>
      </c>
      <c r="J930" s="677">
        <v>0</v>
      </c>
      <c r="K930" s="677">
        <v>0</v>
      </c>
      <c r="L930" s="677">
        <v>1.26</v>
      </c>
      <c r="M930" s="677">
        <v>0</v>
      </c>
      <c r="N930" s="678">
        <v>1.26</v>
      </c>
      <c r="O930" s="657"/>
      <c r="P930" s="658"/>
      <c r="Q930" s="658"/>
      <c r="R930" s="658"/>
      <c r="S930" s="658"/>
      <c r="T930" s="658"/>
      <c r="U930" s="658"/>
      <c r="V930" s="658"/>
      <c r="W930" s="658"/>
      <c r="X930" s="658"/>
      <c r="Y930" s="658"/>
      <c r="Z930" s="659"/>
      <c r="AA930" s="679">
        <v>15.835733300000001</v>
      </c>
      <c r="AB930" s="677">
        <v>0</v>
      </c>
      <c r="AC930" s="677">
        <v>0</v>
      </c>
      <c r="AD930" s="658">
        <v>0</v>
      </c>
      <c r="AE930" s="658">
        <v>0</v>
      </c>
      <c r="AF930" s="658"/>
      <c r="AG930" s="658"/>
      <c r="AH930" s="658"/>
      <c r="AI930" s="658"/>
      <c r="AJ930" s="658"/>
      <c r="AK930" s="658"/>
      <c r="AL930" s="658"/>
      <c r="AM930" s="658"/>
      <c r="AN930" s="658">
        <v>0</v>
      </c>
      <c r="AO930" s="658">
        <v>0</v>
      </c>
      <c r="AP930" s="658">
        <v>0</v>
      </c>
      <c r="AQ930" s="658">
        <v>0</v>
      </c>
      <c r="AR930" s="658">
        <v>0</v>
      </c>
      <c r="AS930" s="658">
        <v>1.26</v>
      </c>
      <c r="AT930" s="658">
        <v>0</v>
      </c>
      <c r="AU930" s="658">
        <v>1.26</v>
      </c>
      <c r="AV930" s="676"/>
      <c r="AW930" s="677"/>
      <c r="AX930" s="677"/>
      <c r="AY930" s="677"/>
      <c r="AZ930" s="677"/>
      <c r="BA930" s="677"/>
      <c r="BB930" s="677"/>
      <c r="BC930" s="677"/>
      <c r="BD930" s="677">
        <v>15.835733300000001</v>
      </c>
      <c r="BE930" s="678">
        <v>15.835733300000001</v>
      </c>
      <c r="BF930" s="417"/>
      <c r="BG930" s="408"/>
      <c r="BH930" s="408"/>
      <c r="BI930" s="408"/>
      <c r="BJ930" s="408"/>
      <c r="BK930" s="408"/>
    </row>
    <row r="931" spans="1:63" s="390" customFormat="1" ht="12.75">
      <c r="A931" s="411"/>
      <c r="B931" s="360" t="s">
        <v>377</v>
      </c>
      <c r="C931" s="676">
        <v>0</v>
      </c>
      <c r="D931" s="677">
        <v>0</v>
      </c>
      <c r="E931" s="677">
        <v>0</v>
      </c>
      <c r="F931" s="677">
        <v>0</v>
      </c>
      <c r="G931" s="677">
        <v>0</v>
      </c>
      <c r="H931" s="677">
        <v>0</v>
      </c>
      <c r="I931" s="677">
        <v>0</v>
      </c>
      <c r="J931" s="677">
        <v>0</v>
      </c>
      <c r="K931" s="677">
        <v>0</v>
      </c>
      <c r="L931" s="677">
        <v>0</v>
      </c>
      <c r="M931" s="677">
        <v>0</v>
      </c>
      <c r="N931" s="678">
        <v>0</v>
      </c>
      <c r="O931" s="657"/>
      <c r="P931" s="658"/>
      <c r="Q931" s="658"/>
      <c r="R931" s="658"/>
      <c r="S931" s="658"/>
      <c r="T931" s="658"/>
      <c r="U931" s="658"/>
      <c r="V931" s="658"/>
      <c r="W931" s="658"/>
      <c r="X931" s="658"/>
      <c r="Y931" s="658"/>
      <c r="Z931" s="659"/>
      <c r="AA931" s="679">
        <v>0</v>
      </c>
      <c r="AB931" s="677">
        <v>0</v>
      </c>
      <c r="AC931" s="677">
        <v>0</v>
      </c>
      <c r="AD931" s="658">
        <v>0</v>
      </c>
      <c r="AE931" s="658">
        <v>0</v>
      </c>
      <c r="AF931" s="658"/>
      <c r="AG931" s="658"/>
      <c r="AH931" s="658"/>
      <c r="AI931" s="658"/>
      <c r="AJ931" s="658"/>
      <c r="AK931" s="658"/>
      <c r="AL931" s="658"/>
      <c r="AM931" s="658"/>
      <c r="AN931" s="658">
        <v>0</v>
      </c>
      <c r="AO931" s="658">
        <v>0</v>
      </c>
      <c r="AP931" s="658">
        <v>0</v>
      </c>
      <c r="AQ931" s="658">
        <v>0</v>
      </c>
      <c r="AR931" s="658">
        <v>0</v>
      </c>
      <c r="AS931" s="658">
        <v>0</v>
      </c>
      <c r="AT931" s="658">
        <v>0</v>
      </c>
      <c r="AU931" s="658">
        <v>0</v>
      </c>
      <c r="AV931" s="676"/>
      <c r="AW931" s="677"/>
      <c r="AX931" s="677"/>
      <c r="AY931" s="677"/>
      <c r="AZ931" s="677"/>
      <c r="BA931" s="677"/>
      <c r="BB931" s="677"/>
      <c r="BC931" s="677"/>
      <c r="BD931" s="677"/>
      <c r="BE931" s="678">
        <v>0</v>
      </c>
      <c r="BF931" s="417"/>
      <c r="BG931" s="408"/>
      <c r="BH931" s="408"/>
      <c r="BI931" s="408"/>
      <c r="BJ931" s="408"/>
      <c r="BK931" s="408"/>
    </row>
    <row r="932" spans="1:63" s="390" customFormat="1" ht="12.75">
      <c r="A932" s="411"/>
      <c r="B932" s="360" t="s">
        <v>67</v>
      </c>
      <c r="C932" s="676">
        <v>0</v>
      </c>
      <c r="D932" s="677">
        <v>0</v>
      </c>
      <c r="E932" s="677">
        <v>0</v>
      </c>
      <c r="F932" s="677">
        <v>0</v>
      </c>
      <c r="G932" s="677">
        <v>0</v>
      </c>
      <c r="H932" s="677">
        <v>0</v>
      </c>
      <c r="I932" s="677">
        <v>0</v>
      </c>
      <c r="J932" s="677">
        <v>0</v>
      </c>
      <c r="K932" s="677">
        <v>0</v>
      </c>
      <c r="L932" s="677">
        <v>0</v>
      </c>
      <c r="M932" s="677">
        <v>0</v>
      </c>
      <c r="N932" s="678">
        <v>0</v>
      </c>
      <c r="O932" s="657"/>
      <c r="P932" s="658"/>
      <c r="Q932" s="658"/>
      <c r="R932" s="658"/>
      <c r="S932" s="658"/>
      <c r="T932" s="658"/>
      <c r="U932" s="658"/>
      <c r="V932" s="658"/>
      <c r="W932" s="658"/>
      <c r="X932" s="658"/>
      <c r="Y932" s="658"/>
      <c r="Z932" s="659"/>
      <c r="AA932" s="679">
        <v>0</v>
      </c>
      <c r="AB932" s="677">
        <v>0</v>
      </c>
      <c r="AC932" s="677">
        <v>0</v>
      </c>
      <c r="AD932" s="658">
        <v>0</v>
      </c>
      <c r="AE932" s="658">
        <v>0</v>
      </c>
      <c r="AF932" s="658"/>
      <c r="AG932" s="658"/>
      <c r="AH932" s="658"/>
      <c r="AI932" s="658"/>
      <c r="AJ932" s="658"/>
      <c r="AK932" s="658"/>
      <c r="AL932" s="658"/>
      <c r="AM932" s="658"/>
      <c r="AN932" s="658">
        <v>0</v>
      </c>
      <c r="AO932" s="658">
        <v>0</v>
      </c>
      <c r="AP932" s="658">
        <v>0</v>
      </c>
      <c r="AQ932" s="658">
        <v>0</v>
      </c>
      <c r="AR932" s="658">
        <v>0</v>
      </c>
      <c r="AS932" s="658">
        <v>0</v>
      </c>
      <c r="AT932" s="658">
        <v>0</v>
      </c>
      <c r="AU932" s="658">
        <v>0</v>
      </c>
      <c r="AV932" s="676"/>
      <c r="AW932" s="677"/>
      <c r="AX932" s="677"/>
      <c r="AY932" s="677"/>
      <c r="AZ932" s="677"/>
      <c r="BA932" s="677"/>
      <c r="BB932" s="677"/>
      <c r="BC932" s="677"/>
      <c r="BD932" s="677"/>
      <c r="BE932" s="678">
        <v>0</v>
      </c>
      <c r="BF932" s="417"/>
      <c r="BG932" s="408"/>
      <c r="BH932" s="408"/>
      <c r="BI932" s="408"/>
      <c r="BJ932" s="408"/>
      <c r="BK932" s="408"/>
    </row>
    <row r="933" spans="1:63" s="416" customFormat="1" ht="25.5">
      <c r="A933" s="411">
        <v>34</v>
      </c>
      <c r="B933" s="413" t="s">
        <v>104</v>
      </c>
      <c r="C933" s="657">
        <v>0</v>
      </c>
      <c r="D933" s="658">
        <v>0</v>
      </c>
      <c r="E933" s="658">
        <v>0</v>
      </c>
      <c r="F933" s="658">
        <v>0</v>
      </c>
      <c r="G933" s="658">
        <v>0</v>
      </c>
      <c r="H933" s="658">
        <v>0</v>
      </c>
      <c r="I933" s="658">
        <v>0</v>
      </c>
      <c r="J933" s="658">
        <v>0</v>
      </c>
      <c r="K933" s="658">
        <v>7.4</v>
      </c>
      <c r="L933" s="658">
        <v>1.26</v>
      </c>
      <c r="M933" s="658">
        <v>7.4</v>
      </c>
      <c r="N933" s="659">
        <v>1.26</v>
      </c>
      <c r="O933" s="689">
        <v>0</v>
      </c>
      <c r="P933" s="690">
        <v>0</v>
      </c>
      <c r="Q933" s="690">
        <v>0</v>
      </c>
      <c r="R933" s="690">
        <v>0</v>
      </c>
      <c r="S933" s="690">
        <v>0</v>
      </c>
      <c r="T933" s="690">
        <v>0</v>
      </c>
      <c r="U933" s="690">
        <v>0</v>
      </c>
      <c r="V933" s="690">
        <v>0</v>
      </c>
      <c r="W933" s="690">
        <v>0</v>
      </c>
      <c r="X933" s="690">
        <v>0</v>
      </c>
      <c r="Y933" s="690">
        <v>0</v>
      </c>
      <c r="Z933" s="691">
        <v>0</v>
      </c>
      <c r="AA933" s="674">
        <v>63.830508469999998</v>
      </c>
      <c r="AB933" s="677">
        <v>0</v>
      </c>
      <c r="AC933" s="677">
        <v>0</v>
      </c>
      <c r="AD933" s="690">
        <v>0</v>
      </c>
      <c r="AE933" s="690">
        <v>0</v>
      </c>
      <c r="AF933" s="690"/>
      <c r="AG933" s="690"/>
      <c r="AH933" s="690"/>
      <c r="AI933" s="690"/>
      <c r="AJ933" s="690"/>
      <c r="AK933" s="690"/>
      <c r="AL933" s="690"/>
      <c r="AM933" s="690"/>
      <c r="AN933" s="690">
        <v>0</v>
      </c>
      <c r="AO933" s="690">
        <v>0</v>
      </c>
      <c r="AP933" s="690">
        <v>0</v>
      </c>
      <c r="AQ933" s="690">
        <v>0</v>
      </c>
      <c r="AR933" s="690">
        <v>7.4</v>
      </c>
      <c r="AS933" s="690">
        <v>1.26</v>
      </c>
      <c r="AT933" s="690">
        <v>7.4</v>
      </c>
      <c r="AU933" s="690">
        <v>1.26</v>
      </c>
      <c r="AV933" s="657">
        <v>0</v>
      </c>
      <c r="AW933" s="658">
        <v>0</v>
      </c>
      <c r="AX933" s="658">
        <v>0</v>
      </c>
      <c r="AY933" s="658">
        <v>0</v>
      </c>
      <c r="AZ933" s="658">
        <v>0</v>
      </c>
      <c r="BA933" s="658">
        <v>0</v>
      </c>
      <c r="BB933" s="658">
        <v>0</v>
      </c>
      <c r="BC933" s="658">
        <v>0</v>
      </c>
      <c r="BD933" s="658">
        <v>63.830508469999998</v>
      </c>
      <c r="BE933" s="673">
        <v>63.830508469999998</v>
      </c>
      <c r="BF933" s="417"/>
    </row>
    <row r="934" spans="1:63" s="390" customFormat="1" ht="12.75">
      <c r="A934" s="411"/>
      <c r="B934" s="360" t="s">
        <v>361</v>
      </c>
      <c r="C934" s="676">
        <v>0</v>
      </c>
      <c r="D934" s="677">
        <v>0</v>
      </c>
      <c r="E934" s="677">
        <v>0</v>
      </c>
      <c r="F934" s="677">
        <v>0</v>
      </c>
      <c r="G934" s="677">
        <v>0</v>
      </c>
      <c r="H934" s="677">
        <v>0</v>
      </c>
      <c r="I934" s="677">
        <v>0</v>
      </c>
      <c r="J934" s="677">
        <v>0</v>
      </c>
      <c r="K934" s="677">
        <v>7.4</v>
      </c>
      <c r="L934" s="677">
        <v>1.26</v>
      </c>
      <c r="M934" s="677">
        <v>7.4</v>
      </c>
      <c r="N934" s="678">
        <v>1.26</v>
      </c>
      <c r="O934" s="657">
        <v>0</v>
      </c>
      <c r="P934" s="658">
        <v>0</v>
      </c>
      <c r="Q934" s="658">
        <v>0</v>
      </c>
      <c r="R934" s="658">
        <v>0</v>
      </c>
      <c r="S934" s="658">
        <v>0</v>
      </c>
      <c r="T934" s="658">
        <v>0</v>
      </c>
      <c r="U934" s="658">
        <v>0</v>
      </c>
      <c r="V934" s="658">
        <v>0</v>
      </c>
      <c r="W934" s="658">
        <v>0</v>
      </c>
      <c r="X934" s="658">
        <v>0</v>
      </c>
      <c r="Y934" s="658">
        <v>0</v>
      </c>
      <c r="Z934" s="659">
        <v>0</v>
      </c>
      <c r="AA934" s="679">
        <v>63.830508469999998</v>
      </c>
      <c r="AB934" s="677">
        <v>0</v>
      </c>
      <c r="AC934" s="677">
        <v>0</v>
      </c>
      <c r="AD934" s="658">
        <v>0</v>
      </c>
      <c r="AE934" s="658">
        <v>0</v>
      </c>
      <c r="AF934" s="658"/>
      <c r="AG934" s="658"/>
      <c r="AH934" s="658"/>
      <c r="AI934" s="658"/>
      <c r="AJ934" s="658"/>
      <c r="AK934" s="658"/>
      <c r="AL934" s="658"/>
      <c r="AM934" s="658"/>
      <c r="AN934" s="658">
        <v>0</v>
      </c>
      <c r="AO934" s="658">
        <v>0</v>
      </c>
      <c r="AP934" s="658">
        <v>0</v>
      </c>
      <c r="AQ934" s="658">
        <v>0</v>
      </c>
      <c r="AR934" s="658">
        <v>7.4</v>
      </c>
      <c r="AS934" s="658">
        <v>1.26</v>
      </c>
      <c r="AT934" s="658">
        <v>7.4</v>
      </c>
      <c r="AU934" s="658">
        <v>1.26</v>
      </c>
      <c r="AV934" s="676">
        <v>0</v>
      </c>
      <c r="AW934" s="677">
        <v>0</v>
      </c>
      <c r="AX934" s="677">
        <v>0</v>
      </c>
      <c r="AY934" s="677">
        <v>0</v>
      </c>
      <c r="AZ934" s="677">
        <v>0</v>
      </c>
      <c r="BA934" s="677">
        <v>0</v>
      </c>
      <c r="BB934" s="677">
        <v>0</v>
      </c>
      <c r="BC934" s="677">
        <v>0</v>
      </c>
      <c r="BD934" s="677">
        <v>63.830508469999998</v>
      </c>
      <c r="BE934" s="678">
        <v>63.830508469999998</v>
      </c>
      <c r="BF934" s="417"/>
      <c r="BG934" s="408"/>
      <c r="BH934" s="408"/>
      <c r="BI934" s="408"/>
      <c r="BJ934" s="408"/>
      <c r="BK934" s="408"/>
    </row>
    <row r="935" spans="1:63" s="390" customFormat="1" ht="12.75">
      <c r="A935" s="411"/>
      <c r="B935" s="360" t="s">
        <v>362</v>
      </c>
      <c r="C935" s="676">
        <v>0</v>
      </c>
      <c r="D935" s="677">
        <v>0</v>
      </c>
      <c r="E935" s="677">
        <v>0</v>
      </c>
      <c r="F935" s="677">
        <v>0</v>
      </c>
      <c r="G935" s="677">
        <v>0</v>
      </c>
      <c r="H935" s="677">
        <v>0</v>
      </c>
      <c r="I935" s="677">
        <v>0</v>
      </c>
      <c r="J935" s="677">
        <v>0</v>
      </c>
      <c r="K935" s="677">
        <v>7.4</v>
      </c>
      <c r="L935" s="677">
        <v>0</v>
      </c>
      <c r="M935" s="677">
        <v>7.4</v>
      </c>
      <c r="N935" s="678">
        <v>0</v>
      </c>
      <c r="O935" s="657">
        <v>0</v>
      </c>
      <c r="P935" s="658">
        <v>0</v>
      </c>
      <c r="Q935" s="658">
        <v>0</v>
      </c>
      <c r="R935" s="658">
        <v>0</v>
      </c>
      <c r="S935" s="658">
        <v>0</v>
      </c>
      <c r="T935" s="658">
        <v>0</v>
      </c>
      <c r="U935" s="658">
        <v>0</v>
      </c>
      <c r="V935" s="658">
        <v>0</v>
      </c>
      <c r="W935" s="658">
        <v>0</v>
      </c>
      <c r="X935" s="658">
        <v>0</v>
      </c>
      <c r="Y935" s="658">
        <v>0</v>
      </c>
      <c r="Z935" s="659">
        <v>0</v>
      </c>
      <c r="AA935" s="679">
        <v>53.844656499999999</v>
      </c>
      <c r="AB935" s="677">
        <v>0</v>
      </c>
      <c r="AC935" s="677">
        <v>0</v>
      </c>
      <c r="AD935" s="658">
        <v>0</v>
      </c>
      <c r="AE935" s="658">
        <v>0</v>
      </c>
      <c r="AF935" s="658"/>
      <c r="AG935" s="658"/>
      <c r="AH935" s="658"/>
      <c r="AI935" s="658"/>
      <c r="AJ935" s="658"/>
      <c r="AK935" s="658"/>
      <c r="AL935" s="658"/>
      <c r="AM935" s="658"/>
      <c r="AN935" s="658">
        <v>0</v>
      </c>
      <c r="AO935" s="658">
        <v>0</v>
      </c>
      <c r="AP935" s="658">
        <v>0</v>
      </c>
      <c r="AQ935" s="658">
        <v>0</v>
      </c>
      <c r="AR935" s="658">
        <v>7.4</v>
      </c>
      <c r="AS935" s="658">
        <v>0</v>
      </c>
      <c r="AT935" s="658">
        <v>7.4</v>
      </c>
      <c r="AU935" s="658">
        <v>0</v>
      </c>
      <c r="AV935" s="676">
        <v>0</v>
      </c>
      <c r="AW935" s="677">
        <v>0</v>
      </c>
      <c r="AX935" s="677">
        <v>0</v>
      </c>
      <c r="AY935" s="677">
        <v>0</v>
      </c>
      <c r="AZ935" s="677">
        <v>0</v>
      </c>
      <c r="BA935" s="677">
        <v>0</v>
      </c>
      <c r="BB935" s="677">
        <v>0</v>
      </c>
      <c r="BC935" s="677">
        <v>0</v>
      </c>
      <c r="BD935" s="677">
        <v>53.844656499999999</v>
      </c>
      <c r="BE935" s="678">
        <v>53.844656499999999</v>
      </c>
      <c r="BF935" s="417"/>
      <c r="BG935" s="408"/>
      <c r="BH935" s="408"/>
      <c r="BI935" s="408"/>
      <c r="BJ935" s="408"/>
      <c r="BK935" s="408"/>
    </row>
    <row r="936" spans="1:63" s="390" customFormat="1" ht="12.75">
      <c r="A936" s="411"/>
      <c r="B936" s="360" t="s">
        <v>363</v>
      </c>
      <c r="C936" s="676">
        <v>0</v>
      </c>
      <c r="D936" s="677">
        <v>0</v>
      </c>
      <c r="E936" s="677">
        <v>0</v>
      </c>
      <c r="F936" s="677">
        <v>0</v>
      </c>
      <c r="G936" s="677">
        <v>0</v>
      </c>
      <c r="H936" s="677">
        <v>0</v>
      </c>
      <c r="I936" s="677">
        <v>0</v>
      </c>
      <c r="J936" s="677">
        <v>0</v>
      </c>
      <c r="K936" s="677">
        <v>0</v>
      </c>
      <c r="L936" s="677">
        <v>0</v>
      </c>
      <c r="M936" s="677">
        <v>0</v>
      </c>
      <c r="N936" s="678">
        <v>0</v>
      </c>
      <c r="O936" s="657">
        <v>0</v>
      </c>
      <c r="P936" s="658">
        <v>0</v>
      </c>
      <c r="Q936" s="658">
        <v>0</v>
      </c>
      <c r="R936" s="658">
        <v>0</v>
      </c>
      <c r="S936" s="658">
        <v>0</v>
      </c>
      <c r="T936" s="658">
        <v>0</v>
      </c>
      <c r="U936" s="658">
        <v>0</v>
      </c>
      <c r="V936" s="658">
        <v>0</v>
      </c>
      <c r="W936" s="658">
        <v>0</v>
      </c>
      <c r="X936" s="658">
        <v>0</v>
      </c>
      <c r="Y936" s="658">
        <v>0</v>
      </c>
      <c r="Z936" s="659">
        <v>0</v>
      </c>
      <c r="AA936" s="679">
        <v>0</v>
      </c>
      <c r="AB936" s="677">
        <v>0</v>
      </c>
      <c r="AC936" s="677">
        <v>0</v>
      </c>
      <c r="AD936" s="658">
        <v>0</v>
      </c>
      <c r="AE936" s="658">
        <v>0</v>
      </c>
      <c r="AF936" s="658"/>
      <c r="AG936" s="658"/>
      <c r="AH936" s="658"/>
      <c r="AI936" s="658"/>
      <c r="AJ936" s="658"/>
      <c r="AK936" s="658"/>
      <c r="AL936" s="658"/>
      <c r="AM936" s="658"/>
      <c r="AN936" s="658">
        <v>0</v>
      </c>
      <c r="AO936" s="658">
        <v>0</v>
      </c>
      <c r="AP936" s="658">
        <v>0</v>
      </c>
      <c r="AQ936" s="658">
        <v>0</v>
      </c>
      <c r="AR936" s="658">
        <v>0</v>
      </c>
      <c r="AS936" s="658">
        <v>0</v>
      </c>
      <c r="AT936" s="658">
        <v>0</v>
      </c>
      <c r="AU936" s="658">
        <v>0</v>
      </c>
      <c r="AV936" s="676">
        <v>0</v>
      </c>
      <c r="AW936" s="677">
        <v>0</v>
      </c>
      <c r="AX936" s="677">
        <v>0</v>
      </c>
      <c r="AY936" s="677">
        <v>0</v>
      </c>
      <c r="AZ936" s="677">
        <v>0</v>
      </c>
      <c r="BA936" s="677">
        <v>0</v>
      </c>
      <c r="BB936" s="677">
        <v>0</v>
      </c>
      <c r="BC936" s="677">
        <v>0</v>
      </c>
      <c r="BD936" s="677">
        <v>0</v>
      </c>
      <c r="BE936" s="678">
        <v>0</v>
      </c>
      <c r="BF936" s="417"/>
      <c r="BG936" s="408"/>
      <c r="BH936" s="408"/>
      <c r="BI936" s="408"/>
      <c r="BJ936" s="408"/>
      <c r="BK936" s="408"/>
    </row>
    <row r="937" spans="1:63" s="390" customFormat="1" ht="12.75">
      <c r="A937" s="411"/>
      <c r="B937" s="360" t="s">
        <v>364</v>
      </c>
      <c r="C937" s="676">
        <v>0</v>
      </c>
      <c r="D937" s="677">
        <v>0</v>
      </c>
      <c r="E937" s="677">
        <v>0</v>
      </c>
      <c r="F937" s="677">
        <v>0</v>
      </c>
      <c r="G937" s="677">
        <v>0</v>
      </c>
      <c r="H937" s="677">
        <v>0</v>
      </c>
      <c r="I937" s="677">
        <v>0</v>
      </c>
      <c r="J937" s="677">
        <v>0</v>
      </c>
      <c r="K937" s="677">
        <v>0</v>
      </c>
      <c r="L937" s="677">
        <v>0</v>
      </c>
      <c r="M937" s="677">
        <v>0</v>
      </c>
      <c r="N937" s="678">
        <v>0</v>
      </c>
      <c r="O937" s="657"/>
      <c r="P937" s="658"/>
      <c r="Q937" s="658"/>
      <c r="R937" s="658"/>
      <c r="S937" s="658"/>
      <c r="T937" s="658"/>
      <c r="U937" s="658"/>
      <c r="V937" s="658"/>
      <c r="W937" s="658"/>
      <c r="X937" s="658"/>
      <c r="Y937" s="658"/>
      <c r="Z937" s="659"/>
      <c r="AA937" s="679">
        <v>0</v>
      </c>
      <c r="AB937" s="677">
        <v>0</v>
      </c>
      <c r="AC937" s="677">
        <v>0</v>
      </c>
      <c r="AD937" s="658">
        <v>0</v>
      </c>
      <c r="AE937" s="658">
        <v>0</v>
      </c>
      <c r="AF937" s="658"/>
      <c r="AG937" s="658"/>
      <c r="AH937" s="658"/>
      <c r="AI937" s="658"/>
      <c r="AJ937" s="658"/>
      <c r="AK937" s="658"/>
      <c r="AL937" s="658"/>
      <c r="AM937" s="658"/>
      <c r="AN937" s="658">
        <v>0</v>
      </c>
      <c r="AO937" s="658">
        <v>0</v>
      </c>
      <c r="AP937" s="658">
        <v>0</v>
      </c>
      <c r="AQ937" s="658">
        <v>0</v>
      </c>
      <c r="AR937" s="658">
        <v>0</v>
      </c>
      <c r="AS937" s="658">
        <v>0</v>
      </c>
      <c r="AT937" s="658">
        <v>0</v>
      </c>
      <c r="AU937" s="658">
        <v>0</v>
      </c>
      <c r="AV937" s="676"/>
      <c r="AW937" s="677"/>
      <c r="AX937" s="677"/>
      <c r="AY937" s="677"/>
      <c r="AZ937" s="677"/>
      <c r="BA937" s="677"/>
      <c r="BB937" s="677"/>
      <c r="BC937" s="677"/>
      <c r="BD937" s="677"/>
      <c r="BE937" s="678">
        <v>0</v>
      </c>
      <c r="BF937" s="417"/>
      <c r="BG937" s="408"/>
      <c r="BH937" s="408"/>
      <c r="BI937" s="408"/>
      <c r="BJ937" s="408"/>
      <c r="BK937" s="408"/>
    </row>
    <row r="938" spans="1:63" s="390" customFormat="1" ht="12.75">
      <c r="A938" s="411"/>
      <c r="B938" s="360" t="s">
        <v>365</v>
      </c>
      <c r="C938" s="676">
        <v>0</v>
      </c>
      <c r="D938" s="677">
        <v>0</v>
      </c>
      <c r="E938" s="677">
        <v>0</v>
      </c>
      <c r="F938" s="677">
        <v>0</v>
      </c>
      <c r="G938" s="677">
        <v>0</v>
      </c>
      <c r="H938" s="677">
        <v>0</v>
      </c>
      <c r="I938" s="677">
        <v>0</v>
      </c>
      <c r="J938" s="677">
        <v>0</v>
      </c>
      <c r="K938" s="677">
        <v>0</v>
      </c>
      <c r="L938" s="677">
        <v>0</v>
      </c>
      <c r="M938" s="677">
        <v>0</v>
      </c>
      <c r="N938" s="678">
        <v>0</v>
      </c>
      <c r="O938" s="657"/>
      <c r="P938" s="658"/>
      <c r="Q938" s="658"/>
      <c r="R938" s="658"/>
      <c r="S938" s="658"/>
      <c r="T938" s="658"/>
      <c r="U938" s="658"/>
      <c r="V938" s="658"/>
      <c r="W938" s="658"/>
      <c r="X938" s="658"/>
      <c r="Y938" s="658"/>
      <c r="Z938" s="659"/>
      <c r="AA938" s="679">
        <v>0</v>
      </c>
      <c r="AB938" s="677">
        <v>0</v>
      </c>
      <c r="AC938" s="677">
        <v>0</v>
      </c>
      <c r="AD938" s="658">
        <v>0</v>
      </c>
      <c r="AE938" s="658">
        <v>0</v>
      </c>
      <c r="AF938" s="658"/>
      <c r="AG938" s="658"/>
      <c r="AH938" s="658"/>
      <c r="AI938" s="658"/>
      <c r="AJ938" s="658"/>
      <c r="AK938" s="658"/>
      <c r="AL938" s="658"/>
      <c r="AM938" s="658"/>
      <c r="AN938" s="658">
        <v>0</v>
      </c>
      <c r="AO938" s="658">
        <v>0</v>
      </c>
      <c r="AP938" s="658">
        <v>0</v>
      </c>
      <c r="AQ938" s="658">
        <v>0</v>
      </c>
      <c r="AR938" s="658">
        <v>0</v>
      </c>
      <c r="AS938" s="658">
        <v>0</v>
      </c>
      <c r="AT938" s="658">
        <v>0</v>
      </c>
      <c r="AU938" s="658">
        <v>0</v>
      </c>
      <c r="AV938" s="676"/>
      <c r="AW938" s="677"/>
      <c r="AX938" s="677"/>
      <c r="AY938" s="677"/>
      <c r="AZ938" s="677"/>
      <c r="BA938" s="677"/>
      <c r="BB938" s="677"/>
      <c r="BC938" s="677"/>
      <c r="BD938" s="677"/>
      <c r="BE938" s="678">
        <v>0</v>
      </c>
      <c r="BF938" s="417"/>
      <c r="BG938" s="408"/>
      <c r="BH938" s="408"/>
      <c r="BI938" s="408"/>
      <c r="BJ938" s="408"/>
      <c r="BK938" s="408"/>
    </row>
    <row r="939" spans="1:63" s="390" customFormat="1" ht="12.75">
      <c r="A939" s="411"/>
      <c r="B939" s="360" t="s">
        <v>366</v>
      </c>
      <c r="C939" s="676">
        <v>0</v>
      </c>
      <c r="D939" s="677">
        <v>0</v>
      </c>
      <c r="E939" s="677">
        <v>0</v>
      </c>
      <c r="F939" s="677">
        <v>0</v>
      </c>
      <c r="G939" s="677">
        <v>0</v>
      </c>
      <c r="H939" s="677">
        <v>0</v>
      </c>
      <c r="I939" s="677">
        <v>0</v>
      </c>
      <c r="J939" s="677">
        <v>0</v>
      </c>
      <c r="K939" s="677">
        <v>0</v>
      </c>
      <c r="L939" s="677">
        <v>0</v>
      </c>
      <c r="M939" s="677">
        <v>0</v>
      </c>
      <c r="N939" s="678">
        <v>0</v>
      </c>
      <c r="O939" s="657"/>
      <c r="P939" s="658"/>
      <c r="Q939" s="658"/>
      <c r="R939" s="658"/>
      <c r="S939" s="658"/>
      <c r="T939" s="658"/>
      <c r="U939" s="658"/>
      <c r="V939" s="658"/>
      <c r="W939" s="658"/>
      <c r="X939" s="658"/>
      <c r="Y939" s="658"/>
      <c r="Z939" s="659"/>
      <c r="AA939" s="679">
        <v>0</v>
      </c>
      <c r="AB939" s="677">
        <v>0</v>
      </c>
      <c r="AC939" s="677">
        <v>0</v>
      </c>
      <c r="AD939" s="658">
        <v>0</v>
      </c>
      <c r="AE939" s="658">
        <v>0</v>
      </c>
      <c r="AF939" s="658"/>
      <c r="AG939" s="658"/>
      <c r="AH939" s="658"/>
      <c r="AI939" s="658"/>
      <c r="AJ939" s="658"/>
      <c r="AK939" s="658"/>
      <c r="AL939" s="658"/>
      <c r="AM939" s="658"/>
      <c r="AN939" s="658">
        <v>0</v>
      </c>
      <c r="AO939" s="658">
        <v>0</v>
      </c>
      <c r="AP939" s="658">
        <v>0</v>
      </c>
      <c r="AQ939" s="658">
        <v>0</v>
      </c>
      <c r="AR939" s="658">
        <v>0</v>
      </c>
      <c r="AS939" s="658">
        <v>0</v>
      </c>
      <c r="AT939" s="658">
        <v>0</v>
      </c>
      <c r="AU939" s="658">
        <v>0</v>
      </c>
      <c r="AV939" s="676"/>
      <c r="AW939" s="677"/>
      <c r="AX939" s="677"/>
      <c r="AY939" s="677"/>
      <c r="AZ939" s="677"/>
      <c r="BA939" s="677"/>
      <c r="BB939" s="677"/>
      <c r="BC939" s="677"/>
      <c r="BD939" s="677"/>
      <c r="BE939" s="678">
        <v>0</v>
      </c>
      <c r="BF939" s="417"/>
      <c r="BG939" s="408"/>
      <c r="BH939" s="408"/>
      <c r="BI939" s="408"/>
      <c r="BJ939" s="408"/>
      <c r="BK939" s="408"/>
    </row>
    <row r="940" spans="1:63" s="390" customFormat="1" ht="12.75">
      <c r="A940" s="411"/>
      <c r="B940" s="360" t="s">
        <v>367</v>
      </c>
      <c r="C940" s="676">
        <v>0</v>
      </c>
      <c r="D940" s="677">
        <v>0</v>
      </c>
      <c r="E940" s="677">
        <v>0</v>
      </c>
      <c r="F940" s="677">
        <v>0</v>
      </c>
      <c r="G940" s="677">
        <v>0</v>
      </c>
      <c r="H940" s="677">
        <v>0</v>
      </c>
      <c r="I940" s="677">
        <v>0</v>
      </c>
      <c r="J940" s="677">
        <v>0</v>
      </c>
      <c r="K940" s="677">
        <v>0</v>
      </c>
      <c r="L940" s="677">
        <v>0</v>
      </c>
      <c r="M940" s="677">
        <v>0</v>
      </c>
      <c r="N940" s="678">
        <v>0</v>
      </c>
      <c r="O940" s="657"/>
      <c r="P940" s="658"/>
      <c r="Q940" s="658"/>
      <c r="R940" s="658"/>
      <c r="S940" s="658"/>
      <c r="T940" s="658"/>
      <c r="U940" s="658"/>
      <c r="V940" s="658"/>
      <c r="W940" s="658"/>
      <c r="X940" s="658"/>
      <c r="Y940" s="658"/>
      <c r="Z940" s="659"/>
      <c r="AA940" s="679">
        <v>0</v>
      </c>
      <c r="AB940" s="677">
        <v>0</v>
      </c>
      <c r="AC940" s="677">
        <v>0</v>
      </c>
      <c r="AD940" s="658">
        <v>0</v>
      </c>
      <c r="AE940" s="658">
        <v>0</v>
      </c>
      <c r="AF940" s="658"/>
      <c r="AG940" s="658"/>
      <c r="AH940" s="658"/>
      <c r="AI940" s="658"/>
      <c r="AJ940" s="658"/>
      <c r="AK940" s="658"/>
      <c r="AL940" s="658"/>
      <c r="AM940" s="658"/>
      <c r="AN940" s="658">
        <v>0</v>
      </c>
      <c r="AO940" s="658">
        <v>0</v>
      </c>
      <c r="AP940" s="658">
        <v>0</v>
      </c>
      <c r="AQ940" s="658">
        <v>0</v>
      </c>
      <c r="AR940" s="658">
        <v>0</v>
      </c>
      <c r="AS940" s="658">
        <v>0</v>
      </c>
      <c r="AT940" s="658">
        <v>0</v>
      </c>
      <c r="AU940" s="658">
        <v>0</v>
      </c>
      <c r="AV940" s="676"/>
      <c r="AW940" s="677"/>
      <c r="AX940" s="677"/>
      <c r="AY940" s="677"/>
      <c r="AZ940" s="677"/>
      <c r="BA940" s="677"/>
      <c r="BB940" s="677"/>
      <c r="BC940" s="677"/>
      <c r="BD940" s="677"/>
      <c r="BE940" s="678">
        <v>0</v>
      </c>
      <c r="BF940" s="417"/>
      <c r="BG940" s="408"/>
      <c r="BH940" s="408"/>
      <c r="BI940" s="408"/>
      <c r="BJ940" s="408"/>
      <c r="BK940" s="408"/>
    </row>
    <row r="941" spans="1:63" s="390" customFormat="1" ht="12.75">
      <c r="A941" s="411"/>
      <c r="B941" s="360" t="s">
        <v>368</v>
      </c>
      <c r="C941" s="676">
        <v>0</v>
      </c>
      <c r="D941" s="677">
        <v>0</v>
      </c>
      <c r="E941" s="677">
        <v>0</v>
      </c>
      <c r="F941" s="677">
        <v>0</v>
      </c>
      <c r="G941" s="677">
        <v>0</v>
      </c>
      <c r="H941" s="677">
        <v>0</v>
      </c>
      <c r="I941" s="677">
        <v>0</v>
      </c>
      <c r="J941" s="677">
        <v>0</v>
      </c>
      <c r="K941" s="677">
        <v>7.4</v>
      </c>
      <c r="L941" s="677">
        <v>0</v>
      </c>
      <c r="M941" s="677">
        <v>7.4</v>
      </c>
      <c r="N941" s="678">
        <v>0</v>
      </c>
      <c r="O941" s="657">
        <v>0</v>
      </c>
      <c r="P941" s="658">
        <v>0</v>
      </c>
      <c r="Q941" s="658">
        <v>0</v>
      </c>
      <c r="R941" s="658">
        <v>0</v>
      </c>
      <c r="S941" s="658">
        <v>0</v>
      </c>
      <c r="T941" s="658">
        <v>0</v>
      </c>
      <c r="U941" s="658">
        <v>0</v>
      </c>
      <c r="V941" s="658">
        <v>0</v>
      </c>
      <c r="W941" s="658">
        <v>0</v>
      </c>
      <c r="X941" s="658">
        <v>0</v>
      </c>
      <c r="Y941" s="658">
        <v>0</v>
      </c>
      <c r="Z941" s="659">
        <v>0</v>
      </c>
      <c r="AA941" s="679">
        <v>53.844656499999999</v>
      </c>
      <c r="AB941" s="677">
        <v>0</v>
      </c>
      <c r="AC941" s="677">
        <v>0</v>
      </c>
      <c r="AD941" s="658">
        <v>0</v>
      </c>
      <c r="AE941" s="658">
        <v>0</v>
      </c>
      <c r="AF941" s="658"/>
      <c r="AG941" s="658"/>
      <c r="AH941" s="658"/>
      <c r="AI941" s="658"/>
      <c r="AJ941" s="658"/>
      <c r="AK941" s="658"/>
      <c r="AL941" s="658"/>
      <c r="AM941" s="658"/>
      <c r="AN941" s="658">
        <v>0</v>
      </c>
      <c r="AO941" s="658">
        <v>0</v>
      </c>
      <c r="AP941" s="658">
        <v>0</v>
      </c>
      <c r="AQ941" s="658">
        <v>0</v>
      </c>
      <c r="AR941" s="658">
        <v>7.4</v>
      </c>
      <c r="AS941" s="658">
        <v>0</v>
      </c>
      <c r="AT941" s="658">
        <v>7.4</v>
      </c>
      <c r="AU941" s="658">
        <v>0</v>
      </c>
      <c r="AV941" s="676">
        <v>0</v>
      </c>
      <c r="AW941" s="677">
        <v>0</v>
      </c>
      <c r="AX941" s="677">
        <v>0</v>
      </c>
      <c r="AY941" s="677">
        <v>0</v>
      </c>
      <c r="AZ941" s="677">
        <v>0</v>
      </c>
      <c r="BA941" s="677">
        <v>0</v>
      </c>
      <c r="BB941" s="677">
        <v>0</v>
      </c>
      <c r="BC941" s="677">
        <v>0</v>
      </c>
      <c r="BD941" s="677">
        <v>53.844656499999999</v>
      </c>
      <c r="BE941" s="678">
        <v>53.844656499999999</v>
      </c>
      <c r="BF941" s="417"/>
      <c r="BG941" s="408"/>
      <c r="BH941" s="408"/>
      <c r="BI941" s="408"/>
      <c r="BJ941" s="408"/>
      <c r="BK941" s="408"/>
    </row>
    <row r="942" spans="1:63" s="390" customFormat="1" ht="12.75">
      <c r="A942" s="411"/>
      <c r="B942" s="360" t="s">
        <v>369</v>
      </c>
      <c r="C942" s="676">
        <v>0</v>
      </c>
      <c r="D942" s="677">
        <v>0</v>
      </c>
      <c r="E942" s="677">
        <v>0</v>
      </c>
      <c r="F942" s="677">
        <v>0</v>
      </c>
      <c r="G942" s="677">
        <v>0</v>
      </c>
      <c r="H942" s="677">
        <v>0</v>
      </c>
      <c r="I942" s="677">
        <v>0</v>
      </c>
      <c r="J942" s="677">
        <v>0</v>
      </c>
      <c r="K942" s="677">
        <v>0</v>
      </c>
      <c r="L942" s="677">
        <v>0</v>
      </c>
      <c r="M942" s="677">
        <v>0</v>
      </c>
      <c r="N942" s="678">
        <v>0</v>
      </c>
      <c r="O942" s="657"/>
      <c r="P942" s="658"/>
      <c r="Q942" s="658"/>
      <c r="R942" s="658"/>
      <c r="S942" s="658"/>
      <c r="T942" s="658"/>
      <c r="U942" s="658"/>
      <c r="V942" s="658"/>
      <c r="W942" s="658"/>
      <c r="X942" s="658"/>
      <c r="Y942" s="658"/>
      <c r="Z942" s="659"/>
      <c r="AA942" s="679">
        <v>0</v>
      </c>
      <c r="AB942" s="677">
        <v>0</v>
      </c>
      <c r="AC942" s="677">
        <v>0</v>
      </c>
      <c r="AD942" s="658">
        <v>0</v>
      </c>
      <c r="AE942" s="658">
        <v>0</v>
      </c>
      <c r="AF942" s="658"/>
      <c r="AG942" s="658"/>
      <c r="AH942" s="658"/>
      <c r="AI942" s="658"/>
      <c r="AJ942" s="658"/>
      <c r="AK942" s="658"/>
      <c r="AL942" s="658"/>
      <c r="AM942" s="658"/>
      <c r="AN942" s="658">
        <v>0</v>
      </c>
      <c r="AO942" s="658">
        <v>0</v>
      </c>
      <c r="AP942" s="658">
        <v>0</v>
      </c>
      <c r="AQ942" s="658">
        <v>0</v>
      </c>
      <c r="AR942" s="658">
        <v>0</v>
      </c>
      <c r="AS942" s="658">
        <v>0</v>
      </c>
      <c r="AT942" s="658">
        <v>0</v>
      </c>
      <c r="AU942" s="658">
        <v>0</v>
      </c>
      <c r="AV942" s="676"/>
      <c r="AW942" s="677"/>
      <c r="AX942" s="677"/>
      <c r="AY942" s="677"/>
      <c r="AZ942" s="677"/>
      <c r="BA942" s="677"/>
      <c r="BB942" s="677"/>
      <c r="BC942" s="677"/>
      <c r="BD942" s="677"/>
      <c r="BE942" s="678">
        <v>0</v>
      </c>
      <c r="BF942" s="417"/>
      <c r="BG942" s="408"/>
      <c r="BH942" s="408"/>
      <c r="BI942" s="408"/>
      <c r="BJ942" s="408"/>
      <c r="BK942" s="408"/>
    </row>
    <row r="943" spans="1:63" s="390" customFormat="1" ht="12.75">
      <c r="A943" s="411"/>
      <c r="B943" s="360" t="s">
        <v>370</v>
      </c>
      <c r="C943" s="676">
        <v>0</v>
      </c>
      <c r="D943" s="677">
        <v>0</v>
      </c>
      <c r="E943" s="677">
        <v>0</v>
      </c>
      <c r="F943" s="677">
        <v>0</v>
      </c>
      <c r="G943" s="677">
        <v>0</v>
      </c>
      <c r="H943" s="677">
        <v>0</v>
      </c>
      <c r="I943" s="677">
        <v>0</v>
      </c>
      <c r="J943" s="677">
        <v>0</v>
      </c>
      <c r="K943" s="677">
        <v>0</v>
      </c>
      <c r="L943" s="677">
        <v>0</v>
      </c>
      <c r="M943" s="677">
        <v>0</v>
      </c>
      <c r="N943" s="678">
        <v>0</v>
      </c>
      <c r="O943" s="657"/>
      <c r="P943" s="658"/>
      <c r="Q943" s="658"/>
      <c r="R943" s="658"/>
      <c r="S943" s="658"/>
      <c r="T943" s="658"/>
      <c r="U943" s="658"/>
      <c r="V943" s="658"/>
      <c r="W943" s="658"/>
      <c r="X943" s="658"/>
      <c r="Y943" s="658"/>
      <c r="Z943" s="659"/>
      <c r="AA943" s="679">
        <v>0</v>
      </c>
      <c r="AB943" s="677">
        <v>0</v>
      </c>
      <c r="AC943" s="677">
        <v>0</v>
      </c>
      <c r="AD943" s="658">
        <v>0</v>
      </c>
      <c r="AE943" s="658">
        <v>0</v>
      </c>
      <c r="AF943" s="658"/>
      <c r="AG943" s="658"/>
      <c r="AH943" s="658"/>
      <c r="AI943" s="658"/>
      <c r="AJ943" s="658"/>
      <c r="AK943" s="658"/>
      <c r="AL943" s="658"/>
      <c r="AM943" s="658"/>
      <c r="AN943" s="658">
        <v>0</v>
      </c>
      <c r="AO943" s="658">
        <v>0</v>
      </c>
      <c r="AP943" s="658">
        <v>0</v>
      </c>
      <c r="AQ943" s="658">
        <v>0</v>
      </c>
      <c r="AR943" s="658">
        <v>0</v>
      </c>
      <c r="AS943" s="658">
        <v>0</v>
      </c>
      <c r="AT943" s="658">
        <v>0</v>
      </c>
      <c r="AU943" s="658">
        <v>0</v>
      </c>
      <c r="AV943" s="676"/>
      <c r="AW943" s="677"/>
      <c r="AX943" s="677"/>
      <c r="AY943" s="677"/>
      <c r="AZ943" s="677"/>
      <c r="BA943" s="677"/>
      <c r="BB943" s="677"/>
      <c r="BC943" s="677"/>
      <c r="BD943" s="677"/>
      <c r="BE943" s="678">
        <v>0</v>
      </c>
      <c r="BF943" s="417"/>
      <c r="BG943" s="408"/>
      <c r="BH943" s="408"/>
      <c r="BI943" s="408"/>
      <c r="BJ943" s="408"/>
      <c r="BK943" s="408"/>
    </row>
    <row r="944" spans="1:63" s="390" customFormat="1" ht="12.75">
      <c r="A944" s="411"/>
      <c r="B944" s="360" t="s">
        <v>371</v>
      </c>
      <c r="C944" s="676">
        <v>0</v>
      </c>
      <c r="D944" s="677">
        <v>0</v>
      </c>
      <c r="E944" s="677">
        <v>0</v>
      </c>
      <c r="F944" s="677">
        <v>0</v>
      </c>
      <c r="G944" s="677">
        <v>0</v>
      </c>
      <c r="H944" s="677">
        <v>0</v>
      </c>
      <c r="I944" s="677">
        <v>0</v>
      </c>
      <c r="J944" s="677">
        <v>0</v>
      </c>
      <c r="K944" s="677">
        <v>7.4</v>
      </c>
      <c r="L944" s="677">
        <v>0</v>
      </c>
      <c r="M944" s="677">
        <v>7.4</v>
      </c>
      <c r="N944" s="678">
        <v>0</v>
      </c>
      <c r="O944" s="657"/>
      <c r="P944" s="658"/>
      <c r="Q944" s="658"/>
      <c r="R944" s="658"/>
      <c r="S944" s="658"/>
      <c r="T944" s="658"/>
      <c r="U944" s="658"/>
      <c r="V944" s="658"/>
      <c r="W944" s="658"/>
      <c r="X944" s="658"/>
      <c r="Y944" s="658"/>
      <c r="Z944" s="659"/>
      <c r="AA944" s="679">
        <v>53.844656499999999</v>
      </c>
      <c r="AB944" s="677">
        <v>0</v>
      </c>
      <c r="AC944" s="677">
        <v>0</v>
      </c>
      <c r="AD944" s="658">
        <v>0</v>
      </c>
      <c r="AE944" s="658">
        <v>0</v>
      </c>
      <c r="AF944" s="658"/>
      <c r="AG944" s="658"/>
      <c r="AH944" s="658"/>
      <c r="AI944" s="658"/>
      <c r="AJ944" s="658"/>
      <c r="AK944" s="658"/>
      <c r="AL944" s="658"/>
      <c r="AM944" s="658"/>
      <c r="AN944" s="658">
        <v>0</v>
      </c>
      <c r="AO944" s="658">
        <v>0</v>
      </c>
      <c r="AP944" s="658">
        <v>0</v>
      </c>
      <c r="AQ944" s="658">
        <v>0</v>
      </c>
      <c r="AR944" s="658">
        <v>7.4</v>
      </c>
      <c r="AS944" s="658">
        <v>0</v>
      </c>
      <c r="AT944" s="658">
        <v>7.4</v>
      </c>
      <c r="AU944" s="658">
        <v>0</v>
      </c>
      <c r="AV944" s="676"/>
      <c r="AW944" s="677"/>
      <c r="AX944" s="677"/>
      <c r="AY944" s="677"/>
      <c r="AZ944" s="677"/>
      <c r="BA944" s="677"/>
      <c r="BB944" s="677"/>
      <c r="BC944" s="677"/>
      <c r="BD944" s="677">
        <v>53.844656499999999</v>
      </c>
      <c r="BE944" s="678">
        <v>53.844656499999999</v>
      </c>
      <c r="BF944" s="417"/>
      <c r="BG944" s="408"/>
      <c r="BH944" s="408"/>
      <c r="BI944" s="408"/>
      <c r="BJ944" s="408"/>
      <c r="BK944" s="408"/>
    </row>
    <row r="945" spans="1:63" s="390" customFormat="1" ht="12.75">
      <c r="A945" s="411"/>
      <c r="B945" s="360" t="s">
        <v>372</v>
      </c>
      <c r="C945" s="676">
        <v>0</v>
      </c>
      <c r="D945" s="677">
        <v>0</v>
      </c>
      <c r="E945" s="677">
        <v>0</v>
      </c>
      <c r="F945" s="677">
        <v>0</v>
      </c>
      <c r="G945" s="677">
        <v>0</v>
      </c>
      <c r="H945" s="677">
        <v>0</v>
      </c>
      <c r="I945" s="677">
        <v>0</v>
      </c>
      <c r="J945" s="677">
        <v>0</v>
      </c>
      <c r="K945" s="677">
        <v>0</v>
      </c>
      <c r="L945" s="677">
        <v>0</v>
      </c>
      <c r="M945" s="677">
        <v>0</v>
      </c>
      <c r="N945" s="678">
        <v>0</v>
      </c>
      <c r="O945" s="657"/>
      <c r="P945" s="658"/>
      <c r="Q945" s="658"/>
      <c r="R945" s="658"/>
      <c r="S945" s="658"/>
      <c r="T945" s="658"/>
      <c r="U945" s="658"/>
      <c r="V945" s="658"/>
      <c r="W945" s="658"/>
      <c r="X945" s="658"/>
      <c r="Y945" s="658"/>
      <c r="Z945" s="659"/>
      <c r="AA945" s="679">
        <v>0</v>
      </c>
      <c r="AB945" s="677">
        <v>0</v>
      </c>
      <c r="AC945" s="677">
        <v>0</v>
      </c>
      <c r="AD945" s="658">
        <v>0</v>
      </c>
      <c r="AE945" s="658">
        <v>0</v>
      </c>
      <c r="AF945" s="658"/>
      <c r="AG945" s="658"/>
      <c r="AH945" s="658"/>
      <c r="AI945" s="658"/>
      <c r="AJ945" s="658"/>
      <c r="AK945" s="658"/>
      <c r="AL945" s="658"/>
      <c r="AM945" s="658"/>
      <c r="AN945" s="658">
        <v>0</v>
      </c>
      <c r="AO945" s="658">
        <v>0</v>
      </c>
      <c r="AP945" s="658">
        <v>0</v>
      </c>
      <c r="AQ945" s="658">
        <v>0</v>
      </c>
      <c r="AR945" s="658">
        <v>0</v>
      </c>
      <c r="AS945" s="658">
        <v>0</v>
      </c>
      <c r="AT945" s="658">
        <v>0</v>
      </c>
      <c r="AU945" s="658">
        <v>0</v>
      </c>
      <c r="AV945" s="676"/>
      <c r="AW945" s="677"/>
      <c r="AX945" s="677"/>
      <c r="AY945" s="677"/>
      <c r="AZ945" s="677"/>
      <c r="BA945" s="677"/>
      <c r="BB945" s="677"/>
      <c r="BC945" s="677"/>
      <c r="BD945" s="677"/>
      <c r="BE945" s="678">
        <v>0</v>
      </c>
      <c r="BF945" s="417"/>
      <c r="BG945" s="408"/>
      <c r="BH945" s="408"/>
      <c r="BI945" s="408"/>
      <c r="BJ945" s="408"/>
      <c r="BK945" s="408"/>
    </row>
    <row r="946" spans="1:63" s="390" customFormat="1" ht="12.75">
      <c r="A946" s="411"/>
      <c r="B946" s="360" t="s">
        <v>373</v>
      </c>
      <c r="C946" s="676">
        <v>0</v>
      </c>
      <c r="D946" s="677">
        <v>0</v>
      </c>
      <c r="E946" s="677">
        <v>0</v>
      </c>
      <c r="F946" s="677">
        <v>0</v>
      </c>
      <c r="G946" s="677">
        <v>0</v>
      </c>
      <c r="H946" s="677">
        <v>0</v>
      </c>
      <c r="I946" s="677">
        <v>0</v>
      </c>
      <c r="J946" s="677">
        <v>0</v>
      </c>
      <c r="K946" s="677">
        <v>0</v>
      </c>
      <c r="L946" s="677">
        <v>1.26</v>
      </c>
      <c r="M946" s="677">
        <v>0</v>
      </c>
      <c r="N946" s="678">
        <v>1.26</v>
      </c>
      <c r="O946" s="657">
        <v>0</v>
      </c>
      <c r="P946" s="658">
        <v>0</v>
      </c>
      <c r="Q946" s="658">
        <v>0</v>
      </c>
      <c r="R946" s="658">
        <v>0</v>
      </c>
      <c r="S946" s="658">
        <v>0</v>
      </c>
      <c r="T946" s="658">
        <v>0</v>
      </c>
      <c r="U946" s="658">
        <v>0</v>
      </c>
      <c r="V946" s="658">
        <v>0</v>
      </c>
      <c r="W946" s="658">
        <v>0</v>
      </c>
      <c r="X946" s="658">
        <v>0</v>
      </c>
      <c r="Y946" s="658">
        <v>0</v>
      </c>
      <c r="Z946" s="659">
        <v>0</v>
      </c>
      <c r="AA946" s="679">
        <v>9.9858519700000006</v>
      </c>
      <c r="AB946" s="677">
        <v>0</v>
      </c>
      <c r="AC946" s="677">
        <v>0</v>
      </c>
      <c r="AD946" s="658">
        <v>0</v>
      </c>
      <c r="AE946" s="658">
        <v>0</v>
      </c>
      <c r="AF946" s="658"/>
      <c r="AG946" s="658"/>
      <c r="AH946" s="658"/>
      <c r="AI946" s="658"/>
      <c r="AJ946" s="658"/>
      <c r="AK946" s="658"/>
      <c r="AL946" s="658"/>
      <c r="AM946" s="658"/>
      <c r="AN946" s="658">
        <v>0</v>
      </c>
      <c r="AO946" s="658">
        <v>0</v>
      </c>
      <c r="AP946" s="658">
        <v>0</v>
      </c>
      <c r="AQ946" s="658">
        <v>0</v>
      </c>
      <c r="AR946" s="658">
        <v>0</v>
      </c>
      <c r="AS946" s="658">
        <v>1.26</v>
      </c>
      <c r="AT946" s="658">
        <v>0</v>
      </c>
      <c r="AU946" s="658">
        <v>1.26</v>
      </c>
      <c r="AV946" s="676">
        <v>0</v>
      </c>
      <c r="AW946" s="677">
        <v>0</v>
      </c>
      <c r="AX946" s="677">
        <v>0</v>
      </c>
      <c r="AY946" s="677">
        <v>0</v>
      </c>
      <c r="AZ946" s="677">
        <v>0</v>
      </c>
      <c r="BA946" s="677">
        <v>0</v>
      </c>
      <c r="BB946" s="677">
        <v>0</v>
      </c>
      <c r="BC946" s="677">
        <v>0</v>
      </c>
      <c r="BD946" s="677">
        <v>9.9858519700000006</v>
      </c>
      <c r="BE946" s="678">
        <v>9.9858519700000006</v>
      </c>
      <c r="BF946" s="417"/>
      <c r="BG946" s="408"/>
      <c r="BH946" s="408"/>
      <c r="BI946" s="408"/>
      <c r="BJ946" s="408"/>
      <c r="BK946" s="408"/>
    </row>
    <row r="947" spans="1:63" s="390" customFormat="1" ht="12.75">
      <c r="A947" s="411"/>
      <c r="B947" s="360" t="s">
        <v>374</v>
      </c>
      <c r="C947" s="676">
        <v>0</v>
      </c>
      <c r="D947" s="677">
        <v>0</v>
      </c>
      <c r="E947" s="677">
        <v>0</v>
      </c>
      <c r="F947" s="677">
        <v>0</v>
      </c>
      <c r="G947" s="677">
        <v>0</v>
      </c>
      <c r="H947" s="677">
        <v>0</v>
      </c>
      <c r="I947" s="677">
        <v>0</v>
      </c>
      <c r="J947" s="677">
        <v>0</v>
      </c>
      <c r="K947" s="677">
        <v>0</v>
      </c>
      <c r="L947" s="677">
        <v>0</v>
      </c>
      <c r="M947" s="677">
        <v>0</v>
      </c>
      <c r="N947" s="678">
        <v>0</v>
      </c>
      <c r="O947" s="657"/>
      <c r="P947" s="658"/>
      <c r="Q947" s="658"/>
      <c r="R947" s="658"/>
      <c r="S947" s="658"/>
      <c r="T947" s="658"/>
      <c r="U947" s="658"/>
      <c r="V947" s="658"/>
      <c r="W947" s="658"/>
      <c r="X947" s="658"/>
      <c r="Y947" s="658"/>
      <c r="Z947" s="659"/>
      <c r="AA947" s="679">
        <v>0</v>
      </c>
      <c r="AB947" s="677">
        <v>0</v>
      </c>
      <c r="AC947" s="677">
        <v>0</v>
      </c>
      <c r="AD947" s="658">
        <v>0</v>
      </c>
      <c r="AE947" s="658">
        <v>0</v>
      </c>
      <c r="AF947" s="658"/>
      <c r="AG947" s="658"/>
      <c r="AH947" s="658"/>
      <c r="AI947" s="658"/>
      <c r="AJ947" s="658"/>
      <c r="AK947" s="658"/>
      <c r="AL947" s="658"/>
      <c r="AM947" s="658"/>
      <c r="AN947" s="658">
        <v>0</v>
      </c>
      <c r="AO947" s="658">
        <v>0</v>
      </c>
      <c r="AP947" s="658">
        <v>0</v>
      </c>
      <c r="AQ947" s="658">
        <v>0</v>
      </c>
      <c r="AR947" s="658">
        <v>0</v>
      </c>
      <c r="AS947" s="658">
        <v>0</v>
      </c>
      <c r="AT947" s="658">
        <v>0</v>
      </c>
      <c r="AU947" s="658">
        <v>0</v>
      </c>
      <c r="AV947" s="676"/>
      <c r="AW947" s="677"/>
      <c r="AX947" s="677"/>
      <c r="AY947" s="677"/>
      <c r="AZ947" s="677"/>
      <c r="BA947" s="677"/>
      <c r="BB947" s="677"/>
      <c r="BC947" s="677"/>
      <c r="BD947" s="677"/>
      <c r="BE947" s="678">
        <v>0</v>
      </c>
      <c r="BF947" s="417"/>
      <c r="BG947" s="408"/>
      <c r="BH947" s="408"/>
      <c r="BI947" s="408"/>
      <c r="BJ947" s="408"/>
      <c r="BK947" s="408"/>
    </row>
    <row r="948" spans="1:63" s="390" customFormat="1" ht="12.75">
      <c r="A948" s="411"/>
      <c r="B948" s="360" t="s">
        <v>375</v>
      </c>
      <c r="C948" s="676">
        <v>0</v>
      </c>
      <c r="D948" s="677">
        <v>0</v>
      </c>
      <c r="E948" s="677">
        <v>0</v>
      </c>
      <c r="F948" s="677">
        <v>0</v>
      </c>
      <c r="G948" s="677">
        <v>0</v>
      </c>
      <c r="H948" s="677">
        <v>0</v>
      </c>
      <c r="I948" s="677">
        <v>0</v>
      </c>
      <c r="J948" s="677">
        <v>0</v>
      </c>
      <c r="K948" s="677">
        <v>0</v>
      </c>
      <c r="L948" s="677">
        <v>0</v>
      </c>
      <c r="M948" s="677">
        <v>0</v>
      </c>
      <c r="N948" s="678">
        <v>0</v>
      </c>
      <c r="O948" s="657"/>
      <c r="P948" s="658"/>
      <c r="Q948" s="658"/>
      <c r="R948" s="658"/>
      <c r="S948" s="658"/>
      <c r="T948" s="658"/>
      <c r="U948" s="658"/>
      <c r="V948" s="658"/>
      <c r="W948" s="658"/>
      <c r="X948" s="658"/>
      <c r="Y948" s="658"/>
      <c r="Z948" s="659"/>
      <c r="AA948" s="679">
        <v>0</v>
      </c>
      <c r="AB948" s="677">
        <v>0</v>
      </c>
      <c r="AC948" s="677">
        <v>0</v>
      </c>
      <c r="AD948" s="658">
        <v>0</v>
      </c>
      <c r="AE948" s="658">
        <v>0</v>
      </c>
      <c r="AF948" s="658"/>
      <c r="AG948" s="658"/>
      <c r="AH948" s="658"/>
      <c r="AI948" s="658"/>
      <c r="AJ948" s="658"/>
      <c r="AK948" s="658"/>
      <c r="AL948" s="658"/>
      <c r="AM948" s="658"/>
      <c r="AN948" s="658">
        <v>0</v>
      </c>
      <c r="AO948" s="658">
        <v>0</v>
      </c>
      <c r="AP948" s="658">
        <v>0</v>
      </c>
      <c r="AQ948" s="658">
        <v>0</v>
      </c>
      <c r="AR948" s="658">
        <v>0</v>
      </c>
      <c r="AS948" s="658">
        <v>0</v>
      </c>
      <c r="AT948" s="658">
        <v>0</v>
      </c>
      <c r="AU948" s="658">
        <v>0</v>
      </c>
      <c r="AV948" s="676"/>
      <c r="AW948" s="677"/>
      <c r="AX948" s="677"/>
      <c r="AY948" s="677"/>
      <c r="AZ948" s="677"/>
      <c r="BA948" s="677"/>
      <c r="BB948" s="677"/>
      <c r="BC948" s="677"/>
      <c r="BD948" s="677"/>
      <c r="BE948" s="678">
        <v>0</v>
      </c>
      <c r="BF948" s="417"/>
      <c r="BG948" s="408"/>
      <c r="BH948" s="408"/>
      <c r="BI948" s="408"/>
      <c r="BJ948" s="408"/>
      <c r="BK948" s="408"/>
    </row>
    <row r="949" spans="1:63" s="390" customFormat="1" ht="12.75">
      <c r="A949" s="411"/>
      <c r="B949" s="360" t="s">
        <v>376</v>
      </c>
      <c r="C949" s="676">
        <v>0</v>
      </c>
      <c r="D949" s="677">
        <v>0</v>
      </c>
      <c r="E949" s="677">
        <v>0</v>
      </c>
      <c r="F949" s="677">
        <v>0</v>
      </c>
      <c r="G949" s="677">
        <v>0</v>
      </c>
      <c r="H949" s="677">
        <v>0</v>
      </c>
      <c r="I949" s="677">
        <v>0</v>
      </c>
      <c r="J949" s="677">
        <v>0</v>
      </c>
      <c r="K949" s="677">
        <v>0</v>
      </c>
      <c r="L949" s="677">
        <v>1.26</v>
      </c>
      <c r="M949" s="677">
        <v>0</v>
      </c>
      <c r="N949" s="678">
        <v>1.26</v>
      </c>
      <c r="O949" s="657"/>
      <c r="P949" s="658"/>
      <c r="Q949" s="658"/>
      <c r="R949" s="658"/>
      <c r="S949" s="658"/>
      <c r="T949" s="658"/>
      <c r="U949" s="658"/>
      <c r="V949" s="658"/>
      <c r="W949" s="658"/>
      <c r="X949" s="658"/>
      <c r="Y949" s="658"/>
      <c r="Z949" s="659"/>
      <c r="AA949" s="679">
        <v>9.9858519700000006</v>
      </c>
      <c r="AB949" s="677">
        <v>0</v>
      </c>
      <c r="AC949" s="677">
        <v>0</v>
      </c>
      <c r="AD949" s="658">
        <v>0</v>
      </c>
      <c r="AE949" s="658">
        <v>0</v>
      </c>
      <c r="AF949" s="658"/>
      <c r="AG949" s="658"/>
      <c r="AH949" s="658"/>
      <c r="AI949" s="658"/>
      <c r="AJ949" s="658"/>
      <c r="AK949" s="658"/>
      <c r="AL949" s="658"/>
      <c r="AM949" s="658"/>
      <c r="AN949" s="658">
        <v>0</v>
      </c>
      <c r="AO949" s="658">
        <v>0</v>
      </c>
      <c r="AP949" s="658">
        <v>0</v>
      </c>
      <c r="AQ949" s="658">
        <v>0</v>
      </c>
      <c r="AR949" s="658">
        <v>0</v>
      </c>
      <c r="AS949" s="658">
        <v>1.26</v>
      </c>
      <c r="AT949" s="658">
        <v>0</v>
      </c>
      <c r="AU949" s="658">
        <v>1.26</v>
      </c>
      <c r="AV949" s="676"/>
      <c r="AW949" s="677"/>
      <c r="AX949" s="677"/>
      <c r="AY949" s="677"/>
      <c r="AZ949" s="677"/>
      <c r="BA949" s="677"/>
      <c r="BB949" s="677"/>
      <c r="BC949" s="677"/>
      <c r="BD949" s="677">
        <v>9.9858519700000006</v>
      </c>
      <c r="BE949" s="678">
        <v>9.9858519700000006</v>
      </c>
      <c r="BF949" s="417"/>
      <c r="BG949" s="408"/>
      <c r="BH949" s="408"/>
      <c r="BI949" s="408"/>
      <c r="BJ949" s="408"/>
      <c r="BK949" s="408"/>
    </row>
    <row r="950" spans="1:63" s="390" customFormat="1" ht="12.75">
      <c r="A950" s="411"/>
      <c r="B950" s="360" t="s">
        <v>377</v>
      </c>
      <c r="C950" s="676">
        <v>0</v>
      </c>
      <c r="D950" s="677">
        <v>0</v>
      </c>
      <c r="E950" s="677">
        <v>0</v>
      </c>
      <c r="F950" s="677">
        <v>0</v>
      </c>
      <c r="G950" s="677">
        <v>0</v>
      </c>
      <c r="H950" s="677">
        <v>0</v>
      </c>
      <c r="I950" s="677">
        <v>0</v>
      </c>
      <c r="J950" s="677">
        <v>0</v>
      </c>
      <c r="K950" s="677">
        <v>0</v>
      </c>
      <c r="L950" s="677">
        <v>0</v>
      </c>
      <c r="M950" s="677">
        <v>0</v>
      </c>
      <c r="N950" s="678">
        <v>0</v>
      </c>
      <c r="O950" s="657"/>
      <c r="P950" s="658"/>
      <c r="Q950" s="658"/>
      <c r="R950" s="658"/>
      <c r="S950" s="658"/>
      <c r="T950" s="658"/>
      <c r="U950" s="658"/>
      <c r="V950" s="658"/>
      <c r="W950" s="658"/>
      <c r="X950" s="658"/>
      <c r="Y950" s="658"/>
      <c r="Z950" s="659"/>
      <c r="AA950" s="679">
        <v>0</v>
      </c>
      <c r="AB950" s="677">
        <v>0</v>
      </c>
      <c r="AC950" s="677">
        <v>0</v>
      </c>
      <c r="AD950" s="658">
        <v>0</v>
      </c>
      <c r="AE950" s="658">
        <v>0</v>
      </c>
      <c r="AF950" s="658"/>
      <c r="AG950" s="658"/>
      <c r="AH950" s="658"/>
      <c r="AI950" s="658"/>
      <c r="AJ950" s="658"/>
      <c r="AK950" s="658"/>
      <c r="AL950" s="658"/>
      <c r="AM950" s="658"/>
      <c r="AN950" s="658">
        <v>0</v>
      </c>
      <c r="AO950" s="658">
        <v>0</v>
      </c>
      <c r="AP950" s="658">
        <v>0</v>
      </c>
      <c r="AQ950" s="658">
        <v>0</v>
      </c>
      <c r="AR950" s="658">
        <v>0</v>
      </c>
      <c r="AS950" s="658">
        <v>0</v>
      </c>
      <c r="AT950" s="658">
        <v>0</v>
      </c>
      <c r="AU950" s="658">
        <v>0</v>
      </c>
      <c r="AV950" s="676"/>
      <c r="AW950" s="677"/>
      <c r="AX950" s="677"/>
      <c r="AY950" s="677"/>
      <c r="AZ950" s="677"/>
      <c r="BA950" s="677"/>
      <c r="BB950" s="677"/>
      <c r="BC950" s="677"/>
      <c r="BD950" s="677"/>
      <c r="BE950" s="678">
        <v>0</v>
      </c>
      <c r="BF950" s="417"/>
      <c r="BG950" s="408"/>
      <c r="BH950" s="408"/>
      <c r="BI950" s="408"/>
      <c r="BJ950" s="408"/>
      <c r="BK950" s="408"/>
    </row>
    <row r="951" spans="1:63" s="390" customFormat="1" ht="12.75">
      <c r="A951" s="411"/>
      <c r="B951" s="360" t="s">
        <v>67</v>
      </c>
      <c r="C951" s="676">
        <v>0</v>
      </c>
      <c r="D951" s="677">
        <v>0</v>
      </c>
      <c r="E951" s="677">
        <v>0</v>
      </c>
      <c r="F951" s="677">
        <v>0</v>
      </c>
      <c r="G951" s="677">
        <v>0</v>
      </c>
      <c r="H951" s="677">
        <v>0</v>
      </c>
      <c r="I951" s="677">
        <v>0</v>
      </c>
      <c r="J951" s="677">
        <v>0</v>
      </c>
      <c r="K951" s="677">
        <v>0</v>
      </c>
      <c r="L951" s="677">
        <v>0</v>
      </c>
      <c r="M951" s="677">
        <v>0</v>
      </c>
      <c r="N951" s="678">
        <v>0</v>
      </c>
      <c r="O951" s="657"/>
      <c r="P951" s="658"/>
      <c r="Q951" s="658"/>
      <c r="R951" s="658"/>
      <c r="S951" s="658"/>
      <c r="T951" s="658"/>
      <c r="U951" s="658"/>
      <c r="V951" s="658"/>
      <c r="W951" s="658"/>
      <c r="X951" s="658"/>
      <c r="Y951" s="658"/>
      <c r="Z951" s="659"/>
      <c r="AA951" s="679">
        <v>0</v>
      </c>
      <c r="AB951" s="677">
        <v>0</v>
      </c>
      <c r="AC951" s="677">
        <v>0</v>
      </c>
      <c r="AD951" s="658">
        <v>0</v>
      </c>
      <c r="AE951" s="658">
        <v>0</v>
      </c>
      <c r="AF951" s="658"/>
      <c r="AG951" s="658"/>
      <c r="AH951" s="658"/>
      <c r="AI951" s="658"/>
      <c r="AJ951" s="658"/>
      <c r="AK951" s="658"/>
      <c r="AL951" s="658"/>
      <c r="AM951" s="658"/>
      <c r="AN951" s="658">
        <v>0</v>
      </c>
      <c r="AO951" s="658">
        <v>0</v>
      </c>
      <c r="AP951" s="658">
        <v>0</v>
      </c>
      <c r="AQ951" s="658">
        <v>0</v>
      </c>
      <c r="AR951" s="658">
        <v>0</v>
      </c>
      <c r="AS951" s="658">
        <v>0</v>
      </c>
      <c r="AT951" s="658">
        <v>0</v>
      </c>
      <c r="AU951" s="658">
        <v>0</v>
      </c>
      <c r="AV951" s="676"/>
      <c r="AW951" s="677"/>
      <c r="AX951" s="677"/>
      <c r="AY951" s="677"/>
      <c r="AZ951" s="677"/>
      <c r="BA951" s="677"/>
      <c r="BB951" s="677"/>
      <c r="BC951" s="677"/>
      <c r="BD951" s="677"/>
      <c r="BE951" s="678">
        <v>0</v>
      </c>
      <c r="BF951" s="417"/>
      <c r="BG951" s="408"/>
      <c r="BH951" s="408"/>
      <c r="BI951" s="408"/>
      <c r="BJ951" s="408"/>
      <c r="BK951" s="408"/>
    </row>
    <row r="952" spans="1:63" s="416" customFormat="1" ht="38.25">
      <c r="A952" s="411">
        <v>35</v>
      </c>
      <c r="B952" s="413" t="s">
        <v>105</v>
      </c>
      <c r="C952" s="657">
        <v>0</v>
      </c>
      <c r="D952" s="658">
        <v>0</v>
      </c>
      <c r="E952" s="658">
        <v>0.36</v>
      </c>
      <c r="F952" s="658">
        <v>3.3</v>
      </c>
      <c r="G952" s="658">
        <v>4.9149999999999991</v>
      </c>
      <c r="H952" s="658">
        <v>3.12</v>
      </c>
      <c r="I952" s="658">
        <v>0</v>
      </c>
      <c r="J952" s="658">
        <v>0</v>
      </c>
      <c r="K952" s="658">
        <v>0</v>
      </c>
      <c r="L952" s="658">
        <v>0</v>
      </c>
      <c r="M952" s="658">
        <v>5.2749999999999995</v>
      </c>
      <c r="N952" s="659">
        <v>6.42</v>
      </c>
      <c r="O952" s="689">
        <v>0</v>
      </c>
      <c r="P952" s="690">
        <v>0</v>
      </c>
      <c r="Q952" s="690">
        <v>0</v>
      </c>
      <c r="R952" s="690">
        <v>0</v>
      </c>
      <c r="S952" s="690">
        <v>0</v>
      </c>
      <c r="T952" s="690">
        <v>0</v>
      </c>
      <c r="U952" s="690">
        <v>0</v>
      </c>
      <c r="V952" s="690">
        <v>0</v>
      </c>
      <c r="W952" s="690">
        <v>0</v>
      </c>
      <c r="X952" s="690">
        <v>0</v>
      </c>
      <c r="Y952" s="690">
        <v>0</v>
      </c>
      <c r="Z952" s="691">
        <v>0</v>
      </c>
      <c r="AA952" s="674">
        <v>57.7947007</v>
      </c>
      <c r="AB952" s="677">
        <v>0</v>
      </c>
      <c r="AC952" s="677">
        <v>0</v>
      </c>
      <c r="AD952" s="690">
        <v>0.36</v>
      </c>
      <c r="AE952" s="690">
        <v>3.3</v>
      </c>
      <c r="AF952" s="690"/>
      <c r="AG952" s="690"/>
      <c r="AH952" s="690"/>
      <c r="AI952" s="690"/>
      <c r="AJ952" s="690"/>
      <c r="AK952" s="690"/>
      <c r="AL952" s="690">
        <v>0.36</v>
      </c>
      <c r="AM952" s="690">
        <v>3.3</v>
      </c>
      <c r="AN952" s="690">
        <v>4.9149999999999991</v>
      </c>
      <c r="AO952" s="690">
        <v>3.12</v>
      </c>
      <c r="AP952" s="690">
        <v>0</v>
      </c>
      <c r="AQ952" s="690">
        <v>0</v>
      </c>
      <c r="AR952" s="690">
        <v>0</v>
      </c>
      <c r="AS952" s="690">
        <v>0</v>
      </c>
      <c r="AT952" s="690">
        <v>5.2749999999999995</v>
      </c>
      <c r="AU952" s="690">
        <v>6.42</v>
      </c>
      <c r="AV952" s="657">
        <v>0</v>
      </c>
      <c r="AW952" s="658">
        <v>38.462733</v>
      </c>
      <c r="AX952" s="658">
        <v>0</v>
      </c>
      <c r="AY952" s="658">
        <v>0</v>
      </c>
      <c r="AZ952" s="658">
        <v>0</v>
      </c>
      <c r="BA952" s="658">
        <v>38.462733</v>
      </c>
      <c r="BB952" s="658">
        <v>19.3319677</v>
      </c>
      <c r="BC952" s="658">
        <v>0</v>
      </c>
      <c r="BD952" s="658">
        <v>0</v>
      </c>
      <c r="BE952" s="673">
        <v>57.7947007</v>
      </c>
      <c r="BF952" s="417"/>
    </row>
    <row r="953" spans="1:63" s="390" customFormat="1" ht="12.75">
      <c r="A953" s="411"/>
      <c r="B953" s="360" t="s">
        <v>361</v>
      </c>
      <c r="C953" s="676">
        <v>0</v>
      </c>
      <c r="D953" s="677">
        <v>0</v>
      </c>
      <c r="E953" s="677">
        <v>0.36</v>
      </c>
      <c r="F953" s="677">
        <v>3.3</v>
      </c>
      <c r="G953" s="677">
        <v>4.9149999999999991</v>
      </c>
      <c r="H953" s="677">
        <v>3.12</v>
      </c>
      <c r="I953" s="677">
        <v>0</v>
      </c>
      <c r="J953" s="677">
        <v>0</v>
      </c>
      <c r="K953" s="677">
        <v>0</v>
      </c>
      <c r="L953" s="677">
        <v>0</v>
      </c>
      <c r="M953" s="677">
        <v>5.2749999999999995</v>
      </c>
      <c r="N953" s="678">
        <v>6.42</v>
      </c>
      <c r="O953" s="657">
        <v>0</v>
      </c>
      <c r="P953" s="658">
        <v>0</v>
      </c>
      <c r="Q953" s="658">
        <v>0</v>
      </c>
      <c r="R953" s="658">
        <v>0</v>
      </c>
      <c r="S953" s="658">
        <v>0</v>
      </c>
      <c r="T953" s="658">
        <v>0</v>
      </c>
      <c r="U953" s="658">
        <v>0</v>
      </c>
      <c r="V953" s="658">
        <v>0</v>
      </c>
      <c r="W953" s="658">
        <v>0</v>
      </c>
      <c r="X953" s="658">
        <v>0</v>
      </c>
      <c r="Y953" s="658">
        <v>0</v>
      </c>
      <c r="Z953" s="659">
        <v>0</v>
      </c>
      <c r="AA953" s="679">
        <v>57.7947007</v>
      </c>
      <c r="AB953" s="677">
        <v>0</v>
      </c>
      <c r="AC953" s="677">
        <v>0</v>
      </c>
      <c r="AD953" s="658">
        <v>0.36</v>
      </c>
      <c r="AE953" s="658">
        <v>3.3</v>
      </c>
      <c r="AF953" s="658"/>
      <c r="AG953" s="658"/>
      <c r="AH953" s="658"/>
      <c r="AI953" s="658"/>
      <c r="AJ953" s="658"/>
      <c r="AK953" s="658"/>
      <c r="AL953" s="658">
        <v>0.36</v>
      </c>
      <c r="AM953" s="658">
        <v>3.3</v>
      </c>
      <c r="AN953" s="658">
        <v>4.9149999999999991</v>
      </c>
      <c r="AO953" s="658">
        <v>3.12</v>
      </c>
      <c r="AP953" s="658">
        <v>0</v>
      </c>
      <c r="AQ953" s="658">
        <v>0</v>
      </c>
      <c r="AR953" s="658">
        <v>0</v>
      </c>
      <c r="AS953" s="658">
        <v>0</v>
      </c>
      <c r="AT953" s="658">
        <v>5.2749999999999995</v>
      </c>
      <c r="AU953" s="658">
        <v>6.42</v>
      </c>
      <c r="AV953" s="676">
        <v>0</v>
      </c>
      <c r="AW953" s="677">
        <v>38.462733</v>
      </c>
      <c r="AX953" s="677">
        <v>0</v>
      </c>
      <c r="AY953" s="677">
        <v>0</v>
      </c>
      <c r="AZ953" s="677">
        <v>0</v>
      </c>
      <c r="BA953" s="677">
        <v>38.462733</v>
      </c>
      <c r="BB953" s="677">
        <v>19.3319677</v>
      </c>
      <c r="BC953" s="677">
        <v>0</v>
      </c>
      <c r="BD953" s="677">
        <v>0</v>
      </c>
      <c r="BE953" s="678">
        <v>57.7947007</v>
      </c>
      <c r="BF953" s="417"/>
      <c r="BG953" s="408"/>
      <c r="BH953" s="408"/>
      <c r="BI953" s="408"/>
      <c r="BJ953" s="408"/>
      <c r="BK953" s="408"/>
    </row>
    <row r="954" spans="1:63" s="390" customFormat="1" ht="12.75">
      <c r="A954" s="411"/>
      <c r="B954" s="360" t="s">
        <v>362</v>
      </c>
      <c r="C954" s="676">
        <v>0</v>
      </c>
      <c r="D954" s="677">
        <v>0</v>
      </c>
      <c r="E954" s="677">
        <v>0.36</v>
      </c>
      <c r="F954" s="677">
        <v>0</v>
      </c>
      <c r="G954" s="677">
        <v>4.9149999999999991</v>
      </c>
      <c r="H954" s="677">
        <v>0</v>
      </c>
      <c r="I954" s="677">
        <v>0</v>
      </c>
      <c r="J954" s="677">
        <v>0</v>
      </c>
      <c r="K954" s="677">
        <v>0</v>
      </c>
      <c r="L954" s="677">
        <v>0</v>
      </c>
      <c r="M954" s="677">
        <v>5.2749999999999995</v>
      </c>
      <c r="N954" s="678">
        <v>0</v>
      </c>
      <c r="O954" s="657">
        <v>0</v>
      </c>
      <c r="P954" s="658">
        <v>0</v>
      </c>
      <c r="Q954" s="658">
        <v>0</v>
      </c>
      <c r="R954" s="658">
        <v>0</v>
      </c>
      <c r="S954" s="658">
        <v>0</v>
      </c>
      <c r="T954" s="658">
        <v>0</v>
      </c>
      <c r="U954" s="658">
        <v>0</v>
      </c>
      <c r="V954" s="658">
        <v>0</v>
      </c>
      <c r="W954" s="658">
        <v>0</v>
      </c>
      <c r="X954" s="658">
        <v>0</v>
      </c>
      <c r="Y954" s="658">
        <v>0</v>
      </c>
      <c r="Z954" s="659">
        <v>0</v>
      </c>
      <c r="AA954" s="679">
        <v>12.12282982</v>
      </c>
      <c r="AB954" s="677">
        <v>0</v>
      </c>
      <c r="AC954" s="677">
        <v>0</v>
      </c>
      <c r="AD954" s="658">
        <v>0.36</v>
      </c>
      <c r="AE954" s="658">
        <v>0</v>
      </c>
      <c r="AF954" s="658"/>
      <c r="AG954" s="658"/>
      <c r="AH954" s="658"/>
      <c r="AI954" s="658"/>
      <c r="AJ954" s="658"/>
      <c r="AK954" s="658"/>
      <c r="AL954" s="658">
        <v>0.36</v>
      </c>
      <c r="AM954" s="658">
        <v>0</v>
      </c>
      <c r="AN954" s="658">
        <v>4.9149999999999991</v>
      </c>
      <c r="AO954" s="658">
        <v>0</v>
      </c>
      <c r="AP954" s="658">
        <v>0</v>
      </c>
      <c r="AQ954" s="658">
        <v>0</v>
      </c>
      <c r="AR954" s="658">
        <v>0</v>
      </c>
      <c r="AS954" s="658">
        <v>0</v>
      </c>
      <c r="AT954" s="658">
        <v>5.2749999999999995</v>
      </c>
      <c r="AU954" s="658">
        <v>0</v>
      </c>
      <c r="AV954" s="676">
        <v>0</v>
      </c>
      <c r="AW954" s="677">
        <v>2.7464632099999999</v>
      </c>
      <c r="AX954" s="677">
        <v>0</v>
      </c>
      <c r="AY954" s="677">
        <v>0</v>
      </c>
      <c r="AZ954" s="677">
        <v>0</v>
      </c>
      <c r="BA954" s="677">
        <v>2.7464632099999999</v>
      </c>
      <c r="BB954" s="677">
        <v>9.3763666099999998</v>
      </c>
      <c r="BC954" s="677">
        <v>0</v>
      </c>
      <c r="BD954" s="677">
        <v>0</v>
      </c>
      <c r="BE954" s="678">
        <v>12.12282982</v>
      </c>
      <c r="BF954" s="417"/>
      <c r="BG954" s="408"/>
      <c r="BH954" s="408"/>
      <c r="BI954" s="408"/>
      <c r="BJ954" s="408"/>
      <c r="BK954" s="408"/>
    </row>
    <row r="955" spans="1:63" s="390" customFormat="1" ht="12.75">
      <c r="A955" s="411"/>
      <c r="B955" s="360" t="s">
        <v>363</v>
      </c>
      <c r="C955" s="676">
        <v>0</v>
      </c>
      <c r="D955" s="677">
        <v>0</v>
      </c>
      <c r="E955" s="677">
        <v>0</v>
      </c>
      <c r="F955" s="677">
        <v>0</v>
      </c>
      <c r="G955" s="677">
        <v>3.6399999999999997</v>
      </c>
      <c r="H955" s="677">
        <v>0</v>
      </c>
      <c r="I955" s="677">
        <v>0</v>
      </c>
      <c r="J955" s="677">
        <v>0</v>
      </c>
      <c r="K955" s="677">
        <v>0</v>
      </c>
      <c r="L955" s="677">
        <v>0</v>
      </c>
      <c r="M955" s="677">
        <v>3.6399999999999997</v>
      </c>
      <c r="N955" s="678">
        <v>0</v>
      </c>
      <c r="O955" s="657">
        <v>0</v>
      </c>
      <c r="P955" s="658">
        <v>0</v>
      </c>
      <c r="Q955" s="658">
        <v>0</v>
      </c>
      <c r="R955" s="658">
        <v>0</v>
      </c>
      <c r="S955" s="658">
        <v>0</v>
      </c>
      <c r="T955" s="658">
        <v>0</v>
      </c>
      <c r="U955" s="658">
        <v>0</v>
      </c>
      <c r="V955" s="658">
        <v>0</v>
      </c>
      <c r="W955" s="658">
        <v>0</v>
      </c>
      <c r="X955" s="658">
        <v>0</v>
      </c>
      <c r="Y955" s="658">
        <v>0</v>
      </c>
      <c r="Z955" s="659">
        <v>0</v>
      </c>
      <c r="AA955" s="679">
        <v>6.3114243700000001</v>
      </c>
      <c r="AB955" s="677">
        <v>0</v>
      </c>
      <c r="AC955" s="677">
        <v>0</v>
      </c>
      <c r="AD955" s="658">
        <v>0</v>
      </c>
      <c r="AE955" s="658">
        <v>0</v>
      </c>
      <c r="AF955" s="658"/>
      <c r="AG955" s="658"/>
      <c r="AH955" s="658"/>
      <c r="AI955" s="658"/>
      <c r="AJ955" s="658"/>
      <c r="AK955" s="658"/>
      <c r="AL955" s="658">
        <v>0</v>
      </c>
      <c r="AM955" s="658">
        <v>0</v>
      </c>
      <c r="AN955" s="658">
        <v>3.6399999999999997</v>
      </c>
      <c r="AO955" s="658">
        <v>0</v>
      </c>
      <c r="AP955" s="658">
        <v>0</v>
      </c>
      <c r="AQ955" s="658">
        <v>0</v>
      </c>
      <c r="AR955" s="658">
        <v>0</v>
      </c>
      <c r="AS955" s="658">
        <v>0</v>
      </c>
      <c r="AT955" s="658">
        <v>3.6399999999999997</v>
      </c>
      <c r="AU955" s="658">
        <v>0</v>
      </c>
      <c r="AV955" s="676">
        <v>0</v>
      </c>
      <c r="AW955" s="677">
        <v>0</v>
      </c>
      <c r="AX955" s="677">
        <v>0</v>
      </c>
      <c r="AY955" s="677">
        <v>0</v>
      </c>
      <c r="AZ955" s="677">
        <v>0</v>
      </c>
      <c r="BA955" s="677">
        <v>0</v>
      </c>
      <c r="BB955" s="677">
        <v>6.3114243700000001</v>
      </c>
      <c r="BC955" s="677">
        <v>0</v>
      </c>
      <c r="BD955" s="677">
        <v>0</v>
      </c>
      <c r="BE955" s="678">
        <v>6.3114243700000001</v>
      </c>
      <c r="BF955" s="417"/>
      <c r="BG955" s="408"/>
      <c r="BH955" s="408"/>
      <c r="BI955" s="408"/>
      <c r="BJ955" s="408"/>
      <c r="BK955" s="408"/>
    </row>
    <row r="956" spans="1:63" s="390" customFormat="1" ht="12.75">
      <c r="A956" s="411"/>
      <c r="B956" s="360" t="s">
        <v>364</v>
      </c>
      <c r="C956" s="676">
        <v>0</v>
      </c>
      <c r="D956" s="677">
        <v>0</v>
      </c>
      <c r="E956" s="677">
        <v>0</v>
      </c>
      <c r="F956" s="677">
        <v>0</v>
      </c>
      <c r="G956" s="677">
        <v>0</v>
      </c>
      <c r="H956" s="677">
        <v>0</v>
      </c>
      <c r="I956" s="677">
        <v>0</v>
      </c>
      <c r="J956" s="677">
        <v>0</v>
      </c>
      <c r="K956" s="677">
        <v>0</v>
      </c>
      <c r="L956" s="677">
        <v>0</v>
      </c>
      <c r="M956" s="677">
        <v>0</v>
      </c>
      <c r="N956" s="678">
        <v>0</v>
      </c>
      <c r="O956" s="657"/>
      <c r="P956" s="658"/>
      <c r="Q956" s="658"/>
      <c r="R956" s="658"/>
      <c r="S956" s="658"/>
      <c r="T956" s="658"/>
      <c r="U956" s="658"/>
      <c r="V956" s="658"/>
      <c r="W956" s="658"/>
      <c r="X956" s="658"/>
      <c r="Y956" s="658"/>
      <c r="Z956" s="659"/>
      <c r="AA956" s="679">
        <v>0</v>
      </c>
      <c r="AB956" s="677">
        <v>0</v>
      </c>
      <c r="AC956" s="677">
        <v>0</v>
      </c>
      <c r="AD956" s="658">
        <v>0</v>
      </c>
      <c r="AE956" s="658">
        <v>0</v>
      </c>
      <c r="AF956" s="658"/>
      <c r="AG956" s="658"/>
      <c r="AH956" s="658"/>
      <c r="AI956" s="658"/>
      <c r="AJ956" s="658"/>
      <c r="AK956" s="658"/>
      <c r="AL956" s="658">
        <v>0</v>
      </c>
      <c r="AM956" s="658">
        <v>0</v>
      </c>
      <c r="AN956" s="658">
        <v>0</v>
      </c>
      <c r="AO956" s="658">
        <v>0</v>
      </c>
      <c r="AP956" s="658">
        <v>0</v>
      </c>
      <c r="AQ956" s="658">
        <v>0</v>
      </c>
      <c r="AR956" s="658">
        <v>0</v>
      </c>
      <c r="AS956" s="658">
        <v>0</v>
      </c>
      <c r="AT956" s="658">
        <v>0</v>
      </c>
      <c r="AU956" s="658">
        <v>0</v>
      </c>
      <c r="AV956" s="676"/>
      <c r="AW956" s="677">
        <v>0</v>
      </c>
      <c r="AX956" s="677"/>
      <c r="AY956" s="677"/>
      <c r="AZ956" s="677"/>
      <c r="BA956" s="677"/>
      <c r="BB956" s="677"/>
      <c r="BC956" s="677"/>
      <c r="BD956" s="677"/>
      <c r="BE956" s="678">
        <v>0</v>
      </c>
      <c r="BF956" s="417"/>
      <c r="BG956" s="408"/>
      <c r="BH956" s="408"/>
      <c r="BI956" s="408"/>
      <c r="BJ956" s="408"/>
      <c r="BK956" s="408"/>
    </row>
    <row r="957" spans="1:63" s="390" customFormat="1" ht="12.75">
      <c r="A957" s="411"/>
      <c r="B957" s="360" t="s">
        <v>365</v>
      </c>
      <c r="C957" s="676">
        <v>0</v>
      </c>
      <c r="D957" s="677">
        <v>0</v>
      </c>
      <c r="E957" s="677">
        <v>0</v>
      </c>
      <c r="F957" s="677">
        <v>0</v>
      </c>
      <c r="G957" s="677">
        <v>0</v>
      </c>
      <c r="H957" s="677">
        <v>0</v>
      </c>
      <c r="I957" s="677">
        <v>0</v>
      </c>
      <c r="J957" s="677">
        <v>0</v>
      </c>
      <c r="K957" s="677">
        <v>0</v>
      </c>
      <c r="L957" s="677">
        <v>0</v>
      </c>
      <c r="M957" s="677">
        <v>0</v>
      </c>
      <c r="N957" s="678">
        <v>0</v>
      </c>
      <c r="O957" s="657"/>
      <c r="P957" s="658"/>
      <c r="Q957" s="658"/>
      <c r="R957" s="658"/>
      <c r="S957" s="658"/>
      <c r="T957" s="658"/>
      <c r="U957" s="658"/>
      <c r="V957" s="658"/>
      <c r="W957" s="658"/>
      <c r="X957" s="658"/>
      <c r="Y957" s="658"/>
      <c r="Z957" s="659"/>
      <c r="AA957" s="679">
        <v>0</v>
      </c>
      <c r="AB957" s="677">
        <v>0</v>
      </c>
      <c r="AC957" s="677">
        <v>0</v>
      </c>
      <c r="AD957" s="658">
        <v>0</v>
      </c>
      <c r="AE957" s="658">
        <v>0</v>
      </c>
      <c r="AF957" s="658"/>
      <c r="AG957" s="658"/>
      <c r="AH957" s="658"/>
      <c r="AI957" s="658"/>
      <c r="AJ957" s="658"/>
      <c r="AK957" s="658"/>
      <c r="AL957" s="658">
        <v>0</v>
      </c>
      <c r="AM957" s="658">
        <v>0</v>
      </c>
      <c r="AN957" s="658">
        <v>0</v>
      </c>
      <c r="AO957" s="658">
        <v>0</v>
      </c>
      <c r="AP957" s="658">
        <v>0</v>
      </c>
      <c r="AQ957" s="658">
        <v>0</v>
      </c>
      <c r="AR957" s="658">
        <v>0</v>
      </c>
      <c r="AS957" s="658">
        <v>0</v>
      </c>
      <c r="AT957" s="658">
        <v>0</v>
      </c>
      <c r="AU957" s="658">
        <v>0</v>
      </c>
      <c r="AV957" s="676"/>
      <c r="AW957" s="677">
        <v>0</v>
      </c>
      <c r="AX957" s="677"/>
      <c r="AY957" s="677"/>
      <c r="AZ957" s="677"/>
      <c r="BA957" s="677"/>
      <c r="BB957" s="677"/>
      <c r="BC957" s="677"/>
      <c r="BD957" s="677"/>
      <c r="BE957" s="678">
        <v>0</v>
      </c>
      <c r="BF957" s="417"/>
      <c r="BG957" s="408"/>
      <c r="BH957" s="408"/>
      <c r="BI957" s="408"/>
      <c r="BJ957" s="408"/>
      <c r="BK957" s="408"/>
    </row>
    <row r="958" spans="1:63" s="390" customFormat="1" ht="12.75">
      <c r="A958" s="411"/>
      <c r="B958" s="360" t="s">
        <v>366</v>
      </c>
      <c r="C958" s="676">
        <v>0</v>
      </c>
      <c r="D958" s="677">
        <v>0</v>
      </c>
      <c r="E958" s="677">
        <v>0</v>
      </c>
      <c r="F958" s="677">
        <v>0</v>
      </c>
      <c r="G958" s="677">
        <v>1.1599999999999999</v>
      </c>
      <c r="H958" s="677">
        <v>0</v>
      </c>
      <c r="I958" s="677">
        <v>0</v>
      </c>
      <c r="J958" s="677">
        <v>0</v>
      </c>
      <c r="K958" s="677">
        <v>0</v>
      </c>
      <c r="L958" s="677">
        <v>0</v>
      </c>
      <c r="M958" s="677">
        <v>1.1599999999999999</v>
      </c>
      <c r="N958" s="678">
        <v>0</v>
      </c>
      <c r="O958" s="657"/>
      <c r="P958" s="658"/>
      <c r="Q958" s="658"/>
      <c r="R958" s="658"/>
      <c r="S958" s="658"/>
      <c r="T958" s="658"/>
      <c r="U958" s="658"/>
      <c r="V958" s="658"/>
      <c r="W958" s="658"/>
      <c r="X958" s="658"/>
      <c r="Y958" s="658"/>
      <c r="Z958" s="659"/>
      <c r="AA958" s="679">
        <v>2.3866509599999999</v>
      </c>
      <c r="AB958" s="677">
        <v>0</v>
      </c>
      <c r="AC958" s="677">
        <v>0</v>
      </c>
      <c r="AD958" s="658">
        <v>0</v>
      </c>
      <c r="AE958" s="658">
        <v>0</v>
      </c>
      <c r="AF958" s="658"/>
      <c r="AG958" s="658"/>
      <c r="AH958" s="658"/>
      <c r="AI958" s="658"/>
      <c r="AJ958" s="658"/>
      <c r="AK958" s="658"/>
      <c r="AL958" s="658">
        <v>0</v>
      </c>
      <c r="AM958" s="658">
        <v>0</v>
      </c>
      <c r="AN958" s="658">
        <v>1.1599999999999999</v>
      </c>
      <c r="AO958" s="658">
        <v>0</v>
      </c>
      <c r="AP958" s="658">
        <v>0</v>
      </c>
      <c r="AQ958" s="658">
        <v>0</v>
      </c>
      <c r="AR958" s="658">
        <v>0</v>
      </c>
      <c r="AS958" s="658">
        <v>0</v>
      </c>
      <c r="AT958" s="658">
        <v>1.1599999999999999</v>
      </c>
      <c r="AU958" s="658">
        <v>0</v>
      </c>
      <c r="AV958" s="676"/>
      <c r="AW958" s="677">
        <v>0</v>
      </c>
      <c r="AX958" s="677"/>
      <c r="AY958" s="677"/>
      <c r="AZ958" s="677"/>
      <c r="BA958" s="677"/>
      <c r="BB958" s="677">
        <v>2.3866509599999999</v>
      </c>
      <c r="BC958" s="677"/>
      <c r="BD958" s="677"/>
      <c r="BE958" s="678">
        <v>2.3866509599999999</v>
      </c>
      <c r="BF958" s="417"/>
      <c r="BG958" s="408"/>
      <c r="BH958" s="408"/>
      <c r="BI958" s="408"/>
      <c r="BJ958" s="408"/>
      <c r="BK958" s="408"/>
    </row>
    <row r="959" spans="1:63" s="390" customFormat="1" ht="12.75">
      <c r="A959" s="411"/>
      <c r="B959" s="360" t="s">
        <v>367</v>
      </c>
      <c r="C959" s="676">
        <v>0</v>
      </c>
      <c r="D959" s="677">
        <v>0</v>
      </c>
      <c r="E959" s="677">
        <v>0</v>
      </c>
      <c r="F959" s="677">
        <v>0</v>
      </c>
      <c r="G959" s="677">
        <v>2.48</v>
      </c>
      <c r="H959" s="677">
        <v>0</v>
      </c>
      <c r="I959" s="677">
        <v>0</v>
      </c>
      <c r="J959" s="677">
        <v>0</v>
      </c>
      <c r="K959" s="677">
        <v>0</v>
      </c>
      <c r="L959" s="677">
        <v>0</v>
      </c>
      <c r="M959" s="677">
        <v>2.48</v>
      </c>
      <c r="N959" s="678">
        <v>0</v>
      </c>
      <c r="O959" s="657"/>
      <c r="P959" s="658"/>
      <c r="Q959" s="658"/>
      <c r="R959" s="658"/>
      <c r="S959" s="658"/>
      <c r="T959" s="658"/>
      <c r="U959" s="658"/>
      <c r="V959" s="658"/>
      <c r="W959" s="658"/>
      <c r="X959" s="658"/>
      <c r="Y959" s="658"/>
      <c r="Z959" s="659"/>
      <c r="AA959" s="679">
        <v>3.9247734100000002</v>
      </c>
      <c r="AB959" s="677">
        <v>0</v>
      </c>
      <c r="AC959" s="677">
        <v>0</v>
      </c>
      <c r="AD959" s="658">
        <v>0</v>
      </c>
      <c r="AE959" s="658">
        <v>0</v>
      </c>
      <c r="AF959" s="658"/>
      <c r="AG959" s="658"/>
      <c r="AH959" s="658"/>
      <c r="AI959" s="658"/>
      <c r="AJ959" s="658"/>
      <c r="AK959" s="658"/>
      <c r="AL959" s="658">
        <v>0</v>
      </c>
      <c r="AM959" s="658">
        <v>0</v>
      </c>
      <c r="AN959" s="658">
        <v>2.48</v>
      </c>
      <c r="AO959" s="658">
        <v>0</v>
      </c>
      <c r="AP959" s="658">
        <v>0</v>
      </c>
      <c r="AQ959" s="658">
        <v>0</v>
      </c>
      <c r="AR959" s="658">
        <v>0</v>
      </c>
      <c r="AS959" s="658">
        <v>0</v>
      </c>
      <c r="AT959" s="658">
        <v>2.48</v>
      </c>
      <c r="AU959" s="658">
        <v>0</v>
      </c>
      <c r="AV959" s="676"/>
      <c r="AW959" s="677">
        <v>0</v>
      </c>
      <c r="AX959" s="677"/>
      <c r="AY959" s="677"/>
      <c r="AZ959" s="677"/>
      <c r="BA959" s="677"/>
      <c r="BB959" s="677">
        <v>3.9247734100000002</v>
      </c>
      <c r="BC959" s="677"/>
      <c r="BD959" s="677"/>
      <c r="BE959" s="678">
        <v>3.9247734100000002</v>
      </c>
      <c r="BF959" s="417"/>
      <c r="BG959" s="408"/>
      <c r="BH959" s="408"/>
      <c r="BI959" s="408"/>
      <c r="BJ959" s="408"/>
      <c r="BK959" s="408"/>
    </row>
    <row r="960" spans="1:63" s="390" customFormat="1" ht="12.75">
      <c r="A960" s="411"/>
      <c r="B960" s="360" t="s">
        <v>368</v>
      </c>
      <c r="C960" s="676">
        <v>0</v>
      </c>
      <c r="D960" s="677">
        <v>0</v>
      </c>
      <c r="E960" s="677">
        <v>0.36</v>
      </c>
      <c r="F960" s="677">
        <v>0</v>
      </c>
      <c r="G960" s="677">
        <v>1.2749999999999999</v>
      </c>
      <c r="H960" s="677">
        <v>0</v>
      </c>
      <c r="I960" s="677">
        <v>0</v>
      </c>
      <c r="J960" s="677">
        <v>0</v>
      </c>
      <c r="K960" s="677">
        <v>0</v>
      </c>
      <c r="L960" s="677">
        <v>0</v>
      </c>
      <c r="M960" s="677">
        <v>1.6349999999999998</v>
      </c>
      <c r="N960" s="678">
        <v>0</v>
      </c>
      <c r="O960" s="657">
        <v>0</v>
      </c>
      <c r="P960" s="658">
        <v>0</v>
      </c>
      <c r="Q960" s="658">
        <v>0</v>
      </c>
      <c r="R960" s="658">
        <v>0</v>
      </c>
      <c r="S960" s="658">
        <v>0</v>
      </c>
      <c r="T960" s="658">
        <v>0</v>
      </c>
      <c r="U960" s="658">
        <v>0</v>
      </c>
      <c r="V960" s="658">
        <v>0</v>
      </c>
      <c r="W960" s="658">
        <v>0</v>
      </c>
      <c r="X960" s="658">
        <v>0</v>
      </c>
      <c r="Y960" s="658">
        <v>0</v>
      </c>
      <c r="Z960" s="659">
        <v>0</v>
      </c>
      <c r="AA960" s="679">
        <v>5.8114054499999996</v>
      </c>
      <c r="AB960" s="677">
        <v>0</v>
      </c>
      <c r="AC960" s="677">
        <v>0</v>
      </c>
      <c r="AD960" s="658">
        <v>0.36</v>
      </c>
      <c r="AE960" s="658">
        <v>0</v>
      </c>
      <c r="AF960" s="658"/>
      <c r="AG960" s="658"/>
      <c r="AH960" s="658"/>
      <c r="AI960" s="658"/>
      <c r="AJ960" s="658"/>
      <c r="AK960" s="658"/>
      <c r="AL960" s="658">
        <v>0.36</v>
      </c>
      <c r="AM960" s="658">
        <v>0</v>
      </c>
      <c r="AN960" s="658">
        <v>1.2749999999999999</v>
      </c>
      <c r="AO960" s="658">
        <v>0</v>
      </c>
      <c r="AP960" s="658">
        <v>0</v>
      </c>
      <c r="AQ960" s="658">
        <v>0</v>
      </c>
      <c r="AR960" s="658">
        <v>0</v>
      </c>
      <c r="AS960" s="658">
        <v>0</v>
      </c>
      <c r="AT960" s="658">
        <v>1.6349999999999998</v>
      </c>
      <c r="AU960" s="658">
        <v>0</v>
      </c>
      <c r="AV960" s="676">
        <v>0</v>
      </c>
      <c r="AW960" s="677">
        <v>2.7464632099999999</v>
      </c>
      <c r="AX960" s="677">
        <v>0</v>
      </c>
      <c r="AY960" s="677">
        <v>0</v>
      </c>
      <c r="AZ960" s="677">
        <v>0</v>
      </c>
      <c r="BA960" s="677">
        <v>2.7464632099999999</v>
      </c>
      <c r="BB960" s="677">
        <v>3.0649422400000002</v>
      </c>
      <c r="BC960" s="677">
        <v>0</v>
      </c>
      <c r="BD960" s="677">
        <v>0</v>
      </c>
      <c r="BE960" s="678">
        <v>5.8114054499999996</v>
      </c>
      <c r="BF960" s="417"/>
      <c r="BG960" s="408"/>
      <c r="BH960" s="408"/>
      <c r="BI960" s="408"/>
      <c r="BJ960" s="408"/>
      <c r="BK960" s="408"/>
    </row>
    <row r="961" spans="1:63" s="390" customFormat="1" ht="12.75">
      <c r="A961" s="411"/>
      <c r="B961" s="360" t="s">
        <v>369</v>
      </c>
      <c r="C961" s="676">
        <v>0</v>
      </c>
      <c r="D961" s="677">
        <v>0</v>
      </c>
      <c r="E961" s="677">
        <v>0</v>
      </c>
      <c r="F961" s="677">
        <v>0</v>
      </c>
      <c r="G961" s="677">
        <v>0</v>
      </c>
      <c r="H961" s="677">
        <v>0</v>
      </c>
      <c r="I961" s="677">
        <v>0</v>
      </c>
      <c r="J961" s="677">
        <v>0</v>
      </c>
      <c r="K961" s="677">
        <v>0</v>
      </c>
      <c r="L961" s="677">
        <v>0</v>
      </c>
      <c r="M961" s="677">
        <v>0</v>
      </c>
      <c r="N961" s="678">
        <v>0</v>
      </c>
      <c r="O961" s="657"/>
      <c r="P961" s="658"/>
      <c r="Q961" s="658"/>
      <c r="R961" s="658"/>
      <c r="S961" s="658"/>
      <c r="T961" s="658"/>
      <c r="U961" s="658"/>
      <c r="V961" s="658"/>
      <c r="W961" s="658"/>
      <c r="X961" s="658"/>
      <c r="Y961" s="658"/>
      <c r="Z961" s="659"/>
      <c r="AA961" s="679">
        <v>0</v>
      </c>
      <c r="AB961" s="677">
        <v>0</v>
      </c>
      <c r="AC961" s="677">
        <v>0</v>
      </c>
      <c r="AD961" s="658">
        <v>0</v>
      </c>
      <c r="AE961" s="658">
        <v>0</v>
      </c>
      <c r="AF961" s="658"/>
      <c r="AG961" s="658"/>
      <c r="AH961" s="658"/>
      <c r="AI961" s="658"/>
      <c r="AJ961" s="658"/>
      <c r="AK961" s="658"/>
      <c r="AL961" s="658">
        <v>0</v>
      </c>
      <c r="AM961" s="658">
        <v>0</v>
      </c>
      <c r="AN961" s="658">
        <v>0</v>
      </c>
      <c r="AO961" s="658">
        <v>0</v>
      </c>
      <c r="AP961" s="658">
        <v>0</v>
      </c>
      <c r="AQ961" s="658">
        <v>0</v>
      </c>
      <c r="AR961" s="658">
        <v>0</v>
      </c>
      <c r="AS961" s="658">
        <v>0</v>
      </c>
      <c r="AT961" s="658">
        <v>0</v>
      </c>
      <c r="AU961" s="658">
        <v>0</v>
      </c>
      <c r="AV961" s="676"/>
      <c r="AW961" s="677">
        <v>0</v>
      </c>
      <c r="AX961" s="677"/>
      <c r="AY961" s="677"/>
      <c r="AZ961" s="677"/>
      <c r="BA961" s="677"/>
      <c r="BB961" s="677"/>
      <c r="BC961" s="677"/>
      <c r="BD961" s="677"/>
      <c r="BE961" s="678">
        <v>0</v>
      </c>
      <c r="BF961" s="417"/>
      <c r="BG961" s="408"/>
      <c r="BH961" s="408"/>
      <c r="BI961" s="408"/>
      <c r="BJ961" s="408"/>
      <c r="BK961" s="408"/>
    </row>
    <row r="962" spans="1:63" s="390" customFormat="1" ht="12.75">
      <c r="A962" s="411"/>
      <c r="B962" s="360" t="s">
        <v>370</v>
      </c>
      <c r="C962" s="676">
        <v>0</v>
      </c>
      <c r="D962" s="677">
        <v>0</v>
      </c>
      <c r="E962" s="677">
        <v>0</v>
      </c>
      <c r="F962" s="677">
        <v>0</v>
      </c>
      <c r="G962" s="677">
        <v>0</v>
      </c>
      <c r="H962" s="677">
        <v>0</v>
      </c>
      <c r="I962" s="677">
        <v>0</v>
      </c>
      <c r="J962" s="677">
        <v>0</v>
      </c>
      <c r="K962" s="677">
        <v>0</v>
      </c>
      <c r="L962" s="677">
        <v>0</v>
      </c>
      <c r="M962" s="677">
        <v>0</v>
      </c>
      <c r="N962" s="678">
        <v>0</v>
      </c>
      <c r="O962" s="657"/>
      <c r="P962" s="658"/>
      <c r="Q962" s="658"/>
      <c r="R962" s="658"/>
      <c r="S962" s="658"/>
      <c r="T962" s="658"/>
      <c r="U962" s="658"/>
      <c r="V962" s="658"/>
      <c r="W962" s="658"/>
      <c r="X962" s="658"/>
      <c r="Y962" s="658"/>
      <c r="Z962" s="659"/>
      <c r="AA962" s="679">
        <v>0</v>
      </c>
      <c r="AB962" s="677">
        <v>0</v>
      </c>
      <c r="AC962" s="677">
        <v>0</v>
      </c>
      <c r="AD962" s="658">
        <v>0</v>
      </c>
      <c r="AE962" s="658">
        <v>0</v>
      </c>
      <c r="AF962" s="658"/>
      <c r="AG962" s="658"/>
      <c r="AH962" s="658"/>
      <c r="AI962" s="658"/>
      <c r="AJ962" s="658"/>
      <c r="AK962" s="658"/>
      <c r="AL962" s="658">
        <v>0</v>
      </c>
      <c r="AM962" s="658">
        <v>0</v>
      </c>
      <c r="AN962" s="658">
        <v>0</v>
      </c>
      <c r="AO962" s="658">
        <v>0</v>
      </c>
      <c r="AP962" s="658">
        <v>0</v>
      </c>
      <c r="AQ962" s="658">
        <v>0</v>
      </c>
      <c r="AR962" s="658">
        <v>0</v>
      </c>
      <c r="AS962" s="658">
        <v>0</v>
      </c>
      <c r="AT962" s="658">
        <v>0</v>
      </c>
      <c r="AU962" s="658">
        <v>0</v>
      </c>
      <c r="AV962" s="676"/>
      <c r="AW962" s="677">
        <v>0</v>
      </c>
      <c r="AX962" s="677"/>
      <c r="AY962" s="677"/>
      <c r="AZ962" s="677"/>
      <c r="BA962" s="677"/>
      <c r="BB962" s="677"/>
      <c r="BC962" s="677"/>
      <c r="BD962" s="677"/>
      <c r="BE962" s="678">
        <v>0</v>
      </c>
      <c r="BF962" s="417"/>
      <c r="BG962" s="408"/>
      <c r="BH962" s="408"/>
      <c r="BI962" s="408"/>
      <c r="BJ962" s="408"/>
      <c r="BK962" s="408"/>
    </row>
    <row r="963" spans="1:63" s="390" customFormat="1" ht="12.75">
      <c r="A963" s="411"/>
      <c r="B963" s="360" t="s">
        <v>371</v>
      </c>
      <c r="C963" s="676">
        <v>0</v>
      </c>
      <c r="D963" s="677">
        <v>0</v>
      </c>
      <c r="E963" s="677">
        <v>0.36</v>
      </c>
      <c r="F963" s="677">
        <v>0</v>
      </c>
      <c r="G963" s="677">
        <v>0.55499999999999994</v>
      </c>
      <c r="H963" s="677">
        <v>0</v>
      </c>
      <c r="I963" s="677">
        <v>0</v>
      </c>
      <c r="J963" s="677">
        <v>0</v>
      </c>
      <c r="K963" s="677">
        <v>0</v>
      </c>
      <c r="L963" s="677">
        <v>0</v>
      </c>
      <c r="M963" s="677">
        <v>0.91499999999999992</v>
      </c>
      <c r="N963" s="678">
        <v>0</v>
      </c>
      <c r="O963" s="657"/>
      <c r="P963" s="658"/>
      <c r="Q963" s="658"/>
      <c r="R963" s="658"/>
      <c r="S963" s="658"/>
      <c r="T963" s="658"/>
      <c r="U963" s="658"/>
      <c r="V963" s="658"/>
      <c r="W963" s="658"/>
      <c r="X963" s="658"/>
      <c r="Y963" s="658"/>
      <c r="Z963" s="659"/>
      <c r="AA963" s="679">
        <v>4.6838473399999998</v>
      </c>
      <c r="AB963" s="677">
        <v>0</v>
      </c>
      <c r="AC963" s="677">
        <v>0</v>
      </c>
      <c r="AD963" s="658">
        <v>0.36</v>
      </c>
      <c r="AE963" s="658">
        <v>0</v>
      </c>
      <c r="AF963" s="658"/>
      <c r="AG963" s="658"/>
      <c r="AH963" s="658"/>
      <c r="AI963" s="658"/>
      <c r="AJ963" s="658"/>
      <c r="AK963" s="658"/>
      <c r="AL963" s="658">
        <v>0.36</v>
      </c>
      <c r="AM963" s="658">
        <v>0</v>
      </c>
      <c r="AN963" s="658">
        <v>0.55499999999999994</v>
      </c>
      <c r="AO963" s="658">
        <v>0</v>
      </c>
      <c r="AP963" s="658">
        <v>0</v>
      </c>
      <c r="AQ963" s="658">
        <v>0</v>
      </c>
      <c r="AR963" s="658">
        <v>0</v>
      </c>
      <c r="AS963" s="658">
        <v>0</v>
      </c>
      <c r="AT963" s="658">
        <v>0.91499999999999992</v>
      </c>
      <c r="AU963" s="658">
        <v>0</v>
      </c>
      <c r="AV963" s="676"/>
      <c r="AW963" s="677">
        <v>2.7464632099999999</v>
      </c>
      <c r="AX963" s="677"/>
      <c r="AY963" s="677"/>
      <c r="AZ963" s="677"/>
      <c r="BA963" s="677">
        <v>2.7464632099999999</v>
      </c>
      <c r="BB963" s="677">
        <v>1.9373841300000001</v>
      </c>
      <c r="BC963" s="677"/>
      <c r="BD963" s="677"/>
      <c r="BE963" s="678">
        <v>4.6838473399999998</v>
      </c>
      <c r="BF963" s="417"/>
      <c r="BG963" s="408"/>
      <c r="BH963" s="408"/>
      <c r="BI963" s="408"/>
      <c r="BJ963" s="408"/>
      <c r="BK963" s="408"/>
    </row>
    <row r="964" spans="1:63" s="390" customFormat="1" ht="12.75">
      <c r="A964" s="411"/>
      <c r="B964" s="360" t="s">
        <v>372</v>
      </c>
      <c r="C964" s="676">
        <v>0</v>
      </c>
      <c r="D964" s="677">
        <v>0</v>
      </c>
      <c r="E964" s="677">
        <v>0</v>
      </c>
      <c r="F964" s="677">
        <v>0</v>
      </c>
      <c r="G964" s="677">
        <v>0.72</v>
      </c>
      <c r="H964" s="677">
        <v>0</v>
      </c>
      <c r="I964" s="677">
        <v>0</v>
      </c>
      <c r="J964" s="677">
        <v>0</v>
      </c>
      <c r="K964" s="677">
        <v>0</v>
      </c>
      <c r="L964" s="677">
        <v>0</v>
      </c>
      <c r="M964" s="677">
        <v>0.72</v>
      </c>
      <c r="N964" s="678">
        <v>0</v>
      </c>
      <c r="O964" s="657"/>
      <c r="P964" s="658"/>
      <c r="Q964" s="658"/>
      <c r="R964" s="658"/>
      <c r="S964" s="658"/>
      <c r="T964" s="658"/>
      <c r="U964" s="658"/>
      <c r="V964" s="658"/>
      <c r="W964" s="658"/>
      <c r="X964" s="658"/>
      <c r="Y964" s="658"/>
      <c r="Z964" s="659"/>
      <c r="AA964" s="679">
        <v>1.1275581100000001</v>
      </c>
      <c r="AB964" s="677">
        <v>0</v>
      </c>
      <c r="AC964" s="677">
        <v>0</v>
      </c>
      <c r="AD964" s="658">
        <v>0</v>
      </c>
      <c r="AE964" s="658">
        <v>0</v>
      </c>
      <c r="AF964" s="658"/>
      <c r="AG964" s="658"/>
      <c r="AH964" s="658"/>
      <c r="AI964" s="658"/>
      <c r="AJ964" s="658"/>
      <c r="AK964" s="658"/>
      <c r="AL964" s="658">
        <v>0</v>
      </c>
      <c r="AM964" s="658">
        <v>0</v>
      </c>
      <c r="AN964" s="658">
        <v>0.72</v>
      </c>
      <c r="AO964" s="658">
        <v>0</v>
      </c>
      <c r="AP964" s="658">
        <v>0</v>
      </c>
      <c r="AQ964" s="658">
        <v>0</v>
      </c>
      <c r="AR964" s="658">
        <v>0</v>
      </c>
      <c r="AS964" s="658">
        <v>0</v>
      </c>
      <c r="AT964" s="658">
        <v>0.72</v>
      </c>
      <c r="AU964" s="658">
        <v>0</v>
      </c>
      <c r="AV964" s="676"/>
      <c r="AW964" s="677">
        <v>0</v>
      </c>
      <c r="AX964" s="677"/>
      <c r="AY964" s="677"/>
      <c r="AZ964" s="677"/>
      <c r="BA964" s="677"/>
      <c r="BB964" s="677">
        <v>1.1275581100000001</v>
      </c>
      <c r="BC964" s="677"/>
      <c r="BD964" s="677"/>
      <c r="BE964" s="678">
        <v>1.1275581100000001</v>
      </c>
      <c r="BF964" s="417"/>
      <c r="BG964" s="408"/>
      <c r="BH964" s="408"/>
      <c r="BI964" s="408"/>
      <c r="BJ964" s="408"/>
      <c r="BK964" s="408"/>
    </row>
    <row r="965" spans="1:63" s="390" customFormat="1" ht="12.75">
      <c r="A965" s="411"/>
      <c r="B965" s="360" t="s">
        <v>373</v>
      </c>
      <c r="C965" s="676">
        <v>0</v>
      </c>
      <c r="D965" s="677">
        <v>0</v>
      </c>
      <c r="E965" s="677">
        <v>0</v>
      </c>
      <c r="F965" s="677">
        <v>3.3</v>
      </c>
      <c r="G965" s="677">
        <v>0</v>
      </c>
      <c r="H965" s="677">
        <v>3.12</v>
      </c>
      <c r="I965" s="677">
        <v>0</v>
      </c>
      <c r="J965" s="677">
        <v>0</v>
      </c>
      <c r="K965" s="677">
        <v>0</v>
      </c>
      <c r="L965" s="677">
        <v>0</v>
      </c>
      <c r="M965" s="677">
        <v>0</v>
      </c>
      <c r="N965" s="678">
        <v>6.42</v>
      </c>
      <c r="O965" s="657">
        <v>0</v>
      </c>
      <c r="P965" s="658">
        <v>0</v>
      </c>
      <c r="Q965" s="658">
        <v>0</v>
      </c>
      <c r="R965" s="658">
        <v>0</v>
      </c>
      <c r="S965" s="658">
        <v>0</v>
      </c>
      <c r="T965" s="658">
        <v>0</v>
      </c>
      <c r="U965" s="658">
        <v>0</v>
      </c>
      <c r="V965" s="658">
        <v>0</v>
      </c>
      <c r="W965" s="658">
        <v>0</v>
      </c>
      <c r="X965" s="658">
        <v>0</v>
      </c>
      <c r="Y965" s="658">
        <v>0</v>
      </c>
      <c r="Z965" s="659">
        <v>0</v>
      </c>
      <c r="AA965" s="679">
        <v>45.67187088</v>
      </c>
      <c r="AB965" s="677">
        <v>0</v>
      </c>
      <c r="AC965" s="677">
        <v>0</v>
      </c>
      <c r="AD965" s="658">
        <v>0</v>
      </c>
      <c r="AE965" s="658">
        <v>3.3</v>
      </c>
      <c r="AF965" s="658"/>
      <c r="AG965" s="658"/>
      <c r="AH965" s="658"/>
      <c r="AI965" s="658"/>
      <c r="AJ965" s="658"/>
      <c r="AK965" s="658"/>
      <c r="AL965" s="658">
        <v>0</v>
      </c>
      <c r="AM965" s="658">
        <v>3.3</v>
      </c>
      <c r="AN965" s="658">
        <v>0</v>
      </c>
      <c r="AO965" s="658">
        <v>3.12</v>
      </c>
      <c r="AP965" s="658">
        <v>0</v>
      </c>
      <c r="AQ965" s="658">
        <v>0</v>
      </c>
      <c r="AR965" s="658">
        <v>0</v>
      </c>
      <c r="AS965" s="658">
        <v>0</v>
      </c>
      <c r="AT965" s="658">
        <v>0</v>
      </c>
      <c r="AU965" s="658">
        <v>6.42</v>
      </c>
      <c r="AV965" s="676">
        <v>0</v>
      </c>
      <c r="AW965" s="677">
        <v>35.716269789999998</v>
      </c>
      <c r="AX965" s="677">
        <v>0</v>
      </c>
      <c r="AY965" s="677">
        <v>0</v>
      </c>
      <c r="AZ965" s="677">
        <v>0</v>
      </c>
      <c r="BA965" s="677">
        <v>35.716269789999998</v>
      </c>
      <c r="BB965" s="677">
        <v>9.95560109</v>
      </c>
      <c r="BC965" s="677">
        <v>0</v>
      </c>
      <c r="BD965" s="677">
        <v>0</v>
      </c>
      <c r="BE965" s="678">
        <v>45.67187088</v>
      </c>
      <c r="BF965" s="417"/>
      <c r="BG965" s="408"/>
      <c r="BH965" s="408"/>
      <c r="BI965" s="408"/>
      <c r="BJ965" s="408"/>
      <c r="BK965" s="408"/>
    </row>
    <row r="966" spans="1:63" s="390" customFormat="1" ht="12.75">
      <c r="A966" s="411"/>
      <c r="B966" s="360" t="s">
        <v>374</v>
      </c>
      <c r="C966" s="676">
        <v>0</v>
      </c>
      <c r="D966" s="677">
        <v>0</v>
      </c>
      <c r="E966" s="677">
        <v>0</v>
      </c>
      <c r="F966" s="677">
        <v>0</v>
      </c>
      <c r="G966" s="677">
        <v>0</v>
      </c>
      <c r="H966" s="677">
        <v>0</v>
      </c>
      <c r="I966" s="677">
        <v>0</v>
      </c>
      <c r="J966" s="677">
        <v>0</v>
      </c>
      <c r="K966" s="677">
        <v>0</v>
      </c>
      <c r="L966" s="677">
        <v>0</v>
      </c>
      <c r="M966" s="677">
        <v>0</v>
      </c>
      <c r="N966" s="678">
        <v>0</v>
      </c>
      <c r="O966" s="657"/>
      <c r="P966" s="658"/>
      <c r="Q966" s="658"/>
      <c r="R966" s="658"/>
      <c r="S966" s="658"/>
      <c r="T966" s="658"/>
      <c r="U966" s="658"/>
      <c r="V966" s="658"/>
      <c r="W966" s="658"/>
      <c r="X966" s="658"/>
      <c r="Y966" s="658"/>
      <c r="Z966" s="659"/>
      <c r="AA966" s="679">
        <v>0</v>
      </c>
      <c r="AB966" s="677">
        <v>0</v>
      </c>
      <c r="AC966" s="677">
        <v>0</v>
      </c>
      <c r="AD966" s="658">
        <v>0</v>
      </c>
      <c r="AE966" s="658">
        <v>0</v>
      </c>
      <c r="AF966" s="658"/>
      <c r="AG966" s="658"/>
      <c r="AH966" s="658"/>
      <c r="AI966" s="658"/>
      <c r="AJ966" s="658"/>
      <c r="AK966" s="658"/>
      <c r="AL966" s="658">
        <v>0</v>
      </c>
      <c r="AM966" s="658">
        <v>0</v>
      </c>
      <c r="AN966" s="658">
        <v>0</v>
      </c>
      <c r="AO966" s="658">
        <v>0</v>
      </c>
      <c r="AP966" s="658">
        <v>0</v>
      </c>
      <c r="AQ966" s="658">
        <v>0</v>
      </c>
      <c r="AR966" s="658">
        <v>0</v>
      </c>
      <c r="AS966" s="658">
        <v>0</v>
      </c>
      <c r="AT966" s="658">
        <v>0</v>
      </c>
      <c r="AU966" s="658">
        <v>0</v>
      </c>
      <c r="AV966" s="676"/>
      <c r="AW966" s="677">
        <v>0</v>
      </c>
      <c r="AX966" s="677"/>
      <c r="AY966" s="677"/>
      <c r="AZ966" s="677"/>
      <c r="BA966" s="677"/>
      <c r="BB966" s="677"/>
      <c r="BC966" s="677"/>
      <c r="BD966" s="677"/>
      <c r="BE966" s="678">
        <v>0</v>
      </c>
      <c r="BF966" s="417"/>
      <c r="BG966" s="408"/>
      <c r="BH966" s="408"/>
      <c r="BI966" s="408"/>
      <c r="BJ966" s="408"/>
      <c r="BK966" s="408"/>
    </row>
    <row r="967" spans="1:63" s="390" customFormat="1" ht="12.75">
      <c r="A967" s="411"/>
      <c r="B967" s="360" t="s">
        <v>375</v>
      </c>
      <c r="C967" s="676">
        <v>0</v>
      </c>
      <c r="D967" s="677">
        <v>0</v>
      </c>
      <c r="E967" s="677">
        <v>0</v>
      </c>
      <c r="F967" s="677">
        <v>0</v>
      </c>
      <c r="G967" s="677">
        <v>0</v>
      </c>
      <c r="H967" s="677">
        <v>0</v>
      </c>
      <c r="I967" s="677">
        <v>0</v>
      </c>
      <c r="J967" s="677">
        <v>0</v>
      </c>
      <c r="K967" s="677">
        <v>0</v>
      </c>
      <c r="L967" s="677">
        <v>0</v>
      </c>
      <c r="M967" s="677">
        <v>0</v>
      </c>
      <c r="N967" s="678">
        <v>0</v>
      </c>
      <c r="O967" s="657"/>
      <c r="P967" s="658"/>
      <c r="Q967" s="658"/>
      <c r="R967" s="658"/>
      <c r="S967" s="658"/>
      <c r="T967" s="658"/>
      <c r="U967" s="658"/>
      <c r="V967" s="658"/>
      <c r="W967" s="658"/>
      <c r="X967" s="658"/>
      <c r="Y967" s="658"/>
      <c r="Z967" s="659"/>
      <c r="AA967" s="679">
        <v>0</v>
      </c>
      <c r="AB967" s="677">
        <v>0</v>
      </c>
      <c r="AC967" s="677">
        <v>0</v>
      </c>
      <c r="AD967" s="658">
        <v>0</v>
      </c>
      <c r="AE967" s="658">
        <v>0</v>
      </c>
      <c r="AF967" s="658"/>
      <c r="AG967" s="658"/>
      <c r="AH967" s="658"/>
      <c r="AI967" s="658"/>
      <c r="AJ967" s="658"/>
      <c r="AK967" s="658"/>
      <c r="AL967" s="658">
        <v>0</v>
      </c>
      <c r="AM967" s="658">
        <v>0</v>
      </c>
      <c r="AN967" s="658">
        <v>0</v>
      </c>
      <c r="AO967" s="658">
        <v>0</v>
      </c>
      <c r="AP967" s="658">
        <v>0</v>
      </c>
      <c r="AQ967" s="658">
        <v>0</v>
      </c>
      <c r="AR967" s="658">
        <v>0</v>
      </c>
      <c r="AS967" s="658">
        <v>0</v>
      </c>
      <c r="AT967" s="658">
        <v>0</v>
      </c>
      <c r="AU967" s="658">
        <v>0</v>
      </c>
      <c r="AV967" s="676"/>
      <c r="AW967" s="677">
        <v>0</v>
      </c>
      <c r="AX967" s="677"/>
      <c r="AY967" s="677"/>
      <c r="AZ967" s="677"/>
      <c r="BA967" s="677"/>
      <c r="BB967" s="677"/>
      <c r="BC967" s="677"/>
      <c r="BD967" s="677"/>
      <c r="BE967" s="678">
        <v>0</v>
      </c>
      <c r="BF967" s="417"/>
      <c r="BG967" s="408"/>
      <c r="BH967" s="408"/>
      <c r="BI967" s="408"/>
      <c r="BJ967" s="408"/>
      <c r="BK967" s="408"/>
    </row>
    <row r="968" spans="1:63" s="390" customFormat="1" ht="12.75">
      <c r="A968" s="411"/>
      <c r="B968" s="360" t="s">
        <v>376</v>
      </c>
      <c r="C968" s="676">
        <v>0</v>
      </c>
      <c r="D968" s="677">
        <v>0</v>
      </c>
      <c r="E968" s="677">
        <v>0</v>
      </c>
      <c r="F968" s="677">
        <v>3.3</v>
      </c>
      <c r="G968" s="677">
        <v>0</v>
      </c>
      <c r="H968" s="677">
        <v>3.12</v>
      </c>
      <c r="I968" s="677">
        <v>0</v>
      </c>
      <c r="J968" s="677">
        <v>0</v>
      </c>
      <c r="K968" s="677">
        <v>0</v>
      </c>
      <c r="L968" s="677">
        <v>0</v>
      </c>
      <c r="M968" s="677">
        <v>0</v>
      </c>
      <c r="N968" s="678">
        <v>6.42</v>
      </c>
      <c r="O968" s="657"/>
      <c r="P968" s="658"/>
      <c r="Q968" s="658"/>
      <c r="R968" s="658"/>
      <c r="S968" s="658"/>
      <c r="T968" s="658"/>
      <c r="U968" s="658"/>
      <c r="V968" s="658"/>
      <c r="W968" s="658"/>
      <c r="X968" s="658"/>
      <c r="Y968" s="658"/>
      <c r="Z968" s="659"/>
      <c r="AA968" s="679">
        <v>45.67187088</v>
      </c>
      <c r="AB968" s="677">
        <v>0</v>
      </c>
      <c r="AC968" s="677">
        <v>0</v>
      </c>
      <c r="AD968" s="658">
        <v>0</v>
      </c>
      <c r="AE968" s="658">
        <v>3.3</v>
      </c>
      <c r="AF968" s="658"/>
      <c r="AG968" s="658"/>
      <c r="AH968" s="658"/>
      <c r="AI968" s="658"/>
      <c r="AJ968" s="658"/>
      <c r="AK968" s="658"/>
      <c r="AL968" s="658">
        <v>0</v>
      </c>
      <c r="AM968" s="658">
        <v>3.3</v>
      </c>
      <c r="AN968" s="658">
        <v>0</v>
      </c>
      <c r="AO968" s="658">
        <v>3.12</v>
      </c>
      <c r="AP968" s="658">
        <v>0</v>
      </c>
      <c r="AQ968" s="658">
        <v>0</v>
      </c>
      <c r="AR968" s="658">
        <v>0</v>
      </c>
      <c r="AS968" s="658">
        <v>0</v>
      </c>
      <c r="AT968" s="658">
        <v>0</v>
      </c>
      <c r="AU968" s="658">
        <v>6.42</v>
      </c>
      <c r="AV968" s="676"/>
      <c r="AW968" s="677">
        <v>35.716269789999998</v>
      </c>
      <c r="AX968" s="677"/>
      <c r="AY968" s="677"/>
      <c r="AZ968" s="677"/>
      <c r="BA968" s="677">
        <v>35.716269789999998</v>
      </c>
      <c r="BB968" s="677">
        <v>9.95560109</v>
      </c>
      <c r="BC968" s="677"/>
      <c r="BD968" s="677"/>
      <c r="BE968" s="678">
        <v>45.67187088</v>
      </c>
      <c r="BF968" s="417"/>
      <c r="BG968" s="408"/>
      <c r="BH968" s="408"/>
      <c r="BI968" s="408"/>
      <c r="BJ968" s="408"/>
      <c r="BK968" s="408"/>
    </row>
    <row r="969" spans="1:63" s="390" customFormat="1" ht="12.75">
      <c r="A969" s="411"/>
      <c r="B969" s="360" t="s">
        <v>377</v>
      </c>
      <c r="C969" s="676">
        <v>0</v>
      </c>
      <c r="D969" s="677">
        <v>0</v>
      </c>
      <c r="E969" s="677">
        <v>0</v>
      </c>
      <c r="F969" s="677">
        <v>0</v>
      </c>
      <c r="G969" s="677">
        <v>0</v>
      </c>
      <c r="H969" s="677">
        <v>0</v>
      </c>
      <c r="I969" s="677">
        <v>0</v>
      </c>
      <c r="J969" s="677">
        <v>0</v>
      </c>
      <c r="K969" s="677">
        <v>0</v>
      </c>
      <c r="L969" s="677">
        <v>0</v>
      </c>
      <c r="M969" s="677">
        <v>0</v>
      </c>
      <c r="N969" s="678">
        <v>0</v>
      </c>
      <c r="O969" s="657"/>
      <c r="P969" s="658"/>
      <c r="Q969" s="658"/>
      <c r="R969" s="658"/>
      <c r="S969" s="658"/>
      <c r="T969" s="658"/>
      <c r="U969" s="658"/>
      <c r="V969" s="658"/>
      <c r="W969" s="658"/>
      <c r="X969" s="658"/>
      <c r="Y969" s="658"/>
      <c r="Z969" s="659"/>
      <c r="AA969" s="679">
        <v>0</v>
      </c>
      <c r="AB969" s="677">
        <v>0</v>
      </c>
      <c r="AC969" s="677">
        <v>0</v>
      </c>
      <c r="AD969" s="658">
        <v>0</v>
      </c>
      <c r="AE969" s="658">
        <v>0</v>
      </c>
      <c r="AF969" s="658"/>
      <c r="AG969" s="658"/>
      <c r="AH969" s="658"/>
      <c r="AI969" s="658"/>
      <c r="AJ969" s="658"/>
      <c r="AK969" s="658"/>
      <c r="AL969" s="658">
        <v>0</v>
      </c>
      <c r="AM969" s="658">
        <v>0</v>
      </c>
      <c r="AN969" s="658">
        <v>0</v>
      </c>
      <c r="AO969" s="658">
        <v>0</v>
      </c>
      <c r="AP969" s="658">
        <v>0</v>
      </c>
      <c r="AQ969" s="658">
        <v>0</v>
      </c>
      <c r="AR969" s="658">
        <v>0</v>
      </c>
      <c r="AS969" s="658">
        <v>0</v>
      </c>
      <c r="AT969" s="658">
        <v>0</v>
      </c>
      <c r="AU969" s="658">
        <v>0</v>
      </c>
      <c r="AV969" s="676"/>
      <c r="AW969" s="677">
        <v>0</v>
      </c>
      <c r="AX969" s="677"/>
      <c r="AY969" s="677"/>
      <c r="AZ969" s="677"/>
      <c r="BA969" s="677"/>
      <c r="BB969" s="677"/>
      <c r="BC969" s="677"/>
      <c r="BD969" s="677"/>
      <c r="BE969" s="678">
        <v>0</v>
      </c>
      <c r="BF969" s="417"/>
      <c r="BG969" s="408"/>
      <c r="BH969" s="408"/>
      <c r="BI969" s="408"/>
      <c r="BJ969" s="408"/>
      <c r="BK969" s="408"/>
    </row>
    <row r="970" spans="1:63" s="390" customFormat="1" ht="12.75">
      <c r="A970" s="411"/>
      <c r="B970" s="360" t="s">
        <v>67</v>
      </c>
      <c r="C970" s="676">
        <v>0</v>
      </c>
      <c r="D970" s="677">
        <v>0</v>
      </c>
      <c r="E970" s="677">
        <v>0</v>
      </c>
      <c r="F970" s="677">
        <v>0</v>
      </c>
      <c r="G970" s="677">
        <v>0</v>
      </c>
      <c r="H970" s="677">
        <v>0</v>
      </c>
      <c r="I970" s="677">
        <v>0</v>
      </c>
      <c r="J970" s="677">
        <v>0</v>
      </c>
      <c r="K970" s="677">
        <v>0</v>
      </c>
      <c r="L970" s="677">
        <v>0</v>
      </c>
      <c r="M970" s="677">
        <v>0</v>
      </c>
      <c r="N970" s="678">
        <v>0</v>
      </c>
      <c r="O970" s="657"/>
      <c r="P970" s="658"/>
      <c r="Q970" s="658"/>
      <c r="R970" s="658"/>
      <c r="S970" s="658"/>
      <c r="T970" s="658"/>
      <c r="U970" s="658"/>
      <c r="V970" s="658"/>
      <c r="W970" s="658"/>
      <c r="X970" s="658"/>
      <c r="Y970" s="658"/>
      <c r="Z970" s="659"/>
      <c r="AA970" s="679">
        <v>0</v>
      </c>
      <c r="AB970" s="677">
        <v>0</v>
      </c>
      <c r="AC970" s="677">
        <v>0</v>
      </c>
      <c r="AD970" s="658">
        <v>0</v>
      </c>
      <c r="AE970" s="658">
        <v>0</v>
      </c>
      <c r="AF970" s="658"/>
      <c r="AG970" s="658"/>
      <c r="AH970" s="658"/>
      <c r="AI970" s="658"/>
      <c r="AJ970" s="658"/>
      <c r="AK970" s="658"/>
      <c r="AL970" s="658">
        <v>0</v>
      </c>
      <c r="AM970" s="658">
        <v>0</v>
      </c>
      <c r="AN970" s="658">
        <v>0</v>
      </c>
      <c r="AO970" s="658">
        <v>0</v>
      </c>
      <c r="AP970" s="658">
        <v>0</v>
      </c>
      <c r="AQ970" s="658">
        <v>0</v>
      </c>
      <c r="AR970" s="658">
        <v>0</v>
      </c>
      <c r="AS970" s="658">
        <v>0</v>
      </c>
      <c r="AT970" s="658">
        <v>0</v>
      </c>
      <c r="AU970" s="658">
        <v>0</v>
      </c>
      <c r="AV970" s="676"/>
      <c r="AW970" s="677">
        <v>0</v>
      </c>
      <c r="AX970" s="677"/>
      <c r="AY970" s="677"/>
      <c r="AZ970" s="677"/>
      <c r="BA970" s="677"/>
      <c r="BB970" s="677"/>
      <c r="BC970" s="677"/>
      <c r="BD970" s="677"/>
      <c r="BE970" s="678">
        <v>0</v>
      </c>
      <c r="BF970" s="417"/>
      <c r="BG970" s="408"/>
      <c r="BH970" s="408"/>
      <c r="BI970" s="408"/>
      <c r="BJ970" s="408"/>
      <c r="BK970" s="408"/>
    </row>
    <row r="971" spans="1:63" s="416" customFormat="1" ht="37.5" customHeight="1">
      <c r="A971" s="411">
        <v>36</v>
      </c>
      <c r="B971" s="413" t="s">
        <v>106</v>
      </c>
      <c r="C971" s="657">
        <v>0</v>
      </c>
      <c r="D971" s="658">
        <v>0</v>
      </c>
      <c r="E971" s="658">
        <v>0</v>
      </c>
      <c r="F971" s="658">
        <v>0</v>
      </c>
      <c r="G971" s="658">
        <v>1.1299999999999999</v>
      </c>
      <c r="H971" s="658">
        <v>1.26</v>
      </c>
      <c r="I971" s="658">
        <v>0</v>
      </c>
      <c r="J971" s="658">
        <v>0</v>
      </c>
      <c r="K971" s="658">
        <v>0</v>
      </c>
      <c r="L971" s="658">
        <v>0</v>
      </c>
      <c r="M971" s="658">
        <v>1.1299999999999999</v>
      </c>
      <c r="N971" s="659">
        <v>1.26</v>
      </c>
      <c r="O971" s="689">
        <v>0</v>
      </c>
      <c r="P971" s="690">
        <v>0</v>
      </c>
      <c r="Q971" s="690">
        <v>0</v>
      </c>
      <c r="R971" s="690">
        <v>0</v>
      </c>
      <c r="S971" s="690">
        <v>0</v>
      </c>
      <c r="T971" s="690">
        <v>0</v>
      </c>
      <c r="U971" s="690">
        <v>0</v>
      </c>
      <c r="V971" s="690">
        <v>0</v>
      </c>
      <c r="W971" s="690">
        <v>0</v>
      </c>
      <c r="X971" s="690">
        <v>0</v>
      </c>
      <c r="Y971" s="690">
        <v>0</v>
      </c>
      <c r="Z971" s="691">
        <v>0</v>
      </c>
      <c r="AA971" s="674">
        <v>16.94915254</v>
      </c>
      <c r="AB971" s="677">
        <v>0</v>
      </c>
      <c r="AC971" s="677">
        <v>0</v>
      </c>
      <c r="AD971" s="690">
        <v>0</v>
      </c>
      <c r="AE971" s="690">
        <v>0</v>
      </c>
      <c r="AF971" s="690"/>
      <c r="AG971" s="690"/>
      <c r="AH971" s="690"/>
      <c r="AI971" s="690"/>
      <c r="AJ971" s="690"/>
      <c r="AK971" s="690"/>
      <c r="AL971" s="690"/>
      <c r="AM971" s="690"/>
      <c r="AN971" s="690">
        <v>1.1299999999999999</v>
      </c>
      <c r="AO971" s="690">
        <v>1.26</v>
      </c>
      <c r="AP971" s="690">
        <v>0</v>
      </c>
      <c r="AQ971" s="690">
        <v>0</v>
      </c>
      <c r="AR971" s="690">
        <v>0</v>
      </c>
      <c r="AS971" s="690">
        <v>0</v>
      </c>
      <c r="AT971" s="690">
        <v>1.1299999999999999</v>
      </c>
      <c r="AU971" s="690">
        <v>1.26</v>
      </c>
      <c r="AV971" s="657">
        <v>0</v>
      </c>
      <c r="AW971" s="658">
        <v>0</v>
      </c>
      <c r="AX971" s="658">
        <v>0</v>
      </c>
      <c r="AY971" s="658">
        <v>0</v>
      </c>
      <c r="AZ971" s="658">
        <v>0</v>
      </c>
      <c r="BA971" s="658">
        <v>0</v>
      </c>
      <c r="BB971" s="658">
        <v>16.94915254</v>
      </c>
      <c r="BC971" s="658">
        <v>0</v>
      </c>
      <c r="BD971" s="658">
        <v>0</v>
      </c>
      <c r="BE971" s="673">
        <v>16.94915254</v>
      </c>
      <c r="BF971" s="417"/>
    </row>
    <row r="972" spans="1:63" s="390" customFormat="1" ht="12.75">
      <c r="A972" s="411"/>
      <c r="B972" s="360" t="s">
        <v>361</v>
      </c>
      <c r="C972" s="676">
        <v>0</v>
      </c>
      <c r="D972" s="677">
        <v>0</v>
      </c>
      <c r="E972" s="677">
        <v>0</v>
      </c>
      <c r="F972" s="677">
        <v>0</v>
      </c>
      <c r="G972" s="677">
        <v>1.1299999999999999</v>
      </c>
      <c r="H972" s="677">
        <v>1.26</v>
      </c>
      <c r="I972" s="677">
        <v>0</v>
      </c>
      <c r="J972" s="677">
        <v>0</v>
      </c>
      <c r="K972" s="677">
        <v>0</v>
      </c>
      <c r="L972" s="677">
        <v>0</v>
      </c>
      <c r="M972" s="677">
        <v>1.1299999999999999</v>
      </c>
      <c r="N972" s="678">
        <v>1.26</v>
      </c>
      <c r="O972" s="657">
        <v>0</v>
      </c>
      <c r="P972" s="658">
        <v>0</v>
      </c>
      <c r="Q972" s="658">
        <v>0</v>
      </c>
      <c r="R972" s="658">
        <v>0</v>
      </c>
      <c r="S972" s="658">
        <v>0</v>
      </c>
      <c r="T972" s="658">
        <v>0</v>
      </c>
      <c r="U972" s="658">
        <v>0</v>
      </c>
      <c r="V972" s="658">
        <v>0</v>
      </c>
      <c r="W972" s="658">
        <v>0</v>
      </c>
      <c r="X972" s="658">
        <v>0</v>
      </c>
      <c r="Y972" s="658">
        <v>0</v>
      </c>
      <c r="Z972" s="659">
        <v>0</v>
      </c>
      <c r="AA972" s="679">
        <v>16.94915254</v>
      </c>
      <c r="AB972" s="677">
        <v>0</v>
      </c>
      <c r="AC972" s="677">
        <v>0</v>
      </c>
      <c r="AD972" s="658">
        <v>0</v>
      </c>
      <c r="AE972" s="658">
        <v>0</v>
      </c>
      <c r="AF972" s="658"/>
      <c r="AG972" s="658"/>
      <c r="AH972" s="658"/>
      <c r="AI972" s="658"/>
      <c r="AJ972" s="658"/>
      <c r="AK972" s="658"/>
      <c r="AL972" s="658"/>
      <c r="AM972" s="658"/>
      <c r="AN972" s="658">
        <v>1.1299999999999999</v>
      </c>
      <c r="AO972" s="658">
        <v>1.26</v>
      </c>
      <c r="AP972" s="658">
        <v>0</v>
      </c>
      <c r="AQ972" s="658">
        <v>0</v>
      </c>
      <c r="AR972" s="658">
        <v>0</v>
      </c>
      <c r="AS972" s="658">
        <v>0</v>
      </c>
      <c r="AT972" s="658">
        <v>1.1299999999999999</v>
      </c>
      <c r="AU972" s="658">
        <v>1.26</v>
      </c>
      <c r="AV972" s="676">
        <v>0</v>
      </c>
      <c r="AW972" s="677">
        <v>0</v>
      </c>
      <c r="AX972" s="677">
        <v>0</v>
      </c>
      <c r="AY972" s="677">
        <v>0</v>
      </c>
      <c r="AZ972" s="677">
        <v>0</v>
      </c>
      <c r="BA972" s="677">
        <v>0</v>
      </c>
      <c r="BB972" s="677">
        <v>16.94915254</v>
      </c>
      <c r="BC972" s="677">
        <v>0</v>
      </c>
      <c r="BD972" s="677">
        <v>0</v>
      </c>
      <c r="BE972" s="678">
        <v>16.94915254</v>
      </c>
      <c r="BF972" s="417"/>
      <c r="BG972" s="408"/>
      <c r="BH972" s="408"/>
      <c r="BI972" s="408"/>
      <c r="BJ972" s="408"/>
      <c r="BK972" s="408"/>
    </row>
    <row r="973" spans="1:63" s="390" customFormat="1" ht="12.75">
      <c r="A973" s="411"/>
      <c r="B973" s="360" t="s">
        <v>362</v>
      </c>
      <c r="C973" s="676">
        <v>0</v>
      </c>
      <c r="D973" s="677">
        <v>0</v>
      </c>
      <c r="E973" s="677">
        <v>0</v>
      </c>
      <c r="F973" s="677">
        <v>0</v>
      </c>
      <c r="G973" s="677">
        <v>1.1299999999999999</v>
      </c>
      <c r="H973" s="677">
        <v>0</v>
      </c>
      <c r="I973" s="677">
        <v>0</v>
      </c>
      <c r="J973" s="677">
        <v>0</v>
      </c>
      <c r="K973" s="677">
        <v>0</v>
      </c>
      <c r="L973" s="677">
        <v>0</v>
      </c>
      <c r="M973" s="677">
        <v>1.1299999999999999</v>
      </c>
      <c r="N973" s="678">
        <v>0</v>
      </c>
      <c r="O973" s="657">
        <v>0</v>
      </c>
      <c r="P973" s="658">
        <v>0</v>
      </c>
      <c r="Q973" s="658">
        <v>0</v>
      </c>
      <c r="R973" s="658">
        <v>0</v>
      </c>
      <c r="S973" s="658">
        <v>0</v>
      </c>
      <c r="T973" s="658">
        <v>0</v>
      </c>
      <c r="U973" s="658">
        <v>0</v>
      </c>
      <c r="V973" s="658">
        <v>0</v>
      </c>
      <c r="W973" s="658">
        <v>0</v>
      </c>
      <c r="X973" s="658">
        <v>0</v>
      </c>
      <c r="Y973" s="658">
        <v>0</v>
      </c>
      <c r="Z973" s="659">
        <v>0</v>
      </c>
      <c r="AA973" s="679">
        <v>4.01734525</v>
      </c>
      <c r="AB973" s="677">
        <v>0</v>
      </c>
      <c r="AC973" s="677">
        <v>0</v>
      </c>
      <c r="AD973" s="658">
        <v>0</v>
      </c>
      <c r="AE973" s="658">
        <v>0</v>
      </c>
      <c r="AF973" s="658"/>
      <c r="AG973" s="658"/>
      <c r="AH973" s="658"/>
      <c r="AI973" s="658"/>
      <c r="AJ973" s="658"/>
      <c r="AK973" s="658"/>
      <c r="AL973" s="658"/>
      <c r="AM973" s="658"/>
      <c r="AN973" s="658">
        <v>1.1299999999999999</v>
      </c>
      <c r="AO973" s="658">
        <v>0</v>
      </c>
      <c r="AP973" s="658">
        <v>0</v>
      </c>
      <c r="AQ973" s="658">
        <v>0</v>
      </c>
      <c r="AR973" s="658">
        <v>0</v>
      </c>
      <c r="AS973" s="658">
        <v>0</v>
      </c>
      <c r="AT973" s="658">
        <v>1.1299999999999999</v>
      </c>
      <c r="AU973" s="658">
        <v>0</v>
      </c>
      <c r="AV973" s="676">
        <v>0</v>
      </c>
      <c r="AW973" s="677">
        <v>0</v>
      </c>
      <c r="AX973" s="677">
        <v>0</v>
      </c>
      <c r="AY973" s="677">
        <v>0</v>
      </c>
      <c r="AZ973" s="677">
        <v>0</v>
      </c>
      <c r="BA973" s="677">
        <v>0</v>
      </c>
      <c r="BB973" s="677">
        <v>4.01734525</v>
      </c>
      <c r="BC973" s="677">
        <v>0</v>
      </c>
      <c r="BD973" s="677">
        <v>0</v>
      </c>
      <c r="BE973" s="678">
        <v>4.01734525</v>
      </c>
      <c r="BF973" s="417"/>
      <c r="BG973" s="408"/>
      <c r="BH973" s="408"/>
      <c r="BI973" s="408"/>
      <c r="BJ973" s="408"/>
      <c r="BK973" s="408"/>
    </row>
    <row r="974" spans="1:63" s="390" customFormat="1" ht="12.75">
      <c r="A974" s="411"/>
      <c r="B974" s="360" t="s">
        <v>363</v>
      </c>
      <c r="C974" s="676">
        <v>0</v>
      </c>
      <c r="D974" s="677">
        <v>0</v>
      </c>
      <c r="E974" s="677">
        <v>0</v>
      </c>
      <c r="F974" s="677">
        <v>0</v>
      </c>
      <c r="G974" s="677">
        <v>0</v>
      </c>
      <c r="H974" s="677">
        <v>0</v>
      </c>
      <c r="I974" s="677">
        <v>0</v>
      </c>
      <c r="J974" s="677">
        <v>0</v>
      </c>
      <c r="K974" s="677">
        <v>0</v>
      </c>
      <c r="L974" s="677">
        <v>0</v>
      </c>
      <c r="M974" s="677">
        <v>0</v>
      </c>
      <c r="N974" s="678">
        <v>0</v>
      </c>
      <c r="O974" s="657">
        <v>0</v>
      </c>
      <c r="P974" s="658">
        <v>0</v>
      </c>
      <c r="Q974" s="658">
        <v>0</v>
      </c>
      <c r="R974" s="658">
        <v>0</v>
      </c>
      <c r="S974" s="658">
        <v>0</v>
      </c>
      <c r="T974" s="658">
        <v>0</v>
      </c>
      <c r="U974" s="658">
        <v>0</v>
      </c>
      <c r="V974" s="658">
        <v>0</v>
      </c>
      <c r="W974" s="658">
        <v>0</v>
      </c>
      <c r="X974" s="658">
        <v>0</v>
      </c>
      <c r="Y974" s="658">
        <v>0</v>
      </c>
      <c r="Z974" s="659">
        <v>0</v>
      </c>
      <c r="AA974" s="679">
        <v>0</v>
      </c>
      <c r="AB974" s="677">
        <v>0</v>
      </c>
      <c r="AC974" s="677">
        <v>0</v>
      </c>
      <c r="AD974" s="658">
        <v>0</v>
      </c>
      <c r="AE974" s="658">
        <v>0</v>
      </c>
      <c r="AF974" s="658"/>
      <c r="AG974" s="658"/>
      <c r="AH974" s="658"/>
      <c r="AI974" s="658"/>
      <c r="AJ974" s="658"/>
      <c r="AK974" s="658"/>
      <c r="AL974" s="658"/>
      <c r="AM974" s="658"/>
      <c r="AN974" s="658">
        <v>0</v>
      </c>
      <c r="AO974" s="658">
        <v>0</v>
      </c>
      <c r="AP974" s="658">
        <v>0</v>
      </c>
      <c r="AQ974" s="658">
        <v>0</v>
      </c>
      <c r="AR974" s="658">
        <v>0</v>
      </c>
      <c r="AS974" s="658">
        <v>0</v>
      </c>
      <c r="AT974" s="658">
        <v>0</v>
      </c>
      <c r="AU974" s="658">
        <v>0</v>
      </c>
      <c r="AV974" s="676">
        <v>0</v>
      </c>
      <c r="AW974" s="677">
        <v>0</v>
      </c>
      <c r="AX974" s="677">
        <v>0</v>
      </c>
      <c r="AY974" s="677">
        <v>0</v>
      </c>
      <c r="AZ974" s="677">
        <v>0</v>
      </c>
      <c r="BA974" s="677">
        <v>0</v>
      </c>
      <c r="BB974" s="677">
        <v>0</v>
      </c>
      <c r="BC974" s="677">
        <v>0</v>
      </c>
      <c r="BD974" s="677">
        <v>0</v>
      </c>
      <c r="BE974" s="678">
        <v>0</v>
      </c>
      <c r="BF974" s="417"/>
      <c r="BG974" s="408"/>
      <c r="BH974" s="408"/>
      <c r="BI974" s="408"/>
      <c r="BJ974" s="408"/>
      <c r="BK974" s="408"/>
    </row>
    <row r="975" spans="1:63" s="390" customFormat="1" ht="12.75">
      <c r="A975" s="411"/>
      <c r="B975" s="360" t="s">
        <v>364</v>
      </c>
      <c r="C975" s="676">
        <v>0</v>
      </c>
      <c r="D975" s="677">
        <v>0</v>
      </c>
      <c r="E975" s="677">
        <v>0</v>
      </c>
      <c r="F975" s="677">
        <v>0</v>
      </c>
      <c r="G975" s="677">
        <v>0</v>
      </c>
      <c r="H975" s="677">
        <v>0</v>
      </c>
      <c r="I975" s="677">
        <v>0</v>
      </c>
      <c r="J975" s="677">
        <v>0</v>
      </c>
      <c r="K975" s="677">
        <v>0</v>
      </c>
      <c r="L975" s="677">
        <v>0</v>
      </c>
      <c r="M975" s="677">
        <v>0</v>
      </c>
      <c r="N975" s="678">
        <v>0</v>
      </c>
      <c r="O975" s="657"/>
      <c r="P975" s="658"/>
      <c r="Q975" s="658"/>
      <c r="R975" s="658"/>
      <c r="S975" s="658"/>
      <c r="T975" s="658"/>
      <c r="U975" s="658"/>
      <c r="V975" s="658"/>
      <c r="W975" s="658"/>
      <c r="X975" s="658"/>
      <c r="Y975" s="658"/>
      <c r="Z975" s="659"/>
      <c r="AA975" s="679">
        <v>0</v>
      </c>
      <c r="AB975" s="677">
        <v>0</v>
      </c>
      <c r="AC975" s="677">
        <v>0</v>
      </c>
      <c r="AD975" s="658">
        <v>0</v>
      </c>
      <c r="AE975" s="658">
        <v>0</v>
      </c>
      <c r="AF975" s="658"/>
      <c r="AG975" s="658"/>
      <c r="AH975" s="658"/>
      <c r="AI975" s="658"/>
      <c r="AJ975" s="658"/>
      <c r="AK975" s="658"/>
      <c r="AL975" s="658"/>
      <c r="AM975" s="658"/>
      <c r="AN975" s="658">
        <v>0</v>
      </c>
      <c r="AO975" s="658">
        <v>0</v>
      </c>
      <c r="AP975" s="658">
        <v>0</v>
      </c>
      <c r="AQ975" s="658">
        <v>0</v>
      </c>
      <c r="AR975" s="658">
        <v>0</v>
      </c>
      <c r="AS975" s="658">
        <v>0</v>
      </c>
      <c r="AT975" s="658">
        <v>0</v>
      </c>
      <c r="AU975" s="658">
        <v>0</v>
      </c>
      <c r="AV975" s="676"/>
      <c r="AW975" s="677"/>
      <c r="AX975" s="677"/>
      <c r="AY975" s="677"/>
      <c r="AZ975" s="677"/>
      <c r="BA975" s="677"/>
      <c r="BB975" s="677"/>
      <c r="BC975" s="677"/>
      <c r="BD975" s="677"/>
      <c r="BE975" s="678">
        <v>0</v>
      </c>
      <c r="BF975" s="417"/>
      <c r="BG975" s="408"/>
      <c r="BH975" s="408"/>
      <c r="BI975" s="408"/>
      <c r="BJ975" s="408"/>
      <c r="BK975" s="408"/>
    </row>
    <row r="976" spans="1:63" s="390" customFormat="1" ht="12.75">
      <c r="A976" s="411"/>
      <c r="B976" s="360" t="s">
        <v>365</v>
      </c>
      <c r="C976" s="676">
        <v>0</v>
      </c>
      <c r="D976" s="677">
        <v>0</v>
      </c>
      <c r="E976" s="677">
        <v>0</v>
      </c>
      <c r="F976" s="677">
        <v>0</v>
      </c>
      <c r="G976" s="677">
        <v>0</v>
      </c>
      <c r="H976" s="677">
        <v>0</v>
      </c>
      <c r="I976" s="677">
        <v>0</v>
      </c>
      <c r="J976" s="677">
        <v>0</v>
      </c>
      <c r="K976" s="677">
        <v>0</v>
      </c>
      <c r="L976" s="677">
        <v>0</v>
      </c>
      <c r="M976" s="677">
        <v>0</v>
      </c>
      <c r="N976" s="678">
        <v>0</v>
      </c>
      <c r="O976" s="657"/>
      <c r="P976" s="658"/>
      <c r="Q976" s="658"/>
      <c r="R976" s="658"/>
      <c r="S976" s="658"/>
      <c r="T976" s="658"/>
      <c r="U976" s="658"/>
      <c r="V976" s="658"/>
      <c r="W976" s="658"/>
      <c r="X976" s="658"/>
      <c r="Y976" s="658"/>
      <c r="Z976" s="659"/>
      <c r="AA976" s="679">
        <v>0</v>
      </c>
      <c r="AB976" s="677">
        <v>0</v>
      </c>
      <c r="AC976" s="677">
        <v>0</v>
      </c>
      <c r="AD976" s="658">
        <v>0</v>
      </c>
      <c r="AE976" s="658">
        <v>0</v>
      </c>
      <c r="AF976" s="658"/>
      <c r="AG976" s="658"/>
      <c r="AH976" s="658"/>
      <c r="AI976" s="658"/>
      <c r="AJ976" s="658"/>
      <c r="AK976" s="658"/>
      <c r="AL976" s="658"/>
      <c r="AM976" s="658"/>
      <c r="AN976" s="658">
        <v>0</v>
      </c>
      <c r="AO976" s="658">
        <v>0</v>
      </c>
      <c r="AP976" s="658">
        <v>0</v>
      </c>
      <c r="AQ976" s="658">
        <v>0</v>
      </c>
      <c r="AR976" s="658">
        <v>0</v>
      </c>
      <c r="AS976" s="658">
        <v>0</v>
      </c>
      <c r="AT976" s="658">
        <v>0</v>
      </c>
      <c r="AU976" s="658">
        <v>0</v>
      </c>
      <c r="AV976" s="676"/>
      <c r="AW976" s="677"/>
      <c r="AX976" s="677"/>
      <c r="AY976" s="677"/>
      <c r="AZ976" s="677"/>
      <c r="BA976" s="677"/>
      <c r="BB976" s="677"/>
      <c r="BC976" s="677"/>
      <c r="BD976" s="677"/>
      <c r="BE976" s="678">
        <v>0</v>
      </c>
      <c r="BF976" s="417"/>
      <c r="BG976" s="408"/>
      <c r="BH976" s="408"/>
      <c r="BI976" s="408"/>
      <c r="BJ976" s="408"/>
      <c r="BK976" s="408"/>
    </row>
    <row r="977" spans="1:63" s="390" customFormat="1" ht="12.75">
      <c r="A977" s="411"/>
      <c r="B977" s="360" t="s">
        <v>366</v>
      </c>
      <c r="C977" s="676">
        <v>0</v>
      </c>
      <c r="D977" s="677">
        <v>0</v>
      </c>
      <c r="E977" s="677">
        <v>0</v>
      </c>
      <c r="F977" s="677">
        <v>0</v>
      </c>
      <c r="G977" s="677">
        <v>0</v>
      </c>
      <c r="H977" s="677">
        <v>0</v>
      </c>
      <c r="I977" s="677">
        <v>0</v>
      </c>
      <c r="J977" s="677">
        <v>0</v>
      </c>
      <c r="K977" s="677">
        <v>0</v>
      </c>
      <c r="L977" s="677">
        <v>0</v>
      </c>
      <c r="M977" s="677">
        <v>0</v>
      </c>
      <c r="N977" s="678">
        <v>0</v>
      </c>
      <c r="O977" s="657"/>
      <c r="P977" s="658"/>
      <c r="Q977" s="658"/>
      <c r="R977" s="658"/>
      <c r="S977" s="658"/>
      <c r="T977" s="658"/>
      <c r="U977" s="658"/>
      <c r="V977" s="658"/>
      <c r="W977" s="658"/>
      <c r="X977" s="658"/>
      <c r="Y977" s="658"/>
      <c r="Z977" s="659"/>
      <c r="AA977" s="679">
        <v>0</v>
      </c>
      <c r="AB977" s="677">
        <v>0</v>
      </c>
      <c r="AC977" s="677">
        <v>0</v>
      </c>
      <c r="AD977" s="658">
        <v>0</v>
      </c>
      <c r="AE977" s="658">
        <v>0</v>
      </c>
      <c r="AF977" s="658"/>
      <c r="AG977" s="658"/>
      <c r="AH977" s="658"/>
      <c r="AI977" s="658"/>
      <c r="AJ977" s="658"/>
      <c r="AK977" s="658"/>
      <c r="AL977" s="658"/>
      <c r="AM977" s="658"/>
      <c r="AN977" s="658">
        <v>0</v>
      </c>
      <c r="AO977" s="658">
        <v>0</v>
      </c>
      <c r="AP977" s="658">
        <v>0</v>
      </c>
      <c r="AQ977" s="658">
        <v>0</v>
      </c>
      <c r="AR977" s="658">
        <v>0</v>
      </c>
      <c r="AS977" s="658">
        <v>0</v>
      </c>
      <c r="AT977" s="658">
        <v>0</v>
      </c>
      <c r="AU977" s="658">
        <v>0</v>
      </c>
      <c r="AV977" s="676"/>
      <c r="AW977" s="677"/>
      <c r="AX977" s="677"/>
      <c r="AY977" s="677"/>
      <c r="AZ977" s="677"/>
      <c r="BA977" s="677"/>
      <c r="BB977" s="677"/>
      <c r="BC977" s="677"/>
      <c r="BD977" s="677"/>
      <c r="BE977" s="678">
        <v>0</v>
      </c>
      <c r="BF977" s="417"/>
      <c r="BG977" s="408"/>
      <c r="BH977" s="408"/>
      <c r="BI977" s="408"/>
      <c r="BJ977" s="408"/>
      <c r="BK977" s="408"/>
    </row>
    <row r="978" spans="1:63" s="390" customFormat="1" ht="12.75">
      <c r="A978" s="411"/>
      <c r="B978" s="360" t="s">
        <v>367</v>
      </c>
      <c r="C978" s="676">
        <v>0</v>
      </c>
      <c r="D978" s="677">
        <v>0</v>
      </c>
      <c r="E978" s="677">
        <v>0</v>
      </c>
      <c r="F978" s="677">
        <v>0</v>
      </c>
      <c r="G978" s="677">
        <v>0</v>
      </c>
      <c r="H978" s="677">
        <v>0</v>
      </c>
      <c r="I978" s="677">
        <v>0</v>
      </c>
      <c r="J978" s="677">
        <v>0</v>
      </c>
      <c r="K978" s="677">
        <v>0</v>
      </c>
      <c r="L978" s="677">
        <v>0</v>
      </c>
      <c r="M978" s="677">
        <v>0</v>
      </c>
      <c r="N978" s="678">
        <v>0</v>
      </c>
      <c r="O978" s="657"/>
      <c r="P978" s="658"/>
      <c r="Q978" s="658"/>
      <c r="R978" s="658"/>
      <c r="S978" s="658"/>
      <c r="T978" s="658"/>
      <c r="U978" s="658"/>
      <c r="V978" s="658"/>
      <c r="W978" s="658"/>
      <c r="X978" s="658"/>
      <c r="Y978" s="658"/>
      <c r="Z978" s="659"/>
      <c r="AA978" s="679">
        <v>0</v>
      </c>
      <c r="AB978" s="677">
        <v>0</v>
      </c>
      <c r="AC978" s="677">
        <v>0</v>
      </c>
      <c r="AD978" s="658">
        <v>0</v>
      </c>
      <c r="AE978" s="658">
        <v>0</v>
      </c>
      <c r="AF978" s="658"/>
      <c r="AG978" s="658"/>
      <c r="AH978" s="658"/>
      <c r="AI978" s="658"/>
      <c r="AJ978" s="658"/>
      <c r="AK978" s="658"/>
      <c r="AL978" s="658"/>
      <c r="AM978" s="658"/>
      <c r="AN978" s="658">
        <v>0</v>
      </c>
      <c r="AO978" s="658">
        <v>0</v>
      </c>
      <c r="AP978" s="658">
        <v>0</v>
      </c>
      <c r="AQ978" s="658">
        <v>0</v>
      </c>
      <c r="AR978" s="658">
        <v>0</v>
      </c>
      <c r="AS978" s="658">
        <v>0</v>
      </c>
      <c r="AT978" s="658">
        <v>0</v>
      </c>
      <c r="AU978" s="658">
        <v>0</v>
      </c>
      <c r="AV978" s="676"/>
      <c r="AW978" s="677"/>
      <c r="AX978" s="677"/>
      <c r="AY978" s="677"/>
      <c r="AZ978" s="677"/>
      <c r="BA978" s="677"/>
      <c r="BB978" s="677"/>
      <c r="BC978" s="677"/>
      <c r="BD978" s="677"/>
      <c r="BE978" s="678">
        <v>0</v>
      </c>
      <c r="BF978" s="417"/>
      <c r="BG978" s="408"/>
      <c r="BH978" s="408"/>
      <c r="BI978" s="408"/>
      <c r="BJ978" s="408"/>
      <c r="BK978" s="408"/>
    </row>
    <row r="979" spans="1:63" s="390" customFormat="1" ht="12.75">
      <c r="A979" s="411"/>
      <c r="B979" s="360" t="s">
        <v>368</v>
      </c>
      <c r="C979" s="676">
        <v>0</v>
      </c>
      <c r="D979" s="677">
        <v>0</v>
      </c>
      <c r="E979" s="677">
        <v>0</v>
      </c>
      <c r="F979" s="677">
        <v>0</v>
      </c>
      <c r="G979" s="677">
        <v>1.1299999999999999</v>
      </c>
      <c r="H979" s="677">
        <v>0</v>
      </c>
      <c r="I979" s="677">
        <v>0</v>
      </c>
      <c r="J979" s="677">
        <v>0</v>
      </c>
      <c r="K979" s="677">
        <v>0</v>
      </c>
      <c r="L979" s="677">
        <v>0</v>
      </c>
      <c r="M979" s="677">
        <v>1.1299999999999999</v>
      </c>
      <c r="N979" s="678">
        <v>0</v>
      </c>
      <c r="O979" s="657">
        <v>0</v>
      </c>
      <c r="P979" s="658">
        <v>0</v>
      </c>
      <c r="Q979" s="658">
        <v>0</v>
      </c>
      <c r="R979" s="658">
        <v>0</v>
      </c>
      <c r="S979" s="658">
        <v>0</v>
      </c>
      <c r="T979" s="658">
        <v>0</v>
      </c>
      <c r="U979" s="658">
        <v>0</v>
      </c>
      <c r="V979" s="658">
        <v>0</v>
      </c>
      <c r="W979" s="658">
        <v>0</v>
      </c>
      <c r="X979" s="658">
        <v>0</v>
      </c>
      <c r="Y979" s="658">
        <v>0</v>
      </c>
      <c r="Z979" s="659">
        <v>0</v>
      </c>
      <c r="AA979" s="679">
        <v>4.01734525</v>
      </c>
      <c r="AB979" s="677">
        <v>0</v>
      </c>
      <c r="AC979" s="677">
        <v>0</v>
      </c>
      <c r="AD979" s="658">
        <v>0</v>
      </c>
      <c r="AE979" s="658">
        <v>0</v>
      </c>
      <c r="AF979" s="658"/>
      <c r="AG979" s="658"/>
      <c r="AH979" s="658"/>
      <c r="AI979" s="658"/>
      <c r="AJ979" s="658"/>
      <c r="AK979" s="658"/>
      <c r="AL979" s="658"/>
      <c r="AM979" s="658"/>
      <c r="AN979" s="658">
        <v>1.1299999999999999</v>
      </c>
      <c r="AO979" s="658">
        <v>0</v>
      </c>
      <c r="AP979" s="658">
        <v>0</v>
      </c>
      <c r="AQ979" s="658">
        <v>0</v>
      </c>
      <c r="AR979" s="658">
        <v>0</v>
      </c>
      <c r="AS979" s="658">
        <v>0</v>
      </c>
      <c r="AT979" s="658">
        <v>1.1299999999999999</v>
      </c>
      <c r="AU979" s="658">
        <v>0</v>
      </c>
      <c r="AV979" s="676">
        <v>0</v>
      </c>
      <c r="AW979" s="677">
        <v>0</v>
      </c>
      <c r="AX979" s="677">
        <v>0</v>
      </c>
      <c r="AY979" s="677">
        <v>0</v>
      </c>
      <c r="AZ979" s="677">
        <v>0</v>
      </c>
      <c r="BA979" s="677">
        <v>0</v>
      </c>
      <c r="BB979" s="677">
        <v>4.01734525</v>
      </c>
      <c r="BC979" s="677">
        <v>0</v>
      </c>
      <c r="BD979" s="677">
        <v>0</v>
      </c>
      <c r="BE979" s="678">
        <v>4.01734525</v>
      </c>
      <c r="BF979" s="417"/>
      <c r="BG979" s="408"/>
      <c r="BH979" s="408"/>
      <c r="BI979" s="408"/>
      <c r="BJ979" s="408"/>
      <c r="BK979" s="408"/>
    </row>
    <row r="980" spans="1:63" s="390" customFormat="1" ht="12.75">
      <c r="A980" s="411"/>
      <c r="B980" s="360" t="s">
        <v>369</v>
      </c>
      <c r="C980" s="676">
        <v>0</v>
      </c>
      <c r="D980" s="677">
        <v>0</v>
      </c>
      <c r="E980" s="677">
        <v>0</v>
      </c>
      <c r="F980" s="677">
        <v>0</v>
      </c>
      <c r="G980" s="677">
        <v>0</v>
      </c>
      <c r="H980" s="677">
        <v>0</v>
      </c>
      <c r="I980" s="677">
        <v>0</v>
      </c>
      <c r="J980" s="677">
        <v>0</v>
      </c>
      <c r="K980" s="677">
        <v>0</v>
      </c>
      <c r="L980" s="677">
        <v>0</v>
      </c>
      <c r="M980" s="677">
        <v>0</v>
      </c>
      <c r="N980" s="678">
        <v>0</v>
      </c>
      <c r="O980" s="657"/>
      <c r="P980" s="658"/>
      <c r="Q980" s="658"/>
      <c r="R980" s="658"/>
      <c r="S980" s="658"/>
      <c r="T980" s="658"/>
      <c r="U980" s="658"/>
      <c r="V980" s="658"/>
      <c r="W980" s="658"/>
      <c r="X980" s="658"/>
      <c r="Y980" s="658"/>
      <c r="Z980" s="659"/>
      <c r="AA980" s="679">
        <v>0</v>
      </c>
      <c r="AB980" s="677">
        <v>0</v>
      </c>
      <c r="AC980" s="677">
        <v>0</v>
      </c>
      <c r="AD980" s="658">
        <v>0</v>
      </c>
      <c r="AE980" s="658">
        <v>0</v>
      </c>
      <c r="AF980" s="658"/>
      <c r="AG980" s="658"/>
      <c r="AH980" s="658"/>
      <c r="AI980" s="658"/>
      <c r="AJ980" s="658"/>
      <c r="AK980" s="658"/>
      <c r="AL980" s="658"/>
      <c r="AM980" s="658"/>
      <c r="AN980" s="658">
        <v>0</v>
      </c>
      <c r="AO980" s="658">
        <v>0</v>
      </c>
      <c r="AP980" s="658">
        <v>0</v>
      </c>
      <c r="AQ980" s="658">
        <v>0</v>
      </c>
      <c r="AR980" s="658">
        <v>0</v>
      </c>
      <c r="AS980" s="658">
        <v>0</v>
      </c>
      <c r="AT980" s="658">
        <v>0</v>
      </c>
      <c r="AU980" s="658">
        <v>0</v>
      </c>
      <c r="AV980" s="676"/>
      <c r="AW980" s="677"/>
      <c r="AX980" s="677"/>
      <c r="AY980" s="677"/>
      <c r="AZ980" s="677"/>
      <c r="BA980" s="677"/>
      <c r="BB980" s="677"/>
      <c r="BC980" s="677"/>
      <c r="BD980" s="677"/>
      <c r="BE980" s="678">
        <v>0</v>
      </c>
      <c r="BF980" s="417"/>
      <c r="BG980" s="408"/>
      <c r="BH980" s="408"/>
      <c r="BI980" s="408"/>
      <c r="BJ980" s="408"/>
      <c r="BK980" s="408"/>
    </row>
    <row r="981" spans="1:63" s="390" customFormat="1" ht="12.75">
      <c r="A981" s="411"/>
      <c r="B981" s="360" t="s">
        <v>370</v>
      </c>
      <c r="C981" s="676">
        <v>0</v>
      </c>
      <c r="D981" s="677">
        <v>0</v>
      </c>
      <c r="E981" s="677">
        <v>0</v>
      </c>
      <c r="F981" s="677">
        <v>0</v>
      </c>
      <c r="G981" s="677">
        <v>0</v>
      </c>
      <c r="H981" s="677">
        <v>0</v>
      </c>
      <c r="I981" s="677">
        <v>0</v>
      </c>
      <c r="J981" s="677">
        <v>0</v>
      </c>
      <c r="K981" s="677">
        <v>0</v>
      </c>
      <c r="L981" s="677">
        <v>0</v>
      </c>
      <c r="M981" s="677">
        <v>0</v>
      </c>
      <c r="N981" s="678">
        <v>0</v>
      </c>
      <c r="O981" s="657"/>
      <c r="P981" s="658"/>
      <c r="Q981" s="658"/>
      <c r="R981" s="658"/>
      <c r="S981" s="658"/>
      <c r="T981" s="658"/>
      <c r="U981" s="658"/>
      <c r="V981" s="658"/>
      <c r="W981" s="658"/>
      <c r="X981" s="658"/>
      <c r="Y981" s="658"/>
      <c r="Z981" s="659"/>
      <c r="AA981" s="679">
        <v>0</v>
      </c>
      <c r="AB981" s="677">
        <v>0</v>
      </c>
      <c r="AC981" s="677">
        <v>0</v>
      </c>
      <c r="AD981" s="658">
        <v>0</v>
      </c>
      <c r="AE981" s="658">
        <v>0</v>
      </c>
      <c r="AF981" s="658"/>
      <c r="AG981" s="658"/>
      <c r="AH981" s="658"/>
      <c r="AI981" s="658"/>
      <c r="AJ981" s="658"/>
      <c r="AK981" s="658"/>
      <c r="AL981" s="658"/>
      <c r="AM981" s="658"/>
      <c r="AN981" s="658">
        <v>0</v>
      </c>
      <c r="AO981" s="658">
        <v>0</v>
      </c>
      <c r="AP981" s="658">
        <v>0</v>
      </c>
      <c r="AQ981" s="658">
        <v>0</v>
      </c>
      <c r="AR981" s="658">
        <v>0</v>
      </c>
      <c r="AS981" s="658">
        <v>0</v>
      </c>
      <c r="AT981" s="658">
        <v>0</v>
      </c>
      <c r="AU981" s="658">
        <v>0</v>
      </c>
      <c r="AV981" s="676"/>
      <c r="AW981" s="677"/>
      <c r="AX981" s="677"/>
      <c r="AY981" s="677"/>
      <c r="AZ981" s="677"/>
      <c r="BA981" s="677"/>
      <c r="BB981" s="677"/>
      <c r="BC981" s="677"/>
      <c r="BD981" s="677"/>
      <c r="BE981" s="678">
        <v>0</v>
      </c>
      <c r="BF981" s="417"/>
      <c r="BG981" s="408"/>
      <c r="BH981" s="408"/>
      <c r="BI981" s="408"/>
      <c r="BJ981" s="408"/>
      <c r="BK981" s="408"/>
    </row>
    <row r="982" spans="1:63" s="390" customFormat="1" ht="12.75">
      <c r="A982" s="411"/>
      <c r="B982" s="360" t="s">
        <v>371</v>
      </c>
      <c r="C982" s="676">
        <v>0</v>
      </c>
      <c r="D982" s="677">
        <v>0</v>
      </c>
      <c r="E982" s="677">
        <v>0</v>
      </c>
      <c r="F982" s="677">
        <v>0</v>
      </c>
      <c r="G982" s="677">
        <v>1.1299999999999999</v>
      </c>
      <c r="H982" s="677">
        <v>0</v>
      </c>
      <c r="I982" s="677">
        <v>0</v>
      </c>
      <c r="J982" s="677">
        <v>0</v>
      </c>
      <c r="K982" s="677">
        <v>0</v>
      </c>
      <c r="L982" s="677">
        <v>0</v>
      </c>
      <c r="M982" s="677">
        <v>1.1299999999999999</v>
      </c>
      <c r="N982" s="678">
        <v>0</v>
      </c>
      <c r="O982" s="657"/>
      <c r="P982" s="658"/>
      <c r="Q982" s="658"/>
      <c r="R982" s="658"/>
      <c r="S982" s="658"/>
      <c r="T982" s="658"/>
      <c r="U982" s="658"/>
      <c r="V982" s="658"/>
      <c r="W982" s="658"/>
      <c r="X982" s="658"/>
      <c r="Y982" s="658"/>
      <c r="Z982" s="659"/>
      <c r="AA982" s="679">
        <v>4.01734525</v>
      </c>
      <c r="AB982" s="677">
        <v>0</v>
      </c>
      <c r="AC982" s="677">
        <v>0</v>
      </c>
      <c r="AD982" s="658">
        <v>0</v>
      </c>
      <c r="AE982" s="658">
        <v>0</v>
      </c>
      <c r="AF982" s="658"/>
      <c r="AG982" s="658"/>
      <c r="AH982" s="658"/>
      <c r="AI982" s="658"/>
      <c r="AJ982" s="658"/>
      <c r="AK982" s="658"/>
      <c r="AL982" s="658"/>
      <c r="AM982" s="658"/>
      <c r="AN982" s="658">
        <v>1.1299999999999999</v>
      </c>
      <c r="AO982" s="658">
        <v>0</v>
      </c>
      <c r="AP982" s="658">
        <v>0</v>
      </c>
      <c r="AQ982" s="658">
        <v>0</v>
      </c>
      <c r="AR982" s="658">
        <v>0</v>
      </c>
      <c r="AS982" s="658">
        <v>0</v>
      </c>
      <c r="AT982" s="658">
        <v>1.1299999999999999</v>
      </c>
      <c r="AU982" s="658">
        <v>0</v>
      </c>
      <c r="AV982" s="676"/>
      <c r="AW982" s="677"/>
      <c r="AX982" s="677"/>
      <c r="AY982" s="677"/>
      <c r="AZ982" s="677"/>
      <c r="BA982" s="677"/>
      <c r="BB982" s="677">
        <v>4.01734525</v>
      </c>
      <c r="BC982" s="677"/>
      <c r="BD982" s="677"/>
      <c r="BE982" s="678">
        <v>4.01734525</v>
      </c>
      <c r="BF982" s="417"/>
      <c r="BG982" s="408"/>
      <c r="BH982" s="408"/>
      <c r="BI982" s="408"/>
      <c r="BJ982" s="408"/>
      <c r="BK982" s="408"/>
    </row>
    <row r="983" spans="1:63" s="390" customFormat="1" ht="12.75">
      <c r="A983" s="411"/>
      <c r="B983" s="360" t="s">
        <v>372</v>
      </c>
      <c r="C983" s="676">
        <v>0</v>
      </c>
      <c r="D983" s="677">
        <v>0</v>
      </c>
      <c r="E983" s="677">
        <v>0</v>
      </c>
      <c r="F983" s="677">
        <v>0</v>
      </c>
      <c r="G983" s="677">
        <v>0</v>
      </c>
      <c r="H983" s="677">
        <v>0</v>
      </c>
      <c r="I983" s="677">
        <v>0</v>
      </c>
      <c r="J983" s="677">
        <v>0</v>
      </c>
      <c r="K983" s="677">
        <v>0</v>
      </c>
      <c r="L983" s="677">
        <v>0</v>
      </c>
      <c r="M983" s="677">
        <v>0</v>
      </c>
      <c r="N983" s="678">
        <v>0</v>
      </c>
      <c r="O983" s="657"/>
      <c r="P983" s="658"/>
      <c r="Q983" s="658"/>
      <c r="R983" s="658"/>
      <c r="S983" s="658"/>
      <c r="T983" s="658"/>
      <c r="U983" s="658"/>
      <c r="V983" s="658"/>
      <c r="W983" s="658"/>
      <c r="X983" s="658"/>
      <c r="Y983" s="658"/>
      <c r="Z983" s="659"/>
      <c r="AA983" s="679">
        <v>0</v>
      </c>
      <c r="AB983" s="677">
        <v>0</v>
      </c>
      <c r="AC983" s="677">
        <v>0</v>
      </c>
      <c r="AD983" s="658">
        <v>0</v>
      </c>
      <c r="AE983" s="658">
        <v>0</v>
      </c>
      <c r="AF983" s="658"/>
      <c r="AG983" s="658"/>
      <c r="AH983" s="658"/>
      <c r="AI983" s="658"/>
      <c r="AJ983" s="658"/>
      <c r="AK983" s="658"/>
      <c r="AL983" s="658"/>
      <c r="AM983" s="658"/>
      <c r="AN983" s="658">
        <v>0</v>
      </c>
      <c r="AO983" s="658">
        <v>0</v>
      </c>
      <c r="AP983" s="658">
        <v>0</v>
      </c>
      <c r="AQ983" s="658">
        <v>0</v>
      </c>
      <c r="AR983" s="658">
        <v>0</v>
      </c>
      <c r="AS983" s="658">
        <v>0</v>
      </c>
      <c r="AT983" s="658">
        <v>0</v>
      </c>
      <c r="AU983" s="658">
        <v>0</v>
      </c>
      <c r="AV983" s="676"/>
      <c r="AW983" s="677"/>
      <c r="AX983" s="677"/>
      <c r="AY983" s="677"/>
      <c r="AZ983" s="677"/>
      <c r="BA983" s="677"/>
      <c r="BB983" s="677"/>
      <c r="BC983" s="677"/>
      <c r="BD983" s="677"/>
      <c r="BE983" s="678">
        <v>0</v>
      </c>
      <c r="BF983" s="417"/>
      <c r="BG983" s="408"/>
      <c r="BH983" s="408"/>
      <c r="BI983" s="408"/>
      <c r="BJ983" s="408"/>
      <c r="BK983" s="408"/>
    </row>
    <row r="984" spans="1:63" s="390" customFormat="1" ht="12.75">
      <c r="A984" s="411"/>
      <c r="B984" s="360" t="s">
        <v>373</v>
      </c>
      <c r="C984" s="676">
        <v>0</v>
      </c>
      <c r="D984" s="677">
        <v>0</v>
      </c>
      <c r="E984" s="677">
        <v>0</v>
      </c>
      <c r="F984" s="677">
        <v>0</v>
      </c>
      <c r="G984" s="677">
        <v>0</v>
      </c>
      <c r="H984" s="677">
        <v>1.26</v>
      </c>
      <c r="I984" s="677">
        <v>0</v>
      </c>
      <c r="J984" s="677">
        <v>0</v>
      </c>
      <c r="K984" s="677">
        <v>0</v>
      </c>
      <c r="L984" s="677">
        <v>0</v>
      </c>
      <c r="M984" s="677">
        <v>0</v>
      </c>
      <c r="N984" s="678">
        <v>1.26</v>
      </c>
      <c r="O984" s="657">
        <v>0</v>
      </c>
      <c r="P984" s="658">
        <v>0</v>
      </c>
      <c r="Q984" s="658">
        <v>0</v>
      </c>
      <c r="R984" s="658">
        <v>0</v>
      </c>
      <c r="S984" s="658">
        <v>0</v>
      </c>
      <c r="T984" s="658">
        <v>0</v>
      </c>
      <c r="U984" s="658">
        <v>0</v>
      </c>
      <c r="V984" s="658">
        <v>0</v>
      </c>
      <c r="W984" s="658">
        <v>0</v>
      </c>
      <c r="X984" s="658">
        <v>0</v>
      </c>
      <c r="Y984" s="658">
        <v>0</v>
      </c>
      <c r="Z984" s="659">
        <v>0</v>
      </c>
      <c r="AA984" s="679">
        <v>12.931807289999998</v>
      </c>
      <c r="AB984" s="677">
        <v>0</v>
      </c>
      <c r="AC984" s="677">
        <v>0</v>
      </c>
      <c r="AD984" s="658">
        <v>0</v>
      </c>
      <c r="AE984" s="658">
        <v>0</v>
      </c>
      <c r="AF984" s="658"/>
      <c r="AG984" s="658"/>
      <c r="AH984" s="658"/>
      <c r="AI984" s="658"/>
      <c r="AJ984" s="658"/>
      <c r="AK984" s="658"/>
      <c r="AL984" s="658"/>
      <c r="AM984" s="658"/>
      <c r="AN984" s="658">
        <v>0</v>
      </c>
      <c r="AO984" s="658">
        <v>1.26</v>
      </c>
      <c r="AP984" s="658">
        <v>0</v>
      </c>
      <c r="AQ984" s="658">
        <v>0</v>
      </c>
      <c r="AR984" s="658">
        <v>0</v>
      </c>
      <c r="AS984" s="658">
        <v>0</v>
      </c>
      <c r="AT984" s="658">
        <v>0</v>
      </c>
      <c r="AU984" s="658">
        <v>1.26</v>
      </c>
      <c r="AV984" s="676">
        <v>0</v>
      </c>
      <c r="AW984" s="677">
        <v>0</v>
      </c>
      <c r="AX984" s="677">
        <v>0</v>
      </c>
      <c r="AY984" s="677">
        <v>0</v>
      </c>
      <c r="AZ984" s="677">
        <v>0</v>
      </c>
      <c r="BA984" s="677">
        <v>0</v>
      </c>
      <c r="BB984" s="677">
        <v>12.931807289999998</v>
      </c>
      <c r="BC984" s="677">
        <v>0</v>
      </c>
      <c r="BD984" s="677">
        <v>0</v>
      </c>
      <c r="BE984" s="678">
        <v>12.931807289999998</v>
      </c>
      <c r="BF984" s="417"/>
      <c r="BG984" s="408"/>
      <c r="BH984" s="408"/>
      <c r="BI984" s="408"/>
      <c r="BJ984" s="408"/>
      <c r="BK984" s="408"/>
    </row>
    <row r="985" spans="1:63" s="390" customFormat="1" ht="12.75">
      <c r="A985" s="411"/>
      <c r="B985" s="360" t="s">
        <v>374</v>
      </c>
      <c r="C985" s="676">
        <v>0</v>
      </c>
      <c r="D985" s="677">
        <v>0</v>
      </c>
      <c r="E985" s="677">
        <v>0</v>
      </c>
      <c r="F985" s="677">
        <v>0</v>
      </c>
      <c r="G985" s="677">
        <v>0</v>
      </c>
      <c r="H985" s="677">
        <v>0</v>
      </c>
      <c r="I985" s="677">
        <v>0</v>
      </c>
      <c r="J985" s="677">
        <v>0</v>
      </c>
      <c r="K985" s="677">
        <v>0</v>
      </c>
      <c r="L985" s="677">
        <v>0</v>
      </c>
      <c r="M985" s="677">
        <v>0</v>
      </c>
      <c r="N985" s="678">
        <v>0</v>
      </c>
      <c r="O985" s="657"/>
      <c r="P985" s="658"/>
      <c r="Q985" s="658"/>
      <c r="R985" s="658"/>
      <c r="S985" s="658"/>
      <c r="T985" s="658"/>
      <c r="U985" s="658"/>
      <c r="V985" s="658"/>
      <c r="W985" s="658"/>
      <c r="X985" s="658"/>
      <c r="Y985" s="658"/>
      <c r="Z985" s="659"/>
      <c r="AA985" s="679">
        <v>0</v>
      </c>
      <c r="AB985" s="677">
        <v>0</v>
      </c>
      <c r="AC985" s="677">
        <v>0</v>
      </c>
      <c r="AD985" s="658">
        <v>0</v>
      </c>
      <c r="AE985" s="658">
        <v>0</v>
      </c>
      <c r="AF985" s="658"/>
      <c r="AG985" s="658"/>
      <c r="AH985" s="658"/>
      <c r="AI985" s="658"/>
      <c r="AJ985" s="658"/>
      <c r="AK985" s="658"/>
      <c r="AL985" s="658"/>
      <c r="AM985" s="658"/>
      <c r="AN985" s="658">
        <v>0</v>
      </c>
      <c r="AO985" s="658">
        <v>0</v>
      </c>
      <c r="AP985" s="658">
        <v>0</v>
      </c>
      <c r="AQ985" s="658">
        <v>0</v>
      </c>
      <c r="AR985" s="658">
        <v>0</v>
      </c>
      <c r="AS985" s="658">
        <v>0</v>
      </c>
      <c r="AT985" s="658">
        <v>0</v>
      </c>
      <c r="AU985" s="658">
        <v>0</v>
      </c>
      <c r="AV985" s="676"/>
      <c r="AW985" s="677"/>
      <c r="AX985" s="677"/>
      <c r="AY985" s="677"/>
      <c r="AZ985" s="677"/>
      <c r="BA985" s="677"/>
      <c r="BB985" s="677"/>
      <c r="BC985" s="677"/>
      <c r="BD985" s="677"/>
      <c r="BE985" s="678">
        <v>0</v>
      </c>
      <c r="BF985" s="417"/>
      <c r="BG985" s="408"/>
      <c r="BH985" s="408"/>
      <c r="BI985" s="408"/>
      <c r="BJ985" s="408"/>
      <c r="BK985" s="408"/>
    </row>
    <row r="986" spans="1:63" s="390" customFormat="1" ht="12.75">
      <c r="A986" s="411"/>
      <c r="B986" s="360" t="s">
        <v>375</v>
      </c>
      <c r="C986" s="676">
        <v>0</v>
      </c>
      <c r="D986" s="677">
        <v>0</v>
      </c>
      <c r="E986" s="677">
        <v>0</v>
      </c>
      <c r="F986" s="677">
        <v>0</v>
      </c>
      <c r="G986" s="677">
        <v>0</v>
      </c>
      <c r="H986" s="677">
        <v>0</v>
      </c>
      <c r="I986" s="677">
        <v>0</v>
      </c>
      <c r="J986" s="677">
        <v>0</v>
      </c>
      <c r="K986" s="677">
        <v>0</v>
      </c>
      <c r="L986" s="677">
        <v>0</v>
      </c>
      <c r="M986" s="677">
        <v>0</v>
      </c>
      <c r="N986" s="678">
        <v>0</v>
      </c>
      <c r="O986" s="657"/>
      <c r="P986" s="658"/>
      <c r="Q986" s="658"/>
      <c r="R986" s="658"/>
      <c r="S986" s="658"/>
      <c r="T986" s="658"/>
      <c r="U986" s="658"/>
      <c r="V986" s="658"/>
      <c r="W986" s="658"/>
      <c r="X986" s="658"/>
      <c r="Y986" s="658"/>
      <c r="Z986" s="659"/>
      <c r="AA986" s="679">
        <v>0</v>
      </c>
      <c r="AB986" s="677">
        <v>0</v>
      </c>
      <c r="AC986" s="677">
        <v>0</v>
      </c>
      <c r="AD986" s="658">
        <v>0</v>
      </c>
      <c r="AE986" s="658">
        <v>0</v>
      </c>
      <c r="AF986" s="658"/>
      <c r="AG986" s="658"/>
      <c r="AH986" s="658"/>
      <c r="AI986" s="658"/>
      <c r="AJ986" s="658"/>
      <c r="AK986" s="658"/>
      <c r="AL986" s="658"/>
      <c r="AM986" s="658"/>
      <c r="AN986" s="658">
        <v>0</v>
      </c>
      <c r="AO986" s="658">
        <v>0</v>
      </c>
      <c r="AP986" s="658">
        <v>0</v>
      </c>
      <c r="AQ986" s="658">
        <v>0</v>
      </c>
      <c r="AR986" s="658">
        <v>0</v>
      </c>
      <c r="AS986" s="658">
        <v>0</v>
      </c>
      <c r="AT986" s="658">
        <v>0</v>
      </c>
      <c r="AU986" s="658">
        <v>0</v>
      </c>
      <c r="AV986" s="676"/>
      <c r="AW986" s="677"/>
      <c r="AX986" s="677"/>
      <c r="AY986" s="677"/>
      <c r="AZ986" s="677"/>
      <c r="BA986" s="677"/>
      <c r="BB986" s="677"/>
      <c r="BC986" s="677"/>
      <c r="BD986" s="677"/>
      <c r="BE986" s="678">
        <v>0</v>
      </c>
      <c r="BF986" s="417"/>
      <c r="BG986" s="408"/>
      <c r="BH986" s="408"/>
      <c r="BI986" s="408"/>
      <c r="BJ986" s="408"/>
      <c r="BK986" s="408"/>
    </row>
    <row r="987" spans="1:63" s="390" customFormat="1" ht="12.75">
      <c r="A987" s="411"/>
      <c r="B987" s="360" t="s">
        <v>376</v>
      </c>
      <c r="C987" s="676">
        <v>0</v>
      </c>
      <c r="D987" s="677">
        <v>0</v>
      </c>
      <c r="E987" s="677">
        <v>0</v>
      </c>
      <c r="F987" s="677">
        <v>0</v>
      </c>
      <c r="G987" s="677">
        <v>0</v>
      </c>
      <c r="H987" s="677">
        <v>1.26</v>
      </c>
      <c r="I987" s="677">
        <v>0</v>
      </c>
      <c r="J987" s="677">
        <v>0</v>
      </c>
      <c r="K987" s="677">
        <v>0</v>
      </c>
      <c r="L987" s="677">
        <v>0</v>
      </c>
      <c r="M987" s="677">
        <v>0</v>
      </c>
      <c r="N987" s="678">
        <v>1.26</v>
      </c>
      <c r="O987" s="657"/>
      <c r="P987" s="658"/>
      <c r="Q987" s="658"/>
      <c r="R987" s="658"/>
      <c r="S987" s="658"/>
      <c r="T987" s="658"/>
      <c r="U987" s="658"/>
      <c r="V987" s="658"/>
      <c r="W987" s="658"/>
      <c r="X987" s="658"/>
      <c r="Y987" s="658"/>
      <c r="Z987" s="659"/>
      <c r="AA987" s="679">
        <v>12.931807289999998</v>
      </c>
      <c r="AB987" s="677">
        <v>0</v>
      </c>
      <c r="AC987" s="677">
        <v>0</v>
      </c>
      <c r="AD987" s="658">
        <v>0</v>
      </c>
      <c r="AE987" s="658">
        <v>0</v>
      </c>
      <c r="AF987" s="658"/>
      <c r="AG987" s="658"/>
      <c r="AH987" s="658"/>
      <c r="AI987" s="658"/>
      <c r="AJ987" s="658"/>
      <c r="AK987" s="658"/>
      <c r="AL987" s="658"/>
      <c r="AM987" s="658"/>
      <c r="AN987" s="658">
        <v>0</v>
      </c>
      <c r="AO987" s="658">
        <v>1.26</v>
      </c>
      <c r="AP987" s="658">
        <v>0</v>
      </c>
      <c r="AQ987" s="658">
        <v>0</v>
      </c>
      <c r="AR987" s="658">
        <v>0</v>
      </c>
      <c r="AS987" s="658">
        <v>0</v>
      </c>
      <c r="AT987" s="658">
        <v>0</v>
      </c>
      <c r="AU987" s="658">
        <v>1.26</v>
      </c>
      <c r="AV987" s="676"/>
      <c r="AW987" s="677"/>
      <c r="AX987" s="677"/>
      <c r="AY987" s="677"/>
      <c r="AZ987" s="677"/>
      <c r="BA987" s="677"/>
      <c r="BB987" s="677">
        <v>12.931807289999998</v>
      </c>
      <c r="BC987" s="677"/>
      <c r="BD987" s="677"/>
      <c r="BE987" s="678">
        <v>12.931807289999998</v>
      </c>
      <c r="BF987" s="417"/>
      <c r="BG987" s="408"/>
      <c r="BH987" s="408"/>
      <c r="BI987" s="408"/>
      <c r="BJ987" s="408"/>
      <c r="BK987" s="408"/>
    </row>
    <row r="988" spans="1:63" s="390" customFormat="1" ht="12.75">
      <c r="A988" s="411"/>
      <c r="B988" s="360" t="s">
        <v>377</v>
      </c>
      <c r="C988" s="676">
        <v>0</v>
      </c>
      <c r="D988" s="677">
        <v>0</v>
      </c>
      <c r="E988" s="677">
        <v>0</v>
      </c>
      <c r="F988" s="677">
        <v>0</v>
      </c>
      <c r="G988" s="677">
        <v>0</v>
      </c>
      <c r="H988" s="677">
        <v>0</v>
      </c>
      <c r="I988" s="677">
        <v>0</v>
      </c>
      <c r="J988" s="677">
        <v>0</v>
      </c>
      <c r="K988" s="677">
        <v>0</v>
      </c>
      <c r="L988" s="677">
        <v>0</v>
      </c>
      <c r="M988" s="677">
        <v>0</v>
      </c>
      <c r="N988" s="678">
        <v>0</v>
      </c>
      <c r="O988" s="657"/>
      <c r="P988" s="658"/>
      <c r="Q988" s="658"/>
      <c r="R988" s="658"/>
      <c r="S988" s="658"/>
      <c r="T988" s="658"/>
      <c r="U988" s="658"/>
      <c r="V988" s="658"/>
      <c r="W988" s="658"/>
      <c r="X988" s="658"/>
      <c r="Y988" s="658"/>
      <c r="Z988" s="659"/>
      <c r="AA988" s="679">
        <v>0</v>
      </c>
      <c r="AB988" s="677">
        <v>0</v>
      </c>
      <c r="AC988" s="677">
        <v>0</v>
      </c>
      <c r="AD988" s="658">
        <v>0</v>
      </c>
      <c r="AE988" s="658">
        <v>0</v>
      </c>
      <c r="AF988" s="658"/>
      <c r="AG988" s="658"/>
      <c r="AH988" s="658"/>
      <c r="AI988" s="658"/>
      <c r="AJ988" s="658"/>
      <c r="AK988" s="658"/>
      <c r="AL988" s="658"/>
      <c r="AM988" s="658"/>
      <c r="AN988" s="658">
        <v>0</v>
      </c>
      <c r="AO988" s="658">
        <v>0</v>
      </c>
      <c r="AP988" s="658">
        <v>0</v>
      </c>
      <c r="AQ988" s="658">
        <v>0</v>
      </c>
      <c r="AR988" s="658">
        <v>0</v>
      </c>
      <c r="AS988" s="658">
        <v>0</v>
      </c>
      <c r="AT988" s="658">
        <v>0</v>
      </c>
      <c r="AU988" s="658">
        <v>0</v>
      </c>
      <c r="AV988" s="676"/>
      <c r="AW988" s="677"/>
      <c r="AX988" s="677"/>
      <c r="AY988" s="677"/>
      <c r="AZ988" s="677"/>
      <c r="BA988" s="677"/>
      <c r="BB988" s="677"/>
      <c r="BC988" s="677"/>
      <c r="BD988" s="677"/>
      <c r="BE988" s="678">
        <v>0</v>
      </c>
      <c r="BF988" s="417"/>
      <c r="BG988" s="408"/>
      <c r="BH988" s="408"/>
      <c r="BI988" s="408"/>
      <c r="BJ988" s="408"/>
      <c r="BK988" s="408"/>
    </row>
    <row r="989" spans="1:63" s="390" customFormat="1" ht="12.75">
      <c r="A989" s="411"/>
      <c r="B989" s="360" t="s">
        <v>67</v>
      </c>
      <c r="C989" s="676">
        <v>0</v>
      </c>
      <c r="D989" s="677">
        <v>0</v>
      </c>
      <c r="E989" s="677">
        <v>0</v>
      </c>
      <c r="F989" s="677">
        <v>0</v>
      </c>
      <c r="G989" s="677">
        <v>0</v>
      </c>
      <c r="H989" s="677">
        <v>0</v>
      </c>
      <c r="I989" s="677">
        <v>0</v>
      </c>
      <c r="J989" s="677">
        <v>0</v>
      </c>
      <c r="K989" s="677">
        <v>0</v>
      </c>
      <c r="L989" s="677">
        <v>0</v>
      </c>
      <c r="M989" s="677">
        <v>0</v>
      </c>
      <c r="N989" s="678">
        <v>0</v>
      </c>
      <c r="O989" s="657"/>
      <c r="P989" s="658"/>
      <c r="Q989" s="658"/>
      <c r="R989" s="658"/>
      <c r="S989" s="658"/>
      <c r="T989" s="658"/>
      <c r="U989" s="658"/>
      <c r="V989" s="658"/>
      <c r="W989" s="658"/>
      <c r="X989" s="658"/>
      <c r="Y989" s="658"/>
      <c r="Z989" s="659"/>
      <c r="AA989" s="679">
        <v>0</v>
      </c>
      <c r="AB989" s="677">
        <v>0</v>
      </c>
      <c r="AC989" s="677">
        <v>0</v>
      </c>
      <c r="AD989" s="658">
        <v>0</v>
      </c>
      <c r="AE989" s="658">
        <v>0</v>
      </c>
      <c r="AF989" s="658"/>
      <c r="AG989" s="658"/>
      <c r="AH989" s="658"/>
      <c r="AI989" s="658"/>
      <c r="AJ989" s="658"/>
      <c r="AK989" s="658"/>
      <c r="AL989" s="658"/>
      <c r="AM989" s="658"/>
      <c r="AN989" s="658">
        <v>0</v>
      </c>
      <c r="AO989" s="658">
        <v>0</v>
      </c>
      <c r="AP989" s="658">
        <v>0</v>
      </c>
      <c r="AQ989" s="658">
        <v>0</v>
      </c>
      <c r="AR989" s="658">
        <v>0</v>
      </c>
      <c r="AS989" s="658">
        <v>0</v>
      </c>
      <c r="AT989" s="658">
        <v>0</v>
      </c>
      <c r="AU989" s="658">
        <v>0</v>
      </c>
      <c r="AV989" s="676"/>
      <c r="AW989" s="677"/>
      <c r="AX989" s="677"/>
      <c r="AY989" s="677"/>
      <c r="AZ989" s="677"/>
      <c r="BA989" s="677"/>
      <c r="BB989" s="677"/>
      <c r="BC989" s="677"/>
      <c r="BD989" s="677"/>
      <c r="BE989" s="678">
        <v>0</v>
      </c>
      <c r="BF989" s="417"/>
      <c r="BG989" s="408"/>
      <c r="BH989" s="408"/>
      <c r="BI989" s="408"/>
      <c r="BJ989" s="408"/>
      <c r="BK989" s="408"/>
    </row>
    <row r="990" spans="1:63" s="416" customFormat="1" ht="25.5">
      <c r="A990" s="411">
        <v>37</v>
      </c>
      <c r="B990" s="413" t="s">
        <v>107</v>
      </c>
      <c r="C990" s="657">
        <v>0</v>
      </c>
      <c r="D990" s="658">
        <v>0</v>
      </c>
      <c r="E990" s="658">
        <v>0</v>
      </c>
      <c r="F990" s="658">
        <v>0</v>
      </c>
      <c r="G990" s="658">
        <v>2.15</v>
      </c>
      <c r="H990" s="658">
        <v>0</v>
      </c>
      <c r="I990" s="658">
        <v>0</v>
      </c>
      <c r="J990" s="658">
        <v>0</v>
      </c>
      <c r="K990" s="658">
        <v>0</v>
      </c>
      <c r="L990" s="658">
        <v>0</v>
      </c>
      <c r="M990" s="658">
        <v>2.15</v>
      </c>
      <c r="N990" s="659">
        <v>0</v>
      </c>
      <c r="O990" s="689">
        <v>0</v>
      </c>
      <c r="P990" s="690">
        <v>0</v>
      </c>
      <c r="Q990" s="690">
        <v>0</v>
      </c>
      <c r="R990" s="690">
        <v>0</v>
      </c>
      <c r="S990" s="690">
        <v>0</v>
      </c>
      <c r="T990" s="690">
        <v>0</v>
      </c>
      <c r="U990" s="690">
        <v>0</v>
      </c>
      <c r="V990" s="690">
        <v>0</v>
      </c>
      <c r="W990" s="690">
        <v>0</v>
      </c>
      <c r="X990" s="690">
        <v>0</v>
      </c>
      <c r="Y990" s="690">
        <v>0</v>
      </c>
      <c r="Z990" s="691">
        <v>0</v>
      </c>
      <c r="AA990" s="674">
        <v>11.864406779999999</v>
      </c>
      <c r="AB990" s="677">
        <v>0</v>
      </c>
      <c r="AC990" s="677">
        <v>0</v>
      </c>
      <c r="AD990" s="690">
        <v>0</v>
      </c>
      <c r="AE990" s="690">
        <v>0</v>
      </c>
      <c r="AF990" s="690"/>
      <c r="AG990" s="690"/>
      <c r="AH990" s="690"/>
      <c r="AI990" s="690"/>
      <c r="AJ990" s="690"/>
      <c r="AK990" s="690"/>
      <c r="AL990" s="690"/>
      <c r="AM990" s="690"/>
      <c r="AN990" s="690">
        <v>2.15</v>
      </c>
      <c r="AO990" s="690">
        <v>0</v>
      </c>
      <c r="AP990" s="690">
        <v>0</v>
      </c>
      <c r="AQ990" s="690">
        <v>0</v>
      </c>
      <c r="AR990" s="690">
        <v>0</v>
      </c>
      <c r="AS990" s="690">
        <v>0</v>
      </c>
      <c r="AT990" s="690">
        <v>2.15</v>
      </c>
      <c r="AU990" s="690">
        <v>0</v>
      </c>
      <c r="AV990" s="657">
        <v>0</v>
      </c>
      <c r="AW990" s="658">
        <v>0</v>
      </c>
      <c r="AX990" s="658">
        <v>0</v>
      </c>
      <c r="AY990" s="658">
        <v>0</v>
      </c>
      <c r="AZ990" s="658">
        <v>0</v>
      </c>
      <c r="BA990" s="658">
        <v>0</v>
      </c>
      <c r="BB990" s="658">
        <v>11.864406779999999</v>
      </c>
      <c r="BC990" s="658">
        <v>0</v>
      </c>
      <c r="BD990" s="658">
        <v>0</v>
      </c>
      <c r="BE990" s="673">
        <v>11.864406779999999</v>
      </c>
      <c r="BF990" s="417"/>
    </row>
    <row r="991" spans="1:63" s="390" customFormat="1" ht="12.75">
      <c r="A991" s="411"/>
      <c r="B991" s="360" t="s">
        <v>361</v>
      </c>
      <c r="C991" s="676">
        <v>0</v>
      </c>
      <c r="D991" s="677">
        <v>0</v>
      </c>
      <c r="E991" s="677">
        <v>0</v>
      </c>
      <c r="F991" s="677">
        <v>0</v>
      </c>
      <c r="G991" s="677">
        <v>2.15</v>
      </c>
      <c r="H991" s="677">
        <v>0</v>
      </c>
      <c r="I991" s="677">
        <v>0</v>
      </c>
      <c r="J991" s="677">
        <v>0</v>
      </c>
      <c r="K991" s="677">
        <v>0</v>
      </c>
      <c r="L991" s="677">
        <v>0</v>
      </c>
      <c r="M991" s="677">
        <v>2.15</v>
      </c>
      <c r="N991" s="678">
        <v>0</v>
      </c>
      <c r="O991" s="657">
        <v>0</v>
      </c>
      <c r="P991" s="658">
        <v>0</v>
      </c>
      <c r="Q991" s="658">
        <v>0</v>
      </c>
      <c r="R991" s="658">
        <v>0</v>
      </c>
      <c r="S991" s="658">
        <v>0</v>
      </c>
      <c r="T991" s="658">
        <v>0</v>
      </c>
      <c r="U991" s="658">
        <v>0</v>
      </c>
      <c r="V991" s="658">
        <v>0</v>
      </c>
      <c r="W991" s="658">
        <v>0</v>
      </c>
      <c r="X991" s="658">
        <v>0</v>
      </c>
      <c r="Y991" s="658">
        <v>0</v>
      </c>
      <c r="Z991" s="659">
        <v>0</v>
      </c>
      <c r="AA991" s="679">
        <v>11.864406779999999</v>
      </c>
      <c r="AB991" s="677">
        <v>0</v>
      </c>
      <c r="AC991" s="677">
        <v>0</v>
      </c>
      <c r="AD991" s="658">
        <v>0</v>
      </c>
      <c r="AE991" s="658">
        <v>0</v>
      </c>
      <c r="AF991" s="658"/>
      <c r="AG991" s="658"/>
      <c r="AH991" s="658"/>
      <c r="AI991" s="658"/>
      <c r="AJ991" s="658"/>
      <c r="AK991" s="658"/>
      <c r="AL991" s="658"/>
      <c r="AM991" s="658"/>
      <c r="AN991" s="658">
        <v>2.15</v>
      </c>
      <c r="AO991" s="658">
        <v>0</v>
      </c>
      <c r="AP991" s="658">
        <v>0</v>
      </c>
      <c r="AQ991" s="658">
        <v>0</v>
      </c>
      <c r="AR991" s="658">
        <v>0</v>
      </c>
      <c r="AS991" s="658">
        <v>0</v>
      </c>
      <c r="AT991" s="658">
        <v>2.15</v>
      </c>
      <c r="AU991" s="658">
        <v>0</v>
      </c>
      <c r="AV991" s="676">
        <v>0</v>
      </c>
      <c r="AW991" s="677">
        <v>0</v>
      </c>
      <c r="AX991" s="677">
        <v>0</v>
      </c>
      <c r="AY991" s="677">
        <v>0</v>
      </c>
      <c r="AZ991" s="677">
        <v>0</v>
      </c>
      <c r="BA991" s="677">
        <v>0</v>
      </c>
      <c r="BB991" s="677">
        <v>11.864406779999999</v>
      </c>
      <c r="BC991" s="677">
        <v>0</v>
      </c>
      <c r="BD991" s="677">
        <v>0</v>
      </c>
      <c r="BE991" s="678">
        <v>11.864406779999999</v>
      </c>
      <c r="BF991" s="417"/>
      <c r="BG991" s="408"/>
      <c r="BH991" s="408"/>
      <c r="BI991" s="408"/>
      <c r="BJ991" s="408"/>
      <c r="BK991" s="408"/>
    </row>
    <row r="992" spans="1:63" s="390" customFormat="1" ht="12.75">
      <c r="A992" s="411"/>
      <c r="B992" s="360" t="s">
        <v>362</v>
      </c>
      <c r="C992" s="676">
        <v>0</v>
      </c>
      <c r="D992" s="677">
        <v>0</v>
      </c>
      <c r="E992" s="677">
        <v>0</v>
      </c>
      <c r="F992" s="677">
        <v>0</v>
      </c>
      <c r="G992" s="677">
        <v>2.15</v>
      </c>
      <c r="H992" s="677">
        <v>0</v>
      </c>
      <c r="I992" s="677">
        <v>0</v>
      </c>
      <c r="J992" s="677">
        <v>0</v>
      </c>
      <c r="K992" s="677">
        <v>0</v>
      </c>
      <c r="L992" s="677">
        <v>0</v>
      </c>
      <c r="M992" s="677">
        <v>2.15</v>
      </c>
      <c r="N992" s="678">
        <v>0</v>
      </c>
      <c r="O992" s="657">
        <v>0</v>
      </c>
      <c r="P992" s="658">
        <v>0</v>
      </c>
      <c r="Q992" s="658">
        <v>0</v>
      </c>
      <c r="R992" s="658">
        <v>0</v>
      </c>
      <c r="S992" s="658">
        <v>0</v>
      </c>
      <c r="T992" s="658">
        <v>0</v>
      </c>
      <c r="U992" s="658">
        <v>0</v>
      </c>
      <c r="V992" s="658">
        <v>0</v>
      </c>
      <c r="W992" s="658">
        <v>0</v>
      </c>
      <c r="X992" s="658">
        <v>0</v>
      </c>
      <c r="Y992" s="658">
        <v>0</v>
      </c>
      <c r="Z992" s="659">
        <v>0</v>
      </c>
      <c r="AA992" s="679">
        <v>11.864406779999999</v>
      </c>
      <c r="AB992" s="677">
        <v>0</v>
      </c>
      <c r="AC992" s="677">
        <v>0</v>
      </c>
      <c r="AD992" s="658">
        <v>0</v>
      </c>
      <c r="AE992" s="658">
        <v>0</v>
      </c>
      <c r="AF992" s="658"/>
      <c r="AG992" s="658"/>
      <c r="AH992" s="658"/>
      <c r="AI992" s="658"/>
      <c r="AJ992" s="658"/>
      <c r="AK992" s="658"/>
      <c r="AL992" s="658"/>
      <c r="AM992" s="658"/>
      <c r="AN992" s="658">
        <v>2.15</v>
      </c>
      <c r="AO992" s="658">
        <v>0</v>
      </c>
      <c r="AP992" s="658">
        <v>0</v>
      </c>
      <c r="AQ992" s="658">
        <v>0</v>
      </c>
      <c r="AR992" s="658">
        <v>0</v>
      </c>
      <c r="AS992" s="658">
        <v>0</v>
      </c>
      <c r="AT992" s="658">
        <v>2.15</v>
      </c>
      <c r="AU992" s="658">
        <v>0</v>
      </c>
      <c r="AV992" s="676">
        <v>0</v>
      </c>
      <c r="AW992" s="677">
        <v>0</v>
      </c>
      <c r="AX992" s="677">
        <v>0</v>
      </c>
      <c r="AY992" s="677">
        <v>0</v>
      </c>
      <c r="AZ992" s="677">
        <v>0</v>
      </c>
      <c r="BA992" s="677">
        <v>0</v>
      </c>
      <c r="BB992" s="677">
        <v>11.864406779999999</v>
      </c>
      <c r="BC992" s="677">
        <v>0</v>
      </c>
      <c r="BD992" s="677">
        <v>0</v>
      </c>
      <c r="BE992" s="678">
        <v>11.864406779999999</v>
      </c>
      <c r="BF992" s="417"/>
      <c r="BG992" s="408"/>
      <c r="BH992" s="408"/>
      <c r="BI992" s="408"/>
      <c r="BJ992" s="408"/>
      <c r="BK992" s="408"/>
    </row>
    <row r="993" spans="1:63" s="390" customFormat="1" ht="12.75">
      <c r="A993" s="411"/>
      <c r="B993" s="360" t="s">
        <v>363</v>
      </c>
      <c r="C993" s="676">
        <v>0</v>
      </c>
      <c r="D993" s="677">
        <v>0</v>
      </c>
      <c r="E993" s="677">
        <v>0</v>
      </c>
      <c r="F993" s="677">
        <v>0</v>
      </c>
      <c r="G993" s="677">
        <v>0</v>
      </c>
      <c r="H993" s="677">
        <v>0</v>
      </c>
      <c r="I993" s="677">
        <v>0</v>
      </c>
      <c r="J993" s="677">
        <v>0</v>
      </c>
      <c r="K993" s="677">
        <v>0</v>
      </c>
      <c r="L993" s="677">
        <v>0</v>
      </c>
      <c r="M993" s="677">
        <v>0</v>
      </c>
      <c r="N993" s="678">
        <v>0</v>
      </c>
      <c r="O993" s="657">
        <v>0</v>
      </c>
      <c r="P993" s="658">
        <v>0</v>
      </c>
      <c r="Q993" s="658">
        <v>0</v>
      </c>
      <c r="R993" s="658">
        <v>0</v>
      </c>
      <c r="S993" s="658">
        <v>0</v>
      </c>
      <c r="T993" s="658">
        <v>0</v>
      </c>
      <c r="U993" s="658">
        <v>0</v>
      </c>
      <c r="V993" s="658">
        <v>0</v>
      </c>
      <c r="W993" s="658">
        <v>0</v>
      </c>
      <c r="X993" s="658">
        <v>0</v>
      </c>
      <c r="Y993" s="658">
        <v>0</v>
      </c>
      <c r="Z993" s="659">
        <v>0</v>
      </c>
      <c r="AA993" s="679">
        <v>0</v>
      </c>
      <c r="AB993" s="677">
        <v>0</v>
      </c>
      <c r="AC993" s="677">
        <v>0</v>
      </c>
      <c r="AD993" s="658">
        <v>0</v>
      </c>
      <c r="AE993" s="658">
        <v>0</v>
      </c>
      <c r="AF993" s="658"/>
      <c r="AG993" s="658"/>
      <c r="AH993" s="658"/>
      <c r="AI993" s="658"/>
      <c r="AJ993" s="658"/>
      <c r="AK993" s="658"/>
      <c r="AL993" s="658"/>
      <c r="AM993" s="658"/>
      <c r="AN993" s="658">
        <v>0</v>
      </c>
      <c r="AO993" s="658">
        <v>0</v>
      </c>
      <c r="AP993" s="658">
        <v>0</v>
      </c>
      <c r="AQ993" s="658">
        <v>0</v>
      </c>
      <c r="AR993" s="658">
        <v>0</v>
      </c>
      <c r="AS993" s="658">
        <v>0</v>
      </c>
      <c r="AT993" s="658">
        <v>0</v>
      </c>
      <c r="AU993" s="658">
        <v>0</v>
      </c>
      <c r="AV993" s="676">
        <v>0</v>
      </c>
      <c r="AW993" s="677">
        <v>0</v>
      </c>
      <c r="AX993" s="677">
        <v>0</v>
      </c>
      <c r="AY993" s="677">
        <v>0</v>
      </c>
      <c r="AZ993" s="677">
        <v>0</v>
      </c>
      <c r="BA993" s="677">
        <v>0</v>
      </c>
      <c r="BB993" s="677">
        <v>0</v>
      </c>
      <c r="BC993" s="677">
        <v>0</v>
      </c>
      <c r="BD993" s="677">
        <v>0</v>
      </c>
      <c r="BE993" s="678">
        <v>0</v>
      </c>
      <c r="BF993" s="417"/>
      <c r="BG993" s="408"/>
      <c r="BH993" s="408"/>
      <c r="BI993" s="408"/>
      <c r="BJ993" s="408"/>
      <c r="BK993" s="408"/>
    </row>
    <row r="994" spans="1:63" s="390" customFormat="1" ht="12.75">
      <c r="A994" s="411"/>
      <c r="B994" s="360" t="s">
        <v>364</v>
      </c>
      <c r="C994" s="676">
        <v>0</v>
      </c>
      <c r="D994" s="677">
        <v>0</v>
      </c>
      <c r="E994" s="677">
        <v>0</v>
      </c>
      <c r="F994" s="677">
        <v>0</v>
      </c>
      <c r="G994" s="677">
        <v>0</v>
      </c>
      <c r="H994" s="677">
        <v>0</v>
      </c>
      <c r="I994" s="677">
        <v>0</v>
      </c>
      <c r="J994" s="677">
        <v>0</v>
      </c>
      <c r="K994" s="677">
        <v>0</v>
      </c>
      <c r="L994" s="677">
        <v>0</v>
      </c>
      <c r="M994" s="677">
        <v>0</v>
      </c>
      <c r="N994" s="678">
        <v>0</v>
      </c>
      <c r="O994" s="657"/>
      <c r="P994" s="658"/>
      <c r="Q994" s="658"/>
      <c r="R994" s="658"/>
      <c r="S994" s="658"/>
      <c r="T994" s="658"/>
      <c r="U994" s="658"/>
      <c r="V994" s="658"/>
      <c r="W994" s="658"/>
      <c r="X994" s="658"/>
      <c r="Y994" s="658"/>
      <c r="Z994" s="659"/>
      <c r="AA994" s="679">
        <v>0</v>
      </c>
      <c r="AB994" s="677">
        <v>0</v>
      </c>
      <c r="AC994" s="677">
        <v>0</v>
      </c>
      <c r="AD994" s="658">
        <v>0</v>
      </c>
      <c r="AE994" s="658">
        <v>0</v>
      </c>
      <c r="AF994" s="658"/>
      <c r="AG994" s="658"/>
      <c r="AH994" s="658"/>
      <c r="AI994" s="658"/>
      <c r="AJ994" s="658"/>
      <c r="AK994" s="658"/>
      <c r="AL994" s="658"/>
      <c r="AM994" s="658"/>
      <c r="AN994" s="658">
        <v>0</v>
      </c>
      <c r="AO994" s="658">
        <v>0</v>
      </c>
      <c r="AP994" s="658">
        <v>0</v>
      </c>
      <c r="AQ994" s="658">
        <v>0</v>
      </c>
      <c r="AR994" s="658">
        <v>0</v>
      </c>
      <c r="AS994" s="658">
        <v>0</v>
      </c>
      <c r="AT994" s="658">
        <v>0</v>
      </c>
      <c r="AU994" s="658">
        <v>0</v>
      </c>
      <c r="AV994" s="676"/>
      <c r="AW994" s="677"/>
      <c r="AX994" s="677"/>
      <c r="AY994" s="677"/>
      <c r="AZ994" s="677"/>
      <c r="BA994" s="677"/>
      <c r="BB994" s="677"/>
      <c r="BC994" s="677"/>
      <c r="BD994" s="677"/>
      <c r="BE994" s="678">
        <v>0</v>
      </c>
      <c r="BF994" s="417"/>
      <c r="BG994" s="408"/>
      <c r="BH994" s="408"/>
      <c r="BI994" s="408"/>
      <c r="BJ994" s="408"/>
      <c r="BK994" s="408"/>
    </row>
    <row r="995" spans="1:63" s="390" customFormat="1" ht="12.75">
      <c r="A995" s="411"/>
      <c r="B995" s="360" t="s">
        <v>365</v>
      </c>
      <c r="C995" s="676">
        <v>0</v>
      </c>
      <c r="D995" s="677">
        <v>0</v>
      </c>
      <c r="E995" s="677">
        <v>0</v>
      </c>
      <c r="F995" s="677">
        <v>0</v>
      </c>
      <c r="G995" s="677">
        <v>0</v>
      </c>
      <c r="H995" s="677">
        <v>0</v>
      </c>
      <c r="I995" s="677">
        <v>0</v>
      </c>
      <c r="J995" s="677">
        <v>0</v>
      </c>
      <c r="K995" s="677">
        <v>0</v>
      </c>
      <c r="L995" s="677">
        <v>0</v>
      </c>
      <c r="M995" s="677">
        <v>0</v>
      </c>
      <c r="N995" s="678">
        <v>0</v>
      </c>
      <c r="O995" s="657"/>
      <c r="P995" s="658"/>
      <c r="Q995" s="658"/>
      <c r="R995" s="658"/>
      <c r="S995" s="658"/>
      <c r="T995" s="658"/>
      <c r="U995" s="658"/>
      <c r="V995" s="658"/>
      <c r="W995" s="658"/>
      <c r="X995" s="658"/>
      <c r="Y995" s="658"/>
      <c r="Z995" s="659"/>
      <c r="AA995" s="679">
        <v>0</v>
      </c>
      <c r="AB995" s="677">
        <v>0</v>
      </c>
      <c r="AC995" s="677">
        <v>0</v>
      </c>
      <c r="AD995" s="658">
        <v>0</v>
      </c>
      <c r="AE995" s="658">
        <v>0</v>
      </c>
      <c r="AF995" s="658"/>
      <c r="AG995" s="658"/>
      <c r="AH995" s="658"/>
      <c r="AI995" s="658"/>
      <c r="AJ995" s="658"/>
      <c r="AK995" s="658"/>
      <c r="AL995" s="658"/>
      <c r="AM995" s="658"/>
      <c r="AN995" s="658">
        <v>0</v>
      </c>
      <c r="AO995" s="658">
        <v>0</v>
      </c>
      <c r="AP995" s="658">
        <v>0</v>
      </c>
      <c r="AQ995" s="658">
        <v>0</v>
      </c>
      <c r="AR995" s="658">
        <v>0</v>
      </c>
      <c r="AS995" s="658">
        <v>0</v>
      </c>
      <c r="AT995" s="658">
        <v>0</v>
      </c>
      <c r="AU995" s="658">
        <v>0</v>
      </c>
      <c r="AV995" s="676"/>
      <c r="AW995" s="677"/>
      <c r="AX995" s="677"/>
      <c r="AY995" s="677"/>
      <c r="AZ995" s="677"/>
      <c r="BA995" s="677"/>
      <c r="BB995" s="677"/>
      <c r="BC995" s="677"/>
      <c r="BD995" s="677"/>
      <c r="BE995" s="678">
        <v>0</v>
      </c>
      <c r="BF995" s="417"/>
      <c r="BG995" s="408"/>
      <c r="BH995" s="408"/>
      <c r="BI995" s="408"/>
      <c r="BJ995" s="408"/>
      <c r="BK995" s="408"/>
    </row>
    <row r="996" spans="1:63" s="390" customFormat="1" ht="12.75">
      <c r="A996" s="411"/>
      <c r="B996" s="360" t="s">
        <v>366</v>
      </c>
      <c r="C996" s="676">
        <v>0</v>
      </c>
      <c r="D996" s="677">
        <v>0</v>
      </c>
      <c r="E996" s="677">
        <v>0</v>
      </c>
      <c r="F996" s="677">
        <v>0</v>
      </c>
      <c r="G996" s="677">
        <v>0</v>
      </c>
      <c r="H996" s="677">
        <v>0</v>
      </c>
      <c r="I996" s="677">
        <v>0</v>
      </c>
      <c r="J996" s="677">
        <v>0</v>
      </c>
      <c r="K996" s="677">
        <v>0</v>
      </c>
      <c r="L996" s="677">
        <v>0</v>
      </c>
      <c r="M996" s="677">
        <v>0</v>
      </c>
      <c r="N996" s="678">
        <v>0</v>
      </c>
      <c r="O996" s="657"/>
      <c r="P996" s="658"/>
      <c r="Q996" s="658"/>
      <c r="R996" s="658"/>
      <c r="S996" s="658"/>
      <c r="T996" s="658"/>
      <c r="U996" s="658"/>
      <c r="V996" s="658"/>
      <c r="W996" s="658"/>
      <c r="X996" s="658"/>
      <c r="Y996" s="658"/>
      <c r="Z996" s="659"/>
      <c r="AA996" s="679">
        <v>0</v>
      </c>
      <c r="AB996" s="677">
        <v>0</v>
      </c>
      <c r="AC996" s="677">
        <v>0</v>
      </c>
      <c r="AD996" s="658">
        <v>0</v>
      </c>
      <c r="AE996" s="658">
        <v>0</v>
      </c>
      <c r="AF996" s="658"/>
      <c r="AG996" s="658"/>
      <c r="AH996" s="658"/>
      <c r="AI996" s="658"/>
      <c r="AJ996" s="658"/>
      <c r="AK996" s="658"/>
      <c r="AL996" s="658"/>
      <c r="AM996" s="658"/>
      <c r="AN996" s="658">
        <v>0</v>
      </c>
      <c r="AO996" s="658">
        <v>0</v>
      </c>
      <c r="AP996" s="658">
        <v>0</v>
      </c>
      <c r="AQ996" s="658">
        <v>0</v>
      </c>
      <c r="AR996" s="658">
        <v>0</v>
      </c>
      <c r="AS996" s="658">
        <v>0</v>
      </c>
      <c r="AT996" s="658">
        <v>0</v>
      </c>
      <c r="AU996" s="658">
        <v>0</v>
      </c>
      <c r="AV996" s="676"/>
      <c r="AW996" s="677"/>
      <c r="AX996" s="677"/>
      <c r="AY996" s="677"/>
      <c r="AZ996" s="677"/>
      <c r="BA996" s="677"/>
      <c r="BB996" s="677"/>
      <c r="BC996" s="677"/>
      <c r="BD996" s="677"/>
      <c r="BE996" s="678">
        <v>0</v>
      </c>
      <c r="BF996" s="417"/>
      <c r="BG996" s="408"/>
      <c r="BH996" s="408"/>
      <c r="BI996" s="408"/>
      <c r="BJ996" s="408"/>
      <c r="BK996" s="408"/>
    </row>
    <row r="997" spans="1:63" s="390" customFormat="1" ht="12.75">
      <c r="A997" s="411"/>
      <c r="B997" s="360" t="s">
        <v>367</v>
      </c>
      <c r="C997" s="676">
        <v>0</v>
      </c>
      <c r="D997" s="677">
        <v>0</v>
      </c>
      <c r="E997" s="677">
        <v>0</v>
      </c>
      <c r="F997" s="677">
        <v>0</v>
      </c>
      <c r="G997" s="677">
        <v>0</v>
      </c>
      <c r="H997" s="677">
        <v>0</v>
      </c>
      <c r="I997" s="677">
        <v>0</v>
      </c>
      <c r="J997" s="677">
        <v>0</v>
      </c>
      <c r="K997" s="677">
        <v>0</v>
      </c>
      <c r="L997" s="677">
        <v>0</v>
      </c>
      <c r="M997" s="677">
        <v>0</v>
      </c>
      <c r="N997" s="678">
        <v>0</v>
      </c>
      <c r="O997" s="657"/>
      <c r="P997" s="658"/>
      <c r="Q997" s="658"/>
      <c r="R997" s="658"/>
      <c r="S997" s="658"/>
      <c r="T997" s="658"/>
      <c r="U997" s="658"/>
      <c r="V997" s="658"/>
      <c r="W997" s="658"/>
      <c r="X997" s="658"/>
      <c r="Y997" s="658"/>
      <c r="Z997" s="659"/>
      <c r="AA997" s="679">
        <v>0</v>
      </c>
      <c r="AB997" s="677">
        <v>0</v>
      </c>
      <c r="AC997" s="677">
        <v>0</v>
      </c>
      <c r="AD997" s="658">
        <v>0</v>
      </c>
      <c r="AE997" s="658">
        <v>0</v>
      </c>
      <c r="AF997" s="658"/>
      <c r="AG997" s="658"/>
      <c r="AH997" s="658"/>
      <c r="AI997" s="658"/>
      <c r="AJ997" s="658"/>
      <c r="AK997" s="658"/>
      <c r="AL997" s="658"/>
      <c r="AM997" s="658"/>
      <c r="AN997" s="658">
        <v>0</v>
      </c>
      <c r="AO997" s="658">
        <v>0</v>
      </c>
      <c r="AP997" s="658">
        <v>0</v>
      </c>
      <c r="AQ997" s="658">
        <v>0</v>
      </c>
      <c r="AR997" s="658">
        <v>0</v>
      </c>
      <c r="AS997" s="658">
        <v>0</v>
      </c>
      <c r="AT997" s="658">
        <v>0</v>
      </c>
      <c r="AU997" s="658">
        <v>0</v>
      </c>
      <c r="AV997" s="676"/>
      <c r="AW997" s="677"/>
      <c r="AX997" s="677"/>
      <c r="AY997" s="677"/>
      <c r="AZ997" s="677"/>
      <c r="BA997" s="677"/>
      <c r="BB997" s="677"/>
      <c r="BC997" s="677"/>
      <c r="BD997" s="677"/>
      <c r="BE997" s="678">
        <v>0</v>
      </c>
      <c r="BF997" s="417"/>
      <c r="BG997" s="408"/>
      <c r="BH997" s="408"/>
      <c r="BI997" s="408"/>
      <c r="BJ997" s="408"/>
      <c r="BK997" s="408"/>
    </row>
    <row r="998" spans="1:63" s="390" customFormat="1" ht="12.75">
      <c r="A998" s="411"/>
      <c r="B998" s="360" t="s">
        <v>368</v>
      </c>
      <c r="C998" s="676">
        <v>0</v>
      </c>
      <c r="D998" s="677">
        <v>0</v>
      </c>
      <c r="E998" s="677">
        <v>0</v>
      </c>
      <c r="F998" s="677">
        <v>0</v>
      </c>
      <c r="G998" s="677">
        <v>2.15</v>
      </c>
      <c r="H998" s="677">
        <v>0</v>
      </c>
      <c r="I998" s="677">
        <v>0</v>
      </c>
      <c r="J998" s="677">
        <v>0</v>
      </c>
      <c r="K998" s="677">
        <v>0</v>
      </c>
      <c r="L998" s="677">
        <v>0</v>
      </c>
      <c r="M998" s="677">
        <v>2.15</v>
      </c>
      <c r="N998" s="678">
        <v>0</v>
      </c>
      <c r="O998" s="657">
        <v>0</v>
      </c>
      <c r="P998" s="658">
        <v>0</v>
      </c>
      <c r="Q998" s="658">
        <v>0</v>
      </c>
      <c r="R998" s="658">
        <v>0</v>
      </c>
      <c r="S998" s="658">
        <v>0</v>
      </c>
      <c r="T998" s="658">
        <v>0</v>
      </c>
      <c r="U998" s="658">
        <v>0</v>
      </c>
      <c r="V998" s="658">
        <v>0</v>
      </c>
      <c r="W998" s="658">
        <v>0</v>
      </c>
      <c r="X998" s="658">
        <v>0</v>
      </c>
      <c r="Y998" s="658">
        <v>0</v>
      </c>
      <c r="Z998" s="659">
        <v>0</v>
      </c>
      <c r="AA998" s="679">
        <v>11.864406779999999</v>
      </c>
      <c r="AB998" s="677">
        <v>0</v>
      </c>
      <c r="AC998" s="677">
        <v>0</v>
      </c>
      <c r="AD998" s="658">
        <v>0</v>
      </c>
      <c r="AE998" s="658">
        <v>0</v>
      </c>
      <c r="AF998" s="658"/>
      <c r="AG998" s="658"/>
      <c r="AH998" s="658"/>
      <c r="AI998" s="658"/>
      <c r="AJ998" s="658"/>
      <c r="AK998" s="658"/>
      <c r="AL998" s="658"/>
      <c r="AM998" s="658"/>
      <c r="AN998" s="658">
        <v>2.15</v>
      </c>
      <c r="AO998" s="658">
        <v>0</v>
      </c>
      <c r="AP998" s="658">
        <v>0</v>
      </c>
      <c r="AQ998" s="658">
        <v>0</v>
      </c>
      <c r="AR998" s="658">
        <v>0</v>
      </c>
      <c r="AS998" s="658">
        <v>0</v>
      </c>
      <c r="AT998" s="658">
        <v>2.15</v>
      </c>
      <c r="AU998" s="658">
        <v>0</v>
      </c>
      <c r="AV998" s="676">
        <v>0</v>
      </c>
      <c r="AW998" s="677">
        <v>0</v>
      </c>
      <c r="AX998" s="677">
        <v>0</v>
      </c>
      <c r="AY998" s="677">
        <v>0</v>
      </c>
      <c r="AZ998" s="677">
        <v>0</v>
      </c>
      <c r="BA998" s="677">
        <v>0</v>
      </c>
      <c r="BB998" s="677">
        <v>11.864406779999999</v>
      </c>
      <c r="BC998" s="677">
        <v>0</v>
      </c>
      <c r="BD998" s="677">
        <v>0</v>
      </c>
      <c r="BE998" s="678">
        <v>11.864406779999999</v>
      </c>
      <c r="BF998" s="417"/>
      <c r="BG998" s="408"/>
      <c r="BH998" s="408"/>
      <c r="BI998" s="408"/>
      <c r="BJ998" s="408"/>
      <c r="BK998" s="408"/>
    </row>
    <row r="999" spans="1:63" s="390" customFormat="1" ht="12.75">
      <c r="A999" s="411"/>
      <c r="B999" s="360" t="s">
        <v>369</v>
      </c>
      <c r="C999" s="676">
        <v>0</v>
      </c>
      <c r="D999" s="677">
        <v>0</v>
      </c>
      <c r="E999" s="677">
        <v>0</v>
      </c>
      <c r="F999" s="677">
        <v>0</v>
      </c>
      <c r="G999" s="677">
        <v>0</v>
      </c>
      <c r="H999" s="677">
        <v>0</v>
      </c>
      <c r="I999" s="677">
        <v>0</v>
      </c>
      <c r="J999" s="677">
        <v>0</v>
      </c>
      <c r="K999" s="677">
        <v>0</v>
      </c>
      <c r="L999" s="677">
        <v>0</v>
      </c>
      <c r="M999" s="677">
        <v>0</v>
      </c>
      <c r="N999" s="678">
        <v>0</v>
      </c>
      <c r="O999" s="657"/>
      <c r="P999" s="658"/>
      <c r="Q999" s="658"/>
      <c r="R999" s="658"/>
      <c r="S999" s="658"/>
      <c r="T999" s="658"/>
      <c r="U999" s="658"/>
      <c r="V999" s="658"/>
      <c r="W999" s="658"/>
      <c r="X999" s="658"/>
      <c r="Y999" s="658"/>
      <c r="Z999" s="659"/>
      <c r="AA999" s="679">
        <v>0</v>
      </c>
      <c r="AB999" s="677">
        <v>0</v>
      </c>
      <c r="AC999" s="677">
        <v>0</v>
      </c>
      <c r="AD999" s="658">
        <v>0</v>
      </c>
      <c r="AE999" s="658">
        <v>0</v>
      </c>
      <c r="AF999" s="658"/>
      <c r="AG999" s="658"/>
      <c r="AH999" s="658"/>
      <c r="AI999" s="658"/>
      <c r="AJ999" s="658"/>
      <c r="AK999" s="658"/>
      <c r="AL999" s="658"/>
      <c r="AM999" s="658"/>
      <c r="AN999" s="658">
        <v>0</v>
      </c>
      <c r="AO999" s="658">
        <v>0</v>
      </c>
      <c r="AP999" s="658">
        <v>0</v>
      </c>
      <c r="AQ999" s="658">
        <v>0</v>
      </c>
      <c r="AR999" s="658">
        <v>0</v>
      </c>
      <c r="AS999" s="658">
        <v>0</v>
      </c>
      <c r="AT999" s="658">
        <v>0</v>
      </c>
      <c r="AU999" s="658">
        <v>0</v>
      </c>
      <c r="AV999" s="676"/>
      <c r="AW999" s="677"/>
      <c r="AX999" s="677"/>
      <c r="AY999" s="677"/>
      <c r="AZ999" s="677"/>
      <c r="BA999" s="677"/>
      <c r="BB999" s="677"/>
      <c r="BC999" s="677"/>
      <c r="BD999" s="677"/>
      <c r="BE999" s="678">
        <v>0</v>
      </c>
      <c r="BF999" s="417"/>
      <c r="BG999" s="408"/>
      <c r="BH999" s="408"/>
      <c r="BI999" s="408"/>
      <c r="BJ999" s="408"/>
      <c r="BK999" s="408"/>
    </row>
    <row r="1000" spans="1:63" s="390" customFormat="1" ht="12.75">
      <c r="A1000" s="411"/>
      <c r="B1000" s="360" t="s">
        <v>370</v>
      </c>
      <c r="C1000" s="676">
        <v>0</v>
      </c>
      <c r="D1000" s="677">
        <v>0</v>
      </c>
      <c r="E1000" s="677">
        <v>0</v>
      </c>
      <c r="F1000" s="677">
        <v>0</v>
      </c>
      <c r="G1000" s="677">
        <v>0</v>
      </c>
      <c r="H1000" s="677">
        <v>0</v>
      </c>
      <c r="I1000" s="677">
        <v>0</v>
      </c>
      <c r="J1000" s="677">
        <v>0</v>
      </c>
      <c r="K1000" s="677">
        <v>0</v>
      </c>
      <c r="L1000" s="677">
        <v>0</v>
      </c>
      <c r="M1000" s="677">
        <v>0</v>
      </c>
      <c r="N1000" s="678">
        <v>0</v>
      </c>
      <c r="O1000" s="657"/>
      <c r="P1000" s="658"/>
      <c r="Q1000" s="658"/>
      <c r="R1000" s="658"/>
      <c r="S1000" s="658"/>
      <c r="T1000" s="658"/>
      <c r="U1000" s="658"/>
      <c r="V1000" s="658"/>
      <c r="W1000" s="658"/>
      <c r="X1000" s="658"/>
      <c r="Y1000" s="658"/>
      <c r="Z1000" s="659"/>
      <c r="AA1000" s="679">
        <v>0</v>
      </c>
      <c r="AB1000" s="677">
        <v>0</v>
      </c>
      <c r="AC1000" s="677">
        <v>0</v>
      </c>
      <c r="AD1000" s="658">
        <v>0</v>
      </c>
      <c r="AE1000" s="658">
        <v>0</v>
      </c>
      <c r="AF1000" s="658"/>
      <c r="AG1000" s="658"/>
      <c r="AH1000" s="658"/>
      <c r="AI1000" s="658"/>
      <c r="AJ1000" s="658"/>
      <c r="AK1000" s="658"/>
      <c r="AL1000" s="658"/>
      <c r="AM1000" s="658"/>
      <c r="AN1000" s="658">
        <v>0</v>
      </c>
      <c r="AO1000" s="658">
        <v>0</v>
      </c>
      <c r="AP1000" s="658">
        <v>0</v>
      </c>
      <c r="AQ1000" s="658">
        <v>0</v>
      </c>
      <c r="AR1000" s="658">
        <v>0</v>
      </c>
      <c r="AS1000" s="658">
        <v>0</v>
      </c>
      <c r="AT1000" s="658">
        <v>0</v>
      </c>
      <c r="AU1000" s="658">
        <v>0</v>
      </c>
      <c r="AV1000" s="676"/>
      <c r="AW1000" s="677"/>
      <c r="AX1000" s="677"/>
      <c r="AY1000" s="677"/>
      <c r="AZ1000" s="677"/>
      <c r="BA1000" s="677"/>
      <c r="BB1000" s="677"/>
      <c r="BC1000" s="677"/>
      <c r="BD1000" s="677"/>
      <c r="BE1000" s="678">
        <v>0</v>
      </c>
      <c r="BF1000" s="417"/>
      <c r="BG1000" s="408"/>
      <c r="BH1000" s="408"/>
      <c r="BI1000" s="408"/>
      <c r="BJ1000" s="408"/>
      <c r="BK1000" s="408"/>
    </row>
    <row r="1001" spans="1:63" s="390" customFormat="1" ht="12.75">
      <c r="A1001" s="411"/>
      <c r="B1001" s="360" t="s">
        <v>371</v>
      </c>
      <c r="C1001" s="676">
        <v>0</v>
      </c>
      <c r="D1001" s="677">
        <v>0</v>
      </c>
      <c r="E1001" s="677">
        <v>0</v>
      </c>
      <c r="F1001" s="677">
        <v>0</v>
      </c>
      <c r="G1001" s="677">
        <v>2.15</v>
      </c>
      <c r="H1001" s="677">
        <v>0</v>
      </c>
      <c r="I1001" s="677">
        <v>0</v>
      </c>
      <c r="J1001" s="677">
        <v>0</v>
      </c>
      <c r="K1001" s="677">
        <v>0</v>
      </c>
      <c r="L1001" s="677">
        <v>0</v>
      </c>
      <c r="M1001" s="677">
        <v>2.15</v>
      </c>
      <c r="N1001" s="678">
        <v>0</v>
      </c>
      <c r="O1001" s="657"/>
      <c r="P1001" s="658"/>
      <c r="Q1001" s="658"/>
      <c r="R1001" s="658"/>
      <c r="S1001" s="658"/>
      <c r="T1001" s="658"/>
      <c r="U1001" s="658"/>
      <c r="V1001" s="658"/>
      <c r="W1001" s="658"/>
      <c r="X1001" s="658"/>
      <c r="Y1001" s="658"/>
      <c r="Z1001" s="659"/>
      <c r="AA1001" s="679">
        <v>11.864406779999999</v>
      </c>
      <c r="AB1001" s="677">
        <v>0</v>
      </c>
      <c r="AC1001" s="677">
        <v>0</v>
      </c>
      <c r="AD1001" s="658">
        <v>0</v>
      </c>
      <c r="AE1001" s="658">
        <v>0</v>
      </c>
      <c r="AF1001" s="658"/>
      <c r="AG1001" s="658"/>
      <c r="AH1001" s="658"/>
      <c r="AI1001" s="658"/>
      <c r="AJ1001" s="658"/>
      <c r="AK1001" s="658"/>
      <c r="AL1001" s="658"/>
      <c r="AM1001" s="658"/>
      <c r="AN1001" s="658">
        <v>2.15</v>
      </c>
      <c r="AO1001" s="658">
        <v>0</v>
      </c>
      <c r="AP1001" s="658">
        <v>0</v>
      </c>
      <c r="AQ1001" s="658">
        <v>0</v>
      </c>
      <c r="AR1001" s="658">
        <v>0</v>
      </c>
      <c r="AS1001" s="658">
        <v>0</v>
      </c>
      <c r="AT1001" s="658">
        <v>2.15</v>
      </c>
      <c r="AU1001" s="658">
        <v>0</v>
      </c>
      <c r="AV1001" s="676"/>
      <c r="AW1001" s="677"/>
      <c r="AX1001" s="677"/>
      <c r="AY1001" s="677"/>
      <c r="AZ1001" s="677"/>
      <c r="BA1001" s="677"/>
      <c r="BB1001" s="677">
        <v>11.864406779999999</v>
      </c>
      <c r="BC1001" s="677"/>
      <c r="BD1001" s="677"/>
      <c r="BE1001" s="678">
        <v>11.864406779999999</v>
      </c>
      <c r="BF1001" s="417"/>
      <c r="BG1001" s="408"/>
      <c r="BH1001" s="408"/>
      <c r="BI1001" s="408"/>
      <c r="BJ1001" s="408"/>
      <c r="BK1001" s="408"/>
    </row>
    <row r="1002" spans="1:63" s="390" customFormat="1" ht="12.75">
      <c r="A1002" s="411"/>
      <c r="B1002" s="360" t="s">
        <v>372</v>
      </c>
      <c r="C1002" s="676">
        <v>0</v>
      </c>
      <c r="D1002" s="677">
        <v>0</v>
      </c>
      <c r="E1002" s="677">
        <v>0</v>
      </c>
      <c r="F1002" s="677">
        <v>0</v>
      </c>
      <c r="G1002" s="677">
        <v>0</v>
      </c>
      <c r="H1002" s="677">
        <v>0</v>
      </c>
      <c r="I1002" s="677">
        <v>0</v>
      </c>
      <c r="J1002" s="677">
        <v>0</v>
      </c>
      <c r="K1002" s="677">
        <v>0</v>
      </c>
      <c r="L1002" s="677">
        <v>0</v>
      </c>
      <c r="M1002" s="677">
        <v>0</v>
      </c>
      <c r="N1002" s="678">
        <v>0</v>
      </c>
      <c r="O1002" s="657"/>
      <c r="P1002" s="658"/>
      <c r="Q1002" s="658"/>
      <c r="R1002" s="658"/>
      <c r="S1002" s="658"/>
      <c r="T1002" s="658"/>
      <c r="U1002" s="658"/>
      <c r="V1002" s="658"/>
      <c r="W1002" s="658"/>
      <c r="X1002" s="658"/>
      <c r="Y1002" s="658"/>
      <c r="Z1002" s="659"/>
      <c r="AA1002" s="679">
        <v>0</v>
      </c>
      <c r="AB1002" s="677">
        <v>0</v>
      </c>
      <c r="AC1002" s="677">
        <v>0</v>
      </c>
      <c r="AD1002" s="658">
        <v>0</v>
      </c>
      <c r="AE1002" s="658">
        <v>0</v>
      </c>
      <c r="AF1002" s="658"/>
      <c r="AG1002" s="658"/>
      <c r="AH1002" s="658"/>
      <c r="AI1002" s="658"/>
      <c r="AJ1002" s="658"/>
      <c r="AK1002" s="658"/>
      <c r="AL1002" s="658"/>
      <c r="AM1002" s="658"/>
      <c r="AN1002" s="658">
        <v>0</v>
      </c>
      <c r="AO1002" s="658">
        <v>0</v>
      </c>
      <c r="AP1002" s="658">
        <v>0</v>
      </c>
      <c r="AQ1002" s="658">
        <v>0</v>
      </c>
      <c r="AR1002" s="658">
        <v>0</v>
      </c>
      <c r="AS1002" s="658">
        <v>0</v>
      </c>
      <c r="AT1002" s="658">
        <v>0</v>
      </c>
      <c r="AU1002" s="658">
        <v>0</v>
      </c>
      <c r="AV1002" s="676"/>
      <c r="AW1002" s="677"/>
      <c r="AX1002" s="677"/>
      <c r="AY1002" s="677"/>
      <c r="AZ1002" s="677"/>
      <c r="BA1002" s="677"/>
      <c r="BB1002" s="677"/>
      <c r="BC1002" s="677"/>
      <c r="BD1002" s="677"/>
      <c r="BE1002" s="678">
        <v>0</v>
      </c>
      <c r="BF1002" s="417"/>
      <c r="BG1002" s="408"/>
      <c r="BH1002" s="408"/>
      <c r="BI1002" s="408"/>
      <c r="BJ1002" s="408"/>
      <c r="BK1002" s="408"/>
    </row>
    <row r="1003" spans="1:63" s="390" customFormat="1" ht="12.75">
      <c r="A1003" s="411"/>
      <c r="B1003" s="360" t="s">
        <v>373</v>
      </c>
      <c r="C1003" s="676">
        <v>0</v>
      </c>
      <c r="D1003" s="677">
        <v>0</v>
      </c>
      <c r="E1003" s="677">
        <v>0</v>
      </c>
      <c r="F1003" s="677">
        <v>0</v>
      </c>
      <c r="G1003" s="677">
        <v>0</v>
      </c>
      <c r="H1003" s="677">
        <v>0</v>
      </c>
      <c r="I1003" s="677">
        <v>0</v>
      </c>
      <c r="J1003" s="677">
        <v>0</v>
      </c>
      <c r="K1003" s="677">
        <v>0</v>
      </c>
      <c r="L1003" s="677">
        <v>0</v>
      </c>
      <c r="M1003" s="677">
        <v>0</v>
      </c>
      <c r="N1003" s="678">
        <v>0</v>
      </c>
      <c r="O1003" s="657">
        <v>0</v>
      </c>
      <c r="P1003" s="658">
        <v>0</v>
      </c>
      <c r="Q1003" s="658">
        <v>0</v>
      </c>
      <c r="R1003" s="658">
        <v>0</v>
      </c>
      <c r="S1003" s="658">
        <v>0</v>
      </c>
      <c r="T1003" s="658">
        <v>0</v>
      </c>
      <c r="U1003" s="658">
        <v>0</v>
      </c>
      <c r="V1003" s="658">
        <v>0</v>
      </c>
      <c r="W1003" s="658">
        <v>0</v>
      </c>
      <c r="X1003" s="658">
        <v>0</v>
      </c>
      <c r="Y1003" s="658">
        <v>0</v>
      </c>
      <c r="Z1003" s="659">
        <v>0</v>
      </c>
      <c r="AA1003" s="679">
        <v>0</v>
      </c>
      <c r="AB1003" s="677">
        <v>0</v>
      </c>
      <c r="AC1003" s="677">
        <v>0</v>
      </c>
      <c r="AD1003" s="658">
        <v>0</v>
      </c>
      <c r="AE1003" s="658">
        <v>0</v>
      </c>
      <c r="AF1003" s="658"/>
      <c r="AG1003" s="658"/>
      <c r="AH1003" s="658"/>
      <c r="AI1003" s="658"/>
      <c r="AJ1003" s="658"/>
      <c r="AK1003" s="658"/>
      <c r="AL1003" s="658"/>
      <c r="AM1003" s="658"/>
      <c r="AN1003" s="658">
        <v>0</v>
      </c>
      <c r="AO1003" s="658">
        <v>0</v>
      </c>
      <c r="AP1003" s="658">
        <v>0</v>
      </c>
      <c r="AQ1003" s="658">
        <v>0</v>
      </c>
      <c r="AR1003" s="658">
        <v>0</v>
      </c>
      <c r="AS1003" s="658">
        <v>0</v>
      </c>
      <c r="AT1003" s="658">
        <v>0</v>
      </c>
      <c r="AU1003" s="658">
        <v>0</v>
      </c>
      <c r="AV1003" s="676">
        <v>0</v>
      </c>
      <c r="AW1003" s="677">
        <v>0</v>
      </c>
      <c r="AX1003" s="677">
        <v>0</v>
      </c>
      <c r="AY1003" s="677">
        <v>0</v>
      </c>
      <c r="AZ1003" s="677">
        <v>0</v>
      </c>
      <c r="BA1003" s="677">
        <v>0</v>
      </c>
      <c r="BB1003" s="677">
        <v>0</v>
      </c>
      <c r="BC1003" s="677">
        <v>0</v>
      </c>
      <c r="BD1003" s="677">
        <v>0</v>
      </c>
      <c r="BE1003" s="678">
        <v>0</v>
      </c>
      <c r="BF1003" s="417"/>
      <c r="BG1003" s="408"/>
      <c r="BH1003" s="408"/>
      <c r="BI1003" s="408"/>
      <c r="BJ1003" s="408"/>
      <c r="BK1003" s="408"/>
    </row>
    <row r="1004" spans="1:63" s="390" customFormat="1" ht="12.75">
      <c r="A1004" s="411"/>
      <c r="B1004" s="360" t="s">
        <v>374</v>
      </c>
      <c r="C1004" s="676">
        <v>0</v>
      </c>
      <c r="D1004" s="677">
        <v>0</v>
      </c>
      <c r="E1004" s="677">
        <v>0</v>
      </c>
      <c r="F1004" s="677">
        <v>0</v>
      </c>
      <c r="G1004" s="677">
        <v>0</v>
      </c>
      <c r="H1004" s="677">
        <v>0</v>
      </c>
      <c r="I1004" s="677">
        <v>0</v>
      </c>
      <c r="J1004" s="677">
        <v>0</v>
      </c>
      <c r="K1004" s="677">
        <v>0</v>
      </c>
      <c r="L1004" s="677">
        <v>0</v>
      </c>
      <c r="M1004" s="677">
        <v>0</v>
      </c>
      <c r="N1004" s="678">
        <v>0</v>
      </c>
      <c r="O1004" s="657"/>
      <c r="P1004" s="658"/>
      <c r="Q1004" s="658"/>
      <c r="R1004" s="658"/>
      <c r="S1004" s="658"/>
      <c r="T1004" s="658"/>
      <c r="U1004" s="658"/>
      <c r="V1004" s="658"/>
      <c r="W1004" s="658"/>
      <c r="X1004" s="658"/>
      <c r="Y1004" s="658"/>
      <c r="Z1004" s="659"/>
      <c r="AA1004" s="679">
        <v>0</v>
      </c>
      <c r="AB1004" s="677">
        <v>0</v>
      </c>
      <c r="AC1004" s="677">
        <v>0</v>
      </c>
      <c r="AD1004" s="658">
        <v>0</v>
      </c>
      <c r="AE1004" s="658">
        <v>0</v>
      </c>
      <c r="AF1004" s="658"/>
      <c r="AG1004" s="658"/>
      <c r="AH1004" s="658"/>
      <c r="AI1004" s="658"/>
      <c r="AJ1004" s="658"/>
      <c r="AK1004" s="658"/>
      <c r="AL1004" s="658"/>
      <c r="AM1004" s="658"/>
      <c r="AN1004" s="658">
        <v>0</v>
      </c>
      <c r="AO1004" s="658">
        <v>0</v>
      </c>
      <c r="AP1004" s="658">
        <v>0</v>
      </c>
      <c r="AQ1004" s="658">
        <v>0</v>
      </c>
      <c r="AR1004" s="658">
        <v>0</v>
      </c>
      <c r="AS1004" s="658">
        <v>0</v>
      </c>
      <c r="AT1004" s="658">
        <v>0</v>
      </c>
      <c r="AU1004" s="658">
        <v>0</v>
      </c>
      <c r="AV1004" s="676"/>
      <c r="AW1004" s="677"/>
      <c r="AX1004" s="677"/>
      <c r="AY1004" s="677"/>
      <c r="AZ1004" s="677"/>
      <c r="BA1004" s="677"/>
      <c r="BB1004" s="677"/>
      <c r="BC1004" s="677"/>
      <c r="BD1004" s="677"/>
      <c r="BE1004" s="678">
        <v>0</v>
      </c>
      <c r="BF1004" s="417"/>
      <c r="BG1004" s="408"/>
      <c r="BH1004" s="408"/>
      <c r="BI1004" s="408"/>
      <c r="BJ1004" s="408"/>
      <c r="BK1004" s="408"/>
    </row>
    <row r="1005" spans="1:63" s="390" customFormat="1" ht="12.75">
      <c r="A1005" s="411"/>
      <c r="B1005" s="360" t="s">
        <v>375</v>
      </c>
      <c r="C1005" s="676">
        <v>0</v>
      </c>
      <c r="D1005" s="677">
        <v>0</v>
      </c>
      <c r="E1005" s="677">
        <v>0</v>
      </c>
      <c r="F1005" s="677">
        <v>0</v>
      </c>
      <c r="G1005" s="677">
        <v>0</v>
      </c>
      <c r="H1005" s="677">
        <v>0</v>
      </c>
      <c r="I1005" s="677">
        <v>0</v>
      </c>
      <c r="J1005" s="677">
        <v>0</v>
      </c>
      <c r="K1005" s="677">
        <v>0</v>
      </c>
      <c r="L1005" s="677">
        <v>0</v>
      </c>
      <c r="M1005" s="677">
        <v>0</v>
      </c>
      <c r="N1005" s="678">
        <v>0</v>
      </c>
      <c r="O1005" s="657"/>
      <c r="P1005" s="658"/>
      <c r="Q1005" s="658"/>
      <c r="R1005" s="658"/>
      <c r="S1005" s="658"/>
      <c r="T1005" s="658"/>
      <c r="U1005" s="658"/>
      <c r="V1005" s="658"/>
      <c r="W1005" s="658"/>
      <c r="X1005" s="658"/>
      <c r="Y1005" s="658"/>
      <c r="Z1005" s="659"/>
      <c r="AA1005" s="679">
        <v>0</v>
      </c>
      <c r="AB1005" s="677">
        <v>0</v>
      </c>
      <c r="AC1005" s="677">
        <v>0</v>
      </c>
      <c r="AD1005" s="658">
        <v>0</v>
      </c>
      <c r="AE1005" s="658">
        <v>0</v>
      </c>
      <c r="AF1005" s="658"/>
      <c r="AG1005" s="658"/>
      <c r="AH1005" s="658"/>
      <c r="AI1005" s="658"/>
      <c r="AJ1005" s="658"/>
      <c r="AK1005" s="658"/>
      <c r="AL1005" s="658"/>
      <c r="AM1005" s="658"/>
      <c r="AN1005" s="658">
        <v>0</v>
      </c>
      <c r="AO1005" s="658">
        <v>0</v>
      </c>
      <c r="AP1005" s="658">
        <v>0</v>
      </c>
      <c r="AQ1005" s="658">
        <v>0</v>
      </c>
      <c r="AR1005" s="658">
        <v>0</v>
      </c>
      <c r="AS1005" s="658">
        <v>0</v>
      </c>
      <c r="AT1005" s="658">
        <v>0</v>
      </c>
      <c r="AU1005" s="658">
        <v>0</v>
      </c>
      <c r="AV1005" s="676"/>
      <c r="AW1005" s="677"/>
      <c r="AX1005" s="677"/>
      <c r="AY1005" s="677"/>
      <c r="AZ1005" s="677"/>
      <c r="BA1005" s="677"/>
      <c r="BB1005" s="677"/>
      <c r="BC1005" s="677"/>
      <c r="BD1005" s="677"/>
      <c r="BE1005" s="678">
        <v>0</v>
      </c>
      <c r="BF1005" s="417"/>
      <c r="BG1005" s="408"/>
      <c r="BH1005" s="408"/>
      <c r="BI1005" s="408"/>
      <c r="BJ1005" s="408"/>
      <c r="BK1005" s="408"/>
    </row>
    <row r="1006" spans="1:63" s="390" customFormat="1" ht="12.75">
      <c r="A1006" s="411"/>
      <c r="B1006" s="360" t="s">
        <v>376</v>
      </c>
      <c r="C1006" s="676">
        <v>0</v>
      </c>
      <c r="D1006" s="677">
        <v>0</v>
      </c>
      <c r="E1006" s="677">
        <v>0</v>
      </c>
      <c r="F1006" s="677">
        <v>0</v>
      </c>
      <c r="G1006" s="677">
        <v>0</v>
      </c>
      <c r="H1006" s="677">
        <v>0</v>
      </c>
      <c r="I1006" s="677">
        <v>0</v>
      </c>
      <c r="J1006" s="677">
        <v>0</v>
      </c>
      <c r="K1006" s="677">
        <v>0</v>
      </c>
      <c r="L1006" s="677">
        <v>0</v>
      </c>
      <c r="M1006" s="677">
        <v>0</v>
      </c>
      <c r="N1006" s="678">
        <v>0</v>
      </c>
      <c r="O1006" s="657"/>
      <c r="P1006" s="658"/>
      <c r="Q1006" s="658"/>
      <c r="R1006" s="658"/>
      <c r="S1006" s="658"/>
      <c r="T1006" s="658"/>
      <c r="U1006" s="658"/>
      <c r="V1006" s="658"/>
      <c r="W1006" s="658"/>
      <c r="X1006" s="658"/>
      <c r="Y1006" s="658"/>
      <c r="Z1006" s="659"/>
      <c r="AA1006" s="679">
        <v>0</v>
      </c>
      <c r="AB1006" s="677">
        <v>0</v>
      </c>
      <c r="AC1006" s="677">
        <v>0</v>
      </c>
      <c r="AD1006" s="658">
        <v>0</v>
      </c>
      <c r="AE1006" s="658">
        <v>0</v>
      </c>
      <c r="AF1006" s="658"/>
      <c r="AG1006" s="658"/>
      <c r="AH1006" s="658"/>
      <c r="AI1006" s="658"/>
      <c r="AJ1006" s="658"/>
      <c r="AK1006" s="658"/>
      <c r="AL1006" s="658"/>
      <c r="AM1006" s="658"/>
      <c r="AN1006" s="658">
        <v>0</v>
      </c>
      <c r="AO1006" s="658">
        <v>0</v>
      </c>
      <c r="AP1006" s="658">
        <v>0</v>
      </c>
      <c r="AQ1006" s="658">
        <v>0</v>
      </c>
      <c r="AR1006" s="658">
        <v>0</v>
      </c>
      <c r="AS1006" s="658">
        <v>0</v>
      </c>
      <c r="AT1006" s="658">
        <v>0</v>
      </c>
      <c r="AU1006" s="658">
        <v>0</v>
      </c>
      <c r="AV1006" s="676"/>
      <c r="AW1006" s="677"/>
      <c r="AX1006" s="677"/>
      <c r="AY1006" s="677"/>
      <c r="AZ1006" s="677"/>
      <c r="BA1006" s="677"/>
      <c r="BB1006" s="677"/>
      <c r="BC1006" s="677"/>
      <c r="BD1006" s="677"/>
      <c r="BE1006" s="678">
        <v>0</v>
      </c>
      <c r="BF1006" s="417"/>
      <c r="BG1006" s="408"/>
      <c r="BH1006" s="408"/>
      <c r="BI1006" s="408"/>
      <c r="BJ1006" s="408"/>
      <c r="BK1006" s="408"/>
    </row>
    <row r="1007" spans="1:63" s="390" customFormat="1" ht="12.75">
      <c r="A1007" s="411"/>
      <c r="B1007" s="360" t="s">
        <v>377</v>
      </c>
      <c r="C1007" s="676">
        <v>0</v>
      </c>
      <c r="D1007" s="677">
        <v>0</v>
      </c>
      <c r="E1007" s="677">
        <v>0</v>
      </c>
      <c r="F1007" s="677">
        <v>0</v>
      </c>
      <c r="G1007" s="677">
        <v>0</v>
      </c>
      <c r="H1007" s="677">
        <v>0</v>
      </c>
      <c r="I1007" s="677">
        <v>0</v>
      </c>
      <c r="J1007" s="677">
        <v>0</v>
      </c>
      <c r="K1007" s="677">
        <v>0</v>
      </c>
      <c r="L1007" s="677">
        <v>0</v>
      </c>
      <c r="M1007" s="677">
        <v>0</v>
      </c>
      <c r="N1007" s="678">
        <v>0</v>
      </c>
      <c r="O1007" s="657"/>
      <c r="P1007" s="658"/>
      <c r="Q1007" s="658"/>
      <c r="R1007" s="658"/>
      <c r="S1007" s="658"/>
      <c r="T1007" s="658"/>
      <c r="U1007" s="658"/>
      <c r="V1007" s="658"/>
      <c r="W1007" s="658"/>
      <c r="X1007" s="658"/>
      <c r="Y1007" s="658"/>
      <c r="Z1007" s="659"/>
      <c r="AA1007" s="679">
        <v>0</v>
      </c>
      <c r="AB1007" s="677">
        <v>0</v>
      </c>
      <c r="AC1007" s="677">
        <v>0</v>
      </c>
      <c r="AD1007" s="658">
        <v>0</v>
      </c>
      <c r="AE1007" s="658">
        <v>0</v>
      </c>
      <c r="AF1007" s="658"/>
      <c r="AG1007" s="658"/>
      <c r="AH1007" s="658"/>
      <c r="AI1007" s="658"/>
      <c r="AJ1007" s="658"/>
      <c r="AK1007" s="658"/>
      <c r="AL1007" s="658"/>
      <c r="AM1007" s="658"/>
      <c r="AN1007" s="658">
        <v>0</v>
      </c>
      <c r="AO1007" s="658">
        <v>0</v>
      </c>
      <c r="AP1007" s="658">
        <v>0</v>
      </c>
      <c r="AQ1007" s="658">
        <v>0</v>
      </c>
      <c r="AR1007" s="658">
        <v>0</v>
      </c>
      <c r="AS1007" s="658">
        <v>0</v>
      </c>
      <c r="AT1007" s="658">
        <v>0</v>
      </c>
      <c r="AU1007" s="658">
        <v>0</v>
      </c>
      <c r="AV1007" s="676"/>
      <c r="AW1007" s="677"/>
      <c r="AX1007" s="677"/>
      <c r="AY1007" s="677"/>
      <c r="AZ1007" s="677"/>
      <c r="BA1007" s="677"/>
      <c r="BB1007" s="677"/>
      <c r="BC1007" s="677"/>
      <c r="BD1007" s="677"/>
      <c r="BE1007" s="678">
        <v>0</v>
      </c>
      <c r="BF1007" s="417"/>
      <c r="BG1007" s="408"/>
      <c r="BH1007" s="408"/>
      <c r="BI1007" s="408"/>
      <c r="BJ1007" s="408"/>
      <c r="BK1007" s="408"/>
    </row>
    <row r="1008" spans="1:63" s="390" customFormat="1" ht="12.75">
      <c r="A1008" s="411"/>
      <c r="B1008" s="360" t="s">
        <v>67</v>
      </c>
      <c r="C1008" s="676">
        <v>0</v>
      </c>
      <c r="D1008" s="677">
        <v>0</v>
      </c>
      <c r="E1008" s="677">
        <v>0</v>
      </c>
      <c r="F1008" s="677">
        <v>0</v>
      </c>
      <c r="G1008" s="677">
        <v>0</v>
      </c>
      <c r="H1008" s="677">
        <v>0</v>
      </c>
      <c r="I1008" s="677">
        <v>0</v>
      </c>
      <c r="J1008" s="677">
        <v>0</v>
      </c>
      <c r="K1008" s="677">
        <v>0</v>
      </c>
      <c r="L1008" s="677">
        <v>0</v>
      </c>
      <c r="M1008" s="677">
        <v>0</v>
      </c>
      <c r="N1008" s="678">
        <v>0</v>
      </c>
      <c r="O1008" s="657"/>
      <c r="P1008" s="658"/>
      <c r="Q1008" s="658"/>
      <c r="R1008" s="658"/>
      <c r="S1008" s="658"/>
      <c r="T1008" s="658"/>
      <c r="U1008" s="658"/>
      <c r="V1008" s="658"/>
      <c r="W1008" s="658"/>
      <c r="X1008" s="658"/>
      <c r="Y1008" s="658"/>
      <c r="Z1008" s="659"/>
      <c r="AA1008" s="679">
        <v>0</v>
      </c>
      <c r="AB1008" s="677">
        <v>0</v>
      </c>
      <c r="AC1008" s="677">
        <v>0</v>
      </c>
      <c r="AD1008" s="658">
        <v>0</v>
      </c>
      <c r="AE1008" s="658">
        <v>0</v>
      </c>
      <c r="AF1008" s="658"/>
      <c r="AG1008" s="658"/>
      <c r="AH1008" s="658"/>
      <c r="AI1008" s="658"/>
      <c r="AJ1008" s="658"/>
      <c r="AK1008" s="658"/>
      <c r="AL1008" s="658"/>
      <c r="AM1008" s="658"/>
      <c r="AN1008" s="658">
        <v>0</v>
      </c>
      <c r="AO1008" s="658">
        <v>0</v>
      </c>
      <c r="AP1008" s="658">
        <v>0</v>
      </c>
      <c r="AQ1008" s="658">
        <v>0</v>
      </c>
      <c r="AR1008" s="658">
        <v>0</v>
      </c>
      <c r="AS1008" s="658">
        <v>0</v>
      </c>
      <c r="AT1008" s="658">
        <v>0</v>
      </c>
      <c r="AU1008" s="658">
        <v>0</v>
      </c>
      <c r="AV1008" s="676"/>
      <c r="AW1008" s="677"/>
      <c r="AX1008" s="677"/>
      <c r="AY1008" s="677"/>
      <c r="AZ1008" s="677"/>
      <c r="BA1008" s="677"/>
      <c r="BB1008" s="677"/>
      <c r="BC1008" s="677"/>
      <c r="BD1008" s="677"/>
      <c r="BE1008" s="678">
        <v>0</v>
      </c>
      <c r="BF1008" s="417"/>
      <c r="BG1008" s="408"/>
      <c r="BH1008" s="408"/>
      <c r="BI1008" s="408"/>
      <c r="BJ1008" s="408"/>
      <c r="BK1008" s="408"/>
    </row>
    <row r="1009" spans="1:63" s="408" customFormat="1" ht="12.75">
      <c r="A1009" s="411"/>
      <c r="B1009" s="413" t="s">
        <v>66</v>
      </c>
      <c r="C1009" s="657">
        <v>3.117</v>
      </c>
      <c r="D1009" s="658">
        <v>6.3</v>
      </c>
      <c r="E1009" s="658">
        <v>0.36</v>
      </c>
      <c r="F1009" s="658">
        <v>3.3</v>
      </c>
      <c r="G1009" s="658">
        <v>8.1949999999999985</v>
      </c>
      <c r="H1009" s="658">
        <v>4.38</v>
      </c>
      <c r="I1009" s="658">
        <v>0</v>
      </c>
      <c r="J1009" s="658">
        <v>0</v>
      </c>
      <c r="K1009" s="658">
        <v>10.55</v>
      </c>
      <c r="L1009" s="658">
        <v>3.7800000000000002</v>
      </c>
      <c r="M1009" s="658">
        <v>22.221999999999998</v>
      </c>
      <c r="N1009" s="659">
        <v>17.760000000000002</v>
      </c>
      <c r="O1009" s="657">
        <v>0</v>
      </c>
      <c r="P1009" s="658">
        <v>0</v>
      </c>
      <c r="Q1009" s="658">
        <v>0</v>
      </c>
      <c r="R1009" s="658">
        <v>0</v>
      </c>
      <c r="S1009" s="658">
        <v>0</v>
      </c>
      <c r="T1009" s="658">
        <v>0</v>
      </c>
      <c r="U1009" s="658">
        <v>0</v>
      </c>
      <c r="V1009" s="658">
        <v>0</v>
      </c>
      <c r="W1009" s="658">
        <v>0</v>
      </c>
      <c r="X1009" s="658">
        <v>0</v>
      </c>
      <c r="Y1009" s="658">
        <v>0</v>
      </c>
      <c r="Z1009" s="659">
        <v>0</v>
      </c>
      <c r="AA1009" s="660">
        <v>259.13831364999999</v>
      </c>
      <c r="AB1009" s="658">
        <v>3.117</v>
      </c>
      <c r="AC1009" s="658">
        <v>6.3</v>
      </c>
      <c r="AD1009" s="658">
        <v>0.36</v>
      </c>
      <c r="AE1009" s="658">
        <v>3.3</v>
      </c>
      <c r="AF1009" s="658">
        <v>0</v>
      </c>
      <c r="AG1009" s="658">
        <v>0</v>
      </c>
      <c r="AH1009" s="658">
        <v>0</v>
      </c>
      <c r="AI1009" s="658">
        <v>0</v>
      </c>
      <c r="AJ1009" s="658">
        <v>0</v>
      </c>
      <c r="AK1009" s="658">
        <v>0</v>
      </c>
      <c r="AL1009" s="658">
        <v>0.36</v>
      </c>
      <c r="AM1009" s="658">
        <v>3.3</v>
      </c>
      <c r="AN1009" s="658">
        <v>8.1949999999999985</v>
      </c>
      <c r="AO1009" s="658">
        <v>4.38</v>
      </c>
      <c r="AP1009" s="658">
        <v>0</v>
      </c>
      <c r="AQ1009" s="658">
        <v>0</v>
      </c>
      <c r="AR1009" s="658">
        <v>10.55</v>
      </c>
      <c r="AS1009" s="658">
        <v>3.7800000000000002</v>
      </c>
      <c r="AT1009" s="658">
        <v>22.221999999999998</v>
      </c>
      <c r="AU1009" s="658">
        <v>17.760000000000002</v>
      </c>
      <c r="AV1009" s="657">
        <v>70.258867190000004</v>
      </c>
      <c r="AW1009" s="658">
        <v>38.462733</v>
      </c>
      <c r="AX1009" s="658">
        <v>0</v>
      </c>
      <c r="AY1009" s="658">
        <v>0</v>
      </c>
      <c r="AZ1009" s="658">
        <v>0</v>
      </c>
      <c r="BA1009" s="658">
        <v>38.462733</v>
      </c>
      <c r="BB1009" s="658">
        <v>48.145527020000003</v>
      </c>
      <c r="BC1009" s="658">
        <v>0</v>
      </c>
      <c r="BD1009" s="658">
        <v>102.27118643999999</v>
      </c>
      <c r="BE1009" s="659">
        <v>259.13831364999999</v>
      </c>
      <c r="BF1009" s="417"/>
    </row>
    <row r="1010" spans="1:63" s="390" customFormat="1" ht="12.75">
      <c r="A1010" s="411"/>
      <c r="B1010" s="347" t="s">
        <v>361</v>
      </c>
      <c r="C1010" s="657">
        <v>3.117</v>
      </c>
      <c r="D1010" s="658">
        <v>6.3</v>
      </c>
      <c r="E1010" s="658">
        <v>0.36</v>
      </c>
      <c r="F1010" s="658">
        <v>3.3</v>
      </c>
      <c r="G1010" s="658">
        <v>8.1949999999999985</v>
      </c>
      <c r="H1010" s="658">
        <v>4.38</v>
      </c>
      <c r="I1010" s="658">
        <v>0</v>
      </c>
      <c r="J1010" s="658">
        <v>0</v>
      </c>
      <c r="K1010" s="658">
        <v>10.55</v>
      </c>
      <c r="L1010" s="658">
        <v>3.7800000000000002</v>
      </c>
      <c r="M1010" s="658">
        <v>22.221999999999998</v>
      </c>
      <c r="N1010" s="659">
        <v>17.760000000000002</v>
      </c>
      <c r="O1010" s="657">
        <v>0</v>
      </c>
      <c r="P1010" s="658">
        <v>0</v>
      </c>
      <c r="Q1010" s="658">
        <v>0</v>
      </c>
      <c r="R1010" s="658">
        <v>0</v>
      </c>
      <c r="S1010" s="658">
        <v>0</v>
      </c>
      <c r="T1010" s="658">
        <v>0</v>
      </c>
      <c r="U1010" s="658">
        <v>0</v>
      </c>
      <c r="V1010" s="658">
        <v>0</v>
      </c>
      <c r="W1010" s="658">
        <v>0</v>
      </c>
      <c r="X1010" s="658">
        <v>0</v>
      </c>
      <c r="Y1010" s="658">
        <v>0</v>
      </c>
      <c r="Z1010" s="659">
        <v>0</v>
      </c>
      <c r="AA1010" s="660">
        <v>259.13831364999999</v>
      </c>
      <c r="AB1010" s="658">
        <v>3.117</v>
      </c>
      <c r="AC1010" s="658">
        <v>6.3</v>
      </c>
      <c r="AD1010" s="658">
        <v>0.36</v>
      </c>
      <c r="AE1010" s="658">
        <v>3.3</v>
      </c>
      <c r="AF1010" s="658">
        <v>0</v>
      </c>
      <c r="AG1010" s="658">
        <v>0</v>
      </c>
      <c r="AH1010" s="658">
        <v>0</v>
      </c>
      <c r="AI1010" s="658">
        <v>0</v>
      </c>
      <c r="AJ1010" s="658">
        <v>0</v>
      </c>
      <c r="AK1010" s="658">
        <v>0</v>
      </c>
      <c r="AL1010" s="658">
        <v>0.36</v>
      </c>
      <c r="AM1010" s="658">
        <v>3.3</v>
      </c>
      <c r="AN1010" s="658">
        <v>8.1949999999999985</v>
      </c>
      <c r="AO1010" s="658">
        <v>4.38</v>
      </c>
      <c r="AP1010" s="658">
        <v>0</v>
      </c>
      <c r="AQ1010" s="658">
        <v>0</v>
      </c>
      <c r="AR1010" s="658">
        <v>10.55</v>
      </c>
      <c r="AS1010" s="658">
        <v>3.7800000000000002</v>
      </c>
      <c r="AT1010" s="658">
        <v>22.221999999999998</v>
      </c>
      <c r="AU1010" s="658">
        <v>17.760000000000002</v>
      </c>
      <c r="AV1010" s="657">
        <v>70.258867190000004</v>
      </c>
      <c r="AW1010" s="658">
        <v>38.462733</v>
      </c>
      <c r="AX1010" s="658">
        <v>0</v>
      </c>
      <c r="AY1010" s="658">
        <v>0</v>
      </c>
      <c r="AZ1010" s="658">
        <v>0</v>
      </c>
      <c r="BA1010" s="658">
        <v>38.462733</v>
      </c>
      <c r="BB1010" s="658">
        <v>48.145527020000003</v>
      </c>
      <c r="BC1010" s="658">
        <v>0</v>
      </c>
      <c r="BD1010" s="658">
        <v>102.27118643999999</v>
      </c>
      <c r="BE1010" s="659">
        <v>259.13831364999999</v>
      </c>
      <c r="BF1010" s="417"/>
      <c r="BG1010" s="408"/>
      <c r="BH1010" s="408"/>
      <c r="BI1010" s="408"/>
      <c r="BJ1010" s="408"/>
      <c r="BK1010" s="408"/>
    </row>
    <row r="1011" spans="1:63" s="390" customFormat="1" ht="12.75">
      <c r="A1011" s="411"/>
      <c r="B1011" s="347" t="s">
        <v>362</v>
      </c>
      <c r="C1011" s="657">
        <v>3.117</v>
      </c>
      <c r="D1011" s="658">
        <v>0</v>
      </c>
      <c r="E1011" s="658">
        <v>0.36</v>
      </c>
      <c r="F1011" s="658">
        <v>0</v>
      </c>
      <c r="G1011" s="658">
        <v>8.1949999999999985</v>
      </c>
      <c r="H1011" s="658">
        <v>0</v>
      </c>
      <c r="I1011" s="658">
        <v>0</v>
      </c>
      <c r="J1011" s="658">
        <v>0</v>
      </c>
      <c r="K1011" s="658">
        <v>10.55</v>
      </c>
      <c r="L1011" s="658">
        <v>0</v>
      </c>
      <c r="M1011" s="658">
        <v>22.221999999999998</v>
      </c>
      <c r="N1011" s="659">
        <v>0</v>
      </c>
      <c r="O1011" s="657">
        <v>0</v>
      </c>
      <c r="P1011" s="658">
        <v>0</v>
      </c>
      <c r="Q1011" s="658">
        <v>0</v>
      </c>
      <c r="R1011" s="658">
        <v>0</v>
      </c>
      <c r="S1011" s="658">
        <v>0</v>
      </c>
      <c r="T1011" s="658">
        <v>0</v>
      </c>
      <c r="U1011" s="658">
        <v>0</v>
      </c>
      <c r="V1011" s="658">
        <v>0</v>
      </c>
      <c r="W1011" s="658">
        <v>0</v>
      </c>
      <c r="X1011" s="658">
        <v>0</v>
      </c>
      <c r="Y1011" s="658">
        <v>0</v>
      </c>
      <c r="Z1011" s="659">
        <v>0</v>
      </c>
      <c r="AA1011" s="660">
        <v>117.48848749999999</v>
      </c>
      <c r="AB1011" s="658">
        <v>3.117</v>
      </c>
      <c r="AC1011" s="658">
        <v>0</v>
      </c>
      <c r="AD1011" s="658">
        <v>0.36</v>
      </c>
      <c r="AE1011" s="658">
        <v>0</v>
      </c>
      <c r="AF1011" s="658">
        <v>0</v>
      </c>
      <c r="AG1011" s="658">
        <v>0</v>
      </c>
      <c r="AH1011" s="658">
        <v>0</v>
      </c>
      <c r="AI1011" s="658">
        <v>0</v>
      </c>
      <c r="AJ1011" s="658">
        <v>0</v>
      </c>
      <c r="AK1011" s="658">
        <v>0</v>
      </c>
      <c r="AL1011" s="658">
        <v>0.36</v>
      </c>
      <c r="AM1011" s="658">
        <v>0</v>
      </c>
      <c r="AN1011" s="658">
        <v>8.1949999999999985</v>
      </c>
      <c r="AO1011" s="658">
        <v>0</v>
      </c>
      <c r="AP1011" s="658">
        <v>0</v>
      </c>
      <c r="AQ1011" s="658">
        <v>0</v>
      </c>
      <c r="AR1011" s="658">
        <v>10.55</v>
      </c>
      <c r="AS1011" s="658">
        <v>0</v>
      </c>
      <c r="AT1011" s="658">
        <v>22.221999999999998</v>
      </c>
      <c r="AU1011" s="658">
        <v>0</v>
      </c>
      <c r="AV1011" s="657">
        <v>23.020174559999997</v>
      </c>
      <c r="AW1011" s="658">
        <v>2.7464632099999999</v>
      </c>
      <c r="AX1011" s="658">
        <v>0</v>
      </c>
      <c r="AY1011" s="658">
        <v>0</v>
      </c>
      <c r="AZ1011" s="658">
        <v>0</v>
      </c>
      <c r="BA1011" s="658">
        <v>2.7464632099999999</v>
      </c>
      <c r="BB1011" s="658">
        <v>25.258118639999999</v>
      </c>
      <c r="BC1011" s="658">
        <v>0</v>
      </c>
      <c r="BD1011" s="658">
        <v>66.463731089999996</v>
      </c>
      <c r="BE1011" s="659">
        <v>117.48848749999999</v>
      </c>
      <c r="BF1011" s="417"/>
      <c r="BG1011" s="408"/>
      <c r="BH1011" s="408"/>
      <c r="BI1011" s="408"/>
      <c r="BJ1011" s="408"/>
      <c r="BK1011" s="408"/>
    </row>
    <row r="1012" spans="1:63" s="390" customFormat="1" ht="12.75">
      <c r="A1012" s="411"/>
      <c r="B1012" s="347" t="s">
        <v>363</v>
      </c>
      <c r="C1012" s="657">
        <v>0</v>
      </c>
      <c r="D1012" s="658">
        <v>0</v>
      </c>
      <c r="E1012" s="658">
        <v>0</v>
      </c>
      <c r="F1012" s="658">
        <v>0</v>
      </c>
      <c r="G1012" s="658">
        <v>3.6399999999999997</v>
      </c>
      <c r="H1012" s="658">
        <v>0</v>
      </c>
      <c r="I1012" s="658">
        <v>0</v>
      </c>
      <c r="J1012" s="658">
        <v>0</v>
      </c>
      <c r="K1012" s="658">
        <v>3.15</v>
      </c>
      <c r="L1012" s="658">
        <v>0</v>
      </c>
      <c r="M1012" s="658">
        <v>6.7899999999999991</v>
      </c>
      <c r="N1012" s="659">
        <v>0</v>
      </c>
      <c r="O1012" s="657">
        <v>0</v>
      </c>
      <c r="P1012" s="658">
        <v>0</v>
      </c>
      <c r="Q1012" s="658">
        <v>0</v>
      </c>
      <c r="R1012" s="658">
        <v>0</v>
      </c>
      <c r="S1012" s="658">
        <v>0</v>
      </c>
      <c r="T1012" s="658">
        <v>0</v>
      </c>
      <c r="U1012" s="658">
        <v>0</v>
      </c>
      <c r="V1012" s="658">
        <v>0</v>
      </c>
      <c r="W1012" s="658">
        <v>0</v>
      </c>
      <c r="X1012" s="658">
        <v>0</v>
      </c>
      <c r="Y1012" s="658">
        <v>0</v>
      </c>
      <c r="Z1012" s="659">
        <v>0</v>
      </c>
      <c r="AA1012" s="660">
        <v>18.930498960000001</v>
      </c>
      <c r="AB1012" s="658">
        <v>0</v>
      </c>
      <c r="AC1012" s="658">
        <v>0</v>
      </c>
      <c r="AD1012" s="658">
        <v>0</v>
      </c>
      <c r="AE1012" s="658">
        <v>0</v>
      </c>
      <c r="AF1012" s="658">
        <v>0</v>
      </c>
      <c r="AG1012" s="658">
        <v>0</v>
      </c>
      <c r="AH1012" s="658">
        <v>0</v>
      </c>
      <c r="AI1012" s="658">
        <v>0</v>
      </c>
      <c r="AJ1012" s="658">
        <v>0</v>
      </c>
      <c r="AK1012" s="658">
        <v>0</v>
      </c>
      <c r="AL1012" s="658">
        <v>0</v>
      </c>
      <c r="AM1012" s="658">
        <v>0</v>
      </c>
      <c r="AN1012" s="658">
        <v>3.6399999999999997</v>
      </c>
      <c r="AO1012" s="658">
        <v>0</v>
      </c>
      <c r="AP1012" s="658">
        <v>0</v>
      </c>
      <c r="AQ1012" s="658">
        <v>0</v>
      </c>
      <c r="AR1012" s="658">
        <v>3.15</v>
      </c>
      <c r="AS1012" s="658">
        <v>0</v>
      </c>
      <c r="AT1012" s="658">
        <v>6.7899999999999991</v>
      </c>
      <c r="AU1012" s="658">
        <v>0</v>
      </c>
      <c r="AV1012" s="657">
        <v>0</v>
      </c>
      <c r="AW1012" s="658">
        <v>0</v>
      </c>
      <c r="AX1012" s="658">
        <v>0</v>
      </c>
      <c r="AY1012" s="658">
        <v>0</v>
      </c>
      <c r="AZ1012" s="658">
        <v>0</v>
      </c>
      <c r="BA1012" s="658">
        <v>0</v>
      </c>
      <c r="BB1012" s="658">
        <v>6.3114243700000001</v>
      </c>
      <c r="BC1012" s="658">
        <v>0</v>
      </c>
      <c r="BD1012" s="658">
        <v>12.61907459</v>
      </c>
      <c r="BE1012" s="659">
        <v>18.930498960000001</v>
      </c>
      <c r="BF1012" s="417"/>
      <c r="BG1012" s="408"/>
      <c r="BH1012" s="408"/>
      <c r="BI1012" s="408"/>
      <c r="BJ1012" s="408"/>
      <c r="BK1012" s="408"/>
    </row>
    <row r="1013" spans="1:63" s="390" customFormat="1" ht="12.75">
      <c r="A1013" s="411"/>
      <c r="B1013" s="347" t="s">
        <v>364</v>
      </c>
      <c r="C1013" s="657">
        <v>0</v>
      </c>
      <c r="D1013" s="658">
        <v>0</v>
      </c>
      <c r="E1013" s="658">
        <v>0</v>
      </c>
      <c r="F1013" s="658">
        <v>0</v>
      </c>
      <c r="G1013" s="658">
        <v>0</v>
      </c>
      <c r="H1013" s="658">
        <v>0</v>
      </c>
      <c r="I1013" s="658">
        <v>0</v>
      </c>
      <c r="J1013" s="658">
        <v>0</v>
      </c>
      <c r="K1013" s="658">
        <v>0</v>
      </c>
      <c r="L1013" s="658">
        <v>0</v>
      </c>
      <c r="M1013" s="658">
        <v>0</v>
      </c>
      <c r="N1013" s="659">
        <v>0</v>
      </c>
      <c r="O1013" s="657">
        <v>0</v>
      </c>
      <c r="P1013" s="658">
        <v>0</v>
      </c>
      <c r="Q1013" s="658">
        <v>0</v>
      </c>
      <c r="R1013" s="658">
        <v>0</v>
      </c>
      <c r="S1013" s="658">
        <v>0</v>
      </c>
      <c r="T1013" s="658">
        <v>0</v>
      </c>
      <c r="U1013" s="658">
        <v>0</v>
      </c>
      <c r="V1013" s="658">
        <v>0</v>
      </c>
      <c r="W1013" s="658">
        <v>0</v>
      </c>
      <c r="X1013" s="658">
        <v>0</v>
      </c>
      <c r="Y1013" s="658">
        <v>0</v>
      </c>
      <c r="Z1013" s="659">
        <v>0</v>
      </c>
      <c r="AA1013" s="660">
        <v>0</v>
      </c>
      <c r="AB1013" s="658">
        <v>0</v>
      </c>
      <c r="AC1013" s="658">
        <v>0</v>
      </c>
      <c r="AD1013" s="658">
        <v>0</v>
      </c>
      <c r="AE1013" s="658">
        <v>0</v>
      </c>
      <c r="AF1013" s="658">
        <v>0</v>
      </c>
      <c r="AG1013" s="658">
        <v>0</v>
      </c>
      <c r="AH1013" s="658">
        <v>0</v>
      </c>
      <c r="AI1013" s="658">
        <v>0</v>
      </c>
      <c r="AJ1013" s="658">
        <v>0</v>
      </c>
      <c r="AK1013" s="658">
        <v>0</v>
      </c>
      <c r="AL1013" s="658">
        <v>0</v>
      </c>
      <c r="AM1013" s="658">
        <v>0</v>
      </c>
      <c r="AN1013" s="658">
        <v>0</v>
      </c>
      <c r="AO1013" s="658">
        <v>0</v>
      </c>
      <c r="AP1013" s="658">
        <v>0</v>
      </c>
      <c r="AQ1013" s="658">
        <v>0</v>
      </c>
      <c r="AR1013" s="658">
        <v>0</v>
      </c>
      <c r="AS1013" s="658">
        <v>0</v>
      </c>
      <c r="AT1013" s="658">
        <v>0</v>
      </c>
      <c r="AU1013" s="658">
        <v>0</v>
      </c>
      <c r="AV1013" s="657">
        <v>0</v>
      </c>
      <c r="AW1013" s="658">
        <v>0</v>
      </c>
      <c r="AX1013" s="658">
        <v>0</v>
      </c>
      <c r="AY1013" s="658">
        <v>0</v>
      </c>
      <c r="AZ1013" s="658">
        <v>0</v>
      </c>
      <c r="BA1013" s="658">
        <v>0</v>
      </c>
      <c r="BB1013" s="658">
        <v>0</v>
      </c>
      <c r="BC1013" s="658">
        <v>0</v>
      </c>
      <c r="BD1013" s="658">
        <v>0</v>
      </c>
      <c r="BE1013" s="659">
        <v>0</v>
      </c>
      <c r="BF1013" s="417"/>
      <c r="BG1013" s="408"/>
      <c r="BH1013" s="408"/>
      <c r="BI1013" s="408"/>
      <c r="BJ1013" s="408"/>
      <c r="BK1013" s="408"/>
    </row>
    <row r="1014" spans="1:63" s="390" customFormat="1" ht="12.75">
      <c r="A1014" s="411"/>
      <c r="B1014" s="347" t="s">
        <v>365</v>
      </c>
      <c r="C1014" s="657">
        <v>0</v>
      </c>
      <c r="D1014" s="658">
        <v>0</v>
      </c>
      <c r="E1014" s="658">
        <v>0</v>
      </c>
      <c r="F1014" s="658">
        <v>0</v>
      </c>
      <c r="G1014" s="658">
        <v>0</v>
      </c>
      <c r="H1014" s="658">
        <v>0</v>
      </c>
      <c r="I1014" s="658">
        <v>0</v>
      </c>
      <c r="J1014" s="658">
        <v>0</v>
      </c>
      <c r="K1014" s="658">
        <v>0</v>
      </c>
      <c r="L1014" s="658">
        <v>0</v>
      </c>
      <c r="M1014" s="658">
        <v>0</v>
      </c>
      <c r="N1014" s="659">
        <v>0</v>
      </c>
      <c r="O1014" s="657">
        <v>0</v>
      </c>
      <c r="P1014" s="658">
        <v>0</v>
      </c>
      <c r="Q1014" s="658">
        <v>0</v>
      </c>
      <c r="R1014" s="658">
        <v>0</v>
      </c>
      <c r="S1014" s="658">
        <v>0</v>
      </c>
      <c r="T1014" s="658">
        <v>0</v>
      </c>
      <c r="U1014" s="658">
        <v>0</v>
      </c>
      <c r="V1014" s="658">
        <v>0</v>
      </c>
      <c r="W1014" s="658">
        <v>0</v>
      </c>
      <c r="X1014" s="658">
        <v>0</v>
      </c>
      <c r="Y1014" s="658">
        <v>0</v>
      </c>
      <c r="Z1014" s="659">
        <v>0</v>
      </c>
      <c r="AA1014" s="660">
        <v>0</v>
      </c>
      <c r="AB1014" s="658">
        <v>0</v>
      </c>
      <c r="AC1014" s="658">
        <v>0</v>
      </c>
      <c r="AD1014" s="658">
        <v>0</v>
      </c>
      <c r="AE1014" s="658">
        <v>0</v>
      </c>
      <c r="AF1014" s="658">
        <v>0</v>
      </c>
      <c r="AG1014" s="658">
        <v>0</v>
      </c>
      <c r="AH1014" s="658">
        <v>0</v>
      </c>
      <c r="AI1014" s="658">
        <v>0</v>
      </c>
      <c r="AJ1014" s="658">
        <v>0</v>
      </c>
      <c r="AK1014" s="658">
        <v>0</v>
      </c>
      <c r="AL1014" s="658">
        <v>0</v>
      </c>
      <c r="AM1014" s="658">
        <v>0</v>
      </c>
      <c r="AN1014" s="658">
        <v>0</v>
      </c>
      <c r="AO1014" s="658">
        <v>0</v>
      </c>
      <c r="AP1014" s="658">
        <v>0</v>
      </c>
      <c r="AQ1014" s="658">
        <v>0</v>
      </c>
      <c r="AR1014" s="658">
        <v>0</v>
      </c>
      <c r="AS1014" s="658">
        <v>0</v>
      </c>
      <c r="AT1014" s="658">
        <v>0</v>
      </c>
      <c r="AU1014" s="658">
        <v>0</v>
      </c>
      <c r="AV1014" s="657">
        <v>0</v>
      </c>
      <c r="AW1014" s="658">
        <v>0</v>
      </c>
      <c r="AX1014" s="658">
        <v>0</v>
      </c>
      <c r="AY1014" s="658">
        <v>0</v>
      </c>
      <c r="AZ1014" s="658">
        <v>0</v>
      </c>
      <c r="BA1014" s="658">
        <v>0</v>
      </c>
      <c r="BB1014" s="658">
        <v>0</v>
      </c>
      <c r="BC1014" s="658">
        <v>0</v>
      </c>
      <c r="BD1014" s="658">
        <v>0</v>
      </c>
      <c r="BE1014" s="659">
        <v>0</v>
      </c>
      <c r="BF1014" s="417"/>
      <c r="BG1014" s="408"/>
      <c r="BH1014" s="408"/>
      <c r="BI1014" s="408"/>
      <c r="BJ1014" s="408"/>
      <c r="BK1014" s="408"/>
    </row>
    <row r="1015" spans="1:63" s="390" customFormat="1" ht="12.75">
      <c r="A1015" s="411"/>
      <c r="B1015" s="347" t="s">
        <v>366</v>
      </c>
      <c r="C1015" s="657">
        <v>0</v>
      </c>
      <c r="D1015" s="658">
        <v>0</v>
      </c>
      <c r="E1015" s="658">
        <v>0</v>
      </c>
      <c r="F1015" s="658">
        <v>0</v>
      </c>
      <c r="G1015" s="658">
        <v>1.1599999999999999</v>
      </c>
      <c r="H1015" s="658">
        <v>0</v>
      </c>
      <c r="I1015" s="658">
        <v>0</v>
      </c>
      <c r="J1015" s="658">
        <v>0</v>
      </c>
      <c r="K1015" s="658">
        <v>3.15</v>
      </c>
      <c r="L1015" s="658">
        <v>0</v>
      </c>
      <c r="M1015" s="658">
        <v>4.3099999999999996</v>
      </c>
      <c r="N1015" s="659">
        <v>0</v>
      </c>
      <c r="O1015" s="657">
        <v>0</v>
      </c>
      <c r="P1015" s="658">
        <v>0</v>
      </c>
      <c r="Q1015" s="658">
        <v>0</v>
      </c>
      <c r="R1015" s="658">
        <v>0</v>
      </c>
      <c r="S1015" s="658">
        <v>0</v>
      </c>
      <c r="T1015" s="658">
        <v>0</v>
      </c>
      <c r="U1015" s="658">
        <v>0</v>
      </c>
      <c r="V1015" s="658">
        <v>0</v>
      </c>
      <c r="W1015" s="658">
        <v>0</v>
      </c>
      <c r="X1015" s="658">
        <v>0</v>
      </c>
      <c r="Y1015" s="658">
        <v>0</v>
      </c>
      <c r="Z1015" s="659">
        <v>0</v>
      </c>
      <c r="AA1015" s="660">
        <v>15.005725550000001</v>
      </c>
      <c r="AB1015" s="658">
        <v>0</v>
      </c>
      <c r="AC1015" s="658">
        <v>0</v>
      </c>
      <c r="AD1015" s="658">
        <v>0</v>
      </c>
      <c r="AE1015" s="658">
        <v>0</v>
      </c>
      <c r="AF1015" s="658">
        <v>0</v>
      </c>
      <c r="AG1015" s="658">
        <v>0</v>
      </c>
      <c r="AH1015" s="658">
        <v>0</v>
      </c>
      <c r="AI1015" s="658">
        <v>0</v>
      </c>
      <c r="AJ1015" s="658">
        <v>0</v>
      </c>
      <c r="AK1015" s="658">
        <v>0</v>
      </c>
      <c r="AL1015" s="658">
        <v>0</v>
      </c>
      <c r="AM1015" s="658">
        <v>0</v>
      </c>
      <c r="AN1015" s="658">
        <v>1.1599999999999999</v>
      </c>
      <c r="AO1015" s="658">
        <v>0</v>
      </c>
      <c r="AP1015" s="658">
        <v>0</v>
      </c>
      <c r="AQ1015" s="658">
        <v>0</v>
      </c>
      <c r="AR1015" s="658">
        <v>3.15</v>
      </c>
      <c r="AS1015" s="658">
        <v>0</v>
      </c>
      <c r="AT1015" s="658">
        <v>4.3099999999999996</v>
      </c>
      <c r="AU1015" s="658">
        <v>0</v>
      </c>
      <c r="AV1015" s="657">
        <v>0</v>
      </c>
      <c r="AW1015" s="658">
        <v>0</v>
      </c>
      <c r="AX1015" s="658">
        <v>0</v>
      </c>
      <c r="AY1015" s="658">
        <v>0</v>
      </c>
      <c r="AZ1015" s="658">
        <v>0</v>
      </c>
      <c r="BA1015" s="658">
        <v>0</v>
      </c>
      <c r="BB1015" s="658">
        <v>2.3866509599999999</v>
      </c>
      <c r="BC1015" s="658">
        <v>0</v>
      </c>
      <c r="BD1015" s="658">
        <v>12.61907459</v>
      </c>
      <c r="BE1015" s="659">
        <v>15.005725550000001</v>
      </c>
      <c r="BF1015" s="417"/>
      <c r="BG1015" s="408"/>
      <c r="BH1015" s="408"/>
      <c r="BI1015" s="408"/>
      <c r="BJ1015" s="408"/>
      <c r="BK1015" s="408"/>
    </row>
    <row r="1016" spans="1:63" s="390" customFormat="1" ht="12.75">
      <c r="A1016" s="411"/>
      <c r="B1016" s="347" t="s">
        <v>367</v>
      </c>
      <c r="C1016" s="657">
        <v>0</v>
      </c>
      <c r="D1016" s="658">
        <v>0</v>
      </c>
      <c r="E1016" s="658">
        <v>0</v>
      </c>
      <c r="F1016" s="658">
        <v>0</v>
      </c>
      <c r="G1016" s="658">
        <v>2.48</v>
      </c>
      <c r="H1016" s="658">
        <v>0</v>
      </c>
      <c r="I1016" s="658">
        <v>0</v>
      </c>
      <c r="J1016" s="658">
        <v>0</v>
      </c>
      <c r="K1016" s="658">
        <v>0</v>
      </c>
      <c r="L1016" s="658">
        <v>0</v>
      </c>
      <c r="M1016" s="658">
        <v>2.48</v>
      </c>
      <c r="N1016" s="659">
        <v>0</v>
      </c>
      <c r="O1016" s="657">
        <v>0</v>
      </c>
      <c r="P1016" s="658">
        <v>0</v>
      </c>
      <c r="Q1016" s="658">
        <v>0</v>
      </c>
      <c r="R1016" s="658">
        <v>0</v>
      </c>
      <c r="S1016" s="658">
        <v>0</v>
      </c>
      <c r="T1016" s="658">
        <v>0</v>
      </c>
      <c r="U1016" s="658">
        <v>0</v>
      </c>
      <c r="V1016" s="658">
        <v>0</v>
      </c>
      <c r="W1016" s="658">
        <v>0</v>
      </c>
      <c r="X1016" s="658">
        <v>0</v>
      </c>
      <c r="Y1016" s="658">
        <v>0</v>
      </c>
      <c r="Z1016" s="659">
        <v>0</v>
      </c>
      <c r="AA1016" s="660">
        <v>3.9247734100000002</v>
      </c>
      <c r="AB1016" s="658">
        <v>0</v>
      </c>
      <c r="AC1016" s="658">
        <v>0</v>
      </c>
      <c r="AD1016" s="658">
        <v>0</v>
      </c>
      <c r="AE1016" s="658">
        <v>0</v>
      </c>
      <c r="AF1016" s="658">
        <v>0</v>
      </c>
      <c r="AG1016" s="658">
        <v>0</v>
      </c>
      <c r="AH1016" s="658">
        <v>0</v>
      </c>
      <c r="AI1016" s="658">
        <v>0</v>
      </c>
      <c r="AJ1016" s="658">
        <v>0</v>
      </c>
      <c r="AK1016" s="658">
        <v>0</v>
      </c>
      <c r="AL1016" s="658">
        <v>0</v>
      </c>
      <c r="AM1016" s="658">
        <v>0</v>
      </c>
      <c r="AN1016" s="658">
        <v>2.48</v>
      </c>
      <c r="AO1016" s="658">
        <v>0</v>
      </c>
      <c r="AP1016" s="658">
        <v>0</v>
      </c>
      <c r="AQ1016" s="658">
        <v>0</v>
      </c>
      <c r="AR1016" s="658">
        <v>0</v>
      </c>
      <c r="AS1016" s="658">
        <v>0</v>
      </c>
      <c r="AT1016" s="658">
        <v>2.48</v>
      </c>
      <c r="AU1016" s="658">
        <v>0</v>
      </c>
      <c r="AV1016" s="657">
        <v>0</v>
      </c>
      <c r="AW1016" s="658">
        <v>0</v>
      </c>
      <c r="AX1016" s="658">
        <v>0</v>
      </c>
      <c r="AY1016" s="658">
        <v>0</v>
      </c>
      <c r="AZ1016" s="658">
        <v>0</v>
      </c>
      <c r="BA1016" s="658">
        <v>0</v>
      </c>
      <c r="BB1016" s="658">
        <v>3.9247734100000002</v>
      </c>
      <c r="BC1016" s="658">
        <v>0</v>
      </c>
      <c r="BD1016" s="658">
        <v>0</v>
      </c>
      <c r="BE1016" s="659">
        <v>3.9247734100000002</v>
      </c>
      <c r="BF1016" s="417"/>
      <c r="BG1016" s="408"/>
      <c r="BH1016" s="408"/>
      <c r="BI1016" s="408"/>
      <c r="BJ1016" s="408"/>
      <c r="BK1016" s="408"/>
    </row>
    <row r="1017" spans="1:63" s="390" customFormat="1" ht="12.75">
      <c r="A1017" s="411"/>
      <c r="B1017" s="347" t="s">
        <v>368</v>
      </c>
      <c r="C1017" s="657">
        <v>3.117</v>
      </c>
      <c r="D1017" s="658">
        <v>0</v>
      </c>
      <c r="E1017" s="658">
        <v>0.36</v>
      </c>
      <c r="F1017" s="658">
        <v>0</v>
      </c>
      <c r="G1017" s="658">
        <v>4.5549999999999997</v>
      </c>
      <c r="H1017" s="658">
        <v>0</v>
      </c>
      <c r="I1017" s="658">
        <v>0</v>
      </c>
      <c r="J1017" s="658">
        <v>0</v>
      </c>
      <c r="K1017" s="658">
        <v>7.4</v>
      </c>
      <c r="L1017" s="658">
        <v>0</v>
      </c>
      <c r="M1017" s="658">
        <v>15.432</v>
      </c>
      <c r="N1017" s="659">
        <v>0</v>
      </c>
      <c r="O1017" s="657">
        <v>0</v>
      </c>
      <c r="P1017" s="658">
        <v>0</v>
      </c>
      <c r="Q1017" s="658">
        <v>0</v>
      </c>
      <c r="R1017" s="658">
        <v>0</v>
      </c>
      <c r="S1017" s="658">
        <v>0</v>
      </c>
      <c r="T1017" s="658">
        <v>0</v>
      </c>
      <c r="U1017" s="658">
        <v>0</v>
      </c>
      <c r="V1017" s="658">
        <v>0</v>
      </c>
      <c r="W1017" s="658">
        <v>0</v>
      </c>
      <c r="X1017" s="658">
        <v>0</v>
      </c>
      <c r="Y1017" s="658">
        <v>0</v>
      </c>
      <c r="Z1017" s="659">
        <v>0</v>
      </c>
      <c r="AA1017" s="660">
        <v>98.557988539999997</v>
      </c>
      <c r="AB1017" s="658">
        <v>3.117</v>
      </c>
      <c r="AC1017" s="658">
        <v>0</v>
      </c>
      <c r="AD1017" s="658">
        <v>0.36</v>
      </c>
      <c r="AE1017" s="658">
        <v>0</v>
      </c>
      <c r="AF1017" s="658">
        <v>0</v>
      </c>
      <c r="AG1017" s="658">
        <v>0</v>
      </c>
      <c r="AH1017" s="658">
        <v>0</v>
      </c>
      <c r="AI1017" s="658">
        <v>0</v>
      </c>
      <c r="AJ1017" s="658">
        <v>0</v>
      </c>
      <c r="AK1017" s="658">
        <v>0</v>
      </c>
      <c r="AL1017" s="658">
        <v>0.36</v>
      </c>
      <c r="AM1017" s="658">
        <v>0</v>
      </c>
      <c r="AN1017" s="658">
        <v>4.5549999999999997</v>
      </c>
      <c r="AO1017" s="658">
        <v>0</v>
      </c>
      <c r="AP1017" s="658">
        <v>0</v>
      </c>
      <c r="AQ1017" s="658">
        <v>0</v>
      </c>
      <c r="AR1017" s="658">
        <v>7.4</v>
      </c>
      <c r="AS1017" s="658">
        <v>0</v>
      </c>
      <c r="AT1017" s="658">
        <v>15.432</v>
      </c>
      <c r="AU1017" s="658">
        <v>0</v>
      </c>
      <c r="AV1017" s="657">
        <v>23.020174559999997</v>
      </c>
      <c r="AW1017" s="658">
        <v>2.7464632099999999</v>
      </c>
      <c r="AX1017" s="658">
        <v>0</v>
      </c>
      <c r="AY1017" s="658">
        <v>0</v>
      </c>
      <c r="AZ1017" s="658">
        <v>0</v>
      </c>
      <c r="BA1017" s="658">
        <v>2.7464632099999999</v>
      </c>
      <c r="BB1017" s="658">
        <v>18.946694270000002</v>
      </c>
      <c r="BC1017" s="658">
        <v>0</v>
      </c>
      <c r="BD1017" s="658">
        <v>53.844656499999999</v>
      </c>
      <c r="BE1017" s="659">
        <v>98.557988539999997</v>
      </c>
      <c r="BF1017" s="417"/>
      <c r="BG1017" s="408"/>
      <c r="BH1017" s="408"/>
      <c r="BI1017" s="408"/>
      <c r="BJ1017" s="408"/>
      <c r="BK1017" s="408"/>
    </row>
    <row r="1018" spans="1:63" s="390" customFormat="1" ht="12.75">
      <c r="A1018" s="411"/>
      <c r="B1018" s="347" t="s">
        <v>369</v>
      </c>
      <c r="C1018" s="657">
        <v>0</v>
      </c>
      <c r="D1018" s="658">
        <v>0</v>
      </c>
      <c r="E1018" s="658">
        <v>0</v>
      </c>
      <c r="F1018" s="658">
        <v>0</v>
      </c>
      <c r="G1018" s="658">
        <v>0</v>
      </c>
      <c r="H1018" s="658">
        <v>0</v>
      </c>
      <c r="I1018" s="658">
        <v>0</v>
      </c>
      <c r="J1018" s="658">
        <v>0</v>
      </c>
      <c r="K1018" s="658">
        <v>0</v>
      </c>
      <c r="L1018" s="658">
        <v>0</v>
      </c>
      <c r="M1018" s="658">
        <v>0</v>
      </c>
      <c r="N1018" s="659">
        <v>0</v>
      </c>
      <c r="O1018" s="657">
        <v>0</v>
      </c>
      <c r="P1018" s="658">
        <v>0</v>
      </c>
      <c r="Q1018" s="658">
        <v>0</v>
      </c>
      <c r="R1018" s="658">
        <v>0</v>
      </c>
      <c r="S1018" s="658">
        <v>0</v>
      </c>
      <c r="T1018" s="658">
        <v>0</v>
      </c>
      <c r="U1018" s="658">
        <v>0</v>
      </c>
      <c r="V1018" s="658">
        <v>0</v>
      </c>
      <c r="W1018" s="658">
        <v>0</v>
      </c>
      <c r="X1018" s="658">
        <v>0</v>
      </c>
      <c r="Y1018" s="658">
        <v>0</v>
      </c>
      <c r="Z1018" s="659">
        <v>0</v>
      </c>
      <c r="AA1018" s="660">
        <v>0</v>
      </c>
      <c r="AB1018" s="658">
        <v>0</v>
      </c>
      <c r="AC1018" s="658">
        <v>0</v>
      </c>
      <c r="AD1018" s="658">
        <v>0</v>
      </c>
      <c r="AE1018" s="658">
        <v>0</v>
      </c>
      <c r="AF1018" s="658">
        <v>0</v>
      </c>
      <c r="AG1018" s="658">
        <v>0</v>
      </c>
      <c r="AH1018" s="658">
        <v>0</v>
      </c>
      <c r="AI1018" s="658">
        <v>0</v>
      </c>
      <c r="AJ1018" s="658">
        <v>0</v>
      </c>
      <c r="AK1018" s="658">
        <v>0</v>
      </c>
      <c r="AL1018" s="658">
        <v>0</v>
      </c>
      <c r="AM1018" s="658">
        <v>0</v>
      </c>
      <c r="AN1018" s="658">
        <v>0</v>
      </c>
      <c r="AO1018" s="658">
        <v>0</v>
      </c>
      <c r="AP1018" s="658">
        <v>0</v>
      </c>
      <c r="AQ1018" s="658">
        <v>0</v>
      </c>
      <c r="AR1018" s="658">
        <v>0</v>
      </c>
      <c r="AS1018" s="658">
        <v>0</v>
      </c>
      <c r="AT1018" s="658">
        <v>0</v>
      </c>
      <c r="AU1018" s="658">
        <v>0</v>
      </c>
      <c r="AV1018" s="657">
        <v>0</v>
      </c>
      <c r="AW1018" s="658">
        <v>0</v>
      </c>
      <c r="AX1018" s="658">
        <v>0</v>
      </c>
      <c r="AY1018" s="658">
        <v>0</v>
      </c>
      <c r="AZ1018" s="658">
        <v>0</v>
      </c>
      <c r="BA1018" s="658">
        <v>0</v>
      </c>
      <c r="BB1018" s="658">
        <v>0</v>
      </c>
      <c r="BC1018" s="658">
        <v>0</v>
      </c>
      <c r="BD1018" s="658">
        <v>0</v>
      </c>
      <c r="BE1018" s="659">
        <v>0</v>
      </c>
      <c r="BF1018" s="417"/>
      <c r="BG1018" s="408"/>
      <c r="BH1018" s="408"/>
      <c r="BI1018" s="408"/>
      <c r="BJ1018" s="408"/>
      <c r="BK1018" s="408"/>
    </row>
    <row r="1019" spans="1:63" s="390" customFormat="1" ht="12.75">
      <c r="A1019" s="411"/>
      <c r="B1019" s="347" t="s">
        <v>370</v>
      </c>
      <c r="C1019" s="657">
        <v>0</v>
      </c>
      <c r="D1019" s="658">
        <v>0</v>
      </c>
      <c r="E1019" s="658">
        <v>0</v>
      </c>
      <c r="F1019" s="658">
        <v>0</v>
      </c>
      <c r="G1019" s="658">
        <v>0</v>
      </c>
      <c r="H1019" s="658">
        <v>0</v>
      </c>
      <c r="I1019" s="658">
        <v>0</v>
      </c>
      <c r="J1019" s="658">
        <v>0</v>
      </c>
      <c r="K1019" s="658">
        <v>0</v>
      </c>
      <c r="L1019" s="658">
        <v>0</v>
      </c>
      <c r="M1019" s="658">
        <v>0</v>
      </c>
      <c r="N1019" s="659">
        <v>0</v>
      </c>
      <c r="O1019" s="657">
        <v>0</v>
      </c>
      <c r="P1019" s="658">
        <v>0</v>
      </c>
      <c r="Q1019" s="658">
        <v>0</v>
      </c>
      <c r="R1019" s="658">
        <v>0</v>
      </c>
      <c r="S1019" s="658">
        <v>0</v>
      </c>
      <c r="T1019" s="658">
        <v>0</v>
      </c>
      <c r="U1019" s="658">
        <v>0</v>
      </c>
      <c r="V1019" s="658">
        <v>0</v>
      </c>
      <c r="W1019" s="658">
        <v>0</v>
      </c>
      <c r="X1019" s="658">
        <v>0</v>
      </c>
      <c r="Y1019" s="658">
        <v>0</v>
      </c>
      <c r="Z1019" s="659">
        <v>0</v>
      </c>
      <c r="AA1019" s="660">
        <v>0</v>
      </c>
      <c r="AB1019" s="658">
        <v>0</v>
      </c>
      <c r="AC1019" s="658">
        <v>0</v>
      </c>
      <c r="AD1019" s="658">
        <v>0</v>
      </c>
      <c r="AE1019" s="658">
        <v>0</v>
      </c>
      <c r="AF1019" s="658">
        <v>0</v>
      </c>
      <c r="AG1019" s="658">
        <v>0</v>
      </c>
      <c r="AH1019" s="658">
        <v>0</v>
      </c>
      <c r="AI1019" s="658">
        <v>0</v>
      </c>
      <c r="AJ1019" s="658">
        <v>0</v>
      </c>
      <c r="AK1019" s="658">
        <v>0</v>
      </c>
      <c r="AL1019" s="658">
        <v>0</v>
      </c>
      <c r="AM1019" s="658">
        <v>0</v>
      </c>
      <c r="AN1019" s="658">
        <v>0</v>
      </c>
      <c r="AO1019" s="658">
        <v>0</v>
      </c>
      <c r="AP1019" s="658">
        <v>0</v>
      </c>
      <c r="AQ1019" s="658">
        <v>0</v>
      </c>
      <c r="AR1019" s="658">
        <v>0</v>
      </c>
      <c r="AS1019" s="658">
        <v>0</v>
      </c>
      <c r="AT1019" s="658">
        <v>0</v>
      </c>
      <c r="AU1019" s="658">
        <v>0</v>
      </c>
      <c r="AV1019" s="657">
        <v>0</v>
      </c>
      <c r="AW1019" s="658">
        <v>0</v>
      </c>
      <c r="AX1019" s="658">
        <v>0</v>
      </c>
      <c r="AY1019" s="658">
        <v>0</v>
      </c>
      <c r="AZ1019" s="658">
        <v>0</v>
      </c>
      <c r="BA1019" s="658">
        <v>0</v>
      </c>
      <c r="BB1019" s="658">
        <v>0</v>
      </c>
      <c r="BC1019" s="658">
        <v>0</v>
      </c>
      <c r="BD1019" s="658">
        <v>0</v>
      </c>
      <c r="BE1019" s="659">
        <v>0</v>
      </c>
      <c r="BF1019" s="417"/>
      <c r="BG1019" s="408"/>
      <c r="BH1019" s="408"/>
      <c r="BI1019" s="408"/>
      <c r="BJ1019" s="408"/>
      <c r="BK1019" s="408"/>
    </row>
    <row r="1020" spans="1:63" s="390" customFormat="1" ht="12.75">
      <c r="A1020" s="411"/>
      <c r="B1020" s="347" t="s">
        <v>371</v>
      </c>
      <c r="C1020" s="657">
        <v>3.117</v>
      </c>
      <c r="D1020" s="658">
        <v>0</v>
      </c>
      <c r="E1020" s="658">
        <v>0.36</v>
      </c>
      <c r="F1020" s="658">
        <v>0</v>
      </c>
      <c r="G1020" s="658">
        <v>3.835</v>
      </c>
      <c r="H1020" s="658">
        <v>0</v>
      </c>
      <c r="I1020" s="658">
        <v>0</v>
      </c>
      <c r="J1020" s="658">
        <v>0</v>
      </c>
      <c r="K1020" s="658">
        <v>7.4</v>
      </c>
      <c r="L1020" s="658">
        <v>0</v>
      </c>
      <c r="M1020" s="658">
        <v>14.711999999999998</v>
      </c>
      <c r="N1020" s="659">
        <v>0</v>
      </c>
      <c r="O1020" s="657">
        <v>0</v>
      </c>
      <c r="P1020" s="658">
        <v>0</v>
      </c>
      <c r="Q1020" s="658">
        <v>0</v>
      </c>
      <c r="R1020" s="658">
        <v>0</v>
      </c>
      <c r="S1020" s="658">
        <v>0</v>
      </c>
      <c r="T1020" s="658">
        <v>0</v>
      </c>
      <c r="U1020" s="658">
        <v>0</v>
      </c>
      <c r="V1020" s="658">
        <v>0</v>
      </c>
      <c r="W1020" s="658">
        <v>0</v>
      </c>
      <c r="X1020" s="658">
        <v>0</v>
      </c>
      <c r="Y1020" s="658">
        <v>0</v>
      </c>
      <c r="Z1020" s="659">
        <v>0</v>
      </c>
      <c r="AA1020" s="660">
        <v>97.430430430000001</v>
      </c>
      <c r="AB1020" s="658">
        <v>3.117</v>
      </c>
      <c r="AC1020" s="658">
        <v>0</v>
      </c>
      <c r="AD1020" s="658">
        <v>0.36</v>
      </c>
      <c r="AE1020" s="658">
        <v>0</v>
      </c>
      <c r="AF1020" s="658">
        <v>0</v>
      </c>
      <c r="AG1020" s="658">
        <v>0</v>
      </c>
      <c r="AH1020" s="658">
        <v>0</v>
      </c>
      <c r="AI1020" s="658">
        <v>0</v>
      </c>
      <c r="AJ1020" s="658">
        <v>0</v>
      </c>
      <c r="AK1020" s="658">
        <v>0</v>
      </c>
      <c r="AL1020" s="658">
        <v>0.36</v>
      </c>
      <c r="AM1020" s="658">
        <v>0</v>
      </c>
      <c r="AN1020" s="658">
        <v>3.835</v>
      </c>
      <c r="AO1020" s="658">
        <v>0</v>
      </c>
      <c r="AP1020" s="658">
        <v>0</v>
      </c>
      <c r="AQ1020" s="658">
        <v>0</v>
      </c>
      <c r="AR1020" s="658">
        <v>7.4</v>
      </c>
      <c r="AS1020" s="658">
        <v>0</v>
      </c>
      <c r="AT1020" s="658">
        <v>14.711999999999998</v>
      </c>
      <c r="AU1020" s="658">
        <v>0</v>
      </c>
      <c r="AV1020" s="657">
        <v>23.020174559999997</v>
      </c>
      <c r="AW1020" s="658">
        <v>2.7464632099999999</v>
      </c>
      <c r="AX1020" s="658">
        <v>0</v>
      </c>
      <c r="AY1020" s="658">
        <v>0</v>
      </c>
      <c r="AZ1020" s="658">
        <v>0</v>
      </c>
      <c r="BA1020" s="658">
        <v>2.7464632099999999</v>
      </c>
      <c r="BB1020" s="658">
        <v>17.819136159999999</v>
      </c>
      <c r="BC1020" s="658">
        <v>0</v>
      </c>
      <c r="BD1020" s="658">
        <v>53.844656499999999</v>
      </c>
      <c r="BE1020" s="659">
        <v>97.430430430000001</v>
      </c>
      <c r="BF1020" s="417"/>
      <c r="BG1020" s="408"/>
      <c r="BH1020" s="408"/>
      <c r="BI1020" s="408"/>
      <c r="BJ1020" s="408"/>
      <c r="BK1020" s="408"/>
    </row>
    <row r="1021" spans="1:63" s="390" customFormat="1" ht="12.75">
      <c r="A1021" s="411"/>
      <c r="B1021" s="347" t="s">
        <v>372</v>
      </c>
      <c r="C1021" s="657">
        <v>0</v>
      </c>
      <c r="D1021" s="658">
        <v>0</v>
      </c>
      <c r="E1021" s="658">
        <v>0</v>
      </c>
      <c r="F1021" s="658">
        <v>0</v>
      </c>
      <c r="G1021" s="658">
        <v>0.72</v>
      </c>
      <c r="H1021" s="658">
        <v>0</v>
      </c>
      <c r="I1021" s="658">
        <v>0</v>
      </c>
      <c r="J1021" s="658">
        <v>0</v>
      </c>
      <c r="K1021" s="658">
        <v>0</v>
      </c>
      <c r="L1021" s="658">
        <v>0</v>
      </c>
      <c r="M1021" s="658">
        <v>0.72</v>
      </c>
      <c r="N1021" s="659">
        <v>0</v>
      </c>
      <c r="O1021" s="657">
        <v>0</v>
      </c>
      <c r="P1021" s="658">
        <v>0</v>
      </c>
      <c r="Q1021" s="658">
        <v>0</v>
      </c>
      <c r="R1021" s="658">
        <v>0</v>
      </c>
      <c r="S1021" s="658">
        <v>0</v>
      </c>
      <c r="T1021" s="658">
        <v>0</v>
      </c>
      <c r="U1021" s="658">
        <v>0</v>
      </c>
      <c r="V1021" s="658">
        <v>0</v>
      </c>
      <c r="W1021" s="658">
        <v>0</v>
      </c>
      <c r="X1021" s="658">
        <v>0</v>
      </c>
      <c r="Y1021" s="658">
        <v>0</v>
      </c>
      <c r="Z1021" s="659">
        <v>0</v>
      </c>
      <c r="AA1021" s="660">
        <v>1.1275581100000001</v>
      </c>
      <c r="AB1021" s="658">
        <v>0</v>
      </c>
      <c r="AC1021" s="658">
        <v>0</v>
      </c>
      <c r="AD1021" s="658">
        <v>0</v>
      </c>
      <c r="AE1021" s="658">
        <v>0</v>
      </c>
      <c r="AF1021" s="658">
        <v>0</v>
      </c>
      <c r="AG1021" s="658">
        <v>0</v>
      </c>
      <c r="AH1021" s="658">
        <v>0</v>
      </c>
      <c r="AI1021" s="658">
        <v>0</v>
      </c>
      <c r="AJ1021" s="658">
        <v>0</v>
      </c>
      <c r="AK1021" s="658">
        <v>0</v>
      </c>
      <c r="AL1021" s="658">
        <v>0</v>
      </c>
      <c r="AM1021" s="658">
        <v>0</v>
      </c>
      <c r="AN1021" s="658">
        <v>0.72</v>
      </c>
      <c r="AO1021" s="658">
        <v>0</v>
      </c>
      <c r="AP1021" s="658">
        <v>0</v>
      </c>
      <c r="AQ1021" s="658">
        <v>0</v>
      </c>
      <c r="AR1021" s="658">
        <v>0</v>
      </c>
      <c r="AS1021" s="658">
        <v>0</v>
      </c>
      <c r="AT1021" s="658">
        <v>0.72</v>
      </c>
      <c r="AU1021" s="658">
        <v>0</v>
      </c>
      <c r="AV1021" s="657">
        <v>0</v>
      </c>
      <c r="AW1021" s="658">
        <v>0</v>
      </c>
      <c r="AX1021" s="658">
        <v>0</v>
      </c>
      <c r="AY1021" s="658">
        <v>0</v>
      </c>
      <c r="AZ1021" s="658">
        <v>0</v>
      </c>
      <c r="BA1021" s="658">
        <v>0</v>
      </c>
      <c r="BB1021" s="658">
        <v>1.1275581100000001</v>
      </c>
      <c r="BC1021" s="658">
        <v>0</v>
      </c>
      <c r="BD1021" s="658">
        <v>0</v>
      </c>
      <c r="BE1021" s="659">
        <v>1.1275581100000001</v>
      </c>
      <c r="BF1021" s="417"/>
      <c r="BG1021" s="408"/>
      <c r="BH1021" s="408"/>
      <c r="BI1021" s="408"/>
      <c r="BJ1021" s="408"/>
      <c r="BK1021" s="408"/>
    </row>
    <row r="1022" spans="1:63" s="390" customFormat="1" ht="12.75">
      <c r="A1022" s="411"/>
      <c r="B1022" s="347" t="s">
        <v>373</v>
      </c>
      <c r="C1022" s="657">
        <v>0</v>
      </c>
      <c r="D1022" s="658">
        <v>6.3</v>
      </c>
      <c r="E1022" s="658">
        <v>0</v>
      </c>
      <c r="F1022" s="658">
        <v>3.3</v>
      </c>
      <c r="G1022" s="658">
        <v>0</v>
      </c>
      <c r="H1022" s="658">
        <v>4.38</v>
      </c>
      <c r="I1022" s="658">
        <v>0</v>
      </c>
      <c r="J1022" s="658">
        <v>0</v>
      </c>
      <c r="K1022" s="658">
        <v>0</v>
      </c>
      <c r="L1022" s="658">
        <v>3.7800000000000002</v>
      </c>
      <c r="M1022" s="658">
        <v>0</v>
      </c>
      <c r="N1022" s="659">
        <v>17.760000000000002</v>
      </c>
      <c r="O1022" s="657">
        <v>0</v>
      </c>
      <c r="P1022" s="658">
        <v>0</v>
      </c>
      <c r="Q1022" s="658">
        <v>0</v>
      </c>
      <c r="R1022" s="658">
        <v>0</v>
      </c>
      <c r="S1022" s="658">
        <v>0</v>
      </c>
      <c r="T1022" s="658">
        <v>0</v>
      </c>
      <c r="U1022" s="658">
        <v>0</v>
      </c>
      <c r="V1022" s="658">
        <v>0</v>
      </c>
      <c r="W1022" s="658">
        <v>0</v>
      </c>
      <c r="X1022" s="658">
        <v>0</v>
      </c>
      <c r="Y1022" s="658">
        <v>0</v>
      </c>
      <c r="Z1022" s="659">
        <v>0</v>
      </c>
      <c r="AA1022" s="660">
        <v>141.64982615</v>
      </c>
      <c r="AB1022" s="658">
        <v>0</v>
      </c>
      <c r="AC1022" s="658">
        <v>6.3</v>
      </c>
      <c r="AD1022" s="658">
        <v>0</v>
      </c>
      <c r="AE1022" s="658">
        <v>3.3</v>
      </c>
      <c r="AF1022" s="658">
        <v>0</v>
      </c>
      <c r="AG1022" s="658">
        <v>0</v>
      </c>
      <c r="AH1022" s="658">
        <v>0</v>
      </c>
      <c r="AI1022" s="658">
        <v>0</v>
      </c>
      <c r="AJ1022" s="658">
        <v>0</v>
      </c>
      <c r="AK1022" s="658">
        <v>0</v>
      </c>
      <c r="AL1022" s="658">
        <v>0</v>
      </c>
      <c r="AM1022" s="658">
        <v>3.3</v>
      </c>
      <c r="AN1022" s="658">
        <v>0</v>
      </c>
      <c r="AO1022" s="658">
        <v>4.38</v>
      </c>
      <c r="AP1022" s="658">
        <v>0</v>
      </c>
      <c r="AQ1022" s="658">
        <v>0</v>
      </c>
      <c r="AR1022" s="658">
        <v>0</v>
      </c>
      <c r="AS1022" s="658">
        <v>3.7800000000000002</v>
      </c>
      <c r="AT1022" s="658">
        <v>0</v>
      </c>
      <c r="AU1022" s="658">
        <v>17.760000000000002</v>
      </c>
      <c r="AV1022" s="657">
        <v>47.238692630000003</v>
      </c>
      <c r="AW1022" s="658">
        <v>35.716269789999998</v>
      </c>
      <c r="AX1022" s="658">
        <v>0</v>
      </c>
      <c r="AY1022" s="658">
        <v>0</v>
      </c>
      <c r="AZ1022" s="658">
        <v>0</v>
      </c>
      <c r="BA1022" s="658">
        <v>35.716269789999998</v>
      </c>
      <c r="BB1022" s="658">
        <v>22.887408379999997</v>
      </c>
      <c r="BC1022" s="658">
        <v>0</v>
      </c>
      <c r="BD1022" s="658">
        <v>35.807455349999998</v>
      </c>
      <c r="BE1022" s="659">
        <v>141.64982615</v>
      </c>
      <c r="BF1022" s="417"/>
      <c r="BG1022" s="408"/>
      <c r="BH1022" s="408"/>
      <c r="BI1022" s="408"/>
      <c r="BJ1022" s="408"/>
      <c r="BK1022" s="408"/>
    </row>
    <row r="1023" spans="1:63" s="390" customFormat="1" ht="12.75">
      <c r="A1023" s="411"/>
      <c r="B1023" s="347" t="s">
        <v>374</v>
      </c>
      <c r="C1023" s="657">
        <v>0</v>
      </c>
      <c r="D1023" s="658">
        <v>0</v>
      </c>
      <c r="E1023" s="658">
        <v>0</v>
      </c>
      <c r="F1023" s="658">
        <v>0</v>
      </c>
      <c r="G1023" s="658">
        <v>0</v>
      </c>
      <c r="H1023" s="658">
        <v>0</v>
      </c>
      <c r="I1023" s="658">
        <v>0</v>
      </c>
      <c r="J1023" s="658">
        <v>0</v>
      </c>
      <c r="K1023" s="658">
        <v>0</v>
      </c>
      <c r="L1023" s="658">
        <v>0</v>
      </c>
      <c r="M1023" s="658">
        <v>0</v>
      </c>
      <c r="N1023" s="659">
        <v>0</v>
      </c>
      <c r="O1023" s="657">
        <v>0</v>
      </c>
      <c r="P1023" s="658">
        <v>0</v>
      </c>
      <c r="Q1023" s="658">
        <v>0</v>
      </c>
      <c r="R1023" s="658">
        <v>0</v>
      </c>
      <c r="S1023" s="658">
        <v>0</v>
      </c>
      <c r="T1023" s="658">
        <v>0</v>
      </c>
      <c r="U1023" s="658">
        <v>0</v>
      </c>
      <c r="V1023" s="658">
        <v>0</v>
      </c>
      <c r="W1023" s="658">
        <v>0</v>
      </c>
      <c r="X1023" s="658">
        <v>0</v>
      </c>
      <c r="Y1023" s="658">
        <v>0</v>
      </c>
      <c r="Z1023" s="659">
        <v>0</v>
      </c>
      <c r="AA1023" s="660">
        <v>0</v>
      </c>
      <c r="AB1023" s="658">
        <v>0</v>
      </c>
      <c r="AC1023" s="658">
        <v>0</v>
      </c>
      <c r="AD1023" s="658">
        <v>0</v>
      </c>
      <c r="AE1023" s="658">
        <v>0</v>
      </c>
      <c r="AF1023" s="658">
        <v>0</v>
      </c>
      <c r="AG1023" s="658">
        <v>0</v>
      </c>
      <c r="AH1023" s="658">
        <v>0</v>
      </c>
      <c r="AI1023" s="658">
        <v>0</v>
      </c>
      <c r="AJ1023" s="658">
        <v>0</v>
      </c>
      <c r="AK1023" s="658">
        <v>0</v>
      </c>
      <c r="AL1023" s="658">
        <v>0</v>
      </c>
      <c r="AM1023" s="658">
        <v>0</v>
      </c>
      <c r="AN1023" s="658">
        <v>0</v>
      </c>
      <c r="AO1023" s="658">
        <v>0</v>
      </c>
      <c r="AP1023" s="658">
        <v>0</v>
      </c>
      <c r="AQ1023" s="658">
        <v>0</v>
      </c>
      <c r="AR1023" s="658">
        <v>0</v>
      </c>
      <c r="AS1023" s="658">
        <v>0</v>
      </c>
      <c r="AT1023" s="658">
        <v>0</v>
      </c>
      <c r="AU1023" s="658">
        <v>0</v>
      </c>
      <c r="AV1023" s="657">
        <v>0</v>
      </c>
      <c r="AW1023" s="658">
        <v>0</v>
      </c>
      <c r="AX1023" s="658">
        <v>0</v>
      </c>
      <c r="AY1023" s="658">
        <v>0</v>
      </c>
      <c r="AZ1023" s="658">
        <v>0</v>
      </c>
      <c r="BA1023" s="658">
        <v>0</v>
      </c>
      <c r="BB1023" s="658">
        <v>0</v>
      </c>
      <c r="BC1023" s="658">
        <v>0</v>
      </c>
      <c r="BD1023" s="658">
        <v>0</v>
      </c>
      <c r="BE1023" s="659">
        <v>0</v>
      </c>
      <c r="BF1023" s="417"/>
      <c r="BG1023" s="408"/>
      <c r="BH1023" s="408"/>
      <c r="BI1023" s="408"/>
      <c r="BJ1023" s="408"/>
      <c r="BK1023" s="408"/>
    </row>
    <row r="1024" spans="1:63" s="390" customFormat="1" ht="12.75">
      <c r="A1024" s="411"/>
      <c r="B1024" s="347" t="s">
        <v>375</v>
      </c>
      <c r="C1024" s="657">
        <v>0</v>
      </c>
      <c r="D1024" s="658">
        <v>0</v>
      </c>
      <c r="E1024" s="658">
        <v>0</v>
      </c>
      <c r="F1024" s="658">
        <v>0</v>
      </c>
      <c r="G1024" s="658">
        <v>0</v>
      </c>
      <c r="H1024" s="658">
        <v>0</v>
      </c>
      <c r="I1024" s="658">
        <v>0</v>
      </c>
      <c r="J1024" s="658">
        <v>0</v>
      </c>
      <c r="K1024" s="658">
        <v>0</v>
      </c>
      <c r="L1024" s="658">
        <v>0</v>
      </c>
      <c r="M1024" s="658">
        <v>0</v>
      </c>
      <c r="N1024" s="659">
        <v>0</v>
      </c>
      <c r="O1024" s="657">
        <v>0</v>
      </c>
      <c r="P1024" s="658">
        <v>0</v>
      </c>
      <c r="Q1024" s="658">
        <v>0</v>
      </c>
      <c r="R1024" s="658">
        <v>0</v>
      </c>
      <c r="S1024" s="658">
        <v>0</v>
      </c>
      <c r="T1024" s="658">
        <v>0</v>
      </c>
      <c r="U1024" s="658">
        <v>0</v>
      </c>
      <c r="V1024" s="658">
        <v>0</v>
      </c>
      <c r="W1024" s="658">
        <v>0</v>
      </c>
      <c r="X1024" s="658">
        <v>0</v>
      </c>
      <c r="Y1024" s="658">
        <v>0</v>
      </c>
      <c r="Z1024" s="659">
        <v>0</v>
      </c>
      <c r="AA1024" s="660">
        <v>0</v>
      </c>
      <c r="AB1024" s="658">
        <v>0</v>
      </c>
      <c r="AC1024" s="658">
        <v>0</v>
      </c>
      <c r="AD1024" s="658">
        <v>0</v>
      </c>
      <c r="AE1024" s="658">
        <v>0</v>
      </c>
      <c r="AF1024" s="658">
        <v>0</v>
      </c>
      <c r="AG1024" s="658">
        <v>0</v>
      </c>
      <c r="AH1024" s="658">
        <v>0</v>
      </c>
      <c r="AI1024" s="658">
        <v>0</v>
      </c>
      <c r="AJ1024" s="658">
        <v>0</v>
      </c>
      <c r="AK1024" s="658">
        <v>0</v>
      </c>
      <c r="AL1024" s="658">
        <v>0</v>
      </c>
      <c r="AM1024" s="658">
        <v>0</v>
      </c>
      <c r="AN1024" s="658">
        <v>0</v>
      </c>
      <c r="AO1024" s="658">
        <v>0</v>
      </c>
      <c r="AP1024" s="658">
        <v>0</v>
      </c>
      <c r="AQ1024" s="658">
        <v>0</v>
      </c>
      <c r="AR1024" s="658">
        <v>0</v>
      </c>
      <c r="AS1024" s="658">
        <v>0</v>
      </c>
      <c r="AT1024" s="658">
        <v>0</v>
      </c>
      <c r="AU1024" s="658">
        <v>0</v>
      </c>
      <c r="AV1024" s="657">
        <v>0</v>
      </c>
      <c r="AW1024" s="658">
        <v>0</v>
      </c>
      <c r="AX1024" s="658">
        <v>0</v>
      </c>
      <c r="AY1024" s="658">
        <v>0</v>
      </c>
      <c r="AZ1024" s="658">
        <v>0</v>
      </c>
      <c r="BA1024" s="658">
        <v>0</v>
      </c>
      <c r="BB1024" s="658">
        <v>0</v>
      </c>
      <c r="BC1024" s="658">
        <v>0</v>
      </c>
      <c r="BD1024" s="658">
        <v>0</v>
      </c>
      <c r="BE1024" s="659">
        <v>0</v>
      </c>
      <c r="BF1024" s="417"/>
      <c r="BG1024" s="408"/>
      <c r="BH1024" s="408"/>
      <c r="BI1024" s="408"/>
      <c r="BJ1024" s="408"/>
      <c r="BK1024" s="408"/>
    </row>
    <row r="1025" spans="1:63" s="390" customFormat="1" ht="12.75">
      <c r="A1025" s="411"/>
      <c r="B1025" s="347" t="s">
        <v>376</v>
      </c>
      <c r="C1025" s="657">
        <v>0</v>
      </c>
      <c r="D1025" s="658">
        <v>6.3</v>
      </c>
      <c r="E1025" s="658">
        <v>0</v>
      </c>
      <c r="F1025" s="658">
        <v>3.3</v>
      </c>
      <c r="G1025" s="658">
        <v>0</v>
      </c>
      <c r="H1025" s="658">
        <v>4.38</v>
      </c>
      <c r="I1025" s="658">
        <v>0</v>
      </c>
      <c r="J1025" s="658">
        <v>0</v>
      </c>
      <c r="K1025" s="658">
        <v>0</v>
      </c>
      <c r="L1025" s="658">
        <v>3.7800000000000002</v>
      </c>
      <c r="M1025" s="658">
        <v>0</v>
      </c>
      <c r="N1025" s="659">
        <v>17.760000000000002</v>
      </c>
      <c r="O1025" s="657">
        <v>0</v>
      </c>
      <c r="P1025" s="658">
        <v>0</v>
      </c>
      <c r="Q1025" s="658">
        <v>0</v>
      </c>
      <c r="R1025" s="658">
        <v>0</v>
      </c>
      <c r="S1025" s="658">
        <v>0</v>
      </c>
      <c r="T1025" s="658">
        <v>0</v>
      </c>
      <c r="U1025" s="658">
        <v>0</v>
      </c>
      <c r="V1025" s="658">
        <v>0</v>
      </c>
      <c r="W1025" s="658">
        <v>0</v>
      </c>
      <c r="X1025" s="658">
        <v>0</v>
      </c>
      <c r="Y1025" s="658">
        <v>0</v>
      </c>
      <c r="Z1025" s="659">
        <v>0</v>
      </c>
      <c r="AA1025" s="660">
        <v>141.64982615</v>
      </c>
      <c r="AB1025" s="658">
        <v>0</v>
      </c>
      <c r="AC1025" s="658">
        <v>6.3</v>
      </c>
      <c r="AD1025" s="658">
        <v>0</v>
      </c>
      <c r="AE1025" s="658">
        <v>3.3</v>
      </c>
      <c r="AF1025" s="658">
        <v>0</v>
      </c>
      <c r="AG1025" s="658">
        <v>0</v>
      </c>
      <c r="AH1025" s="658">
        <v>0</v>
      </c>
      <c r="AI1025" s="658">
        <v>0</v>
      </c>
      <c r="AJ1025" s="658">
        <v>0</v>
      </c>
      <c r="AK1025" s="658">
        <v>0</v>
      </c>
      <c r="AL1025" s="658">
        <v>0</v>
      </c>
      <c r="AM1025" s="658">
        <v>3.3</v>
      </c>
      <c r="AN1025" s="658">
        <v>0</v>
      </c>
      <c r="AO1025" s="658">
        <v>4.38</v>
      </c>
      <c r="AP1025" s="658">
        <v>0</v>
      </c>
      <c r="AQ1025" s="658">
        <v>0</v>
      </c>
      <c r="AR1025" s="658">
        <v>0</v>
      </c>
      <c r="AS1025" s="658">
        <v>3.7800000000000002</v>
      </c>
      <c r="AT1025" s="658">
        <v>0</v>
      </c>
      <c r="AU1025" s="658">
        <v>17.760000000000002</v>
      </c>
      <c r="AV1025" s="657">
        <v>47.238692630000003</v>
      </c>
      <c r="AW1025" s="658">
        <v>35.716269789999998</v>
      </c>
      <c r="AX1025" s="658">
        <v>0</v>
      </c>
      <c r="AY1025" s="658">
        <v>0</v>
      </c>
      <c r="AZ1025" s="658">
        <v>0</v>
      </c>
      <c r="BA1025" s="658">
        <v>35.716269789999998</v>
      </c>
      <c r="BB1025" s="658">
        <v>22.887408379999997</v>
      </c>
      <c r="BC1025" s="658">
        <v>0</v>
      </c>
      <c r="BD1025" s="658">
        <v>35.807455349999998</v>
      </c>
      <c r="BE1025" s="659">
        <v>141.64982615</v>
      </c>
      <c r="BF1025" s="417"/>
      <c r="BG1025" s="408"/>
      <c r="BH1025" s="408"/>
      <c r="BI1025" s="408"/>
      <c r="BJ1025" s="408"/>
      <c r="BK1025" s="408"/>
    </row>
    <row r="1026" spans="1:63" s="390" customFormat="1" ht="12.75">
      <c r="A1026" s="411"/>
      <c r="B1026" s="347" t="s">
        <v>377</v>
      </c>
      <c r="C1026" s="657">
        <v>0</v>
      </c>
      <c r="D1026" s="658">
        <v>0</v>
      </c>
      <c r="E1026" s="658">
        <v>0</v>
      </c>
      <c r="F1026" s="658">
        <v>0</v>
      </c>
      <c r="G1026" s="658">
        <v>0</v>
      </c>
      <c r="H1026" s="658">
        <v>0</v>
      </c>
      <c r="I1026" s="658">
        <v>0</v>
      </c>
      <c r="J1026" s="658">
        <v>0</v>
      </c>
      <c r="K1026" s="658">
        <v>0</v>
      </c>
      <c r="L1026" s="658">
        <v>0</v>
      </c>
      <c r="M1026" s="658">
        <v>0</v>
      </c>
      <c r="N1026" s="659">
        <v>0</v>
      </c>
      <c r="O1026" s="657">
        <v>0</v>
      </c>
      <c r="P1026" s="658">
        <v>0</v>
      </c>
      <c r="Q1026" s="658">
        <v>0</v>
      </c>
      <c r="R1026" s="658">
        <v>0</v>
      </c>
      <c r="S1026" s="658">
        <v>0</v>
      </c>
      <c r="T1026" s="658">
        <v>0</v>
      </c>
      <c r="U1026" s="658">
        <v>0</v>
      </c>
      <c r="V1026" s="658">
        <v>0</v>
      </c>
      <c r="W1026" s="658">
        <v>0</v>
      </c>
      <c r="X1026" s="658">
        <v>0</v>
      </c>
      <c r="Y1026" s="658">
        <v>0</v>
      </c>
      <c r="Z1026" s="659">
        <v>0</v>
      </c>
      <c r="AA1026" s="660">
        <v>0</v>
      </c>
      <c r="AB1026" s="658">
        <v>0</v>
      </c>
      <c r="AC1026" s="658">
        <v>0</v>
      </c>
      <c r="AD1026" s="658">
        <v>0</v>
      </c>
      <c r="AE1026" s="658">
        <v>0</v>
      </c>
      <c r="AF1026" s="658">
        <v>0</v>
      </c>
      <c r="AG1026" s="658">
        <v>0</v>
      </c>
      <c r="AH1026" s="658">
        <v>0</v>
      </c>
      <c r="AI1026" s="658">
        <v>0</v>
      </c>
      <c r="AJ1026" s="658">
        <v>0</v>
      </c>
      <c r="AK1026" s="658">
        <v>0</v>
      </c>
      <c r="AL1026" s="658">
        <v>0</v>
      </c>
      <c r="AM1026" s="658">
        <v>0</v>
      </c>
      <c r="AN1026" s="658">
        <v>0</v>
      </c>
      <c r="AO1026" s="658">
        <v>0</v>
      </c>
      <c r="AP1026" s="658">
        <v>0</v>
      </c>
      <c r="AQ1026" s="658">
        <v>0</v>
      </c>
      <c r="AR1026" s="658">
        <v>0</v>
      </c>
      <c r="AS1026" s="658">
        <v>0</v>
      </c>
      <c r="AT1026" s="658">
        <v>0</v>
      </c>
      <c r="AU1026" s="658">
        <v>0</v>
      </c>
      <c r="AV1026" s="657">
        <v>0</v>
      </c>
      <c r="AW1026" s="658">
        <v>0</v>
      </c>
      <c r="AX1026" s="658">
        <v>0</v>
      </c>
      <c r="AY1026" s="658">
        <v>0</v>
      </c>
      <c r="AZ1026" s="658">
        <v>0</v>
      </c>
      <c r="BA1026" s="658">
        <v>0</v>
      </c>
      <c r="BB1026" s="658">
        <v>0</v>
      </c>
      <c r="BC1026" s="658">
        <v>0</v>
      </c>
      <c r="BD1026" s="658">
        <v>0</v>
      </c>
      <c r="BE1026" s="659">
        <v>0</v>
      </c>
      <c r="BF1026" s="417"/>
      <c r="BG1026" s="408"/>
      <c r="BH1026" s="408"/>
      <c r="BI1026" s="408"/>
      <c r="BJ1026" s="408"/>
      <c r="BK1026" s="408"/>
    </row>
    <row r="1027" spans="1:63" s="390" customFormat="1" ht="12.75">
      <c r="A1027" s="411"/>
      <c r="B1027" s="347" t="s">
        <v>67</v>
      </c>
      <c r="C1027" s="657">
        <v>0</v>
      </c>
      <c r="D1027" s="658">
        <v>0</v>
      </c>
      <c r="E1027" s="658">
        <v>0</v>
      </c>
      <c r="F1027" s="658">
        <v>0</v>
      </c>
      <c r="G1027" s="658">
        <v>0</v>
      </c>
      <c r="H1027" s="658">
        <v>0</v>
      </c>
      <c r="I1027" s="658">
        <v>0</v>
      </c>
      <c r="J1027" s="658">
        <v>0</v>
      </c>
      <c r="K1027" s="658">
        <v>0</v>
      </c>
      <c r="L1027" s="658">
        <v>0</v>
      </c>
      <c r="M1027" s="658">
        <v>0</v>
      </c>
      <c r="N1027" s="659">
        <v>0</v>
      </c>
      <c r="O1027" s="657">
        <v>0</v>
      </c>
      <c r="P1027" s="658">
        <v>0</v>
      </c>
      <c r="Q1027" s="658">
        <v>0</v>
      </c>
      <c r="R1027" s="658">
        <v>0</v>
      </c>
      <c r="S1027" s="658">
        <v>0</v>
      </c>
      <c r="T1027" s="658">
        <v>0</v>
      </c>
      <c r="U1027" s="658">
        <v>0</v>
      </c>
      <c r="V1027" s="658">
        <v>0</v>
      </c>
      <c r="W1027" s="658">
        <v>0</v>
      </c>
      <c r="X1027" s="658">
        <v>0</v>
      </c>
      <c r="Y1027" s="658">
        <v>0</v>
      </c>
      <c r="Z1027" s="659">
        <v>0</v>
      </c>
      <c r="AA1027" s="660">
        <v>0</v>
      </c>
      <c r="AB1027" s="658">
        <v>0</v>
      </c>
      <c r="AC1027" s="658">
        <v>0</v>
      </c>
      <c r="AD1027" s="658">
        <v>0</v>
      </c>
      <c r="AE1027" s="658">
        <v>0</v>
      </c>
      <c r="AF1027" s="658">
        <v>0</v>
      </c>
      <c r="AG1027" s="658">
        <v>0</v>
      </c>
      <c r="AH1027" s="658">
        <v>0</v>
      </c>
      <c r="AI1027" s="658">
        <v>0</v>
      </c>
      <c r="AJ1027" s="658">
        <v>0</v>
      </c>
      <c r="AK1027" s="658">
        <v>0</v>
      </c>
      <c r="AL1027" s="658">
        <v>0</v>
      </c>
      <c r="AM1027" s="658">
        <v>0</v>
      </c>
      <c r="AN1027" s="658">
        <v>0</v>
      </c>
      <c r="AO1027" s="658">
        <v>0</v>
      </c>
      <c r="AP1027" s="658">
        <v>0</v>
      </c>
      <c r="AQ1027" s="658">
        <v>0</v>
      </c>
      <c r="AR1027" s="658">
        <v>0</v>
      </c>
      <c r="AS1027" s="658">
        <v>0</v>
      </c>
      <c r="AT1027" s="658">
        <v>0</v>
      </c>
      <c r="AU1027" s="658">
        <v>0</v>
      </c>
      <c r="AV1027" s="657">
        <v>0</v>
      </c>
      <c r="AW1027" s="658">
        <v>0</v>
      </c>
      <c r="AX1027" s="658">
        <v>0</v>
      </c>
      <c r="AY1027" s="658">
        <v>0</v>
      </c>
      <c r="AZ1027" s="658">
        <v>0</v>
      </c>
      <c r="BA1027" s="658">
        <v>0</v>
      </c>
      <c r="BB1027" s="658">
        <v>0</v>
      </c>
      <c r="BC1027" s="658">
        <v>0</v>
      </c>
      <c r="BD1027" s="658">
        <v>0</v>
      </c>
      <c r="BE1027" s="659">
        <v>0</v>
      </c>
      <c r="BF1027" s="417"/>
      <c r="BG1027" s="408"/>
      <c r="BH1027" s="408"/>
      <c r="BI1027" s="408"/>
      <c r="BJ1027" s="408"/>
      <c r="BK1027" s="408"/>
    </row>
    <row r="1028" spans="1:63" s="427" customFormat="1" ht="15.75" customHeight="1">
      <c r="A1028" s="662"/>
      <c r="B1028" s="663" t="s">
        <v>108</v>
      </c>
      <c r="C1028" s="664"/>
      <c r="D1028" s="665"/>
      <c r="E1028" s="665"/>
      <c r="F1028" s="665"/>
      <c r="G1028" s="665"/>
      <c r="H1028" s="665"/>
      <c r="I1028" s="665"/>
      <c r="J1028" s="665"/>
      <c r="K1028" s="665"/>
      <c r="L1028" s="665"/>
      <c r="M1028" s="665"/>
      <c r="N1028" s="666"/>
      <c r="O1028" s="664"/>
      <c r="P1028" s="665"/>
      <c r="Q1028" s="665"/>
      <c r="R1028" s="665"/>
      <c r="S1028" s="665"/>
      <c r="T1028" s="665"/>
      <c r="U1028" s="665"/>
      <c r="V1028" s="665"/>
      <c r="W1028" s="665"/>
      <c r="X1028" s="665"/>
      <c r="Y1028" s="665"/>
      <c r="Z1028" s="666"/>
      <c r="AA1028" s="667"/>
      <c r="AB1028" s="665">
        <v>0</v>
      </c>
      <c r="AC1028" s="665">
        <v>0</v>
      </c>
      <c r="AD1028" s="665">
        <v>0</v>
      </c>
      <c r="AE1028" s="665">
        <v>0</v>
      </c>
      <c r="AF1028" s="665"/>
      <c r="AG1028" s="665"/>
      <c r="AH1028" s="665"/>
      <c r="AI1028" s="665"/>
      <c r="AJ1028" s="665"/>
      <c r="AK1028" s="665"/>
      <c r="AL1028" s="665"/>
      <c r="AM1028" s="665"/>
      <c r="AN1028" s="665">
        <v>0</v>
      </c>
      <c r="AO1028" s="665">
        <v>0</v>
      </c>
      <c r="AP1028" s="665">
        <v>0</v>
      </c>
      <c r="AQ1028" s="665">
        <v>0</v>
      </c>
      <c r="AR1028" s="665">
        <v>0</v>
      </c>
      <c r="AS1028" s="665">
        <v>0</v>
      </c>
      <c r="AT1028" s="665">
        <v>0</v>
      </c>
      <c r="AU1028" s="665">
        <v>0</v>
      </c>
      <c r="AV1028" s="664"/>
      <c r="AW1028" s="665"/>
      <c r="AX1028" s="665"/>
      <c r="AY1028" s="665"/>
      <c r="AZ1028" s="665"/>
      <c r="BA1028" s="665"/>
      <c r="BB1028" s="665"/>
      <c r="BC1028" s="665"/>
      <c r="BD1028" s="665"/>
      <c r="BE1028" s="666"/>
      <c r="BF1028" s="417"/>
      <c r="BG1028" s="408"/>
      <c r="BH1028" s="408"/>
      <c r="BI1028" s="408"/>
      <c r="BJ1028" s="408"/>
      <c r="BK1028" s="408"/>
    </row>
    <row r="1029" spans="1:63" s="416" customFormat="1" ht="25.5">
      <c r="A1029" s="411">
        <v>38</v>
      </c>
      <c r="B1029" s="670" t="s">
        <v>110</v>
      </c>
      <c r="C1029" s="657">
        <v>0</v>
      </c>
      <c r="D1029" s="658">
        <v>1.26</v>
      </c>
      <c r="E1029" s="658">
        <v>0</v>
      </c>
      <c r="F1029" s="658">
        <v>0</v>
      </c>
      <c r="G1029" s="658">
        <v>0</v>
      </c>
      <c r="H1029" s="658">
        <v>0</v>
      </c>
      <c r="I1029" s="658">
        <v>0</v>
      </c>
      <c r="J1029" s="658">
        <v>0</v>
      </c>
      <c r="K1029" s="658">
        <v>0</v>
      </c>
      <c r="L1029" s="658">
        <v>0</v>
      </c>
      <c r="M1029" s="658">
        <v>0</v>
      </c>
      <c r="N1029" s="659">
        <v>1.26</v>
      </c>
      <c r="O1029" s="689">
        <v>0</v>
      </c>
      <c r="P1029" s="690">
        <v>0</v>
      </c>
      <c r="Q1029" s="690">
        <v>0</v>
      </c>
      <c r="R1029" s="690">
        <v>0</v>
      </c>
      <c r="S1029" s="690">
        <v>0</v>
      </c>
      <c r="T1029" s="690">
        <v>0</v>
      </c>
      <c r="U1029" s="690">
        <v>0</v>
      </c>
      <c r="V1029" s="690">
        <v>0</v>
      </c>
      <c r="W1029" s="690">
        <v>0</v>
      </c>
      <c r="X1029" s="690">
        <v>0</v>
      </c>
      <c r="Y1029" s="690">
        <v>0</v>
      </c>
      <c r="Z1029" s="691">
        <v>0</v>
      </c>
      <c r="AA1029" s="674">
        <v>27.694060069999999</v>
      </c>
      <c r="AB1029" s="677">
        <v>0</v>
      </c>
      <c r="AC1029" s="677">
        <v>1.26</v>
      </c>
      <c r="AD1029" s="690">
        <v>0</v>
      </c>
      <c r="AE1029" s="690">
        <v>0</v>
      </c>
      <c r="AF1029" s="690"/>
      <c r="AG1029" s="690"/>
      <c r="AH1029" s="690"/>
      <c r="AI1029" s="690"/>
      <c r="AJ1029" s="690"/>
      <c r="AK1029" s="690"/>
      <c r="AL1029" s="690"/>
      <c r="AM1029" s="690"/>
      <c r="AN1029" s="690">
        <v>0</v>
      </c>
      <c r="AO1029" s="690">
        <v>0</v>
      </c>
      <c r="AP1029" s="690">
        <v>0</v>
      </c>
      <c r="AQ1029" s="690">
        <v>0</v>
      </c>
      <c r="AR1029" s="690">
        <v>0</v>
      </c>
      <c r="AS1029" s="690">
        <v>0</v>
      </c>
      <c r="AT1029" s="690">
        <v>0</v>
      </c>
      <c r="AU1029" s="690">
        <v>1.26</v>
      </c>
      <c r="AV1029" s="657">
        <v>27.694060069999999</v>
      </c>
      <c r="AW1029" s="658">
        <v>0</v>
      </c>
      <c r="AX1029" s="658">
        <v>0</v>
      </c>
      <c r="AY1029" s="658">
        <v>0</v>
      </c>
      <c r="AZ1029" s="658">
        <v>0</v>
      </c>
      <c r="BA1029" s="658">
        <v>0</v>
      </c>
      <c r="BB1029" s="658">
        <v>0</v>
      </c>
      <c r="BC1029" s="658">
        <v>0</v>
      </c>
      <c r="BD1029" s="658">
        <v>0</v>
      </c>
      <c r="BE1029" s="673">
        <v>27.694060069999999</v>
      </c>
      <c r="BF1029" s="417"/>
    </row>
    <row r="1030" spans="1:63" s="390" customFormat="1" ht="12.75">
      <c r="A1030" s="411"/>
      <c r="B1030" s="360" t="s">
        <v>361</v>
      </c>
      <c r="C1030" s="676">
        <v>0</v>
      </c>
      <c r="D1030" s="677">
        <v>1.26</v>
      </c>
      <c r="E1030" s="677">
        <v>0</v>
      </c>
      <c r="F1030" s="677">
        <v>0</v>
      </c>
      <c r="G1030" s="677">
        <v>0</v>
      </c>
      <c r="H1030" s="677">
        <v>0</v>
      </c>
      <c r="I1030" s="677">
        <v>0</v>
      </c>
      <c r="J1030" s="677">
        <v>0</v>
      </c>
      <c r="K1030" s="677">
        <v>0</v>
      </c>
      <c r="L1030" s="677">
        <v>0</v>
      </c>
      <c r="M1030" s="677">
        <v>0</v>
      </c>
      <c r="N1030" s="678">
        <v>1.26</v>
      </c>
      <c r="O1030" s="657">
        <v>0</v>
      </c>
      <c r="P1030" s="658">
        <v>0</v>
      </c>
      <c r="Q1030" s="658">
        <v>0</v>
      </c>
      <c r="R1030" s="658">
        <v>0</v>
      </c>
      <c r="S1030" s="658">
        <v>0</v>
      </c>
      <c r="T1030" s="658">
        <v>0</v>
      </c>
      <c r="U1030" s="658">
        <v>0</v>
      </c>
      <c r="V1030" s="658">
        <v>0</v>
      </c>
      <c r="W1030" s="658">
        <v>0</v>
      </c>
      <c r="X1030" s="658">
        <v>0</v>
      </c>
      <c r="Y1030" s="658">
        <v>0</v>
      </c>
      <c r="Z1030" s="659">
        <v>0</v>
      </c>
      <c r="AA1030" s="679">
        <v>27.694060069999999</v>
      </c>
      <c r="AB1030" s="677">
        <v>0</v>
      </c>
      <c r="AC1030" s="677">
        <v>1.26</v>
      </c>
      <c r="AD1030" s="658">
        <v>0</v>
      </c>
      <c r="AE1030" s="658">
        <v>0</v>
      </c>
      <c r="AF1030" s="658"/>
      <c r="AG1030" s="658"/>
      <c r="AH1030" s="658"/>
      <c r="AI1030" s="658"/>
      <c r="AJ1030" s="658"/>
      <c r="AK1030" s="658"/>
      <c r="AL1030" s="658"/>
      <c r="AM1030" s="658"/>
      <c r="AN1030" s="658">
        <v>0</v>
      </c>
      <c r="AO1030" s="658">
        <v>0</v>
      </c>
      <c r="AP1030" s="658">
        <v>0</v>
      </c>
      <c r="AQ1030" s="658">
        <v>0</v>
      </c>
      <c r="AR1030" s="658">
        <v>0</v>
      </c>
      <c r="AS1030" s="658">
        <v>0</v>
      </c>
      <c r="AT1030" s="658">
        <v>0</v>
      </c>
      <c r="AU1030" s="658">
        <v>1.26</v>
      </c>
      <c r="AV1030" s="676">
        <v>27.694060069999999</v>
      </c>
      <c r="AW1030" s="677">
        <v>0</v>
      </c>
      <c r="AX1030" s="677">
        <v>0</v>
      </c>
      <c r="AY1030" s="677">
        <v>0</v>
      </c>
      <c r="AZ1030" s="677">
        <v>0</v>
      </c>
      <c r="BA1030" s="677">
        <v>0</v>
      </c>
      <c r="BB1030" s="677">
        <v>0</v>
      </c>
      <c r="BC1030" s="677">
        <v>0</v>
      </c>
      <c r="BD1030" s="677">
        <v>0</v>
      </c>
      <c r="BE1030" s="678">
        <v>27.694060069999999</v>
      </c>
      <c r="BF1030" s="417"/>
      <c r="BG1030" s="408"/>
      <c r="BH1030" s="408"/>
      <c r="BI1030" s="408"/>
      <c r="BJ1030" s="408"/>
      <c r="BK1030" s="408"/>
    </row>
    <row r="1031" spans="1:63" s="390" customFormat="1" ht="12.75">
      <c r="A1031" s="411"/>
      <c r="B1031" s="360" t="s">
        <v>362</v>
      </c>
      <c r="C1031" s="676">
        <v>0</v>
      </c>
      <c r="D1031" s="677">
        <v>0</v>
      </c>
      <c r="E1031" s="677">
        <v>0</v>
      </c>
      <c r="F1031" s="677">
        <v>0</v>
      </c>
      <c r="G1031" s="677">
        <v>0</v>
      </c>
      <c r="H1031" s="677">
        <v>0</v>
      </c>
      <c r="I1031" s="677">
        <v>0</v>
      </c>
      <c r="J1031" s="677">
        <v>0</v>
      </c>
      <c r="K1031" s="677">
        <v>0</v>
      </c>
      <c r="L1031" s="677">
        <v>0</v>
      </c>
      <c r="M1031" s="677">
        <v>0</v>
      </c>
      <c r="N1031" s="678">
        <v>0</v>
      </c>
      <c r="O1031" s="657">
        <v>0</v>
      </c>
      <c r="P1031" s="658">
        <v>0</v>
      </c>
      <c r="Q1031" s="658">
        <v>0</v>
      </c>
      <c r="R1031" s="658">
        <v>0</v>
      </c>
      <c r="S1031" s="658">
        <v>0</v>
      </c>
      <c r="T1031" s="658">
        <v>0</v>
      </c>
      <c r="U1031" s="658">
        <v>0</v>
      </c>
      <c r="V1031" s="658">
        <v>0</v>
      </c>
      <c r="W1031" s="658">
        <v>0</v>
      </c>
      <c r="X1031" s="658">
        <v>0</v>
      </c>
      <c r="Y1031" s="658">
        <v>0</v>
      </c>
      <c r="Z1031" s="659">
        <v>0</v>
      </c>
      <c r="AA1031" s="679">
        <v>0</v>
      </c>
      <c r="AB1031" s="677">
        <v>0</v>
      </c>
      <c r="AC1031" s="677">
        <v>0</v>
      </c>
      <c r="AD1031" s="658">
        <v>0</v>
      </c>
      <c r="AE1031" s="658">
        <v>0</v>
      </c>
      <c r="AF1031" s="658"/>
      <c r="AG1031" s="658"/>
      <c r="AH1031" s="658"/>
      <c r="AI1031" s="658"/>
      <c r="AJ1031" s="658"/>
      <c r="AK1031" s="658"/>
      <c r="AL1031" s="658"/>
      <c r="AM1031" s="658"/>
      <c r="AN1031" s="658">
        <v>0</v>
      </c>
      <c r="AO1031" s="658">
        <v>0</v>
      </c>
      <c r="AP1031" s="658">
        <v>0</v>
      </c>
      <c r="AQ1031" s="658">
        <v>0</v>
      </c>
      <c r="AR1031" s="658">
        <v>0</v>
      </c>
      <c r="AS1031" s="658">
        <v>0</v>
      </c>
      <c r="AT1031" s="658">
        <v>0</v>
      </c>
      <c r="AU1031" s="658">
        <v>0</v>
      </c>
      <c r="AV1031" s="676">
        <v>0</v>
      </c>
      <c r="AW1031" s="677">
        <v>0</v>
      </c>
      <c r="AX1031" s="677">
        <v>0</v>
      </c>
      <c r="AY1031" s="677">
        <v>0</v>
      </c>
      <c r="AZ1031" s="677">
        <v>0</v>
      </c>
      <c r="BA1031" s="677">
        <v>0</v>
      </c>
      <c r="BB1031" s="677">
        <v>0</v>
      </c>
      <c r="BC1031" s="677">
        <v>0</v>
      </c>
      <c r="BD1031" s="677">
        <v>0</v>
      </c>
      <c r="BE1031" s="678">
        <v>0</v>
      </c>
      <c r="BF1031" s="417"/>
      <c r="BG1031" s="408"/>
      <c r="BH1031" s="408"/>
      <c r="BI1031" s="408"/>
      <c r="BJ1031" s="408"/>
      <c r="BK1031" s="408"/>
    </row>
    <row r="1032" spans="1:63" s="390" customFormat="1" ht="12.75">
      <c r="A1032" s="411"/>
      <c r="B1032" s="360" t="s">
        <v>363</v>
      </c>
      <c r="C1032" s="676">
        <v>0</v>
      </c>
      <c r="D1032" s="677">
        <v>0</v>
      </c>
      <c r="E1032" s="677">
        <v>0</v>
      </c>
      <c r="F1032" s="677">
        <v>0</v>
      </c>
      <c r="G1032" s="677">
        <v>0</v>
      </c>
      <c r="H1032" s="677">
        <v>0</v>
      </c>
      <c r="I1032" s="677">
        <v>0</v>
      </c>
      <c r="J1032" s="677">
        <v>0</v>
      </c>
      <c r="K1032" s="677">
        <v>0</v>
      </c>
      <c r="L1032" s="677">
        <v>0</v>
      </c>
      <c r="M1032" s="677">
        <v>0</v>
      </c>
      <c r="N1032" s="678">
        <v>0</v>
      </c>
      <c r="O1032" s="657">
        <v>0</v>
      </c>
      <c r="P1032" s="658">
        <v>0</v>
      </c>
      <c r="Q1032" s="658">
        <v>0</v>
      </c>
      <c r="R1032" s="658">
        <v>0</v>
      </c>
      <c r="S1032" s="658">
        <v>0</v>
      </c>
      <c r="T1032" s="658">
        <v>0</v>
      </c>
      <c r="U1032" s="658">
        <v>0</v>
      </c>
      <c r="V1032" s="658">
        <v>0</v>
      </c>
      <c r="W1032" s="658">
        <v>0</v>
      </c>
      <c r="X1032" s="658">
        <v>0</v>
      </c>
      <c r="Y1032" s="658">
        <v>0</v>
      </c>
      <c r="Z1032" s="659">
        <v>0</v>
      </c>
      <c r="AA1032" s="679">
        <v>0</v>
      </c>
      <c r="AB1032" s="677">
        <v>0</v>
      </c>
      <c r="AC1032" s="677">
        <v>0</v>
      </c>
      <c r="AD1032" s="658">
        <v>0</v>
      </c>
      <c r="AE1032" s="658">
        <v>0</v>
      </c>
      <c r="AF1032" s="658"/>
      <c r="AG1032" s="658"/>
      <c r="AH1032" s="658"/>
      <c r="AI1032" s="658"/>
      <c r="AJ1032" s="658"/>
      <c r="AK1032" s="658"/>
      <c r="AL1032" s="658"/>
      <c r="AM1032" s="658"/>
      <c r="AN1032" s="658">
        <v>0</v>
      </c>
      <c r="AO1032" s="658">
        <v>0</v>
      </c>
      <c r="AP1032" s="658">
        <v>0</v>
      </c>
      <c r="AQ1032" s="658">
        <v>0</v>
      </c>
      <c r="AR1032" s="658">
        <v>0</v>
      </c>
      <c r="AS1032" s="658">
        <v>0</v>
      </c>
      <c r="AT1032" s="658">
        <v>0</v>
      </c>
      <c r="AU1032" s="658">
        <v>0</v>
      </c>
      <c r="AV1032" s="676">
        <v>0</v>
      </c>
      <c r="AW1032" s="677">
        <v>0</v>
      </c>
      <c r="AX1032" s="677">
        <v>0</v>
      </c>
      <c r="AY1032" s="677">
        <v>0</v>
      </c>
      <c r="AZ1032" s="677">
        <v>0</v>
      </c>
      <c r="BA1032" s="677">
        <v>0</v>
      </c>
      <c r="BB1032" s="677">
        <v>0</v>
      </c>
      <c r="BC1032" s="677">
        <v>0</v>
      </c>
      <c r="BD1032" s="677">
        <v>0</v>
      </c>
      <c r="BE1032" s="678">
        <v>0</v>
      </c>
      <c r="BF1032" s="417"/>
      <c r="BG1032" s="408"/>
      <c r="BH1032" s="408"/>
      <c r="BI1032" s="408"/>
      <c r="BJ1032" s="408"/>
      <c r="BK1032" s="408"/>
    </row>
    <row r="1033" spans="1:63" s="390" customFormat="1" ht="12.75">
      <c r="A1033" s="411"/>
      <c r="B1033" s="360" t="s">
        <v>364</v>
      </c>
      <c r="C1033" s="676">
        <v>0</v>
      </c>
      <c r="D1033" s="677">
        <v>0</v>
      </c>
      <c r="E1033" s="677">
        <v>0</v>
      </c>
      <c r="F1033" s="677">
        <v>0</v>
      </c>
      <c r="G1033" s="677">
        <v>0</v>
      </c>
      <c r="H1033" s="677">
        <v>0</v>
      </c>
      <c r="I1033" s="677">
        <v>0</v>
      </c>
      <c r="J1033" s="677">
        <v>0</v>
      </c>
      <c r="K1033" s="677">
        <v>0</v>
      </c>
      <c r="L1033" s="677">
        <v>0</v>
      </c>
      <c r="M1033" s="677">
        <v>0</v>
      </c>
      <c r="N1033" s="678">
        <v>0</v>
      </c>
      <c r="O1033" s="657"/>
      <c r="P1033" s="658"/>
      <c r="Q1033" s="658"/>
      <c r="R1033" s="658"/>
      <c r="S1033" s="658"/>
      <c r="T1033" s="658"/>
      <c r="U1033" s="658"/>
      <c r="V1033" s="658"/>
      <c r="W1033" s="658"/>
      <c r="X1033" s="658"/>
      <c r="Y1033" s="658"/>
      <c r="Z1033" s="659"/>
      <c r="AA1033" s="679">
        <v>0</v>
      </c>
      <c r="AB1033" s="677">
        <v>0</v>
      </c>
      <c r="AC1033" s="677">
        <v>0</v>
      </c>
      <c r="AD1033" s="658">
        <v>0</v>
      </c>
      <c r="AE1033" s="658">
        <v>0</v>
      </c>
      <c r="AF1033" s="658"/>
      <c r="AG1033" s="658"/>
      <c r="AH1033" s="658"/>
      <c r="AI1033" s="658"/>
      <c r="AJ1033" s="658"/>
      <c r="AK1033" s="658"/>
      <c r="AL1033" s="658"/>
      <c r="AM1033" s="658"/>
      <c r="AN1033" s="658">
        <v>0</v>
      </c>
      <c r="AO1033" s="658">
        <v>0</v>
      </c>
      <c r="AP1033" s="658">
        <v>0</v>
      </c>
      <c r="AQ1033" s="658">
        <v>0</v>
      </c>
      <c r="AR1033" s="658">
        <v>0</v>
      </c>
      <c r="AS1033" s="658">
        <v>0</v>
      </c>
      <c r="AT1033" s="658">
        <v>0</v>
      </c>
      <c r="AU1033" s="658">
        <v>0</v>
      </c>
      <c r="AV1033" s="676"/>
      <c r="AW1033" s="677"/>
      <c r="AX1033" s="677"/>
      <c r="AY1033" s="677"/>
      <c r="AZ1033" s="677"/>
      <c r="BA1033" s="677"/>
      <c r="BB1033" s="677"/>
      <c r="BC1033" s="677"/>
      <c r="BD1033" s="677"/>
      <c r="BE1033" s="678">
        <v>0</v>
      </c>
      <c r="BF1033" s="417"/>
      <c r="BG1033" s="408"/>
      <c r="BH1033" s="408"/>
      <c r="BI1033" s="408"/>
      <c r="BJ1033" s="408"/>
      <c r="BK1033" s="408"/>
    </row>
    <row r="1034" spans="1:63" s="390" customFormat="1" ht="12.75">
      <c r="A1034" s="411"/>
      <c r="B1034" s="360" t="s">
        <v>365</v>
      </c>
      <c r="C1034" s="676">
        <v>0</v>
      </c>
      <c r="D1034" s="677">
        <v>0</v>
      </c>
      <c r="E1034" s="677">
        <v>0</v>
      </c>
      <c r="F1034" s="677">
        <v>0</v>
      </c>
      <c r="G1034" s="677">
        <v>0</v>
      </c>
      <c r="H1034" s="677">
        <v>0</v>
      </c>
      <c r="I1034" s="677">
        <v>0</v>
      </c>
      <c r="J1034" s="677">
        <v>0</v>
      </c>
      <c r="K1034" s="677">
        <v>0</v>
      </c>
      <c r="L1034" s="677">
        <v>0</v>
      </c>
      <c r="M1034" s="677">
        <v>0</v>
      </c>
      <c r="N1034" s="678">
        <v>0</v>
      </c>
      <c r="O1034" s="657"/>
      <c r="P1034" s="658"/>
      <c r="Q1034" s="658"/>
      <c r="R1034" s="658"/>
      <c r="S1034" s="658"/>
      <c r="T1034" s="658"/>
      <c r="U1034" s="658"/>
      <c r="V1034" s="658"/>
      <c r="W1034" s="658"/>
      <c r="X1034" s="658"/>
      <c r="Y1034" s="658"/>
      <c r="Z1034" s="659"/>
      <c r="AA1034" s="679">
        <v>0</v>
      </c>
      <c r="AB1034" s="677">
        <v>0</v>
      </c>
      <c r="AC1034" s="677">
        <v>0</v>
      </c>
      <c r="AD1034" s="658">
        <v>0</v>
      </c>
      <c r="AE1034" s="658">
        <v>0</v>
      </c>
      <c r="AF1034" s="658"/>
      <c r="AG1034" s="658"/>
      <c r="AH1034" s="658"/>
      <c r="AI1034" s="658"/>
      <c r="AJ1034" s="658"/>
      <c r="AK1034" s="658"/>
      <c r="AL1034" s="658"/>
      <c r="AM1034" s="658"/>
      <c r="AN1034" s="658">
        <v>0</v>
      </c>
      <c r="AO1034" s="658">
        <v>0</v>
      </c>
      <c r="AP1034" s="658">
        <v>0</v>
      </c>
      <c r="AQ1034" s="658">
        <v>0</v>
      </c>
      <c r="AR1034" s="658">
        <v>0</v>
      </c>
      <c r="AS1034" s="658">
        <v>0</v>
      </c>
      <c r="AT1034" s="658">
        <v>0</v>
      </c>
      <c r="AU1034" s="658">
        <v>0</v>
      </c>
      <c r="AV1034" s="676"/>
      <c r="AW1034" s="677"/>
      <c r="AX1034" s="677"/>
      <c r="AY1034" s="677"/>
      <c r="AZ1034" s="677"/>
      <c r="BA1034" s="677"/>
      <c r="BB1034" s="677"/>
      <c r="BC1034" s="677"/>
      <c r="BD1034" s="677"/>
      <c r="BE1034" s="678">
        <v>0</v>
      </c>
      <c r="BF1034" s="417"/>
      <c r="BG1034" s="408"/>
      <c r="BH1034" s="408"/>
      <c r="BI1034" s="408"/>
      <c r="BJ1034" s="408"/>
      <c r="BK1034" s="408"/>
    </row>
    <row r="1035" spans="1:63" s="390" customFormat="1" ht="12.75">
      <c r="A1035" s="411"/>
      <c r="B1035" s="360" t="s">
        <v>366</v>
      </c>
      <c r="C1035" s="676">
        <v>0</v>
      </c>
      <c r="D1035" s="677">
        <v>0</v>
      </c>
      <c r="E1035" s="677">
        <v>0</v>
      </c>
      <c r="F1035" s="677">
        <v>0</v>
      </c>
      <c r="G1035" s="677">
        <v>0</v>
      </c>
      <c r="H1035" s="677">
        <v>0</v>
      </c>
      <c r="I1035" s="677">
        <v>0</v>
      </c>
      <c r="J1035" s="677">
        <v>0</v>
      </c>
      <c r="K1035" s="677">
        <v>0</v>
      </c>
      <c r="L1035" s="677">
        <v>0</v>
      </c>
      <c r="M1035" s="677">
        <v>0</v>
      </c>
      <c r="N1035" s="678">
        <v>0</v>
      </c>
      <c r="O1035" s="657"/>
      <c r="P1035" s="658"/>
      <c r="Q1035" s="658"/>
      <c r="R1035" s="658"/>
      <c r="S1035" s="658"/>
      <c r="T1035" s="658"/>
      <c r="U1035" s="658"/>
      <c r="V1035" s="658"/>
      <c r="W1035" s="658"/>
      <c r="X1035" s="658"/>
      <c r="Y1035" s="658"/>
      <c r="Z1035" s="659"/>
      <c r="AA1035" s="679">
        <v>0</v>
      </c>
      <c r="AB1035" s="677">
        <v>0</v>
      </c>
      <c r="AC1035" s="677">
        <v>0</v>
      </c>
      <c r="AD1035" s="658">
        <v>0</v>
      </c>
      <c r="AE1035" s="658">
        <v>0</v>
      </c>
      <c r="AF1035" s="658"/>
      <c r="AG1035" s="658"/>
      <c r="AH1035" s="658"/>
      <c r="AI1035" s="658"/>
      <c r="AJ1035" s="658"/>
      <c r="AK1035" s="658"/>
      <c r="AL1035" s="658"/>
      <c r="AM1035" s="658"/>
      <c r="AN1035" s="658">
        <v>0</v>
      </c>
      <c r="AO1035" s="658">
        <v>0</v>
      </c>
      <c r="AP1035" s="658">
        <v>0</v>
      </c>
      <c r="AQ1035" s="658">
        <v>0</v>
      </c>
      <c r="AR1035" s="658">
        <v>0</v>
      </c>
      <c r="AS1035" s="658">
        <v>0</v>
      </c>
      <c r="AT1035" s="658">
        <v>0</v>
      </c>
      <c r="AU1035" s="658">
        <v>0</v>
      </c>
      <c r="AV1035" s="676"/>
      <c r="AW1035" s="677"/>
      <c r="AX1035" s="677"/>
      <c r="AY1035" s="677"/>
      <c r="AZ1035" s="677"/>
      <c r="BA1035" s="677"/>
      <c r="BB1035" s="677"/>
      <c r="BC1035" s="677"/>
      <c r="BD1035" s="677"/>
      <c r="BE1035" s="678">
        <v>0</v>
      </c>
      <c r="BF1035" s="417"/>
      <c r="BG1035" s="408"/>
      <c r="BH1035" s="408"/>
      <c r="BI1035" s="408"/>
      <c r="BJ1035" s="408"/>
      <c r="BK1035" s="408"/>
    </row>
    <row r="1036" spans="1:63" s="390" customFormat="1" ht="12.75">
      <c r="A1036" s="411"/>
      <c r="B1036" s="360" t="s">
        <v>367</v>
      </c>
      <c r="C1036" s="676">
        <v>0</v>
      </c>
      <c r="D1036" s="677">
        <v>0</v>
      </c>
      <c r="E1036" s="677">
        <v>0</v>
      </c>
      <c r="F1036" s="677">
        <v>0</v>
      </c>
      <c r="G1036" s="677">
        <v>0</v>
      </c>
      <c r="H1036" s="677">
        <v>0</v>
      </c>
      <c r="I1036" s="677">
        <v>0</v>
      </c>
      <c r="J1036" s="677">
        <v>0</v>
      </c>
      <c r="K1036" s="677">
        <v>0</v>
      </c>
      <c r="L1036" s="677">
        <v>0</v>
      </c>
      <c r="M1036" s="677">
        <v>0</v>
      </c>
      <c r="N1036" s="678">
        <v>0</v>
      </c>
      <c r="O1036" s="657"/>
      <c r="P1036" s="658"/>
      <c r="Q1036" s="658"/>
      <c r="R1036" s="658"/>
      <c r="S1036" s="658"/>
      <c r="T1036" s="658"/>
      <c r="U1036" s="658"/>
      <c r="V1036" s="658"/>
      <c r="W1036" s="658"/>
      <c r="X1036" s="658"/>
      <c r="Y1036" s="658"/>
      <c r="Z1036" s="659"/>
      <c r="AA1036" s="679">
        <v>0</v>
      </c>
      <c r="AB1036" s="677">
        <v>0</v>
      </c>
      <c r="AC1036" s="677">
        <v>0</v>
      </c>
      <c r="AD1036" s="658">
        <v>0</v>
      </c>
      <c r="AE1036" s="658">
        <v>0</v>
      </c>
      <c r="AF1036" s="658"/>
      <c r="AG1036" s="658"/>
      <c r="AH1036" s="658"/>
      <c r="AI1036" s="658"/>
      <c r="AJ1036" s="658"/>
      <c r="AK1036" s="658"/>
      <c r="AL1036" s="658"/>
      <c r="AM1036" s="658"/>
      <c r="AN1036" s="658">
        <v>0</v>
      </c>
      <c r="AO1036" s="658">
        <v>0</v>
      </c>
      <c r="AP1036" s="658">
        <v>0</v>
      </c>
      <c r="AQ1036" s="658">
        <v>0</v>
      </c>
      <c r="AR1036" s="658">
        <v>0</v>
      </c>
      <c r="AS1036" s="658">
        <v>0</v>
      </c>
      <c r="AT1036" s="658">
        <v>0</v>
      </c>
      <c r="AU1036" s="658">
        <v>0</v>
      </c>
      <c r="AV1036" s="676"/>
      <c r="AW1036" s="677"/>
      <c r="AX1036" s="677"/>
      <c r="AY1036" s="677"/>
      <c r="AZ1036" s="677"/>
      <c r="BA1036" s="677"/>
      <c r="BB1036" s="677"/>
      <c r="BC1036" s="677"/>
      <c r="BD1036" s="677"/>
      <c r="BE1036" s="678">
        <v>0</v>
      </c>
      <c r="BF1036" s="417"/>
      <c r="BG1036" s="408"/>
      <c r="BH1036" s="408"/>
      <c r="BI1036" s="408"/>
      <c r="BJ1036" s="408"/>
      <c r="BK1036" s="408"/>
    </row>
    <row r="1037" spans="1:63" s="390" customFormat="1" ht="12.75">
      <c r="A1037" s="411"/>
      <c r="B1037" s="360" t="s">
        <v>368</v>
      </c>
      <c r="C1037" s="676">
        <v>0</v>
      </c>
      <c r="D1037" s="677">
        <v>0</v>
      </c>
      <c r="E1037" s="677">
        <v>0</v>
      </c>
      <c r="F1037" s="677">
        <v>0</v>
      </c>
      <c r="G1037" s="677">
        <v>0</v>
      </c>
      <c r="H1037" s="677">
        <v>0</v>
      </c>
      <c r="I1037" s="677">
        <v>0</v>
      </c>
      <c r="J1037" s="677">
        <v>0</v>
      </c>
      <c r="K1037" s="677">
        <v>0</v>
      </c>
      <c r="L1037" s="677">
        <v>0</v>
      </c>
      <c r="M1037" s="677">
        <v>0</v>
      </c>
      <c r="N1037" s="678">
        <v>0</v>
      </c>
      <c r="O1037" s="657">
        <v>0</v>
      </c>
      <c r="P1037" s="658">
        <v>0</v>
      </c>
      <c r="Q1037" s="658">
        <v>0</v>
      </c>
      <c r="R1037" s="658">
        <v>0</v>
      </c>
      <c r="S1037" s="658">
        <v>0</v>
      </c>
      <c r="T1037" s="658">
        <v>0</v>
      </c>
      <c r="U1037" s="658">
        <v>0</v>
      </c>
      <c r="V1037" s="658">
        <v>0</v>
      </c>
      <c r="W1037" s="658">
        <v>0</v>
      </c>
      <c r="X1037" s="658">
        <v>0</v>
      </c>
      <c r="Y1037" s="658">
        <v>0</v>
      </c>
      <c r="Z1037" s="659">
        <v>0</v>
      </c>
      <c r="AA1037" s="679">
        <v>0</v>
      </c>
      <c r="AB1037" s="677">
        <v>0</v>
      </c>
      <c r="AC1037" s="677">
        <v>0</v>
      </c>
      <c r="AD1037" s="658">
        <v>0</v>
      </c>
      <c r="AE1037" s="658">
        <v>0</v>
      </c>
      <c r="AF1037" s="658"/>
      <c r="AG1037" s="658"/>
      <c r="AH1037" s="658"/>
      <c r="AI1037" s="658"/>
      <c r="AJ1037" s="658"/>
      <c r="AK1037" s="658"/>
      <c r="AL1037" s="658"/>
      <c r="AM1037" s="658"/>
      <c r="AN1037" s="658">
        <v>0</v>
      </c>
      <c r="AO1037" s="658">
        <v>0</v>
      </c>
      <c r="AP1037" s="658">
        <v>0</v>
      </c>
      <c r="AQ1037" s="658">
        <v>0</v>
      </c>
      <c r="AR1037" s="658">
        <v>0</v>
      </c>
      <c r="AS1037" s="658">
        <v>0</v>
      </c>
      <c r="AT1037" s="658">
        <v>0</v>
      </c>
      <c r="AU1037" s="658">
        <v>0</v>
      </c>
      <c r="AV1037" s="676">
        <v>0</v>
      </c>
      <c r="AW1037" s="677">
        <v>0</v>
      </c>
      <c r="AX1037" s="677">
        <v>0</v>
      </c>
      <c r="AY1037" s="677">
        <v>0</v>
      </c>
      <c r="AZ1037" s="677">
        <v>0</v>
      </c>
      <c r="BA1037" s="677">
        <v>0</v>
      </c>
      <c r="BB1037" s="677">
        <v>0</v>
      </c>
      <c r="BC1037" s="677">
        <v>0</v>
      </c>
      <c r="BD1037" s="677">
        <v>0</v>
      </c>
      <c r="BE1037" s="678">
        <v>0</v>
      </c>
      <c r="BF1037" s="417"/>
      <c r="BG1037" s="408"/>
      <c r="BH1037" s="408"/>
      <c r="BI1037" s="408"/>
      <c r="BJ1037" s="408"/>
      <c r="BK1037" s="408"/>
    </row>
    <row r="1038" spans="1:63" s="390" customFormat="1" ht="12.75">
      <c r="A1038" s="411"/>
      <c r="B1038" s="360" t="s">
        <v>369</v>
      </c>
      <c r="C1038" s="676">
        <v>0</v>
      </c>
      <c r="D1038" s="677">
        <v>0</v>
      </c>
      <c r="E1038" s="677">
        <v>0</v>
      </c>
      <c r="F1038" s="677">
        <v>0</v>
      </c>
      <c r="G1038" s="677">
        <v>0</v>
      </c>
      <c r="H1038" s="677">
        <v>0</v>
      </c>
      <c r="I1038" s="677">
        <v>0</v>
      </c>
      <c r="J1038" s="677">
        <v>0</v>
      </c>
      <c r="K1038" s="677">
        <v>0</v>
      </c>
      <c r="L1038" s="677">
        <v>0</v>
      </c>
      <c r="M1038" s="677">
        <v>0</v>
      </c>
      <c r="N1038" s="678">
        <v>0</v>
      </c>
      <c r="O1038" s="657"/>
      <c r="P1038" s="658"/>
      <c r="Q1038" s="658"/>
      <c r="R1038" s="658"/>
      <c r="S1038" s="658"/>
      <c r="T1038" s="658"/>
      <c r="U1038" s="658"/>
      <c r="V1038" s="658"/>
      <c r="W1038" s="658"/>
      <c r="X1038" s="658"/>
      <c r="Y1038" s="658"/>
      <c r="Z1038" s="659"/>
      <c r="AA1038" s="679">
        <v>0</v>
      </c>
      <c r="AB1038" s="677">
        <v>0</v>
      </c>
      <c r="AC1038" s="677">
        <v>0</v>
      </c>
      <c r="AD1038" s="658">
        <v>0</v>
      </c>
      <c r="AE1038" s="658">
        <v>0</v>
      </c>
      <c r="AF1038" s="658"/>
      <c r="AG1038" s="658"/>
      <c r="AH1038" s="658"/>
      <c r="AI1038" s="658"/>
      <c r="AJ1038" s="658"/>
      <c r="AK1038" s="658"/>
      <c r="AL1038" s="658"/>
      <c r="AM1038" s="658"/>
      <c r="AN1038" s="658">
        <v>0</v>
      </c>
      <c r="AO1038" s="658">
        <v>0</v>
      </c>
      <c r="AP1038" s="658">
        <v>0</v>
      </c>
      <c r="AQ1038" s="658">
        <v>0</v>
      </c>
      <c r="AR1038" s="658">
        <v>0</v>
      </c>
      <c r="AS1038" s="658">
        <v>0</v>
      </c>
      <c r="AT1038" s="658">
        <v>0</v>
      </c>
      <c r="AU1038" s="658">
        <v>0</v>
      </c>
      <c r="AV1038" s="676"/>
      <c r="AW1038" s="677"/>
      <c r="AX1038" s="677"/>
      <c r="AY1038" s="677"/>
      <c r="AZ1038" s="677"/>
      <c r="BA1038" s="677"/>
      <c r="BB1038" s="677"/>
      <c r="BC1038" s="677"/>
      <c r="BD1038" s="677"/>
      <c r="BE1038" s="678">
        <v>0</v>
      </c>
      <c r="BF1038" s="417"/>
      <c r="BG1038" s="408"/>
      <c r="BH1038" s="408"/>
      <c r="BI1038" s="408"/>
      <c r="BJ1038" s="408"/>
      <c r="BK1038" s="408"/>
    </row>
    <row r="1039" spans="1:63" s="390" customFormat="1" ht="12.75">
      <c r="A1039" s="411"/>
      <c r="B1039" s="360" t="s">
        <v>370</v>
      </c>
      <c r="C1039" s="676">
        <v>0</v>
      </c>
      <c r="D1039" s="677">
        <v>0</v>
      </c>
      <c r="E1039" s="677">
        <v>0</v>
      </c>
      <c r="F1039" s="677">
        <v>0</v>
      </c>
      <c r="G1039" s="677">
        <v>0</v>
      </c>
      <c r="H1039" s="677">
        <v>0</v>
      </c>
      <c r="I1039" s="677">
        <v>0</v>
      </c>
      <c r="J1039" s="677">
        <v>0</v>
      </c>
      <c r="K1039" s="677">
        <v>0</v>
      </c>
      <c r="L1039" s="677">
        <v>0</v>
      </c>
      <c r="M1039" s="677">
        <v>0</v>
      </c>
      <c r="N1039" s="678">
        <v>0</v>
      </c>
      <c r="O1039" s="657"/>
      <c r="P1039" s="658"/>
      <c r="Q1039" s="658"/>
      <c r="R1039" s="658"/>
      <c r="S1039" s="658"/>
      <c r="T1039" s="658"/>
      <c r="U1039" s="658"/>
      <c r="V1039" s="658"/>
      <c r="W1039" s="658"/>
      <c r="X1039" s="658"/>
      <c r="Y1039" s="658"/>
      <c r="Z1039" s="659"/>
      <c r="AA1039" s="679">
        <v>0</v>
      </c>
      <c r="AB1039" s="677">
        <v>0</v>
      </c>
      <c r="AC1039" s="677">
        <v>0</v>
      </c>
      <c r="AD1039" s="658">
        <v>0</v>
      </c>
      <c r="AE1039" s="658">
        <v>0</v>
      </c>
      <c r="AF1039" s="658"/>
      <c r="AG1039" s="658"/>
      <c r="AH1039" s="658"/>
      <c r="AI1039" s="658"/>
      <c r="AJ1039" s="658"/>
      <c r="AK1039" s="658"/>
      <c r="AL1039" s="658"/>
      <c r="AM1039" s="658"/>
      <c r="AN1039" s="658">
        <v>0</v>
      </c>
      <c r="AO1039" s="658">
        <v>0</v>
      </c>
      <c r="AP1039" s="658">
        <v>0</v>
      </c>
      <c r="AQ1039" s="658">
        <v>0</v>
      </c>
      <c r="AR1039" s="658">
        <v>0</v>
      </c>
      <c r="AS1039" s="658">
        <v>0</v>
      </c>
      <c r="AT1039" s="658">
        <v>0</v>
      </c>
      <c r="AU1039" s="658">
        <v>0</v>
      </c>
      <c r="AV1039" s="676"/>
      <c r="AW1039" s="677"/>
      <c r="AX1039" s="677"/>
      <c r="AY1039" s="677"/>
      <c r="AZ1039" s="677"/>
      <c r="BA1039" s="677"/>
      <c r="BB1039" s="677"/>
      <c r="BC1039" s="677"/>
      <c r="BD1039" s="677"/>
      <c r="BE1039" s="678">
        <v>0</v>
      </c>
      <c r="BF1039" s="417"/>
      <c r="BG1039" s="408"/>
      <c r="BH1039" s="408"/>
      <c r="BI1039" s="408"/>
      <c r="BJ1039" s="408"/>
      <c r="BK1039" s="408"/>
    </row>
    <row r="1040" spans="1:63" s="390" customFormat="1" ht="12.75">
      <c r="A1040" s="411"/>
      <c r="B1040" s="360" t="s">
        <v>371</v>
      </c>
      <c r="C1040" s="676">
        <v>0</v>
      </c>
      <c r="D1040" s="677">
        <v>0</v>
      </c>
      <c r="E1040" s="677">
        <v>0</v>
      </c>
      <c r="F1040" s="677">
        <v>0</v>
      </c>
      <c r="G1040" s="677">
        <v>0</v>
      </c>
      <c r="H1040" s="677">
        <v>0</v>
      </c>
      <c r="I1040" s="677">
        <v>0</v>
      </c>
      <c r="J1040" s="677">
        <v>0</v>
      </c>
      <c r="K1040" s="677">
        <v>0</v>
      </c>
      <c r="L1040" s="677">
        <v>0</v>
      </c>
      <c r="M1040" s="677">
        <v>0</v>
      </c>
      <c r="N1040" s="678">
        <v>0</v>
      </c>
      <c r="O1040" s="657"/>
      <c r="P1040" s="658"/>
      <c r="Q1040" s="658"/>
      <c r="R1040" s="658"/>
      <c r="S1040" s="658"/>
      <c r="T1040" s="658"/>
      <c r="U1040" s="658"/>
      <c r="V1040" s="658"/>
      <c r="W1040" s="658"/>
      <c r="X1040" s="658"/>
      <c r="Y1040" s="658"/>
      <c r="Z1040" s="659"/>
      <c r="AA1040" s="679">
        <v>0</v>
      </c>
      <c r="AB1040" s="677">
        <v>0</v>
      </c>
      <c r="AC1040" s="677">
        <v>0</v>
      </c>
      <c r="AD1040" s="658">
        <v>0</v>
      </c>
      <c r="AE1040" s="658">
        <v>0</v>
      </c>
      <c r="AF1040" s="658"/>
      <c r="AG1040" s="658"/>
      <c r="AH1040" s="658"/>
      <c r="AI1040" s="658"/>
      <c r="AJ1040" s="658"/>
      <c r="AK1040" s="658"/>
      <c r="AL1040" s="658"/>
      <c r="AM1040" s="658"/>
      <c r="AN1040" s="658">
        <v>0</v>
      </c>
      <c r="AO1040" s="658">
        <v>0</v>
      </c>
      <c r="AP1040" s="658">
        <v>0</v>
      </c>
      <c r="AQ1040" s="658">
        <v>0</v>
      </c>
      <c r="AR1040" s="658">
        <v>0</v>
      </c>
      <c r="AS1040" s="658">
        <v>0</v>
      </c>
      <c r="AT1040" s="658">
        <v>0</v>
      </c>
      <c r="AU1040" s="658">
        <v>0</v>
      </c>
      <c r="AV1040" s="676"/>
      <c r="AW1040" s="677"/>
      <c r="AX1040" s="677"/>
      <c r="AY1040" s="677"/>
      <c r="AZ1040" s="677"/>
      <c r="BA1040" s="677"/>
      <c r="BB1040" s="677"/>
      <c r="BC1040" s="677"/>
      <c r="BD1040" s="677"/>
      <c r="BE1040" s="678">
        <v>0</v>
      </c>
      <c r="BF1040" s="417"/>
      <c r="BG1040" s="408"/>
      <c r="BH1040" s="408"/>
      <c r="BI1040" s="408"/>
      <c r="BJ1040" s="408"/>
      <c r="BK1040" s="408"/>
    </row>
    <row r="1041" spans="1:63" s="390" customFormat="1" ht="12.75">
      <c r="A1041" s="411"/>
      <c r="B1041" s="360" t="s">
        <v>372</v>
      </c>
      <c r="C1041" s="676">
        <v>0</v>
      </c>
      <c r="D1041" s="677">
        <v>0</v>
      </c>
      <c r="E1041" s="677">
        <v>0</v>
      </c>
      <c r="F1041" s="677">
        <v>0</v>
      </c>
      <c r="G1041" s="677">
        <v>0</v>
      </c>
      <c r="H1041" s="677">
        <v>0</v>
      </c>
      <c r="I1041" s="677">
        <v>0</v>
      </c>
      <c r="J1041" s="677">
        <v>0</v>
      </c>
      <c r="K1041" s="677">
        <v>0</v>
      </c>
      <c r="L1041" s="677">
        <v>0</v>
      </c>
      <c r="M1041" s="677">
        <v>0</v>
      </c>
      <c r="N1041" s="678">
        <v>0</v>
      </c>
      <c r="O1041" s="657"/>
      <c r="P1041" s="658"/>
      <c r="Q1041" s="658"/>
      <c r="R1041" s="658"/>
      <c r="S1041" s="658"/>
      <c r="T1041" s="658"/>
      <c r="U1041" s="658"/>
      <c r="V1041" s="658"/>
      <c r="W1041" s="658"/>
      <c r="X1041" s="658"/>
      <c r="Y1041" s="658"/>
      <c r="Z1041" s="659"/>
      <c r="AA1041" s="679">
        <v>0</v>
      </c>
      <c r="AB1041" s="677">
        <v>0</v>
      </c>
      <c r="AC1041" s="677">
        <v>0</v>
      </c>
      <c r="AD1041" s="658">
        <v>0</v>
      </c>
      <c r="AE1041" s="658">
        <v>0</v>
      </c>
      <c r="AF1041" s="658"/>
      <c r="AG1041" s="658"/>
      <c r="AH1041" s="658"/>
      <c r="AI1041" s="658"/>
      <c r="AJ1041" s="658"/>
      <c r="AK1041" s="658"/>
      <c r="AL1041" s="658"/>
      <c r="AM1041" s="658"/>
      <c r="AN1041" s="658">
        <v>0</v>
      </c>
      <c r="AO1041" s="658">
        <v>0</v>
      </c>
      <c r="AP1041" s="658">
        <v>0</v>
      </c>
      <c r="AQ1041" s="658">
        <v>0</v>
      </c>
      <c r="AR1041" s="658">
        <v>0</v>
      </c>
      <c r="AS1041" s="658">
        <v>0</v>
      </c>
      <c r="AT1041" s="658">
        <v>0</v>
      </c>
      <c r="AU1041" s="658">
        <v>0</v>
      </c>
      <c r="AV1041" s="676"/>
      <c r="AW1041" s="677"/>
      <c r="AX1041" s="677"/>
      <c r="AY1041" s="677"/>
      <c r="AZ1041" s="677"/>
      <c r="BA1041" s="677"/>
      <c r="BB1041" s="677"/>
      <c r="BC1041" s="677"/>
      <c r="BD1041" s="677"/>
      <c r="BE1041" s="678">
        <v>0</v>
      </c>
      <c r="BF1041" s="417"/>
      <c r="BG1041" s="408"/>
      <c r="BH1041" s="408"/>
      <c r="BI1041" s="408"/>
      <c r="BJ1041" s="408"/>
      <c r="BK1041" s="408"/>
    </row>
    <row r="1042" spans="1:63" s="390" customFormat="1" ht="12.75">
      <c r="A1042" s="411"/>
      <c r="B1042" s="360" t="s">
        <v>373</v>
      </c>
      <c r="C1042" s="676">
        <v>0</v>
      </c>
      <c r="D1042" s="677">
        <v>1.26</v>
      </c>
      <c r="E1042" s="677">
        <v>0</v>
      </c>
      <c r="F1042" s="677">
        <v>0</v>
      </c>
      <c r="G1042" s="677">
        <v>0</v>
      </c>
      <c r="H1042" s="677">
        <v>0</v>
      </c>
      <c r="I1042" s="677">
        <v>0</v>
      </c>
      <c r="J1042" s="677">
        <v>0</v>
      </c>
      <c r="K1042" s="677">
        <v>0</v>
      </c>
      <c r="L1042" s="677">
        <v>0</v>
      </c>
      <c r="M1042" s="677">
        <v>0</v>
      </c>
      <c r="N1042" s="678">
        <v>1.26</v>
      </c>
      <c r="O1042" s="657">
        <v>0</v>
      </c>
      <c r="P1042" s="658">
        <v>0</v>
      </c>
      <c r="Q1042" s="658">
        <v>0</v>
      </c>
      <c r="R1042" s="658">
        <v>0</v>
      </c>
      <c r="S1042" s="658">
        <v>0</v>
      </c>
      <c r="T1042" s="658">
        <v>0</v>
      </c>
      <c r="U1042" s="658">
        <v>0</v>
      </c>
      <c r="V1042" s="658">
        <v>0</v>
      </c>
      <c r="W1042" s="658">
        <v>0</v>
      </c>
      <c r="X1042" s="658">
        <v>0</v>
      </c>
      <c r="Y1042" s="658">
        <v>0</v>
      </c>
      <c r="Z1042" s="659">
        <v>0</v>
      </c>
      <c r="AA1042" s="679">
        <v>27.694060069999999</v>
      </c>
      <c r="AB1042" s="677">
        <v>0</v>
      </c>
      <c r="AC1042" s="677">
        <v>1.26</v>
      </c>
      <c r="AD1042" s="658">
        <v>0</v>
      </c>
      <c r="AE1042" s="658">
        <v>0</v>
      </c>
      <c r="AF1042" s="658"/>
      <c r="AG1042" s="658"/>
      <c r="AH1042" s="658"/>
      <c r="AI1042" s="658"/>
      <c r="AJ1042" s="658"/>
      <c r="AK1042" s="658"/>
      <c r="AL1042" s="658"/>
      <c r="AM1042" s="658"/>
      <c r="AN1042" s="658">
        <v>0</v>
      </c>
      <c r="AO1042" s="658">
        <v>0</v>
      </c>
      <c r="AP1042" s="658">
        <v>0</v>
      </c>
      <c r="AQ1042" s="658">
        <v>0</v>
      </c>
      <c r="AR1042" s="658">
        <v>0</v>
      </c>
      <c r="AS1042" s="658">
        <v>0</v>
      </c>
      <c r="AT1042" s="658">
        <v>0</v>
      </c>
      <c r="AU1042" s="658">
        <v>1.26</v>
      </c>
      <c r="AV1042" s="676">
        <v>27.694060069999999</v>
      </c>
      <c r="AW1042" s="677">
        <v>0</v>
      </c>
      <c r="AX1042" s="677">
        <v>0</v>
      </c>
      <c r="AY1042" s="677">
        <v>0</v>
      </c>
      <c r="AZ1042" s="677">
        <v>0</v>
      </c>
      <c r="BA1042" s="677">
        <v>0</v>
      </c>
      <c r="BB1042" s="677">
        <v>0</v>
      </c>
      <c r="BC1042" s="677">
        <v>0</v>
      </c>
      <c r="BD1042" s="677">
        <v>0</v>
      </c>
      <c r="BE1042" s="678">
        <v>27.694060069999999</v>
      </c>
      <c r="BF1042" s="417"/>
      <c r="BG1042" s="408"/>
      <c r="BH1042" s="408"/>
      <c r="BI1042" s="408"/>
      <c r="BJ1042" s="408"/>
      <c r="BK1042" s="408"/>
    </row>
    <row r="1043" spans="1:63" s="390" customFormat="1" ht="12.75">
      <c r="A1043" s="411"/>
      <c r="B1043" s="360" t="s">
        <v>374</v>
      </c>
      <c r="C1043" s="676">
        <v>0</v>
      </c>
      <c r="D1043" s="677">
        <v>0</v>
      </c>
      <c r="E1043" s="677">
        <v>0</v>
      </c>
      <c r="F1043" s="677">
        <v>0</v>
      </c>
      <c r="G1043" s="677">
        <v>0</v>
      </c>
      <c r="H1043" s="677">
        <v>0</v>
      </c>
      <c r="I1043" s="677">
        <v>0</v>
      </c>
      <c r="J1043" s="677">
        <v>0</v>
      </c>
      <c r="K1043" s="677">
        <v>0</v>
      </c>
      <c r="L1043" s="677">
        <v>0</v>
      </c>
      <c r="M1043" s="677">
        <v>0</v>
      </c>
      <c r="N1043" s="678">
        <v>0</v>
      </c>
      <c r="O1043" s="657"/>
      <c r="P1043" s="658"/>
      <c r="Q1043" s="658"/>
      <c r="R1043" s="658"/>
      <c r="S1043" s="658"/>
      <c r="T1043" s="658"/>
      <c r="U1043" s="658"/>
      <c r="V1043" s="658"/>
      <c r="W1043" s="658"/>
      <c r="X1043" s="658"/>
      <c r="Y1043" s="658"/>
      <c r="Z1043" s="659"/>
      <c r="AA1043" s="679">
        <v>0</v>
      </c>
      <c r="AB1043" s="677">
        <v>0</v>
      </c>
      <c r="AC1043" s="677">
        <v>0</v>
      </c>
      <c r="AD1043" s="658">
        <v>0</v>
      </c>
      <c r="AE1043" s="658">
        <v>0</v>
      </c>
      <c r="AF1043" s="658"/>
      <c r="AG1043" s="658"/>
      <c r="AH1043" s="658"/>
      <c r="AI1043" s="658"/>
      <c r="AJ1043" s="658"/>
      <c r="AK1043" s="658"/>
      <c r="AL1043" s="658"/>
      <c r="AM1043" s="658"/>
      <c r="AN1043" s="658">
        <v>0</v>
      </c>
      <c r="AO1043" s="658">
        <v>0</v>
      </c>
      <c r="AP1043" s="658">
        <v>0</v>
      </c>
      <c r="AQ1043" s="658">
        <v>0</v>
      </c>
      <c r="AR1043" s="658">
        <v>0</v>
      </c>
      <c r="AS1043" s="658">
        <v>0</v>
      </c>
      <c r="AT1043" s="658">
        <v>0</v>
      </c>
      <c r="AU1043" s="658">
        <v>0</v>
      </c>
      <c r="AV1043" s="676"/>
      <c r="AW1043" s="677"/>
      <c r="AX1043" s="677"/>
      <c r="AY1043" s="677"/>
      <c r="AZ1043" s="677"/>
      <c r="BA1043" s="677"/>
      <c r="BB1043" s="677"/>
      <c r="BC1043" s="677"/>
      <c r="BD1043" s="677"/>
      <c r="BE1043" s="678">
        <v>0</v>
      </c>
      <c r="BF1043" s="417"/>
      <c r="BG1043" s="408"/>
      <c r="BH1043" s="408"/>
      <c r="BI1043" s="408"/>
      <c r="BJ1043" s="408"/>
      <c r="BK1043" s="408"/>
    </row>
    <row r="1044" spans="1:63" s="390" customFormat="1" ht="12.75">
      <c r="A1044" s="411"/>
      <c r="B1044" s="360" t="s">
        <v>375</v>
      </c>
      <c r="C1044" s="676">
        <v>0</v>
      </c>
      <c r="D1044" s="677">
        <v>0</v>
      </c>
      <c r="E1044" s="677">
        <v>0</v>
      </c>
      <c r="F1044" s="677">
        <v>0</v>
      </c>
      <c r="G1044" s="677">
        <v>0</v>
      </c>
      <c r="H1044" s="677">
        <v>0</v>
      </c>
      <c r="I1044" s="677">
        <v>0</v>
      </c>
      <c r="J1044" s="677">
        <v>0</v>
      </c>
      <c r="K1044" s="677">
        <v>0</v>
      </c>
      <c r="L1044" s="677">
        <v>0</v>
      </c>
      <c r="M1044" s="677">
        <v>0</v>
      </c>
      <c r="N1044" s="678">
        <v>0</v>
      </c>
      <c r="O1044" s="657"/>
      <c r="P1044" s="658"/>
      <c r="Q1044" s="658"/>
      <c r="R1044" s="658"/>
      <c r="S1044" s="658"/>
      <c r="T1044" s="658"/>
      <c r="U1044" s="658"/>
      <c r="V1044" s="658"/>
      <c r="W1044" s="658"/>
      <c r="X1044" s="658"/>
      <c r="Y1044" s="658"/>
      <c r="Z1044" s="659"/>
      <c r="AA1044" s="679">
        <v>0</v>
      </c>
      <c r="AB1044" s="677">
        <v>0</v>
      </c>
      <c r="AC1044" s="677">
        <v>0</v>
      </c>
      <c r="AD1044" s="658">
        <v>0</v>
      </c>
      <c r="AE1044" s="658">
        <v>0</v>
      </c>
      <c r="AF1044" s="658"/>
      <c r="AG1044" s="658"/>
      <c r="AH1044" s="658"/>
      <c r="AI1044" s="658"/>
      <c r="AJ1044" s="658"/>
      <c r="AK1044" s="658"/>
      <c r="AL1044" s="658"/>
      <c r="AM1044" s="658"/>
      <c r="AN1044" s="658">
        <v>0</v>
      </c>
      <c r="AO1044" s="658">
        <v>0</v>
      </c>
      <c r="AP1044" s="658">
        <v>0</v>
      </c>
      <c r="AQ1044" s="658">
        <v>0</v>
      </c>
      <c r="AR1044" s="658">
        <v>0</v>
      </c>
      <c r="AS1044" s="658">
        <v>0</v>
      </c>
      <c r="AT1044" s="658">
        <v>0</v>
      </c>
      <c r="AU1044" s="658">
        <v>0</v>
      </c>
      <c r="AV1044" s="676"/>
      <c r="AW1044" s="677"/>
      <c r="AX1044" s="677"/>
      <c r="AY1044" s="677"/>
      <c r="AZ1044" s="677"/>
      <c r="BA1044" s="677"/>
      <c r="BB1044" s="677"/>
      <c r="BC1044" s="677"/>
      <c r="BD1044" s="677"/>
      <c r="BE1044" s="678">
        <v>0</v>
      </c>
      <c r="BF1044" s="417"/>
      <c r="BG1044" s="408"/>
      <c r="BH1044" s="408"/>
      <c r="BI1044" s="408"/>
      <c r="BJ1044" s="408"/>
      <c r="BK1044" s="408"/>
    </row>
    <row r="1045" spans="1:63" s="390" customFormat="1" ht="12.75">
      <c r="A1045" s="411"/>
      <c r="B1045" s="360" t="s">
        <v>376</v>
      </c>
      <c r="C1045" s="676">
        <v>0</v>
      </c>
      <c r="D1045" s="677">
        <v>1.26</v>
      </c>
      <c r="E1045" s="677">
        <v>0</v>
      </c>
      <c r="F1045" s="677">
        <v>0</v>
      </c>
      <c r="G1045" s="677">
        <v>0</v>
      </c>
      <c r="H1045" s="677">
        <v>0</v>
      </c>
      <c r="I1045" s="677">
        <v>0</v>
      </c>
      <c r="J1045" s="677">
        <v>0</v>
      </c>
      <c r="K1045" s="677">
        <v>0</v>
      </c>
      <c r="L1045" s="677">
        <v>0</v>
      </c>
      <c r="M1045" s="677">
        <v>0</v>
      </c>
      <c r="N1045" s="678">
        <v>1.26</v>
      </c>
      <c r="O1045" s="657"/>
      <c r="P1045" s="658"/>
      <c r="Q1045" s="658"/>
      <c r="R1045" s="658"/>
      <c r="S1045" s="658"/>
      <c r="T1045" s="658"/>
      <c r="U1045" s="658"/>
      <c r="V1045" s="658"/>
      <c r="W1045" s="658"/>
      <c r="X1045" s="658"/>
      <c r="Y1045" s="658"/>
      <c r="Z1045" s="659"/>
      <c r="AA1045" s="679">
        <v>27.694060069999999</v>
      </c>
      <c r="AB1045" s="677">
        <v>0</v>
      </c>
      <c r="AC1045" s="677">
        <v>1.26</v>
      </c>
      <c r="AD1045" s="658">
        <v>0</v>
      </c>
      <c r="AE1045" s="658">
        <v>0</v>
      </c>
      <c r="AF1045" s="658"/>
      <c r="AG1045" s="658"/>
      <c r="AH1045" s="658"/>
      <c r="AI1045" s="658"/>
      <c r="AJ1045" s="658"/>
      <c r="AK1045" s="658"/>
      <c r="AL1045" s="658"/>
      <c r="AM1045" s="658"/>
      <c r="AN1045" s="658">
        <v>0</v>
      </c>
      <c r="AO1045" s="658">
        <v>0</v>
      </c>
      <c r="AP1045" s="658">
        <v>0</v>
      </c>
      <c r="AQ1045" s="658">
        <v>0</v>
      </c>
      <c r="AR1045" s="658">
        <v>0</v>
      </c>
      <c r="AS1045" s="658">
        <v>0</v>
      </c>
      <c r="AT1045" s="658">
        <v>0</v>
      </c>
      <c r="AU1045" s="658">
        <v>1.26</v>
      </c>
      <c r="AV1045" s="676">
        <v>27.694060069999999</v>
      </c>
      <c r="AW1045" s="677"/>
      <c r="AX1045" s="677"/>
      <c r="AY1045" s="677"/>
      <c r="AZ1045" s="677"/>
      <c r="BA1045" s="677"/>
      <c r="BB1045" s="677"/>
      <c r="BC1045" s="677"/>
      <c r="BD1045" s="677"/>
      <c r="BE1045" s="678">
        <v>27.694060069999999</v>
      </c>
      <c r="BF1045" s="417"/>
      <c r="BG1045" s="408"/>
      <c r="BH1045" s="408"/>
      <c r="BI1045" s="408"/>
      <c r="BJ1045" s="408"/>
      <c r="BK1045" s="408"/>
    </row>
    <row r="1046" spans="1:63" s="390" customFormat="1" ht="12.75">
      <c r="A1046" s="411"/>
      <c r="B1046" s="360" t="s">
        <v>377</v>
      </c>
      <c r="C1046" s="676">
        <v>0</v>
      </c>
      <c r="D1046" s="677">
        <v>0</v>
      </c>
      <c r="E1046" s="677">
        <v>0</v>
      </c>
      <c r="F1046" s="677">
        <v>0</v>
      </c>
      <c r="G1046" s="677">
        <v>0</v>
      </c>
      <c r="H1046" s="677">
        <v>0</v>
      </c>
      <c r="I1046" s="677">
        <v>0</v>
      </c>
      <c r="J1046" s="677">
        <v>0</v>
      </c>
      <c r="K1046" s="677">
        <v>0</v>
      </c>
      <c r="L1046" s="677">
        <v>0</v>
      </c>
      <c r="M1046" s="677">
        <v>0</v>
      </c>
      <c r="N1046" s="678">
        <v>0</v>
      </c>
      <c r="O1046" s="657"/>
      <c r="P1046" s="658"/>
      <c r="Q1046" s="658"/>
      <c r="R1046" s="658"/>
      <c r="S1046" s="658"/>
      <c r="T1046" s="658"/>
      <c r="U1046" s="658"/>
      <c r="V1046" s="658"/>
      <c r="W1046" s="658"/>
      <c r="X1046" s="658"/>
      <c r="Y1046" s="658"/>
      <c r="Z1046" s="659"/>
      <c r="AA1046" s="679">
        <v>0</v>
      </c>
      <c r="AB1046" s="677">
        <v>0</v>
      </c>
      <c r="AC1046" s="677">
        <v>0</v>
      </c>
      <c r="AD1046" s="658">
        <v>0</v>
      </c>
      <c r="AE1046" s="658">
        <v>0</v>
      </c>
      <c r="AF1046" s="658"/>
      <c r="AG1046" s="658"/>
      <c r="AH1046" s="658"/>
      <c r="AI1046" s="658"/>
      <c r="AJ1046" s="658"/>
      <c r="AK1046" s="658"/>
      <c r="AL1046" s="658"/>
      <c r="AM1046" s="658"/>
      <c r="AN1046" s="658">
        <v>0</v>
      </c>
      <c r="AO1046" s="658">
        <v>0</v>
      </c>
      <c r="AP1046" s="658">
        <v>0</v>
      </c>
      <c r="AQ1046" s="658">
        <v>0</v>
      </c>
      <c r="AR1046" s="658">
        <v>0</v>
      </c>
      <c r="AS1046" s="658">
        <v>0</v>
      </c>
      <c r="AT1046" s="658">
        <v>0</v>
      </c>
      <c r="AU1046" s="658">
        <v>0</v>
      </c>
      <c r="AV1046" s="676"/>
      <c r="AW1046" s="677"/>
      <c r="AX1046" s="677"/>
      <c r="AY1046" s="677"/>
      <c r="AZ1046" s="677"/>
      <c r="BA1046" s="677"/>
      <c r="BB1046" s="677"/>
      <c r="BC1046" s="677"/>
      <c r="BD1046" s="677"/>
      <c r="BE1046" s="678">
        <v>0</v>
      </c>
      <c r="BF1046" s="417"/>
      <c r="BG1046" s="408"/>
      <c r="BH1046" s="408"/>
      <c r="BI1046" s="408"/>
      <c r="BJ1046" s="408"/>
      <c r="BK1046" s="408"/>
    </row>
    <row r="1047" spans="1:63" s="390" customFormat="1" ht="12.75">
      <c r="A1047" s="411"/>
      <c r="B1047" s="360" t="s">
        <v>67</v>
      </c>
      <c r="C1047" s="676">
        <v>0</v>
      </c>
      <c r="D1047" s="677">
        <v>0</v>
      </c>
      <c r="E1047" s="677">
        <v>0</v>
      </c>
      <c r="F1047" s="677">
        <v>0</v>
      </c>
      <c r="G1047" s="677">
        <v>0</v>
      </c>
      <c r="H1047" s="677">
        <v>0</v>
      </c>
      <c r="I1047" s="677">
        <v>0</v>
      </c>
      <c r="J1047" s="677">
        <v>0</v>
      </c>
      <c r="K1047" s="677">
        <v>0</v>
      </c>
      <c r="L1047" s="677">
        <v>0</v>
      </c>
      <c r="M1047" s="677">
        <v>0</v>
      </c>
      <c r="N1047" s="678">
        <v>0</v>
      </c>
      <c r="O1047" s="657"/>
      <c r="P1047" s="658"/>
      <c r="Q1047" s="658"/>
      <c r="R1047" s="658"/>
      <c r="S1047" s="658"/>
      <c r="T1047" s="658"/>
      <c r="U1047" s="658"/>
      <c r="V1047" s="658"/>
      <c r="W1047" s="658"/>
      <c r="X1047" s="658"/>
      <c r="Y1047" s="658"/>
      <c r="Z1047" s="659"/>
      <c r="AA1047" s="679">
        <v>0</v>
      </c>
      <c r="AB1047" s="677">
        <v>0</v>
      </c>
      <c r="AC1047" s="677">
        <v>0</v>
      </c>
      <c r="AD1047" s="658">
        <v>0</v>
      </c>
      <c r="AE1047" s="658">
        <v>0</v>
      </c>
      <c r="AF1047" s="658"/>
      <c r="AG1047" s="658"/>
      <c r="AH1047" s="658"/>
      <c r="AI1047" s="658"/>
      <c r="AJ1047" s="658"/>
      <c r="AK1047" s="658"/>
      <c r="AL1047" s="658"/>
      <c r="AM1047" s="658"/>
      <c r="AN1047" s="658">
        <v>0</v>
      </c>
      <c r="AO1047" s="658">
        <v>0</v>
      </c>
      <c r="AP1047" s="658">
        <v>0</v>
      </c>
      <c r="AQ1047" s="658">
        <v>0</v>
      </c>
      <c r="AR1047" s="658">
        <v>0</v>
      </c>
      <c r="AS1047" s="658">
        <v>0</v>
      </c>
      <c r="AT1047" s="658">
        <v>0</v>
      </c>
      <c r="AU1047" s="658">
        <v>0</v>
      </c>
      <c r="AV1047" s="676"/>
      <c r="AW1047" s="677"/>
      <c r="AX1047" s="677"/>
      <c r="AY1047" s="677"/>
      <c r="AZ1047" s="677"/>
      <c r="BA1047" s="677"/>
      <c r="BB1047" s="677"/>
      <c r="BC1047" s="677"/>
      <c r="BD1047" s="677"/>
      <c r="BE1047" s="678">
        <v>0</v>
      </c>
      <c r="BF1047" s="417"/>
      <c r="BG1047" s="408"/>
      <c r="BH1047" s="408"/>
      <c r="BI1047" s="408"/>
      <c r="BJ1047" s="408"/>
      <c r="BK1047" s="408"/>
    </row>
    <row r="1048" spans="1:63" s="416" customFormat="1" ht="25.5">
      <c r="A1048" s="411">
        <v>39</v>
      </c>
      <c r="B1048" s="670" t="s">
        <v>111</v>
      </c>
      <c r="C1048" s="657">
        <v>0</v>
      </c>
      <c r="D1048" s="658">
        <v>0</v>
      </c>
      <c r="E1048" s="658">
        <v>0</v>
      </c>
      <c r="F1048" s="658">
        <v>0</v>
      </c>
      <c r="G1048" s="658">
        <v>0</v>
      </c>
      <c r="H1048" s="658">
        <v>0</v>
      </c>
      <c r="I1048" s="658">
        <v>0</v>
      </c>
      <c r="J1048" s="658">
        <v>0</v>
      </c>
      <c r="K1048" s="658">
        <v>1.92</v>
      </c>
      <c r="L1048" s="658">
        <v>0</v>
      </c>
      <c r="M1048" s="658">
        <v>1.92</v>
      </c>
      <c r="N1048" s="659">
        <v>0</v>
      </c>
      <c r="O1048" s="689">
        <v>0</v>
      </c>
      <c r="P1048" s="690">
        <v>0</v>
      </c>
      <c r="Q1048" s="690">
        <v>0</v>
      </c>
      <c r="R1048" s="690">
        <v>0</v>
      </c>
      <c r="S1048" s="690">
        <v>0</v>
      </c>
      <c r="T1048" s="690">
        <v>0</v>
      </c>
      <c r="U1048" s="690">
        <v>0</v>
      </c>
      <c r="V1048" s="690">
        <v>0</v>
      </c>
      <c r="W1048" s="690">
        <v>0</v>
      </c>
      <c r="X1048" s="690">
        <v>0</v>
      </c>
      <c r="Y1048" s="690">
        <v>0</v>
      </c>
      <c r="Z1048" s="691">
        <v>0</v>
      </c>
      <c r="AA1048" s="674">
        <v>14.579394169999999</v>
      </c>
      <c r="AB1048" s="677">
        <v>0</v>
      </c>
      <c r="AC1048" s="677">
        <v>0</v>
      </c>
      <c r="AD1048" s="690">
        <v>0</v>
      </c>
      <c r="AE1048" s="690">
        <v>0</v>
      </c>
      <c r="AF1048" s="690"/>
      <c r="AG1048" s="690"/>
      <c r="AH1048" s="690"/>
      <c r="AI1048" s="690"/>
      <c r="AJ1048" s="690"/>
      <c r="AK1048" s="690"/>
      <c r="AL1048" s="690"/>
      <c r="AM1048" s="690"/>
      <c r="AN1048" s="690">
        <v>0</v>
      </c>
      <c r="AO1048" s="690">
        <v>0</v>
      </c>
      <c r="AP1048" s="690">
        <v>0</v>
      </c>
      <c r="AQ1048" s="690">
        <v>0</v>
      </c>
      <c r="AR1048" s="690">
        <v>1.92</v>
      </c>
      <c r="AS1048" s="690">
        <v>0</v>
      </c>
      <c r="AT1048" s="690">
        <v>1.92</v>
      </c>
      <c r="AU1048" s="690">
        <v>0</v>
      </c>
      <c r="AV1048" s="657">
        <v>0</v>
      </c>
      <c r="AW1048" s="658">
        <v>0</v>
      </c>
      <c r="AX1048" s="658">
        <v>0</v>
      </c>
      <c r="AY1048" s="658">
        <v>0</v>
      </c>
      <c r="AZ1048" s="658">
        <v>0</v>
      </c>
      <c r="BA1048" s="658">
        <v>0</v>
      </c>
      <c r="BB1048" s="658">
        <v>0</v>
      </c>
      <c r="BC1048" s="658">
        <v>0</v>
      </c>
      <c r="BD1048" s="658">
        <v>14.579394169999999</v>
      </c>
      <c r="BE1048" s="673">
        <v>14.579394169999999</v>
      </c>
      <c r="BF1048" s="417"/>
    </row>
    <row r="1049" spans="1:63" s="390" customFormat="1" ht="12.75">
      <c r="A1049" s="411"/>
      <c r="B1049" s="360" t="s">
        <v>361</v>
      </c>
      <c r="C1049" s="676">
        <v>0</v>
      </c>
      <c r="D1049" s="677">
        <v>0</v>
      </c>
      <c r="E1049" s="677">
        <v>0</v>
      </c>
      <c r="F1049" s="677">
        <v>0</v>
      </c>
      <c r="G1049" s="677">
        <v>0</v>
      </c>
      <c r="H1049" s="677">
        <v>0</v>
      </c>
      <c r="I1049" s="677">
        <v>0</v>
      </c>
      <c r="J1049" s="677">
        <v>0</v>
      </c>
      <c r="K1049" s="677">
        <v>1.92</v>
      </c>
      <c r="L1049" s="677">
        <v>0</v>
      </c>
      <c r="M1049" s="677">
        <v>1.92</v>
      </c>
      <c r="N1049" s="678">
        <v>0</v>
      </c>
      <c r="O1049" s="657">
        <v>0</v>
      </c>
      <c r="P1049" s="658">
        <v>0</v>
      </c>
      <c r="Q1049" s="658">
        <v>0</v>
      </c>
      <c r="R1049" s="658">
        <v>0</v>
      </c>
      <c r="S1049" s="658">
        <v>0</v>
      </c>
      <c r="T1049" s="658">
        <v>0</v>
      </c>
      <c r="U1049" s="658">
        <v>0</v>
      </c>
      <c r="V1049" s="658">
        <v>0</v>
      </c>
      <c r="W1049" s="658">
        <v>0</v>
      </c>
      <c r="X1049" s="658">
        <v>0</v>
      </c>
      <c r="Y1049" s="658">
        <v>0</v>
      </c>
      <c r="Z1049" s="659">
        <v>0</v>
      </c>
      <c r="AA1049" s="679">
        <v>14.579394169999999</v>
      </c>
      <c r="AB1049" s="677">
        <v>0</v>
      </c>
      <c r="AC1049" s="677">
        <v>0</v>
      </c>
      <c r="AD1049" s="658">
        <v>0</v>
      </c>
      <c r="AE1049" s="658">
        <v>0</v>
      </c>
      <c r="AF1049" s="658"/>
      <c r="AG1049" s="658"/>
      <c r="AH1049" s="658"/>
      <c r="AI1049" s="658"/>
      <c r="AJ1049" s="658"/>
      <c r="AK1049" s="658"/>
      <c r="AL1049" s="658"/>
      <c r="AM1049" s="658"/>
      <c r="AN1049" s="658">
        <v>0</v>
      </c>
      <c r="AO1049" s="658">
        <v>0</v>
      </c>
      <c r="AP1049" s="658">
        <v>0</v>
      </c>
      <c r="AQ1049" s="658">
        <v>0</v>
      </c>
      <c r="AR1049" s="658">
        <v>1.92</v>
      </c>
      <c r="AS1049" s="658">
        <v>0</v>
      </c>
      <c r="AT1049" s="658">
        <v>1.92</v>
      </c>
      <c r="AU1049" s="658">
        <v>0</v>
      </c>
      <c r="AV1049" s="676">
        <v>0</v>
      </c>
      <c r="AW1049" s="677">
        <v>0</v>
      </c>
      <c r="AX1049" s="677">
        <v>0</v>
      </c>
      <c r="AY1049" s="677">
        <v>0</v>
      </c>
      <c r="AZ1049" s="677">
        <v>0</v>
      </c>
      <c r="BA1049" s="677">
        <v>0</v>
      </c>
      <c r="BB1049" s="677">
        <v>0</v>
      </c>
      <c r="BC1049" s="677">
        <v>0</v>
      </c>
      <c r="BD1049" s="677">
        <v>14.579394169999999</v>
      </c>
      <c r="BE1049" s="678">
        <v>14.579394169999999</v>
      </c>
      <c r="BF1049" s="417"/>
      <c r="BG1049" s="408"/>
      <c r="BH1049" s="408"/>
      <c r="BI1049" s="408"/>
      <c r="BJ1049" s="408"/>
      <c r="BK1049" s="408"/>
    </row>
    <row r="1050" spans="1:63" s="390" customFormat="1" ht="12.75">
      <c r="A1050" s="411"/>
      <c r="B1050" s="360" t="s">
        <v>362</v>
      </c>
      <c r="C1050" s="676">
        <v>0</v>
      </c>
      <c r="D1050" s="677">
        <v>0</v>
      </c>
      <c r="E1050" s="677">
        <v>0</v>
      </c>
      <c r="F1050" s="677">
        <v>0</v>
      </c>
      <c r="G1050" s="677">
        <v>0</v>
      </c>
      <c r="H1050" s="677">
        <v>0</v>
      </c>
      <c r="I1050" s="677">
        <v>0</v>
      </c>
      <c r="J1050" s="677">
        <v>0</v>
      </c>
      <c r="K1050" s="677">
        <v>1.92</v>
      </c>
      <c r="L1050" s="677">
        <v>0</v>
      </c>
      <c r="M1050" s="677">
        <v>1.92</v>
      </c>
      <c r="N1050" s="678">
        <v>0</v>
      </c>
      <c r="O1050" s="657">
        <v>0</v>
      </c>
      <c r="P1050" s="658">
        <v>0</v>
      </c>
      <c r="Q1050" s="658">
        <v>0</v>
      </c>
      <c r="R1050" s="658">
        <v>0</v>
      </c>
      <c r="S1050" s="658">
        <v>0</v>
      </c>
      <c r="T1050" s="658">
        <v>0</v>
      </c>
      <c r="U1050" s="658">
        <v>0</v>
      </c>
      <c r="V1050" s="658">
        <v>0</v>
      </c>
      <c r="W1050" s="658">
        <v>0</v>
      </c>
      <c r="X1050" s="658">
        <v>0</v>
      </c>
      <c r="Y1050" s="658">
        <v>0</v>
      </c>
      <c r="Z1050" s="659">
        <v>0</v>
      </c>
      <c r="AA1050" s="679">
        <v>14.579394169999999</v>
      </c>
      <c r="AB1050" s="677">
        <v>0</v>
      </c>
      <c r="AC1050" s="677">
        <v>0</v>
      </c>
      <c r="AD1050" s="658">
        <v>0</v>
      </c>
      <c r="AE1050" s="658">
        <v>0</v>
      </c>
      <c r="AF1050" s="658"/>
      <c r="AG1050" s="658"/>
      <c r="AH1050" s="658"/>
      <c r="AI1050" s="658"/>
      <c r="AJ1050" s="658"/>
      <c r="AK1050" s="658"/>
      <c r="AL1050" s="658"/>
      <c r="AM1050" s="658"/>
      <c r="AN1050" s="658">
        <v>0</v>
      </c>
      <c r="AO1050" s="658">
        <v>0</v>
      </c>
      <c r="AP1050" s="658">
        <v>0</v>
      </c>
      <c r="AQ1050" s="658">
        <v>0</v>
      </c>
      <c r="AR1050" s="658">
        <v>1.92</v>
      </c>
      <c r="AS1050" s="658">
        <v>0</v>
      </c>
      <c r="AT1050" s="658">
        <v>1.92</v>
      </c>
      <c r="AU1050" s="658">
        <v>0</v>
      </c>
      <c r="AV1050" s="676">
        <v>0</v>
      </c>
      <c r="AW1050" s="677">
        <v>0</v>
      </c>
      <c r="AX1050" s="677">
        <v>0</v>
      </c>
      <c r="AY1050" s="677">
        <v>0</v>
      </c>
      <c r="AZ1050" s="677">
        <v>0</v>
      </c>
      <c r="BA1050" s="677">
        <v>0</v>
      </c>
      <c r="BB1050" s="677">
        <v>0</v>
      </c>
      <c r="BC1050" s="677">
        <v>0</v>
      </c>
      <c r="BD1050" s="677">
        <v>14.579394169999999</v>
      </c>
      <c r="BE1050" s="678">
        <v>14.579394169999999</v>
      </c>
      <c r="BF1050" s="417"/>
      <c r="BG1050" s="408"/>
      <c r="BH1050" s="408"/>
      <c r="BI1050" s="408"/>
      <c r="BJ1050" s="408"/>
      <c r="BK1050" s="408"/>
    </row>
    <row r="1051" spans="1:63" s="390" customFormat="1" ht="12.75">
      <c r="A1051" s="411"/>
      <c r="B1051" s="360" t="s">
        <v>363</v>
      </c>
      <c r="C1051" s="676">
        <v>0</v>
      </c>
      <c r="D1051" s="677">
        <v>0</v>
      </c>
      <c r="E1051" s="677">
        <v>0</v>
      </c>
      <c r="F1051" s="677">
        <v>0</v>
      </c>
      <c r="G1051" s="677">
        <v>0</v>
      </c>
      <c r="H1051" s="677">
        <v>0</v>
      </c>
      <c r="I1051" s="677">
        <v>0</v>
      </c>
      <c r="J1051" s="677">
        <v>0</v>
      </c>
      <c r="K1051" s="677">
        <v>0.92</v>
      </c>
      <c r="L1051" s="677">
        <v>0</v>
      </c>
      <c r="M1051" s="677">
        <v>0.92</v>
      </c>
      <c r="N1051" s="678">
        <v>0</v>
      </c>
      <c r="O1051" s="657">
        <v>0</v>
      </c>
      <c r="P1051" s="658">
        <v>0</v>
      </c>
      <c r="Q1051" s="658">
        <v>0</v>
      </c>
      <c r="R1051" s="658">
        <v>0</v>
      </c>
      <c r="S1051" s="658">
        <v>0</v>
      </c>
      <c r="T1051" s="658">
        <v>0</v>
      </c>
      <c r="U1051" s="658">
        <v>0</v>
      </c>
      <c r="V1051" s="658">
        <v>0</v>
      </c>
      <c r="W1051" s="658">
        <v>0</v>
      </c>
      <c r="X1051" s="658">
        <v>0</v>
      </c>
      <c r="Y1051" s="658">
        <v>0</v>
      </c>
      <c r="Z1051" s="659">
        <v>0</v>
      </c>
      <c r="AA1051" s="679">
        <v>2.8992768799999999</v>
      </c>
      <c r="AB1051" s="677">
        <v>0</v>
      </c>
      <c r="AC1051" s="677">
        <v>0</v>
      </c>
      <c r="AD1051" s="658">
        <v>0</v>
      </c>
      <c r="AE1051" s="658">
        <v>0</v>
      </c>
      <c r="AF1051" s="658"/>
      <c r="AG1051" s="658"/>
      <c r="AH1051" s="658"/>
      <c r="AI1051" s="658"/>
      <c r="AJ1051" s="658"/>
      <c r="AK1051" s="658"/>
      <c r="AL1051" s="658"/>
      <c r="AM1051" s="658"/>
      <c r="AN1051" s="658">
        <v>0</v>
      </c>
      <c r="AO1051" s="658">
        <v>0</v>
      </c>
      <c r="AP1051" s="658">
        <v>0</v>
      </c>
      <c r="AQ1051" s="658">
        <v>0</v>
      </c>
      <c r="AR1051" s="658">
        <v>0.92</v>
      </c>
      <c r="AS1051" s="658">
        <v>0</v>
      </c>
      <c r="AT1051" s="658">
        <v>0.92</v>
      </c>
      <c r="AU1051" s="658">
        <v>0</v>
      </c>
      <c r="AV1051" s="676">
        <v>0</v>
      </c>
      <c r="AW1051" s="677">
        <v>0</v>
      </c>
      <c r="AX1051" s="677">
        <v>0</v>
      </c>
      <c r="AY1051" s="677">
        <v>0</v>
      </c>
      <c r="AZ1051" s="677">
        <v>0</v>
      </c>
      <c r="BA1051" s="677">
        <v>0</v>
      </c>
      <c r="BB1051" s="677">
        <v>0</v>
      </c>
      <c r="BC1051" s="677">
        <v>0</v>
      </c>
      <c r="BD1051" s="677">
        <v>2.8992768799999999</v>
      </c>
      <c r="BE1051" s="678">
        <v>2.8992768799999999</v>
      </c>
      <c r="BF1051" s="417"/>
      <c r="BG1051" s="408"/>
      <c r="BH1051" s="408"/>
      <c r="BI1051" s="408"/>
      <c r="BJ1051" s="408"/>
      <c r="BK1051" s="408"/>
    </row>
    <row r="1052" spans="1:63" s="390" customFormat="1" ht="12.75">
      <c r="A1052" s="411"/>
      <c r="B1052" s="360" t="s">
        <v>364</v>
      </c>
      <c r="C1052" s="676">
        <v>0</v>
      </c>
      <c r="D1052" s="677">
        <v>0</v>
      </c>
      <c r="E1052" s="677">
        <v>0</v>
      </c>
      <c r="F1052" s="677">
        <v>0</v>
      </c>
      <c r="G1052" s="677">
        <v>0</v>
      </c>
      <c r="H1052" s="677">
        <v>0</v>
      </c>
      <c r="I1052" s="677">
        <v>0</v>
      </c>
      <c r="J1052" s="677">
        <v>0</v>
      </c>
      <c r="K1052" s="677">
        <v>0</v>
      </c>
      <c r="L1052" s="677">
        <v>0</v>
      </c>
      <c r="M1052" s="677">
        <v>0</v>
      </c>
      <c r="N1052" s="678">
        <v>0</v>
      </c>
      <c r="O1052" s="657"/>
      <c r="P1052" s="658"/>
      <c r="Q1052" s="658"/>
      <c r="R1052" s="658"/>
      <c r="S1052" s="658"/>
      <c r="T1052" s="658"/>
      <c r="U1052" s="658"/>
      <c r="V1052" s="658"/>
      <c r="W1052" s="658"/>
      <c r="X1052" s="658"/>
      <c r="Y1052" s="658"/>
      <c r="Z1052" s="659"/>
      <c r="AA1052" s="679">
        <v>0</v>
      </c>
      <c r="AB1052" s="677">
        <v>0</v>
      </c>
      <c r="AC1052" s="677">
        <v>0</v>
      </c>
      <c r="AD1052" s="658">
        <v>0</v>
      </c>
      <c r="AE1052" s="658">
        <v>0</v>
      </c>
      <c r="AF1052" s="658"/>
      <c r="AG1052" s="658"/>
      <c r="AH1052" s="658"/>
      <c r="AI1052" s="658"/>
      <c r="AJ1052" s="658"/>
      <c r="AK1052" s="658"/>
      <c r="AL1052" s="658"/>
      <c r="AM1052" s="658"/>
      <c r="AN1052" s="658">
        <v>0</v>
      </c>
      <c r="AO1052" s="658">
        <v>0</v>
      </c>
      <c r="AP1052" s="658">
        <v>0</v>
      </c>
      <c r="AQ1052" s="658">
        <v>0</v>
      </c>
      <c r="AR1052" s="658">
        <v>0</v>
      </c>
      <c r="AS1052" s="658">
        <v>0</v>
      </c>
      <c r="AT1052" s="658">
        <v>0</v>
      </c>
      <c r="AU1052" s="658">
        <v>0</v>
      </c>
      <c r="AV1052" s="676"/>
      <c r="AW1052" s="677"/>
      <c r="AX1052" s="677"/>
      <c r="AY1052" s="677"/>
      <c r="AZ1052" s="677"/>
      <c r="BA1052" s="677"/>
      <c r="BB1052" s="677"/>
      <c r="BC1052" s="677"/>
      <c r="BD1052" s="677"/>
      <c r="BE1052" s="678">
        <v>0</v>
      </c>
      <c r="BF1052" s="417"/>
      <c r="BG1052" s="408"/>
      <c r="BH1052" s="408"/>
      <c r="BI1052" s="408"/>
      <c r="BJ1052" s="408"/>
      <c r="BK1052" s="408"/>
    </row>
    <row r="1053" spans="1:63" s="390" customFormat="1" ht="12.75">
      <c r="A1053" s="411"/>
      <c r="B1053" s="360" t="s">
        <v>365</v>
      </c>
      <c r="C1053" s="676">
        <v>0</v>
      </c>
      <c r="D1053" s="677">
        <v>0</v>
      </c>
      <c r="E1053" s="677">
        <v>0</v>
      </c>
      <c r="F1053" s="677">
        <v>0</v>
      </c>
      <c r="G1053" s="677">
        <v>0</v>
      </c>
      <c r="H1053" s="677">
        <v>0</v>
      </c>
      <c r="I1053" s="677">
        <v>0</v>
      </c>
      <c r="J1053" s="677">
        <v>0</v>
      </c>
      <c r="K1053" s="677">
        <v>0</v>
      </c>
      <c r="L1053" s="677">
        <v>0</v>
      </c>
      <c r="M1053" s="677">
        <v>0</v>
      </c>
      <c r="N1053" s="678">
        <v>0</v>
      </c>
      <c r="O1053" s="657"/>
      <c r="P1053" s="658"/>
      <c r="Q1053" s="658"/>
      <c r="R1053" s="658"/>
      <c r="S1053" s="658"/>
      <c r="T1053" s="658"/>
      <c r="U1053" s="658"/>
      <c r="V1053" s="658"/>
      <c r="W1053" s="658"/>
      <c r="X1053" s="658"/>
      <c r="Y1053" s="658"/>
      <c r="Z1053" s="659"/>
      <c r="AA1053" s="679">
        <v>0</v>
      </c>
      <c r="AB1053" s="677">
        <v>0</v>
      </c>
      <c r="AC1053" s="677">
        <v>0</v>
      </c>
      <c r="AD1053" s="658">
        <v>0</v>
      </c>
      <c r="AE1053" s="658">
        <v>0</v>
      </c>
      <c r="AF1053" s="658"/>
      <c r="AG1053" s="658"/>
      <c r="AH1053" s="658"/>
      <c r="AI1053" s="658"/>
      <c r="AJ1053" s="658"/>
      <c r="AK1053" s="658"/>
      <c r="AL1053" s="658"/>
      <c r="AM1053" s="658"/>
      <c r="AN1053" s="658">
        <v>0</v>
      </c>
      <c r="AO1053" s="658">
        <v>0</v>
      </c>
      <c r="AP1053" s="658">
        <v>0</v>
      </c>
      <c r="AQ1053" s="658">
        <v>0</v>
      </c>
      <c r="AR1053" s="658">
        <v>0</v>
      </c>
      <c r="AS1053" s="658">
        <v>0</v>
      </c>
      <c r="AT1053" s="658">
        <v>0</v>
      </c>
      <c r="AU1053" s="658">
        <v>0</v>
      </c>
      <c r="AV1053" s="676"/>
      <c r="AW1053" s="677"/>
      <c r="AX1053" s="677"/>
      <c r="AY1053" s="677"/>
      <c r="AZ1053" s="677"/>
      <c r="BA1053" s="677"/>
      <c r="BB1053" s="677"/>
      <c r="BC1053" s="677"/>
      <c r="BD1053" s="677"/>
      <c r="BE1053" s="678">
        <v>0</v>
      </c>
      <c r="BF1053" s="417"/>
      <c r="BG1053" s="408"/>
      <c r="BH1053" s="408"/>
      <c r="BI1053" s="408"/>
      <c r="BJ1053" s="408"/>
      <c r="BK1053" s="408"/>
    </row>
    <row r="1054" spans="1:63" s="390" customFormat="1" ht="12.75">
      <c r="A1054" s="411"/>
      <c r="B1054" s="360" t="s">
        <v>366</v>
      </c>
      <c r="C1054" s="676">
        <v>0</v>
      </c>
      <c r="D1054" s="677">
        <v>0</v>
      </c>
      <c r="E1054" s="677">
        <v>0</v>
      </c>
      <c r="F1054" s="677">
        <v>0</v>
      </c>
      <c r="G1054" s="677">
        <v>0</v>
      </c>
      <c r="H1054" s="677">
        <v>0</v>
      </c>
      <c r="I1054" s="677">
        <v>0</v>
      </c>
      <c r="J1054" s="677">
        <v>0</v>
      </c>
      <c r="K1054" s="677">
        <v>0.92</v>
      </c>
      <c r="L1054" s="677">
        <v>0</v>
      </c>
      <c r="M1054" s="677">
        <v>0.92</v>
      </c>
      <c r="N1054" s="678">
        <v>0</v>
      </c>
      <c r="O1054" s="657"/>
      <c r="P1054" s="658"/>
      <c r="Q1054" s="658"/>
      <c r="R1054" s="658"/>
      <c r="S1054" s="658"/>
      <c r="T1054" s="658"/>
      <c r="U1054" s="658"/>
      <c r="V1054" s="658"/>
      <c r="W1054" s="658"/>
      <c r="X1054" s="658"/>
      <c r="Y1054" s="658"/>
      <c r="Z1054" s="659"/>
      <c r="AA1054" s="679">
        <v>2.8992768799999999</v>
      </c>
      <c r="AB1054" s="677">
        <v>0</v>
      </c>
      <c r="AC1054" s="677">
        <v>0</v>
      </c>
      <c r="AD1054" s="658">
        <v>0</v>
      </c>
      <c r="AE1054" s="658">
        <v>0</v>
      </c>
      <c r="AF1054" s="658"/>
      <c r="AG1054" s="658"/>
      <c r="AH1054" s="658"/>
      <c r="AI1054" s="658"/>
      <c r="AJ1054" s="658"/>
      <c r="AK1054" s="658"/>
      <c r="AL1054" s="658"/>
      <c r="AM1054" s="658"/>
      <c r="AN1054" s="658">
        <v>0</v>
      </c>
      <c r="AO1054" s="658">
        <v>0</v>
      </c>
      <c r="AP1054" s="658">
        <v>0</v>
      </c>
      <c r="AQ1054" s="658">
        <v>0</v>
      </c>
      <c r="AR1054" s="658">
        <v>0.92</v>
      </c>
      <c r="AS1054" s="658">
        <v>0</v>
      </c>
      <c r="AT1054" s="658">
        <v>0.92</v>
      </c>
      <c r="AU1054" s="658">
        <v>0</v>
      </c>
      <c r="AV1054" s="676"/>
      <c r="AW1054" s="677"/>
      <c r="AX1054" s="677"/>
      <c r="AY1054" s="677"/>
      <c r="AZ1054" s="677"/>
      <c r="BA1054" s="677"/>
      <c r="BB1054" s="677"/>
      <c r="BC1054" s="677"/>
      <c r="BD1054" s="677">
        <v>2.8992768799999999</v>
      </c>
      <c r="BE1054" s="678">
        <v>2.8992768799999999</v>
      </c>
      <c r="BF1054" s="417"/>
      <c r="BG1054" s="408"/>
      <c r="BH1054" s="408"/>
      <c r="BI1054" s="408"/>
      <c r="BJ1054" s="408"/>
      <c r="BK1054" s="408"/>
    </row>
    <row r="1055" spans="1:63" s="390" customFormat="1" ht="12.75">
      <c r="A1055" s="411"/>
      <c r="B1055" s="360" t="s">
        <v>367</v>
      </c>
      <c r="C1055" s="676">
        <v>0</v>
      </c>
      <c r="D1055" s="677">
        <v>0</v>
      </c>
      <c r="E1055" s="677">
        <v>0</v>
      </c>
      <c r="F1055" s="677">
        <v>0</v>
      </c>
      <c r="G1055" s="677">
        <v>0</v>
      </c>
      <c r="H1055" s="677">
        <v>0</v>
      </c>
      <c r="I1055" s="677">
        <v>0</v>
      </c>
      <c r="J1055" s="677">
        <v>0</v>
      </c>
      <c r="K1055" s="677">
        <v>0</v>
      </c>
      <c r="L1055" s="677">
        <v>0</v>
      </c>
      <c r="M1055" s="677">
        <v>0</v>
      </c>
      <c r="N1055" s="678">
        <v>0</v>
      </c>
      <c r="O1055" s="657"/>
      <c r="P1055" s="658"/>
      <c r="Q1055" s="658"/>
      <c r="R1055" s="658"/>
      <c r="S1055" s="658"/>
      <c r="T1055" s="658"/>
      <c r="U1055" s="658"/>
      <c r="V1055" s="658"/>
      <c r="W1055" s="658"/>
      <c r="X1055" s="658"/>
      <c r="Y1055" s="658"/>
      <c r="Z1055" s="659"/>
      <c r="AA1055" s="679">
        <v>0</v>
      </c>
      <c r="AB1055" s="677">
        <v>0</v>
      </c>
      <c r="AC1055" s="677">
        <v>0</v>
      </c>
      <c r="AD1055" s="658">
        <v>0</v>
      </c>
      <c r="AE1055" s="658">
        <v>0</v>
      </c>
      <c r="AF1055" s="658"/>
      <c r="AG1055" s="658"/>
      <c r="AH1055" s="658"/>
      <c r="AI1055" s="658"/>
      <c r="AJ1055" s="658"/>
      <c r="AK1055" s="658"/>
      <c r="AL1055" s="658"/>
      <c r="AM1055" s="658"/>
      <c r="AN1055" s="658">
        <v>0</v>
      </c>
      <c r="AO1055" s="658">
        <v>0</v>
      </c>
      <c r="AP1055" s="658">
        <v>0</v>
      </c>
      <c r="AQ1055" s="658">
        <v>0</v>
      </c>
      <c r="AR1055" s="658">
        <v>0</v>
      </c>
      <c r="AS1055" s="658">
        <v>0</v>
      </c>
      <c r="AT1055" s="658">
        <v>0</v>
      </c>
      <c r="AU1055" s="658">
        <v>0</v>
      </c>
      <c r="AV1055" s="676"/>
      <c r="AW1055" s="677"/>
      <c r="AX1055" s="677"/>
      <c r="AY1055" s="677"/>
      <c r="AZ1055" s="677"/>
      <c r="BA1055" s="677"/>
      <c r="BB1055" s="677"/>
      <c r="BC1055" s="677"/>
      <c r="BD1055" s="677"/>
      <c r="BE1055" s="678">
        <v>0</v>
      </c>
      <c r="BF1055" s="417"/>
      <c r="BG1055" s="408"/>
      <c r="BH1055" s="408"/>
      <c r="BI1055" s="408"/>
      <c r="BJ1055" s="408"/>
      <c r="BK1055" s="408"/>
    </row>
    <row r="1056" spans="1:63" s="390" customFormat="1" ht="12.75">
      <c r="A1056" s="411"/>
      <c r="B1056" s="360" t="s">
        <v>368</v>
      </c>
      <c r="C1056" s="676">
        <v>0</v>
      </c>
      <c r="D1056" s="677">
        <v>0</v>
      </c>
      <c r="E1056" s="677">
        <v>0</v>
      </c>
      <c r="F1056" s="677">
        <v>0</v>
      </c>
      <c r="G1056" s="677">
        <v>0</v>
      </c>
      <c r="H1056" s="677">
        <v>0</v>
      </c>
      <c r="I1056" s="677">
        <v>0</v>
      </c>
      <c r="J1056" s="677">
        <v>0</v>
      </c>
      <c r="K1056" s="677">
        <v>1</v>
      </c>
      <c r="L1056" s="677">
        <v>0</v>
      </c>
      <c r="M1056" s="677">
        <v>1</v>
      </c>
      <c r="N1056" s="678">
        <v>0</v>
      </c>
      <c r="O1056" s="657">
        <v>0</v>
      </c>
      <c r="P1056" s="658">
        <v>0</v>
      </c>
      <c r="Q1056" s="658">
        <v>0</v>
      </c>
      <c r="R1056" s="658">
        <v>0</v>
      </c>
      <c r="S1056" s="658">
        <v>0</v>
      </c>
      <c r="T1056" s="658">
        <v>0</v>
      </c>
      <c r="U1056" s="658">
        <v>0</v>
      </c>
      <c r="V1056" s="658">
        <v>0</v>
      </c>
      <c r="W1056" s="658">
        <v>0</v>
      </c>
      <c r="X1056" s="658">
        <v>0</v>
      </c>
      <c r="Y1056" s="658">
        <v>0</v>
      </c>
      <c r="Z1056" s="659">
        <v>0</v>
      </c>
      <c r="AA1056" s="679">
        <v>11.680117289999998</v>
      </c>
      <c r="AB1056" s="677">
        <v>0</v>
      </c>
      <c r="AC1056" s="677">
        <v>0</v>
      </c>
      <c r="AD1056" s="658">
        <v>0</v>
      </c>
      <c r="AE1056" s="658">
        <v>0</v>
      </c>
      <c r="AF1056" s="658"/>
      <c r="AG1056" s="658"/>
      <c r="AH1056" s="658"/>
      <c r="AI1056" s="658"/>
      <c r="AJ1056" s="658"/>
      <c r="AK1056" s="658"/>
      <c r="AL1056" s="658"/>
      <c r="AM1056" s="658"/>
      <c r="AN1056" s="658">
        <v>0</v>
      </c>
      <c r="AO1056" s="658">
        <v>0</v>
      </c>
      <c r="AP1056" s="658">
        <v>0</v>
      </c>
      <c r="AQ1056" s="658">
        <v>0</v>
      </c>
      <c r="AR1056" s="658">
        <v>1</v>
      </c>
      <c r="AS1056" s="658">
        <v>0</v>
      </c>
      <c r="AT1056" s="658">
        <v>1</v>
      </c>
      <c r="AU1056" s="658">
        <v>0</v>
      </c>
      <c r="AV1056" s="676">
        <v>0</v>
      </c>
      <c r="AW1056" s="677">
        <v>0</v>
      </c>
      <c r="AX1056" s="677">
        <v>0</v>
      </c>
      <c r="AY1056" s="677">
        <v>0</v>
      </c>
      <c r="AZ1056" s="677">
        <v>0</v>
      </c>
      <c r="BA1056" s="677">
        <v>0</v>
      </c>
      <c r="BB1056" s="677">
        <v>0</v>
      </c>
      <c r="BC1056" s="677">
        <v>0</v>
      </c>
      <c r="BD1056" s="677">
        <v>11.680117289999998</v>
      </c>
      <c r="BE1056" s="678">
        <v>11.680117289999998</v>
      </c>
      <c r="BF1056" s="417"/>
      <c r="BG1056" s="408"/>
      <c r="BH1056" s="408"/>
      <c r="BI1056" s="408"/>
      <c r="BJ1056" s="408"/>
      <c r="BK1056" s="408"/>
    </row>
    <row r="1057" spans="1:63" s="390" customFormat="1" ht="12.75">
      <c r="A1057" s="411"/>
      <c r="B1057" s="360" t="s">
        <v>369</v>
      </c>
      <c r="C1057" s="676">
        <v>0</v>
      </c>
      <c r="D1057" s="677">
        <v>0</v>
      </c>
      <c r="E1057" s="677">
        <v>0</v>
      </c>
      <c r="F1057" s="677">
        <v>0</v>
      </c>
      <c r="G1057" s="677">
        <v>0</v>
      </c>
      <c r="H1057" s="677">
        <v>0</v>
      </c>
      <c r="I1057" s="677">
        <v>0</v>
      </c>
      <c r="J1057" s="677">
        <v>0</v>
      </c>
      <c r="K1057" s="677">
        <v>0</v>
      </c>
      <c r="L1057" s="677">
        <v>0</v>
      </c>
      <c r="M1057" s="677">
        <v>0</v>
      </c>
      <c r="N1057" s="678">
        <v>0</v>
      </c>
      <c r="O1057" s="657"/>
      <c r="P1057" s="658"/>
      <c r="Q1057" s="658"/>
      <c r="R1057" s="658"/>
      <c r="S1057" s="658"/>
      <c r="T1057" s="658"/>
      <c r="U1057" s="658"/>
      <c r="V1057" s="658"/>
      <c r="W1057" s="658"/>
      <c r="X1057" s="658"/>
      <c r="Y1057" s="658"/>
      <c r="Z1057" s="659"/>
      <c r="AA1057" s="679">
        <v>0</v>
      </c>
      <c r="AB1057" s="677">
        <v>0</v>
      </c>
      <c r="AC1057" s="677">
        <v>0</v>
      </c>
      <c r="AD1057" s="658">
        <v>0</v>
      </c>
      <c r="AE1057" s="658">
        <v>0</v>
      </c>
      <c r="AF1057" s="658"/>
      <c r="AG1057" s="658"/>
      <c r="AH1057" s="658"/>
      <c r="AI1057" s="658"/>
      <c r="AJ1057" s="658"/>
      <c r="AK1057" s="658"/>
      <c r="AL1057" s="658"/>
      <c r="AM1057" s="658"/>
      <c r="AN1057" s="658">
        <v>0</v>
      </c>
      <c r="AO1057" s="658">
        <v>0</v>
      </c>
      <c r="AP1057" s="658">
        <v>0</v>
      </c>
      <c r="AQ1057" s="658">
        <v>0</v>
      </c>
      <c r="AR1057" s="658">
        <v>0</v>
      </c>
      <c r="AS1057" s="658">
        <v>0</v>
      </c>
      <c r="AT1057" s="658">
        <v>0</v>
      </c>
      <c r="AU1057" s="658">
        <v>0</v>
      </c>
      <c r="AV1057" s="676"/>
      <c r="AW1057" s="677"/>
      <c r="AX1057" s="677"/>
      <c r="AY1057" s="677"/>
      <c r="AZ1057" s="677"/>
      <c r="BA1057" s="677"/>
      <c r="BB1057" s="677"/>
      <c r="BC1057" s="677"/>
      <c r="BD1057" s="677"/>
      <c r="BE1057" s="678">
        <v>0</v>
      </c>
      <c r="BF1057" s="417"/>
      <c r="BG1057" s="408"/>
      <c r="BH1057" s="408"/>
      <c r="BI1057" s="408"/>
      <c r="BJ1057" s="408"/>
      <c r="BK1057" s="408"/>
    </row>
    <row r="1058" spans="1:63" s="390" customFormat="1" ht="12.75">
      <c r="A1058" s="411"/>
      <c r="B1058" s="360" t="s">
        <v>370</v>
      </c>
      <c r="C1058" s="676">
        <v>0</v>
      </c>
      <c r="D1058" s="677">
        <v>0</v>
      </c>
      <c r="E1058" s="677">
        <v>0</v>
      </c>
      <c r="F1058" s="677">
        <v>0</v>
      </c>
      <c r="G1058" s="677">
        <v>0</v>
      </c>
      <c r="H1058" s="677">
        <v>0</v>
      </c>
      <c r="I1058" s="677">
        <v>0</v>
      </c>
      <c r="J1058" s="677">
        <v>0</v>
      </c>
      <c r="K1058" s="677">
        <v>0</v>
      </c>
      <c r="L1058" s="677">
        <v>0</v>
      </c>
      <c r="M1058" s="677">
        <v>0</v>
      </c>
      <c r="N1058" s="678">
        <v>0</v>
      </c>
      <c r="O1058" s="657"/>
      <c r="P1058" s="658"/>
      <c r="Q1058" s="658"/>
      <c r="R1058" s="658"/>
      <c r="S1058" s="658"/>
      <c r="T1058" s="658"/>
      <c r="U1058" s="658"/>
      <c r="V1058" s="658"/>
      <c r="W1058" s="658"/>
      <c r="X1058" s="658"/>
      <c r="Y1058" s="658"/>
      <c r="Z1058" s="659"/>
      <c r="AA1058" s="679">
        <v>0</v>
      </c>
      <c r="AB1058" s="677">
        <v>0</v>
      </c>
      <c r="AC1058" s="677">
        <v>0</v>
      </c>
      <c r="AD1058" s="658">
        <v>0</v>
      </c>
      <c r="AE1058" s="658">
        <v>0</v>
      </c>
      <c r="AF1058" s="658"/>
      <c r="AG1058" s="658"/>
      <c r="AH1058" s="658"/>
      <c r="AI1058" s="658"/>
      <c r="AJ1058" s="658"/>
      <c r="AK1058" s="658"/>
      <c r="AL1058" s="658"/>
      <c r="AM1058" s="658"/>
      <c r="AN1058" s="658">
        <v>0</v>
      </c>
      <c r="AO1058" s="658">
        <v>0</v>
      </c>
      <c r="AP1058" s="658">
        <v>0</v>
      </c>
      <c r="AQ1058" s="658">
        <v>0</v>
      </c>
      <c r="AR1058" s="658">
        <v>0</v>
      </c>
      <c r="AS1058" s="658">
        <v>0</v>
      </c>
      <c r="AT1058" s="658">
        <v>0</v>
      </c>
      <c r="AU1058" s="658">
        <v>0</v>
      </c>
      <c r="AV1058" s="676"/>
      <c r="AW1058" s="677"/>
      <c r="AX1058" s="677"/>
      <c r="AY1058" s="677"/>
      <c r="AZ1058" s="677"/>
      <c r="BA1058" s="677"/>
      <c r="BB1058" s="677"/>
      <c r="BC1058" s="677"/>
      <c r="BD1058" s="677"/>
      <c r="BE1058" s="678">
        <v>0</v>
      </c>
      <c r="BF1058" s="417"/>
      <c r="BG1058" s="408"/>
      <c r="BH1058" s="408"/>
      <c r="BI1058" s="408"/>
      <c r="BJ1058" s="408"/>
      <c r="BK1058" s="408"/>
    </row>
    <row r="1059" spans="1:63" s="390" customFormat="1" ht="12.75">
      <c r="A1059" s="411"/>
      <c r="B1059" s="360" t="s">
        <v>371</v>
      </c>
      <c r="C1059" s="676">
        <v>0</v>
      </c>
      <c r="D1059" s="677">
        <v>0</v>
      </c>
      <c r="E1059" s="677">
        <v>0</v>
      </c>
      <c r="F1059" s="677">
        <v>0</v>
      </c>
      <c r="G1059" s="677">
        <v>0</v>
      </c>
      <c r="H1059" s="677">
        <v>0</v>
      </c>
      <c r="I1059" s="677">
        <v>0</v>
      </c>
      <c r="J1059" s="677">
        <v>0</v>
      </c>
      <c r="K1059" s="677">
        <v>1</v>
      </c>
      <c r="L1059" s="677">
        <v>0</v>
      </c>
      <c r="M1059" s="677">
        <v>1</v>
      </c>
      <c r="N1059" s="678">
        <v>0</v>
      </c>
      <c r="O1059" s="657"/>
      <c r="P1059" s="658"/>
      <c r="Q1059" s="658"/>
      <c r="R1059" s="658"/>
      <c r="S1059" s="658"/>
      <c r="T1059" s="658"/>
      <c r="U1059" s="658"/>
      <c r="V1059" s="658"/>
      <c r="W1059" s="658"/>
      <c r="X1059" s="658"/>
      <c r="Y1059" s="658"/>
      <c r="Z1059" s="659"/>
      <c r="AA1059" s="679">
        <v>11.680117289999998</v>
      </c>
      <c r="AB1059" s="677">
        <v>0</v>
      </c>
      <c r="AC1059" s="677">
        <v>0</v>
      </c>
      <c r="AD1059" s="658">
        <v>0</v>
      </c>
      <c r="AE1059" s="658">
        <v>0</v>
      </c>
      <c r="AF1059" s="658"/>
      <c r="AG1059" s="658"/>
      <c r="AH1059" s="658"/>
      <c r="AI1059" s="658"/>
      <c r="AJ1059" s="658"/>
      <c r="AK1059" s="658"/>
      <c r="AL1059" s="658"/>
      <c r="AM1059" s="658"/>
      <c r="AN1059" s="658">
        <v>0</v>
      </c>
      <c r="AO1059" s="658">
        <v>0</v>
      </c>
      <c r="AP1059" s="658">
        <v>0</v>
      </c>
      <c r="AQ1059" s="658">
        <v>0</v>
      </c>
      <c r="AR1059" s="658">
        <v>1</v>
      </c>
      <c r="AS1059" s="658">
        <v>0</v>
      </c>
      <c r="AT1059" s="658">
        <v>1</v>
      </c>
      <c r="AU1059" s="658">
        <v>0</v>
      </c>
      <c r="AV1059" s="676"/>
      <c r="AW1059" s="677"/>
      <c r="AX1059" s="677"/>
      <c r="AY1059" s="677"/>
      <c r="AZ1059" s="677"/>
      <c r="BA1059" s="677"/>
      <c r="BB1059" s="677"/>
      <c r="BC1059" s="677"/>
      <c r="BD1059" s="677">
        <v>11.680117289999998</v>
      </c>
      <c r="BE1059" s="678">
        <v>11.680117289999998</v>
      </c>
      <c r="BF1059" s="417"/>
      <c r="BG1059" s="408"/>
      <c r="BH1059" s="408"/>
      <c r="BI1059" s="408"/>
      <c r="BJ1059" s="408"/>
      <c r="BK1059" s="408"/>
    </row>
    <row r="1060" spans="1:63" s="390" customFormat="1" ht="12.75">
      <c r="A1060" s="411"/>
      <c r="B1060" s="360" t="s">
        <v>372</v>
      </c>
      <c r="C1060" s="676">
        <v>0</v>
      </c>
      <c r="D1060" s="677">
        <v>0</v>
      </c>
      <c r="E1060" s="677">
        <v>0</v>
      </c>
      <c r="F1060" s="677">
        <v>0</v>
      </c>
      <c r="G1060" s="677">
        <v>0</v>
      </c>
      <c r="H1060" s="677">
        <v>0</v>
      </c>
      <c r="I1060" s="677">
        <v>0</v>
      </c>
      <c r="J1060" s="677">
        <v>0</v>
      </c>
      <c r="K1060" s="677">
        <v>0</v>
      </c>
      <c r="L1060" s="677">
        <v>0</v>
      </c>
      <c r="M1060" s="677">
        <v>0</v>
      </c>
      <c r="N1060" s="678">
        <v>0</v>
      </c>
      <c r="O1060" s="657"/>
      <c r="P1060" s="658"/>
      <c r="Q1060" s="658"/>
      <c r="R1060" s="658"/>
      <c r="S1060" s="658"/>
      <c r="T1060" s="658"/>
      <c r="U1060" s="658"/>
      <c r="V1060" s="658"/>
      <c r="W1060" s="658"/>
      <c r="X1060" s="658"/>
      <c r="Y1060" s="658"/>
      <c r="Z1060" s="659"/>
      <c r="AA1060" s="679">
        <v>0</v>
      </c>
      <c r="AB1060" s="677">
        <v>0</v>
      </c>
      <c r="AC1060" s="677">
        <v>0</v>
      </c>
      <c r="AD1060" s="658">
        <v>0</v>
      </c>
      <c r="AE1060" s="658">
        <v>0</v>
      </c>
      <c r="AF1060" s="658"/>
      <c r="AG1060" s="658"/>
      <c r="AH1060" s="658"/>
      <c r="AI1060" s="658"/>
      <c r="AJ1060" s="658"/>
      <c r="AK1060" s="658"/>
      <c r="AL1060" s="658"/>
      <c r="AM1060" s="658"/>
      <c r="AN1060" s="658">
        <v>0</v>
      </c>
      <c r="AO1060" s="658">
        <v>0</v>
      </c>
      <c r="AP1060" s="658">
        <v>0</v>
      </c>
      <c r="AQ1060" s="658">
        <v>0</v>
      </c>
      <c r="AR1060" s="658">
        <v>0</v>
      </c>
      <c r="AS1060" s="658">
        <v>0</v>
      </c>
      <c r="AT1060" s="658">
        <v>0</v>
      </c>
      <c r="AU1060" s="658">
        <v>0</v>
      </c>
      <c r="AV1060" s="676"/>
      <c r="AW1060" s="677"/>
      <c r="AX1060" s="677"/>
      <c r="AY1060" s="677"/>
      <c r="AZ1060" s="677"/>
      <c r="BA1060" s="677"/>
      <c r="BB1060" s="677"/>
      <c r="BC1060" s="677"/>
      <c r="BD1060" s="677"/>
      <c r="BE1060" s="678">
        <v>0</v>
      </c>
      <c r="BF1060" s="417"/>
      <c r="BG1060" s="408"/>
      <c r="BH1060" s="408"/>
      <c r="BI1060" s="408"/>
      <c r="BJ1060" s="408"/>
      <c r="BK1060" s="408"/>
    </row>
    <row r="1061" spans="1:63" s="390" customFormat="1" ht="12.75">
      <c r="A1061" s="411"/>
      <c r="B1061" s="360" t="s">
        <v>373</v>
      </c>
      <c r="C1061" s="676">
        <v>0</v>
      </c>
      <c r="D1061" s="677">
        <v>0</v>
      </c>
      <c r="E1061" s="677">
        <v>0</v>
      </c>
      <c r="F1061" s="677">
        <v>0</v>
      </c>
      <c r="G1061" s="677">
        <v>0</v>
      </c>
      <c r="H1061" s="677">
        <v>0</v>
      </c>
      <c r="I1061" s="677">
        <v>0</v>
      </c>
      <c r="J1061" s="677">
        <v>0</v>
      </c>
      <c r="K1061" s="677">
        <v>0</v>
      </c>
      <c r="L1061" s="677">
        <v>0</v>
      </c>
      <c r="M1061" s="677">
        <v>0</v>
      </c>
      <c r="N1061" s="678">
        <v>0</v>
      </c>
      <c r="O1061" s="657">
        <v>0</v>
      </c>
      <c r="P1061" s="658">
        <v>0</v>
      </c>
      <c r="Q1061" s="658">
        <v>0</v>
      </c>
      <c r="R1061" s="658">
        <v>0</v>
      </c>
      <c r="S1061" s="658">
        <v>0</v>
      </c>
      <c r="T1061" s="658">
        <v>0</v>
      </c>
      <c r="U1061" s="658">
        <v>0</v>
      </c>
      <c r="V1061" s="658">
        <v>0</v>
      </c>
      <c r="W1061" s="658">
        <v>0</v>
      </c>
      <c r="X1061" s="658">
        <v>0</v>
      </c>
      <c r="Y1061" s="658">
        <v>0</v>
      </c>
      <c r="Z1061" s="659">
        <v>0</v>
      </c>
      <c r="AA1061" s="679">
        <v>0</v>
      </c>
      <c r="AB1061" s="677">
        <v>0</v>
      </c>
      <c r="AC1061" s="677">
        <v>0</v>
      </c>
      <c r="AD1061" s="658">
        <v>0</v>
      </c>
      <c r="AE1061" s="658">
        <v>0</v>
      </c>
      <c r="AF1061" s="658"/>
      <c r="AG1061" s="658"/>
      <c r="AH1061" s="658"/>
      <c r="AI1061" s="658"/>
      <c r="AJ1061" s="658"/>
      <c r="AK1061" s="658"/>
      <c r="AL1061" s="658"/>
      <c r="AM1061" s="658"/>
      <c r="AN1061" s="658">
        <v>0</v>
      </c>
      <c r="AO1061" s="658">
        <v>0</v>
      </c>
      <c r="AP1061" s="658">
        <v>0</v>
      </c>
      <c r="AQ1061" s="658">
        <v>0</v>
      </c>
      <c r="AR1061" s="658">
        <v>0</v>
      </c>
      <c r="AS1061" s="658">
        <v>0</v>
      </c>
      <c r="AT1061" s="658">
        <v>0</v>
      </c>
      <c r="AU1061" s="658">
        <v>0</v>
      </c>
      <c r="AV1061" s="676">
        <v>0</v>
      </c>
      <c r="AW1061" s="677">
        <v>0</v>
      </c>
      <c r="AX1061" s="677">
        <v>0</v>
      </c>
      <c r="AY1061" s="677">
        <v>0</v>
      </c>
      <c r="AZ1061" s="677">
        <v>0</v>
      </c>
      <c r="BA1061" s="677">
        <v>0</v>
      </c>
      <c r="BB1061" s="677">
        <v>0</v>
      </c>
      <c r="BC1061" s="677">
        <v>0</v>
      </c>
      <c r="BD1061" s="677">
        <v>0</v>
      </c>
      <c r="BE1061" s="678">
        <v>0</v>
      </c>
      <c r="BF1061" s="417"/>
      <c r="BG1061" s="408"/>
      <c r="BH1061" s="408"/>
      <c r="BI1061" s="408"/>
      <c r="BJ1061" s="408"/>
      <c r="BK1061" s="408"/>
    </row>
    <row r="1062" spans="1:63" s="390" customFormat="1" ht="12.75">
      <c r="A1062" s="411"/>
      <c r="B1062" s="360" t="s">
        <v>374</v>
      </c>
      <c r="C1062" s="676">
        <v>0</v>
      </c>
      <c r="D1062" s="677">
        <v>0</v>
      </c>
      <c r="E1062" s="677">
        <v>0</v>
      </c>
      <c r="F1062" s="677">
        <v>0</v>
      </c>
      <c r="G1062" s="677">
        <v>0</v>
      </c>
      <c r="H1062" s="677">
        <v>0</v>
      </c>
      <c r="I1062" s="677">
        <v>0</v>
      </c>
      <c r="J1062" s="677">
        <v>0</v>
      </c>
      <c r="K1062" s="677">
        <v>0</v>
      </c>
      <c r="L1062" s="677">
        <v>0</v>
      </c>
      <c r="M1062" s="677">
        <v>0</v>
      </c>
      <c r="N1062" s="678">
        <v>0</v>
      </c>
      <c r="O1062" s="657"/>
      <c r="P1062" s="658"/>
      <c r="Q1062" s="658"/>
      <c r="R1062" s="658"/>
      <c r="S1062" s="658"/>
      <c r="T1062" s="658"/>
      <c r="U1062" s="658"/>
      <c r="V1062" s="658"/>
      <c r="W1062" s="658"/>
      <c r="X1062" s="658"/>
      <c r="Y1062" s="658"/>
      <c r="Z1062" s="659"/>
      <c r="AA1062" s="679">
        <v>0</v>
      </c>
      <c r="AB1062" s="677">
        <v>0</v>
      </c>
      <c r="AC1062" s="677">
        <v>0</v>
      </c>
      <c r="AD1062" s="658">
        <v>0</v>
      </c>
      <c r="AE1062" s="658">
        <v>0</v>
      </c>
      <c r="AF1062" s="658"/>
      <c r="AG1062" s="658"/>
      <c r="AH1062" s="658"/>
      <c r="AI1062" s="658"/>
      <c r="AJ1062" s="658"/>
      <c r="AK1062" s="658"/>
      <c r="AL1062" s="658"/>
      <c r="AM1062" s="658"/>
      <c r="AN1062" s="658">
        <v>0</v>
      </c>
      <c r="AO1062" s="658">
        <v>0</v>
      </c>
      <c r="AP1062" s="658">
        <v>0</v>
      </c>
      <c r="AQ1062" s="658">
        <v>0</v>
      </c>
      <c r="AR1062" s="658">
        <v>0</v>
      </c>
      <c r="AS1062" s="658">
        <v>0</v>
      </c>
      <c r="AT1062" s="658">
        <v>0</v>
      </c>
      <c r="AU1062" s="658">
        <v>0</v>
      </c>
      <c r="AV1062" s="676"/>
      <c r="AW1062" s="677"/>
      <c r="AX1062" s="677"/>
      <c r="AY1062" s="677"/>
      <c r="AZ1062" s="677"/>
      <c r="BA1062" s="677"/>
      <c r="BB1062" s="677"/>
      <c r="BC1062" s="677"/>
      <c r="BD1062" s="677"/>
      <c r="BE1062" s="678">
        <v>0</v>
      </c>
      <c r="BF1062" s="417"/>
      <c r="BG1062" s="408"/>
      <c r="BH1062" s="408"/>
      <c r="BI1062" s="408"/>
      <c r="BJ1062" s="408"/>
      <c r="BK1062" s="408"/>
    </row>
    <row r="1063" spans="1:63" s="390" customFormat="1" ht="12.75">
      <c r="A1063" s="411"/>
      <c r="B1063" s="360" t="s">
        <v>375</v>
      </c>
      <c r="C1063" s="676">
        <v>0</v>
      </c>
      <c r="D1063" s="677">
        <v>0</v>
      </c>
      <c r="E1063" s="677">
        <v>0</v>
      </c>
      <c r="F1063" s="677">
        <v>0</v>
      </c>
      <c r="G1063" s="677">
        <v>0</v>
      </c>
      <c r="H1063" s="677">
        <v>0</v>
      </c>
      <c r="I1063" s="677">
        <v>0</v>
      </c>
      <c r="J1063" s="677">
        <v>0</v>
      </c>
      <c r="K1063" s="677">
        <v>0</v>
      </c>
      <c r="L1063" s="677">
        <v>0</v>
      </c>
      <c r="M1063" s="677">
        <v>0</v>
      </c>
      <c r="N1063" s="678">
        <v>0</v>
      </c>
      <c r="O1063" s="657"/>
      <c r="P1063" s="658"/>
      <c r="Q1063" s="658"/>
      <c r="R1063" s="658"/>
      <c r="S1063" s="658"/>
      <c r="T1063" s="658"/>
      <c r="U1063" s="658"/>
      <c r="V1063" s="658"/>
      <c r="W1063" s="658"/>
      <c r="X1063" s="658"/>
      <c r="Y1063" s="658"/>
      <c r="Z1063" s="659"/>
      <c r="AA1063" s="679">
        <v>0</v>
      </c>
      <c r="AB1063" s="677">
        <v>0</v>
      </c>
      <c r="AC1063" s="677">
        <v>0</v>
      </c>
      <c r="AD1063" s="658">
        <v>0</v>
      </c>
      <c r="AE1063" s="658">
        <v>0</v>
      </c>
      <c r="AF1063" s="658"/>
      <c r="AG1063" s="658"/>
      <c r="AH1063" s="658"/>
      <c r="AI1063" s="658"/>
      <c r="AJ1063" s="658"/>
      <c r="AK1063" s="658"/>
      <c r="AL1063" s="658"/>
      <c r="AM1063" s="658"/>
      <c r="AN1063" s="658">
        <v>0</v>
      </c>
      <c r="AO1063" s="658">
        <v>0</v>
      </c>
      <c r="AP1063" s="658">
        <v>0</v>
      </c>
      <c r="AQ1063" s="658">
        <v>0</v>
      </c>
      <c r="AR1063" s="658">
        <v>0</v>
      </c>
      <c r="AS1063" s="658">
        <v>0</v>
      </c>
      <c r="AT1063" s="658">
        <v>0</v>
      </c>
      <c r="AU1063" s="658">
        <v>0</v>
      </c>
      <c r="AV1063" s="676"/>
      <c r="AW1063" s="677"/>
      <c r="AX1063" s="677"/>
      <c r="AY1063" s="677"/>
      <c r="AZ1063" s="677"/>
      <c r="BA1063" s="677"/>
      <c r="BB1063" s="677"/>
      <c r="BC1063" s="677"/>
      <c r="BD1063" s="677"/>
      <c r="BE1063" s="678">
        <v>0</v>
      </c>
      <c r="BF1063" s="417"/>
      <c r="BG1063" s="408"/>
      <c r="BH1063" s="408"/>
      <c r="BI1063" s="408"/>
      <c r="BJ1063" s="408"/>
      <c r="BK1063" s="408"/>
    </row>
    <row r="1064" spans="1:63" s="390" customFormat="1" ht="12.75">
      <c r="A1064" s="411"/>
      <c r="B1064" s="360" t="s">
        <v>376</v>
      </c>
      <c r="C1064" s="676">
        <v>0</v>
      </c>
      <c r="D1064" s="677">
        <v>0</v>
      </c>
      <c r="E1064" s="677">
        <v>0</v>
      </c>
      <c r="F1064" s="677">
        <v>0</v>
      </c>
      <c r="G1064" s="677">
        <v>0</v>
      </c>
      <c r="H1064" s="677">
        <v>0</v>
      </c>
      <c r="I1064" s="677">
        <v>0</v>
      </c>
      <c r="J1064" s="677">
        <v>0</v>
      </c>
      <c r="K1064" s="677">
        <v>0</v>
      </c>
      <c r="L1064" s="677">
        <v>0</v>
      </c>
      <c r="M1064" s="677">
        <v>0</v>
      </c>
      <c r="N1064" s="678">
        <v>0</v>
      </c>
      <c r="O1064" s="657"/>
      <c r="P1064" s="658"/>
      <c r="Q1064" s="658"/>
      <c r="R1064" s="658"/>
      <c r="S1064" s="658"/>
      <c r="T1064" s="658"/>
      <c r="U1064" s="658"/>
      <c r="V1064" s="658"/>
      <c r="W1064" s="658"/>
      <c r="X1064" s="658"/>
      <c r="Y1064" s="658"/>
      <c r="Z1064" s="659"/>
      <c r="AA1064" s="679">
        <v>0</v>
      </c>
      <c r="AB1064" s="677">
        <v>0</v>
      </c>
      <c r="AC1064" s="677">
        <v>0</v>
      </c>
      <c r="AD1064" s="658">
        <v>0</v>
      </c>
      <c r="AE1064" s="658">
        <v>0</v>
      </c>
      <c r="AF1064" s="658"/>
      <c r="AG1064" s="658"/>
      <c r="AH1064" s="658"/>
      <c r="AI1064" s="658"/>
      <c r="AJ1064" s="658"/>
      <c r="AK1064" s="658"/>
      <c r="AL1064" s="658"/>
      <c r="AM1064" s="658"/>
      <c r="AN1064" s="658">
        <v>0</v>
      </c>
      <c r="AO1064" s="658">
        <v>0</v>
      </c>
      <c r="AP1064" s="658">
        <v>0</v>
      </c>
      <c r="AQ1064" s="658">
        <v>0</v>
      </c>
      <c r="AR1064" s="658">
        <v>0</v>
      </c>
      <c r="AS1064" s="658">
        <v>0</v>
      </c>
      <c r="AT1064" s="658">
        <v>0</v>
      </c>
      <c r="AU1064" s="658">
        <v>0</v>
      </c>
      <c r="AV1064" s="676"/>
      <c r="AW1064" s="677"/>
      <c r="AX1064" s="677"/>
      <c r="AY1064" s="677"/>
      <c r="AZ1064" s="677"/>
      <c r="BA1064" s="677"/>
      <c r="BB1064" s="677"/>
      <c r="BC1064" s="677"/>
      <c r="BD1064" s="677"/>
      <c r="BE1064" s="678">
        <v>0</v>
      </c>
      <c r="BF1064" s="417"/>
      <c r="BG1064" s="408"/>
      <c r="BH1064" s="408"/>
      <c r="BI1064" s="408"/>
      <c r="BJ1064" s="408"/>
      <c r="BK1064" s="408"/>
    </row>
    <row r="1065" spans="1:63" s="390" customFormat="1" ht="12.75">
      <c r="A1065" s="411"/>
      <c r="B1065" s="360" t="s">
        <v>377</v>
      </c>
      <c r="C1065" s="676">
        <v>0</v>
      </c>
      <c r="D1065" s="677">
        <v>0</v>
      </c>
      <c r="E1065" s="677">
        <v>0</v>
      </c>
      <c r="F1065" s="677">
        <v>0</v>
      </c>
      <c r="G1065" s="677">
        <v>0</v>
      </c>
      <c r="H1065" s="677">
        <v>0</v>
      </c>
      <c r="I1065" s="677">
        <v>0</v>
      </c>
      <c r="J1065" s="677">
        <v>0</v>
      </c>
      <c r="K1065" s="677">
        <v>0</v>
      </c>
      <c r="L1065" s="677">
        <v>0</v>
      </c>
      <c r="M1065" s="677">
        <v>0</v>
      </c>
      <c r="N1065" s="678">
        <v>0</v>
      </c>
      <c r="O1065" s="657"/>
      <c r="P1065" s="658"/>
      <c r="Q1065" s="658"/>
      <c r="R1065" s="658"/>
      <c r="S1065" s="658"/>
      <c r="T1065" s="658"/>
      <c r="U1065" s="658"/>
      <c r="V1065" s="658"/>
      <c r="W1065" s="658"/>
      <c r="X1065" s="658"/>
      <c r="Y1065" s="658"/>
      <c r="Z1065" s="659"/>
      <c r="AA1065" s="679">
        <v>0</v>
      </c>
      <c r="AB1065" s="677">
        <v>0</v>
      </c>
      <c r="AC1065" s="677">
        <v>0</v>
      </c>
      <c r="AD1065" s="658">
        <v>0</v>
      </c>
      <c r="AE1065" s="658">
        <v>0</v>
      </c>
      <c r="AF1065" s="658"/>
      <c r="AG1065" s="658"/>
      <c r="AH1065" s="658"/>
      <c r="AI1065" s="658"/>
      <c r="AJ1065" s="658"/>
      <c r="AK1065" s="658"/>
      <c r="AL1065" s="658"/>
      <c r="AM1065" s="658"/>
      <c r="AN1065" s="658">
        <v>0</v>
      </c>
      <c r="AO1065" s="658">
        <v>0</v>
      </c>
      <c r="AP1065" s="658">
        <v>0</v>
      </c>
      <c r="AQ1065" s="658">
        <v>0</v>
      </c>
      <c r="AR1065" s="658">
        <v>0</v>
      </c>
      <c r="AS1065" s="658">
        <v>0</v>
      </c>
      <c r="AT1065" s="658">
        <v>0</v>
      </c>
      <c r="AU1065" s="658">
        <v>0</v>
      </c>
      <c r="AV1065" s="676"/>
      <c r="AW1065" s="677"/>
      <c r="AX1065" s="677"/>
      <c r="AY1065" s="677"/>
      <c r="AZ1065" s="677"/>
      <c r="BA1065" s="677"/>
      <c r="BB1065" s="677"/>
      <c r="BC1065" s="677"/>
      <c r="BD1065" s="677"/>
      <c r="BE1065" s="678">
        <v>0</v>
      </c>
      <c r="BF1065" s="417"/>
      <c r="BG1065" s="408"/>
      <c r="BH1065" s="408"/>
      <c r="BI1065" s="408"/>
      <c r="BJ1065" s="408"/>
      <c r="BK1065" s="408"/>
    </row>
    <row r="1066" spans="1:63" s="390" customFormat="1" ht="12.75">
      <c r="A1066" s="411"/>
      <c r="B1066" s="360" t="s">
        <v>67</v>
      </c>
      <c r="C1066" s="676">
        <v>0</v>
      </c>
      <c r="D1066" s="677">
        <v>0</v>
      </c>
      <c r="E1066" s="677">
        <v>0</v>
      </c>
      <c r="F1066" s="677">
        <v>0</v>
      </c>
      <c r="G1066" s="677">
        <v>0</v>
      </c>
      <c r="H1066" s="677">
        <v>0</v>
      </c>
      <c r="I1066" s="677">
        <v>0</v>
      </c>
      <c r="J1066" s="677">
        <v>0</v>
      </c>
      <c r="K1066" s="677">
        <v>0</v>
      </c>
      <c r="L1066" s="677">
        <v>0</v>
      </c>
      <c r="M1066" s="677">
        <v>0</v>
      </c>
      <c r="N1066" s="678">
        <v>0</v>
      </c>
      <c r="O1066" s="657"/>
      <c r="P1066" s="658"/>
      <c r="Q1066" s="658"/>
      <c r="R1066" s="658"/>
      <c r="S1066" s="658"/>
      <c r="T1066" s="658"/>
      <c r="U1066" s="658"/>
      <c r="V1066" s="658"/>
      <c r="W1066" s="658"/>
      <c r="X1066" s="658"/>
      <c r="Y1066" s="658"/>
      <c r="Z1066" s="659"/>
      <c r="AA1066" s="679">
        <v>0</v>
      </c>
      <c r="AB1066" s="677">
        <v>0</v>
      </c>
      <c r="AC1066" s="677">
        <v>0</v>
      </c>
      <c r="AD1066" s="658">
        <v>0</v>
      </c>
      <c r="AE1066" s="658">
        <v>0</v>
      </c>
      <c r="AF1066" s="658"/>
      <c r="AG1066" s="658"/>
      <c r="AH1066" s="658"/>
      <c r="AI1066" s="658"/>
      <c r="AJ1066" s="658"/>
      <c r="AK1066" s="658"/>
      <c r="AL1066" s="658"/>
      <c r="AM1066" s="658"/>
      <c r="AN1066" s="658">
        <v>0</v>
      </c>
      <c r="AO1066" s="658">
        <v>0</v>
      </c>
      <c r="AP1066" s="658">
        <v>0</v>
      </c>
      <c r="AQ1066" s="658">
        <v>0</v>
      </c>
      <c r="AR1066" s="658">
        <v>0</v>
      </c>
      <c r="AS1066" s="658">
        <v>0</v>
      </c>
      <c r="AT1066" s="658">
        <v>0</v>
      </c>
      <c r="AU1066" s="658">
        <v>0</v>
      </c>
      <c r="AV1066" s="676"/>
      <c r="AW1066" s="677"/>
      <c r="AX1066" s="677"/>
      <c r="AY1066" s="677"/>
      <c r="AZ1066" s="677"/>
      <c r="BA1066" s="677"/>
      <c r="BB1066" s="677"/>
      <c r="BC1066" s="677"/>
      <c r="BD1066" s="677"/>
      <c r="BE1066" s="678">
        <v>0</v>
      </c>
      <c r="BF1066" s="417"/>
      <c r="BG1066" s="408"/>
      <c r="BH1066" s="408"/>
      <c r="BI1066" s="408"/>
      <c r="BJ1066" s="408"/>
      <c r="BK1066" s="408"/>
    </row>
    <row r="1067" spans="1:63" s="416" customFormat="1" ht="51" customHeight="1">
      <c r="A1067" s="411">
        <v>40</v>
      </c>
      <c r="B1067" s="670" t="s">
        <v>112</v>
      </c>
      <c r="C1067" s="657">
        <v>0</v>
      </c>
      <c r="D1067" s="658">
        <v>0</v>
      </c>
      <c r="E1067" s="658">
        <v>0</v>
      </c>
      <c r="F1067" s="658">
        <v>0</v>
      </c>
      <c r="G1067" s="658">
        <v>0</v>
      </c>
      <c r="H1067" s="658">
        <v>0</v>
      </c>
      <c r="I1067" s="658">
        <v>0</v>
      </c>
      <c r="J1067" s="658">
        <v>0</v>
      </c>
      <c r="K1067" s="658">
        <v>0</v>
      </c>
      <c r="L1067" s="658">
        <v>0</v>
      </c>
      <c r="M1067" s="658">
        <v>0</v>
      </c>
      <c r="N1067" s="659">
        <v>0</v>
      </c>
      <c r="O1067" s="689">
        <v>0</v>
      </c>
      <c r="P1067" s="690">
        <v>0</v>
      </c>
      <c r="Q1067" s="690">
        <v>0</v>
      </c>
      <c r="R1067" s="690">
        <v>0</v>
      </c>
      <c r="S1067" s="690">
        <v>0</v>
      </c>
      <c r="T1067" s="690">
        <v>0</v>
      </c>
      <c r="U1067" s="690">
        <v>0</v>
      </c>
      <c r="V1067" s="690">
        <v>0</v>
      </c>
      <c r="W1067" s="690">
        <v>0</v>
      </c>
      <c r="X1067" s="690">
        <v>0</v>
      </c>
      <c r="Y1067" s="690">
        <v>0</v>
      </c>
      <c r="Z1067" s="691">
        <v>0</v>
      </c>
      <c r="AA1067" s="660">
        <v>537.58315236999999</v>
      </c>
      <c r="AB1067" s="677">
        <v>0</v>
      </c>
      <c r="AC1067" s="677">
        <v>0</v>
      </c>
      <c r="AD1067" s="690">
        <v>0</v>
      </c>
      <c r="AE1067" s="690">
        <v>0</v>
      </c>
      <c r="AF1067" s="690"/>
      <c r="AG1067" s="690"/>
      <c r="AH1067" s="690"/>
      <c r="AI1067" s="690"/>
      <c r="AJ1067" s="690"/>
      <c r="AK1067" s="690"/>
      <c r="AL1067" s="690"/>
      <c r="AM1067" s="690"/>
      <c r="AN1067" s="690">
        <v>0</v>
      </c>
      <c r="AO1067" s="690">
        <v>0</v>
      </c>
      <c r="AP1067" s="690">
        <v>0</v>
      </c>
      <c r="AQ1067" s="690">
        <v>0</v>
      </c>
      <c r="AR1067" s="690">
        <v>0</v>
      </c>
      <c r="AS1067" s="690">
        <v>0</v>
      </c>
      <c r="AT1067" s="690">
        <v>0</v>
      </c>
      <c r="AU1067" s="690">
        <v>0</v>
      </c>
      <c r="AV1067" s="657">
        <v>0</v>
      </c>
      <c r="AW1067" s="658"/>
      <c r="AX1067" s="658"/>
      <c r="AY1067" s="658"/>
      <c r="AZ1067" s="658"/>
      <c r="BA1067" s="658"/>
      <c r="BB1067" s="658"/>
      <c r="BC1067" s="658"/>
      <c r="BD1067" s="658"/>
      <c r="BE1067" s="673">
        <v>0</v>
      </c>
      <c r="BF1067" s="419"/>
    </row>
    <row r="1068" spans="1:63" s="390" customFormat="1" ht="12.75">
      <c r="A1068" s="411"/>
      <c r="B1068" s="360" t="s">
        <v>361</v>
      </c>
      <c r="C1068" s="676">
        <v>0</v>
      </c>
      <c r="D1068" s="677">
        <v>0</v>
      </c>
      <c r="E1068" s="677">
        <v>0</v>
      </c>
      <c r="F1068" s="677">
        <v>0</v>
      </c>
      <c r="G1068" s="677">
        <v>0</v>
      </c>
      <c r="H1068" s="677">
        <v>0</v>
      </c>
      <c r="I1068" s="677">
        <v>0</v>
      </c>
      <c r="J1068" s="677">
        <v>0</v>
      </c>
      <c r="K1068" s="677">
        <v>0</v>
      </c>
      <c r="L1068" s="677">
        <v>0</v>
      </c>
      <c r="M1068" s="677">
        <v>0</v>
      </c>
      <c r="N1068" s="678">
        <v>0</v>
      </c>
      <c r="O1068" s="657">
        <v>0</v>
      </c>
      <c r="P1068" s="658">
        <v>0</v>
      </c>
      <c r="Q1068" s="658">
        <v>0</v>
      </c>
      <c r="R1068" s="658">
        <v>0</v>
      </c>
      <c r="S1068" s="658">
        <v>0</v>
      </c>
      <c r="T1068" s="658">
        <v>0</v>
      </c>
      <c r="U1068" s="658">
        <v>0</v>
      </c>
      <c r="V1068" s="658">
        <v>0</v>
      </c>
      <c r="W1068" s="658">
        <v>0</v>
      </c>
      <c r="X1068" s="658">
        <v>0</v>
      </c>
      <c r="Y1068" s="658">
        <v>0</v>
      </c>
      <c r="Z1068" s="659">
        <v>0</v>
      </c>
      <c r="AA1068" s="692">
        <v>537.58315236999999</v>
      </c>
      <c r="AB1068" s="677">
        <v>0</v>
      </c>
      <c r="AC1068" s="677">
        <v>0</v>
      </c>
      <c r="AD1068" s="658">
        <v>0</v>
      </c>
      <c r="AE1068" s="658">
        <v>0</v>
      </c>
      <c r="AF1068" s="658"/>
      <c r="AG1068" s="658"/>
      <c r="AH1068" s="658"/>
      <c r="AI1068" s="658"/>
      <c r="AJ1068" s="658"/>
      <c r="AK1068" s="658"/>
      <c r="AL1068" s="658"/>
      <c r="AM1068" s="658"/>
      <c r="AN1068" s="658">
        <v>0</v>
      </c>
      <c r="AO1068" s="658">
        <v>0</v>
      </c>
      <c r="AP1068" s="658">
        <v>0</v>
      </c>
      <c r="AQ1068" s="658">
        <v>0</v>
      </c>
      <c r="AR1068" s="658">
        <v>0</v>
      </c>
      <c r="AS1068" s="658">
        <v>0</v>
      </c>
      <c r="AT1068" s="658">
        <v>0</v>
      </c>
      <c r="AU1068" s="658">
        <v>0</v>
      </c>
      <c r="AV1068" s="657">
        <v>0</v>
      </c>
      <c r="AW1068" s="658">
        <v>0</v>
      </c>
      <c r="AX1068" s="658">
        <v>0</v>
      </c>
      <c r="AY1068" s="658">
        <v>0</v>
      </c>
      <c r="AZ1068" s="658">
        <v>0</v>
      </c>
      <c r="BA1068" s="658">
        <v>0</v>
      </c>
      <c r="BB1068" s="658">
        <v>0</v>
      </c>
      <c r="BC1068" s="658">
        <v>0</v>
      </c>
      <c r="BD1068" s="658">
        <v>0</v>
      </c>
      <c r="BE1068" s="678">
        <v>0</v>
      </c>
      <c r="BF1068" s="417"/>
      <c r="BG1068" s="408"/>
      <c r="BH1068" s="408"/>
      <c r="BI1068" s="408"/>
      <c r="BJ1068" s="408"/>
      <c r="BK1068" s="408"/>
    </row>
    <row r="1069" spans="1:63" s="390" customFormat="1" ht="12.75">
      <c r="A1069" s="411"/>
      <c r="B1069" s="360" t="s">
        <v>362</v>
      </c>
      <c r="C1069" s="676">
        <v>0</v>
      </c>
      <c r="D1069" s="677">
        <v>0</v>
      </c>
      <c r="E1069" s="677">
        <v>0</v>
      </c>
      <c r="F1069" s="677">
        <v>0</v>
      </c>
      <c r="G1069" s="677">
        <v>0</v>
      </c>
      <c r="H1069" s="677">
        <v>0</v>
      </c>
      <c r="I1069" s="677">
        <v>0</v>
      </c>
      <c r="J1069" s="677">
        <v>0</v>
      </c>
      <c r="K1069" s="677">
        <v>0</v>
      </c>
      <c r="L1069" s="677">
        <v>0</v>
      </c>
      <c r="M1069" s="677">
        <v>0</v>
      </c>
      <c r="N1069" s="678">
        <v>0</v>
      </c>
      <c r="O1069" s="657">
        <v>0</v>
      </c>
      <c r="P1069" s="658">
        <v>0</v>
      </c>
      <c r="Q1069" s="658">
        <v>0</v>
      </c>
      <c r="R1069" s="658">
        <v>0</v>
      </c>
      <c r="S1069" s="658">
        <v>0</v>
      </c>
      <c r="T1069" s="658">
        <v>0</v>
      </c>
      <c r="U1069" s="658">
        <v>0</v>
      </c>
      <c r="V1069" s="658">
        <v>0</v>
      </c>
      <c r="W1069" s="658">
        <v>0</v>
      </c>
      <c r="X1069" s="658">
        <v>0</v>
      </c>
      <c r="Y1069" s="658">
        <v>0</v>
      </c>
      <c r="Z1069" s="659">
        <v>0</v>
      </c>
      <c r="AA1069" s="692">
        <v>452.51751035000001</v>
      </c>
      <c r="AB1069" s="677">
        <v>0</v>
      </c>
      <c r="AC1069" s="677">
        <v>0</v>
      </c>
      <c r="AD1069" s="658">
        <v>0</v>
      </c>
      <c r="AE1069" s="658">
        <v>0</v>
      </c>
      <c r="AF1069" s="658"/>
      <c r="AG1069" s="658"/>
      <c r="AH1069" s="658"/>
      <c r="AI1069" s="658"/>
      <c r="AJ1069" s="658"/>
      <c r="AK1069" s="658"/>
      <c r="AL1069" s="658"/>
      <c r="AM1069" s="658"/>
      <c r="AN1069" s="658">
        <v>0</v>
      </c>
      <c r="AO1069" s="658">
        <v>0</v>
      </c>
      <c r="AP1069" s="658">
        <v>0</v>
      </c>
      <c r="AQ1069" s="658">
        <v>0</v>
      </c>
      <c r="AR1069" s="658">
        <v>0</v>
      </c>
      <c r="AS1069" s="658">
        <v>0</v>
      </c>
      <c r="AT1069" s="658">
        <v>0</v>
      </c>
      <c r="AU1069" s="658">
        <v>0</v>
      </c>
      <c r="AV1069" s="657">
        <v>0</v>
      </c>
      <c r="AW1069" s="658">
        <v>0</v>
      </c>
      <c r="AX1069" s="658">
        <v>0</v>
      </c>
      <c r="AY1069" s="658">
        <v>0</v>
      </c>
      <c r="AZ1069" s="658">
        <v>0</v>
      </c>
      <c r="BA1069" s="658">
        <v>0</v>
      </c>
      <c r="BB1069" s="658">
        <v>0</v>
      </c>
      <c r="BC1069" s="658">
        <v>0</v>
      </c>
      <c r="BD1069" s="658">
        <v>0</v>
      </c>
      <c r="BE1069" s="678">
        <v>0</v>
      </c>
      <c r="BF1069" s="417"/>
      <c r="BG1069" s="408"/>
      <c r="BH1069" s="408"/>
      <c r="BI1069" s="408"/>
      <c r="BJ1069" s="408"/>
      <c r="BK1069" s="408"/>
    </row>
    <row r="1070" spans="1:63" s="390" customFormat="1" ht="12.75">
      <c r="A1070" s="411"/>
      <c r="B1070" s="360" t="s">
        <v>363</v>
      </c>
      <c r="C1070" s="676">
        <v>0</v>
      </c>
      <c r="D1070" s="677">
        <v>0</v>
      </c>
      <c r="E1070" s="677">
        <v>0</v>
      </c>
      <c r="F1070" s="677">
        <v>0</v>
      </c>
      <c r="G1070" s="677">
        <v>0</v>
      </c>
      <c r="H1070" s="677">
        <v>0</v>
      </c>
      <c r="I1070" s="677">
        <v>0</v>
      </c>
      <c r="J1070" s="677">
        <v>0</v>
      </c>
      <c r="K1070" s="677">
        <v>0</v>
      </c>
      <c r="L1070" s="677">
        <v>0</v>
      </c>
      <c r="M1070" s="677">
        <v>0</v>
      </c>
      <c r="N1070" s="678">
        <v>0</v>
      </c>
      <c r="O1070" s="657">
        <v>0</v>
      </c>
      <c r="P1070" s="658">
        <v>0</v>
      </c>
      <c r="Q1070" s="658">
        <v>0</v>
      </c>
      <c r="R1070" s="658">
        <v>0</v>
      </c>
      <c r="S1070" s="658">
        <v>0</v>
      </c>
      <c r="T1070" s="658">
        <v>0</v>
      </c>
      <c r="U1070" s="658">
        <v>0</v>
      </c>
      <c r="V1070" s="658">
        <v>0</v>
      </c>
      <c r="W1070" s="658">
        <v>0</v>
      </c>
      <c r="X1070" s="658">
        <v>0</v>
      </c>
      <c r="Y1070" s="658">
        <v>0</v>
      </c>
      <c r="Z1070" s="659">
        <v>0</v>
      </c>
      <c r="AA1070" s="692">
        <v>452.51751035000001</v>
      </c>
      <c r="AB1070" s="677">
        <v>0</v>
      </c>
      <c r="AC1070" s="677">
        <v>0</v>
      </c>
      <c r="AD1070" s="658">
        <v>0</v>
      </c>
      <c r="AE1070" s="658">
        <v>0</v>
      </c>
      <c r="AF1070" s="658"/>
      <c r="AG1070" s="658"/>
      <c r="AH1070" s="658"/>
      <c r="AI1070" s="658"/>
      <c r="AJ1070" s="658"/>
      <c r="AK1070" s="658"/>
      <c r="AL1070" s="658"/>
      <c r="AM1070" s="658"/>
      <c r="AN1070" s="658">
        <v>0</v>
      </c>
      <c r="AO1070" s="658">
        <v>0</v>
      </c>
      <c r="AP1070" s="658">
        <v>0</v>
      </c>
      <c r="AQ1070" s="658">
        <v>0</v>
      </c>
      <c r="AR1070" s="658">
        <v>0</v>
      </c>
      <c r="AS1070" s="658">
        <v>0</v>
      </c>
      <c r="AT1070" s="658">
        <v>0</v>
      </c>
      <c r="AU1070" s="658">
        <v>0</v>
      </c>
      <c r="AV1070" s="657">
        <v>0</v>
      </c>
      <c r="AW1070" s="658">
        <v>0</v>
      </c>
      <c r="AX1070" s="658">
        <v>0</v>
      </c>
      <c r="AY1070" s="658">
        <v>0</v>
      </c>
      <c r="AZ1070" s="658">
        <v>0</v>
      </c>
      <c r="BA1070" s="658">
        <v>0</v>
      </c>
      <c r="BB1070" s="658">
        <v>0</v>
      </c>
      <c r="BC1070" s="658">
        <v>0</v>
      </c>
      <c r="BD1070" s="658">
        <v>0</v>
      </c>
      <c r="BE1070" s="678">
        <v>0</v>
      </c>
      <c r="BF1070" s="417"/>
      <c r="BG1070" s="408"/>
      <c r="BH1070" s="408"/>
      <c r="BI1070" s="408"/>
      <c r="BJ1070" s="408"/>
      <c r="BK1070" s="408"/>
    </row>
    <row r="1071" spans="1:63" s="390" customFormat="1" ht="12.75">
      <c r="A1071" s="411"/>
      <c r="B1071" s="360" t="s">
        <v>364</v>
      </c>
      <c r="C1071" s="676">
        <v>0</v>
      </c>
      <c r="D1071" s="677">
        <v>0</v>
      </c>
      <c r="E1071" s="677">
        <v>0</v>
      </c>
      <c r="F1071" s="677">
        <v>0</v>
      </c>
      <c r="G1071" s="677">
        <v>0</v>
      </c>
      <c r="H1071" s="677">
        <v>0</v>
      </c>
      <c r="I1071" s="677">
        <v>0</v>
      </c>
      <c r="J1071" s="677">
        <v>0</v>
      </c>
      <c r="K1071" s="677">
        <v>0</v>
      </c>
      <c r="L1071" s="677">
        <v>0</v>
      </c>
      <c r="M1071" s="677">
        <v>0</v>
      </c>
      <c r="N1071" s="678">
        <v>0</v>
      </c>
      <c r="O1071" s="657"/>
      <c r="P1071" s="658"/>
      <c r="Q1071" s="658"/>
      <c r="R1071" s="658"/>
      <c r="S1071" s="658"/>
      <c r="T1071" s="658"/>
      <c r="U1071" s="658"/>
      <c r="V1071" s="658"/>
      <c r="W1071" s="658"/>
      <c r="X1071" s="658"/>
      <c r="Y1071" s="658"/>
      <c r="Z1071" s="659"/>
      <c r="AA1071" s="693"/>
      <c r="AB1071" s="677">
        <v>0</v>
      </c>
      <c r="AC1071" s="677">
        <v>0</v>
      </c>
      <c r="AD1071" s="658">
        <v>0</v>
      </c>
      <c r="AE1071" s="658">
        <v>0</v>
      </c>
      <c r="AF1071" s="658"/>
      <c r="AG1071" s="658"/>
      <c r="AH1071" s="658"/>
      <c r="AI1071" s="658"/>
      <c r="AJ1071" s="658"/>
      <c r="AK1071" s="658"/>
      <c r="AL1071" s="658"/>
      <c r="AM1071" s="658"/>
      <c r="AN1071" s="658">
        <v>0</v>
      </c>
      <c r="AO1071" s="658">
        <v>0</v>
      </c>
      <c r="AP1071" s="658">
        <v>0</v>
      </c>
      <c r="AQ1071" s="658">
        <v>0</v>
      </c>
      <c r="AR1071" s="658">
        <v>0</v>
      </c>
      <c r="AS1071" s="658">
        <v>0</v>
      </c>
      <c r="AT1071" s="658">
        <v>0</v>
      </c>
      <c r="AU1071" s="658">
        <v>0</v>
      </c>
      <c r="AV1071" s="657"/>
      <c r="AW1071" s="658"/>
      <c r="AX1071" s="658"/>
      <c r="AY1071" s="658"/>
      <c r="AZ1071" s="658"/>
      <c r="BA1071" s="658"/>
      <c r="BB1071" s="658"/>
      <c r="BC1071" s="658"/>
      <c r="BD1071" s="658"/>
      <c r="BE1071" s="678">
        <v>0</v>
      </c>
      <c r="BF1071" s="417"/>
      <c r="BG1071" s="408"/>
      <c r="BH1071" s="408"/>
      <c r="BI1071" s="408"/>
      <c r="BJ1071" s="408"/>
      <c r="BK1071" s="408"/>
    </row>
    <row r="1072" spans="1:63" s="390" customFormat="1" ht="12.75">
      <c r="A1072" s="411"/>
      <c r="B1072" s="360" t="s">
        <v>365</v>
      </c>
      <c r="C1072" s="676">
        <v>0</v>
      </c>
      <c r="D1072" s="677">
        <v>0</v>
      </c>
      <c r="E1072" s="677">
        <v>0</v>
      </c>
      <c r="F1072" s="677">
        <v>0</v>
      </c>
      <c r="G1072" s="677">
        <v>0</v>
      </c>
      <c r="H1072" s="677">
        <v>0</v>
      </c>
      <c r="I1072" s="677">
        <v>0</v>
      </c>
      <c r="J1072" s="677">
        <v>0</v>
      </c>
      <c r="K1072" s="677">
        <v>0</v>
      </c>
      <c r="L1072" s="677">
        <v>0</v>
      </c>
      <c r="M1072" s="677">
        <v>0</v>
      </c>
      <c r="N1072" s="678">
        <v>0</v>
      </c>
      <c r="O1072" s="657"/>
      <c r="P1072" s="658"/>
      <c r="Q1072" s="658"/>
      <c r="R1072" s="658"/>
      <c r="S1072" s="658"/>
      <c r="T1072" s="658"/>
      <c r="U1072" s="658"/>
      <c r="V1072" s="658"/>
      <c r="W1072" s="658"/>
      <c r="X1072" s="658"/>
      <c r="Y1072" s="658"/>
      <c r="Z1072" s="659"/>
      <c r="AA1072" s="693">
        <v>452.51751035000001</v>
      </c>
      <c r="AB1072" s="677">
        <v>0</v>
      </c>
      <c r="AC1072" s="677">
        <v>0</v>
      </c>
      <c r="AD1072" s="658">
        <v>0</v>
      </c>
      <c r="AE1072" s="658">
        <v>0</v>
      </c>
      <c r="AF1072" s="658"/>
      <c r="AG1072" s="658"/>
      <c r="AH1072" s="658"/>
      <c r="AI1072" s="658"/>
      <c r="AJ1072" s="658"/>
      <c r="AK1072" s="658"/>
      <c r="AL1072" s="658"/>
      <c r="AM1072" s="658"/>
      <c r="AN1072" s="658">
        <v>0</v>
      </c>
      <c r="AO1072" s="658">
        <v>0</v>
      </c>
      <c r="AP1072" s="658">
        <v>0</v>
      </c>
      <c r="AQ1072" s="658">
        <v>0</v>
      </c>
      <c r="AR1072" s="658">
        <v>0</v>
      </c>
      <c r="AS1072" s="658">
        <v>0</v>
      </c>
      <c r="AT1072" s="658">
        <v>0</v>
      </c>
      <c r="AU1072" s="658">
        <v>0</v>
      </c>
      <c r="AV1072" s="657"/>
      <c r="AW1072" s="658"/>
      <c r="AX1072" s="658"/>
      <c r="AY1072" s="658"/>
      <c r="AZ1072" s="658"/>
      <c r="BA1072" s="658"/>
      <c r="BB1072" s="658"/>
      <c r="BC1072" s="658"/>
      <c r="BD1072" s="658"/>
      <c r="BE1072" s="678">
        <v>0</v>
      </c>
      <c r="BF1072" s="417"/>
      <c r="BG1072" s="408"/>
      <c r="BH1072" s="408"/>
      <c r="BI1072" s="408"/>
      <c r="BJ1072" s="408"/>
      <c r="BK1072" s="408"/>
    </row>
    <row r="1073" spans="1:63" s="390" customFormat="1" ht="12.75">
      <c r="A1073" s="411"/>
      <c r="B1073" s="360" t="s">
        <v>366</v>
      </c>
      <c r="C1073" s="676">
        <v>0</v>
      </c>
      <c r="D1073" s="677">
        <v>0</v>
      </c>
      <c r="E1073" s="677">
        <v>0</v>
      </c>
      <c r="F1073" s="677">
        <v>0</v>
      </c>
      <c r="G1073" s="677">
        <v>0</v>
      </c>
      <c r="H1073" s="677">
        <v>0</v>
      </c>
      <c r="I1073" s="677">
        <v>0</v>
      </c>
      <c r="J1073" s="677">
        <v>0</v>
      </c>
      <c r="K1073" s="677">
        <v>0</v>
      </c>
      <c r="L1073" s="677">
        <v>0</v>
      </c>
      <c r="M1073" s="677">
        <v>0</v>
      </c>
      <c r="N1073" s="678">
        <v>0</v>
      </c>
      <c r="O1073" s="657"/>
      <c r="P1073" s="658"/>
      <c r="Q1073" s="658"/>
      <c r="R1073" s="658"/>
      <c r="S1073" s="658"/>
      <c r="T1073" s="658"/>
      <c r="U1073" s="658"/>
      <c r="V1073" s="658"/>
      <c r="W1073" s="658"/>
      <c r="X1073" s="658"/>
      <c r="Y1073" s="658"/>
      <c r="Z1073" s="659"/>
      <c r="AA1073" s="693"/>
      <c r="AB1073" s="677">
        <v>0</v>
      </c>
      <c r="AC1073" s="677">
        <v>0</v>
      </c>
      <c r="AD1073" s="658">
        <v>0</v>
      </c>
      <c r="AE1073" s="658">
        <v>0</v>
      </c>
      <c r="AF1073" s="658"/>
      <c r="AG1073" s="658"/>
      <c r="AH1073" s="658"/>
      <c r="AI1073" s="658"/>
      <c r="AJ1073" s="658"/>
      <c r="AK1073" s="658"/>
      <c r="AL1073" s="658"/>
      <c r="AM1073" s="658"/>
      <c r="AN1073" s="658">
        <v>0</v>
      </c>
      <c r="AO1073" s="658">
        <v>0</v>
      </c>
      <c r="AP1073" s="658">
        <v>0</v>
      </c>
      <c r="AQ1073" s="658">
        <v>0</v>
      </c>
      <c r="AR1073" s="658">
        <v>0</v>
      </c>
      <c r="AS1073" s="658">
        <v>0</v>
      </c>
      <c r="AT1073" s="658">
        <v>0</v>
      </c>
      <c r="AU1073" s="658">
        <v>0</v>
      </c>
      <c r="AV1073" s="657"/>
      <c r="AW1073" s="658"/>
      <c r="AX1073" s="658"/>
      <c r="AY1073" s="658"/>
      <c r="AZ1073" s="658"/>
      <c r="BA1073" s="658"/>
      <c r="BB1073" s="658"/>
      <c r="BC1073" s="658"/>
      <c r="BD1073" s="658"/>
      <c r="BE1073" s="678">
        <v>0</v>
      </c>
      <c r="BF1073" s="417"/>
      <c r="BG1073" s="408"/>
      <c r="BH1073" s="408"/>
      <c r="BI1073" s="408"/>
      <c r="BJ1073" s="408"/>
      <c r="BK1073" s="408"/>
    </row>
    <row r="1074" spans="1:63" s="390" customFormat="1" ht="12.75">
      <c r="A1074" s="411"/>
      <c r="B1074" s="360" t="s">
        <v>367</v>
      </c>
      <c r="C1074" s="676">
        <v>0</v>
      </c>
      <c r="D1074" s="677">
        <v>0</v>
      </c>
      <c r="E1074" s="677">
        <v>0</v>
      </c>
      <c r="F1074" s="677">
        <v>0</v>
      </c>
      <c r="G1074" s="677">
        <v>0</v>
      </c>
      <c r="H1074" s="677">
        <v>0</v>
      </c>
      <c r="I1074" s="677">
        <v>0</v>
      </c>
      <c r="J1074" s="677">
        <v>0</v>
      </c>
      <c r="K1074" s="677">
        <v>0</v>
      </c>
      <c r="L1074" s="677">
        <v>0</v>
      </c>
      <c r="M1074" s="677">
        <v>0</v>
      </c>
      <c r="N1074" s="678">
        <v>0</v>
      </c>
      <c r="O1074" s="657"/>
      <c r="P1074" s="658"/>
      <c r="Q1074" s="658"/>
      <c r="R1074" s="658"/>
      <c r="S1074" s="658"/>
      <c r="T1074" s="658"/>
      <c r="U1074" s="658"/>
      <c r="V1074" s="658"/>
      <c r="W1074" s="658"/>
      <c r="X1074" s="658"/>
      <c r="Y1074" s="658"/>
      <c r="Z1074" s="659"/>
      <c r="AA1074" s="693"/>
      <c r="AB1074" s="677">
        <v>0</v>
      </c>
      <c r="AC1074" s="677">
        <v>0</v>
      </c>
      <c r="AD1074" s="658">
        <v>0</v>
      </c>
      <c r="AE1074" s="658">
        <v>0</v>
      </c>
      <c r="AF1074" s="658"/>
      <c r="AG1074" s="658"/>
      <c r="AH1074" s="658"/>
      <c r="AI1074" s="658"/>
      <c r="AJ1074" s="658"/>
      <c r="AK1074" s="658"/>
      <c r="AL1074" s="658"/>
      <c r="AM1074" s="658"/>
      <c r="AN1074" s="658">
        <v>0</v>
      </c>
      <c r="AO1074" s="658">
        <v>0</v>
      </c>
      <c r="AP1074" s="658">
        <v>0</v>
      </c>
      <c r="AQ1074" s="658">
        <v>0</v>
      </c>
      <c r="AR1074" s="658">
        <v>0</v>
      </c>
      <c r="AS1074" s="658">
        <v>0</v>
      </c>
      <c r="AT1074" s="658">
        <v>0</v>
      </c>
      <c r="AU1074" s="658">
        <v>0</v>
      </c>
      <c r="AV1074" s="657"/>
      <c r="AW1074" s="658"/>
      <c r="AX1074" s="658"/>
      <c r="AY1074" s="658"/>
      <c r="AZ1074" s="658"/>
      <c r="BA1074" s="658"/>
      <c r="BB1074" s="658"/>
      <c r="BC1074" s="658"/>
      <c r="BD1074" s="658"/>
      <c r="BE1074" s="678">
        <v>0</v>
      </c>
      <c r="BF1074" s="417"/>
      <c r="BG1074" s="408"/>
      <c r="BH1074" s="408"/>
      <c r="BI1074" s="408"/>
      <c r="BJ1074" s="408"/>
      <c r="BK1074" s="408"/>
    </row>
    <row r="1075" spans="1:63" s="390" customFormat="1" ht="12.75">
      <c r="A1075" s="411"/>
      <c r="B1075" s="360" t="s">
        <v>368</v>
      </c>
      <c r="C1075" s="676">
        <v>0</v>
      </c>
      <c r="D1075" s="677">
        <v>0</v>
      </c>
      <c r="E1075" s="677">
        <v>0</v>
      </c>
      <c r="F1075" s="677">
        <v>0</v>
      </c>
      <c r="G1075" s="677">
        <v>0</v>
      </c>
      <c r="H1075" s="677">
        <v>0</v>
      </c>
      <c r="I1075" s="677">
        <v>0</v>
      </c>
      <c r="J1075" s="677">
        <v>0</v>
      </c>
      <c r="K1075" s="677">
        <v>0</v>
      </c>
      <c r="L1075" s="677">
        <v>0</v>
      </c>
      <c r="M1075" s="677">
        <v>0</v>
      </c>
      <c r="N1075" s="678">
        <v>0</v>
      </c>
      <c r="O1075" s="657">
        <v>0</v>
      </c>
      <c r="P1075" s="658">
        <v>0</v>
      </c>
      <c r="Q1075" s="658">
        <v>0</v>
      </c>
      <c r="R1075" s="658">
        <v>0</v>
      </c>
      <c r="S1075" s="658">
        <v>0</v>
      </c>
      <c r="T1075" s="658">
        <v>0</v>
      </c>
      <c r="U1075" s="658">
        <v>0</v>
      </c>
      <c r="V1075" s="658">
        <v>0</v>
      </c>
      <c r="W1075" s="658">
        <v>0</v>
      </c>
      <c r="X1075" s="658">
        <v>0</v>
      </c>
      <c r="Y1075" s="658">
        <v>0</v>
      </c>
      <c r="Z1075" s="659">
        <v>0</v>
      </c>
      <c r="AA1075" s="692">
        <v>0</v>
      </c>
      <c r="AB1075" s="677">
        <v>0</v>
      </c>
      <c r="AC1075" s="677">
        <v>0</v>
      </c>
      <c r="AD1075" s="658">
        <v>0</v>
      </c>
      <c r="AE1075" s="658">
        <v>0</v>
      </c>
      <c r="AF1075" s="658"/>
      <c r="AG1075" s="658"/>
      <c r="AH1075" s="658"/>
      <c r="AI1075" s="658"/>
      <c r="AJ1075" s="658"/>
      <c r="AK1075" s="658"/>
      <c r="AL1075" s="658"/>
      <c r="AM1075" s="658"/>
      <c r="AN1075" s="658">
        <v>0</v>
      </c>
      <c r="AO1075" s="658">
        <v>0</v>
      </c>
      <c r="AP1075" s="658">
        <v>0</v>
      </c>
      <c r="AQ1075" s="658">
        <v>0</v>
      </c>
      <c r="AR1075" s="658">
        <v>0</v>
      </c>
      <c r="AS1075" s="658">
        <v>0</v>
      </c>
      <c r="AT1075" s="658">
        <v>0</v>
      </c>
      <c r="AU1075" s="658">
        <v>0</v>
      </c>
      <c r="AV1075" s="657">
        <v>0</v>
      </c>
      <c r="AW1075" s="658">
        <v>0</v>
      </c>
      <c r="AX1075" s="658">
        <v>0</v>
      </c>
      <c r="AY1075" s="658">
        <v>0</v>
      </c>
      <c r="AZ1075" s="658">
        <v>0</v>
      </c>
      <c r="BA1075" s="658">
        <v>0</v>
      </c>
      <c r="BB1075" s="658">
        <v>0</v>
      </c>
      <c r="BC1075" s="658">
        <v>0</v>
      </c>
      <c r="BD1075" s="658">
        <v>0</v>
      </c>
      <c r="BE1075" s="678">
        <v>0</v>
      </c>
      <c r="BF1075" s="417"/>
      <c r="BG1075" s="408"/>
      <c r="BH1075" s="408"/>
      <c r="BI1075" s="408"/>
      <c r="BJ1075" s="408"/>
      <c r="BK1075" s="408"/>
    </row>
    <row r="1076" spans="1:63" s="390" customFormat="1" ht="12.75">
      <c r="A1076" s="411"/>
      <c r="B1076" s="360" t="s">
        <v>369</v>
      </c>
      <c r="C1076" s="676">
        <v>0</v>
      </c>
      <c r="D1076" s="677">
        <v>0</v>
      </c>
      <c r="E1076" s="677">
        <v>0</v>
      </c>
      <c r="F1076" s="677">
        <v>0</v>
      </c>
      <c r="G1076" s="677">
        <v>0</v>
      </c>
      <c r="H1076" s="677">
        <v>0</v>
      </c>
      <c r="I1076" s="677">
        <v>0</v>
      </c>
      <c r="J1076" s="677">
        <v>0</v>
      </c>
      <c r="K1076" s="677">
        <v>0</v>
      </c>
      <c r="L1076" s="677">
        <v>0</v>
      </c>
      <c r="M1076" s="677">
        <v>0</v>
      </c>
      <c r="N1076" s="678">
        <v>0</v>
      </c>
      <c r="O1076" s="657"/>
      <c r="P1076" s="658"/>
      <c r="Q1076" s="658"/>
      <c r="R1076" s="658"/>
      <c r="S1076" s="658"/>
      <c r="T1076" s="658"/>
      <c r="U1076" s="658"/>
      <c r="V1076" s="658"/>
      <c r="W1076" s="658"/>
      <c r="X1076" s="658"/>
      <c r="Y1076" s="658"/>
      <c r="Z1076" s="659"/>
      <c r="AA1076" s="693"/>
      <c r="AB1076" s="677">
        <v>0</v>
      </c>
      <c r="AC1076" s="677">
        <v>0</v>
      </c>
      <c r="AD1076" s="658">
        <v>0</v>
      </c>
      <c r="AE1076" s="658">
        <v>0</v>
      </c>
      <c r="AF1076" s="658"/>
      <c r="AG1076" s="658"/>
      <c r="AH1076" s="658"/>
      <c r="AI1076" s="658"/>
      <c r="AJ1076" s="658"/>
      <c r="AK1076" s="658"/>
      <c r="AL1076" s="658"/>
      <c r="AM1076" s="658"/>
      <c r="AN1076" s="658">
        <v>0</v>
      </c>
      <c r="AO1076" s="658">
        <v>0</v>
      </c>
      <c r="AP1076" s="658">
        <v>0</v>
      </c>
      <c r="AQ1076" s="658">
        <v>0</v>
      </c>
      <c r="AR1076" s="658">
        <v>0</v>
      </c>
      <c r="AS1076" s="658">
        <v>0</v>
      </c>
      <c r="AT1076" s="658">
        <v>0</v>
      </c>
      <c r="AU1076" s="658">
        <v>0</v>
      </c>
      <c r="AV1076" s="657"/>
      <c r="AW1076" s="658"/>
      <c r="AX1076" s="658"/>
      <c r="AY1076" s="658"/>
      <c r="AZ1076" s="658"/>
      <c r="BA1076" s="658"/>
      <c r="BB1076" s="658"/>
      <c r="BC1076" s="658"/>
      <c r="BD1076" s="658"/>
      <c r="BE1076" s="678">
        <v>0</v>
      </c>
      <c r="BF1076" s="417"/>
      <c r="BG1076" s="408"/>
      <c r="BH1076" s="408"/>
      <c r="BI1076" s="408"/>
      <c r="BJ1076" s="408"/>
      <c r="BK1076" s="408"/>
    </row>
    <row r="1077" spans="1:63" s="390" customFormat="1" ht="12.75">
      <c r="A1077" s="411"/>
      <c r="B1077" s="360" t="s">
        <v>370</v>
      </c>
      <c r="C1077" s="676">
        <v>0</v>
      </c>
      <c r="D1077" s="677">
        <v>0</v>
      </c>
      <c r="E1077" s="677">
        <v>0</v>
      </c>
      <c r="F1077" s="677">
        <v>0</v>
      </c>
      <c r="G1077" s="677">
        <v>0</v>
      </c>
      <c r="H1077" s="677">
        <v>0</v>
      </c>
      <c r="I1077" s="677">
        <v>0</v>
      </c>
      <c r="J1077" s="677">
        <v>0</v>
      </c>
      <c r="K1077" s="677">
        <v>0</v>
      </c>
      <c r="L1077" s="677">
        <v>0</v>
      </c>
      <c r="M1077" s="677">
        <v>0</v>
      </c>
      <c r="N1077" s="678">
        <v>0</v>
      </c>
      <c r="O1077" s="657"/>
      <c r="P1077" s="658"/>
      <c r="Q1077" s="658"/>
      <c r="R1077" s="658"/>
      <c r="S1077" s="658"/>
      <c r="T1077" s="658"/>
      <c r="U1077" s="658"/>
      <c r="V1077" s="658"/>
      <c r="W1077" s="658"/>
      <c r="X1077" s="658"/>
      <c r="Y1077" s="658"/>
      <c r="Z1077" s="659"/>
      <c r="AA1077" s="693"/>
      <c r="AB1077" s="677">
        <v>0</v>
      </c>
      <c r="AC1077" s="677">
        <v>0</v>
      </c>
      <c r="AD1077" s="658">
        <v>0</v>
      </c>
      <c r="AE1077" s="658">
        <v>0</v>
      </c>
      <c r="AF1077" s="658"/>
      <c r="AG1077" s="658"/>
      <c r="AH1077" s="658"/>
      <c r="AI1077" s="658"/>
      <c r="AJ1077" s="658"/>
      <c r="AK1077" s="658"/>
      <c r="AL1077" s="658"/>
      <c r="AM1077" s="658"/>
      <c r="AN1077" s="658">
        <v>0</v>
      </c>
      <c r="AO1077" s="658">
        <v>0</v>
      </c>
      <c r="AP1077" s="658">
        <v>0</v>
      </c>
      <c r="AQ1077" s="658">
        <v>0</v>
      </c>
      <c r="AR1077" s="658">
        <v>0</v>
      </c>
      <c r="AS1077" s="658">
        <v>0</v>
      </c>
      <c r="AT1077" s="658">
        <v>0</v>
      </c>
      <c r="AU1077" s="658">
        <v>0</v>
      </c>
      <c r="AV1077" s="657"/>
      <c r="AW1077" s="658"/>
      <c r="AX1077" s="658"/>
      <c r="AY1077" s="658"/>
      <c r="AZ1077" s="658"/>
      <c r="BA1077" s="658"/>
      <c r="BB1077" s="658"/>
      <c r="BC1077" s="658"/>
      <c r="BD1077" s="658"/>
      <c r="BE1077" s="678">
        <v>0</v>
      </c>
      <c r="BF1077" s="417"/>
      <c r="BG1077" s="408"/>
      <c r="BH1077" s="408"/>
      <c r="BI1077" s="408"/>
      <c r="BJ1077" s="408"/>
      <c r="BK1077" s="408"/>
    </row>
    <row r="1078" spans="1:63" s="390" customFormat="1" ht="12.75">
      <c r="A1078" s="411"/>
      <c r="B1078" s="360" t="s">
        <v>371</v>
      </c>
      <c r="C1078" s="676">
        <v>0</v>
      </c>
      <c r="D1078" s="677">
        <v>0</v>
      </c>
      <c r="E1078" s="677">
        <v>0</v>
      </c>
      <c r="F1078" s="677">
        <v>0</v>
      </c>
      <c r="G1078" s="677">
        <v>0</v>
      </c>
      <c r="H1078" s="677">
        <v>0</v>
      </c>
      <c r="I1078" s="677">
        <v>0</v>
      </c>
      <c r="J1078" s="677">
        <v>0</v>
      </c>
      <c r="K1078" s="677">
        <v>0</v>
      </c>
      <c r="L1078" s="677">
        <v>0</v>
      </c>
      <c r="M1078" s="677">
        <v>0</v>
      </c>
      <c r="N1078" s="678">
        <v>0</v>
      </c>
      <c r="O1078" s="657"/>
      <c r="P1078" s="658"/>
      <c r="Q1078" s="658"/>
      <c r="R1078" s="658"/>
      <c r="S1078" s="658"/>
      <c r="T1078" s="658"/>
      <c r="U1078" s="658"/>
      <c r="V1078" s="658"/>
      <c r="W1078" s="658"/>
      <c r="X1078" s="658"/>
      <c r="Y1078" s="658"/>
      <c r="Z1078" s="659"/>
      <c r="AA1078" s="693"/>
      <c r="AB1078" s="677">
        <v>0</v>
      </c>
      <c r="AC1078" s="677">
        <v>0</v>
      </c>
      <c r="AD1078" s="658">
        <v>0</v>
      </c>
      <c r="AE1078" s="658">
        <v>0</v>
      </c>
      <c r="AF1078" s="658"/>
      <c r="AG1078" s="658"/>
      <c r="AH1078" s="658"/>
      <c r="AI1078" s="658"/>
      <c r="AJ1078" s="658"/>
      <c r="AK1078" s="658"/>
      <c r="AL1078" s="658"/>
      <c r="AM1078" s="658"/>
      <c r="AN1078" s="658">
        <v>0</v>
      </c>
      <c r="AO1078" s="658">
        <v>0</v>
      </c>
      <c r="AP1078" s="658">
        <v>0</v>
      </c>
      <c r="AQ1078" s="658">
        <v>0</v>
      </c>
      <c r="AR1078" s="658">
        <v>0</v>
      </c>
      <c r="AS1078" s="658">
        <v>0</v>
      </c>
      <c r="AT1078" s="658">
        <v>0</v>
      </c>
      <c r="AU1078" s="658">
        <v>0</v>
      </c>
      <c r="AV1078" s="657"/>
      <c r="AW1078" s="658"/>
      <c r="AX1078" s="658"/>
      <c r="AY1078" s="658"/>
      <c r="AZ1078" s="658"/>
      <c r="BA1078" s="658"/>
      <c r="BB1078" s="658"/>
      <c r="BC1078" s="658"/>
      <c r="BD1078" s="658"/>
      <c r="BE1078" s="678">
        <v>0</v>
      </c>
      <c r="BF1078" s="417"/>
      <c r="BG1078" s="408"/>
      <c r="BH1078" s="408"/>
      <c r="BI1078" s="408"/>
      <c r="BJ1078" s="408"/>
      <c r="BK1078" s="408"/>
    </row>
    <row r="1079" spans="1:63" s="390" customFormat="1" ht="12.75">
      <c r="A1079" s="411"/>
      <c r="B1079" s="360" t="s">
        <v>372</v>
      </c>
      <c r="C1079" s="676">
        <v>0</v>
      </c>
      <c r="D1079" s="677">
        <v>0</v>
      </c>
      <c r="E1079" s="677">
        <v>0</v>
      </c>
      <c r="F1079" s="677">
        <v>0</v>
      </c>
      <c r="G1079" s="677">
        <v>0</v>
      </c>
      <c r="H1079" s="677">
        <v>0</v>
      </c>
      <c r="I1079" s="677">
        <v>0</v>
      </c>
      <c r="J1079" s="677">
        <v>0</v>
      </c>
      <c r="K1079" s="677">
        <v>0</v>
      </c>
      <c r="L1079" s="677">
        <v>0</v>
      </c>
      <c r="M1079" s="677">
        <v>0</v>
      </c>
      <c r="N1079" s="678">
        <v>0</v>
      </c>
      <c r="O1079" s="657"/>
      <c r="P1079" s="658"/>
      <c r="Q1079" s="658"/>
      <c r="R1079" s="658"/>
      <c r="S1079" s="658"/>
      <c r="T1079" s="658"/>
      <c r="U1079" s="658"/>
      <c r="V1079" s="658"/>
      <c r="W1079" s="658"/>
      <c r="X1079" s="658"/>
      <c r="Y1079" s="658"/>
      <c r="Z1079" s="659"/>
      <c r="AA1079" s="693"/>
      <c r="AB1079" s="677">
        <v>0</v>
      </c>
      <c r="AC1079" s="677">
        <v>0</v>
      </c>
      <c r="AD1079" s="658">
        <v>0</v>
      </c>
      <c r="AE1079" s="658">
        <v>0</v>
      </c>
      <c r="AF1079" s="658"/>
      <c r="AG1079" s="658"/>
      <c r="AH1079" s="658"/>
      <c r="AI1079" s="658"/>
      <c r="AJ1079" s="658"/>
      <c r="AK1079" s="658"/>
      <c r="AL1079" s="658"/>
      <c r="AM1079" s="658"/>
      <c r="AN1079" s="658">
        <v>0</v>
      </c>
      <c r="AO1079" s="658">
        <v>0</v>
      </c>
      <c r="AP1079" s="658">
        <v>0</v>
      </c>
      <c r="AQ1079" s="658">
        <v>0</v>
      </c>
      <c r="AR1079" s="658">
        <v>0</v>
      </c>
      <c r="AS1079" s="658">
        <v>0</v>
      </c>
      <c r="AT1079" s="658">
        <v>0</v>
      </c>
      <c r="AU1079" s="658">
        <v>0</v>
      </c>
      <c r="AV1079" s="657"/>
      <c r="AW1079" s="658"/>
      <c r="AX1079" s="658"/>
      <c r="AY1079" s="658"/>
      <c r="AZ1079" s="658"/>
      <c r="BA1079" s="658"/>
      <c r="BB1079" s="658"/>
      <c r="BC1079" s="658"/>
      <c r="BD1079" s="658"/>
      <c r="BE1079" s="678">
        <v>0</v>
      </c>
      <c r="BF1079" s="417"/>
      <c r="BG1079" s="408"/>
      <c r="BH1079" s="408"/>
      <c r="BI1079" s="408"/>
      <c r="BJ1079" s="408"/>
      <c r="BK1079" s="408"/>
    </row>
    <row r="1080" spans="1:63" s="390" customFormat="1" ht="12.75">
      <c r="A1080" s="411"/>
      <c r="B1080" s="360" t="s">
        <v>373</v>
      </c>
      <c r="C1080" s="676">
        <v>0</v>
      </c>
      <c r="D1080" s="677">
        <v>0</v>
      </c>
      <c r="E1080" s="677">
        <v>0</v>
      </c>
      <c r="F1080" s="677">
        <v>0</v>
      </c>
      <c r="G1080" s="677">
        <v>0</v>
      </c>
      <c r="H1080" s="677">
        <v>0</v>
      </c>
      <c r="I1080" s="677">
        <v>0</v>
      </c>
      <c r="J1080" s="677">
        <v>0</v>
      </c>
      <c r="K1080" s="677">
        <v>0</v>
      </c>
      <c r="L1080" s="677">
        <v>0</v>
      </c>
      <c r="M1080" s="677">
        <v>0</v>
      </c>
      <c r="N1080" s="678">
        <v>0</v>
      </c>
      <c r="O1080" s="657">
        <v>0</v>
      </c>
      <c r="P1080" s="658">
        <v>0</v>
      </c>
      <c r="Q1080" s="658">
        <v>0</v>
      </c>
      <c r="R1080" s="658">
        <v>0</v>
      </c>
      <c r="S1080" s="658">
        <v>0</v>
      </c>
      <c r="T1080" s="658">
        <v>0</v>
      </c>
      <c r="U1080" s="658">
        <v>0</v>
      </c>
      <c r="V1080" s="658">
        <v>0</v>
      </c>
      <c r="W1080" s="658">
        <v>0</v>
      </c>
      <c r="X1080" s="658">
        <v>0</v>
      </c>
      <c r="Y1080" s="658">
        <v>0</v>
      </c>
      <c r="Z1080" s="659">
        <v>0</v>
      </c>
      <c r="AA1080" s="693">
        <v>85.065642019999999</v>
      </c>
      <c r="AB1080" s="677">
        <v>0</v>
      </c>
      <c r="AC1080" s="677">
        <v>0</v>
      </c>
      <c r="AD1080" s="658">
        <v>0</v>
      </c>
      <c r="AE1080" s="658">
        <v>0</v>
      </c>
      <c r="AF1080" s="658"/>
      <c r="AG1080" s="658"/>
      <c r="AH1080" s="658"/>
      <c r="AI1080" s="658"/>
      <c r="AJ1080" s="658"/>
      <c r="AK1080" s="658"/>
      <c r="AL1080" s="658"/>
      <c r="AM1080" s="658"/>
      <c r="AN1080" s="658">
        <v>0</v>
      </c>
      <c r="AO1080" s="658">
        <v>0</v>
      </c>
      <c r="AP1080" s="658">
        <v>0</v>
      </c>
      <c r="AQ1080" s="658">
        <v>0</v>
      </c>
      <c r="AR1080" s="658">
        <v>0</v>
      </c>
      <c r="AS1080" s="658">
        <v>0</v>
      </c>
      <c r="AT1080" s="658">
        <v>0</v>
      </c>
      <c r="AU1080" s="658">
        <v>0</v>
      </c>
      <c r="AV1080" s="657">
        <v>0</v>
      </c>
      <c r="AW1080" s="658">
        <v>0</v>
      </c>
      <c r="AX1080" s="658">
        <v>0</v>
      </c>
      <c r="AY1080" s="658">
        <v>0</v>
      </c>
      <c r="AZ1080" s="658">
        <v>0</v>
      </c>
      <c r="BA1080" s="658">
        <v>0</v>
      </c>
      <c r="BB1080" s="658">
        <v>0</v>
      </c>
      <c r="BC1080" s="658">
        <v>0</v>
      </c>
      <c r="BD1080" s="658">
        <v>0</v>
      </c>
      <c r="BE1080" s="678">
        <v>0</v>
      </c>
      <c r="BF1080" s="417"/>
      <c r="BG1080" s="408"/>
      <c r="BH1080" s="408"/>
      <c r="BI1080" s="408"/>
      <c r="BJ1080" s="408"/>
      <c r="BK1080" s="408"/>
    </row>
    <row r="1081" spans="1:63" s="390" customFormat="1" ht="12.75">
      <c r="A1081" s="411"/>
      <c r="B1081" s="360" t="s">
        <v>374</v>
      </c>
      <c r="C1081" s="676">
        <v>0</v>
      </c>
      <c r="D1081" s="677">
        <v>0</v>
      </c>
      <c r="E1081" s="677">
        <v>0</v>
      </c>
      <c r="F1081" s="677">
        <v>0</v>
      </c>
      <c r="G1081" s="677">
        <v>0</v>
      </c>
      <c r="H1081" s="677">
        <v>0</v>
      </c>
      <c r="I1081" s="677">
        <v>0</v>
      </c>
      <c r="J1081" s="677">
        <v>0</v>
      </c>
      <c r="K1081" s="677">
        <v>0</v>
      </c>
      <c r="L1081" s="677">
        <v>0</v>
      </c>
      <c r="M1081" s="677">
        <v>0</v>
      </c>
      <c r="N1081" s="678">
        <v>0</v>
      </c>
      <c r="O1081" s="657"/>
      <c r="P1081" s="658"/>
      <c r="Q1081" s="658"/>
      <c r="R1081" s="658"/>
      <c r="S1081" s="658"/>
      <c r="T1081" s="658"/>
      <c r="U1081" s="658"/>
      <c r="V1081" s="658"/>
      <c r="W1081" s="658"/>
      <c r="X1081" s="658"/>
      <c r="Y1081" s="658"/>
      <c r="Z1081" s="659"/>
      <c r="AA1081" s="693"/>
      <c r="AB1081" s="677">
        <v>0</v>
      </c>
      <c r="AC1081" s="677">
        <v>0</v>
      </c>
      <c r="AD1081" s="658">
        <v>0</v>
      </c>
      <c r="AE1081" s="658">
        <v>0</v>
      </c>
      <c r="AF1081" s="658"/>
      <c r="AG1081" s="658"/>
      <c r="AH1081" s="658"/>
      <c r="AI1081" s="658"/>
      <c r="AJ1081" s="658"/>
      <c r="AK1081" s="658"/>
      <c r="AL1081" s="658"/>
      <c r="AM1081" s="658"/>
      <c r="AN1081" s="658">
        <v>0</v>
      </c>
      <c r="AO1081" s="658">
        <v>0</v>
      </c>
      <c r="AP1081" s="658">
        <v>0</v>
      </c>
      <c r="AQ1081" s="658">
        <v>0</v>
      </c>
      <c r="AR1081" s="658">
        <v>0</v>
      </c>
      <c r="AS1081" s="658">
        <v>0</v>
      </c>
      <c r="AT1081" s="658">
        <v>0</v>
      </c>
      <c r="AU1081" s="658">
        <v>0</v>
      </c>
      <c r="AV1081" s="657"/>
      <c r="AW1081" s="658"/>
      <c r="AX1081" s="658"/>
      <c r="AY1081" s="658"/>
      <c r="AZ1081" s="658"/>
      <c r="BA1081" s="658"/>
      <c r="BB1081" s="658"/>
      <c r="BC1081" s="658"/>
      <c r="BD1081" s="658"/>
      <c r="BE1081" s="678">
        <v>0</v>
      </c>
      <c r="BF1081" s="417"/>
      <c r="BG1081" s="408"/>
      <c r="BH1081" s="408"/>
      <c r="BI1081" s="408"/>
      <c r="BJ1081" s="408"/>
      <c r="BK1081" s="408"/>
    </row>
    <row r="1082" spans="1:63" s="390" customFormat="1" ht="12.75">
      <c r="A1082" s="411"/>
      <c r="B1082" s="360" t="s">
        <v>375</v>
      </c>
      <c r="C1082" s="676">
        <v>0</v>
      </c>
      <c r="D1082" s="677">
        <v>0</v>
      </c>
      <c r="E1082" s="677">
        <v>0</v>
      </c>
      <c r="F1082" s="677">
        <v>0</v>
      </c>
      <c r="G1082" s="677">
        <v>0</v>
      </c>
      <c r="H1082" s="677">
        <v>0</v>
      </c>
      <c r="I1082" s="677">
        <v>0</v>
      </c>
      <c r="J1082" s="677">
        <v>0</v>
      </c>
      <c r="K1082" s="677">
        <v>0</v>
      </c>
      <c r="L1082" s="677">
        <v>0</v>
      </c>
      <c r="M1082" s="677">
        <v>0</v>
      </c>
      <c r="N1082" s="678">
        <v>0</v>
      </c>
      <c r="O1082" s="657"/>
      <c r="P1082" s="658"/>
      <c r="Q1082" s="658"/>
      <c r="R1082" s="658"/>
      <c r="S1082" s="658"/>
      <c r="T1082" s="658"/>
      <c r="U1082" s="658"/>
      <c r="V1082" s="658"/>
      <c r="W1082" s="658"/>
      <c r="X1082" s="658"/>
      <c r="Y1082" s="658"/>
      <c r="Z1082" s="659"/>
      <c r="AA1082" s="693">
        <v>85.065642019999999</v>
      </c>
      <c r="AB1082" s="677">
        <v>0</v>
      </c>
      <c r="AC1082" s="677">
        <v>0</v>
      </c>
      <c r="AD1082" s="658">
        <v>0</v>
      </c>
      <c r="AE1082" s="658">
        <v>0</v>
      </c>
      <c r="AF1082" s="658"/>
      <c r="AG1082" s="658"/>
      <c r="AH1082" s="658"/>
      <c r="AI1082" s="658"/>
      <c r="AJ1082" s="658"/>
      <c r="AK1082" s="658"/>
      <c r="AL1082" s="658"/>
      <c r="AM1082" s="658"/>
      <c r="AN1082" s="658">
        <v>0</v>
      </c>
      <c r="AO1082" s="658">
        <v>0</v>
      </c>
      <c r="AP1082" s="658">
        <v>0</v>
      </c>
      <c r="AQ1082" s="658">
        <v>0</v>
      </c>
      <c r="AR1082" s="658">
        <v>0</v>
      </c>
      <c r="AS1082" s="658">
        <v>0</v>
      </c>
      <c r="AT1082" s="658">
        <v>0</v>
      </c>
      <c r="AU1082" s="658">
        <v>0</v>
      </c>
      <c r="AV1082" s="657"/>
      <c r="AW1082" s="658"/>
      <c r="AX1082" s="658"/>
      <c r="AY1082" s="658"/>
      <c r="AZ1082" s="658"/>
      <c r="BA1082" s="658"/>
      <c r="BB1082" s="658"/>
      <c r="BC1082" s="658"/>
      <c r="BD1082" s="658"/>
      <c r="BE1082" s="678">
        <v>0</v>
      </c>
      <c r="BF1082" s="417"/>
      <c r="BG1082" s="408"/>
      <c r="BH1082" s="408"/>
      <c r="BI1082" s="408"/>
      <c r="BJ1082" s="408"/>
      <c r="BK1082" s="408"/>
    </row>
    <row r="1083" spans="1:63" s="390" customFormat="1" ht="12.75">
      <c r="A1083" s="411"/>
      <c r="B1083" s="360" t="s">
        <v>376</v>
      </c>
      <c r="C1083" s="676">
        <v>0</v>
      </c>
      <c r="D1083" s="677">
        <v>0</v>
      </c>
      <c r="E1083" s="677">
        <v>0</v>
      </c>
      <c r="F1083" s="677">
        <v>0</v>
      </c>
      <c r="G1083" s="677">
        <v>0</v>
      </c>
      <c r="H1083" s="677">
        <v>0</v>
      </c>
      <c r="I1083" s="677">
        <v>0</v>
      </c>
      <c r="J1083" s="677">
        <v>0</v>
      </c>
      <c r="K1083" s="677">
        <v>0</v>
      </c>
      <c r="L1083" s="677">
        <v>0</v>
      </c>
      <c r="M1083" s="677">
        <v>0</v>
      </c>
      <c r="N1083" s="678">
        <v>0</v>
      </c>
      <c r="O1083" s="657"/>
      <c r="P1083" s="658"/>
      <c r="Q1083" s="658"/>
      <c r="R1083" s="658"/>
      <c r="S1083" s="658"/>
      <c r="T1083" s="658"/>
      <c r="U1083" s="658"/>
      <c r="V1083" s="658"/>
      <c r="W1083" s="658"/>
      <c r="X1083" s="658"/>
      <c r="Y1083" s="658"/>
      <c r="Z1083" s="659"/>
      <c r="AA1083" s="693"/>
      <c r="AB1083" s="677">
        <v>0</v>
      </c>
      <c r="AC1083" s="677">
        <v>0</v>
      </c>
      <c r="AD1083" s="658">
        <v>0</v>
      </c>
      <c r="AE1083" s="658">
        <v>0</v>
      </c>
      <c r="AF1083" s="658"/>
      <c r="AG1083" s="658"/>
      <c r="AH1083" s="658"/>
      <c r="AI1083" s="658"/>
      <c r="AJ1083" s="658"/>
      <c r="AK1083" s="658"/>
      <c r="AL1083" s="658"/>
      <c r="AM1083" s="658"/>
      <c r="AN1083" s="658">
        <v>0</v>
      </c>
      <c r="AO1083" s="658">
        <v>0</v>
      </c>
      <c r="AP1083" s="658">
        <v>0</v>
      </c>
      <c r="AQ1083" s="658">
        <v>0</v>
      </c>
      <c r="AR1083" s="658">
        <v>0</v>
      </c>
      <c r="AS1083" s="658">
        <v>0</v>
      </c>
      <c r="AT1083" s="658">
        <v>0</v>
      </c>
      <c r="AU1083" s="658">
        <v>0</v>
      </c>
      <c r="AV1083" s="657"/>
      <c r="AW1083" s="658"/>
      <c r="AX1083" s="658"/>
      <c r="AY1083" s="658"/>
      <c r="AZ1083" s="658"/>
      <c r="BA1083" s="658"/>
      <c r="BB1083" s="658"/>
      <c r="BC1083" s="658"/>
      <c r="BD1083" s="658"/>
      <c r="BE1083" s="678">
        <v>0</v>
      </c>
      <c r="BF1083" s="417"/>
      <c r="BG1083" s="408"/>
      <c r="BH1083" s="408"/>
      <c r="BI1083" s="408"/>
      <c r="BJ1083" s="408"/>
      <c r="BK1083" s="408"/>
    </row>
    <row r="1084" spans="1:63" s="390" customFormat="1" ht="12.75">
      <c r="A1084" s="411"/>
      <c r="B1084" s="360" t="s">
        <v>377</v>
      </c>
      <c r="C1084" s="676">
        <v>0</v>
      </c>
      <c r="D1084" s="677">
        <v>0</v>
      </c>
      <c r="E1084" s="677">
        <v>0</v>
      </c>
      <c r="F1084" s="677">
        <v>0</v>
      </c>
      <c r="G1084" s="677">
        <v>0</v>
      </c>
      <c r="H1084" s="677">
        <v>0</v>
      </c>
      <c r="I1084" s="677">
        <v>0</v>
      </c>
      <c r="J1084" s="677">
        <v>0</v>
      </c>
      <c r="K1084" s="677">
        <v>0</v>
      </c>
      <c r="L1084" s="677">
        <v>0</v>
      </c>
      <c r="M1084" s="677">
        <v>0</v>
      </c>
      <c r="N1084" s="678">
        <v>0</v>
      </c>
      <c r="O1084" s="657"/>
      <c r="P1084" s="658"/>
      <c r="Q1084" s="658"/>
      <c r="R1084" s="658"/>
      <c r="S1084" s="658"/>
      <c r="T1084" s="658"/>
      <c r="U1084" s="658"/>
      <c r="V1084" s="658"/>
      <c r="W1084" s="658"/>
      <c r="X1084" s="658"/>
      <c r="Y1084" s="658"/>
      <c r="Z1084" s="659"/>
      <c r="AA1084" s="693"/>
      <c r="AB1084" s="677">
        <v>0</v>
      </c>
      <c r="AC1084" s="677">
        <v>0</v>
      </c>
      <c r="AD1084" s="658">
        <v>0</v>
      </c>
      <c r="AE1084" s="658">
        <v>0</v>
      </c>
      <c r="AF1084" s="658"/>
      <c r="AG1084" s="658"/>
      <c r="AH1084" s="658"/>
      <c r="AI1084" s="658"/>
      <c r="AJ1084" s="658"/>
      <c r="AK1084" s="658"/>
      <c r="AL1084" s="658"/>
      <c r="AM1084" s="658"/>
      <c r="AN1084" s="658">
        <v>0</v>
      </c>
      <c r="AO1084" s="658">
        <v>0</v>
      </c>
      <c r="AP1084" s="658">
        <v>0</v>
      </c>
      <c r="AQ1084" s="658">
        <v>0</v>
      </c>
      <c r="AR1084" s="658">
        <v>0</v>
      </c>
      <c r="AS1084" s="658">
        <v>0</v>
      </c>
      <c r="AT1084" s="658">
        <v>0</v>
      </c>
      <c r="AU1084" s="658">
        <v>0</v>
      </c>
      <c r="AV1084" s="657"/>
      <c r="AW1084" s="658"/>
      <c r="AX1084" s="658"/>
      <c r="AY1084" s="658"/>
      <c r="AZ1084" s="658"/>
      <c r="BA1084" s="658"/>
      <c r="BB1084" s="658"/>
      <c r="BC1084" s="658"/>
      <c r="BD1084" s="658"/>
      <c r="BE1084" s="678">
        <v>0</v>
      </c>
      <c r="BF1084" s="417"/>
      <c r="BG1084" s="408"/>
      <c r="BH1084" s="408"/>
      <c r="BI1084" s="408"/>
      <c r="BJ1084" s="408"/>
      <c r="BK1084" s="408"/>
    </row>
    <row r="1085" spans="1:63" s="390" customFormat="1" ht="12.75">
      <c r="A1085" s="411"/>
      <c r="B1085" s="360" t="s">
        <v>67</v>
      </c>
      <c r="C1085" s="676">
        <v>0</v>
      </c>
      <c r="D1085" s="677">
        <v>0</v>
      </c>
      <c r="E1085" s="677">
        <v>0</v>
      </c>
      <c r="F1085" s="677">
        <v>0</v>
      </c>
      <c r="G1085" s="677">
        <v>0</v>
      </c>
      <c r="H1085" s="677">
        <v>0</v>
      </c>
      <c r="I1085" s="677">
        <v>0</v>
      </c>
      <c r="J1085" s="677">
        <v>0</v>
      </c>
      <c r="K1085" s="677">
        <v>0</v>
      </c>
      <c r="L1085" s="677">
        <v>0</v>
      </c>
      <c r="M1085" s="677">
        <v>0</v>
      </c>
      <c r="N1085" s="678">
        <v>0</v>
      </c>
      <c r="O1085" s="657"/>
      <c r="P1085" s="658"/>
      <c r="Q1085" s="658"/>
      <c r="R1085" s="658"/>
      <c r="S1085" s="658"/>
      <c r="T1085" s="658"/>
      <c r="U1085" s="658"/>
      <c r="V1085" s="658"/>
      <c r="W1085" s="658"/>
      <c r="X1085" s="658"/>
      <c r="Y1085" s="658"/>
      <c r="Z1085" s="659"/>
      <c r="AA1085" s="693"/>
      <c r="AB1085" s="677">
        <v>0</v>
      </c>
      <c r="AC1085" s="677">
        <v>0</v>
      </c>
      <c r="AD1085" s="658">
        <v>0</v>
      </c>
      <c r="AE1085" s="658">
        <v>0</v>
      </c>
      <c r="AF1085" s="658"/>
      <c r="AG1085" s="658"/>
      <c r="AH1085" s="658"/>
      <c r="AI1085" s="658"/>
      <c r="AJ1085" s="658"/>
      <c r="AK1085" s="658"/>
      <c r="AL1085" s="658"/>
      <c r="AM1085" s="658"/>
      <c r="AN1085" s="658">
        <v>0</v>
      </c>
      <c r="AO1085" s="658">
        <v>0</v>
      </c>
      <c r="AP1085" s="658">
        <v>0</v>
      </c>
      <c r="AQ1085" s="658">
        <v>0</v>
      </c>
      <c r="AR1085" s="658">
        <v>0</v>
      </c>
      <c r="AS1085" s="658">
        <v>0</v>
      </c>
      <c r="AT1085" s="658">
        <v>0</v>
      </c>
      <c r="AU1085" s="658">
        <v>0</v>
      </c>
      <c r="AV1085" s="657"/>
      <c r="AW1085" s="658"/>
      <c r="AX1085" s="658"/>
      <c r="AY1085" s="658"/>
      <c r="AZ1085" s="658"/>
      <c r="BA1085" s="658"/>
      <c r="BB1085" s="658"/>
      <c r="BC1085" s="658"/>
      <c r="BD1085" s="658"/>
      <c r="BE1085" s="678">
        <v>0</v>
      </c>
      <c r="BF1085" s="417"/>
      <c r="BG1085" s="408"/>
      <c r="BH1085" s="408"/>
      <c r="BI1085" s="408"/>
      <c r="BJ1085" s="408"/>
      <c r="BK1085" s="408"/>
    </row>
    <row r="1086" spans="1:63" s="416" customFormat="1" ht="25.5">
      <c r="A1086" s="411">
        <v>41</v>
      </c>
      <c r="B1086" s="670" t="s">
        <v>113</v>
      </c>
      <c r="C1086" s="657">
        <v>0</v>
      </c>
      <c r="D1086" s="658">
        <v>0</v>
      </c>
      <c r="E1086" s="658">
        <v>58.247999999999998</v>
      </c>
      <c r="F1086" s="658">
        <v>4</v>
      </c>
      <c r="G1086" s="658">
        <v>0</v>
      </c>
      <c r="H1086" s="658">
        <v>0</v>
      </c>
      <c r="I1086" s="658">
        <v>0</v>
      </c>
      <c r="J1086" s="658">
        <v>0</v>
      </c>
      <c r="K1086" s="658">
        <v>0</v>
      </c>
      <c r="L1086" s="658">
        <v>0</v>
      </c>
      <c r="M1086" s="658">
        <v>58.247999999999998</v>
      </c>
      <c r="N1086" s="659">
        <v>4</v>
      </c>
      <c r="O1086" s="689">
        <v>0</v>
      </c>
      <c r="P1086" s="690">
        <v>0</v>
      </c>
      <c r="Q1086" s="690">
        <v>0</v>
      </c>
      <c r="R1086" s="690">
        <v>0</v>
      </c>
      <c r="S1086" s="690">
        <v>0</v>
      </c>
      <c r="T1086" s="690">
        <v>0</v>
      </c>
      <c r="U1086" s="690">
        <v>0</v>
      </c>
      <c r="V1086" s="690">
        <v>0</v>
      </c>
      <c r="W1086" s="690">
        <v>0</v>
      </c>
      <c r="X1086" s="690">
        <v>0</v>
      </c>
      <c r="Y1086" s="690">
        <v>0</v>
      </c>
      <c r="Z1086" s="691">
        <v>0</v>
      </c>
      <c r="AA1086" s="674">
        <v>139.28726266000001</v>
      </c>
      <c r="AB1086" s="677">
        <v>0</v>
      </c>
      <c r="AC1086" s="677">
        <v>0</v>
      </c>
      <c r="AD1086" s="690">
        <v>58.247999999999998</v>
      </c>
      <c r="AE1086" s="690">
        <v>4</v>
      </c>
      <c r="AF1086" s="690"/>
      <c r="AG1086" s="690"/>
      <c r="AH1086" s="690"/>
      <c r="AI1086" s="690"/>
      <c r="AJ1086" s="690"/>
      <c r="AK1086" s="690"/>
      <c r="AL1086" s="690">
        <v>58.247999999999998</v>
      </c>
      <c r="AM1086" s="690">
        <v>4</v>
      </c>
      <c r="AN1086" s="690">
        <v>0</v>
      </c>
      <c r="AO1086" s="690">
        <v>0</v>
      </c>
      <c r="AP1086" s="690">
        <v>0</v>
      </c>
      <c r="AQ1086" s="690">
        <v>0</v>
      </c>
      <c r="AR1086" s="690">
        <v>0</v>
      </c>
      <c r="AS1086" s="690">
        <v>0</v>
      </c>
      <c r="AT1086" s="690">
        <v>58.247999999999998</v>
      </c>
      <c r="AU1086" s="690">
        <v>4</v>
      </c>
      <c r="AV1086" s="657">
        <v>0</v>
      </c>
      <c r="AW1086" s="658">
        <v>139.28726266000001</v>
      </c>
      <c r="AX1086" s="658">
        <v>0</v>
      </c>
      <c r="AY1086" s="658">
        <v>0</v>
      </c>
      <c r="AZ1086" s="658">
        <v>0</v>
      </c>
      <c r="BA1086" s="658">
        <v>139.28726266000001</v>
      </c>
      <c r="BB1086" s="658">
        <v>0</v>
      </c>
      <c r="BC1086" s="658">
        <v>0</v>
      </c>
      <c r="BD1086" s="658">
        <v>0</v>
      </c>
      <c r="BE1086" s="673">
        <v>139.28726266000001</v>
      </c>
      <c r="BF1086" s="417"/>
    </row>
    <row r="1087" spans="1:63" s="390" customFormat="1" ht="12.75">
      <c r="A1087" s="411"/>
      <c r="B1087" s="360" t="s">
        <v>361</v>
      </c>
      <c r="C1087" s="676">
        <v>0</v>
      </c>
      <c r="D1087" s="677">
        <v>0</v>
      </c>
      <c r="E1087" s="677">
        <v>58.247999999999998</v>
      </c>
      <c r="F1087" s="677">
        <v>4</v>
      </c>
      <c r="G1087" s="677">
        <v>0</v>
      </c>
      <c r="H1087" s="677">
        <v>0</v>
      </c>
      <c r="I1087" s="677">
        <v>0</v>
      </c>
      <c r="J1087" s="677">
        <v>0</v>
      </c>
      <c r="K1087" s="677">
        <v>0</v>
      </c>
      <c r="L1087" s="677">
        <v>0</v>
      </c>
      <c r="M1087" s="677">
        <v>58.247999999999998</v>
      </c>
      <c r="N1087" s="678">
        <v>4</v>
      </c>
      <c r="O1087" s="657">
        <v>0</v>
      </c>
      <c r="P1087" s="658">
        <v>0</v>
      </c>
      <c r="Q1087" s="658">
        <v>0</v>
      </c>
      <c r="R1087" s="658">
        <v>0</v>
      </c>
      <c r="S1087" s="658">
        <v>0</v>
      </c>
      <c r="T1087" s="658">
        <v>0</v>
      </c>
      <c r="U1087" s="658">
        <v>0</v>
      </c>
      <c r="V1087" s="658">
        <v>0</v>
      </c>
      <c r="W1087" s="658">
        <v>0</v>
      </c>
      <c r="X1087" s="658">
        <v>0</v>
      </c>
      <c r="Y1087" s="658">
        <v>0</v>
      </c>
      <c r="Z1087" s="659">
        <v>0</v>
      </c>
      <c r="AA1087" s="679">
        <v>139.28726266000001</v>
      </c>
      <c r="AB1087" s="677">
        <v>0</v>
      </c>
      <c r="AC1087" s="677">
        <v>0</v>
      </c>
      <c r="AD1087" s="658">
        <v>58.247999999999998</v>
      </c>
      <c r="AE1087" s="658">
        <v>4</v>
      </c>
      <c r="AF1087" s="658"/>
      <c r="AG1087" s="658"/>
      <c r="AH1087" s="658"/>
      <c r="AI1087" s="658"/>
      <c r="AJ1087" s="658"/>
      <c r="AK1087" s="658"/>
      <c r="AL1087" s="658">
        <v>58.247999999999998</v>
      </c>
      <c r="AM1087" s="658">
        <v>4</v>
      </c>
      <c r="AN1087" s="658">
        <v>0</v>
      </c>
      <c r="AO1087" s="658">
        <v>0</v>
      </c>
      <c r="AP1087" s="658">
        <v>0</v>
      </c>
      <c r="AQ1087" s="658">
        <v>0</v>
      </c>
      <c r="AR1087" s="658">
        <v>0</v>
      </c>
      <c r="AS1087" s="658">
        <v>0</v>
      </c>
      <c r="AT1087" s="658">
        <v>58.247999999999998</v>
      </c>
      <c r="AU1087" s="658">
        <v>4</v>
      </c>
      <c r="AV1087" s="676">
        <v>0</v>
      </c>
      <c r="AW1087" s="677">
        <v>139.28726266000001</v>
      </c>
      <c r="AX1087" s="677">
        <v>0</v>
      </c>
      <c r="AY1087" s="677">
        <v>0</v>
      </c>
      <c r="AZ1087" s="677">
        <v>0</v>
      </c>
      <c r="BA1087" s="677">
        <v>139.28726266000001</v>
      </c>
      <c r="BB1087" s="677">
        <v>0</v>
      </c>
      <c r="BC1087" s="677">
        <v>0</v>
      </c>
      <c r="BD1087" s="677">
        <v>0</v>
      </c>
      <c r="BE1087" s="678">
        <v>139.28726266000001</v>
      </c>
      <c r="BF1087" s="417"/>
      <c r="BG1087" s="408"/>
      <c r="BH1087" s="408"/>
      <c r="BI1087" s="408"/>
      <c r="BJ1087" s="408"/>
      <c r="BK1087" s="408"/>
    </row>
    <row r="1088" spans="1:63" s="390" customFormat="1" ht="12.75">
      <c r="A1088" s="411"/>
      <c r="B1088" s="360" t="s">
        <v>362</v>
      </c>
      <c r="C1088" s="676">
        <v>0</v>
      </c>
      <c r="D1088" s="677">
        <v>0</v>
      </c>
      <c r="E1088" s="677">
        <v>58.247999999999998</v>
      </c>
      <c r="F1088" s="677">
        <v>0</v>
      </c>
      <c r="G1088" s="677">
        <v>0</v>
      </c>
      <c r="H1088" s="677">
        <v>0</v>
      </c>
      <c r="I1088" s="677">
        <v>0</v>
      </c>
      <c r="J1088" s="677">
        <v>0</v>
      </c>
      <c r="K1088" s="677">
        <v>0</v>
      </c>
      <c r="L1088" s="677">
        <v>0</v>
      </c>
      <c r="M1088" s="677">
        <v>58.247999999999998</v>
      </c>
      <c r="N1088" s="678">
        <v>0</v>
      </c>
      <c r="O1088" s="657">
        <v>0</v>
      </c>
      <c r="P1088" s="658">
        <v>0</v>
      </c>
      <c r="Q1088" s="658">
        <v>0</v>
      </c>
      <c r="R1088" s="658">
        <v>0</v>
      </c>
      <c r="S1088" s="658">
        <v>0</v>
      </c>
      <c r="T1088" s="658">
        <v>0</v>
      </c>
      <c r="U1088" s="658">
        <v>0</v>
      </c>
      <c r="V1088" s="658">
        <v>0</v>
      </c>
      <c r="W1088" s="658">
        <v>0</v>
      </c>
      <c r="X1088" s="658">
        <v>0</v>
      </c>
      <c r="Y1088" s="658">
        <v>0</v>
      </c>
      <c r="Z1088" s="659">
        <v>0</v>
      </c>
      <c r="AA1088" s="679">
        <v>124.59744512</v>
      </c>
      <c r="AB1088" s="677">
        <v>0</v>
      </c>
      <c r="AC1088" s="677">
        <v>0</v>
      </c>
      <c r="AD1088" s="658">
        <v>58.247999999999998</v>
      </c>
      <c r="AE1088" s="658">
        <v>0</v>
      </c>
      <c r="AF1088" s="658"/>
      <c r="AG1088" s="658"/>
      <c r="AH1088" s="658"/>
      <c r="AI1088" s="658"/>
      <c r="AJ1088" s="658"/>
      <c r="AK1088" s="658"/>
      <c r="AL1088" s="658">
        <v>58.247999999999998</v>
      </c>
      <c r="AM1088" s="658">
        <v>0</v>
      </c>
      <c r="AN1088" s="658">
        <v>0</v>
      </c>
      <c r="AO1088" s="658">
        <v>0</v>
      </c>
      <c r="AP1088" s="658">
        <v>0</v>
      </c>
      <c r="AQ1088" s="658">
        <v>0</v>
      </c>
      <c r="AR1088" s="658">
        <v>0</v>
      </c>
      <c r="AS1088" s="658">
        <v>0</v>
      </c>
      <c r="AT1088" s="658">
        <v>58.247999999999998</v>
      </c>
      <c r="AU1088" s="658">
        <v>0</v>
      </c>
      <c r="AV1088" s="676">
        <v>0</v>
      </c>
      <c r="AW1088" s="677">
        <v>124.59744512</v>
      </c>
      <c r="AX1088" s="677">
        <v>0</v>
      </c>
      <c r="AY1088" s="677">
        <v>0</v>
      </c>
      <c r="AZ1088" s="677">
        <v>0</v>
      </c>
      <c r="BA1088" s="677">
        <v>124.59744512</v>
      </c>
      <c r="BB1088" s="677">
        <v>0</v>
      </c>
      <c r="BC1088" s="677">
        <v>0</v>
      </c>
      <c r="BD1088" s="677">
        <v>0</v>
      </c>
      <c r="BE1088" s="678">
        <v>124.59744512</v>
      </c>
      <c r="BF1088" s="417"/>
      <c r="BG1088" s="408"/>
      <c r="BH1088" s="408"/>
      <c r="BI1088" s="408"/>
      <c r="BJ1088" s="408"/>
      <c r="BK1088" s="408"/>
    </row>
    <row r="1089" spans="1:63" s="412" customFormat="1" ht="12.75">
      <c r="A1089" s="411"/>
      <c r="B1089" s="360" t="s">
        <v>363</v>
      </c>
      <c r="C1089" s="676">
        <v>0</v>
      </c>
      <c r="D1089" s="677">
        <v>0</v>
      </c>
      <c r="E1089" s="677">
        <v>58</v>
      </c>
      <c r="F1089" s="677">
        <v>0</v>
      </c>
      <c r="G1089" s="677">
        <v>0</v>
      </c>
      <c r="H1089" s="677">
        <v>0</v>
      </c>
      <c r="I1089" s="677">
        <v>0</v>
      </c>
      <c r="J1089" s="677">
        <v>0</v>
      </c>
      <c r="K1089" s="677">
        <v>0</v>
      </c>
      <c r="L1089" s="677">
        <v>0</v>
      </c>
      <c r="M1089" s="677">
        <v>58</v>
      </c>
      <c r="N1089" s="678">
        <v>0</v>
      </c>
      <c r="O1089" s="657">
        <v>0</v>
      </c>
      <c r="P1089" s="658">
        <v>0</v>
      </c>
      <c r="Q1089" s="658">
        <v>0</v>
      </c>
      <c r="R1089" s="658">
        <v>0</v>
      </c>
      <c r="S1089" s="658">
        <v>0</v>
      </c>
      <c r="T1089" s="658">
        <v>0</v>
      </c>
      <c r="U1089" s="658">
        <v>0</v>
      </c>
      <c r="V1089" s="658">
        <v>0</v>
      </c>
      <c r="W1089" s="658">
        <v>0</v>
      </c>
      <c r="X1089" s="658">
        <v>0</v>
      </c>
      <c r="Y1089" s="658">
        <v>0</v>
      </c>
      <c r="Z1089" s="659">
        <v>0</v>
      </c>
      <c r="AA1089" s="679">
        <v>123.86856874</v>
      </c>
      <c r="AB1089" s="677">
        <v>0</v>
      </c>
      <c r="AC1089" s="677">
        <v>0</v>
      </c>
      <c r="AD1089" s="658">
        <v>58</v>
      </c>
      <c r="AE1089" s="658">
        <v>0</v>
      </c>
      <c r="AF1089" s="658"/>
      <c r="AG1089" s="658"/>
      <c r="AH1089" s="658"/>
      <c r="AI1089" s="658"/>
      <c r="AJ1089" s="658"/>
      <c r="AK1089" s="658"/>
      <c r="AL1089" s="658">
        <v>58</v>
      </c>
      <c r="AM1089" s="658">
        <v>0</v>
      </c>
      <c r="AN1089" s="658">
        <v>0</v>
      </c>
      <c r="AO1089" s="658">
        <v>0</v>
      </c>
      <c r="AP1089" s="658">
        <v>0</v>
      </c>
      <c r="AQ1089" s="658">
        <v>0</v>
      </c>
      <c r="AR1089" s="658">
        <v>0</v>
      </c>
      <c r="AS1089" s="658">
        <v>0</v>
      </c>
      <c r="AT1089" s="658">
        <v>58</v>
      </c>
      <c r="AU1089" s="658">
        <v>0</v>
      </c>
      <c r="AV1089" s="676">
        <v>0</v>
      </c>
      <c r="AW1089" s="677">
        <v>123.86856874</v>
      </c>
      <c r="AX1089" s="677">
        <v>0</v>
      </c>
      <c r="AY1089" s="677">
        <v>0</v>
      </c>
      <c r="AZ1089" s="677">
        <v>0</v>
      </c>
      <c r="BA1089" s="677">
        <v>123.86856874</v>
      </c>
      <c r="BB1089" s="677">
        <v>0</v>
      </c>
      <c r="BC1089" s="677">
        <v>0</v>
      </c>
      <c r="BD1089" s="677">
        <v>0</v>
      </c>
      <c r="BE1089" s="678">
        <v>123.86856874</v>
      </c>
      <c r="BF1089" s="417"/>
      <c r="BG1089" s="408"/>
      <c r="BH1089" s="408"/>
      <c r="BI1089" s="408"/>
      <c r="BJ1089" s="408"/>
      <c r="BK1089" s="408"/>
    </row>
    <row r="1090" spans="1:63" s="390" customFormat="1" ht="12.75">
      <c r="A1090" s="411"/>
      <c r="B1090" s="360" t="s">
        <v>364</v>
      </c>
      <c r="C1090" s="676">
        <v>0</v>
      </c>
      <c r="D1090" s="677">
        <v>0</v>
      </c>
      <c r="E1090" s="677">
        <v>0</v>
      </c>
      <c r="F1090" s="677">
        <v>0</v>
      </c>
      <c r="G1090" s="677">
        <v>0</v>
      </c>
      <c r="H1090" s="677">
        <v>0</v>
      </c>
      <c r="I1090" s="677">
        <v>0</v>
      </c>
      <c r="J1090" s="677">
        <v>0</v>
      </c>
      <c r="K1090" s="677">
        <v>0</v>
      </c>
      <c r="L1090" s="677">
        <v>0</v>
      </c>
      <c r="M1090" s="677">
        <v>0</v>
      </c>
      <c r="N1090" s="678">
        <v>0</v>
      </c>
      <c r="O1090" s="657"/>
      <c r="P1090" s="658"/>
      <c r="Q1090" s="658"/>
      <c r="R1090" s="658"/>
      <c r="S1090" s="658"/>
      <c r="T1090" s="658"/>
      <c r="U1090" s="658"/>
      <c r="V1090" s="658"/>
      <c r="W1090" s="658"/>
      <c r="X1090" s="658"/>
      <c r="Y1090" s="658"/>
      <c r="Z1090" s="659"/>
      <c r="AA1090" s="679">
        <v>0</v>
      </c>
      <c r="AB1090" s="677">
        <v>0</v>
      </c>
      <c r="AC1090" s="677">
        <v>0</v>
      </c>
      <c r="AD1090" s="658">
        <v>0</v>
      </c>
      <c r="AE1090" s="658">
        <v>0</v>
      </c>
      <c r="AF1090" s="658"/>
      <c r="AG1090" s="658"/>
      <c r="AH1090" s="658"/>
      <c r="AI1090" s="658"/>
      <c r="AJ1090" s="658"/>
      <c r="AK1090" s="658"/>
      <c r="AL1090" s="658">
        <v>0</v>
      </c>
      <c r="AM1090" s="658">
        <v>0</v>
      </c>
      <c r="AN1090" s="658">
        <v>0</v>
      </c>
      <c r="AO1090" s="658">
        <v>0</v>
      </c>
      <c r="AP1090" s="658">
        <v>0</v>
      </c>
      <c r="AQ1090" s="658">
        <v>0</v>
      </c>
      <c r="AR1090" s="658">
        <v>0</v>
      </c>
      <c r="AS1090" s="658">
        <v>0</v>
      </c>
      <c r="AT1090" s="658">
        <v>0</v>
      </c>
      <c r="AU1090" s="658">
        <v>0</v>
      </c>
      <c r="AV1090" s="676"/>
      <c r="AW1090" s="677">
        <v>0</v>
      </c>
      <c r="AX1090" s="677"/>
      <c r="AY1090" s="677"/>
      <c r="AZ1090" s="677"/>
      <c r="BA1090" s="677"/>
      <c r="BB1090" s="677"/>
      <c r="BC1090" s="677"/>
      <c r="BD1090" s="677"/>
      <c r="BE1090" s="678">
        <v>0</v>
      </c>
      <c r="BF1090" s="417"/>
      <c r="BG1090" s="408"/>
      <c r="BH1090" s="408"/>
      <c r="BI1090" s="408"/>
      <c r="BJ1090" s="408"/>
      <c r="BK1090" s="408"/>
    </row>
    <row r="1091" spans="1:63" s="390" customFormat="1" ht="12.75">
      <c r="A1091" s="411"/>
      <c r="B1091" s="360" t="s">
        <v>365</v>
      </c>
      <c r="C1091" s="676">
        <v>0</v>
      </c>
      <c r="D1091" s="677">
        <v>0</v>
      </c>
      <c r="E1091" s="677">
        <v>0</v>
      </c>
      <c r="F1091" s="677">
        <v>0</v>
      </c>
      <c r="G1091" s="677">
        <v>0</v>
      </c>
      <c r="H1091" s="677">
        <v>0</v>
      </c>
      <c r="I1091" s="677">
        <v>0</v>
      </c>
      <c r="J1091" s="677">
        <v>0</v>
      </c>
      <c r="K1091" s="677">
        <v>0</v>
      </c>
      <c r="L1091" s="677">
        <v>0</v>
      </c>
      <c r="M1091" s="677">
        <v>0</v>
      </c>
      <c r="N1091" s="678">
        <v>0</v>
      </c>
      <c r="O1091" s="657"/>
      <c r="P1091" s="658"/>
      <c r="Q1091" s="658"/>
      <c r="R1091" s="658"/>
      <c r="S1091" s="658"/>
      <c r="T1091" s="658"/>
      <c r="U1091" s="658"/>
      <c r="V1091" s="658"/>
      <c r="W1091" s="658"/>
      <c r="X1091" s="658"/>
      <c r="Y1091" s="658"/>
      <c r="Z1091" s="659"/>
      <c r="AA1091" s="679">
        <v>0</v>
      </c>
      <c r="AB1091" s="677">
        <v>0</v>
      </c>
      <c r="AC1091" s="677">
        <v>0</v>
      </c>
      <c r="AD1091" s="658">
        <v>0</v>
      </c>
      <c r="AE1091" s="658">
        <v>0</v>
      </c>
      <c r="AF1091" s="658"/>
      <c r="AG1091" s="658"/>
      <c r="AH1091" s="658"/>
      <c r="AI1091" s="658"/>
      <c r="AJ1091" s="658"/>
      <c r="AK1091" s="658"/>
      <c r="AL1091" s="658">
        <v>0</v>
      </c>
      <c r="AM1091" s="658">
        <v>0</v>
      </c>
      <c r="AN1091" s="658">
        <v>0</v>
      </c>
      <c r="AO1091" s="658">
        <v>0</v>
      </c>
      <c r="AP1091" s="658">
        <v>0</v>
      </c>
      <c r="AQ1091" s="658">
        <v>0</v>
      </c>
      <c r="AR1091" s="658">
        <v>0</v>
      </c>
      <c r="AS1091" s="658">
        <v>0</v>
      </c>
      <c r="AT1091" s="658">
        <v>0</v>
      </c>
      <c r="AU1091" s="658">
        <v>0</v>
      </c>
      <c r="AV1091" s="676"/>
      <c r="AW1091" s="677">
        <v>0</v>
      </c>
      <c r="AX1091" s="677"/>
      <c r="AY1091" s="677"/>
      <c r="AZ1091" s="677"/>
      <c r="BA1091" s="677"/>
      <c r="BB1091" s="677"/>
      <c r="BC1091" s="677"/>
      <c r="BD1091" s="677"/>
      <c r="BE1091" s="678">
        <v>0</v>
      </c>
      <c r="BF1091" s="417"/>
      <c r="BG1091" s="408"/>
      <c r="BH1091" s="408"/>
      <c r="BI1091" s="408"/>
      <c r="BJ1091" s="408"/>
      <c r="BK1091" s="408"/>
    </row>
    <row r="1092" spans="1:63" s="390" customFormat="1" ht="12.75">
      <c r="A1092" s="411"/>
      <c r="B1092" s="360" t="s">
        <v>366</v>
      </c>
      <c r="C1092" s="676">
        <v>0</v>
      </c>
      <c r="D1092" s="677">
        <v>0</v>
      </c>
      <c r="E1092" s="677">
        <v>20</v>
      </c>
      <c r="F1092" s="677">
        <v>0</v>
      </c>
      <c r="G1092" s="677">
        <v>0</v>
      </c>
      <c r="H1092" s="677">
        <v>0</v>
      </c>
      <c r="I1092" s="677">
        <v>0</v>
      </c>
      <c r="J1092" s="677">
        <v>0</v>
      </c>
      <c r="K1092" s="677">
        <v>0</v>
      </c>
      <c r="L1092" s="677">
        <v>0</v>
      </c>
      <c r="M1092" s="677">
        <v>20</v>
      </c>
      <c r="N1092" s="678">
        <v>0</v>
      </c>
      <c r="O1092" s="657"/>
      <c r="P1092" s="658"/>
      <c r="Q1092" s="658"/>
      <c r="R1092" s="658"/>
      <c r="S1092" s="658"/>
      <c r="T1092" s="658"/>
      <c r="U1092" s="658"/>
      <c r="V1092" s="658"/>
      <c r="W1092" s="658"/>
      <c r="X1092" s="658"/>
      <c r="Y1092" s="658"/>
      <c r="Z1092" s="659"/>
      <c r="AA1092" s="679">
        <v>43.029417889999998</v>
      </c>
      <c r="AB1092" s="677">
        <v>0</v>
      </c>
      <c r="AC1092" s="677">
        <v>0</v>
      </c>
      <c r="AD1092" s="658">
        <v>20</v>
      </c>
      <c r="AE1092" s="658">
        <v>0</v>
      </c>
      <c r="AF1092" s="658"/>
      <c r="AG1092" s="658"/>
      <c r="AH1092" s="658"/>
      <c r="AI1092" s="658"/>
      <c r="AJ1092" s="658"/>
      <c r="AK1092" s="658"/>
      <c r="AL1092" s="658">
        <v>20</v>
      </c>
      <c r="AM1092" s="658">
        <v>0</v>
      </c>
      <c r="AN1092" s="658">
        <v>0</v>
      </c>
      <c r="AO1092" s="658">
        <v>0</v>
      </c>
      <c r="AP1092" s="658">
        <v>0</v>
      </c>
      <c r="AQ1092" s="658">
        <v>0</v>
      </c>
      <c r="AR1092" s="658">
        <v>0</v>
      </c>
      <c r="AS1092" s="658">
        <v>0</v>
      </c>
      <c r="AT1092" s="658">
        <v>20</v>
      </c>
      <c r="AU1092" s="658">
        <v>0</v>
      </c>
      <c r="AV1092" s="676"/>
      <c r="AW1092" s="677">
        <v>43.029417889999998</v>
      </c>
      <c r="AX1092" s="677"/>
      <c r="AY1092" s="677"/>
      <c r="AZ1092" s="677"/>
      <c r="BA1092" s="677">
        <v>43.029417889999998</v>
      </c>
      <c r="BB1092" s="677"/>
      <c r="BC1092" s="677"/>
      <c r="BD1092" s="677"/>
      <c r="BE1092" s="678">
        <v>43.029417889999998</v>
      </c>
      <c r="BF1092" s="417"/>
      <c r="BG1092" s="408"/>
      <c r="BH1092" s="408"/>
      <c r="BI1092" s="408"/>
      <c r="BJ1092" s="408"/>
      <c r="BK1092" s="408"/>
    </row>
    <row r="1093" spans="1:63" s="390" customFormat="1" ht="12.75">
      <c r="A1093" s="411"/>
      <c r="B1093" s="360" t="s">
        <v>367</v>
      </c>
      <c r="C1093" s="676">
        <v>0</v>
      </c>
      <c r="D1093" s="677">
        <v>0</v>
      </c>
      <c r="E1093" s="677">
        <v>38</v>
      </c>
      <c r="F1093" s="677">
        <v>0</v>
      </c>
      <c r="G1093" s="677">
        <v>0</v>
      </c>
      <c r="H1093" s="677">
        <v>0</v>
      </c>
      <c r="I1093" s="677">
        <v>0</v>
      </c>
      <c r="J1093" s="677">
        <v>0</v>
      </c>
      <c r="K1093" s="677">
        <v>0</v>
      </c>
      <c r="L1093" s="677">
        <v>0</v>
      </c>
      <c r="M1093" s="677">
        <v>38</v>
      </c>
      <c r="N1093" s="678">
        <v>0</v>
      </c>
      <c r="O1093" s="657"/>
      <c r="P1093" s="658"/>
      <c r="Q1093" s="658"/>
      <c r="R1093" s="658"/>
      <c r="S1093" s="658"/>
      <c r="T1093" s="658"/>
      <c r="U1093" s="658"/>
      <c r="V1093" s="658"/>
      <c r="W1093" s="658"/>
      <c r="X1093" s="658"/>
      <c r="Y1093" s="658"/>
      <c r="Z1093" s="659"/>
      <c r="AA1093" s="679">
        <v>80.839150849999996</v>
      </c>
      <c r="AB1093" s="677">
        <v>0</v>
      </c>
      <c r="AC1093" s="677">
        <v>0</v>
      </c>
      <c r="AD1093" s="658">
        <v>38</v>
      </c>
      <c r="AE1093" s="658">
        <v>0</v>
      </c>
      <c r="AF1093" s="658"/>
      <c r="AG1093" s="658"/>
      <c r="AH1093" s="658"/>
      <c r="AI1093" s="658"/>
      <c r="AJ1093" s="658"/>
      <c r="AK1093" s="658"/>
      <c r="AL1093" s="658">
        <v>38</v>
      </c>
      <c r="AM1093" s="658">
        <v>0</v>
      </c>
      <c r="AN1093" s="658">
        <v>0</v>
      </c>
      <c r="AO1093" s="658">
        <v>0</v>
      </c>
      <c r="AP1093" s="658">
        <v>0</v>
      </c>
      <c r="AQ1093" s="658">
        <v>0</v>
      </c>
      <c r="AR1093" s="658">
        <v>0</v>
      </c>
      <c r="AS1093" s="658">
        <v>0</v>
      </c>
      <c r="AT1093" s="658">
        <v>38</v>
      </c>
      <c r="AU1093" s="658">
        <v>0</v>
      </c>
      <c r="AV1093" s="676"/>
      <c r="AW1093" s="677">
        <v>80.839150849999996</v>
      </c>
      <c r="AX1093" s="677"/>
      <c r="AY1093" s="677"/>
      <c r="AZ1093" s="677"/>
      <c r="BA1093" s="677">
        <v>80.839150849999996</v>
      </c>
      <c r="BB1093" s="677"/>
      <c r="BC1093" s="677"/>
      <c r="BD1093" s="677"/>
      <c r="BE1093" s="678">
        <v>80.839150849999996</v>
      </c>
      <c r="BF1093" s="417"/>
      <c r="BG1093" s="408"/>
      <c r="BH1093" s="408"/>
      <c r="BI1093" s="408"/>
      <c r="BJ1093" s="408"/>
      <c r="BK1093" s="408"/>
    </row>
    <row r="1094" spans="1:63" s="412" customFormat="1" ht="12.75">
      <c r="A1094" s="411"/>
      <c r="B1094" s="360" t="s">
        <v>368</v>
      </c>
      <c r="C1094" s="676">
        <v>0</v>
      </c>
      <c r="D1094" s="677">
        <v>0</v>
      </c>
      <c r="E1094" s="677">
        <v>0.248</v>
      </c>
      <c r="F1094" s="677">
        <v>0</v>
      </c>
      <c r="G1094" s="677">
        <v>0</v>
      </c>
      <c r="H1094" s="677">
        <v>0</v>
      </c>
      <c r="I1094" s="677">
        <v>0</v>
      </c>
      <c r="J1094" s="677">
        <v>0</v>
      </c>
      <c r="K1094" s="677">
        <v>0</v>
      </c>
      <c r="L1094" s="677">
        <v>0</v>
      </c>
      <c r="M1094" s="677">
        <v>0.248</v>
      </c>
      <c r="N1094" s="678">
        <v>0</v>
      </c>
      <c r="O1094" s="657">
        <v>0</v>
      </c>
      <c r="P1094" s="658">
        <v>0</v>
      </c>
      <c r="Q1094" s="658">
        <v>0</v>
      </c>
      <c r="R1094" s="658">
        <v>0</v>
      </c>
      <c r="S1094" s="658">
        <v>0</v>
      </c>
      <c r="T1094" s="658">
        <v>0</v>
      </c>
      <c r="U1094" s="658">
        <v>0</v>
      </c>
      <c r="V1094" s="658">
        <v>0</v>
      </c>
      <c r="W1094" s="658">
        <v>0</v>
      </c>
      <c r="X1094" s="658">
        <v>0</v>
      </c>
      <c r="Y1094" s="658">
        <v>0</v>
      </c>
      <c r="Z1094" s="659">
        <v>0</v>
      </c>
      <c r="AA1094" s="679">
        <v>0.72887637999999999</v>
      </c>
      <c r="AB1094" s="677">
        <v>0</v>
      </c>
      <c r="AC1094" s="677">
        <v>0</v>
      </c>
      <c r="AD1094" s="658">
        <v>0.248</v>
      </c>
      <c r="AE1094" s="658">
        <v>0</v>
      </c>
      <c r="AF1094" s="658"/>
      <c r="AG1094" s="658"/>
      <c r="AH1094" s="658"/>
      <c r="AI1094" s="658"/>
      <c r="AJ1094" s="658"/>
      <c r="AK1094" s="658"/>
      <c r="AL1094" s="658">
        <v>0.248</v>
      </c>
      <c r="AM1094" s="658">
        <v>0</v>
      </c>
      <c r="AN1094" s="658">
        <v>0</v>
      </c>
      <c r="AO1094" s="658">
        <v>0</v>
      </c>
      <c r="AP1094" s="658">
        <v>0</v>
      </c>
      <c r="AQ1094" s="658">
        <v>0</v>
      </c>
      <c r="AR1094" s="658">
        <v>0</v>
      </c>
      <c r="AS1094" s="658">
        <v>0</v>
      </c>
      <c r="AT1094" s="658">
        <v>0.248</v>
      </c>
      <c r="AU1094" s="658">
        <v>0</v>
      </c>
      <c r="AV1094" s="676">
        <v>0</v>
      </c>
      <c r="AW1094" s="677">
        <v>0.72887637999999999</v>
      </c>
      <c r="AX1094" s="677">
        <v>0</v>
      </c>
      <c r="AY1094" s="677">
        <v>0</v>
      </c>
      <c r="AZ1094" s="677">
        <v>0</v>
      </c>
      <c r="BA1094" s="677">
        <v>0.72887637999999999</v>
      </c>
      <c r="BB1094" s="677">
        <v>0</v>
      </c>
      <c r="BC1094" s="677">
        <v>0</v>
      </c>
      <c r="BD1094" s="677">
        <v>0</v>
      </c>
      <c r="BE1094" s="678">
        <v>0.72887637999999999</v>
      </c>
      <c r="BF1094" s="417"/>
      <c r="BG1094" s="408"/>
      <c r="BH1094" s="408"/>
      <c r="BI1094" s="408"/>
      <c r="BJ1094" s="408"/>
      <c r="BK1094" s="408"/>
    </row>
    <row r="1095" spans="1:63" s="390" customFormat="1" ht="12.75">
      <c r="A1095" s="411"/>
      <c r="B1095" s="360" t="s">
        <v>369</v>
      </c>
      <c r="C1095" s="676">
        <v>0</v>
      </c>
      <c r="D1095" s="677">
        <v>0</v>
      </c>
      <c r="E1095" s="677">
        <v>0</v>
      </c>
      <c r="F1095" s="677">
        <v>0</v>
      </c>
      <c r="G1095" s="677">
        <v>0</v>
      </c>
      <c r="H1095" s="677">
        <v>0</v>
      </c>
      <c r="I1095" s="677">
        <v>0</v>
      </c>
      <c r="J1095" s="677">
        <v>0</v>
      </c>
      <c r="K1095" s="677">
        <v>0</v>
      </c>
      <c r="L1095" s="677">
        <v>0</v>
      </c>
      <c r="M1095" s="677">
        <v>0</v>
      </c>
      <c r="N1095" s="678">
        <v>0</v>
      </c>
      <c r="O1095" s="657"/>
      <c r="P1095" s="658"/>
      <c r="Q1095" s="658"/>
      <c r="R1095" s="658"/>
      <c r="S1095" s="658"/>
      <c r="T1095" s="658"/>
      <c r="U1095" s="658"/>
      <c r="V1095" s="658"/>
      <c r="W1095" s="658"/>
      <c r="X1095" s="658"/>
      <c r="Y1095" s="658"/>
      <c r="Z1095" s="659"/>
      <c r="AA1095" s="679">
        <v>0</v>
      </c>
      <c r="AB1095" s="677">
        <v>0</v>
      </c>
      <c r="AC1095" s="677">
        <v>0</v>
      </c>
      <c r="AD1095" s="658">
        <v>0</v>
      </c>
      <c r="AE1095" s="658">
        <v>0</v>
      </c>
      <c r="AF1095" s="658"/>
      <c r="AG1095" s="658"/>
      <c r="AH1095" s="658"/>
      <c r="AI1095" s="658"/>
      <c r="AJ1095" s="658"/>
      <c r="AK1095" s="658"/>
      <c r="AL1095" s="658">
        <v>0</v>
      </c>
      <c r="AM1095" s="658">
        <v>0</v>
      </c>
      <c r="AN1095" s="658">
        <v>0</v>
      </c>
      <c r="AO1095" s="658">
        <v>0</v>
      </c>
      <c r="AP1095" s="658">
        <v>0</v>
      </c>
      <c r="AQ1095" s="658">
        <v>0</v>
      </c>
      <c r="AR1095" s="658">
        <v>0</v>
      </c>
      <c r="AS1095" s="658">
        <v>0</v>
      </c>
      <c r="AT1095" s="658">
        <v>0</v>
      </c>
      <c r="AU1095" s="658">
        <v>0</v>
      </c>
      <c r="AV1095" s="676"/>
      <c r="AW1095" s="677">
        <v>0</v>
      </c>
      <c r="AX1095" s="677"/>
      <c r="AY1095" s="677"/>
      <c r="AZ1095" s="677"/>
      <c r="BA1095" s="677"/>
      <c r="BB1095" s="677"/>
      <c r="BC1095" s="677"/>
      <c r="BD1095" s="677"/>
      <c r="BE1095" s="678">
        <v>0</v>
      </c>
      <c r="BF1095" s="417"/>
      <c r="BG1095" s="408"/>
      <c r="BH1095" s="408"/>
      <c r="BI1095" s="408"/>
      <c r="BJ1095" s="408"/>
      <c r="BK1095" s="408"/>
    </row>
    <row r="1096" spans="1:63" s="390" customFormat="1" ht="12.75">
      <c r="A1096" s="411"/>
      <c r="B1096" s="360" t="s">
        <v>370</v>
      </c>
      <c r="C1096" s="676">
        <v>0</v>
      </c>
      <c r="D1096" s="677">
        <v>0</v>
      </c>
      <c r="E1096" s="677">
        <v>0</v>
      </c>
      <c r="F1096" s="677">
        <v>0</v>
      </c>
      <c r="G1096" s="677">
        <v>0</v>
      </c>
      <c r="H1096" s="677">
        <v>0</v>
      </c>
      <c r="I1096" s="677">
        <v>0</v>
      </c>
      <c r="J1096" s="677">
        <v>0</v>
      </c>
      <c r="K1096" s="677">
        <v>0</v>
      </c>
      <c r="L1096" s="677">
        <v>0</v>
      </c>
      <c r="M1096" s="677">
        <v>0</v>
      </c>
      <c r="N1096" s="678">
        <v>0</v>
      </c>
      <c r="O1096" s="657"/>
      <c r="P1096" s="658"/>
      <c r="Q1096" s="658"/>
      <c r="R1096" s="658"/>
      <c r="S1096" s="658"/>
      <c r="T1096" s="658"/>
      <c r="U1096" s="658"/>
      <c r="V1096" s="658"/>
      <c r="W1096" s="658"/>
      <c r="X1096" s="658"/>
      <c r="Y1096" s="658"/>
      <c r="Z1096" s="659"/>
      <c r="AA1096" s="679">
        <v>0</v>
      </c>
      <c r="AB1096" s="677">
        <v>0</v>
      </c>
      <c r="AC1096" s="677">
        <v>0</v>
      </c>
      <c r="AD1096" s="658">
        <v>0</v>
      </c>
      <c r="AE1096" s="658">
        <v>0</v>
      </c>
      <c r="AF1096" s="658"/>
      <c r="AG1096" s="658"/>
      <c r="AH1096" s="658"/>
      <c r="AI1096" s="658"/>
      <c r="AJ1096" s="658"/>
      <c r="AK1096" s="658"/>
      <c r="AL1096" s="658">
        <v>0</v>
      </c>
      <c r="AM1096" s="658">
        <v>0</v>
      </c>
      <c r="AN1096" s="658">
        <v>0</v>
      </c>
      <c r="AO1096" s="658">
        <v>0</v>
      </c>
      <c r="AP1096" s="658">
        <v>0</v>
      </c>
      <c r="AQ1096" s="658">
        <v>0</v>
      </c>
      <c r="AR1096" s="658">
        <v>0</v>
      </c>
      <c r="AS1096" s="658">
        <v>0</v>
      </c>
      <c r="AT1096" s="658">
        <v>0</v>
      </c>
      <c r="AU1096" s="658">
        <v>0</v>
      </c>
      <c r="AV1096" s="676"/>
      <c r="AW1096" s="677">
        <v>0</v>
      </c>
      <c r="AX1096" s="677"/>
      <c r="AY1096" s="677"/>
      <c r="AZ1096" s="677"/>
      <c r="BA1096" s="677"/>
      <c r="BB1096" s="677"/>
      <c r="BC1096" s="677"/>
      <c r="BD1096" s="677"/>
      <c r="BE1096" s="678">
        <v>0</v>
      </c>
      <c r="BF1096" s="417"/>
      <c r="BG1096" s="408"/>
      <c r="BH1096" s="408"/>
      <c r="BI1096" s="408"/>
      <c r="BJ1096" s="408"/>
      <c r="BK1096" s="408"/>
    </row>
    <row r="1097" spans="1:63" s="390" customFormat="1" ht="12.75">
      <c r="A1097" s="411"/>
      <c r="B1097" s="360" t="s">
        <v>371</v>
      </c>
      <c r="C1097" s="676">
        <v>0</v>
      </c>
      <c r="D1097" s="677">
        <v>0</v>
      </c>
      <c r="E1097" s="677">
        <v>0.245</v>
      </c>
      <c r="F1097" s="677">
        <v>0</v>
      </c>
      <c r="G1097" s="677">
        <v>0</v>
      </c>
      <c r="H1097" s="677">
        <v>0</v>
      </c>
      <c r="I1097" s="677">
        <v>0</v>
      </c>
      <c r="J1097" s="677">
        <v>0</v>
      </c>
      <c r="K1097" s="677">
        <v>0</v>
      </c>
      <c r="L1097" s="677">
        <v>0</v>
      </c>
      <c r="M1097" s="677">
        <v>0.245</v>
      </c>
      <c r="N1097" s="678">
        <v>0</v>
      </c>
      <c r="O1097" s="657"/>
      <c r="P1097" s="658"/>
      <c r="Q1097" s="658"/>
      <c r="R1097" s="658"/>
      <c r="S1097" s="658"/>
      <c r="T1097" s="658"/>
      <c r="U1097" s="658"/>
      <c r="V1097" s="658"/>
      <c r="W1097" s="658"/>
      <c r="X1097" s="658"/>
      <c r="Y1097" s="658"/>
      <c r="Z1097" s="659"/>
      <c r="AA1097" s="679">
        <v>0.72555336000000004</v>
      </c>
      <c r="AB1097" s="677">
        <v>0</v>
      </c>
      <c r="AC1097" s="677">
        <v>0</v>
      </c>
      <c r="AD1097" s="658">
        <v>0.245</v>
      </c>
      <c r="AE1097" s="658">
        <v>0</v>
      </c>
      <c r="AF1097" s="658"/>
      <c r="AG1097" s="658"/>
      <c r="AH1097" s="658"/>
      <c r="AI1097" s="658"/>
      <c r="AJ1097" s="658"/>
      <c r="AK1097" s="658"/>
      <c r="AL1097" s="658">
        <v>0.245</v>
      </c>
      <c r="AM1097" s="658">
        <v>0</v>
      </c>
      <c r="AN1097" s="658">
        <v>0</v>
      </c>
      <c r="AO1097" s="658">
        <v>0</v>
      </c>
      <c r="AP1097" s="658">
        <v>0</v>
      </c>
      <c r="AQ1097" s="658">
        <v>0</v>
      </c>
      <c r="AR1097" s="658">
        <v>0</v>
      </c>
      <c r="AS1097" s="658">
        <v>0</v>
      </c>
      <c r="AT1097" s="658">
        <v>0.245</v>
      </c>
      <c r="AU1097" s="658">
        <v>0</v>
      </c>
      <c r="AV1097" s="676"/>
      <c r="AW1097" s="677">
        <v>0.72555336000000004</v>
      </c>
      <c r="AX1097" s="677"/>
      <c r="AY1097" s="677"/>
      <c r="AZ1097" s="677"/>
      <c r="BA1097" s="677">
        <v>0.72555336000000004</v>
      </c>
      <c r="BB1097" s="677"/>
      <c r="BC1097" s="677"/>
      <c r="BD1097" s="677"/>
      <c r="BE1097" s="678">
        <v>0.72555336000000004</v>
      </c>
      <c r="BF1097" s="417"/>
      <c r="BG1097" s="408"/>
      <c r="BH1097" s="408"/>
      <c r="BI1097" s="408"/>
      <c r="BJ1097" s="408"/>
      <c r="BK1097" s="408"/>
    </row>
    <row r="1098" spans="1:63" s="390" customFormat="1" ht="12.75">
      <c r="A1098" s="411"/>
      <c r="B1098" s="360" t="s">
        <v>372</v>
      </c>
      <c r="C1098" s="676">
        <v>0</v>
      </c>
      <c r="D1098" s="677">
        <v>0</v>
      </c>
      <c r="E1098" s="677">
        <v>3.0000000000000001E-3</v>
      </c>
      <c r="F1098" s="677">
        <v>0</v>
      </c>
      <c r="G1098" s="677">
        <v>0</v>
      </c>
      <c r="H1098" s="677">
        <v>0</v>
      </c>
      <c r="I1098" s="677">
        <v>0</v>
      </c>
      <c r="J1098" s="677">
        <v>0</v>
      </c>
      <c r="K1098" s="677">
        <v>0</v>
      </c>
      <c r="L1098" s="677">
        <v>0</v>
      </c>
      <c r="M1098" s="677">
        <v>3.0000000000000001E-3</v>
      </c>
      <c r="N1098" s="678">
        <v>0</v>
      </c>
      <c r="O1098" s="657"/>
      <c r="P1098" s="658"/>
      <c r="Q1098" s="658"/>
      <c r="R1098" s="658"/>
      <c r="S1098" s="658"/>
      <c r="T1098" s="658"/>
      <c r="U1098" s="658"/>
      <c r="V1098" s="658"/>
      <c r="W1098" s="658"/>
      <c r="X1098" s="658"/>
      <c r="Y1098" s="658"/>
      <c r="Z1098" s="659"/>
      <c r="AA1098" s="679">
        <v>3.3230199999999999E-3</v>
      </c>
      <c r="AB1098" s="677">
        <v>0</v>
      </c>
      <c r="AC1098" s="677">
        <v>0</v>
      </c>
      <c r="AD1098" s="658">
        <v>3.0000000000000001E-3</v>
      </c>
      <c r="AE1098" s="658">
        <v>0</v>
      </c>
      <c r="AF1098" s="658"/>
      <c r="AG1098" s="658"/>
      <c r="AH1098" s="658"/>
      <c r="AI1098" s="658"/>
      <c r="AJ1098" s="658"/>
      <c r="AK1098" s="658"/>
      <c r="AL1098" s="658">
        <v>3.0000000000000001E-3</v>
      </c>
      <c r="AM1098" s="658">
        <v>0</v>
      </c>
      <c r="AN1098" s="658">
        <v>0</v>
      </c>
      <c r="AO1098" s="658">
        <v>0</v>
      </c>
      <c r="AP1098" s="658">
        <v>0</v>
      </c>
      <c r="AQ1098" s="658">
        <v>0</v>
      </c>
      <c r="AR1098" s="658">
        <v>0</v>
      </c>
      <c r="AS1098" s="658">
        <v>0</v>
      </c>
      <c r="AT1098" s="658">
        <v>3.0000000000000001E-3</v>
      </c>
      <c r="AU1098" s="658">
        <v>0</v>
      </c>
      <c r="AV1098" s="676"/>
      <c r="AW1098" s="677">
        <v>3.3230199999999999E-3</v>
      </c>
      <c r="AX1098" s="677"/>
      <c r="AY1098" s="677"/>
      <c r="AZ1098" s="677"/>
      <c r="BA1098" s="677">
        <v>3.3230199999999999E-3</v>
      </c>
      <c r="BB1098" s="677"/>
      <c r="BC1098" s="677"/>
      <c r="BD1098" s="677"/>
      <c r="BE1098" s="678">
        <v>3.3230199999999999E-3</v>
      </c>
      <c r="BF1098" s="417"/>
      <c r="BG1098" s="408"/>
      <c r="BH1098" s="408"/>
      <c r="BI1098" s="408"/>
      <c r="BJ1098" s="408"/>
      <c r="BK1098" s="408"/>
    </row>
    <row r="1099" spans="1:63" s="412" customFormat="1" ht="12.75">
      <c r="A1099" s="411"/>
      <c r="B1099" s="360" t="s">
        <v>373</v>
      </c>
      <c r="C1099" s="676">
        <v>0</v>
      </c>
      <c r="D1099" s="677">
        <v>0</v>
      </c>
      <c r="E1099" s="677">
        <v>0</v>
      </c>
      <c r="F1099" s="677">
        <v>4</v>
      </c>
      <c r="G1099" s="677">
        <v>0</v>
      </c>
      <c r="H1099" s="677">
        <v>0</v>
      </c>
      <c r="I1099" s="677">
        <v>0</v>
      </c>
      <c r="J1099" s="677">
        <v>0</v>
      </c>
      <c r="K1099" s="677">
        <v>0</v>
      </c>
      <c r="L1099" s="677">
        <v>0</v>
      </c>
      <c r="M1099" s="677">
        <v>0</v>
      </c>
      <c r="N1099" s="678">
        <v>4</v>
      </c>
      <c r="O1099" s="657">
        <v>0</v>
      </c>
      <c r="P1099" s="658">
        <v>0</v>
      </c>
      <c r="Q1099" s="658">
        <v>0</v>
      </c>
      <c r="R1099" s="658">
        <v>0</v>
      </c>
      <c r="S1099" s="658">
        <v>0</v>
      </c>
      <c r="T1099" s="658">
        <v>0</v>
      </c>
      <c r="U1099" s="658">
        <v>0</v>
      </c>
      <c r="V1099" s="658">
        <v>0</v>
      </c>
      <c r="W1099" s="658">
        <v>0</v>
      </c>
      <c r="X1099" s="658">
        <v>0</v>
      </c>
      <c r="Y1099" s="658">
        <v>0</v>
      </c>
      <c r="Z1099" s="659">
        <v>0</v>
      </c>
      <c r="AA1099" s="679">
        <v>14.68981754</v>
      </c>
      <c r="AB1099" s="677">
        <v>0</v>
      </c>
      <c r="AC1099" s="677">
        <v>0</v>
      </c>
      <c r="AD1099" s="658">
        <v>0</v>
      </c>
      <c r="AE1099" s="658">
        <v>4</v>
      </c>
      <c r="AF1099" s="658"/>
      <c r="AG1099" s="658"/>
      <c r="AH1099" s="658"/>
      <c r="AI1099" s="658"/>
      <c r="AJ1099" s="658"/>
      <c r="AK1099" s="658"/>
      <c r="AL1099" s="658">
        <v>0</v>
      </c>
      <c r="AM1099" s="658">
        <v>4</v>
      </c>
      <c r="AN1099" s="658">
        <v>0</v>
      </c>
      <c r="AO1099" s="658">
        <v>0</v>
      </c>
      <c r="AP1099" s="658">
        <v>0</v>
      </c>
      <c r="AQ1099" s="658">
        <v>0</v>
      </c>
      <c r="AR1099" s="658">
        <v>0</v>
      </c>
      <c r="AS1099" s="658">
        <v>0</v>
      </c>
      <c r="AT1099" s="658">
        <v>0</v>
      </c>
      <c r="AU1099" s="658">
        <v>4</v>
      </c>
      <c r="AV1099" s="676">
        <v>0</v>
      </c>
      <c r="AW1099" s="677">
        <v>14.68981754</v>
      </c>
      <c r="AX1099" s="677">
        <v>0</v>
      </c>
      <c r="AY1099" s="677">
        <v>0</v>
      </c>
      <c r="AZ1099" s="677">
        <v>0</v>
      </c>
      <c r="BA1099" s="677">
        <v>14.68981754</v>
      </c>
      <c r="BB1099" s="677">
        <v>0</v>
      </c>
      <c r="BC1099" s="677">
        <v>0</v>
      </c>
      <c r="BD1099" s="677">
        <v>0</v>
      </c>
      <c r="BE1099" s="678">
        <v>14.68981754</v>
      </c>
      <c r="BF1099" s="417"/>
      <c r="BG1099" s="408"/>
      <c r="BH1099" s="408"/>
      <c r="BI1099" s="408"/>
      <c r="BJ1099" s="408"/>
      <c r="BK1099" s="408"/>
    </row>
    <row r="1100" spans="1:63" s="390" customFormat="1" ht="12.75">
      <c r="A1100" s="411"/>
      <c r="B1100" s="360" t="s">
        <v>374</v>
      </c>
      <c r="C1100" s="676">
        <v>0</v>
      </c>
      <c r="D1100" s="677">
        <v>0</v>
      </c>
      <c r="E1100" s="677">
        <v>0</v>
      </c>
      <c r="F1100" s="677">
        <v>0</v>
      </c>
      <c r="G1100" s="677">
        <v>0</v>
      </c>
      <c r="H1100" s="677">
        <v>0</v>
      </c>
      <c r="I1100" s="677">
        <v>0</v>
      </c>
      <c r="J1100" s="677">
        <v>0</v>
      </c>
      <c r="K1100" s="677">
        <v>0</v>
      </c>
      <c r="L1100" s="677">
        <v>0</v>
      </c>
      <c r="M1100" s="677">
        <v>0</v>
      </c>
      <c r="N1100" s="678">
        <v>0</v>
      </c>
      <c r="O1100" s="657"/>
      <c r="P1100" s="658"/>
      <c r="Q1100" s="658"/>
      <c r="R1100" s="658"/>
      <c r="S1100" s="658"/>
      <c r="T1100" s="658"/>
      <c r="U1100" s="658"/>
      <c r="V1100" s="658"/>
      <c r="W1100" s="658"/>
      <c r="X1100" s="658"/>
      <c r="Y1100" s="658"/>
      <c r="Z1100" s="659"/>
      <c r="AA1100" s="679">
        <v>0</v>
      </c>
      <c r="AB1100" s="677">
        <v>0</v>
      </c>
      <c r="AC1100" s="677">
        <v>0</v>
      </c>
      <c r="AD1100" s="658">
        <v>0</v>
      </c>
      <c r="AE1100" s="658">
        <v>0</v>
      </c>
      <c r="AF1100" s="658"/>
      <c r="AG1100" s="658"/>
      <c r="AH1100" s="658"/>
      <c r="AI1100" s="658"/>
      <c r="AJ1100" s="658"/>
      <c r="AK1100" s="658"/>
      <c r="AL1100" s="658">
        <v>0</v>
      </c>
      <c r="AM1100" s="658">
        <v>0</v>
      </c>
      <c r="AN1100" s="658">
        <v>0</v>
      </c>
      <c r="AO1100" s="658">
        <v>0</v>
      </c>
      <c r="AP1100" s="658">
        <v>0</v>
      </c>
      <c r="AQ1100" s="658">
        <v>0</v>
      </c>
      <c r="AR1100" s="658">
        <v>0</v>
      </c>
      <c r="AS1100" s="658">
        <v>0</v>
      </c>
      <c r="AT1100" s="658">
        <v>0</v>
      </c>
      <c r="AU1100" s="658">
        <v>0</v>
      </c>
      <c r="AV1100" s="676"/>
      <c r="AW1100" s="677">
        <v>0</v>
      </c>
      <c r="AX1100" s="677"/>
      <c r="AY1100" s="677"/>
      <c r="AZ1100" s="677"/>
      <c r="BA1100" s="677"/>
      <c r="BB1100" s="677"/>
      <c r="BC1100" s="677"/>
      <c r="BD1100" s="677"/>
      <c r="BE1100" s="678">
        <v>0</v>
      </c>
      <c r="BF1100" s="417"/>
      <c r="BG1100" s="408"/>
      <c r="BH1100" s="408"/>
      <c r="BI1100" s="408"/>
      <c r="BJ1100" s="408"/>
      <c r="BK1100" s="408"/>
    </row>
    <row r="1101" spans="1:63" s="390" customFormat="1" ht="12.75">
      <c r="A1101" s="411"/>
      <c r="B1101" s="360" t="s">
        <v>375</v>
      </c>
      <c r="C1101" s="676">
        <v>0</v>
      </c>
      <c r="D1101" s="677">
        <v>0</v>
      </c>
      <c r="E1101" s="677">
        <v>0</v>
      </c>
      <c r="F1101" s="677">
        <v>0</v>
      </c>
      <c r="G1101" s="677">
        <v>0</v>
      </c>
      <c r="H1101" s="677">
        <v>0</v>
      </c>
      <c r="I1101" s="677">
        <v>0</v>
      </c>
      <c r="J1101" s="677">
        <v>0</v>
      </c>
      <c r="K1101" s="677">
        <v>0</v>
      </c>
      <c r="L1101" s="677">
        <v>0</v>
      </c>
      <c r="M1101" s="677">
        <v>0</v>
      </c>
      <c r="N1101" s="678">
        <v>0</v>
      </c>
      <c r="O1101" s="657"/>
      <c r="P1101" s="658"/>
      <c r="Q1101" s="658"/>
      <c r="R1101" s="658"/>
      <c r="S1101" s="658"/>
      <c r="T1101" s="658"/>
      <c r="U1101" s="658"/>
      <c r="V1101" s="658"/>
      <c r="W1101" s="658"/>
      <c r="X1101" s="658"/>
      <c r="Y1101" s="658"/>
      <c r="Z1101" s="659"/>
      <c r="AA1101" s="679">
        <v>0</v>
      </c>
      <c r="AB1101" s="677">
        <v>0</v>
      </c>
      <c r="AC1101" s="677">
        <v>0</v>
      </c>
      <c r="AD1101" s="658">
        <v>0</v>
      </c>
      <c r="AE1101" s="658">
        <v>0</v>
      </c>
      <c r="AF1101" s="658"/>
      <c r="AG1101" s="658"/>
      <c r="AH1101" s="658"/>
      <c r="AI1101" s="658"/>
      <c r="AJ1101" s="658"/>
      <c r="AK1101" s="658"/>
      <c r="AL1101" s="658">
        <v>0</v>
      </c>
      <c r="AM1101" s="658">
        <v>0</v>
      </c>
      <c r="AN1101" s="658">
        <v>0</v>
      </c>
      <c r="AO1101" s="658">
        <v>0</v>
      </c>
      <c r="AP1101" s="658">
        <v>0</v>
      </c>
      <c r="AQ1101" s="658">
        <v>0</v>
      </c>
      <c r="AR1101" s="658">
        <v>0</v>
      </c>
      <c r="AS1101" s="658">
        <v>0</v>
      </c>
      <c r="AT1101" s="658">
        <v>0</v>
      </c>
      <c r="AU1101" s="658">
        <v>0</v>
      </c>
      <c r="AV1101" s="676"/>
      <c r="AW1101" s="677">
        <v>0</v>
      </c>
      <c r="AX1101" s="677"/>
      <c r="AY1101" s="677"/>
      <c r="AZ1101" s="677"/>
      <c r="BA1101" s="677"/>
      <c r="BB1101" s="677"/>
      <c r="BC1101" s="677"/>
      <c r="BD1101" s="677"/>
      <c r="BE1101" s="678">
        <v>0</v>
      </c>
      <c r="BF1101" s="417"/>
      <c r="BG1101" s="408"/>
      <c r="BH1101" s="408"/>
      <c r="BI1101" s="408"/>
      <c r="BJ1101" s="408"/>
      <c r="BK1101" s="408"/>
    </row>
    <row r="1102" spans="1:63" s="390" customFormat="1" ht="12.75">
      <c r="A1102" s="411"/>
      <c r="B1102" s="360" t="s">
        <v>376</v>
      </c>
      <c r="C1102" s="676">
        <v>0</v>
      </c>
      <c r="D1102" s="677">
        <v>0</v>
      </c>
      <c r="E1102" s="677">
        <v>0</v>
      </c>
      <c r="F1102" s="677">
        <v>4</v>
      </c>
      <c r="G1102" s="677">
        <v>0</v>
      </c>
      <c r="H1102" s="677">
        <v>0</v>
      </c>
      <c r="I1102" s="677">
        <v>0</v>
      </c>
      <c r="J1102" s="677">
        <v>0</v>
      </c>
      <c r="K1102" s="677">
        <v>0</v>
      </c>
      <c r="L1102" s="677">
        <v>0</v>
      </c>
      <c r="M1102" s="677">
        <v>0</v>
      </c>
      <c r="N1102" s="678">
        <v>4</v>
      </c>
      <c r="O1102" s="657"/>
      <c r="P1102" s="658"/>
      <c r="Q1102" s="658"/>
      <c r="R1102" s="658"/>
      <c r="S1102" s="658"/>
      <c r="T1102" s="658"/>
      <c r="U1102" s="658"/>
      <c r="V1102" s="658"/>
      <c r="W1102" s="658"/>
      <c r="X1102" s="658"/>
      <c r="Y1102" s="658"/>
      <c r="Z1102" s="659"/>
      <c r="AA1102" s="679">
        <v>14.68981754</v>
      </c>
      <c r="AB1102" s="677">
        <v>0</v>
      </c>
      <c r="AC1102" s="677">
        <v>0</v>
      </c>
      <c r="AD1102" s="658">
        <v>0</v>
      </c>
      <c r="AE1102" s="658">
        <v>4</v>
      </c>
      <c r="AF1102" s="658"/>
      <c r="AG1102" s="658"/>
      <c r="AH1102" s="658"/>
      <c r="AI1102" s="658"/>
      <c r="AJ1102" s="658"/>
      <c r="AK1102" s="658"/>
      <c r="AL1102" s="658">
        <v>0</v>
      </c>
      <c r="AM1102" s="658">
        <v>4</v>
      </c>
      <c r="AN1102" s="658">
        <v>0</v>
      </c>
      <c r="AO1102" s="658">
        <v>0</v>
      </c>
      <c r="AP1102" s="658">
        <v>0</v>
      </c>
      <c r="AQ1102" s="658">
        <v>0</v>
      </c>
      <c r="AR1102" s="658">
        <v>0</v>
      </c>
      <c r="AS1102" s="658">
        <v>0</v>
      </c>
      <c r="AT1102" s="658">
        <v>0</v>
      </c>
      <c r="AU1102" s="658">
        <v>4</v>
      </c>
      <c r="AV1102" s="676"/>
      <c r="AW1102" s="677">
        <v>14.68981754</v>
      </c>
      <c r="AX1102" s="677"/>
      <c r="AY1102" s="677"/>
      <c r="AZ1102" s="677"/>
      <c r="BA1102" s="677">
        <v>14.68981754</v>
      </c>
      <c r="BB1102" s="677"/>
      <c r="BC1102" s="677"/>
      <c r="BD1102" s="677"/>
      <c r="BE1102" s="678">
        <v>14.68981754</v>
      </c>
      <c r="BF1102" s="417"/>
      <c r="BG1102" s="408"/>
      <c r="BH1102" s="408"/>
      <c r="BI1102" s="408"/>
      <c r="BJ1102" s="408"/>
      <c r="BK1102" s="408"/>
    </row>
    <row r="1103" spans="1:63" s="390" customFormat="1" ht="12.75">
      <c r="A1103" s="411"/>
      <c r="B1103" s="360" t="s">
        <v>377</v>
      </c>
      <c r="C1103" s="676">
        <v>0</v>
      </c>
      <c r="D1103" s="677">
        <v>0</v>
      </c>
      <c r="E1103" s="677">
        <v>0</v>
      </c>
      <c r="F1103" s="677">
        <v>0</v>
      </c>
      <c r="G1103" s="677">
        <v>0</v>
      </c>
      <c r="H1103" s="677">
        <v>0</v>
      </c>
      <c r="I1103" s="677">
        <v>0</v>
      </c>
      <c r="J1103" s="677">
        <v>0</v>
      </c>
      <c r="K1103" s="677">
        <v>0</v>
      </c>
      <c r="L1103" s="677">
        <v>0</v>
      </c>
      <c r="M1103" s="677">
        <v>0</v>
      </c>
      <c r="N1103" s="678">
        <v>0</v>
      </c>
      <c r="O1103" s="657"/>
      <c r="P1103" s="658"/>
      <c r="Q1103" s="658"/>
      <c r="R1103" s="658"/>
      <c r="S1103" s="658"/>
      <c r="T1103" s="658"/>
      <c r="U1103" s="658"/>
      <c r="V1103" s="658"/>
      <c r="W1103" s="658"/>
      <c r="X1103" s="658"/>
      <c r="Y1103" s="658"/>
      <c r="Z1103" s="659"/>
      <c r="AA1103" s="679">
        <v>0</v>
      </c>
      <c r="AB1103" s="677">
        <v>0</v>
      </c>
      <c r="AC1103" s="677">
        <v>0</v>
      </c>
      <c r="AD1103" s="658">
        <v>0</v>
      </c>
      <c r="AE1103" s="658">
        <v>0</v>
      </c>
      <c r="AF1103" s="658"/>
      <c r="AG1103" s="658"/>
      <c r="AH1103" s="658"/>
      <c r="AI1103" s="658"/>
      <c r="AJ1103" s="658"/>
      <c r="AK1103" s="658"/>
      <c r="AL1103" s="658">
        <v>0</v>
      </c>
      <c r="AM1103" s="658">
        <v>0</v>
      </c>
      <c r="AN1103" s="658">
        <v>0</v>
      </c>
      <c r="AO1103" s="658">
        <v>0</v>
      </c>
      <c r="AP1103" s="658">
        <v>0</v>
      </c>
      <c r="AQ1103" s="658">
        <v>0</v>
      </c>
      <c r="AR1103" s="658">
        <v>0</v>
      </c>
      <c r="AS1103" s="658">
        <v>0</v>
      </c>
      <c r="AT1103" s="658">
        <v>0</v>
      </c>
      <c r="AU1103" s="658">
        <v>0</v>
      </c>
      <c r="AV1103" s="676"/>
      <c r="AW1103" s="677">
        <v>0</v>
      </c>
      <c r="AX1103" s="677"/>
      <c r="AY1103" s="677"/>
      <c r="AZ1103" s="677"/>
      <c r="BA1103" s="677"/>
      <c r="BB1103" s="677"/>
      <c r="BC1103" s="677"/>
      <c r="BD1103" s="677"/>
      <c r="BE1103" s="678">
        <v>0</v>
      </c>
      <c r="BF1103" s="417"/>
      <c r="BG1103" s="408"/>
      <c r="BH1103" s="408"/>
      <c r="BI1103" s="408"/>
      <c r="BJ1103" s="408"/>
      <c r="BK1103" s="408"/>
    </row>
    <row r="1104" spans="1:63" s="390" customFormat="1" ht="12.75">
      <c r="A1104" s="411"/>
      <c r="B1104" s="360" t="s">
        <v>67</v>
      </c>
      <c r="C1104" s="676">
        <v>0</v>
      </c>
      <c r="D1104" s="677">
        <v>0</v>
      </c>
      <c r="E1104" s="677">
        <v>0</v>
      </c>
      <c r="F1104" s="677">
        <v>0</v>
      </c>
      <c r="G1104" s="677">
        <v>0</v>
      </c>
      <c r="H1104" s="677">
        <v>0</v>
      </c>
      <c r="I1104" s="677">
        <v>0</v>
      </c>
      <c r="J1104" s="677">
        <v>0</v>
      </c>
      <c r="K1104" s="677">
        <v>0</v>
      </c>
      <c r="L1104" s="677">
        <v>0</v>
      </c>
      <c r="M1104" s="677">
        <v>0</v>
      </c>
      <c r="N1104" s="678">
        <v>0</v>
      </c>
      <c r="O1104" s="657"/>
      <c r="P1104" s="658"/>
      <c r="Q1104" s="658"/>
      <c r="R1104" s="658"/>
      <c r="S1104" s="658"/>
      <c r="T1104" s="658"/>
      <c r="U1104" s="658"/>
      <c r="V1104" s="658"/>
      <c r="W1104" s="658"/>
      <c r="X1104" s="658"/>
      <c r="Y1104" s="658"/>
      <c r="Z1104" s="659"/>
      <c r="AA1104" s="679">
        <v>0</v>
      </c>
      <c r="AB1104" s="677">
        <v>0</v>
      </c>
      <c r="AC1104" s="677">
        <v>0</v>
      </c>
      <c r="AD1104" s="658">
        <v>0</v>
      </c>
      <c r="AE1104" s="658">
        <v>0</v>
      </c>
      <c r="AF1104" s="658"/>
      <c r="AG1104" s="658"/>
      <c r="AH1104" s="658"/>
      <c r="AI1104" s="658"/>
      <c r="AJ1104" s="658"/>
      <c r="AK1104" s="658"/>
      <c r="AL1104" s="658">
        <v>0</v>
      </c>
      <c r="AM1104" s="658">
        <v>0</v>
      </c>
      <c r="AN1104" s="658">
        <v>0</v>
      </c>
      <c r="AO1104" s="658">
        <v>0</v>
      </c>
      <c r="AP1104" s="658">
        <v>0</v>
      </c>
      <c r="AQ1104" s="658">
        <v>0</v>
      </c>
      <c r="AR1104" s="658">
        <v>0</v>
      </c>
      <c r="AS1104" s="658">
        <v>0</v>
      </c>
      <c r="AT1104" s="658">
        <v>0</v>
      </c>
      <c r="AU1104" s="658">
        <v>0</v>
      </c>
      <c r="AV1104" s="676"/>
      <c r="AW1104" s="677"/>
      <c r="AX1104" s="677"/>
      <c r="AY1104" s="677"/>
      <c r="AZ1104" s="677"/>
      <c r="BA1104" s="677"/>
      <c r="BB1104" s="677"/>
      <c r="BC1104" s="677"/>
      <c r="BD1104" s="677"/>
      <c r="BE1104" s="678">
        <v>0</v>
      </c>
      <c r="BF1104" s="417"/>
      <c r="BG1104" s="408"/>
      <c r="BH1104" s="408"/>
      <c r="BI1104" s="408"/>
      <c r="BJ1104" s="408"/>
      <c r="BK1104" s="408"/>
    </row>
    <row r="1105" spans="1:63" s="433" customFormat="1" ht="25.5">
      <c r="A1105" s="411">
        <v>42</v>
      </c>
      <c r="B1105" s="670" t="s">
        <v>114</v>
      </c>
      <c r="C1105" s="657">
        <v>0</v>
      </c>
      <c r="D1105" s="658">
        <v>0</v>
      </c>
      <c r="E1105" s="658">
        <v>0</v>
      </c>
      <c r="F1105" s="658">
        <v>0</v>
      </c>
      <c r="G1105" s="658">
        <v>43.204999999999998</v>
      </c>
      <c r="H1105" s="658">
        <v>4.63</v>
      </c>
      <c r="I1105" s="658">
        <v>0</v>
      </c>
      <c r="J1105" s="658">
        <v>0</v>
      </c>
      <c r="K1105" s="658">
        <v>0</v>
      </c>
      <c r="L1105" s="658">
        <v>0</v>
      </c>
      <c r="M1105" s="658">
        <v>43.204999999999998</v>
      </c>
      <c r="N1105" s="659">
        <v>4.63</v>
      </c>
      <c r="O1105" s="689">
        <v>0</v>
      </c>
      <c r="P1105" s="690">
        <v>0</v>
      </c>
      <c r="Q1105" s="690">
        <v>0</v>
      </c>
      <c r="R1105" s="690">
        <v>0</v>
      </c>
      <c r="S1105" s="690">
        <v>0</v>
      </c>
      <c r="T1105" s="690">
        <v>0</v>
      </c>
      <c r="U1105" s="690">
        <v>0</v>
      </c>
      <c r="V1105" s="690">
        <v>0</v>
      </c>
      <c r="W1105" s="690">
        <v>0</v>
      </c>
      <c r="X1105" s="690">
        <v>0</v>
      </c>
      <c r="Y1105" s="690">
        <v>0</v>
      </c>
      <c r="Z1105" s="691">
        <v>0</v>
      </c>
      <c r="AA1105" s="674">
        <v>143.87098924</v>
      </c>
      <c r="AB1105" s="677">
        <v>0</v>
      </c>
      <c r="AC1105" s="677">
        <v>0</v>
      </c>
      <c r="AD1105" s="690">
        <v>0</v>
      </c>
      <c r="AE1105" s="690">
        <v>0</v>
      </c>
      <c r="AF1105" s="690"/>
      <c r="AG1105" s="690"/>
      <c r="AH1105" s="690"/>
      <c r="AI1105" s="690"/>
      <c r="AJ1105" s="690"/>
      <c r="AK1105" s="690"/>
      <c r="AL1105" s="690"/>
      <c r="AM1105" s="690"/>
      <c r="AN1105" s="690">
        <v>43.204999999999998</v>
      </c>
      <c r="AO1105" s="690">
        <v>4.63</v>
      </c>
      <c r="AP1105" s="690">
        <v>0</v>
      </c>
      <c r="AQ1105" s="690">
        <v>0</v>
      </c>
      <c r="AR1105" s="690">
        <v>0</v>
      </c>
      <c r="AS1105" s="690">
        <v>0</v>
      </c>
      <c r="AT1105" s="690">
        <v>43.204999999999998</v>
      </c>
      <c r="AU1105" s="690">
        <v>4.63</v>
      </c>
      <c r="AV1105" s="657">
        <v>0</v>
      </c>
      <c r="AW1105" s="658">
        <v>0</v>
      </c>
      <c r="AX1105" s="658">
        <v>0</v>
      </c>
      <c r="AY1105" s="658">
        <v>0</v>
      </c>
      <c r="AZ1105" s="658">
        <v>0</v>
      </c>
      <c r="BA1105" s="658">
        <v>0</v>
      </c>
      <c r="BB1105" s="658">
        <v>143.87098924</v>
      </c>
      <c r="BC1105" s="658">
        <v>0</v>
      </c>
      <c r="BD1105" s="658">
        <v>0</v>
      </c>
      <c r="BE1105" s="673">
        <v>143.87098924</v>
      </c>
      <c r="BF1105" s="417"/>
      <c r="BG1105" s="416"/>
      <c r="BH1105" s="416"/>
      <c r="BI1105" s="416"/>
      <c r="BJ1105" s="416"/>
      <c r="BK1105" s="416"/>
    </row>
    <row r="1106" spans="1:63" s="390" customFormat="1" ht="12.75">
      <c r="A1106" s="411"/>
      <c r="B1106" s="360" t="s">
        <v>361</v>
      </c>
      <c r="C1106" s="676">
        <v>0</v>
      </c>
      <c r="D1106" s="677">
        <v>0</v>
      </c>
      <c r="E1106" s="677">
        <v>0</v>
      </c>
      <c r="F1106" s="677">
        <v>0</v>
      </c>
      <c r="G1106" s="677">
        <v>43.204999999999998</v>
      </c>
      <c r="H1106" s="677">
        <v>4.63</v>
      </c>
      <c r="I1106" s="677">
        <v>0</v>
      </c>
      <c r="J1106" s="677">
        <v>0</v>
      </c>
      <c r="K1106" s="677">
        <v>0</v>
      </c>
      <c r="L1106" s="677">
        <v>0</v>
      </c>
      <c r="M1106" s="677">
        <v>43.204999999999998</v>
      </c>
      <c r="N1106" s="678">
        <v>4.63</v>
      </c>
      <c r="O1106" s="657">
        <v>0</v>
      </c>
      <c r="P1106" s="658">
        <v>0</v>
      </c>
      <c r="Q1106" s="658">
        <v>0</v>
      </c>
      <c r="R1106" s="658">
        <v>0</v>
      </c>
      <c r="S1106" s="658">
        <v>0</v>
      </c>
      <c r="T1106" s="658">
        <v>0</v>
      </c>
      <c r="U1106" s="658">
        <v>0</v>
      </c>
      <c r="V1106" s="658">
        <v>0</v>
      </c>
      <c r="W1106" s="658">
        <v>0</v>
      </c>
      <c r="X1106" s="658">
        <v>0</v>
      </c>
      <c r="Y1106" s="658">
        <v>0</v>
      </c>
      <c r="Z1106" s="659">
        <v>0</v>
      </c>
      <c r="AA1106" s="679">
        <v>143.87098924</v>
      </c>
      <c r="AB1106" s="677">
        <v>0</v>
      </c>
      <c r="AC1106" s="677">
        <v>0</v>
      </c>
      <c r="AD1106" s="658">
        <v>0</v>
      </c>
      <c r="AE1106" s="658">
        <v>0</v>
      </c>
      <c r="AF1106" s="658"/>
      <c r="AG1106" s="658"/>
      <c r="AH1106" s="658"/>
      <c r="AI1106" s="658"/>
      <c r="AJ1106" s="658"/>
      <c r="AK1106" s="658"/>
      <c r="AL1106" s="658"/>
      <c r="AM1106" s="658"/>
      <c r="AN1106" s="658">
        <v>43.204999999999998</v>
      </c>
      <c r="AO1106" s="658">
        <v>4.63</v>
      </c>
      <c r="AP1106" s="658">
        <v>0</v>
      </c>
      <c r="AQ1106" s="658">
        <v>0</v>
      </c>
      <c r="AR1106" s="658">
        <v>0</v>
      </c>
      <c r="AS1106" s="658">
        <v>0</v>
      </c>
      <c r="AT1106" s="658">
        <v>43.204999999999998</v>
      </c>
      <c r="AU1106" s="658">
        <v>4.63</v>
      </c>
      <c r="AV1106" s="676">
        <v>0</v>
      </c>
      <c r="AW1106" s="677">
        <v>0</v>
      </c>
      <c r="AX1106" s="677">
        <v>0</v>
      </c>
      <c r="AY1106" s="677">
        <v>0</v>
      </c>
      <c r="AZ1106" s="677">
        <v>0</v>
      </c>
      <c r="BA1106" s="677">
        <v>0</v>
      </c>
      <c r="BB1106" s="677">
        <v>143.87098924</v>
      </c>
      <c r="BC1106" s="677">
        <v>0</v>
      </c>
      <c r="BD1106" s="677">
        <v>0</v>
      </c>
      <c r="BE1106" s="678">
        <v>143.87098924</v>
      </c>
      <c r="BF1106" s="417"/>
      <c r="BG1106" s="408"/>
      <c r="BH1106" s="408"/>
      <c r="BI1106" s="408"/>
      <c r="BJ1106" s="408"/>
      <c r="BK1106" s="408"/>
    </row>
    <row r="1107" spans="1:63" s="390" customFormat="1" ht="12.75">
      <c r="A1107" s="411"/>
      <c r="B1107" s="360" t="s">
        <v>362</v>
      </c>
      <c r="C1107" s="676">
        <v>0</v>
      </c>
      <c r="D1107" s="677">
        <v>0</v>
      </c>
      <c r="E1107" s="677">
        <v>0</v>
      </c>
      <c r="F1107" s="677">
        <v>0</v>
      </c>
      <c r="G1107" s="677">
        <v>43.204999999999998</v>
      </c>
      <c r="H1107" s="677">
        <v>0</v>
      </c>
      <c r="I1107" s="677">
        <v>0</v>
      </c>
      <c r="J1107" s="677">
        <v>0</v>
      </c>
      <c r="K1107" s="677">
        <v>0</v>
      </c>
      <c r="L1107" s="677">
        <v>0</v>
      </c>
      <c r="M1107" s="677">
        <v>43.204999999999998</v>
      </c>
      <c r="N1107" s="678">
        <v>0</v>
      </c>
      <c r="O1107" s="657">
        <v>0</v>
      </c>
      <c r="P1107" s="658">
        <v>0</v>
      </c>
      <c r="Q1107" s="658">
        <v>0</v>
      </c>
      <c r="R1107" s="658">
        <v>0</v>
      </c>
      <c r="S1107" s="658">
        <v>0</v>
      </c>
      <c r="T1107" s="658">
        <v>0</v>
      </c>
      <c r="U1107" s="658">
        <v>0</v>
      </c>
      <c r="V1107" s="658">
        <v>0</v>
      </c>
      <c r="W1107" s="658">
        <v>0</v>
      </c>
      <c r="X1107" s="658">
        <v>0</v>
      </c>
      <c r="Y1107" s="658">
        <v>0</v>
      </c>
      <c r="Z1107" s="659">
        <v>0</v>
      </c>
      <c r="AA1107" s="679">
        <v>112.3341511</v>
      </c>
      <c r="AB1107" s="677">
        <v>0</v>
      </c>
      <c r="AC1107" s="677">
        <v>0</v>
      </c>
      <c r="AD1107" s="658">
        <v>0</v>
      </c>
      <c r="AE1107" s="658">
        <v>0</v>
      </c>
      <c r="AF1107" s="658"/>
      <c r="AG1107" s="658"/>
      <c r="AH1107" s="658"/>
      <c r="AI1107" s="658"/>
      <c r="AJ1107" s="658"/>
      <c r="AK1107" s="658"/>
      <c r="AL1107" s="658"/>
      <c r="AM1107" s="658"/>
      <c r="AN1107" s="658">
        <v>43.204999999999998</v>
      </c>
      <c r="AO1107" s="658">
        <v>0</v>
      </c>
      <c r="AP1107" s="658">
        <v>0</v>
      </c>
      <c r="AQ1107" s="658">
        <v>0</v>
      </c>
      <c r="AR1107" s="658">
        <v>0</v>
      </c>
      <c r="AS1107" s="658">
        <v>0</v>
      </c>
      <c r="AT1107" s="658">
        <v>43.204999999999998</v>
      </c>
      <c r="AU1107" s="658">
        <v>0</v>
      </c>
      <c r="AV1107" s="676">
        <v>0</v>
      </c>
      <c r="AW1107" s="677">
        <v>0</v>
      </c>
      <c r="AX1107" s="677">
        <v>0</v>
      </c>
      <c r="AY1107" s="677">
        <v>0</v>
      </c>
      <c r="AZ1107" s="677">
        <v>0</v>
      </c>
      <c r="BA1107" s="677">
        <v>0</v>
      </c>
      <c r="BB1107" s="677">
        <v>112.3341511</v>
      </c>
      <c r="BC1107" s="677">
        <v>0</v>
      </c>
      <c r="BD1107" s="677">
        <v>0</v>
      </c>
      <c r="BE1107" s="678">
        <v>112.3341511</v>
      </c>
      <c r="BF1107" s="417"/>
      <c r="BG1107" s="408"/>
      <c r="BH1107" s="408"/>
      <c r="BI1107" s="408"/>
      <c r="BJ1107" s="408"/>
      <c r="BK1107" s="408"/>
    </row>
    <row r="1108" spans="1:63" s="412" customFormat="1" ht="12.75">
      <c r="A1108" s="411"/>
      <c r="B1108" s="360" t="s">
        <v>363</v>
      </c>
      <c r="C1108" s="676">
        <v>0</v>
      </c>
      <c r="D1108" s="677">
        <v>0</v>
      </c>
      <c r="E1108" s="677">
        <v>0</v>
      </c>
      <c r="F1108" s="677">
        <v>0</v>
      </c>
      <c r="G1108" s="677">
        <v>38.753</v>
      </c>
      <c r="H1108" s="677">
        <v>0</v>
      </c>
      <c r="I1108" s="677">
        <v>0</v>
      </c>
      <c r="J1108" s="677">
        <v>0</v>
      </c>
      <c r="K1108" s="677">
        <v>0</v>
      </c>
      <c r="L1108" s="677">
        <v>0</v>
      </c>
      <c r="M1108" s="677">
        <v>38.753</v>
      </c>
      <c r="N1108" s="678">
        <v>0</v>
      </c>
      <c r="O1108" s="657">
        <v>0</v>
      </c>
      <c r="P1108" s="658">
        <v>0</v>
      </c>
      <c r="Q1108" s="658">
        <v>0</v>
      </c>
      <c r="R1108" s="658">
        <v>0</v>
      </c>
      <c r="S1108" s="658">
        <v>0</v>
      </c>
      <c r="T1108" s="658">
        <v>0</v>
      </c>
      <c r="U1108" s="658">
        <v>0</v>
      </c>
      <c r="V1108" s="658">
        <v>0</v>
      </c>
      <c r="W1108" s="658">
        <v>0</v>
      </c>
      <c r="X1108" s="658">
        <v>0</v>
      </c>
      <c r="Y1108" s="658">
        <v>0</v>
      </c>
      <c r="Z1108" s="659">
        <v>0</v>
      </c>
      <c r="AA1108" s="679">
        <v>101.39729183</v>
      </c>
      <c r="AB1108" s="677">
        <v>0</v>
      </c>
      <c r="AC1108" s="677">
        <v>0</v>
      </c>
      <c r="AD1108" s="658">
        <v>0</v>
      </c>
      <c r="AE1108" s="658">
        <v>0</v>
      </c>
      <c r="AF1108" s="658"/>
      <c r="AG1108" s="658"/>
      <c r="AH1108" s="658"/>
      <c r="AI1108" s="658"/>
      <c r="AJ1108" s="658"/>
      <c r="AK1108" s="658"/>
      <c r="AL1108" s="658"/>
      <c r="AM1108" s="658"/>
      <c r="AN1108" s="658">
        <v>38.753</v>
      </c>
      <c r="AO1108" s="658">
        <v>0</v>
      </c>
      <c r="AP1108" s="658">
        <v>0</v>
      </c>
      <c r="AQ1108" s="658">
        <v>0</v>
      </c>
      <c r="AR1108" s="658">
        <v>0</v>
      </c>
      <c r="AS1108" s="658">
        <v>0</v>
      </c>
      <c r="AT1108" s="658">
        <v>38.753</v>
      </c>
      <c r="AU1108" s="658">
        <v>0</v>
      </c>
      <c r="AV1108" s="676">
        <v>0</v>
      </c>
      <c r="AW1108" s="677">
        <v>0</v>
      </c>
      <c r="AX1108" s="677">
        <v>0</v>
      </c>
      <c r="AY1108" s="677">
        <v>0</v>
      </c>
      <c r="AZ1108" s="677">
        <v>0</v>
      </c>
      <c r="BA1108" s="677">
        <v>0</v>
      </c>
      <c r="BB1108" s="677">
        <v>101.39729183</v>
      </c>
      <c r="BC1108" s="677">
        <v>0</v>
      </c>
      <c r="BD1108" s="677">
        <v>0</v>
      </c>
      <c r="BE1108" s="678">
        <v>101.39729183</v>
      </c>
      <c r="BF1108" s="417"/>
      <c r="BG1108" s="408"/>
      <c r="BH1108" s="408"/>
      <c r="BI1108" s="408"/>
      <c r="BJ1108" s="408"/>
      <c r="BK1108" s="408"/>
    </row>
    <row r="1109" spans="1:63" s="390" customFormat="1" ht="12.75">
      <c r="A1109" s="411"/>
      <c r="B1109" s="360" t="s">
        <v>364</v>
      </c>
      <c r="C1109" s="676">
        <v>0</v>
      </c>
      <c r="D1109" s="677">
        <v>0</v>
      </c>
      <c r="E1109" s="677">
        <v>0</v>
      </c>
      <c r="F1109" s="677">
        <v>0</v>
      </c>
      <c r="G1109" s="677">
        <v>0</v>
      </c>
      <c r="H1109" s="677">
        <v>0</v>
      </c>
      <c r="I1109" s="677">
        <v>0</v>
      </c>
      <c r="J1109" s="677">
        <v>0</v>
      </c>
      <c r="K1109" s="677">
        <v>0</v>
      </c>
      <c r="L1109" s="677">
        <v>0</v>
      </c>
      <c r="M1109" s="677">
        <v>0</v>
      </c>
      <c r="N1109" s="678">
        <v>0</v>
      </c>
      <c r="O1109" s="657"/>
      <c r="P1109" s="658"/>
      <c r="Q1109" s="658"/>
      <c r="R1109" s="658"/>
      <c r="S1109" s="658"/>
      <c r="T1109" s="658"/>
      <c r="U1109" s="658"/>
      <c r="V1109" s="658"/>
      <c r="W1109" s="658"/>
      <c r="X1109" s="658"/>
      <c r="Y1109" s="658"/>
      <c r="Z1109" s="659"/>
      <c r="AA1109" s="679">
        <v>0</v>
      </c>
      <c r="AB1109" s="677">
        <v>0</v>
      </c>
      <c r="AC1109" s="677">
        <v>0</v>
      </c>
      <c r="AD1109" s="658">
        <v>0</v>
      </c>
      <c r="AE1109" s="658">
        <v>0</v>
      </c>
      <c r="AF1109" s="658"/>
      <c r="AG1109" s="658"/>
      <c r="AH1109" s="658"/>
      <c r="AI1109" s="658"/>
      <c r="AJ1109" s="658"/>
      <c r="AK1109" s="658"/>
      <c r="AL1109" s="658"/>
      <c r="AM1109" s="658"/>
      <c r="AN1109" s="658">
        <v>0</v>
      </c>
      <c r="AO1109" s="658">
        <v>0</v>
      </c>
      <c r="AP1109" s="658">
        <v>0</v>
      </c>
      <c r="AQ1109" s="658">
        <v>0</v>
      </c>
      <c r="AR1109" s="658">
        <v>0</v>
      </c>
      <c r="AS1109" s="658">
        <v>0</v>
      </c>
      <c r="AT1109" s="658">
        <v>0</v>
      </c>
      <c r="AU1109" s="658">
        <v>0</v>
      </c>
      <c r="AV1109" s="676"/>
      <c r="AW1109" s="677"/>
      <c r="AX1109" s="677"/>
      <c r="AY1109" s="677"/>
      <c r="AZ1109" s="677"/>
      <c r="BA1109" s="677"/>
      <c r="BB1109" s="677"/>
      <c r="BC1109" s="677"/>
      <c r="BD1109" s="677"/>
      <c r="BE1109" s="678">
        <v>0</v>
      </c>
      <c r="BF1109" s="417"/>
      <c r="BG1109" s="408"/>
      <c r="BH1109" s="408"/>
      <c r="BI1109" s="408"/>
      <c r="BJ1109" s="408"/>
      <c r="BK1109" s="408"/>
    </row>
    <row r="1110" spans="1:63" s="390" customFormat="1" ht="12.75">
      <c r="A1110" s="411"/>
      <c r="B1110" s="360" t="s">
        <v>365</v>
      </c>
      <c r="C1110" s="676">
        <v>0</v>
      </c>
      <c r="D1110" s="677">
        <v>0</v>
      </c>
      <c r="E1110" s="677">
        <v>0</v>
      </c>
      <c r="F1110" s="677">
        <v>0</v>
      </c>
      <c r="G1110" s="677">
        <v>0</v>
      </c>
      <c r="H1110" s="677">
        <v>0</v>
      </c>
      <c r="I1110" s="677">
        <v>0</v>
      </c>
      <c r="J1110" s="677">
        <v>0</v>
      </c>
      <c r="K1110" s="677">
        <v>0</v>
      </c>
      <c r="L1110" s="677">
        <v>0</v>
      </c>
      <c r="M1110" s="677">
        <v>0</v>
      </c>
      <c r="N1110" s="678">
        <v>0</v>
      </c>
      <c r="O1110" s="657"/>
      <c r="P1110" s="658"/>
      <c r="Q1110" s="658"/>
      <c r="R1110" s="658"/>
      <c r="S1110" s="658"/>
      <c r="T1110" s="658"/>
      <c r="U1110" s="658"/>
      <c r="V1110" s="658"/>
      <c r="W1110" s="658"/>
      <c r="X1110" s="658"/>
      <c r="Y1110" s="658"/>
      <c r="Z1110" s="659"/>
      <c r="AA1110" s="679">
        <v>0</v>
      </c>
      <c r="AB1110" s="677">
        <v>0</v>
      </c>
      <c r="AC1110" s="677">
        <v>0</v>
      </c>
      <c r="AD1110" s="658">
        <v>0</v>
      </c>
      <c r="AE1110" s="658">
        <v>0</v>
      </c>
      <c r="AF1110" s="658"/>
      <c r="AG1110" s="658"/>
      <c r="AH1110" s="658"/>
      <c r="AI1110" s="658"/>
      <c r="AJ1110" s="658"/>
      <c r="AK1110" s="658"/>
      <c r="AL1110" s="658"/>
      <c r="AM1110" s="658"/>
      <c r="AN1110" s="658">
        <v>0</v>
      </c>
      <c r="AO1110" s="658">
        <v>0</v>
      </c>
      <c r="AP1110" s="658">
        <v>0</v>
      </c>
      <c r="AQ1110" s="658">
        <v>0</v>
      </c>
      <c r="AR1110" s="658">
        <v>0</v>
      </c>
      <c r="AS1110" s="658">
        <v>0</v>
      </c>
      <c r="AT1110" s="658">
        <v>0</v>
      </c>
      <c r="AU1110" s="658">
        <v>0</v>
      </c>
      <c r="AV1110" s="676"/>
      <c r="AW1110" s="677"/>
      <c r="AX1110" s="677"/>
      <c r="AY1110" s="677"/>
      <c r="AZ1110" s="677"/>
      <c r="BA1110" s="677"/>
      <c r="BB1110" s="677"/>
      <c r="BC1110" s="677"/>
      <c r="BD1110" s="677"/>
      <c r="BE1110" s="678">
        <v>0</v>
      </c>
      <c r="BF1110" s="417"/>
      <c r="BG1110" s="408"/>
      <c r="BH1110" s="408"/>
      <c r="BI1110" s="408"/>
      <c r="BJ1110" s="408"/>
      <c r="BK1110" s="408"/>
    </row>
    <row r="1111" spans="1:63" s="390" customFormat="1" ht="12.75">
      <c r="A1111" s="411"/>
      <c r="B1111" s="360" t="s">
        <v>366</v>
      </c>
      <c r="C1111" s="676">
        <v>0</v>
      </c>
      <c r="D1111" s="677">
        <v>0</v>
      </c>
      <c r="E1111" s="677">
        <v>0</v>
      </c>
      <c r="F1111" s="677">
        <v>0</v>
      </c>
      <c r="G1111" s="677">
        <v>10.02</v>
      </c>
      <c r="H1111" s="677">
        <v>0</v>
      </c>
      <c r="I1111" s="677">
        <v>0</v>
      </c>
      <c r="J1111" s="677">
        <v>0</v>
      </c>
      <c r="K1111" s="677">
        <v>0</v>
      </c>
      <c r="L1111" s="677">
        <v>0</v>
      </c>
      <c r="M1111" s="677">
        <v>10.02</v>
      </c>
      <c r="N1111" s="678">
        <v>0</v>
      </c>
      <c r="O1111" s="657"/>
      <c r="P1111" s="658"/>
      <c r="Q1111" s="658"/>
      <c r="R1111" s="658"/>
      <c r="S1111" s="658"/>
      <c r="T1111" s="658"/>
      <c r="U1111" s="658"/>
      <c r="V1111" s="658"/>
      <c r="W1111" s="658"/>
      <c r="X1111" s="658"/>
      <c r="Y1111" s="658"/>
      <c r="Z1111" s="659"/>
      <c r="AA1111" s="679">
        <v>22.51722599</v>
      </c>
      <c r="AB1111" s="677">
        <v>0</v>
      </c>
      <c r="AC1111" s="677">
        <v>0</v>
      </c>
      <c r="AD1111" s="658">
        <v>0</v>
      </c>
      <c r="AE1111" s="658">
        <v>0</v>
      </c>
      <c r="AF1111" s="658"/>
      <c r="AG1111" s="658"/>
      <c r="AH1111" s="658"/>
      <c r="AI1111" s="658"/>
      <c r="AJ1111" s="658"/>
      <c r="AK1111" s="658"/>
      <c r="AL1111" s="658"/>
      <c r="AM1111" s="658"/>
      <c r="AN1111" s="658">
        <v>10.02</v>
      </c>
      <c r="AO1111" s="658">
        <v>0</v>
      </c>
      <c r="AP1111" s="658">
        <v>0</v>
      </c>
      <c r="AQ1111" s="658">
        <v>0</v>
      </c>
      <c r="AR1111" s="658">
        <v>0</v>
      </c>
      <c r="AS1111" s="658">
        <v>0</v>
      </c>
      <c r="AT1111" s="658">
        <v>10.02</v>
      </c>
      <c r="AU1111" s="658">
        <v>0</v>
      </c>
      <c r="AV1111" s="676"/>
      <c r="AW1111" s="677"/>
      <c r="AX1111" s="677"/>
      <c r="AY1111" s="677"/>
      <c r="AZ1111" s="677"/>
      <c r="BA1111" s="677"/>
      <c r="BB1111" s="677">
        <v>22.51722599</v>
      </c>
      <c r="BC1111" s="677"/>
      <c r="BD1111" s="677"/>
      <c r="BE1111" s="678">
        <v>22.51722599</v>
      </c>
      <c r="BF1111" s="417"/>
      <c r="BG1111" s="408"/>
      <c r="BH1111" s="408"/>
      <c r="BI1111" s="408"/>
      <c r="BJ1111" s="408"/>
      <c r="BK1111" s="408"/>
    </row>
    <row r="1112" spans="1:63" s="390" customFormat="1" ht="12.75">
      <c r="A1112" s="411"/>
      <c r="B1112" s="360" t="s">
        <v>367</v>
      </c>
      <c r="C1112" s="676">
        <v>0</v>
      </c>
      <c r="D1112" s="677">
        <v>0</v>
      </c>
      <c r="E1112" s="677">
        <v>0</v>
      </c>
      <c r="F1112" s="677">
        <v>0</v>
      </c>
      <c r="G1112" s="677">
        <v>28.733000000000001</v>
      </c>
      <c r="H1112" s="677">
        <v>0</v>
      </c>
      <c r="I1112" s="677">
        <v>0</v>
      </c>
      <c r="J1112" s="677">
        <v>0</v>
      </c>
      <c r="K1112" s="677">
        <v>0</v>
      </c>
      <c r="L1112" s="677">
        <v>0</v>
      </c>
      <c r="M1112" s="677">
        <v>28.733000000000001</v>
      </c>
      <c r="N1112" s="678">
        <v>0</v>
      </c>
      <c r="O1112" s="657"/>
      <c r="P1112" s="658"/>
      <c r="Q1112" s="658"/>
      <c r="R1112" s="658"/>
      <c r="S1112" s="658"/>
      <c r="T1112" s="658"/>
      <c r="U1112" s="658"/>
      <c r="V1112" s="658"/>
      <c r="W1112" s="658"/>
      <c r="X1112" s="658"/>
      <c r="Y1112" s="658"/>
      <c r="Z1112" s="659"/>
      <c r="AA1112" s="679">
        <v>78.88006584</v>
      </c>
      <c r="AB1112" s="677">
        <v>0</v>
      </c>
      <c r="AC1112" s="677">
        <v>0</v>
      </c>
      <c r="AD1112" s="658">
        <v>0</v>
      </c>
      <c r="AE1112" s="658">
        <v>0</v>
      </c>
      <c r="AF1112" s="658"/>
      <c r="AG1112" s="658"/>
      <c r="AH1112" s="658"/>
      <c r="AI1112" s="658"/>
      <c r="AJ1112" s="658"/>
      <c r="AK1112" s="658"/>
      <c r="AL1112" s="658"/>
      <c r="AM1112" s="658"/>
      <c r="AN1112" s="658">
        <v>28.733000000000001</v>
      </c>
      <c r="AO1112" s="658">
        <v>0</v>
      </c>
      <c r="AP1112" s="658">
        <v>0</v>
      </c>
      <c r="AQ1112" s="658">
        <v>0</v>
      </c>
      <c r="AR1112" s="658">
        <v>0</v>
      </c>
      <c r="AS1112" s="658">
        <v>0</v>
      </c>
      <c r="AT1112" s="658">
        <v>28.733000000000001</v>
      </c>
      <c r="AU1112" s="658">
        <v>0</v>
      </c>
      <c r="AV1112" s="676"/>
      <c r="AW1112" s="677"/>
      <c r="AX1112" s="677"/>
      <c r="AY1112" s="677"/>
      <c r="AZ1112" s="677"/>
      <c r="BA1112" s="677"/>
      <c r="BB1112" s="677">
        <v>78.88006584</v>
      </c>
      <c r="BC1112" s="677"/>
      <c r="BD1112" s="677"/>
      <c r="BE1112" s="678">
        <v>78.88006584</v>
      </c>
      <c r="BF1112" s="417"/>
      <c r="BG1112" s="408"/>
      <c r="BH1112" s="408"/>
      <c r="BI1112" s="408"/>
      <c r="BJ1112" s="408"/>
      <c r="BK1112" s="408"/>
    </row>
    <row r="1113" spans="1:63" s="412" customFormat="1" ht="12.75">
      <c r="A1113" s="411"/>
      <c r="B1113" s="360" t="s">
        <v>368</v>
      </c>
      <c r="C1113" s="676">
        <v>0</v>
      </c>
      <c r="D1113" s="677">
        <v>0</v>
      </c>
      <c r="E1113" s="677">
        <v>0</v>
      </c>
      <c r="F1113" s="677">
        <v>0</v>
      </c>
      <c r="G1113" s="677">
        <v>4.452</v>
      </c>
      <c r="H1113" s="677">
        <v>0</v>
      </c>
      <c r="I1113" s="677">
        <v>0</v>
      </c>
      <c r="J1113" s="677">
        <v>0</v>
      </c>
      <c r="K1113" s="677">
        <v>0</v>
      </c>
      <c r="L1113" s="677">
        <v>0</v>
      </c>
      <c r="M1113" s="677">
        <v>4.452</v>
      </c>
      <c r="N1113" s="678">
        <v>0</v>
      </c>
      <c r="O1113" s="657">
        <v>0</v>
      </c>
      <c r="P1113" s="658">
        <v>0</v>
      </c>
      <c r="Q1113" s="658">
        <v>0</v>
      </c>
      <c r="R1113" s="658">
        <v>0</v>
      </c>
      <c r="S1113" s="658">
        <v>0</v>
      </c>
      <c r="T1113" s="658">
        <v>0</v>
      </c>
      <c r="U1113" s="658">
        <v>0</v>
      </c>
      <c r="V1113" s="658">
        <v>0</v>
      </c>
      <c r="W1113" s="658">
        <v>0</v>
      </c>
      <c r="X1113" s="658">
        <v>0</v>
      </c>
      <c r="Y1113" s="658">
        <v>0</v>
      </c>
      <c r="Z1113" s="659">
        <v>0</v>
      </c>
      <c r="AA1113" s="679">
        <v>10.936859269999999</v>
      </c>
      <c r="AB1113" s="677">
        <v>0</v>
      </c>
      <c r="AC1113" s="677">
        <v>0</v>
      </c>
      <c r="AD1113" s="658">
        <v>0</v>
      </c>
      <c r="AE1113" s="658">
        <v>0</v>
      </c>
      <c r="AF1113" s="658"/>
      <c r="AG1113" s="658"/>
      <c r="AH1113" s="658"/>
      <c r="AI1113" s="658"/>
      <c r="AJ1113" s="658"/>
      <c r="AK1113" s="658"/>
      <c r="AL1113" s="658"/>
      <c r="AM1113" s="658"/>
      <c r="AN1113" s="658">
        <v>4.452</v>
      </c>
      <c r="AO1113" s="658">
        <v>0</v>
      </c>
      <c r="AP1113" s="658">
        <v>0</v>
      </c>
      <c r="AQ1113" s="658">
        <v>0</v>
      </c>
      <c r="AR1113" s="658">
        <v>0</v>
      </c>
      <c r="AS1113" s="658">
        <v>0</v>
      </c>
      <c r="AT1113" s="658">
        <v>4.452</v>
      </c>
      <c r="AU1113" s="658">
        <v>0</v>
      </c>
      <c r="AV1113" s="676">
        <v>0</v>
      </c>
      <c r="AW1113" s="677">
        <v>0</v>
      </c>
      <c r="AX1113" s="677">
        <v>0</v>
      </c>
      <c r="AY1113" s="677">
        <v>0</v>
      </c>
      <c r="AZ1113" s="677">
        <v>0</v>
      </c>
      <c r="BA1113" s="677">
        <v>0</v>
      </c>
      <c r="BB1113" s="677">
        <v>10.936859269999999</v>
      </c>
      <c r="BC1113" s="677">
        <v>0</v>
      </c>
      <c r="BD1113" s="677">
        <v>0</v>
      </c>
      <c r="BE1113" s="678">
        <v>10.936859269999999</v>
      </c>
      <c r="BF1113" s="417"/>
      <c r="BG1113" s="408"/>
      <c r="BH1113" s="408"/>
      <c r="BI1113" s="408"/>
      <c r="BJ1113" s="408"/>
      <c r="BK1113" s="408"/>
    </row>
    <row r="1114" spans="1:63" s="390" customFormat="1" ht="12.75">
      <c r="A1114" s="411"/>
      <c r="B1114" s="360" t="s">
        <v>369</v>
      </c>
      <c r="C1114" s="676">
        <v>0</v>
      </c>
      <c r="D1114" s="677">
        <v>0</v>
      </c>
      <c r="E1114" s="677">
        <v>0</v>
      </c>
      <c r="F1114" s="677">
        <v>0</v>
      </c>
      <c r="G1114" s="677">
        <v>0</v>
      </c>
      <c r="H1114" s="677">
        <v>0</v>
      </c>
      <c r="I1114" s="677">
        <v>0</v>
      </c>
      <c r="J1114" s="677">
        <v>0</v>
      </c>
      <c r="K1114" s="677">
        <v>0</v>
      </c>
      <c r="L1114" s="677">
        <v>0</v>
      </c>
      <c r="M1114" s="677">
        <v>0</v>
      </c>
      <c r="N1114" s="678">
        <v>0</v>
      </c>
      <c r="O1114" s="657"/>
      <c r="P1114" s="658"/>
      <c r="Q1114" s="658"/>
      <c r="R1114" s="658"/>
      <c r="S1114" s="658"/>
      <c r="T1114" s="658"/>
      <c r="U1114" s="658"/>
      <c r="V1114" s="658"/>
      <c r="W1114" s="658"/>
      <c r="X1114" s="658"/>
      <c r="Y1114" s="658"/>
      <c r="Z1114" s="659"/>
      <c r="AA1114" s="679">
        <v>0</v>
      </c>
      <c r="AB1114" s="677">
        <v>0</v>
      </c>
      <c r="AC1114" s="677">
        <v>0</v>
      </c>
      <c r="AD1114" s="658">
        <v>0</v>
      </c>
      <c r="AE1114" s="658">
        <v>0</v>
      </c>
      <c r="AF1114" s="658"/>
      <c r="AG1114" s="658"/>
      <c r="AH1114" s="658"/>
      <c r="AI1114" s="658"/>
      <c r="AJ1114" s="658"/>
      <c r="AK1114" s="658"/>
      <c r="AL1114" s="658"/>
      <c r="AM1114" s="658"/>
      <c r="AN1114" s="658">
        <v>0</v>
      </c>
      <c r="AO1114" s="658">
        <v>0</v>
      </c>
      <c r="AP1114" s="658">
        <v>0</v>
      </c>
      <c r="AQ1114" s="658">
        <v>0</v>
      </c>
      <c r="AR1114" s="658">
        <v>0</v>
      </c>
      <c r="AS1114" s="658">
        <v>0</v>
      </c>
      <c r="AT1114" s="658">
        <v>0</v>
      </c>
      <c r="AU1114" s="658">
        <v>0</v>
      </c>
      <c r="AV1114" s="676"/>
      <c r="AW1114" s="677"/>
      <c r="AX1114" s="677"/>
      <c r="AY1114" s="677"/>
      <c r="AZ1114" s="677"/>
      <c r="BA1114" s="677"/>
      <c r="BB1114" s="677"/>
      <c r="BC1114" s="677"/>
      <c r="BD1114" s="677"/>
      <c r="BE1114" s="678">
        <v>0</v>
      </c>
      <c r="BF1114" s="417"/>
      <c r="BG1114" s="408"/>
      <c r="BH1114" s="408"/>
      <c r="BI1114" s="408"/>
      <c r="BJ1114" s="408"/>
      <c r="BK1114" s="408"/>
    </row>
    <row r="1115" spans="1:63" s="390" customFormat="1" ht="12.75">
      <c r="A1115" s="411"/>
      <c r="B1115" s="360" t="s">
        <v>370</v>
      </c>
      <c r="C1115" s="676">
        <v>0</v>
      </c>
      <c r="D1115" s="677">
        <v>0</v>
      </c>
      <c r="E1115" s="677">
        <v>0</v>
      </c>
      <c r="F1115" s="677">
        <v>0</v>
      </c>
      <c r="G1115" s="677">
        <v>0</v>
      </c>
      <c r="H1115" s="677">
        <v>0</v>
      </c>
      <c r="I1115" s="677">
        <v>0</v>
      </c>
      <c r="J1115" s="677">
        <v>0</v>
      </c>
      <c r="K1115" s="677">
        <v>0</v>
      </c>
      <c r="L1115" s="677">
        <v>0</v>
      </c>
      <c r="M1115" s="677">
        <v>0</v>
      </c>
      <c r="N1115" s="678">
        <v>0</v>
      </c>
      <c r="O1115" s="657"/>
      <c r="P1115" s="658"/>
      <c r="Q1115" s="658"/>
      <c r="R1115" s="658"/>
      <c r="S1115" s="658"/>
      <c r="T1115" s="658"/>
      <c r="U1115" s="658"/>
      <c r="V1115" s="658"/>
      <c r="W1115" s="658"/>
      <c r="X1115" s="658"/>
      <c r="Y1115" s="658"/>
      <c r="Z1115" s="659"/>
      <c r="AA1115" s="679">
        <v>0</v>
      </c>
      <c r="AB1115" s="677">
        <v>0</v>
      </c>
      <c r="AC1115" s="677">
        <v>0</v>
      </c>
      <c r="AD1115" s="658">
        <v>0</v>
      </c>
      <c r="AE1115" s="658">
        <v>0</v>
      </c>
      <c r="AF1115" s="658"/>
      <c r="AG1115" s="658"/>
      <c r="AH1115" s="658"/>
      <c r="AI1115" s="658"/>
      <c r="AJ1115" s="658"/>
      <c r="AK1115" s="658"/>
      <c r="AL1115" s="658"/>
      <c r="AM1115" s="658"/>
      <c r="AN1115" s="658">
        <v>0</v>
      </c>
      <c r="AO1115" s="658">
        <v>0</v>
      </c>
      <c r="AP1115" s="658">
        <v>0</v>
      </c>
      <c r="AQ1115" s="658">
        <v>0</v>
      </c>
      <c r="AR1115" s="658">
        <v>0</v>
      </c>
      <c r="AS1115" s="658">
        <v>0</v>
      </c>
      <c r="AT1115" s="658">
        <v>0</v>
      </c>
      <c r="AU1115" s="658">
        <v>0</v>
      </c>
      <c r="AV1115" s="676"/>
      <c r="AW1115" s="677"/>
      <c r="AX1115" s="677"/>
      <c r="AY1115" s="677"/>
      <c r="AZ1115" s="677"/>
      <c r="BA1115" s="677"/>
      <c r="BB1115" s="677"/>
      <c r="BC1115" s="677"/>
      <c r="BD1115" s="677"/>
      <c r="BE1115" s="678">
        <v>0</v>
      </c>
      <c r="BF1115" s="417"/>
      <c r="BG1115" s="408"/>
      <c r="BH1115" s="408"/>
      <c r="BI1115" s="408"/>
      <c r="BJ1115" s="408"/>
      <c r="BK1115" s="408"/>
    </row>
    <row r="1116" spans="1:63" s="390" customFormat="1" ht="12.75">
      <c r="A1116" s="411"/>
      <c r="B1116" s="360" t="s">
        <v>371</v>
      </c>
      <c r="C1116" s="676">
        <v>0</v>
      </c>
      <c r="D1116" s="677">
        <v>0</v>
      </c>
      <c r="E1116" s="677">
        <v>0</v>
      </c>
      <c r="F1116" s="677">
        <v>0</v>
      </c>
      <c r="G1116" s="677">
        <v>1.728</v>
      </c>
      <c r="H1116" s="677">
        <v>0</v>
      </c>
      <c r="I1116" s="677">
        <v>0</v>
      </c>
      <c r="J1116" s="677">
        <v>0</v>
      </c>
      <c r="K1116" s="677">
        <v>0</v>
      </c>
      <c r="L1116" s="677">
        <v>0</v>
      </c>
      <c r="M1116" s="677">
        <v>1.728</v>
      </c>
      <c r="N1116" s="678">
        <v>0</v>
      </c>
      <c r="O1116" s="657"/>
      <c r="P1116" s="658"/>
      <c r="Q1116" s="658"/>
      <c r="R1116" s="658"/>
      <c r="S1116" s="658"/>
      <c r="T1116" s="658"/>
      <c r="U1116" s="658"/>
      <c r="V1116" s="658"/>
      <c r="W1116" s="658"/>
      <c r="X1116" s="658"/>
      <c r="Y1116" s="658"/>
      <c r="Z1116" s="659"/>
      <c r="AA1116" s="679">
        <v>5.16953394</v>
      </c>
      <c r="AB1116" s="677">
        <v>0</v>
      </c>
      <c r="AC1116" s="677">
        <v>0</v>
      </c>
      <c r="AD1116" s="658">
        <v>0</v>
      </c>
      <c r="AE1116" s="658">
        <v>0</v>
      </c>
      <c r="AF1116" s="658"/>
      <c r="AG1116" s="658"/>
      <c r="AH1116" s="658"/>
      <c r="AI1116" s="658"/>
      <c r="AJ1116" s="658"/>
      <c r="AK1116" s="658"/>
      <c r="AL1116" s="658"/>
      <c r="AM1116" s="658"/>
      <c r="AN1116" s="658">
        <v>1.728</v>
      </c>
      <c r="AO1116" s="658">
        <v>0</v>
      </c>
      <c r="AP1116" s="658">
        <v>0</v>
      </c>
      <c r="AQ1116" s="658">
        <v>0</v>
      </c>
      <c r="AR1116" s="658">
        <v>0</v>
      </c>
      <c r="AS1116" s="658">
        <v>0</v>
      </c>
      <c r="AT1116" s="658">
        <v>1.728</v>
      </c>
      <c r="AU1116" s="658">
        <v>0</v>
      </c>
      <c r="AV1116" s="676"/>
      <c r="AW1116" s="677"/>
      <c r="AX1116" s="677"/>
      <c r="AY1116" s="677"/>
      <c r="AZ1116" s="677"/>
      <c r="BA1116" s="677"/>
      <c r="BB1116" s="677">
        <v>5.16953394</v>
      </c>
      <c r="BC1116" s="677"/>
      <c r="BD1116" s="677"/>
      <c r="BE1116" s="678">
        <v>5.16953394</v>
      </c>
      <c r="BF1116" s="417"/>
      <c r="BG1116" s="408"/>
      <c r="BH1116" s="408"/>
      <c r="BI1116" s="408"/>
      <c r="BJ1116" s="408"/>
      <c r="BK1116" s="408"/>
    </row>
    <row r="1117" spans="1:63" s="390" customFormat="1" ht="12.75">
      <c r="A1117" s="411"/>
      <c r="B1117" s="360" t="s">
        <v>372</v>
      </c>
      <c r="C1117" s="676">
        <v>0</v>
      </c>
      <c r="D1117" s="677">
        <v>0</v>
      </c>
      <c r="E1117" s="677">
        <v>0</v>
      </c>
      <c r="F1117" s="677">
        <v>0</v>
      </c>
      <c r="G1117" s="677">
        <v>2.7240000000000002</v>
      </c>
      <c r="H1117" s="677">
        <v>0</v>
      </c>
      <c r="I1117" s="677">
        <v>0</v>
      </c>
      <c r="J1117" s="677">
        <v>0</v>
      </c>
      <c r="K1117" s="677">
        <v>0</v>
      </c>
      <c r="L1117" s="677">
        <v>0</v>
      </c>
      <c r="M1117" s="677">
        <v>2.7240000000000002</v>
      </c>
      <c r="N1117" s="678">
        <v>0</v>
      </c>
      <c r="O1117" s="657"/>
      <c r="P1117" s="658"/>
      <c r="Q1117" s="658"/>
      <c r="R1117" s="658"/>
      <c r="S1117" s="658"/>
      <c r="T1117" s="658"/>
      <c r="U1117" s="658"/>
      <c r="V1117" s="658"/>
      <c r="W1117" s="658"/>
      <c r="X1117" s="658"/>
      <c r="Y1117" s="658"/>
      <c r="Z1117" s="659"/>
      <c r="AA1117" s="679">
        <v>5.7673253300000002</v>
      </c>
      <c r="AB1117" s="677">
        <v>0</v>
      </c>
      <c r="AC1117" s="677">
        <v>0</v>
      </c>
      <c r="AD1117" s="658">
        <v>0</v>
      </c>
      <c r="AE1117" s="658">
        <v>0</v>
      </c>
      <c r="AF1117" s="658"/>
      <c r="AG1117" s="658"/>
      <c r="AH1117" s="658"/>
      <c r="AI1117" s="658"/>
      <c r="AJ1117" s="658"/>
      <c r="AK1117" s="658"/>
      <c r="AL1117" s="658"/>
      <c r="AM1117" s="658"/>
      <c r="AN1117" s="658">
        <v>2.7240000000000002</v>
      </c>
      <c r="AO1117" s="658">
        <v>0</v>
      </c>
      <c r="AP1117" s="658">
        <v>0</v>
      </c>
      <c r="AQ1117" s="658">
        <v>0</v>
      </c>
      <c r="AR1117" s="658">
        <v>0</v>
      </c>
      <c r="AS1117" s="658">
        <v>0</v>
      </c>
      <c r="AT1117" s="658">
        <v>2.7240000000000002</v>
      </c>
      <c r="AU1117" s="658">
        <v>0</v>
      </c>
      <c r="AV1117" s="676"/>
      <c r="AW1117" s="677"/>
      <c r="AX1117" s="677"/>
      <c r="AY1117" s="677"/>
      <c r="AZ1117" s="677"/>
      <c r="BA1117" s="677"/>
      <c r="BB1117" s="677">
        <v>5.7673253300000002</v>
      </c>
      <c r="BC1117" s="677"/>
      <c r="BD1117" s="677"/>
      <c r="BE1117" s="678">
        <v>5.7673253300000002</v>
      </c>
      <c r="BF1117" s="417"/>
      <c r="BG1117" s="408"/>
      <c r="BH1117" s="408"/>
      <c r="BI1117" s="408"/>
      <c r="BJ1117" s="408"/>
      <c r="BK1117" s="408"/>
    </row>
    <row r="1118" spans="1:63" s="412" customFormat="1" ht="12.75">
      <c r="A1118" s="411"/>
      <c r="B1118" s="360" t="s">
        <v>373</v>
      </c>
      <c r="C1118" s="676">
        <v>0</v>
      </c>
      <c r="D1118" s="677">
        <v>0</v>
      </c>
      <c r="E1118" s="677">
        <v>0</v>
      </c>
      <c r="F1118" s="677">
        <v>0</v>
      </c>
      <c r="G1118" s="677">
        <v>0</v>
      </c>
      <c r="H1118" s="677">
        <v>4.63</v>
      </c>
      <c r="I1118" s="677">
        <v>0</v>
      </c>
      <c r="J1118" s="677">
        <v>0</v>
      </c>
      <c r="K1118" s="677">
        <v>0</v>
      </c>
      <c r="L1118" s="677">
        <v>0</v>
      </c>
      <c r="M1118" s="677">
        <v>0</v>
      </c>
      <c r="N1118" s="678">
        <v>4.63</v>
      </c>
      <c r="O1118" s="657">
        <v>0</v>
      </c>
      <c r="P1118" s="658">
        <v>0</v>
      </c>
      <c r="Q1118" s="658">
        <v>0</v>
      </c>
      <c r="R1118" s="658">
        <v>0</v>
      </c>
      <c r="S1118" s="658">
        <v>0</v>
      </c>
      <c r="T1118" s="658">
        <v>0</v>
      </c>
      <c r="U1118" s="658">
        <v>0</v>
      </c>
      <c r="V1118" s="658">
        <v>0</v>
      </c>
      <c r="W1118" s="658">
        <v>0</v>
      </c>
      <c r="X1118" s="658">
        <v>0</v>
      </c>
      <c r="Y1118" s="658">
        <v>0</v>
      </c>
      <c r="Z1118" s="659">
        <v>0</v>
      </c>
      <c r="AA1118" s="679">
        <v>31.53683814</v>
      </c>
      <c r="AB1118" s="677">
        <v>0</v>
      </c>
      <c r="AC1118" s="677">
        <v>0</v>
      </c>
      <c r="AD1118" s="658">
        <v>0</v>
      </c>
      <c r="AE1118" s="658">
        <v>0</v>
      </c>
      <c r="AF1118" s="658"/>
      <c r="AG1118" s="658"/>
      <c r="AH1118" s="658"/>
      <c r="AI1118" s="658"/>
      <c r="AJ1118" s="658"/>
      <c r="AK1118" s="658"/>
      <c r="AL1118" s="658"/>
      <c r="AM1118" s="658"/>
      <c r="AN1118" s="658">
        <v>0</v>
      </c>
      <c r="AO1118" s="658">
        <v>4.63</v>
      </c>
      <c r="AP1118" s="658">
        <v>0</v>
      </c>
      <c r="AQ1118" s="658">
        <v>0</v>
      </c>
      <c r="AR1118" s="658">
        <v>0</v>
      </c>
      <c r="AS1118" s="658">
        <v>0</v>
      </c>
      <c r="AT1118" s="658">
        <v>0</v>
      </c>
      <c r="AU1118" s="658">
        <v>4.63</v>
      </c>
      <c r="AV1118" s="676">
        <v>0</v>
      </c>
      <c r="AW1118" s="677">
        <v>0</v>
      </c>
      <c r="AX1118" s="677">
        <v>0</v>
      </c>
      <c r="AY1118" s="677">
        <v>0</v>
      </c>
      <c r="AZ1118" s="677">
        <v>0</v>
      </c>
      <c r="BA1118" s="677">
        <v>0</v>
      </c>
      <c r="BB1118" s="677">
        <v>31.53683814</v>
      </c>
      <c r="BC1118" s="677">
        <v>0</v>
      </c>
      <c r="BD1118" s="677">
        <v>0</v>
      </c>
      <c r="BE1118" s="678">
        <v>31.53683814</v>
      </c>
      <c r="BF1118" s="417"/>
      <c r="BG1118" s="408"/>
      <c r="BH1118" s="408"/>
      <c r="BI1118" s="408"/>
      <c r="BJ1118" s="408"/>
      <c r="BK1118" s="408"/>
    </row>
    <row r="1119" spans="1:63" s="390" customFormat="1" ht="12.75">
      <c r="A1119" s="411"/>
      <c r="B1119" s="360" t="s">
        <v>374</v>
      </c>
      <c r="C1119" s="676">
        <v>0</v>
      </c>
      <c r="D1119" s="677">
        <v>0</v>
      </c>
      <c r="E1119" s="677">
        <v>0</v>
      </c>
      <c r="F1119" s="677">
        <v>0</v>
      </c>
      <c r="G1119" s="677">
        <v>0</v>
      </c>
      <c r="H1119" s="677">
        <v>0</v>
      </c>
      <c r="I1119" s="677">
        <v>0</v>
      </c>
      <c r="J1119" s="677">
        <v>0</v>
      </c>
      <c r="K1119" s="677">
        <v>0</v>
      </c>
      <c r="L1119" s="677">
        <v>0</v>
      </c>
      <c r="M1119" s="677">
        <v>0</v>
      </c>
      <c r="N1119" s="678">
        <v>0</v>
      </c>
      <c r="O1119" s="657"/>
      <c r="P1119" s="658"/>
      <c r="Q1119" s="658"/>
      <c r="R1119" s="658"/>
      <c r="S1119" s="658"/>
      <c r="T1119" s="658"/>
      <c r="U1119" s="658"/>
      <c r="V1119" s="658"/>
      <c r="W1119" s="658"/>
      <c r="X1119" s="658"/>
      <c r="Y1119" s="658"/>
      <c r="Z1119" s="659"/>
      <c r="AA1119" s="679">
        <v>0</v>
      </c>
      <c r="AB1119" s="677">
        <v>0</v>
      </c>
      <c r="AC1119" s="677">
        <v>0</v>
      </c>
      <c r="AD1119" s="658">
        <v>0</v>
      </c>
      <c r="AE1119" s="658">
        <v>0</v>
      </c>
      <c r="AF1119" s="658"/>
      <c r="AG1119" s="658"/>
      <c r="AH1119" s="658"/>
      <c r="AI1119" s="658"/>
      <c r="AJ1119" s="658"/>
      <c r="AK1119" s="658"/>
      <c r="AL1119" s="658"/>
      <c r="AM1119" s="658"/>
      <c r="AN1119" s="658">
        <v>0</v>
      </c>
      <c r="AO1119" s="658">
        <v>0</v>
      </c>
      <c r="AP1119" s="658">
        <v>0</v>
      </c>
      <c r="AQ1119" s="658">
        <v>0</v>
      </c>
      <c r="AR1119" s="658">
        <v>0</v>
      </c>
      <c r="AS1119" s="658">
        <v>0</v>
      </c>
      <c r="AT1119" s="658">
        <v>0</v>
      </c>
      <c r="AU1119" s="658">
        <v>0</v>
      </c>
      <c r="AV1119" s="676"/>
      <c r="AW1119" s="677"/>
      <c r="AX1119" s="677"/>
      <c r="AY1119" s="677"/>
      <c r="AZ1119" s="677"/>
      <c r="BA1119" s="677"/>
      <c r="BB1119" s="677"/>
      <c r="BC1119" s="677"/>
      <c r="BD1119" s="677"/>
      <c r="BE1119" s="678">
        <v>0</v>
      </c>
      <c r="BF1119" s="417"/>
      <c r="BG1119" s="408"/>
      <c r="BH1119" s="408"/>
      <c r="BI1119" s="408"/>
      <c r="BJ1119" s="408"/>
      <c r="BK1119" s="408"/>
    </row>
    <row r="1120" spans="1:63" s="390" customFormat="1" ht="12.75">
      <c r="A1120" s="411"/>
      <c r="B1120" s="360" t="s">
        <v>375</v>
      </c>
      <c r="C1120" s="676">
        <v>0</v>
      </c>
      <c r="D1120" s="677">
        <v>0</v>
      </c>
      <c r="E1120" s="677">
        <v>0</v>
      </c>
      <c r="F1120" s="677">
        <v>0</v>
      </c>
      <c r="G1120" s="677">
        <v>0</v>
      </c>
      <c r="H1120" s="677">
        <v>0</v>
      </c>
      <c r="I1120" s="677">
        <v>0</v>
      </c>
      <c r="J1120" s="677">
        <v>0</v>
      </c>
      <c r="K1120" s="677">
        <v>0</v>
      </c>
      <c r="L1120" s="677">
        <v>0</v>
      </c>
      <c r="M1120" s="677">
        <v>0</v>
      </c>
      <c r="N1120" s="678">
        <v>0</v>
      </c>
      <c r="O1120" s="657"/>
      <c r="P1120" s="658"/>
      <c r="Q1120" s="658"/>
      <c r="R1120" s="658"/>
      <c r="S1120" s="658"/>
      <c r="T1120" s="658"/>
      <c r="U1120" s="658"/>
      <c r="V1120" s="658"/>
      <c r="W1120" s="658"/>
      <c r="X1120" s="658"/>
      <c r="Y1120" s="658"/>
      <c r="Z1120" s="659"/>
      <c r="AA1120" s="679">
        <v>0</v>
      </c>
      <c r="AB1120" s="677">
        <v>0</v>
      </c>
      <c r="AC1120" s="677">
        <v>0</v>
      </c>
      <c r="AD1120" s="658">
        <v>0</v>
      </c>
      <c r="AE1120" s="658">
        <v>0</v>
      </c>
      <c r="AF1120" s="658"/>
      <c r="AG1120" s="658"/>
      <c r="AH1120" s="658"/>
      <c r="AI1120" s="658"/>
      <c r="AJ1120" s="658"/>
      <c r="AK1120" s="658"/>
      <c r="AL1120" s="658"/>
      <c r="AM1120" s="658"/>
      <c r="AN1120" s="658">
        <v>0</v>
      </c>
      <c r="AO1120" s="658">
        <v>0</v>
      </c>
      <c r="AP1120" s="658">
        <v>0</v>
      </c>
      <c r="AQ1120" s="658">
        <v>0</v>
      </c>
      <c r="AR1120" s="658">
        <v>0</v>
      </c>
      <c r="AS1120" s="658">
        <v>0</v>
      </c>
      <c r="AT1120" s="658">
        <v>0</v>
      </c>
      <c r="AU1120" s="658">
        <v>0</v>
      </c>
      <c r="AV1120" s="676"/>
      <c r="AW1120" s="677"/>
      <c r="AX1120" s="677"/>
      <c r="AY1120" s="677"/>
      <c r="AZ1120" s="677"/>
      <c r="BA1120" s="677"/>
      <c r="BB1120" s="677"/>
      <c r="BC1120" s="677"/>
      <c r="BD1120" s="677"/>
      <c r="BE1120" s="678">
        <v>0</v>
      </c>
      <c r="BF1120" s="417"/>
      <c r="BG1120" s="408"/>
      <c r="BH1120" s="408"/>
      <c r="BI1120" s="408"/>
      <c r="BJ1120" s="408"/>
      <c r="BK1120" s="408"/>
    </row>
    <row r="1121" spans="1:63" s="390" customFormat="1" ht="12.75">
      <c r="A1121" s="411"/>
      <c r="B1121" s="360" t="s">
        <v>376</v>
      </c>
      <c r="C1121" s="676">
        <v>0</v>
      </c>
      <c r="D1121" s="677">
        <v>0</v>
      </c>
      <c r="E1121" s="677">
        <v>0</v>
      </c>
      <c r="F1121" s="677">
        <v>0</v>
      </c>
      <c r="G1121" s="677">
        <v>0</v>
      </c>
      <c r="H1121" s="677">
        <v>4.63</v>
      </c>
      <c r="I1121" s="677">
        <v>0</v>
      </c>
      <c r="J1121" s="677">
        <v>0</v>
      </c>
      <c r="K1121" s="677">
        <v>0</v>
      </c>
      <c r="L1121" s="677">
        <v>0</v>
      </c>
      <c r="M1121" s="677">
        <v>0</v>
      </c>
      <c r="N1121" s="678">
        <v>4.63</v>
      </c>
      <c r="O1121" s="657"/>
      <c r="P1121" s="658"/>
      <c r="Q1121" s="658"/>
      <c r="R1121" s="658"/>
      <c r="S1121" s="658"/>
      <c r="T1121" s="658"/>
      <c r="U1121" s="658"/>
      <c r="V1121" s="658"/>
      <c r="W1121" s="658"/>
      <c r="X1121" s="658"/>
      <c r="Y1121" s="658"/>
      <c r="Z1121" s="659"/>
      <c r="AA1121" s="679">
        <v>31.53683814</v>
      </c>
      <c r="AB1121" s="677">
        <v>0</v>
      </c>
      <c r="AC1121" s="677">
        <v>0</v>
      </c>
      <c r="AD1121" s="658">
        <v>0</v>
      </c>
      <c r="AE1121" s="658">
        <v>0</v>
      </c>
      <c r="AF1121" s="658"/>
      <c r="AG1121" s="658"/>
      <c r="AH1121" s="658"/>
      <c r="AI1121" s="658"/>
      <c r="AJ1121" s="658"/>
      <c r="AK1121" s="658"/>
      <c r="AL1121" s="658"/>
      <c r="AM1121" s="658"/>
      <c r="AN1121" s="658">
        <v>0</v>
      </c>
      <c r="AO1121" s="658">
        <v>4.63</v>
      </c>
      <c r="AP1121" s="658">
        <v>0</v>
      </c>
      <c r="AQ1121" s="658">
        <v>0</v>
      </c>
      <c r="AR1121" s="658">
        <v>0</v>
      </c>
      <c r="AS1121" s="658">
        <v>0</v>
      </c>
      <c r="AT1121" s="658">
        <v>0</v>
      </c>
      <c r="AU1121" s="658">
        <v>4.63</v>
      </c>
      <c r="AV1121" s="676"/>
      <c r="AW1121" s="677"/>
      <c r="AX1121" s="677"/>
      <c r="AY1121" s="677"/>
      <c r="AZ1121" s="677"/>
      <c r="BA1121" s="677"/>
      <c r="BB1121" s="677">
        <v>31.53683814</v>
      </c>
      <c r="BC1121" s="677"/>
      <c r="BD1121" s="677"/>
      <c r="BE1121" s="678">
        <v>31.53683814</v>
      </c>
      <c r="BF1121" s="417"/>
      <c r="BG1121" s="408"/>
      <c r="BH1121" s="408"/>
      <c r="BI1121" s="408"/>
      <c r="BJ1121" s="408"/>
      <c r="BK1121" s="408"/>
    </row>
    <row r="1122" spans="1:63" s="390" customFormat="1" ht="12.75">
      <c r="A1122" s="411"/>
      <c r="B1122" s="360" t="s">
        <v>377</v>
      </c>
      <c r="C1122" s="676">
        <v>0</v>
      </c>
      <c r="D1122" s="677">
        <v>0</v>
      </c>
      <c r="E1122" s="677">
        <v>0</v>
      </c>
      <c r="F1122" s="677">
        <v>0</v>
      </c>
      <c r="G1122" s="677">
        <v>0</v>
      </c>
      <c r="H1122" s="677">
        <v>0</v>
      </c>
      <c r="I1122" s="677">
        <v>0</v>
      </c>
      <c r="J1122" s="677">
        <v>0</v>
      </c>
      <c r="K1122" s="677">
        <v>0</v>
      </c>
      <c r="L1122" s="677">
        <v>0</v>
      </c>
      <c r="M1122" s="677">
        <v>0</v>
      </c>
      <c r="N1122" s="678">
        <v>0</v>
      </c>
      <c r="O1122" s="657"/>
      <c r="P1122" s="658"/>
      <c r="Q1122" s="658"/>
      <c r="R1122" s="658"/>
      <c r="S1122" s="658"/>
      <c r="T1122" s="658"/>
      <c r="U1122" s="658"/>
      <c r="V1122" s="658"/>
      <c r="W1122" s="658"/>
      <c r="X1122" s="658"/>
      <c r="Y1122" s="658"/>
      <c r="Z1122" s="659"/>
      <c r="AA1122" s="679">
        <v>0</v>
      </c>
      <c r="AB1122" s="677">
        <v>0</v>
      </c>
      <c r="AC1122" s="677">
        <v>0</v>
      </c>
      <c r="AD1122" s="658">
        <v>0</v>
      </c>
      <c r="AE1122" s="658">
        <v>0</v>
      </c>
      <c r="AF1122" s="658"/>
      <c r="AG1122" s="658"/>
      <c r="AH1122" s="658"/>
      <c r="AI1122" s="658"/>
      <c r="AJ1122" s="658"/>
      <c r="AK1122" s="658"/>
      <c r="AL1122" s="658"/>
      <c r="AM1122" s="658"/>
      <c r="AN1122" s="658">
        <v>0</v>
      </c>
      <c r="AO1122" s="658">
        <v>0</v>
      </c>
      <c r="AP1122" s="658">
        <v>0</v>
      </c>
      <c r="AQ1122" s="658">
        <v>0</v>
      </c>
      <c r="AR1122" s="658">
        <v>0</v>
      </c>
      <c r="AS1122" s="658">
        <v>0</v>
      </c>
      <c r="AT1122" s="658">
        <v>0</v>
      </c>
      <c r="AU1122" s="658">
        <v>0</v>
      </c>
      <c r="AV1122" s="676"/>
      <c r="AW1122" s="677"/>
      <c r="AX1122" s="677"/>
      <c r="AY1122" s="677"/>
      <c r="AZ1122" s="677"/>
      <c r="BA1122" s="677"/>
      <c r="BB1122" s="677"/>
      <c r="BC1122" s="677"/>
      <c r="BD1122" s="677"/>
      <c r="BE1122" s="678">
        <v>0</v>
      </c>
      <c r="BF1122" s="417"/>
      <c r="BG1122" s="408"/>
      <c r="BH1122" s="408"/>
      <c r="BI1122" s="408"/>
      <c r="BJ1122" s="408"/>
      <c r="BK1122" s="408"/>
    </row>
    <row r="1123" spans="1:63" s="390" customFormat="1" ht="12.75">
      <c r="A1123" s="411"/>
      <c r="B1123" s="360" t="s">
        <v>67</v>
      </c>
      <c r="C1123" s="676">
        <v>0</v>
      </c>
      <c r="D1123" s="677">
        <v>0</v>
      </c>
      <c r="E1123" s="677">
        <v>0</v>
      </c>
      <c r="F1123" s="677">
        <v>0</v>
      </c>
      <c r="G1123" s="677">
        <v>0</v>
      </c>
      <c r="H1123" s="677">
        <v>0</v>
      </c>
      <c r="I1123" s="677">
        <v>0</v>
      </c>
      <c r="J1123" s="677">
        <v>0</v>
      </c>
      <c r="K1123" s="677">
        <v>0</v>
      </c>
      <c r="L1123" s="677">
        <v>0</v>
      </c>
      <c r="M1123" s="677">
        <v>0</v>
      </c>
      <c r="N1123" s="678">
        <v>0</v>
      </c>
      <c r="O1123" s="657"/>
      <c r="P1123" s="658"/>
      <c r="Q1123" s="658"/>
      <c r="R1123" s="658"/>
      <c r="S1123" s="658"/>
      <c r="T1123" s="658"/>
      <c r="U1123" s="658"/>
      <c r="V1123" s="658"/>
      <c r="W1123" s="658"/>
      <c r="X1123" s="658"/>
      <c r="Y1123" s="658"/>
      <c r="Z1123" s="659"/>
      <c r="AA1123" s="679">
        <v>0</v>
      </c>
      <c r="AB1123" s="677">
        <v>0</v>
      </c>
      <c r="AC1123" s="677">
        <v>0</v>
      </c>
      <c r="AD1123" s="658">
        <v>0</v>
      </c>
      <c r="AE1123" s="658">
        <v>0</v>
      </c>
      <c r="AF1123" s="658"/>
      <c r="AG1123" s="658"/>
      <c r="AH1123" s="658"/>
      <c r="AI1123" s="658"/>
      <c r="AJ1123" s="658"/>
      <c r="AK1123" s="658"/>
      <c r="AL1123" s="658"/>
      <c r="AM1123" s="658"/>
      <c r="AN1123" s="658">
        <v>0</v>
      </c>
      <c r="AO1123" s="658">
        <v>0</v>
      </c>
      <c r="AP1123" s="658">
        <v>0</v>
      </c>
      <c r="AQ1123" s="658">
        <v>0</v>
      </c>
      <c r="AR1123" s="658">
        <v>0</v>
      </c>
      <c r="AS1123" s="658">
        <v>0</v>
      </c>
      <c r="AT1123" s="658">
        <v>0</v>
      </c>
      <c r="AU1123" s="658">
        <v>0</v>
      </c>
      <c r="AV1123" s="676"/>
      <c r="AW1123" s="677"/>
      <c r="AX1123" s="677"/>
      <c r="AY1123" s="677"/>
      <c r="AZ1123" s="677"/>
      <c r="BA1123" s="677"/>
      <c r="BB1123" s="677"/>
      <c r="BC1123" s="677"/>
      <c r="BD1123" s="677"/>
      <c r="BE1123" s="678">
        <v>0</v>
      </c>
      <c r="BF1123" s="417"/>
      <c r="BG1123" s="408"/>
      <c r="BH1123" s="408"/>
      <c r="BI1123" s="408"/>
      <c r="BJ1123" s="408"/>
      <c r="BK1123" s="408"/>
    </row>
    <row r="1124" spans="1:63" s="416" customFormat="1" ht="25.5">
      <c r="A1124" s="411">
        <v>43</v>
      </c>
      <c r="B1124" s="670" t="s">
        <v>115</v>
      </c>
      <c r="C1124" s="657">
        <v>0</v>
      </c>
      <c r="D1124" s="658">
        <v>0</v>
      </c>
      <c r="E1124" s="658">
        <v>0</v>
      </c>
      <c r="F1124" s="658">
        <v>0</v>
      </c>
      <c r="G1124" s="658">
        <v>87.022999999999996</v>
      </c>
      <c r="H1124" s="658">
        <v>12.64</v>
      </c>
      <c r="I1124" s="658">
        <v>0</v>
      </c>
      <c r="J1124" s="658">
        <v>0</v>
      </c>
      <c r="K1124" s="658">
        <v>0</v>
      </c>
      <c r="L1124" s="658">
        <v>0</v>
      </c>
      <c r="M1124" s="658">
        <v>87.022999999999996</v>
      </c>
      <c r="N1124" s="659">
        <v>12.64</v>
      </c>
      <c r="O1124" s="689">
        <v>0</v>
      </c>
      <c r="P1124" s="690">
        <v>0</v>
      </c>
      <c r="Q1124" s="690">
        <v>0</v>
      </c>
      <c r="R1124" s="690">
        <v>0</v>
      </c>
      <c r="S1124" s="690">
        <v>0</v>
      </c>
      <c r="T1124" s="690">
        <v>0</v>
      </c>
      <c r="U1124" s="690">
        <v>0</v>
      </c>
      <c r="V1124" s="690">
        <v>0</v>
      </c>
      <c r="W1124" s="690">
        <v>0</v>
      </c>
      <c r="X1124" s="690">
        <v>0</v>
      </c>
      <c r="Y1124" s="690">
        <v>0</v>
      </c>
      <c r="Z1124" s="691">
        <v>0</v>
      </c>
      <c r="AA1124" s="674">
        <v>270.36283722999997</v>
      </c>
      <c r="AB1124" s="677">
        <v>0</v>
      </c>
      <c r="AC1124" s="677">
        <v>0</v>
      </c>
      <c r="AD1124" s="690">
        <v>0</v>
      </c>
      <c r="AE1124" s="690">
        <v>0</v>
      </c>
      <c r="AF1124" s="690"/>
      <c r="AG1124" s="690"/>
      <c r="AH1124" s="690"/>
      <c r="AI1124" s="690"/>
      <c r="AJ1124" s="690"/>
      <c r="AK1124" s="690"/>
      <c r="AL1124" s="690"/>
      <c r="AM1124" s="690"/>
      <c r="AN1124" s="690">
        <v>87.022999999999996</v>
      </c>
      <c r="AO1124" s="690">
        <v>12.64</v>
      </c>
      <c r="AP1124" s="690">
        <v>0</v>
      </c>
      <c r="AQ1124" s="690">
        <v>0</v>
      </c>
      <c r="AR1124" s="690">
        <v>0</v>
      </c>
      <c r="AS1124" s="690">
        <v>0</v>
      </c>
      <c r="AT1124" s="690">
        <v>87.022999999999996</v>
      </c>
      <c r="AU1124" s="690">
        <v>12.64</v>
      </c>
      <c r="AV1124" s="657">
        <v>0</v>
      </c>
      <c r="AW1124" s="658">
        <v>0</v>
      </c>
      <c r="AX1124" s="658">
        <v>0</v>
      </c>
      <c r="AY1124" s="658">
        <v>0</v>
      </c>
      <c r="AZ1124" s="658">
        <v>0</v>
      </c>
      <c r="BA1124" s="658">
        <v>0</v>
      </c>
      <c r="BB1124" s="658">
        <v>270.36283722999997</v>
      </c>
      <c r="BC1124" s="658">
        <v>0</v>
      </c>
      <c r="BD1124" s="658">
        <v>0</v>
      </c>
      <c r="BE1124" s="673">
        <v>270.36283722999997</v>
      </c>
      <c r="BF1124" s="417"/>
    </row>
    <row r="1125" spans="1:63" s="390" customFormat="1" ht="12.75">
      <c r="A1125" s="411"/>
      <c r="B1125" s="360" t="s">
        <v>361</v>
      </c>
      <c r="C1125" s="676">
        <v>0</v>
      </c>
      <c r="D1125" s="677">
        <v>0</v>
      </c>
      <c r="E1125" s="677">
        <v>0</v>
      </c>
      <c r="F1125" s="677">
        <v>0</v>
      </c>
      <c r="G1125" s="677">
        <v>87.022999999999996</v>
      </c>
      <c r="H1125" s="677">
        <v>12.64</v>
      </c>
      <c r="I1125" s="677">
        <v>0</v>
      </c>
      <c r="J1125" s="677">
        <v>0</v>
      </c>
      <c r="K1125" s="677">
        <v>0</v>
      </c>
      <c r="L1125" s="677">
        <v>0</v>
      </c>
      <c r="M1125" s="677">
        <v>87.022999999999996</v>
      </c>
      <c r="N1125" s="678">
        <v>12.64</v>
      </c>
      <c r="O1125" s="657">
        <v>0</v>
      </c>
      <c r="P1125" s="658">
        <v>0</v>
      </c>
      <c r="Q1125" s="658">
        <v>0</v>
      </c>
      <c r="R1125" s="658">
        <v>0</v>
      </c>
      <c r="S1125" s="658">
        <v>0</v>
      </c>
      <c r="T1125" s="658">
        <v>0</v>
      </c>
      <c r="U1125" s="658">
        <v>0</v>
      </c>
      <c r="V1125" s="658">
        <v>0</v>
      </c>
      <c r="W1125" s="658">
        <v>0</v>
      </c>
      <c r="X1125" s="658">
        <v>0</v>
      </c>
      <c r="Y1125" s="658">
        <v>0</v>
      </c>
      <c r="Z1125" s="659">
        <v>0</v>
      </c>
      <c r="AA1125" s="679">
        <v>270.36283722999997</v>
      </c>
      <c r="AB1125" s="677">
        <v>0</v>
      </c>
      <c r="AC1125" s="677">
        <v>0</v>
      </c>
      <c r="AD1125" s="658">
        <v>0</v>
      </c>
      <c r="AE1125" s="658">
        <v>0</v>
      </c>
      <c r="AF1125" s="658"/>
      <c r="AG1125" s="658"/>
      <c r="AH1125" s="658"/>
      <c r="AI1125" s="658"/>
      <c r="AJ1125" s="658"/>
      <c r="AK1125" s="658"/>
      <c r="AL1125" s="658"/>
      <c r="AM1125" s="658"/>
      <c r="AN1125" s="658">
        <v>87.022999999999996</v>
      </c>
      <c r="AO1125" s="658">
        <v>12.64</v>
      </c>
      <c r="AP1125" s="658">
        <v>0</v>
      </c>
      <c r="AQ1125" s="658">
        <v>0</v>
      </c>
      <c r="AR1125" s="658">
        <v>0</v>
      </c>
      <c r="AS1125" s="658">
        <v>0</v>
      </c>
      <c r="AT1125" s="658">
        <v>87.022999999999996</v>
      </c>
      <c r="AU1125" s="658">
        <v>12.64</v>
      </c>
      <c r="AV1125" s="676">
        <v>0</v>
      </c>
      <c r="AW1125" s="677">
        <v>0</v>
      </c>
      <c r="AX1125" s="677">
        <v>0</v>
      </c>
      <c r="AY1125" s="677">
        <v>0</v>
      </c>
      <c r="AZ1125" s="677">
        <v>0</v>
      </c>
      <c r="BA1125" s="677">
        <v>0</v>
      </c>
      <c r="BB1125" s="677">
        <v>270.36283722999997</v>
      </c>
      <c r="BC1125" s="677">
        <v>0</v>
      </c>
      <c r="BD1125" s="677">
        <v>0</v>
      </c>
      <c r="BE1125" s="678">
        <v>270.36283722999997</v>
      </c>
      <c r="BF1125" s="417"/>
      <c r="BG1125" s="408"/>
      <c r="BH1125" s="408"/>
      <c r="BI1125" s="408"/>
      <c r="BJ1125" s="408"/>
      <c r="BK1125" s="408"/>
    </row>
    <row r="1126" spans="1:63" s="390" customFormat="1" ht="12.75">
      <c r="A1126" s="411"/>
      <c r="B1126" s="360" t="s">
        <v>362</v>
      </c>
      <c r="C1126" s="676">
        <v>0</v>
      </c>
      <c r="D1126" s="677">
        <v>0</v>
      </c>
      <c r="E1126" s="677">
        <v>0</v>
      </c>
      <c r="F1126" s="677">
        <v>0</v>
      </c>
      <c r="G1126" s="677">
        <v>87.022999999999996</v>
      </c>
      <c r="H1126" s="677">
        <v>0</v>
      </c>
      <c r="I1126" s="677">
        <v>0</v>
      </c>
      <c r="J1126" s="677">
        <v>0</v>
      </c>
      <c r="K1126" s="677">
        <v>0</v>
      </c>
      <c r="L1126" s="677">
        <v>0</v>
      </c>
      <c r="M1126" s="677">
        <v>87.022999999999996</v>
      </c>
      <c r="N1126" s="678">
        <v>0</v>
      </c>
      <c r="O1126" s="657">
        <v>0</v>
      </c>
      <c r="P1126" s="658">
        <v>0</v>
      </c>
      <c r="Q1126" s="658">
        <v>0</v>
      </c>
      <c r="R1126" s="658">
        <v>0</v>
      </c>
      <c r="S1126" s="658">
        <v>0</v>
      </c>
      <c r="T1126" s="658">
        <v>0</v>
      </c>
      <c r="U1126" s="658">
        <v>0</v>
      </c>
      <c r="V1126" s="658">
        <v>0</v>
      </c>
      <c r="W1126" s="658">
        <v>0</v>
      </c>
      <c r="X1126" s="658">
        <v>0</v>
      </c>
      <c r="Y1126" s="658">
        <v>0</v>
      </c>
      <c r="Z1126" s="659">
        <v>0</v>
      </c>
      <c r="AA1126" s="679">
        <v>120.86937497</v>
      </c>
      <c r="AB1126" s="677">
        <v>0</v>
      </c>
      <c r="AC1126" s="677">
        <v>0</v>
      </c>
      <c r="AD1126" s="658">
        <v>0</v>
      </c>
      <c r="AE1126" s="658">
        <v>0</v>
      </c>
      <c r="AF1126" s="658"/>
      <c r="AG1126" s="658"/>
      <c r="AH1126" s="658"/>
      <c r="AI1126" s="658"/>
      <c r="AJ1126" s="658"/>
      <c r="AK1126" s="658"/>
      <c r="AL1126" s="658"/>
      <c r="AM1126" s="658"/>
      <c r="AN1126" s="658">
        <v>87.022999999999996</v>
      </c>
      <c r="AO1126" s="658">
        <v>0</v>
      </c>
      <c r="AP1126" s="658">
        <v>0</v>
      </c>
      <c r="AQ1126" s="658">
        <v>0</v>
      </c>
      <c r="AR1126" s="658">
        <v>0</v>
      </c>
      <c r="AS1126" s="658">
        <v>0</v>
      </c>
      <c r="AT1126" s="658">
        <v>87.022999999999996</v>
      </c>
      <c r="AU1126" s="658">
        <v>0</v>
      </c>
      <c r="AV1126" s="676">
        <v>0</v>
      </c>
      <c r="AW1126" s="677">
        <v>0</v>
      </c>
      <c r="AX1126" s="677">
        <v>0</v>
      </c>
      <c r="AY1126" s="677">
        <v>0</v>
      </c>
      <c r="AZ1126" s="677">
        <v>0</v>
      </c>
      <c r="BA1126" s="677">
        <v>0</v>
      </c>
      <c r="BB1126" s="677">
        <v>120.86937497</v>
      </c>
      <c r="BC1126" s="677">
        <v>0</v>
      </c>
      <c r="BD1126" s="677">
        <v>0</v>
      </c>
      <c r="BE1126" s="678">
        <v>120.86937497</v>
      </c>
      <c r="BF1126" s="417"/>
      <c r="BG1126" s="408"/>
      <c r="BH1126" s="408"/>
      <c r="BI1126" s="408"/>
      <c r="BJ1126" s="408"/>
      <c r="BK1126" s="408"/>
    </row>
    <row r="1127" spans="1:63" s="412" customFormat="1" ht="12.75">
      <c r="A1127" s="411"/>
      <c r="B1127" s="360" t="s">
        <v>363</v>
      </c>
      <c r="C1127" s="676">
        <v>0</v>
      </c>
      <c r="D1127" s="677">
        <v>0</v>
      </c>
      <c r="E1127" s="677">
        <v>0</v>
      </c>
      <c r="F1127" s="677">
        <v>0</v>
      </c>
      <c r="G1127" s="677">
        <v>83.736999999999995</v>
      </c>
      <c r="H1127" s="677">
        <v>0</v>
      </c>
      <c r="I1127" s="677">
        <v>0</v>
      </c>
      <c r="J1127" s="677">
        <v>0</v>
      </c>
      <c r="K1127" s="677">
        <v>0</v>
      </c>
      <c r="L1127" s="677">
        <v>0</v>
      </c>
      <c r="M1127" s="677">
        <v>83.736999999999995</v>
      </c>
      <c r="N1127" s="678">
        <v>0</v>
      </c>
      <c r="O1127" s="657">
        <v>0</v>
      </c>
      <c r="P1127" s="658">
        <v>0</v>
      </c>
      <c r="Q1127" s="658">
        <v>0</v>
      </c>
      <c r="R1127" s="658">
        <v>0</v>
      </c>
      <c r="S1127" s="658">
        <v>0</v>
      </c>
      <c r="T1127" s="658">
        <v>0</v>
      </c>
      <c r="U1127" s="658">
        <v>0</v>
      </c>
      <c r="V1127" s="658">
        <v>0</v>
      </c>
      <c r="W1127" s="658">
        <v>0</v>
      </c>
      <c r="X1127" s="658">
        <v>0</v>
      </c>
      <c r="Y1127" s="658">
        <v>0</v>
      </c>
      <c r="Z1127" s="659">
        <v>0</v>
      </c>
      <c r="AA1127" s="679">
        <v>109.78617269</v>
      </c>
      <c r="AB1127" s="677">
        <v>0</v>
      </c>
      <c r="AC1127" s="677">
        <v>0</v>
      </c>
      <c r="AD1127" s="658">
        <v>0</v>
      </c>
      <c r="AE1127" s="658">
        <v>0</v>
      </c>
      <c r="AF1127" s="658"/>
      <c r="AG1127" s="658"/>
      <c r="AH1127" s="658"/>
      <c r="AI1127" s="658"/>
      <c r="AJ1127" s="658"/>
      <c r="AK1127" s="658"/>
      <c r="AL1127" s="658"/>
      <c r="AM1127" s="658"/>
      <c r="AN1127" s="658">
        <v>83.736999999999995</v>
      </c>
      <c r="AO1127" s="658">
        <v>0</v>
      </c>
      <c r="AP1127" s="658">
        <v>0</v>
      </c>
      <c r="AQ1127" s="658">
        <v>0</v>
      </c>
      <c r="AR1127" s="658">
        <v>0</v>
      </c>
      <c r="AS1127" s="658">
        <v>0</v>
      </c>
      <c r="AT1127" s="658">
        <v>83.736999999999995</v>
      </c>
      <c r="AU1127" s="658">
        <v>0</v>
      </c>
      <c r="AV1127" s="676">
        <v>0</v>
      </c>
      <c r="AW1127" s="677">
        <v>0</v>
      </c>
      <c r="AX1127" s="677">
        <v>0</v>
      </c>
      <c r="AY1127" s="677">
        <v>0</v>
      </c>
      <c r="AZ1127" s="677">
        <v>0</v>
      </c>
      <c r="BA1127" s="677">
        <v>0</v>
      </c>
      <c r="BB1127" s="677">
        <v>109.78617269</v>
      </c>
      <c r="BC1127" s="677">
        <v>0</v>
      </c>
      <c r="BD1127" s="677">
        <v>0</v>
      </c>
      <c r="BE1127" s="678">
        <v>109.78617269</v>
      </c>
      <c r="BF1127" s="417"/>
      <c r="BG1127" s="408"/>
      <c r="BH1127" s="408"/>
      <c r="BI1127" s="408"/>
      <c r="BJ1127" s="408"/>
      <c r="BK1127" s="408"/>
    </row>
    <row r="1128" spans="1:63" s="390" customFormat="1" ht="12.75">
      <c r="A1128" s="411"/>
      <c r="B1128" s="360" t="s">
        <v>364</v>
      </c>
      <c r="C1128" s="676">
        <v>0</v>
      </c>
      <c r="D1128" s="677">
        <v>0</v>
      </c>
      <c r="E1128" s="677">
        <v>0</v>
      </c>
      <c r="F1128" s="677">
        <v>0</v>
      </c>
      <c r="G1128" s="677">
        <v>0</v>
      </c>
      <c r="H1128" s="677">
        <v>0</v>
      </c>
      <c r="I1128" s="677">
        <v>0</v>
      </c>
      <c r="J1128" s="677">
        <v>0</v>
      </c>
      <c r="K1128" s="677">
        <v>0</v>
      </c>
      <c r="L1128" s="677">
        <v>0</v>
      </c>
      <c r="M1128" s="677">
        <v>0</v>
      </c>
      <c r="N1128" s="678">
        <v>0</v>
      </c>
      <c r="O1128" s="657"/>
      <c r="P1128" s="658"/>
      <c r="Q1128" s="658"/>
      <c r="R1128" s="658"/>
      <c r="S1128" s="658"/>
      <c r="T1128" s="658"/>
      <c r="U1128" s="658"/>
      <c r="V1128" s="658"/>
      <c r="W1128" s="658"/>
      <c r="X1128" s="658"/>
      <c r="Y1128" s="658"/>
      <c r="Z1128" s="659"/>
      <c r="AA1128" s="679">
        <v>0</v>
      </c>
      <c r="AB1128" s="677">
        <v>0</v>
      </c>
      <c r="AC1128" s="677">
        <v>0</v>
      </c>
      <c r="AD1128" s="658">
        <v>0</v>
      </c>
      <c r="AE1128" s="658">
        <v>0</v>
      </c>
      <c r="AF1128" s="658"/>
      <c r="AG1128" s="658"/>
      <c r="AH1128" s="658"/>
      <c r="AI1128" s="658"/>
      <c r="AJ1128" s="658"/>
      <c r="AK1128" s="658"/>
      <c r="AL1128" s="658"/>
      <c r="AM1128" s="658"/>
      <c r="AN1128" s="658">
        <v>0</v>
      </c>
      <c r="AO1128" s="658">
        <v>0</v>
      </c>
      <c r="AP1128" s="658">
        <v>0</v>
      </c>
      <c r="AQ1128" s="658">
        <v>0</v>
      </c>
      <c r="AR1128" s="658">
        <v>0</v>
      </c>
      <c r="AS1128" s="658">
        <v>0</v>
      </c>
      <c r="AT1128" s="658">
        <v>0</v>
      </c>
      <c r="AU1128" s="658">
        <v>0</v>
      </c>
      <c r="AV1128" s="676"/>
      <c r="AW1128" s="677"/>
      <c r="AX1128" s="677"/>
      <c r="AY1128" s="677"/>
      <c r="AZ1128" s="677"/>
      <c r="BA1128" s="677"/>
      <c r="BB1128" s="677"/>
      <c r="BC1128" s="677"/>
      <c r="BD1128" s="677"/>
      <c r="BE1128" s="678">
        <v>0</v>
      </c>
      <c r="BF1128" s="417"/>
      <c r="BG1128" s="408"/>
      <c r="BH1128" s="408"/>
      <c r="BI1128" s="408"/>
      <c r="BJ1128" s="408"/>
      <c r="BK1128" s="408"/>
    </row>
    <row r="1129" spans="1:63" s="390" customFormat="1" ht="12.75">
      <c r="A1129" s="411"/>
      <c r="B1129" s="360" t="s">
        <v>365</v>
      </c>
      <c r="C1129" s="676">
        <v>0</v>
      </c>
      <c r="D1129" s="677">
        <v>0</v>
      </c>
      <c r="E1129" s="677">
        <v>0</v>
      </c>
      <c r="F1129" s="677">
        <v>0</v>
      </c>
      <c r="G1129" s="677">
        <v>0</v>
      </c>
      <c r="H1129" s="677">
        <v>0</v>
      </c>
      <c r="I1129" s="677">
        <v>0</v>
      </c>
      <c r="J1129" s="677">
        <v>0</v>
      </c>
      <c r="K1129" s="677">
        <v>0</v>
      </c>
      <c r="L1129" s="677">
        <v>0</v>
      </c>
      <c r="M1129" s="677">
        <v>0</v>
      </c>
      <c r="N1129" s="678">
        <v>0</v>
      </c>
      <c r="O1129" s="657"/>
      <c r="P1129" s="658"/>
      <c r="Q1129" s="658"/>
      <c r="R1129" s="658"/>
      <c r="S1129" s="658"/>
      <c r="T1129" s="658"/>
      <c r="U1129" s="658"/>
      <c r="V1129" s="658"/>
      <c r="W1129" s="658"/>
      <c r="X1129" s="658"/>
      <c r="Y1129" s="658"/>
      <c r="Z1129" s="659"/>
      <c r="AA1129" s="679">
        <v>0</v>
      </c>
      <c r="AB1129" s="677">
        <v>0</v>
      </c>
      <c r="AC1129" s="677">
        <v>0</v>
      </c>
      <c r="AD1129" s="658">
        <v>0</v>
      </c>
      <c r="AE1129" s="658">
        <v>0</v>
      </c>
      <c r="AF1129" s="658"/>
      <c r="AG1129" s="658"/>
      <c r="AH1129" s="658"/>
      <c r="AI1129" s="658"/>
      <c r="AJ1129" s="658"/>
      <c r="AK1129" s="658"/>
      <c r="AL1129" s="658"/>
      <c r="AM1129" s="658"/>
      <c r="AN1129" s="658">
        <v>0</v>
      </c>
      <c r="AO1129" s="658">
        <v>0</v>
      </c>
      <c r="AP1129" s="658">
        <v>0</v>
      </c>
      <c r="AQ1129" s="658">
        <v>0</v>
      </c>
      <c r="AR1129" s="658">
        <v>0</v>
      </c>
      <c r="AS1129" s="658">
        <v>0</v>
      </c>
      <c r="AT1129" s="658">
        <v>0</v>
      </c>
      <c r="AU1129" s="658">
        <v>0</v>
      </c>
      <c r="AV1129" s="676"/>
      <c r="AW1129" s="677"/>
      <c r="AX1129" s="677"/>
      <c r="AY1129" s="677"/>
      <c r="AZ1129" s="677"/>
      <c r="BA1129" s="677"/>
      <c r="BB1129" s="677"/>
      <c r="BC1129" s="677"/>
      <c r="BD1129" s="677"/>
      <c r="BE1129" s="678">
        <v>0</v>
      </c>
      <c r="BF1129" s="417"/>
      <c r="BG1129" s="408"/>
      <c r="BH1129" s="408"/>
      <c r="BI1129" s="408"/>
      <c r="BJ1129" s="408"/>
      <c r="BK1129" s="408"/>
    </row>
    <row r="1130" spans="1:63" s="390" customFormat="1" ht="12.75">
      <c r="A1130" s="411"/>
      <c r="B1130" s="360" t="s">
        <v>366</v>
      </c>
      <c r="C1130" s="676">
        <v>0</v>
      </c>
      <c r="D1130" s="677">
        <v>0</v>
      </c>
      <c r="E1130" s="677">
        <v>0</v>
      </c>
      <c r="F1130" s="677">
        <v>0</v>
      </c>
      <c r="G1130" s="677">
        <v>23.399000000000001</v>
      </c>
      <c r="H1130" s="677">
        <v>0</v>
      </c>
      <c r="I1130" s="677">
        <v>0</v>
      </c>
      <c r="J1130" s="677">
        <v>0</v>
      </c>
      <c r="K1130" s="677">
        <v>0</v>
      </c>
      <c r="L1130" s="677">
        <v>0</v>
      </c>
      <c r="M1130" s="677">
        <v>23.399000000000001</v>
      </c>
      <c r="N1130" s="678">
        <v>0</v>
      </c>
      <c r="O1130" s="657"/>
      <c r="P1130" s="658"/>
      <c r="Q1130" s="658"/>
      <c r="R1130" s="658"/>
      <c r="S1130" s="658"/>
      <c r="T1130" s="658"/>
      <c r="U1130" s="658"/>
      <c r="V1130" s="658"/>
      <c r="W1130" s="658"/>
      <c r="X1130" s="658"/>
      <c r="Y1130" s="658"/>
      <c r="Z1130" s="659"/>
      <c r="AA1130" s="679">
        <v>39.271218810000001</v>
      </c>
      <c r="AB1130" s="677">
        <v>0</v>
      </c>
      <c r="AC1130" s="677">
        <v>0</v>
      </c>
      <c r="AD1130" s="658">
        <v>0</v>
      </c>
      <c r="AE1130" s="658">
        <v>0</v>
      </c>
      <c r="AF1130" s="658"/>
      <c r="AG1130" s="658"/>
      <c r="AH1130" s="658"/>
      <c r="AI1130" s="658"/>
      <c r="AJ1130" s="658"/>
      <c r="AK1130" s="658"/>
      <c r="AL1130" s="658"/>
      <c r="AM1130" s="658"/>
      <c r="AN1130" s="658">
        <v>23.399000000000001</v>
      </c>
      <c r="AO1130" s="658">
        <v>0</v>
      </c>
      <c r="AP1130" s="658">
        <v>0</v>
      </c>
      <c r="AQ1130" s="658">
        <v>0</v>
      </c>
      <c r="AR1130" s="658">
        <v>0</v>
      </c>
      <c r="AS1130" s="658">
        <v>0</v>
      </c>
      <c r="AT1130" s="658">
        <v>23.399000000000001</v>
      </c>
      <c r="AU1130" s="658">
        <v>0</v>
      </c>
      <c r="AV1130" s="676"/>
      <c r="AW1130" s="677"/>
      <c r="AX1130" s="677"/>
      <c r="AY1130" s="677"/>
      <c r="AZ1130" s="677"/>
      <c r="BA1130" s="677"/>
      <c r="BB1130" s="677">
        <v>39.271218810000001</v>
      </c>
      <c r="BC1130" s="677"/>
      <c r="BD1130" s="677"/>
      <c r="BE1130" s="678">
        <v>39.271218810000001</v>
      </c>
      <c r="BF1130" s="417"/>
      <c r="BG1130" s="408"/>
      <c r="BH1130" s="408"/>
      <c r="BI1130" s="408"/>
      <c r="BJ1130" s="408"/>
      <c r="BK1130" s="408"/>
    </row>
    <row r="1131" spans="1:63" s="390" customFormat="1" ht="12.75">
      <c r="A1131" s="411"/>
      <c r="B1131" s="360" t="s">
        <v>367</v>
      </c>
      <c r="C1131" s="676">
        <v>0</v>
      </c>
      <c r="D1131" s="677">
        <v>0</v>
      </c>
      <c r="E1131" s="677">
        <v>0</v>
      </c>
      <c r="F1131" s="677">
        <v>0</v>
      </c>
      <c r="G1131" s="677">
        <v>60.338000000000001</v>
      </c>
      <c r="H1131" s="677">
        <v>0</v>
      </c>
      <c r="I1131" s="677">
        <v>0</v>
      </c>
      <c r="J1131" s="677">
        <v>0</v>
      </c>
      <c r="K1131" s="677">
        <v>0</v>
      </c>
      <c r="L1131" s="677">
        <v>0</v>
      </c>
      <c r="M1131" s="677">
        <v>60.338000000000001</v>
      </c>
      <c r="N1131" s="678">
        <v>0</v>
      </c>
      <c r="O1131" s="657"/>
      <c r="P1131" s="658"/>
      <c r="Q1131" s="658"/>
      <c r="R1131" s="658"/>
      <c r="S1131" s="658"/>
      <c r="T1131" s="658"/>
      <c r="U1131" s="658"/>
      <c r="V1131" s="658"/>
      <c r="W1131" s="658"/>
      <c r="X1131" s="658"/>
      <c r="Y1131" s="658"/>
      <c r="Z1131" s="659"/>
      <c r="AA1131" s="679">
        <v>70.514953879999993</v>
      </c>
      <c r="AB1131" s="677">
        <v>0</v>
      </c>
      <c r="AC1131" s="677">
        <v>0</v>
      </c>
      <c r="AD1131" s="658">
        <v>0</v>
      </c>
      <c r="AE1131" s="658">
        <v>0</v>
      </c>
      <c r="AF1131" s="658"/>
      <c r="AG1131" s="658"/>
      <c r="AH1131" s="658"/>
      <c r="AI1131" s="658"/>
      <c r="AJ1131" s="658"/>
      <c r="AK1131" s="658"/>
      <c r="AL1131" s="658"/>
      <c r="AM1131" s="658"/>
      <c r="AN1131" s="658">
        <v>60.338000000000001</v>
      </c>
      <c r="AO1131" s="658">
        <v>0</v>
      </c>
      <c r="AP1131" s="658">
        <v>0</v>
      </c>
      <c r="AQ1131" s="658">
        <v>0</v>
      </c>
      <c r="AR1131" s="658">
        <v>0</v>
      </c>
      <c r="AS1131" s="658">
        <v>0</v>
      </c>
      <c r="AT1131" s="658">
        <v>60.338000000000001</v>
      </c>
      <c r="AU1131" s="658">
        <v>0</v>
      </c>
      <c r="AV1131" s="676"/>
      <c r="AW1131" s="677"/>
      <c r="AX1131" s="677"/>
      <c r="AY1131" s="677"/>
      <c r="AZ1131" s="677"/>
      <c r="BA1131" s="677"/>
      <c r="BB1131" s="677">
        <v>70.514953879999993</v>
      </c>
      <c r="BC1131" s="677"/>
      <c r="BD1131" s="677"/>
      <c r="BE1131" s="678">
        <v>70.514953879999993</v>
      </c>
      <c r="BF1131" s="417"/>
      <c r="BG1131" s="408"/>
      <c r="BH1131" s="408"/>
      <c r="BI1131" s="408"/>
      <c r="BJ1131" s="408"/>
      <c r="BK1131" s="408"/>
    </row>
    <row r="1132" spans="1:63" s="412" customFormat="1" ht="12.75">
      <c r="A1132" s="411"/>
      <c r="B1132" s="360" t="s">
        <v>368</v>
      </c>
      <c r="C1132" s="676">
        <v>0</v>
      </c>
      <c r="D1132" s="677">
        <v>0</v>
      </c>
      <c r="E1132" s="677">
        <v>0</v>
      </c>
      <c r="F1132" s="677">
        <v>0</v>
      </c>
      <c r="G1132" s="677">
        <v>3.286</v>
      </c>
      <c r="H1132" s="677">
        <v>0</v>
      </c>
      <c r="I1132" s="677">
        <v>0</v>
      </c>
      <c r="J1132" s="677">
        <v>0</v>
      </c>
      <c r="K1132" s="677">
        <v>0</v>
      </c>
      <c r="L1132" s="677">
        <v>0</v>
      </c>
      <c r="M1132" s="677">
        <v>3.286</v>
      </c>
      <c r="N1132" s="678">
        <v>0</v>
      </c>
      <c r="O1132" s="657">
        <v>0</v>
      </c>
      <c r="P1132" s="658">
        <v>0</v>
      </c>
      <c r="Q1132" s="658">
        <v>0</v>
      </c>
      <c r="R1132" s="658">
        <v>0</v>
      </c>
      <c r="S1132" s="658">
        <v>0</v>
      </c>
      <c r="T1132" s="658">
        <v>0</v>
      </c>
      <c r="U1132" s="658">
        <v>0</v>
      </c>
      <c r="V1132" s="658">
        <v>0</v>
      </c>
      <c r="W1132" s="658">
        <v>0</v>
      </c>
      <c r="X1132" s="658">
        <v>0</v>
      </c>
      <c r="Y1132" s="658">
        <v>0</v>
      </c>
      <c r="Z1132" s="659">
        <v>0</v>
      </c>
      <c r="AA1132" s="679">
        <v>11.08320228</v>
      </c>
      <c r="AB1132" s="677">
        <v>0</v>
      </c>
      <c r="AC1132" s="677">
        <v>0</v>
      </c>
      <c r="AD1132" s="658">
        <v>0</v>
      </c>
      <c r="AE1132" s="658">
        <v>0</v>
      </c>
      <c r="AF1132" s="658"/>
      <c r="AG1132" s="658"/>
      <c r="AH1132" s="658"/>
      <c r="AI1132" s="658"/>
      <c r="AJ1132" s="658"/>
      <c r="AK1132" s="658"/>
      <c r="AL1132" s="658"/>
      <c r="AM1132" s="658"/>
      <c r="AN1132" s="658">
        <v>3.286</v>
      </c>
      <c r="AO1132" s="658">
        <v>0</v>
      </c>
      <c r="AP1132" s="658">
        <v>0</v>
      </c>
      <c r="AQ1132" s="658">
        <v>0</v>
      </c>
      <c r="AR1132" s="658">
        <v>0</v>
      </c>
      <c r="AS1132" s="658">
        <v>0</v>
      </c>
      <c r="AT1132" s="658">
        <v>3.286</v>
      </c>
      <c r="AU1132" s="658">
        <v>0</v>
      </c>
      <c r="AV1132" s="676">
        <v>0</v>
      </c>
      <c r="AW1132" s="677">
        <v>0</v>
      </c>
      <c r="AX1132" s="677">
        <v>0</v>
      </c>
      <c r="AY1132" s="677">
        <v>0</v>
      </c>
      <c r="AZ1132" s="677">
        <v>0</v>
      </c>
      <c r="BA1132" s="677">
        <v>0</v>
      </c>
      <c r="BB1132" s="677">
        <v>11.08320228</v>
      </c>
      <c r="BC1132" s="677">
        <v>0</v>
      </c>
      <c r="BD1132" s="677">
        <v>0</v>
      </c>
      <c r="BE1132" s="678">
        <v>11.08320228</v>
      </c>
      <c r="BF1132" s="417"/>
      <c r="BG1132" s="408"/>
      <c r="BH1132" s="408"/>
      <c r="BI1132" s="408"/>
      <c r="BJ1132" s="408"/>
      <c r="BK1132" s="408"/>
    </row>
    <row r="1133" spans="1:63" s="390" customFormat="1" ht="12.75">
      <c r="A1133" s="411"/>
      <c r="B1133" s="360" t="s">
        <v>369</v>
      </c>
      <c r="C1133" s="676">
        <v>0</v>
      </c>
      <c r="D1133" s="677">
        <v>0</v>
      </c>
      <c r="E1133" s="677">
        <v>0</v>
      </c>
      <c r="F1133" s="677">
        <v>0</v>
      </c>
      <c r="G1133" s="677">
        <v>0</v>
      </c>
      <c r="H1133" s="677">
        <v>0</v>
      </c>
      <c r="I1133" s="677">
        <v>0</v>
      </c>
      <c r="J1133" s="677">
        <v>0</v>
      </c>
      <c r="K1133" s="677">
        <v>0</v>
      </c>
      <c r="L1133" s="677">
        <v>0</v>
      </c>
      <c r="M1133" s="677">
        <v>0</v>
      </c>
      <c r="N1133" s="678">
        <v>0</v>
      </c>
      <c r="O1133" s="657"/>
      <c r="P1133" s="658"/>
      <c r="Q1133" s="658"/>
      <c r="R1133" s="658"/>
      <c r="S1133" s="658"/>
      <c r="T1133" s="658"/>
      <c r="U1133" s="658"/>
      <c r="V1133" s="658"/>
      <c r="W1133" s="658"/>
      <c r="X1133" s="658"/>
      <c r="Y1133" s="658"/>
      <c r="Z1133" s="659"/>
      <c r="AA1133" s="679">
        <v>0</v>
      </c>
      <c r="AB1133" s="677">
        <v>0</v>
      </c>
      <c r="AC1133" s="677">
        <v>0</v>
      </c>
      <c r="AD1133" s="658">
        <v>0</v>
      </c>
      <c r="AE1133" s="658">
        <v>0</v>
      </c>
      <c r="AF1133" s="658"/>
      <c r="AG1133" s="658"/>
      <c r="AH1133" s="658"/>
      <c r="AI1133" s="658"/>
      <c r="AJ1133" s="658"/>
      <c r="AK1133" s="658"/>
      <c r="AL1133" s="658"/>
      <c r="AM1133" s="658"/>
      <c r="AN1133" s="658">
        <v>0</v>
      </c>
      <c r="AO1133" s="658">
        <v>0</v>
      </c>
      <c r="AP1133" s="658">
        <v>0</v>
      </c>
      <c r="AQ1133" s="658">
        <v>0</v>
      </c>
      <c r="AR1133" s="658">
        <v>0</v>
      </c>
      <c r="AS1133" s="658">
        <v>0</v>
      </c>
      <c r="AT1133" s="658">
        <v>0</v>
      </c>
      <c r="AU1133" s="658">
        <v>0</v>
      </c>
      <c r="AV1133" s="676"/>
      <c r="AW1133" s="677"/>
      <c r="AX1133" s="677"/>
      <c r="AY1133" s="677"/>
      <c r="AZ1133" s="677"/>
      <c r="BA1133" s="677"/>
      <c r="BB1133" s="677"/>
      <c r="BC1133" s="677"/>
      <c r="BD1133" s="677"/>
      <c r="BE1133" s="678">
        <v>0</v>
      </c>
      <c r="BF1133" s="417"/>
      <c r="BG1133" s="408"/>
      <c r="BH1133" s="408"/>
      <c r="BI1133" s="408"/>
      <c r="BJ1133" s="408"/>
      <c r="BK1133" s="408"/>
    </row>
    <row r="1134" spans="1:63" s="390" customFormat="1" ht="12.75">
      <c r="A1134" s="411"/>
      <c r="B1134" s="360" t="s">
        <v>370</v>
      </c>
      <c r="C1134" s="676">
        <v>0</v>
      </c>
      <c r="D1134" s="677">
        <v>0</v>
      </c>
      <c r="E1134" s="677">
        <v>0</v>
      </c>
      <c r="F1134" s="677">
        <v>0</v>
      </c>
      <c r="G1134" s="677">
        <v>0</v>
      </c>
      <c r="H1134" s="677">
        <v>0</v>
      </c>
      <c r="I1134" s="677">
        <v>0</v>
      </c>
      <c r="J1134" s="677">
        <v>0</v>
      </c>
      <c r="K1134" s="677">
        <v>0</v>
      </c>
      <c r="L1134" s="677">
        <v>0</v>
      </c>
      <c r="M1134" s="677">
        <v>0</v>
      </c>
      <c r="N1134" s="678">
        <v>0</v>
      </c>
      <c r="O1134" s="657"/>
      <c r="P1134" s="658"/>
      <c r="Q1134" s="658"/>
      <c r="R1134" s="658"/>
      <c r="S1134" s="658"/>
      <c r="T1134" s="658"/>
      <c r="U1134" s="658"/>
      <c r="V1134" s="658"/>
      <c r="W1134" s="658"/>
      <c r="X1134" s="658"/>
      <c r="Y1134" s="658"/>
      <c r="Z1134" s="659"/>
      <c r="AA1134" s="679">
        <v>0</v>
      </c>
      <c r="AB1134" s="677">
        <v>0</v>
      </c>
      <c r="AC1134" s="677">
        <v>0</v>
      </c>
      <c r="AD1134" s="658">
        <v>0</v>
      </c>
      <c r="AE1134" s="658">
        <v>0</v>
      </c>
      <c r="AF1134" s="658"/>
      <c r="AG1134" s="658"/>
      <c r="AH1134" s="658"/>
      <c r="AI1134" s="658"/>
      <c r="AJ1134" s="658"/>
      <c r="AK1134" s="658"/>
      <c r="AL1134" s="658"/>
      <c r="AM1134" s="658"/>
      <c r="AN1134" s="658">
        <v>0</v>
      </c>
      <c r="AO1134" s="658">
        <v>0</v>
      </c>
      <c r="AP1134" s="658">
        <v>0</v>
      </c>
      <c r="AQ1134" s="658">
        <v>0</v>
      </c>
      <c r="AR1134" s="658">
        <v>0</v>
      </c>
      <c r="AS1134" s="658">
        <v>0</v>
      </c>
      <c r="AT1134" s="658">
        <v>0</v>
      </c>
      <c r="AU1134" s="658">
        <v>0</v>
      </c>
      <c r="AV1134" s="676"/>
      <c r="AW1134" s="677"/>
      <c r="AX1134" s="677"/>
      <c r="AY1134" s="677"/>
      <c r="AZ1134" s="677"/>
      <c r="BA1134" s="677"/>
      <c r="BB1134" s="677"/>
      <c r="BC1134" s="677"/>
      <c r="BD1134" s="677"/>
      <c r="BE1134" s="678">
        <v>0</v>
      </c>
      <c r="BF1134" s="417"/>
      <c r="BG1134" s="408"/>
      <c r="BH1134" s="408"/>
      <c r="BI1134" s="408"/>
      <c r="BJ1134" s="408"/>
      <c r="BK1134" s="408"/>
    </row>
    <row r="1135" spans="1:63" s="390" customFormat="1" ht="12.75">
      <c r="A1135" s="411"/>
      <c r="B1135" s="360" t="s">
        <v>371</v>
      </c>
      <c r="C1135" s="676">
        <v>0</v>
      </c>
      <c r="D1135" s="677">
        <v>0</v>
      </c>
      <c r="E1135" s="677">
        <v>0</v>
      </c>
      <c r="F1135" s="677">
        <v>0</v>
      </c>
      <c r="G1135" s="677">
        <v>2.746</v>
      </c>
      <c r="H1135" s="677">
        <v>0</v>
      </c>
      <c r="I1135" s="677">
        <v>0</v>
      </c>
      <c r="J1135" s="677">
        <v>0</v>
      </c>
      <c r="K1135" s="677">
        <v>0</v>
      </c>
      <c r="L1135" s="677">
        <v>0</v>
      </c>
      <c r="M1135" s="677">
        <v>2.746</v>
      </c>
      <c r="N1135" s="678">
        <v>0</v>
      </c>
      <c r="O1135" s="657"/>
      <c r="P1135" s="658"/>
      <c r="Q1135" s="658"/>
      <c r="R1135" s="658"/>
      <c r="S1135" s="658"/>
      <c r="T1135" s="658"/>
      <c r="U1135" s="658"/>
      <c r="V1135" s="658"/>
      <c r="W1135" s="658"/>
      <c r="X1135" s="658"/>
      <c r="Y1135" s="658"/>
      <c r="Z1135" s="659"/>
      <c r="AA1135" s="679">
        <v>9.87118991</v>
      </c>
      <c r="AB1135" s="677">
        <v>0</v>
      </c>
      <c r="AC1135" s="677">
        <v>0</v>
      </c>
      <c r="AD1135" s="658">
        <v>0</v>
      </c>
      <c r="AE1135" s="658">
        <v>0</v>
      </c>
      <c r="AF1135" s="658"/>
      <c r="AG1135" s="658"/>
      <c r="AH1135" s="658"/>
      <c r="AI1135" s="658"/>
      <c r="AJ1135" s="658"/>
      <c r="AK1135" s="658"/>
      <c r="AL1135" s="658"/>
      <c r="AM1135" s="658"/>
      <c r="AN1135" s="658">
        <v>2.746</v>
      </c>
      <c r="AO1135" s="658">
        <v>0</v>
      </c>
      <c r="AP1135" s="658">
        <v>0</v>
      </c>
      <c r="AQ1135" s="658">
        <v>0</v>
      </c>
      <c r="AR1135" s="658">
        <v>0</v>
      </c>
      <c r="AS1135" s="658">
        <v>0</v>
      </c>
      <c r="AT1135" s="658">
        <v>2.746</v>
      </c>
      <c r="AU1135" s="658">
        <v>0</v>
      </c>
      <c r="AV1135" s="676"/>
      <c r="AW1135" s="677"/>
      <c r="AX1135" s="677"/>
      <c r="AY1135" s="677"/>
      <c r="AZ1135" s="677"/>
      <c r="BA1135" s="677"/>
      <c r="BB1135" s="677">
        <v>9.87118991</v>
      </c>
      <c r="BC1135" s="677"/>
      <c r="BD1135" s="677"/>
      <c r="BE1135" s="678">
        <v>9.87118991</v>
      </c>
      <c r="BF1135" s="417"/>
      <c r="BG1135" s="408"/>
      <c r="BH1135" s="408"/>
      <c r="BI1135" s="408"/>
      <c r="BJ1135" s="408"/>
      <c r="BK1135" s="408"/>
    </row>
    <row r="1136" spans="1:63" s="390" customFormat="1" ht="12.75">
      <c r="A1136" s="411"/>
      <c r="B1136" s="360" t="s">
        <v>372</v>
      </c>
      <c r="C1136" s="676">
        <v>0</v>
      </c>
      <c r="D1136" s="677">
        <v>0</v>
      </c>
      <c r="E1136" s="677">
        <v>0</v>
      </c>
      <c r="F1136" s="677">
        <v>0</v>
      </c>
      <c r="G1136" s="677">
        <v>0.54</v>
      </c>
      <c r="H1136" s="677">
        <v>0</v>
      </c>
      <c r="I1136" s="677">
        <v>0</v>
      </c>
      <c r="J1136" s="677">
        <v>0</v>
      </c>
      <c r="K1136" s="677">
        <v>0</v>
      </c>
      <c r="L1136" s="677">
        <v>0</v>
      </c>
      <c r="M1136" s="677">
        <v>0.54</v>
      </c>
      <c r="N1136" s="678">
        <v>0</v>
      </c>
      <c r="O1136" s="657"/>
      <c r="P1136" s="658"/>
      <c r="Q1136" s="658"/>
      <c r="R1136" s="658"/>
      <c r="S1136" s="658"/>
      <c r="T1136" s="658"/>
      <c r="U1136" s="658"/>
      <c r="V1136" s="658"/>
      <c r="W1136" s="658"/>
      <c r="X1136" s="658"/>
      <c r="Y1136" s="658"/>
      <c r="Z1136" s="659"/>
      <c r="AA1136" s="679">
        <v>1.2120123700000001</v>
      </c>
      <c r="AB1136" s="677">
        <v>0</v>
      </c>
      <c r="AC1136" s="677">
        <v>0</v>
      </c>
      <c r="AD1136" s="658">
        <v>0</v>
      </c>
      <c r="AE1136" s="658">
        <v>0</v>
      </c>
      <c r="AF1136" s="658"/>
      <c r="AG1136" s="658"/>
      <c r="AH1136" s="658"/>
      <c r="AI1136" s="658"/>
      <c r="AJ1136" s="658"/>
      <c r="AK1136" s="658"/>
      <c r="AL1136" s="658"/>
      <c r="AM1136" s="658"/>
      <c r="AN1136" s="658">
        <v>0.54</v>
      </c>
      <c r="AO1136" s="658">
        <v>0</v>
      </c>
      <c r="AP1136" s="658">
        <v>0</v>
      </c>
      <c r="AQ1136" s="658">
        <v>0</v>
      </c>
      <c r="AR1136" s="658">
        <v>0</v>
      </c>
      <c r="AS1136" s="658">
        <v>0</v>
      </c>
      <c r="AT1136" s="658">
        <v>0.54</v>
      </c>
      <c r="AU1136" s="658">
        <v>0</v>
      </c>
      <c r="AV1136" s="676"/>
      <c r="AW1136" s="677"/>
      <c r="AX1136" s="677"/>
      <c r="AY1136" s="677"/>
      <c r="AZ1136" s="677"/>
      <c r="BA1136" s="677"/>
      <c r="BB1136" s="677">
        <v>1.2120123700000001</v>
      </c>
      <c r="BC1136" s="677"/>
      <c r="BD1136" s="677"/>
      <c r="BE1136" s="678">
        <v>1.2120123700000001</v>
      </c>
      <c r="BF1136" s="417"/>
      <c r="BG1136" s="408"/>
      <c r="BH1136" s="408"/>
      <c r="BI1136" s="408"/>
      <c r="BJ1136" s="408"/>
      <c r="BK1136" s="408"/>
    </row>
    <row r="1137" spans="1:63" s="412" customFormat="1" ht="12.75">
      <c r="A1137" s="411"/>
      <c r="B1137" s="360" t="s">
        <v>373</v>
      </c>
      <c r="C1137" s="676">
        <v>0</v>
      </c>
      <c r="D1137" s="677">
        <v>0</v>
      </c>
      <c r="E1137" s="677">
        <v>0</v>
      </c>
      <c r="F1137" s="677">
        <v>0</v>
      </c>
      <c r="G1137" s="677">
        <v>0</v>
      </c>
      <c r="H1137" s="677">
        <v>12.64</v>
      </c>
      <c r="I1137" s="677">
        <v>0</v>
      </c>
      <c r="J1137" s="677">
        <v>0</v>
      </c>
      <c r="K1137" s="677">
        <v>0</v>
      </c>
      <c r="L1137" s="677">
        <v>0</v>
      </c>
      <c r="M1137" s="677">
        <v>0</v>
      </c>
      <c r="N1137" s="678">
        <v>12.64</v>
      </c>
      <c r="O1137" s="657">
        <v>0</v>
      </c>
      <c r="P1137" s="658">
        <v>0</v>
      </c>
      <c r="Q1137" s="658">
        <v>0</v>
      </c>
      <c r="R1137" s="658">
        <v>0</v>
      </c>
      <c r="S1137" s="658">
        <v>0</v>
      </c>
      <c r="T1137" s="658">
        <v>0</v>
      </c>
      <c r="U1137" s="658">
        <v>0</v>
      </c>
      <c r="V1137" s="658">
        <v>0</v>
      </c>
      <c r="W1137" s="658">
        <v>0</v>
      </c>
      <c r="X1137" s="658">
        <v>0</v>
      </c>
      <c r="Y1137" s="658">
        <v>0</v>
      </c>
      <c r="Z1137" s="659">
        <v>0</v>
      </c>
      <c r="AA1137" s="679">
        <v>149.49346226</v>
      </c>
      <c r="AB1137" s="677">
        <v>0</v>
      </c>
      <c r="AC1137" s="677">
        <v>0</v>
      </c>
      <c r="AD1137" s="658">
        <v>0</v>
      </c>
      <c r="AE1137" s="658">
        <v>0</v>
      </c>
      <c r="AF1137" s="658"/>
      <c r="AG1137" s="658"/>
      <c r="AH1137" s="658"/>
      <c r="AI1137" s="658"/>
      <c r="AJ1137" s="658"/>
      <c r="AK1137" s="658"/>
      <c r="AL1137" s="658"/>
      <c r="AM1137" s="658"/>
      <c r="AN1137" s="658">
        <v>0</v>
      </c>
      <c r="AO1137" s="658">
        <v>12.64</v>
      </c>
      <c r="AP1137" s="658">
        <v>0</v>
      </c>
      <c r="AQ1137" s="658">
        <v>0</v>
      </c>
      <c r="AR1137" s="658">
        <v>0</v>
      </c>
      <c r="AS1137" s="658">
        <v>0</v>
      </c>
      <c r="AT1137" s="658">
        <v>0</v>
      </c>
      <c r="AU1137" s="658">
        <v>12.64</v>
      </c>
      <c r="AV1137" s="676">
        <v>0</v>
      </c>
      <c r="AW1137" s="677">
        <v>0</v>
      </c>
      <c r="AX1137" s="677">
        <v>0</v>
      </c>
      <c r="AY1137" s="677">
        <v>0</v>
      </c>
      <c r="AZ1137" s="677">
        <v>0</v>
      </c>
      <c r="BA1137" s="677">
        <v>0</v>
      </c>
      <c r="BB1137" s="677">
        <v>149.49346226</v>
      </c>
      <c r="BC1137" s="677">
        <v>0</v>
      </c>
      <c r="BD1137" s="677">
        <v>0</v>
      </c>
      <c r="BE1137" s="678">
        <v>149.49346226</v>
      </c>
      <c r="BF1137" s="417"/>
      <c r="BG1137" s="408"/>
      <c r="BH1137" s="408"/>
      <c r="BI1137" s="408"/>
      <c r="BJ1137" s="408"/>
      <c r="BK1137" s="408"/>
    </row>
    <row r="1138" spans="1:63" s="390" customFormat="1" ht="12.75">
      <c r="A1138" s="411"/>
      <c r="B1138" s="360" t="s">
        <v>374</v>
      </c>
      <c r="C1138" s="676">
        <v>0</v>
      </c>
      <c r="D1138" s="677">
        <v>0</v>
      </c>
      <c r="E1138" s="677">
        <v>0</v>
      </c>
      <c r="F1138" s="677">
        <v>0</v>
      </c>
      <c r="G1138" s="677">
        <v>0</v>
      </c>
      <c r="H1138" s="677">
        <v>0</v>
      </c>
      <c r="I1138" s="677">
        <v>0</v>
      </c>
      <c r="J1138" s="677">
        <v>0</v>
      </c>
      <c r="K1138" s="677">
        <v>0</v>
      </c>
      <c r="L1138" s="677">
        <v>0</v>
      </c>
      <c r="M1138" s="677">
        <v>0</v>
      </c>
      <c r="N1138" s="678">
        <v>0</v>
      </c>
      <c r="O1138" s="657"/>
      <c r="P1138" s="658"/>
      <c r="Q1138" s="658"/>
      <c r="R1138" s="658"/>
      <c r="S1138" s="658"/>
      <c r="T1138" s="658"/>
      <c r="U1138" s="658"/>
      <c r="V1138" s="658"/>
      <c r="W1138" s="658"/>
      <c r="X1138" s="658"/>
      <c r="Y1138" s="658"/>
      <c r="Z1138" s="659"/>
      <c r="AA1138" s="679">
        <v>0</v>
      </c>
      <c r="AB1138" s="677">
        <v>0</v>
      </c>
      <c r="AC1138" s="677">
        <v>0</v>
      </c>
      <c r="AD1138" s="658">
        <v>0</v>
      </c>
      <c r="AE1138" s="658">
        <v>0</v>
      </c>
      <c r="AF1138" s="658"/>
      <c r="AG1138" s="658"/>
      <c r="AH1138" s="658"/>
      <c r="AI1138" s="658"/>
      <c r="AJ1138" s="658"/>
      <c r="AK1138" s="658"/>
      <c r="AL1138" s="658"/>
      <c r="AM1138" s="658"/>
      <c r="AN1138" s="658">
        <v>0</v>
      </c>
      <c r="AO1138" s="658">
        <v>0</v>
      </c>
      <c r="AP1138" s="658">
        <v>0</v>
      </c>
      <c r="AQ1138" s="658">
        <v>0</v>
      </c>
      <c r="AR1138" s="658">
        <v>0</v>
      </c>
      <c r="AS1138" s="658">
        <v>0</v>
      </c>
      <c r="AT1138" s="658">
        <v>0</v>
      </c>
      <c r="AU1138" s="658">
        <v>0</v>
      </c>
      <c r="AV1138" s="676"/>
      <c r="AW1138" s="677"/>
      <c r="AX1138" s="677"/>
      <c r="AY1138" s="677"/>
      <c r="AZ1138" s="677"/>
      <c r="BA1138" s="677"/>
      <c r="BB1138" s="677"/>
      <c r="BC1138" s="677"/>
      <c r="BD1138" s="677"/>
      <c r="BE1138" s="678">
        <v>0</v>
      </c>
      <c r="BF1138" s="417"/>
      <c r="BG1138" s="408"/>
      <c r="BH1138" s="408"/>
      <c r="BI1138" s="408"/>
      <c r="BJ1138" s="408"/>
      <c r="BK1138" s="408"/>
    </row>
    <row r="1139" spans="1:63" s="390" customFormat="1" ht="12.75">
      <c r="A1139" s="411"/>
      <c r="B1139" s="360" t="s">
        <v>375</v>
      </c>
      <c r="C1139" s="676">
        <v>0</v>
      </c>
      <c r="D1139" s="677">
        <v>0</v>
      </c>
      <c r="E1139" s="677">
        <v>0</v>
      </c>
      <c r="F1139" s="677">
        <v>0</v>
      </c>
      <c r="G1139" s="677">
        <v>0</v>
      </c>
      <c r="H1139" s="677">
        <v>0</v>
      </c>
      <c r="I1139" s="677">
        <v>0</v>
      </c>
      <c r="J1139" s="677">
        <v>0</v>
      </c>
      <c r="K1139" s="677">
        <v>0</v>
      </c>
      <c r="L1139" s="677">
        <v>0</v>
      </c>
      <c r="M1139" s="677">
        <v>0</v>
      </c>
      <c r="N1139" s="678">
        <v>0</v>
      </c>
      <c r="O1139" s="657"/>
      <c r="P1139" s="658"/>
      <c r="Q1139" s="658"/>
      <c r="R1139" s="658"/>
      <c r="S1139" s="658"/>
      <c r="T1139" s="658"/>
      <c r="U1139" s="658"/>
      <c r="V1139" s="658"/>
      <c r="W1139" s="658"/>
      <c r="X1139" s="658"/>
      <c r="Y1139" s="658"/>
      <c r="Z1139" s="659"/>
      <c r="AA1139" s="679">
        <v>0</v>
      </c>
      <c r="AB1139" s="677">
        <v>0</v>
      </c>
      <c r="AC1139" s="677">
        <v>0</v>
      </c>
      <c r="AD1139" s="658">
        <v>0</v>
      </c>
      <c r="AE1139" s="658">
        <v>0</v>
      </c>
      <c r="AF1139" s="658"/>
      <c r="AG1139" s="658"/>
      <c r="AH1139" s="658"/>
      <c r="AI1139" s="658"/>
      <c r="AJ1139" s="658"/>
      <c r="AK1139" s="658"/>
      <c r="AL1139" s="658"/>
      <c r="AM1139" s="658"/>
      <c r="AN1139" s="658">
        <v>0</v>
      </c>
      <c r="AO1139" s="658">
        <v>0</v>
      </c>
      <c r="AP1139" s="658">
        <v>0</v>
      </c>
      <c r="AQ1139" s="658">
        <v>0</v>
      </c>
      <c r="AR1139" s="658">
        <v>0</v>
      </c>
      <c r="AS1139" s="658">
        <v>0</v>
      </c>
      <c r="AT1139" s="658">
        <v>0</v>
      </c>
      <c r="AU1139" s="658">
        <v>0</v>
      </c>
      <c r="AV1139" s="676"/>
      <c r="AW1139" s="677"/>
      <c r="AX1139" s="677"/>
      <c r="AY1139" s="677"/>
      <c r="AZ1139" s="677"/>
      <c r="BA1139" s="677"/>
      <c r="BB1139" s="677"/>
      <c r="BC1139" s="677"/>
      <c r="BD1139" s="677"/>
      <c r="BE1139" s="678">
        <v>0</v>
      </c>
      <c r="BF1139" s="417"/>
      <c r="BG1139" s="408"/>
      <c r="BH1139" s="408"/>
      <c r="BI1139" s="408"/>
      <c r="BJ1139" s="408"/>
      <c r="BK1139" s="408"/>
    </row>
    <row r="1140" spans="1:63" s="390" customFormat="1" ht="12.75">
      <c r="A1140" s="411"/>
      <c r="B1140" s="360" t="s">
        <v>376</v>
      </c>
      <c r="C1140" s="676">
        <v>0</v>
      </c>
      <c r="D1140" s="677">
        <v>0</v>
      </c>
      <c r="E1140" s="677">
        <v>0</v>
      </c>
      <c r="F1140" s="677">
        <v>0</v>
      </c>
      <c r="G1140" s="677">
        <v>0</v>
      </c>
      <c r="H1140" s="677">
        <v>12.64</v>
      </c>
      <c r="I1140" s="677">
        <v>0</v>
      </c>
      <c r="J1140" s="677">
        <v>0</v>
      </c>
      <c r="K1140" s="677">
        <v>0</v>
      </c>
      <c r="L1140" s="677">
        <v>0</v>
      </c>
      <c r="M1140" s="677">
        <v>0</v>
      </c>
      <c r="N1140" s="678">
        <v>12.64</v>
      </c>
      <c r="O1140" s="657"/>
      <c r="P1140" s="658"/>
      <c r="Q1140" s="658"/>
      <c r="R1140" s="658"/>
      <c r="S1140" s="658"/>
      <c r="T1140" s="658"/>
      <c r="U1140" s="658"/>
      <c r="V1140" s="658"/>
      <c r="W1140" s="658"/>
      <c r="X1140" s="658"/>
      <c r="Y1140" s="658"/>
      <c r="Z1140" s="659"/>
      <c r="AA1140" s="679">
        <v>149.49346226</v>
      </c>
      <c r="AB1140" s="677">
        <v>0</v>
      </c>
      <c r="AC1140" s="677">
        <v>0</v>
      </c>
      <c r="AD1140" s="658">
        <v>0</v>
      </c>
      <c r="AE1140" s="658">
        <v>0</v>
      </c>
      <c r="AF1140" s="658"/>
      <c r="AG1140" s="658"/>
      <c r="AH1140" s="658"/>
      <c r="AI1140" s="658"/>
      <c r="AJ1140" s="658"/>
      <c r="AK1140" s="658"/>
      <c r="AL1140" s="658"/>
      <c r="AM1140" s="658"/>
      <c r="AN1140" s="658">
        <v>0</v>
      </c>
      <c r="AO1140" s="658">
        <v>12.64</v>
      </c>
      <c r="AP1140" s="658">
        <v>0</v>
      </c>
      <c r="AQ1140" s="658">
        <v>0</v>
      </c>
      <c r="AR1140" s="658">
        <v>0</v>
      </c>
      <c r="AS1140" s="658">
        <v>0</v>
      </c>
      <c r="AT1140" s="658">
        <v>0</v>
      </c>
      <c r="AU1140" s="658">
        <v>12.64</v>
      </c>
      <c r="AV1140" s="676"/>
      <c r="AW1140" s="677"/>
      <c r="AX1140" s="677"/>
      <c r="AY1140" s="677"/>
      <c r="AZ1140" s="677"/>
      <c r="BA1140" s="677"/>
      <c r="BB1140" s="677">
        <v>149.49346226</v>
      </c>
      <c r="BC1140" s="677"/>
      <c r="BD1140" s="677"/>
      <c r="BE1140" s="678">
        <v>149.49346226</v>
      </c>
      <c r="BF1140" s="417"/>
      <c r="BG1140" s="408"/>
      <c r="BH1140" s="408"/>
      <c r="BI1140" s="408"/>
      <c r="BJ1140" s="408"/>
      <c r="BK1140" s="408"/>
    </row>
    <row r="1141" spans="1:63" s="390" customFormat="1" ht="12.75">
      <c r="A1141" s="411"/>
      <c r="B1141" s="360" t="s">
        <v>377</v>
      </c>
      <c r="C1141" s="676">
        <v>0</v>
      </c>
      <c r="D1141" s="677">
        <v>0</v>
      </c>
      <c r="E1141" s="677">
        <v>0</v>
      </c>
      <c r="F1141" s="677">
        <v>0</v>
      </c>
      <c r="G1141" s="677">
        <v>0</v>
      </c>
      <c r="H1141" s="677">
        <v>0</v>
      </c>
      <c r="I1141" s="677">
        <v>0</v>
      </c>
      <c r="J1141" s="677">
        <v>0</v>
      </c>
      <c r="K1141" s="677">
        <v>0</v>
      </c>
      <c r="L1141" s="677">
        <v>0</v>
      </c>
      <c r="M1141" s="677">
        <v>0</v>
      </c>
      <c r="N1141" s="678">
        <v>0</v>
      </c>
      <c r="O1141" s="657"/>
      <c r="P1141" s="658"/>
      <c r="Q1141" s="658"/>
      <c r="R1141" s="658"/>
      <c r="S1141" s="658"/>
      <c r="T1141" s="658"/>
      <c r="U1141" s="658"/>
      <c r="V1141" s="658"/>
      <c r="W1141" s="658"/>
      <c r="X1141" s="658"/>
      <c r="Y1141" s="658"/>
      <c r="Z1141" s="659"/>
      <c r="AA1141" s="679">
        <v>0</v>
      </c>
      <c r="AB1141" s="677">
        <v>0</v>
      </c>
      <c r="AC1141" s="677">
        <v>0</v>
      </c>
      <c r="AD1141" s="658">
        <v>0</v>
      </c>
      <c r="AE1141" s="658">
        <v>0</v>
      </c>
      <c r="AF1141" s="658"/>
      <c r="AG1141" s="658"/>
      <c r="AH1141" s="658"/>
      <c r="AI1141" s="658"/>
      <c r="AJ1141" s="658"/>
      <c r="AK1141" s="658"/>
      <c r="AL1141" s="658"/>
      <c r="AM1141" s="658"/>
      <c r="AN1141" s="658">
        <v>0</v>
      </c>
      <c r="AO1141" s="658">
        <v>0</v>
      </c>
      <c r="AP1141" s="658">
        <v>0</v>
      </c>
      <c r="AQ1141" s="658">
        <v>0</v>
      </c>
      <c r="AR1141" s="658">
        <v>0</v>
      </c>
      <c r="AS1141" s="658">
        <v>0</v>
      </c>
      <c r="AT1141" s="658">
        <v>0</v>
      </c>
      <c r="AU1141" s="658">
        <v>0</v>
      </c>
      <c r="AV1141" s="676"/>
      <c r="AW1141" s="677"/>
      <c r="AX1141" s="677"/>
      <c r="AY1141" s="677"/>
      <c r="AZ1141" s="677"/>
      <c r="BA1141" s="677"/>
      <c r="BB1141" s="677"/>
      <c r="BC1141" s="677"/>
      <c r="BD1141" s="677"/>
      <c r="BE1141" s="678">
        <v>0</v>
      </c>
      <c r="BF1141" s="417"/>
      <c r="BG1141" s="408"/>
      <c r="BH1141" s="408"/>
      <c r="BI1141" s="408"/>
      <c r="BJ1141" s="408"/>
      <c r="BK1141" s="408"/>
    </row>
    <row r="1142" spans="1:63" s="390" customFormat="1" ht="12.75">
      <c r="A1142" s="411"/>
      <c r="B1142" s="360" t="s">
        <v>67</v>
      </c>
      <c r="C1142" s="676">
        <v>0</v>
      </c>
      <c r="D1142" s="677">
        <v>0</v>
      </c>
      <c r="E1142" s="677">
        <v>0</v>
      </c>
      <c r="F1142" s="677">
        <v>0</v>
      </c>
      <c r="G1142" s="677">
        <v>0</v>
      </c>
      <c r="H1142" s="677">
        <v>0</v>
      </c>
      <c r="I1142" s="677">
        <v>0</v>
      </c>
      <c r="J1142" s="677">
        <v>0</v>
      </c>
      <c r="K1142" s="677">
        <v>0</v>
      </c>
      <c r="L1142" s="677">
        <v>0</v>
      </c>
      <c r="M1142" s="677">
        <v>0</v>
      </c>
      <c r="N1142" s="678">
        <v>0</v>
      </c>
      <c r="O1142" s="657"/>
      <c r="P1142" s="658"/>
      <c r="Q1142" s="658"/>
      <c r="R1142" s="658"/>
      <c r="S1142" s="658"/>
      <c r="T1142" s="658"/>
      <c r="U1142" s="658"/>
      <c r="V1142" s="658"/>
      <c r="W1142" s="658"/>
      <c r="X1142" s="658"/>
      <c r="Y1142" s="658"/>
      <c r="Z1142" s="659"/>
      <c r="AA1142" s="679">
        <v>0</v>
      </c>
      <c r="AB1142" s="677">
        <v>0</v>
      </c>
      <c r="AC1142" s="677">
        <v>0</v>
      </c>
      <c r="AD1142" s="658">
        <v>0</v>
      </c>
      <c r="AE1142" s="658">
        <v>0</v>
      </c>
      <c r="AF1142" s="658"/>
      <c r="AG1142" s="658"/>
      <c r="AH1142" s="658"/>
      <c r="AI1142" s="658"/>
      <c r="AJ1142" s="658"/>
      <c r="AK1142" s="658"/>
      <c r="AL1142" s="658"/>
      <c r="AM1142" s="658"/>
      <c r="AN1142" s="658">
        <v>0</v>
      </c>
      <c r="AO1142" s="658">
        <v>0</v>
      </c>
      <c r="AP1142" s="658">
        <v>0</v>
      </c>
      <c r="AQ1142" s="658">
        <v>0</v>
      </c>
      <c r="AR1142" s="658">
        <v>0</v>
      </c>
      <c r="AS1142" s="658">
        <v>0</v>
      </c>
      <c r="AT1142" s="658">
        <v>0</v>
      </c>
      <c r="AU1142" s="658">
        <v>0</v>
      </c>
      <c r="AV1142" s="676"/>
      <c r="AW1142" s="677"/>
      <c r="AX1142" s="677"/>
      <c r="AY1142" s="677"/>
      <c r="AZ1142" s="677"/>
      <c r="BA1142" s="677"/>
      <c r="BB1142" s="677"/>
      <c r="BC1142" s="677"/>
      <c r="BD1142" s="677"/>
      <c r="BE1142" s="678">
        <v>0</v>
      </c>
      <c r="BF1142" s="417"/>
      <c r="BG1142" s="408"/>
      <c r="BH1142" s="408"/>
      <c r="BI1142" s="408"/>
      <c r="BJ1142" s="408"/>
      <c r="BK1142" s="408"/>
    </row>
    <row r="1143" spans="1:63" s="416" customFormat="1" ht="45" customHeight="1">
      <c r="A1143" s="411">
        <v>44</v>
      </c>
      <c r="B1143" s="670" t="s">
        <v>116</v>
      </c>
      <c r="C1143" s="657">
        <v>0</v>
      </c>
      <c r="D1143" s="658">
        <v>0</v>
      </c>
      <c r="E1143" s="658">
        <v>6.5419999999999998</v>
      </c>
      <c r="F1143" s="658">
        <v>0.8</v>
      </c>
      <c r="G1143" s="658">
        <v>0</v>
      </c>
      <c r="H1143" s="658">
        <v>0</v>
      </c>
      <c r="I1143" s="658">
        <v>0</v>
      </c>
      <c r="J1143" s="658">
        <v>0</v>
      </c>
      <c r="K1143" s="658">
        <v>0</v>
      </c>
      <c r="L1143" s="658">
        <v>0</v>
      </c>
      <c r="M1143" s="658">
        <v>6.5419999999999998</v>
      </c>
      <c r="N1143" s="659">
        <v>0.8</v>
      </c>
      <c r="O1143" s="689">
        <v>0</v>
      </c>
      <c r="P1143" s="690">
        <v>0</v>
      </c>
      <c r="Q1143" s="690">
        <v>0</v>
      </c>
      <c r="R1143" s="690">
        <v>0</v>
      </c>
      <c r="S1143" s="690">
        <v>0</v>
      </c>
      <c r="T1143" s="690">
        <v>0</v>
      </c>
      <c r="U1143" s="690">
        <v>0</v>
      </c>
      <c r="V1143" s="690">
        <v>0</v>
      </c>
      <c r="W1143" s="690">
        <v>0</v>
      </c>
      <c r="X1143" s="690">
        <v>0</v>
      </c>
      <c r="Y1143" s="690">
        <v>0</v>
      </c>
      <c r="Z1143" s="691">
        <v>0</v>
      </c>
      <c r="AA1143" s="674">
        <v>44.192407010000004</v>
      </c>
      <c r="AB1143" s="677">
        <v>0</v>
      </c>
      <c r="AC1143" s="677">
        <v>0</v>
      </c>
      <c r="AD1143" s="690">
        <v>6.5419999999999998</v>
      </c>
      <c r="AE1143" s="690">
        <v>0.8</v>
      </c>
      <c r="AF1143" s="690"/>
      <c r="AG1143" s="690"/>
      <c r="AH1143" s="690"/>
      <c r="AI1143" s="690"/>
      <c r="AJ1143" s="690"/>
      <c r="AK1143" s="690"/>
      <c r="AL1143" s="690">
        <v>6.5419999999999998</v>
      </c>
      <c r="AM1143" s="690">
        <v>0.8</v>
      </c>
      <c r="AN1143" s="690">
        <v>0</v>
      </c>
      <c r="AO1143" s="690">
        <v>0</v>
      </c>
      <c r="AP1143" s="690">
        <v>0</v>
      </c>
      <c r="AQ1143" s="690">
        <v>0</v>
      </c>
      <c r="AR1143" s="690">
        <v>0</v>
      </c>
      <c r="AS1143" s="690">
        <v>0</v>
      </c>
      <c r="AT1143" s="690">
        <v>6.5419999999999998</v>
      </c>
      <c r="AU1143" s="690">
        <v>0.8</v>
      </c>
      <c r="AV1143" s="657">
        <v>0</v>
      </c>
      <c r="AW1143" s="658">
        <v>44.192407010000004</v>
      </c>
      <c r="AX1143" s="658">
        <v>0</v>
      </c>
      <c r="AY1143" s="658">
        <v>0</v>
      </c>
      <c r="AZ1143" s="658">
        <v>0</v>
      </c>
      <c r="BA1143" s="658">
        <v>44.192407010000004</v>
      </c>
      <c r="BB1143" s="658">
        <v>0</v>
      </c>
      <c r="BC1143" s="658">
        <v>0</v>
      </c>
      <c r="BD1143" s="658">
        <v>0</v>
      </c>
      <c r="BE1143" s="673">
        <v>44.192407010000004</v>
      </c>
      <c r="BF1143" s="417"/>
    </row>
    <row r="1144" spans="1:63" s="390" customFormat="1" ht="12.75">
      <c r="A1144" s="411"/>
      <c r="B1144" s="360" t="s">
        <v>361</v>
      </c>
      <c r="C1144" s="676">
        <v>0</v>
      </c>
      <c r="D1144" s="677">
        <v>0</v>
      </c>
      <c r="E1144" s="677">
        <v>6.5419999999999998</v>
      </c>
      <c r="F1144" s="677">
        <v>0.8</v>
      </c>
      <c r="G1144" s="677">
        <v>0</v>
      </c>
      <c r="H1144" s="677">
        <v>0</v>
      </c>
      <c r="I1144" s="677">
        <v>0</v>
      </c>
      <c r="J1144" s="677">
        <v>0</v>
      </c>
      <c r="K1144" s="677">
        <v>0</v>
      </c>
      <c r="L1144" s="677">
        <v>0</v>
      </c>
      <c r="M1144" s="677">
        <v>6.5419999999999998</v>
      </c>
      <c r="N1144" s="678">
        <v>0.8</v>
      </c>
      <c r="O1144" s="657">
        <v>0</v>
      </c>
      <c r="P1144" s="658">
        <v>0</v>
      </c>
      <c r="Q1144" s="658">
        <v>0</v>
      </c>
      <c r="R1144" s="658">
        <v>0</v>
      </c>
      <c r="S1144" s="658">
        <v>0</v>
      </c>
      <c r="T1144" s="658">
        <v>0</v>
      </c>
      <c r="U1144" s="658">
        <v>0</v>
      </c>
      <c r="V1144" s="658">
        <v>0</v>
      </c>
      <c r="W1144" s="658">
        <v>0</v>
      </c>
      <c r="X1144" s="658">
        <v>0</v>
      </c>
      <c r="Y1144" s="658">
        <v>0</v>
      </c>
      <c r="Z1144" s="659">
        <v>0</v>
      </c>
      <c r="AA1144" s="679">
        <v>44.192407010000004</v>
      </c>
      <c r="AB1144" s="677">
        <v>0</v>
      </c>
      <c r="AC1144" s="677">
        <v>0</v>
      </c>
      <c r="AD1144" s="658">
        <v>6.5419999999999998</v>
      </c>
      <c r="AE1144" s="658">
        <v>0.8</v>
      </c>
      <c r="AF1144" s="658"/>
      <c r="AG1144" s="658"/>
      <c r="AH1144" s="658"/>
      <c r="AI1144" s="658"/>
      <c r="AJ1144" s="658"/>
      <c r="AK1144" s="658"/>
      <c r="AL1144" s="658">
        <v>6.5419999999999998</v>
      </c>
      <c r="AM1144" s="658">
        <v>0.8</v>
      </c>
      <c r="AN1144" s="658">
        <v>0</v>
      </c>
      <c r="AO1144" s="658">
        <v>0</v>
      </c>
      <c r="AP1144" s="658">
        <v>0</v>
      </c>
      <c r="AQ1144" s="658">
        <v>0</v>
      </c>
      <c r="AR1144" s="658">
        <v>0</v>
      </c>
      <c r="AS1144" s="658">
        <v>0</v>
      </c>
      <c r="AT1144" s="658">
        <v>6.5419999999999998</v>
      </c>
      <c r="AU1144" s="658">
        <v>0.8</v>
      </c>
      <c r="AV1144" s="676">
        <v>0</v>
      </c>
      <c r="AW1144" s="677">
        <v>44.192407010000004</v>
      </c>
      <c r="AX1144" s="677">
        <v>0</v>
      </c>
      <c r="AY1144" s="677">
        <v>0</v>
      </c>
      <c r="AZ1144" s="677">
        <v>0</v>
      </c>
      <c r="BA1144" s="677">
        <v>44.192407010000004</v>
      </c>
      <c r="BB1144" s="677">
        <v>0</v>
      </c>
      <c r="BC1144" s="677">
        <v>0</v>
      </c>
      <c r="BD1144" s="677">
        <v>0</v>
      </c>
      <c r="BE1144" s="678">
        <v>44.192407010000004</v>
      </c>
      <c r="BF1144" s="417"/>
      <c r="BG1144" s="408"/>
      <c r="BH1144" s="408"/>
      <c r="BI1144" s="408"/>
      <c r="BJ1144" s="408"/>
      <c r="BK1144" s="408"/>
    </row>
    <row r="1145" spans="1:63" s="390" customFormat="1" ht="12.75">
      <c r="A1145" s="411"/>
      <c r="B1145" s="360" t="s">
        <v>362</v>
      </c>
      <c r="C1145" s="676">
        <v>0</v>
      </c>
      <c r="D1145" s="677">
        <v>0</v>
      </c>
      <c r="E1145" s="677">
        <v>6.5419999999999998</v>
      </c>
      <c r="F1145" s="677">
        <v>0</v>
      </c>
      <c r="G1145" s="677">
        <v>0</v>
      </c>
      <c r="H1145" s="677">
        <v>0</v>
      </c>
      <c r="I1145" s="677">
        <v>0</v>
      </c>
      <c r="J1145" s="677">
        <v>0</v>
      </c>
      <c r="K1145" s="677">
        <v>0</v>
      </c>
      <c r="L1145" s="677">
        <v>0</v>
      </c>
      <c r="M1145" s="677">
        <v>6.5419999999999998</v>
      </c>
      <c r="N1145" s="678">
        <v>0</v>
      </c>
      <c r="O1145" s="657">
        <v>0</v>
      </c>
      <c r="P1145" s="658">
        <v>0</v>
      </c>
      <c r="Q1145" s="658">
        <v>0</v>
      </c>
      <c r="R1145" s="658">
        <v>0</v>
      </c>
      <c r="S1145" s="658">
        <v>0</v>
      </c>
      <c r="T1145" s="658">
        <v>0</v>
      </c>
      <c r="U1145" s="658">
        <v>0</v>
      </c>
      <c r="V1145" s="658">
        <v>0</v>
      </c>
      <c r="W1145" s="658">
        <v>0</v>
      </c>
      <c r="X1145" s="658">
        <v>0</v>
      </c>
      <c r="Y1145" s="658">
        <v>0</v>
      </c>
      <c r="Z1145" s="659">
        <v>0</v>
      </c>
      <c r="AA1145" s="679">
        <v>33.585220500000005</v>
      </c>
      <c r="AB1145" s="677">
        <v>0</v>
      </c>
      <c r="AC1145" s="677">
        <v>0</v>
      </c>
      <c r="AD1145" s="658">
        <v>6.5419999999999998</v>
      </c>
      <c r="AE1145" s="658">
        <v>0</v>
      </c>
      <c r="AF1145" s="658"/>
      <c r="AG1145" s="658"/>
      <c r="AH1145" s="658"/>
      <c r="AI1145" s="658"/>
      <c r="AJ1145" s="658"/>
      <c r="AK1145" s="658"/>
      <c r="AL1145" s="658">
        <v>6.5419999999999998</v>
      </c>
      <c r="AM1145" s="658">
        <v>0</v>
      </c>
      <c r="AN1145" s="658">
        <v>0</v>
      </c>
      <c r="AO1145" s="658">
        <v>0</v>
      </c>
      <c r="AP1145" s="658">
        <v>0</v>
      </c>
      <c r="AQ1145" s="658">
        <v>0</v>
      </c>
      <c r="AR1145" s="658">
        <v>0</v>
      </c>
      <c r="AS1145" s="658">
        <v>0</v>
      </c>
      <c r="AT1145" s="658">
        <v>6.5419999999999998</v>
      </c>
      <c r="AU1145" s="658">
        <v>0</v>
      </c>
      <c r="AV1145" s="676">
        <v>0</v>
      </c>
      <c r="AW1145" s="677">
        <v>33.585220500000005</v>
      </c>
      <c r="AX1145" s="677">
        <v>0</v>
      </c>
      <c r="AY1145" s="677">
        <v>0</v>
      </c>
      <c r="AZ1145" s="677">
        <v>0</v>
      </c>
      <c r="BA1145" s="677">
        <v>33.585220500000005</v>
      </c>
      <c r="BB1145" s="677">
        <v>0</v>
      </c>
      <c r="BC1145" s="677">
        <v>0</v>
      </c>
      <c r="BD1145" s="677">
        <v>0</v>
      </c>
      <c r="BE1145" s="678">
        <v>33.585220500000005</v>
      </c>
      <c r="BF1145" s="417"/>
      <c r="BG1145" s="408"/>
      <c r="BH1145" s="408"/>
      <c r="BI1145" s="408"/>
      <c r="BJ1145" s="408"/>
      <c r="BK1145" s="408"/>
    </row>
    <row r="1146" spans="1:63" s="412" customFormat="1" ht="12.75">
      <c r="A1146" s="411"/>
      <c r="B1146" s="360" t="s">
        <v>363</v>
      </c>
      <c r="C1146" s="676">
        <v>0</v>
      </c>
      <c r="D1146" s="677">
        <v>0</v>
      </c>
      <c r="E1146" s="677">
        <v>5.8120000000000003</v>
      </c>
      <c r="F1146" s="677">
        <v>0</v>
      </c>
      <c r="G1146" s="677">
        <v>0</v>
      </c>
      <c r="H1146" s="677">
        <v>0</v>
      </c>
      <c r="I1146" s="677">
        <v>0</v>
      </c>
      <c r="J1146" s="677">
        <v>0</v>
      </c>
      <c r="K1146" s="677">
        <v>0</v>
      </c>
      <c r="L1146" s="677">
        <v>0</v>
      </c>
      <c r="M1146" s="677">
        <v>5.8120000000000003</v>
      </c>
      <c r="N1146" s="678">
        <v>0</v>
      </c>
      <c r="O1146" s="657">
        <v>0</v>
      </c>
      <c r="P1146" s="658">
        <v>0</v>
      </c>
      <c r="Q1146" s="658">
        <v>0</v>
      </c>
      <c r="R1146" s="658">
        <v>0</v>
      </c>
      <c r="S1146" s="658">
        <v>0</v>
      </c>
      <c r="T1146" s="658">
        <v>0</v>
      </c>
      <c r="U1146" s="658">
        <v>0</v>
      </c>
      <c r="V1146" s="658">
        <v>0</v>
      </c>
      <c r="W1146" s="658">
        <v>0</v>
      </c>
      <c r="X1146" s="658">
        <v>0</v>
      </c>
      <c r="Y1146" s="658">
        <v>0</v>
      </c>
      <c r="Z1146" s="659">
        <v>0</v>
      </c>
      <c r="AA1146" s="679">
        <v>29.366559550000002</v>
      </c>
      <c r="AB1146" s="677">
        <v>0</v>
      </c>
      <c r="AC1146" s="677">
        <v>0</v>
      </c>
      <c r="AD1146" s="658">
        <v>5.8120000000000003</v>
      </c>
      <c r="AE1146" s="658">
        <v>0</v>
      </c>
      <c r="AF1146" s="658"/>
      <c r="AG1146" s="658"/>
      <c r="AH1146" s="658"/>
      <c r="AI1146" s="658"/>
      <c r="AJ1146" s="658"/>
      <c r="AK1146" s="658"/>
      <c r="AL1146" s="658">
        <v>5.8120000000000003</v>
      </c>
      <c r="AM1146" s="658">
        <v>0</v>
      </c>
      <c r="AN1146" s="658">
        <v>0</v>
      </c>
      <c r="AO1146" s="658">
        <v>0</v>
      </c>
      <c r="AP1146" s="658">
        <v>0</v>
      </c>
      <c r="AQ1146" s="658">
        <v>0</v>
      </c>
      <c r="AR1146" s="658">
        <v>0</v>
      </c>
      <c r="AS1146" s="658">
        <v>0</v>
      </c>
      <c r="AT1146" s="658">
        <v>5.8120000000000003</v>
      </c>
      <c r="AU1146" s="658">
        <v>0</v>
      </c>
      <c r="AV1146" s="676">
        <v>0</v>
      </c>
      <c r="AW1146" s="677">
        <v>29.366559550000002</v>
      </c>
      <c r="AX1146" s="677">
        <v>0</v>
      </c>
      <c r="AY1146" s="677">
        <v>0</v>
      </c>
      <c r="AZ1146" s="677">
        <v>0</v>
      </c>
      <c r="BA1146" s="677">
        <v>29.366559550000002</v>
      </c>
      <c r="BB1146" s="677">
        <v>0</v>
      </c>
      <c r="BC1146" s="677">
        <v>0</v>
      </c>
      <c r="BD1146" s="677">
        <v>0</v>
      </c>
      <c r="BE1146" s="678">
        <v>29.366559550000002</v>
      </c>
      <c r="BF1146" s="417"/>
      <c r="BG1146" s="408"/>
      <c r="BH1146" s="408"/>
      <c r="BI1146" s="408"/>
      <c r="BJ1146" s="408"/>
      <c r="BK1146" s="408"/>
    </row>
    <row r="1147" spans="1:63" s="390" customFormat="1" ht="12.75">
      <c r="A1147" s="411"/>
      <c r="B1147" s="360" t="s">
        <v>364</v>
      </c>
      <c r="C1147" s="676">
        <v>0</v>
      </c>
      <c r="D1147" s="677">
        <v>0</v>
      </c>
      <c r="E1147" s="677">
        <v>0</v>
      </c>
      <c r="F1147" s="677">
        <v>0</v>
      </c>
      <c r="G1147" s="677">
        <v>0</v>
      </c>
      <c r="H1147" s="677">
        <v>0</v>
      </c>
      <c r="I1147" s="677">
        <v>0</v>
      </c>
      <c r="J1147" s="677">
        <v>0</v>
      </c>
      <c r="K1147" s="677">
        <v>0</v>
      </c>
      <c r="L1147" s="677">
        <v>0</v>
      </c>
      <c r="M1147" s="677">
        <v>0</v>
      </c>
      <c r="N1147" s="678">
        <v>0</v>
      </c>
      <c r="O1147" s="657"/>
      <c r="P1147" s="658"/>
      <c r="Q1147" s="658"/>
      <c r="R1147" s="658"/>
      <c r="S1147" s="658"/>
      <c r="T1147" s="658"/>
      <c r="U1147" s="658"/>
      <c r="V1147" s="658"/>
      <c r="W1147" s="658"/>
      <c r="X1147" s="658"/>
      <c r="Y1147" s="658"/>
      <c r="Z1147" s="659"/>
      <c r="AA1147" s="679">
        <v>0</v>
      </c>
      <c r="AB1147" s="677">
        <v>0</v>
      </c>
      <c r="AC1147" s="677">
        <v>0</v>
      </c>
      <c r="AD1147" s="658">
        <v>0</v>
      </c>
      <c r="AE1147" s="658">
        <v>0</v>
      </c>
      <c r="AF1147" s="658"/>
      <c r="AG1147" s="658"/>
      <c r="AH1147" s="658"/>
      <c r="AI1147" s="658"/>
      <c r="AJ1147" s="658"/>
      <c r="AK1147" s="658"/>
      <c r="AL1147" s="658">
        <v>0</v>
      </c>
      <c r="AM1147" s="658">
        <v>0</v>
      </c>
      <c r="AN1147" s="658">
        <v>0</v>
      </c>
      <c r="AO1147" s="658">
        <v>0</v>
      </c>
      <c r="AP1147" s="658">
        <v>0</v>
      </c>
      <c r="AQ1147" s="658">
        <v>0</v>
      </c>
      <c r="AR1147" s="658">
        <v>0</v>
      </c>
      <c r="AS1147" s="658">
        <v>0</v>
      </c>
      <c r="AT1147" s="658">
        <v>0</v>
      </c>
      <c r="AU1147" s="658">
        <v>0</v>
      </c>
      <c r="AV1147" s="676"/>
      <c r="AW1147" s="677">
        <v>0</v>
      </c>
      <c r="AX1147" s="677"/>
      <c r="AY1147" s="677"/>
      <c r="AZ1147" s="677"/>
      <c r="BA1147" s="677"/>
      <c r="BB1147" s="677"/>
      <c r="BC1147" s="677"/>
      <c r="BD1147" s="677"/>
      <c r="BE1147" s="678">
        <v>0</v>
      </c>
      <c r="BF1147" s="417"/>
      <c r="BG1147" s="408"/>
      <c r="BH1147" s="408"/>
      <c r="BI1147" s="408"/>
      <c r="BJ1147" s="408"/>
      <c r="BK1147" s="408"/>
    </row>
    <row r="1148" spans="1:63" s="390" customFormat="1" ht="12.75">
      <c r="A1148" s="411"/>
      <c r="B1148" s="360" t="s">
        <v>365</v>
      </c>
      <c r="C1148" s="676">
        <v>0</v>
      </c>
      <c r="D1148" s="677">
        <v>0</v>
      </c>
      <c r="E1148" s="677">
        <v>0</v>
      </c>
      <c r="F1148" s="677">
        <v>0</v>
      </c>
      <c r="G1148" s="677">
        <v>0</v>
      </c>
      <c r="H1148" s="677">
        <v>0</v>
      </c>
      <c r="I1148" s="677">
        <v>0</v>
      </c>
      <c r="J1148" s="677">
        <v>0</v>
      </c>
      <c r="K1148" s="677">
        <v>0</v>
      </c>
      <c r="L1148" s="677">
        <v>0</v>
      </c>
      <c r="M1148" s="677">
        <v>0</v>
      </c>
      <c r="N1148" s="678">
        <v>0</v>
      </c>
      <c r="O1148" s="657"/>
      <c r="P1148" s="658"/>
      <c r="Q1148" s="658"/>
      <c r="R1148" s="658"/>
      <c r="S1148" s="658"/>
      <c r="T1148" s="658"/>
      <c r="U1148" s="658"/>
      <c r="V1148" s="658"/>
      <c r="W1148" s="658"/>
      <c r="X1148" s="658"/>
      <c r="Y1148" s="658"/>
      <c r="Z1148" s="659"/>
      <c r="AA1148" s="679">
        <v>0</v>
      </c>
      <c r="AB1148" s="677">
        <v>0</v>
      </c>
      <c r="AC1148" s="677">
        <v>0</v>
      </c>
      <c r="AD1148" s="658">
        <v>0</v>
      </c>
      <c r="AE1148" s="658">
        <v>0</v>
      </c>
      <c r="AF1148" s="658"/>
      <c r="AG1148" s="658"/>
      <c r="AH1148" s="658"/>
      <c r="AI1148" s="658"/>
      <c r="AJ1148" s="658"/>
      <c r="AK1148" s="658"/>
      <c r="AL1148" s="658">
        <v>0</v>
      </c>
      <c r="AM1148" s="658">
        <v>0</v>
      </c>
      <c r="AN1148" s="658">
        <v>0</v>
      </c>
      <c r="AO1148" s="658">
        <v>0</v>
      </c>
      <c r="AP1148" s="658">
        <v>0</v>
      </c>
      <c r="AQ1148" s="658">
        <v>0</v>
      </c>
      <c r="AR1148" s="658">
        <v>0</v>
      </c>
      <c r="AS1148" s="658">
        <v>0</v>
      </c>
      <c r="AT1148" s="658">
        <v>0</v>
      </c>
      <c r="AU1148" s="658">
        <v>0</v>
      </c>
      <c r="AV1148" s="676"/>
      <c r="AW1148" s="677">
        <v>0</v>
      </c>
      <c r="AX1148" s="677"/>
      <c r="AY1148" s="677"/>
      <c r="AZ1148" s="677"/>
      <c r="BA1148" s="677"/>
      <c r="BB1148" s="677"/>
      <c r="BC1148" s="677"/>
      <c r="BD1148" s="677"/>
      <c r="BE1148" s="678">
        <v>0</v>
      </c>
      <c r="BF1148" s="417"/>
      <c r="BG1148" s="408"/>
      <c r="BH1148" s="408"/>
      <c r="BI1148" s="408"/>
      <c r="BJ1148" s="408"/>
      <c r="BK1148" s="408"/>
    </row>
    <row r="1149" spans="1:63" s="390" customFormat="1" ht="12.75">
      <c r="A1149" s="411"/>
      <c r="B1149" s="360" t="s">
        <v>366</v>
      </c>
      <c r="C1149" s="676">
        <v>0</v>
      </c>
      <c r="D1149" s="677">
        <v>0</v>
      </c>
      <c r="E1149" s="677">
        <v>5.8120000000000003</v>
      </c>
      <c r="F1149" s="677">
        <v>0</v>
      </c>
      <c r="G1149" s="677">
        <v>0</v>
      </c>
      <c r="H1149" s="677">
        <v>0</v>
      </c>
      <c r="I1149" s="677">
        <v>0</v>
      </c>
      <c r="J1149" s="677">
        <v>0</v>
      </c>
      <c r="K1149" s="677">
        <v>0</v>
      </c>
      <c r="L1149" s="677">
        <v>0</v>
      </c>
      <c r="M1149" s="677">
        <v>5.8120000000000003</v>
      </c>
      <c r="N1149" s="678">
        <v>0</v>
      </c>
      <c r="O1149" s="657"/>
      <c r="P1149" s="658"/>
      <c r="Q1149" s="658"/>
      <c r="R1149" s="658"/>
      <c r="S1149" s="658"/>
      <c r="T1149" s="658"/>
      <c r="U1149" s="658"/>
      <c r="V1149" s="658"/>
      <c r="W1149" s="658"/>
      <c r="X1149" s="658"/>
      <c r="Y1149" s="658"/>
      <c r="Z1149" s="659"/>
      <c r="AA1149" s="679">
        <v>29.366559550000002</v>
      </c>
      <c r="AB1149" s="677">
        <v>0</v>
      </c>
      <c r="AC1149" s="677">
        <v>0</v>
      </c>
      <c r="AD1149" s="658">
        <v>5.8120000000000003</v>
      </c>
      <c r="AE1149" s="658">
        <v>0</v>
      </c>
      <c r="AF1149" s="658"/>
      <c r="AG1149" s="658"/>
      <c r="AH1149" s="658"/>
      <c r="AI1149" s="658"/>
      <c r="AJ1149" s="658"/>
      <c r="AK1149" s="658"/>
      <c r="AL1149" s="658">
        <v>5.8120000000000003</v>
      </c>
      <c r="AM1149" s="658">
        <v>0</v>
      </c>
      <c r="AN1149" s="658">
        <v>0</v>
      </c>
      <c r="AO1149" s="658">
        <v>0</v>
      </c>
      <c r="AP1149" s="658">
        <v>0</v>
      </c>
      <c r="AQ1149" s="658">
        <v>0</v>
      </c>
      <c r="AR1149" s="658">
        <v>0</v>
      </c>
      <c r="AS1149" s="658">
        <v>0</v>
      </c>
      <c r="AT1149" s="658">
        <v>5.8120000000000003</v>
      </c>
      <c r="AU1149" s="658">
        <v>0</v>
      </c>
      <c r="AV1149" s="676"/>
      <c r="AW1149" s="677">
        <v>29.366559550000002</v>
      </c>
      <c r="AX1149" s="677"/>
      <c r="AY1149" s="677"/>
      <c r="AZ1149" s="677"/>
      <c r="BA1149" s="677">
        <v>29.366559550000002</v>
      </c>
      <c r="BB1149" s="677"/>
      <c r="BC1149" s="677"/>
      <c r="BD1149" s="677"/>
      <c r="BE1149" s="678">
        <v>29.366559550000002</v>
      </c>
      <c r="BF1149" s="417"/>
      <c r="BG1149" s="408"/>
      <c r="BH1149" s="408"/>
      <c r="BI1149" s="408"/>
      <c r="BJ1149" s="408"/>
      <c r="BK1149" s="408"/>
    </row>
    <row r="1150" spans="1:63" s="434" customFormat="1" ht="12.75">
      <c r="A1150" s="411"/>
      <c r="B1150" s="360" t="s">
        <v>367</v>
      </c>
      <c r="C1150" s="676">
        <v>0</v>
      </c>
      <c r="D1150" s="677">
        <v>0</v>
      </c>
      <c r="E1150" s="677">
        <v>0</v>
      </c>
      <c r="F1150" s="677">
        <v>0</v>
      </c>
      <c r="G1150" s="677">
        <v>0</v>
      </c>
      <c r="H1150" s="677">
        <v>0</v>
      </c>
      <c r="I1150" s="677">
        <v>0</v>
      </c>
      <c r="J1150" s="677">
        <v>0</v>
      </c>
      <c r="K1150" s="677">
        <v>0</v>
      </c>
      <c r="L1150" s="677">
        <v>0</v>
      </c>
      <c r="M1150" s="677">
        <v>0</v>
      </c>
      <c r="N1150" s="678">
        <v>0</v>
      </c>
      <c r="O1150" s="657"/>
      <c r="P1150" s="658"/>
      <c r="Q1150" s="658"/>
      <c r="R1150" s="658"/>
      <c r="S1150" s="658"/>
      <c r="T1150" s="658"/>
      <c r="U1150" s="658"/>
      <c r="V1150" s="658"/>
      <c r="W1150" s="658"/>
      <c r="X1150" s="658"/>
      <c r="Y1150" s="658"/>
      <c r="Z1150" s="659"/>
      <c r="AA1150" s="679">
        <v>0</v>
      </c>
      <c r="AB1150" s="677">
        <v>0</v>
      </c>
      <c r="AC1150" s="677">
        <v>0</v>
      </c>
      <c r="AD1150" s="658">
        <v>0</v>
      </c>
      <c r="AE1150" s="658">
        <v>0</v>
      </c>
      <c r="AF1150" s="658"/>
      <c r="AG1150" s="658"/>
      <c r="AH1150" s="658"/>
      <c r="AI1150" s="658"/>
      <c r="AJ1150" s="658"/>
      <c r="AK1150" s="658"/>
      <c r="AL1150" s="658">
        <v>0</v>
      </c>
      <c r="AM1150" s="658">
        <v>0</v>
      </c>
      <c r="AN1150" s="658">
        <v>0</v>
      </c>
      <c r="AO1150" s="658">
        <v>0</v>
      </c>
      <c r="AP1150" s="658">
        <v>0</v>
      </c>
      <c r="AQ1150" s="658">
        <v>0</v>
      </c>
      <c r="AR1150" s="658">
        <v>0</v>
      </c>
      <c r="AS1150" s="658">
        <v>0</v>
      </c>
      <c r="AT1150" s="658">
        <v>0</v>
      </c>
      <c r="AU1150" s="658">
        <v>0</v>
      </c>
      <c r="AV1150" s="676"/>
      <c r="AW1150" s="677">
        <v>0</v>
      </c>
      <c r="AX1150" s="677"/>
      <c r="AY1150" s="677"/>
      <c r="AZ1150" s="677"/>
      <c r="BA1150" s="677"/>
      <c r="BB1150" s="677"/>
      <c r="BC1150" s="677"/>
      <c r="BD1150" s="677"/>
      <c r="BE1150" s="678">
        <v>0</v>
      </c>
      <c r="BF1150" s="417"/>
      <c r="BG1150" s="408"/>
      <c r="BH1150" s="408"/>
      <c r="BI1150" s="408"/>
      <c r="BJ1150" s="408"/>
      <c r="BK1150" s="408"/>
    </row>
    <row r="1151" spans="1:63" s="412" customFormat="1" ht="12.75">
      <c r="A1151" s="411"/>
      <c r="B1151" s="360" t="s">
        <v>368</v>
      </c>
      <c r="C1151" s="676">
        <v>0</v>
      </c>
      <c r="D1151" s="677">
        <v>0</v>
      </c>
      <c r="E1151" s="677">
        <v>0.73</v>
      </c>
      <c r="F1151" s="677">
        <v>0</v>
      </c>
      <c r="G1151" s="677">
        <v>0</v>
      </c>
      <c r="H1151" s="677">
        <v>0</v>
      </c>
      <c r="I1151" s="677">
        <v>0</v>
      </c>
      <c r="J1151" s="677">
        <v>0</v>
      </c>
      <c r="K1151" s="677">
        <v>0</v>
      </c>
      <c r="L1151" s="677">
        <v>0</v>
      </c>
      <c r="M1151" s="677">
        <v>0.73</v>
      </c>
      <c r="N1151" s="678">
        <v>0</v>
      </c>
      <c r="O1151" s="657">
        <v>0</v>
      </c>
      <c r="P1151" s="658">
        <v>0</v>
      </c>
      <c r="Q1151" s="658">
        <v>0</v>
      </c>
      <c r="R1151" s="658">
        <v>0</v>
      </c>
      <c r="S1151" s="658">
        <v>0</v>
      </c>
      <c r="T1151" s="658">
        <v>0</v>
      </c>
      <c r="U1151" s="658">
        <v>0</v>
      </c>
      <c r="V1151" s="658">
        <v>0</v>
      </c>
      <c r="W1151" s="658">
        <v>0</v>
      </c>
      <c r="X1151" s="658">
        <v>0</v>
      </c>
      <c r="Y1151" s="658">
        <v>0</v>
      </c>
      <c r="Z1151" s="659">
        <v>0</v>
      </c>
      <c r="AA1151" s="679">
        <v>4.2186609500000003</v>
      </c>
      <c r="AB1151" s="677">
        <v>0</v>
      </c>
      <c r="AC1151" s="677">
        <v>0</v>
      </c>
      <c r="AD1151" s="658">
        <v>0.73</v>
      </c>
      <c r="AE1151" s="658">
        <v>0</v>
      </c>
      <c r="AF1151" s="658"/>
      <c r="AG1151" s="658"/>
      <c r="AH1151" s="658"/>
      <c r="AI1151" s="658"/>
      <c r="AJ1151" s="658"/>
      <c r="AK1151" s="658"/>
      <c r="AL1151" s="658">
        <v>0.73</v>
      </c>
      <c r="AM1151" s="658">
        <v>0</v>
      </c>
      <c r="AN1151" s="658">
        <v>0</v>
      </c>
      <c r="AO1151" s="658">
        <v>0</v>
      </c>
      <c r="AP1151" s="658">
        <v>0</v>
      </c>
      <c r="AQ1151" s="658">
        <v>0</v>
      </c>
      <c r="AR1151" s="658">
        <v>0</v>
      </c>
      <c r="AS1151" s="658">
        <v>0</v>
      </c>
      <c r="AT1151" s="658">
        <v>0.73</v>
      </c>
      <c r="AU1151" s="658">
        <v>0</v>
      </c>
      <c r="AV1151" s="676">
        <v>0</v>
      </c>
      <c r="AW1151" s="677">
        <v>4.2186609500000003</v>
      </c>
      <c r="AX1151" s="677">
        <v>0</v>
      </c>
      <c r="AY1151" s="677">
        <v>0</v>
      </c>
      <c r="AZ1151" s="677">
        <v>0</v>
      </c>
      <c r="BA1151" s="677">
        <v>4.2186609500000003</v>
      </c>
      <c r="BB1151" s="677">
        <v>0</v>
      </c>
      <c r="BC1151" s="677">
        <v>0</v>
      </c>
      <c r="BD1151" s="677">
        <v>0</v>
      </c>
      <c r="BE1151" s="678">
        <v>4.2186609500000003</v>
      </c>
      <c r="BF1151" s="417"/>
      <c r="BG1151" s="408"/>
      <c r="BH1151" s="408"/>
      <c r="BI1151" s="408"/>
      <c r="BJ1151" s="408"/>
      <c r="BK1151" s="408"/>
    </row>
    <row r="1152" spans="1:63" s="390" customFormat="1" ht="12.75">
      <c r="A1152" s="411"/>
      <c r="B1152" s="360" t="s">
        <v>369</v>
      </c>
      <c r="C1152" s="676">
        <v>0</v>
      </c>
      <c r="D1152" s="677">
        <v>0</v>
      </c>
      <c r="E1152" s="677">
        <v>0</v>
      </c>
      <c r="F1152" s="677">
        <v>0</v>
      </c>
      <c r="G1152" s="677">
        <v>0</v>
      </c>
      <c r="H1152" s="677">
        <v>0</v>
      </c>
      <c r="I1152" s="677">
        <v>0</v>
      </c>
      <c r="J1152" s="677">
        <v>0</v>
      </c>
      <c r="K1152" s="677">
        <v>0</v>
      </c>
      <c r="L1152" s="677">
        <v>0</v>
      </c>
      <c r="M1152" s="677">
        <v>0</v>
      </c>
      <c r="N1152" s="678">
        <v>0</v>
      </c>
      <c r="O1152" s="657"/>
      <c r="P1152" s="658"/>
      <c r="Q1152" s="658"/>
      <c r="R1152" s="658"/>
      <c r="S1152" s="658"/>
      <c r="T1152" s="658"/>
      <c r="U1152" s="658"/>
      <c r="V1152" s="658"/>
      <c r="W1152" s="658"/>
      <c r="X1152" s="658"/>
      <c r="Y1152" s="658"/>
      <c r="Z1152" s="659"/>
      <c r="AA1152" s="679">
        <v>0</v>
      </c>
      <c r="AB1152" s="677">
        <v>0</v>
      </c>
      <c r="AC1152" s="677">
        <v>0</v>
      </c>
      <c r="AD1152" s="658">
        <v>0</v>
      </c>
      <c r="AE1152" s="658">
        <v>0</v>
      </c>
      <c r="AF1152" s="658"/>
      <c r="AG1152" s="658"/>
      <c r="AH1152" s="658"/>
      <c r="AI1152" s="658"/>
      <c r="AJ1152" s="658"/>
      <c r="AK1152" s="658"/>
      <c r="AL1152" s="658">
        <v>0</v>
      </c>
      <c r="AM1152" s="658">
        <v>0</v>
      </c>
      <c r="AN1152" s="658">
        <v>0</v>
      </c>
      <c r="AO1152" s="658">
        <v>0</v>
      </c>
      <c r="AP1152" s="658">
        <v>0</v>
      </c>
      <c r="AQ1152" s="658">
        <v>0</v>
      </c>
      <c r="AR1152" s="658">
        <v>0</v>
      </c>
      <c r="AS1152" s="658">
        <v>0</v>
      </c>
      <c r="AT1152" s="658">
        <v>0</v>
      </c>
      <c r="AU1152" s="658">
        <v>0</v>
      </c>
      <c r="AV1152" s="676"/>
      <c r="AW1152" s="677">
        <v>0</v>
      </c>
      <c r="AX1152" s="677"/>
      <c r="AY1152" s="677"/>
      <c r="AZ1152" s="677"/>
      <c r="BA1152" s="677"/>
      <c r="BB1152" s="677"/>
      <c r="BC1152" s="677"/>
      <c r="BD1152" s="677"/>
      <c r="BE1152" s="678">
        <v>0</v>
      </c>
      <c r="BF1152" s="417"/>
      <c r="BG1152" s="408"/>
      <c r="BH1152" s="408"/>
      <c r="BI1152" s="408"/>
      <c r="BJ1152" s="408"/>
      <c r="BK1152" s="408"/>
    </row>
    <row r="1153" spans="1:63" s="390" customFormat="1" ht="12.75">
      <c r="A1153" s="411"/>
      <c r="B1153" s="360" t="s">
        <v>370</v>
      </c>
      <c r="C1153" s="676">
        <v>0</v>
      </c>
      <c r="D1153" s="677">
        <v>0</v>
      </c>
      <c r="E1153" s="677">
        <v>0</v>
      </c>
      <c r="F1153" s="677">
        <v>0</v>
      </c>
      <c r="G1153" s="677">
        <v>0</v>
      </c>
      <c r="H1153" s="677">
        <v>0</v>
      </c>
      <c r="I1153" s="677">
        <v>0</v>
      </c>
      <c r="J1153" s="677">
        <v>0</v>
      </c>
      <c r="K1153" s="677">
        <v>0</v>
      </c>
      <c r="L1153" s="677">
        <v>0</v>
      </c>
      <c r="M1153" s="677">
        <v>0</v>
      </c>
      <c r="N1153" s="678">
        <v>0</v>
      </c>
      <c r="O1153" s="657"/>
      <c r="P1153" s="658"/>
      <c r="Q1153" s="658"/>
      <c r="R1153" s="658"/>
      <c r="S1153" s="658"/>
      <c r="T1153" s="658"/>
      <c r="U1153" s="658"/>
      <c r="V1153" s="658"/>
      <c r="W1153" s="658"/>
      <c r="X1153" s="658"/>
      <c r="Y1153" s="658"/>
      <c r="Z1153" s="659"/>
      <c r="AA1153" s="679">
        <v>0</v>
      </c>
      <c r="AB1153" s="677">
        <v>0</v>
      </c>
      <c r="AC1153" s="677">
        <v>0</v>
      </c>
      <c r="AD1153" s="658">
        <v>0</v>
      </c>
      <c r="AE1153" s="658">
        <v>0</v>
      </c>
      <c r="AF1153" s="658"/>
      <c r="AG1153" s="658"/>
      <c r="AH1153" s="658"/>
      <c r="AI1153" s="658"/>
      <c r="AJ1153" s="658"/>
      <c r="AK1153" s="658"/>
      <c r="AL1153" s="658">
        <v>0</v>
      </c>
      <c r="AM1153" s="658">
        <v>0</v>
      </c>
      <c r="AN1153" s="658">
        <v>0</v>
      </c>
      <c r="AO1153" s="658">
        <v>0</v>
      </c>
      <c r="AP1153" s="658">
        <v>0</v>
      </c>
      <c r="AQ1153" s="658">
        <v>0</v>
      </c>
      <c r="AR1153" s="658">
        <v>0</v>
      </c>
      <c r="AS1153" s="658">
        <v>0</v>
      </c>
      <c r="AT1153" s="658">
        <v>0</v>
      </c>
      <c r="AU1153" s="658">
        <v>0</v>
      </c>
      <c r="AV1153" s="676"/>
      <c r="AW1153" s="677">
        <v>0</v>
      </c>
      <c r="AX1153" s="677"/>
      <c r="AY1153" s="677"/>
      <c r="AZ1153" s="677"/>
      <c r="BA1153" s="677"/>
      <c r="BB1153" s="677"/>
      <c r="BC1153" s="677"/>
      <c r="BD1153" s="677"/>
      <c r="BE1153" s="678">
        <v>0</v>
      </c>
      <c r="BF1153" s="417"/>
      <c r="BG1153" s="408"/>
      <c r="BH1153" s="408"/>
      <c r="BI1153" s="408"/>
      <c r="BJ1153" s="408"/>
      <c r="BK1153" s="408"/>
    </row>
    <row r="1154" spans="1:63" s="390" customFormat="1" ht="12.75">
      <c r="A1154" s="411"/>
      <c r="B1154" s="360" t="s">
        <v>371</v>
      </c>
      <c r="C1154" s="676">
        <v>0</v>
      </c>
      <c r="D1154" s="677">
        <v>0</v>
      </c>
      <c r="E1154" s="677">
        <v>0.73</v>
      </c>
      <c r="F1154" s="677">
        <v>0</v>
      </c>
      <c r="G1154" s="677">
        <v>0</v>
      </c>
      <c r="H1154" s="677">
        <v>0</v>
      </c>
      <c r="I1154" s="677">
        <v>0</v>
      </c>
      <c r="J1154" s="677">
        <v>0</v>
      </c>
      <c r="K1154" s="677">
        <v>0</v>
      </c>
      <c r="L1154" s="677">
        <v>0</v>
      </c>
      <c r="M1154" s="677">
        <v>0.73</v>
      </c>
      <c r="N1154" s="678">
        <v>0</v>
      </c>
      <c r="O1154" s="657"/>
      <c r="P1154" s="658"/>
      <c r="Q1154" s="658"/>
      <c r="R1154" s="658"/>
      <c r="S1154" s="658"/>
      <c r="T1154" s="658"/>
      <c r="U1154" s="658"/>
      <c r="V1154" s="658"/>
      <c r="W1154" s="658"/>
      <c r="X1154" s="658"/>
      <c r="Y1154" s="658"/>
      <c r="Z1154" s="659"/>
      <c r="AA1154" s="679">
        <v>4.2186609500000003</v>
      </c>
      <c r="AB1154" s="677">
        <v>0</v>
      </c>
      <c r="AC1154" s="677">
        <v>0</v>
      </c>
      <c r="AD1154" s="658">
        <v>0.73</v>
      </c>
      <c r="AE1154" s="658">
        <v>0</v>
      </c>
      <c r="AF1154" s="658"/>
      <c r="AG1154" s="658"/>
      <c r="AH1154" s="658"/>
      <c r="AI1154" s="658"/>
      <c r="AJ1154" s="658"/>
      <c r="AK1154" s="658"/>
      <c r="AL1154" s="658">
        <v>0.73</v>
      </c>
      <c r="AM1154" s="658">
        <v>0</v>
      </c>
      <c r="AN1154" s="658">
        <v>0</v>
      </c>
      <c r="AO1154" s="658">
        <v>0</v>
      </c>
      <c r="AP1154" s="658">
        <v>0</v>
      </c>
      <c r="AQ1154" s="658">
        <v>0</v>
      </c>
      <c r="AR1154" s="658">
        <v>0</v>
      </c>
      <c r="AS1154" s="658">
        <v>0</v>
      </c>
      <c r="AT1154" s="658">
        <v>0.73</v>
      </c>
      <c r="AU1154" s="658">
        <v>0</v>
      </c>
      <c r="AV1154" s="676"/>
      <c r="AW1154" s="677">
        <v>4.2186609500000003</v>
      </c>
      <c r="AX1154" s="677"/>
      <c r="AY1154" s="677"/>
      <c r="AZ1154" s="677"/>
      <c r="BA1154" s="677">
        <v>4.2186609500000003</v>
      </c>
      <c r="BB1154" s="677"/>
      <c r="BC1154" s="677"/>
      <c r="BD1154" s="677"/>
      <c r="BE1154" s="678">
        <v>4.2186609500000003</v>
      </c>
      <c r="BF1154" s="417"/>
      <c r="BG1154" s="408"/>
      <c r="BH1154" s="408"/>
      <c r="BI1154" s="408"/>
      <c r="BJ1154" s="408"/>
      <c r="BK1154" s="408"/>
    </row>
    <row r="1155" spans="1:63" s="390" customFormat="1" ht="12.75">
      <c r="A1155" s="411"/>
      <c r="B1155" s="360" t="s">
        <v>372</v>
      </c>
      <c r="C1155" s="676">
        <v>0</v>
      </c>
      <c r="D1155" s="677">
        <v>0</v>
      </c>
      <c r="E1155" s="677">
        <v>0</v>
      </c>
      <c r="F1155" s="677">
        <v>0</v>
      </c>
      <c r="G1155" s="677">
        <v>0</v>
      </c>
      <c r="H1155" s="677">
        <v>0</v>
      </c>
      <c r="I1155" s="677">
        <v>0</v>
      </c>
      <c r="J1155" s="677">
        <v>0</v>
      </c>
      <c r="K1155" s="677">
        <v>0</v>
      </c>
      <c r="L1155" s="677">
        <v>0</v>
      </c>
      <c r="M1155" s="677">
        <v>0</v>
      </c>
      <c r="N1155" s="678">
        <v>0</v>
      </c>
      <c r="O1155" s="657"/>
      <c r="P1155" s="658"/>
      <c r="Q1155" s="658"/>
      <c r="R1155" s="658"/>
      <c r="S1155" s="658"/>
      <c r="T1155" s="658"/>
      <c r="U1155" s="658"/>
      <c r="V1155" s="658"/>
      <c r="W1155" s="658"/>
      <c r="X1155" s="658"/>
      <c r="Y1155" s="658"/>
      <c r="Z1155" s="659"/>
      <c r="AA1155" s="679">
        <v>0</v>
      </c>
      <c r="AB1155" s="677">
        <v>0</v>
      </c>
      <c r="AC1155" s="677">
        <v>0</v>
      </c>
      <c r="AD1155" s="658">
        <v>0</v>
      </c>
      <c r="AE1155" s="658">
        <v>0</v>
      </c>
      <c r="AF1155" s="658"/>
      <c r="AG1155" s="658"/>
      <c r="AH1155" s="658"/>
      <c r="AI1155" s="658"/>
      <c r="AJ1155" s="658"/>
      <c r="AK1155" s="658"/>
      <c r="AL1155" s="658">
        <v>0</v>
      </c>
      <c r="AM1155" s="658">
        <v>0</v>
      </c>
      <c r="AN1155" s="658">
        <v>0</v>
      </c>
      <c r="AO1155" s="658">
        <v>0</v>
      </c>
      <c r="AP1155" s="658">
        <v>0</v>
      </c>
      <c r="AQ1155" s="658">
        <v>0</v>
      </c>
      <c r="AR1155" s="658">
        <v>0</v>
      </c>
      <c r="AS1155" s="658">
        <v>0</v>
      </c>
      <c r="AT1155" s="658">
        <v>0</v>
      </c>
      <c r="AU1155" s="658">
        <v>0</v>
      </c>
      <c r="AV1155" s="676"/>
      <c r="AW1155" s="677">
        <v>0</v>
      </c>
      <c r="AX1155" s="677"/>
      <c r="AY1155" s="677"/>
      <c r="AZ1155" s="677"/>
      <c r="BA1155" s="677"/>
      <c r="BB1155" s="677"/>
      <c r="BC1155" s="677"/>
      <c r="BD1155" s="677"/>
      <c r="BE1155" s="678">
        <v>0</v>
      </c>
      <c r="BF1155" s="417"/>
      <c r="BG1155" s="408"/>
      <c r="BH1155" s="408"/>
      <c r="BI1155" s="408"/>
      <c r="BJ1155" s="408"/>
      <c r="BK1155" s="408"/>
    </row>
    <row r="1156" spans="1:63" s="412" customFormat="1" ht="12.75">
      <c r="A1156" s="411"/>
      <c r="B1156" s="360" t="s">
        <v>373</v>
      </c>
      <c r="C1156" s="676">
        <v>0</v>
      </c>
      <c r="D1156" s="677">
        <v>0</v>
      </c>
      <c r="E1156" s="677">
        <v>0</v>
      </c>
      <c r="F1156" s="677">
        <v>0.8</v>
      </c>
      <c r="G1156" s="677">
        <v>0</v>
      </c>
      <c r="H1156" s="677">
        <v>0</v>
      </c>
      <c r="I1156" s="677">
        <v>0</v>
      </c>
      <c r="J1156" s="677">
        <v>0</v>
      </c>
      <c r="K1156" s="677">
        <v>0</v>
      </c>
      <c r="L1156" s="677">
        <v>0</v>
      </c>
      <c r="M1156" s="677">
        <v>0</v>
      </c>
      <c r="N1156" s="678">
        <v>0.8</v>
      </c>
      <c r="O1156" s="657">
        <v>0</v>
      </c>
      <c r="P1156" s="658">
        <v>0</v>
      </c>
      <c r="Q1156" s="658">
        <v>0</v>
      </c>
      <c r="R1156" s="658">
        <v>0</v>
      </c>
      <c r="S1156" s="658">
        <v>0</v>
      </c>
      <c r="T1156" s="658">
        <v>0</v>
      </c>
      <c r="U1156" s="658">
        <v>0</v>
      </c>
      <c r="V1156" s="658">
        <v>0</v>
      </c>
      <c r="W1156" s="658">
        <v>0</v>
      </c>
      <c r="X1156" s="658">
        <v>0</v>
      </c>
      <c r="Y1156" s="658">
        <v>0</v>
      </c>
      <c r="Z1156" s="659">
        <v>0</v>
      </c>
      <c r="AA1156" s="679">
        <v>10.60718651</v>
      </c>
      <c r="AB1156" s="677">
        <v>0</v>
      </c>
      <c r="AC1156" s="677">
        <v>0</v>
      </c>
      <c r="AD1156" s="658">
        <v>0</v>
      </c>
      <c r="AE1156" s="658">
        <v>0.8</v>
      </c>
      <c r="AF1156" s="658"/>
      <c r="AG1156" s="658"/>
      <c r="AH1156" s="658"/>
      <c r="AI1156" s="658"/>
      <c r="AJ1156" s="658"/>
      <c r="AK1156" s="658"/>
      <c r="AL1156" s="658">
        <v>0</v>
      </c>
      <c r="AM1156" s="658">
        <v>0.8</v>
      </c>
      <c r="AN1156" s="658">
        <v>0</v>
      </c>
      <c r="AO1156" s="658">
        <v>0</v>
      </c>
      <c r="AP1156" s="658">
        <v>0</v>
      </c>
      <c r="AQ1156" s="658">
        <v>0</v>
      </c>
      <c r="AR1156" s="658">
        <v>0</v>
      </c>
      <c r="AS1156" s="658">
        <v>0</v>
      </c>
      <c r="AT1156" s="658">
        <v>0</v>
      </c>
      <c r="AU1156" s="658">
        <v>0.8</v>
      </c>
      <c r="AV1156" s="676">
        <v>0</v>
      </c>
      <c r="AW1156" s="677">
        <v>10.60718651</v>
      </c>
      <c r="AX1156" s="677">
        <v>0</v>
      </c>
      <c r="AY1156" s="677">
        <v>0</v>
      </c>
      <c r="AZ1156" s="677">
        <v>0</v>
      </c>
      <c r="BA1156" s="677">
        <v>10.60718651</v>
      </c>
      <c r="BB1156" s="677">
        <v>0</v>
      </c>
      <c r="BC1156" s="677">
        <v>0</v>
      </c>
      <c r="BD1156" s="677">
        <v>0</v>
      </c>
      <c r="BE1156" s="678">
        <v>10.60718651</v>
      </c>
      <c r="BF1156" s="417"/>
      <c r="BG1156" s="408"/>
      <c r="BH1156" s="408"/>
      <c r="BI1156" s="408"/>
      <c r="BJ1156" s="408"/>
      <c r="BK1156" s="408"/>
    </row>
    <row r="1157" spans="1:63" s="390" customFormat="1" ht="12.75">
      <c r="A1157" s="411"/>
      <c r="B1157" s="360" t="s">
        <v>374</v>
      </c>
      <c r="C1157" s="676">
        <v>0</v>
      </c>
      <c r="D1157" s="677">
        <v>0</v>
      </c>
      <c r="E1157" s="677">
        <v>0</v>
      </c>
      <c r="F1157" s="677">
        <v>0</v>
      </c>
      <c r="G1157" s="677">
        <v>0</v>
      </c>
      <c r="H1157" s="677">
        <v>0</v>
      </c>
      <c r="I1157" s="677">
        <v>0</v>
      </c>
      <c r="J1157" s="677">
        <v>0</v>
      </c>
      <c r="K1157" s="677">
        <v>0</v>
      </c>
      <c r="L1157" s="677">
        <v>0</v>
      </c>
      <c r="M1157" s="677">
        <v>0</v>
      </c>
      <c r="N1157" s="678">
        <v>0</v>
      </c>
      <c r="O1157" s="657"/>
      <c r="P1157" s="658"/>
      <c r="Q1157" s="658"/>
      <c r="R1157" s="658"/>
      <c r="S1157" s="658"/>
      <c r="T1157" s="658"/>
      <c r="U1157" s="658"/>
      <c r="V1157" s="658"/>
      <c r="W1157" s="658"/>
      <c r="X1157" s="658"/>
      <c r="Y1157" s="658"/>
      <c r="Z1157" s="659"/>
      <c r="AA1157" s="679">
        <v>0</v>
      </c>
      <c r="AB1157" s="677">
        <v>0</v>
      </c>
      <c r="AC1157" s="677">
        <v>0</v>
      </c>
      <c r="AD1157" s="658">
        <v>0</v>
      </c>
      <c r="AE1157" s="658">
        <v>0</v>
      </c>
      <c r="AF1157" s="658"/>
      <c r="AG1157" s="658"/>
      <c r="AH1157" s="658"/>
      <c r="AI1157" s="658"/>
      <c r="AJ1157" s="658"/>
      <c r="AK1157" s="658"/>
      <c r="AL1157" s="658">
        <v>0</v>
      </c>
      <c r="AM1157" s="658">
        <v>0</v>
      </c>
      <c r="AN1157" s="658">
        <v>0</v>
      </c>
      <c r="AO1157" s="658">
        <v>0</v>
      </c>
      <c r="AP1157" s="658">
        <v>0</v>
      </c>
      <c r="AQ1157" s="658">
        <v>0</v>
      </c>
      <c r="AR1157" s="658">
        <v>0</v>
      </c>
      <c r="AS1157" s="658">
        <v>0</v>
      </c>
      <c r="AT1157" s="658">
        <v>0</v>
      </c>
      <c r="AU1157" s="658">
        <v>0</v>
      </c>
      <c r="AV1157" s="676"/>
      <c r="AW1157" s="677">
        <v>0</v>
      </c>
      <c r="AX1157" s="677"/>
      <c r="AY1157" s="677"/>
      <c r="AZ1157" s="677"/>
      <c r="BA1157" s="677"/>
      <c r="BB1157" s="677"/>
      <c r="BC1157" s="677"/>
      <c r="BD1157" s="677"/>
      <c r="BE1157" s="678">
        <v>0</v>
      </c>
      <c r="BF1157" s="417"/>
      <c r="BG1157" s="408"/>
      <c r="BH1157" s="408"/>
      <c r="BI1157" s="408"/>
      <c r="BJ1157" s="408"/>
      <c r="BK1157" s="408"/>
    </row>
    <row r="1158" spans="1:63" s="390" customFormat="1" ht="12.75">
      <c r="A1158" s="411"/>
      <c r="B1158" s="360" t="s">
        <v>375</v>
      </c>
      <c r="C1158" s="676">
        <v>0</v>
      </c>
      <c r="D1158" s="677">
        <v>0</v>
      </c>
      <c r="E1158" s="677">
        <v>0</v>
      </c>
      <c r="F1158" s="677">
        <v>0</v>
      </c>
      <c r="G1158" s="677">
        <v>0</v>
      </c>
      <c r="H1158" s="677">
        <v>0</v>
      </c>
      <c r="I1158" s="677">
        <v>0</v>
      </c>
      <c r="J1158" s="677">
        <v>0</v>
      </c>
      <c r="K1158" s="677">
        <v>0</v>
      </c>
      <c r="L1158" s="677">
        <v>0</v>
      </c>
      <c r="M1158" s="677">
        <v>0</v>
      </c>
      <c r="N1158" s="678">
        <v>0</v>
      </c>
      <c r="O1158" s="657"/>
      <c r="P1158" s="658"/>
      <c r="Q1158" s="658"/>
      <c r="R1158" s="658"/>
      <c r="S1158" s="658"/>
      <c r="T1158" s="658"/>
      <c r="U1158" s="658"/>
      <c r="V1158" s="658"/>
      <c r="W1158" s="658"/>
      <c r="X1158" s="658"/>
      <c r="Y1158" s="658"/>
      <c r="Z1158" s="659"/>
      <c r="AA1158" s="679">
        <v>0</v>
      </c>
      <c r="AB1158" s="677">
        <v>0</v>
      </c>
      <c r="AC1158" s="677">
        <v>0</v>
      </c>
      <c r="AD1158" s="658">
        <v>0</v>
      </c>
      <c r="AE1158" s="658">
        <v>0</v>
      </c>
      <c r="AF1158" s="658"/>
      <c r="AG1158" s="658"/>
      <c r="AH1158" s="658"/>
      <c r="AI1158" s="658"/>
      <c r="AJ1158" s="658"/>
      <c r="AK1158" s="658"/>
      <c r="AL1158" s="658">
        <v>0</v>
      </c>
      <c r="AM1158" s="658">
        <v>0</v>
      </c>
      <c r="AN1158" s="658">
        <v>0</v>
      </c>
      <c r="AO1158" s="658">
        <v>0</v>
      </c>
      <c r="AP1158" s="658">
        <v>0</v>
      </c>
      <c r="AQ1158" s="658">
        <v>0</v>
      </c>
      <c r="AR1158" s="658">
        <v>0</v>
      </c>
      <c r="AS1158" s="658">
        <v>0</v>
      </c>
      <c r="AT1158" s="658">
        <v>0</v>
      </c>
      <c r="AU1158" s="658">
        <v>0</v>
      </c>
      <c r="AV1158" s="676"/>
      <c r="AW1158" s="677">
        <v>0</v>
      </c>
      <c r="AX1158" s="677"/>
      <c r="AY1158" s="677"/>
      <c r="AZ1158" s="677"/>
      <c r="BA1158" s="677"/>
      <c r="BB1158" s="677"/>
      <c r="BC1158" s="677"/>
      <c r="BD1158" s="677"/>
      <c r="BE1158" s="678">
        <v>0</v>
      </c>
      <c r="BF1158" s="417"/>
      <c r="BG1158" s="408"/>
      <c r="BH1158" s="408"/>
      <c r="BI1158" s="408"/>
      <c r="BJ1158" s="408"/>
      <c r="BK1158" s="408"/>
    </row>
    <row r="1159" spans="1:63" s="390" customFormat="1" ht="12.75">
      <c r="A1159" s="411"/>
      <c r="B1159" s="360" t="s">
        <v>376</v>
      </c>
      <c r="C1159" s="676">
        <v>0</v>
      </c>
      <c r="D1159" s="677">
        <v>0</v>
      </c>
      <c r="E1159" s="677">
        <v>0</v>
      </c>
      <c r="F1159" s="677">
        <v>0.8</v>
      </c>
      <c r="G1159" s="677">
        <v>0</v>
      </c>
      <c r="H1159" s="677">
        <v>0</v>
      </c>
      <c r="I1159" s="677">
        <v>0</v>
      </c>
      <c r="J1159" s="677">
        <v>0</v>
      </c>
      <c r="K1159" s="677">
        <v>0</v>
      </c>
      <c r="L1159" s="677">
        <v>0</v>
      </c>
      <c r="M1159" s="677">
        <v>0</v>
      </c>
      <c r="N1159" s="678">
        <v>0.8</v>
      </c>
      <c r="O1159" s="657"/>
      <c r="P1159" s="658"/>
      <c r="Q1159" s="658"/>
      <c r="R1159" s="658"/>
      <c r="S1159" s="658"/>
      <c r="T1159" s="658"/>
      <c r="U1159" s="658"/>
      <c r="V1159" s="658"/>
      <c r="W1159" s="658"/>
      <c r="X1159" s="658"/>
      <c r="Y1159" s="658"/>
      <c r="Z1159" s="659"/>
      <c r="AA1159" s="679">
        <v>10.60718651</v>
      </c>
      <c r="AB1159" s="677">
        <v>0</v>
      </c>
      <c r="AC1159" s="677">
        <v>0</v>
      </c>
      <c r="AD1159" s="658">
        <v>0</v>
      </c>
      <c r="AE1159" s="658">
        <v>0.8</v>
      </c>
      <c r="AF1159" s="658"/>
      <c r="AG1159" s="658"/>
      <c r="AH1159" s="658"/>
      <c r="AI1159" s="658"/>
      <c r="AJ1159" s="658"/>
      <c r="AK1159" s="658"/>
      <c r="AL1159" s="658">
        <v>0</v>
      </c>
      <c r="AM1159" s="658">
        <v>0.8</v>
      </c>
      <c r="AN1159" s="658">
        <v>0</v>
      </c>
      <c r="AO1159" s="658">
        <v>0</v>
      </c>
      <c r="AP1159" s="658">
        <v>0</v>
      </c>
      <c r="AQ1159" s="658">
        <v>0</v>
      </c>
      <c r="AR1159" s="658">
        <v>0</v>
      </c>
      <c r="AS1159" s="658">
        <v>0</v>
      </c>
      <c r="AT1159" s="658">
        <v>0</v>
      </c>
      <c r="AU1159" s="658">
        <v>0.8</v>
      </c>
      <c r="AV1159" s="676"/>
      <c r="AW1159" s="677">
        <v>10.60718651</v>
      </c>
      <c r="AX1159" s="677"/>
      <c r="AY1159" s="677"/>
      <c r="AZ1159" s="677"/>
      <c r="BA1159" s="677">
        <v>10.60718651</v>
      </c>
      <c r="BB1159" s="677"/>
      <c r="BC1159" s="677"/>
      <c r="BD1159" s="677"/>
      <c r="BE1159" s="678">
        <v>10.60718651</v>
      </c>
      <c r="BF1159" s="417"/>
      <c r="BG1159" s="408"/>
      <c r="BH1159" s="408"/>
      <c r="BI1159" s="408"/>
      <c r="BJ1159" s="408"/>
      <c r="BK1159" s="408"/>
    </row>
    <row r="1160" spans="1:63" s="390" customFormat="1" ht="12.75">
      <c r="A1160" s="411"/>
      <c r="B1160" s="360" t="s">
        <v>377</v>
      </c>
      <c r="C1160" s="676">
        <v>0</v>
      </c>
      <c r="D1160" s="677">
        <v>0</v>
      </c>
      <c r="E1160" s="677">
        <v>0</v>
      </c>
      <c r="F1160" s="677">
        <v>0</v>
      </c>
      <c r="G1160" s="677">
        <v>0</v>
      </c>
      <c r="H1160" s="677">
        <v>0</v>
      </c>
      <c r="I1160" s="677">
        <v>0</v>
      </c>
      <c r="J1160" s="677">
        <v>0</v>
      </c>
      <c r="K1160" s="677">
        <v>0</v>
      </c>
      <c r="L1160" s="677">
        <v>0</v>
      </c>
      <c r="M1160" s="677">
        <v>0</v>
      </c>
      <c r="N1160" s="678">
        <v>0</v>
      </c>
      <c r="O1160" s="657"/>
      <c r="P1160" s="658"/>
      <c r="Q1160" s="658"/>
      <c r="R1160" s="658"/>
      <c r="S1160" s="658"/>
      <c r="T1160" s="658"/>
      <c r="U1160" s="658"/>
      <c r="V1160" s="658"/>
      <c r="W1160" s="658"/>
      <c r="X1160" s="658"/>
      <c r="Y1160" s="658"/>
      <c r="Z1160" s="659"/>
      <c r="AA1160" s="679">
        <v>0</v>
      </c>
      <c r="AB1160" s="677">
        <v>0</v>
      </c>
      <c r="AC1160" s="677">
        <v>0</v>
      </c>
      <c r="AD1160" s="658">
        <v>0</v>
      </c>
      <c r="AE1160" s="658">
        <v>0</v>
      </c>
      <c r="AF1160" s="658"/>
      <c r="AG1160" s="658"/>
      <c r="AH1160" s="658"/>
      <c r="AI1160" s="658"/>
      <c r="AJ1160" s="658"/>
      <c r="AK1160" s="658"/>
      <c r="AL1160" s="658">
        <v>0</v>
      </c>
      <c r="AM1160" s="658">
        <v>0</v>
      </c>
      <c r="AN1160" s="658">
        <v>0</v>
      </c>
      <c r="AO1160" s="658">
        <v>0</v>
      </c>
      <c r="AP1160" s="658">
        <v>0</v>
      </c>
      <c r="AQ1160" s="658">
        <v>0</v>
      </c>
      <c r="AR1160" s="658">
        <v>0</v>
      </c>
      <c r="AS1160" s="658">
        <v>0</v>
      </c>
      <c r="AT1160" s="658">
        <v>0</v>
      </c>
      <c r="AU1160" s="658">
        <v>0</v>
      </c>
      <c r="AV1160" s="676"/>
      <c r="AW1160" s="677">
        <v>0</v>
      </c>
      <c r="AX1160" s="677"/>
      <c r="AY1160" s="677"/>
      <c r="AZ1160" s="677"/>
      <c r="BA1160" s="677"/>
      <c r="BB1160" s="677"/>
      <c r="BC1160" s="677"/>
      <c r="BD1160" s="677"/>
      <c r="BE1160" s="678">
        <v>0</v>
      </c>
      <c r="BF1160" s="417"/>
      <c r="BG1160" s="408"/>
      <c r="BH1160" s="408"/>
      <c r="BI1160" s="408"/>
      <c r="BJ1160" s="408"/>
      <c r="BK1160" s="408"/>
    </row>
    <row r="1161" spans="1:63" s="390" customFormat="1" ht="12.75">
      <c r="A1161" s="411"/>
      <c r="B1161" s="360" t="s">
        <v>67</v>
      </c>
      <c r="C1161" s="676">
        <v>0</v>
      </c>
      <c r="D1161" s="677">
        <v>0</v>
      </c>
      <c r="E1161" s="677">
        <v>0</v>
      </c>
      <c r="F1161" s="677">
        <v>0</v>
      </c>
      <c r="G1161" s="677">
        <v>0</v>
      </c>
      <c r="H1161" s="677">
        <v>0</v>
      </c>
      <c r="I1161" s="677">
        <v>0</v>
      </c>
      <c r="J1161" s="677">
        <v>0</v>
      </c>
      <c r="K1161" s="677">
        <v>0</v>
      </c>
      <c r="L1161" s="677">
        <v>0</v>
      </c>
      <c r="M1161" s="677">
        <v>0</v>
      </c>
      <c r="N1161" s="678">
        <v>0</v>
      </c>
      <c r="O1161" s="657"/>
      <c r="P1161" s="658"/>
      <c r="Q1161" s="658"/>
      <c r="R1161" s="658"/>
      <c r="S1161" s="658"/>
      <c r="T1161" s="658"/>
      <c r="U1161" s="658"/>
      <c r="V1161" s="658"/>
      <c r="W1161" s="658"/>
      <c r="X1161" s="658"/>
      <c r="Y1161" s="658"/>
      <c r="Z1161" s="659"/>
      <c r="AA1161" s="679">
        <v>0</v>
      </c>
      <c r="AB1161" s="677">
        <v>0</v>
      </c>
      <c r="AC1161" s="677">
        <v>0</v>
      </c>
      <c r="AD1161" s="658">
        <v>0</v>
      </c>
      <c r="AE1161" s="658">
        <v>0</v>
      </c>
      <c r="AF1161" s="658"/>
      <c r="AG1161" s="658"/>
      <c r="AH1161" s="658"/>
      <c r="AI1161" s="658"/>
      <c r="AJ1161" s="658"/>
      <c r="AK1161" s="658"/>
      <c r="AL1161" s="658">
        <v>0</v>
      </c>
      <c r="AM1161" s="658">
        <v>0</v>
      </c>
      <c r="AN1161" s="658">
        <v>0</v>
      </c>
      <c r="AO1161" s="658">
        <v>0</v>
      </c>
      <c r="AP1161" s="658">
        <v>0</v>
      </c>
      <c r="AQ1161" s="658">
        <v>0</v>
      </c>
      <c r="AR1161" s="658">
        <v>0</v>
      </c>
      <c r="AS1161" s="658">
        <v>0</v>
      </c>
      <c r="AT1161" s="658">
        <v>0</v>
      </c>
      <c r="AU1161" s="658">
        <v>0</v>
      </c>
      <c r="AV1161" s="676"/>
      <c r="AW1161" s="677">
        <v>0</v>
      </c>
      <c r="AX1161" s="677"/>
      <c r="AY1161" s="677"/>
      <c r="AZ1161" s="677"/>
      <c r="BA1161" s="677"/>
      <c r="BB1161" s="677"/>
      <c r="BC1161" s="677"/>
      <c r="BD1161" s="677"/>
      <c r="BE1161" s="678">
        <v>0</v>
      </c>
      <c r="BF1161" s="417"/>
      <c r="BG1161" s="408"/>
      <c r="BH1161" s="408"/>
      <c r="BI1161" s="408"/>
      <c r="BJ1161" s="408"/>
      <c r="BK1161" s="408"/>
    </row>
    <row r="1162" spans="1:63" s="416" customFormat="1" ht="51">
      <c r="A1162" s="411">
        <v>45</v>
      </c>
      <c r="B1162" s="670" t="s">
        <v>117</v>
      </c>
      <c r="C1162" s="657">
        <v>0</v>
      </c>
      <c r="D1162" s="658">
        <v>0</v>
      </c>
      <c r="E1162" s="658">
        <v>0</v>
      </c>
      <c r="F1162" s="658">
        <v>0</v>
      </c>
      <c r="G1162" s="658">
        <v>44.661999999999999</v>
      </c>
      <c r="H1162" s="658">
        <v>1.25</v>
      </c>
      <c r="I1162" s="658">
        <v>0</v>
      </c>
      <c r="J1162" s="658">
        <v>0</v>
      </c>
      <c r="K1162" s="658">
        <v>0</v>
      </c>
      <c r="L1162" s="658">
        <v>0</v>
      </c>
      <c r="M1162" s="658">
        <v>44.661999999999999</v>
      </c>
      <c r="N1162" s="659">
        <v>1.25</v>
      </c>
      <c r="O1162" s="689">
        <v>0</v>
      </c>
      <c r="P1162" s="690">
        <v>0</v>
      </c>
      <c r="Q1162" s="690">
        <v>0</v>
      </c>
      <c r="R1162" s="690">
        <v>0</v>
      </c>
      <c r="S1162" s="690">
        <v>0</v>
      </c>
      <c r="T1162" s="690">
        <v>0</v>
      </c>
      <c r="U1162" s="690">
        <v>0</v>
      </c>
      <c r="V1162" s="690">
        <v>0</v>
      </c>
      <c r="W1162" s="690">
        <v>0</v>
      </c>
      <c r="X1162" s="690">
        <v>0</v>
      </c>
      <c r="Y1162" s="690">
        <v>0</v>
      </c>
      <c r="Z1162" s="691">
        <v>0</v>
      </c>
      <c r="AA1162" s="674">
        <v>155.34067796999997</v>
      </c>
      <c r="AB1162" s="677">
        <v>0</v>
      </c>
      <c r="AC1162" s="677">
        <v>0</v>
      </c>
      <c r="AD1162" s="690">
        <v>0</v>
      </c>
      <c r="AE1162" s="690">
        <v>0</v>
      </c>
      <c r="AF1162" s="690"/>
      <c r="AG1162" s="690"/>
      <c r="AH1162" s="690"/>
      <c r="AI1162" s="690"/>
      <c r="AJ1162" s="690"/>
      <c r="AK1162" s="690"/>
      <c r="AL1162" s="690"/>
      <c r="AM1162" s="690"/>
      <c r="AN1162" s="690">
        <v>44.661999999999999</v>
      </c>
      <c r="AO1162" s="690">
        <v>1.25</v>
      </c>
      <c r="AP1162" s="690">
        <v>0</v>
      </c>
      <c r="AQ1162" s="690">
        <v>0</v>
      </c>
      <c r="AR1162" s="690">
        <v>0</v>
      </c>
      <c r="AS1162" s="690">
        <v>0</v>
      </c>
      <c r="AT1162" s="690">
        <v>44.661999999999999</v>
      </c>
      <c r="AU1162" s="690">
        <v>1.25</v>
      </c>
      <c r="AV1162" s="657">
        <v>0</v>
      </c>
      <c r="AW1162" s="658">
        <v>0</v>
      </c>
      <c r="AX1162" s="658">
        <v>0</v>
      </c>
      <c r="AY1162" s="658">
        <v>0</v>
      </c>
      <c r="AZ1162" s="658">
        <v>0</v>
      </c>
      <c r="BA1162" s="658">
        <v>0</v>
      </c>
      <c r="BB1162" s="658">
        <v>155.34067796999997</v>
      </c>
      <c r="BC1162" s="658">
        <v>0</v>
      </c>
      <c r="BD1162" s="658">
        <v>0</v>
      </c>
      <c r="BE1162" s="673">
        <v>155.34067796999997</v>
      </c>
      <c r="BF1162" s="417"/>
    </row>
    <row r="1163" spans="1:63" s="390" customFormat="1" ht="12.75">
      <c r="A1163" s="411"/>
      <c r="B1163" s="360" t="s">
        <v>361</v>
      </c>
      <c r="C1163" s="676">
        <v>0</v>
      </c>
      <c r="D1163" s="677">
        <v>0</v>
      </c>
      <c r="E1163" s="677">
        <v>0</v>
      </c>
      <c r="F1163" s="677">
        <v>0</v>
      </c>
      <c r="G1163" s="677">
        <v>44.661999999999999</v>
      </c>
      <c r="H1163" s="677">
        <v>1.25</v>
      </c>
      <c r="I1163" s="677">
        <v>0</v>
      </c>
      <c r="J1163" s="677">
        <v>0</v>
      </c>
      <c r="K1163" s="677">
        <v>0</v>
      </c>
      <c r="L1163" s="677">
        <v>0</v>
      </c>
      <c r="M1163" s="677">
        <v>44.661999999999999</v>
      </c>
      <c r="N1163" s="678">
        <v>1.25</v>
      </c>
      <c r="O1163" s="657">
        <v>0</v>
      </c>
      <c r="P1163" s="658">
        <v>0</v>
      </c>
      <c r="Q1163" s="658">
        <v>0</v>
      </c>
      <c r="R1163" s="658">
        <v>0</v>
      </c>
      <c r="S1163" s="658">
        <v>0</v>
      </c>
      <c r="T1163" s="658">
        <v>0</v>
      </c>
      <c r="U1163" s="658">
        <v>0</v>
      </c>
      <c r="V1163" s="658">
        <v>0</v>
      </c>
      <c r="W1163" s="658">
        <v>0</v>
      </c>
      <c r="X1163" s="658">
        <v>0</v>
      </c>
      <c r="Y1163" s="658">
        <v>0</v>
      </c>
      <c r="Z1163" s="659">
        <v>0</v>
      </c>
      <c r="AA1163" s="679">
        <v>155.34067796999997</v>
      </c>
      <c r="AB1163" s="677">
        <v>0</v>
      </c>
      <c r="AC1163" s="677">
        <v>0</v>
      </c>
      <c r="AD1163" s="658">
        <v>0</v>
      </c>
      <c r="AE1163" s="658">
        <v>0</v>
      </c>
      <c r="AF1163" s="658"/>
      <c r="AG1163" s="658"/>
      <c r="AH1163" s="658"/>
      <c r="AI1163" s="658"/>
      <c r="AJ1163" s="658"/>
      <c r="AK1163" s="658"/>
      <c r="AL1163" s="658"/>
      <c r="AM1163" s="658"/>
      <c r="AN1163" s="658">
        <v>44.661999999999999</v>
      </c>
      <c r="AO1163" s="658">
        <v>1.25</v>
      </c>
      <c r="AP1163" s="658">
        <v>0</v>
      </c>
      <c r="AQ1163" s="658">
        <v>0</v>
      </c>
      <c r="AR1163" s="658">
        <v>0</v>
      </c>
      <c r="AS1163" s="658">
        <v>0</v>
      </c>
      <c r="AT1163" s="658">
        <v>44.661999999999999</v>
      </c>
      <c r="AU1163" s="658">
        <v>1.25</v>
      </c>
      <c r="AV1163" s="676">
        <v>0</v>
      </c>
      <c r="AW1163" s="677">
        <v>0</v>
      </c>
      <c r="AX1163" s="677">
        <v>0</v>
      </c>
      <c r="AY1163" s="677">
        <v>0</v>
      </c>
      <c r="AZ1163" s="677">
        <v>0</v>
      </c>
      <c r="BA1163" s="677">
        <v>0</v>
      </c>
      <c r="BB1163" s="677">
        <v>155.34067796999997</v>
      </c>
      <c r="BC1163" s="677">
        <v>0</v>
      </c>
      <c r="BD1163" s="677">
        <v>0</v>
      </c>
      <c r="BE1163" s="678">
        <v>155.34067796999997</v>
      </c>
      <c r="BF1163" s="417"/>
      <c r="BG1163" s="408"/>
      <c r="BH1163" s="408"/>
      <c r="BI1163" s="408"/>
      <c r="BJ1163" s="408"/>
      <c r="BK1163" s="408"/>
    </row>
    <row r="1164" spans="1:63" s="390" customFormat="1" ht="12.75">
      <c r="A1164" s="411"/>
      <c r="B1164" s="360" t="s">
        <v>362</v>
      </c>
      <c r="C1164" s="676">
        <v>0</v>
      </c>
      <c r="D1164" s="677">
        <v>0</v>
      </c>
      <c r="E1164" s="677">
        <v>0</v>
      </c>
      <c r="F1164" s="677">
        <v>0</v>
      </c>
      <c r="G1164" s="677">
        <v>44.661999999999999</v>
      </c>
      <c r="H1164" s="677">
        <v>0</v>
      </c>
      <c r="I1164" s="677">
        <v>0</v>
      </c>
      <c r="J1164" s="677">
        <v>0</v>
      </c>
      <c r="K1164" s="677">
        <v>0</v>
      </c>
      <c r="L1164" s="677">
        <v>0</v>
      </c>
      <c r="M1164" s="677">
        <v>44.661999999999999</v>
      </c>
      <c r="N1164" s="678">
        <v>0</v>
      </c>
      <c r="O1164" s="657">
        <v>0</v>
      </c>
      <c r="P1164" s="658">
        <v>0</v>
      </c>
      <c r="Q1164" s="658">
        <v>0</v>
      </c>
      <c r="R1164" s="658">
        <v>0</v>
      </c>
      <c r="S1164" s="658">
        <v>0</v>
      </c>
      <c r="T1164" s="658">
        <v>0</v>
      </c>
      <c r="U1164" s="658">
        <v>0</v>
      </c>
      <c r="V1164" s="658">
        <v>0</v>
      </c>
      <c r="W1164" s="658">
        <v>0</v>
      </c>
      <c r="X1164" s="658">
        <v>0</v>
      </c>
      <c r="Y1164" s="658">
        <v>0</v>
      </c>
      <c r="Z1164" s="659">
        <v>0</v>
      </c>
      <c r="AA1164" s="679">
        <v>132.01709466999998</v>
      </c>
      <c r="AB1164" s="677">
        <v>0</v>
      </c>
      <c r="AC1164" s="677">
        <v>0</v>
      </c>
      <c r="AD1164" s="658">
        <v>0</v>
      </c>
      <c r="AE1164" s="658">
        <v>0</v>
      </c>
      <c r="AF1164" s="658"/>
      <c r="AG1164" s="658"/>
      <c r="AH1164" s="658"/>
      <c r="AI1164" s="658"/>
      <c r="AJ1164" s="658"/>
      <c r="AK1164" s="658"/>
      <c r="AL1164" s="658"/>
      <c r="AM1164" s="658"/>
      <c r="AN1164" s="658">
        <v>44.661999999999999</v>
      </c>
      <c r="AO1164" s="658">
        <v>0</v>
      </c>
      <c r="AP1164" s="658">
        <v>0</v>
      </c>
      <c r="AQ1164" s="658">
        <v>0</v>
      </c>
      <c r="AR1164" s="658">
        <v>0</v>
      </c>
      <c r="AS1164" s="658">
        <v>0</v>
      </c>
      <c r="AT1164" s="658">
        <v>44.661999999999999</v>
      </c>
      <c r="AU1164" s="658">
        <v>0</v>
      </c>
      <c r="AV1164" s="676">
        <v>0</v>
      </c>
      <c r="AW1164" s="677">
        <v>0</v>
      </c>
      <c r="AX1164" s="677">
        <v>0</v>
      </c>
      <c r="AY1164" s="677">
        <v>0</v>
      </c>
      <c r="AZ1164" s="677">
        <v>0</v>
      </c>
      <c r="BA1164" s="677">
        <v>0</v>
      </c>
      <c r="BB1164" s="677">
        <v>132.01709466999998</v>
      </c>
      <c r="BC1164" s="677">
        <v>0</v>
      </c>
      <c r="BD1164" s="677">
        <v>0</v>
      </c>
      <c r="BE1164" s="678">
        <v>132.01709466999998</v>
      </c>
      <c r="BF1164" s="417"/>
      <c r="BG1164" s="408"/>
      <c r="BH1164" s="408"/>
      <c r="BI1164" s="408"/>
      <c r="BJ1164" s="408"/>
      <c r="BK1164" s="408"/>
    </row>
    <row r="1165" spans="1:63" s="412" customFormat="1" ht="12.75">
      <c r="A1165" s="411"/>
      <c r="B1165" s="360" t="s">
        <v>363</v>
      </c>
      <c r="C1165" s="676">
        <v>0</v>
      </c>
      <c r="D1165" s="677">
        <v>0</v>
      </c>
      <c r="E1165" s="677">
        <v>0</v>
      </c>
      <c r="F1165" s="677">
        <v>0</v>
      </c>
      <c r="G1165" s="677">
        <v>44.400999999999996</v>
      </c>
      <c r="H1165" s="677">
        <v>0</v>
      </c>
      <c r="I1165" s="677">
        <v>0</v>
      </c>
      <c r="J1165" s="677">
        <v>0</v>
      </c>
      <c r="K1165" s="677">
        <v>0</v>
      </c>
      <c r="L1165" s="677">
        <v>0</v>
      </c>
      <c r="M1165" s="677">
        <v>44.400999999999996</v>
      </c>
      <c r="N1165" s="678">
        <v>0</v>
      </c>
      <c r="O1165" s="657">
        <v>0</v>
      </c>
      <c r="P1165" s="658">
        <v>0</v>
      </c>
      <c r="Q1165" s="658">
        <v>0</v>
      </c>
      <c r="R1165" s="658">
        <v>0</v>
      </c>
      <c r="S1165" s="658">
        <v>0</v>
      </c>
      <c r="T1165" s="658">
        <v>0</v>
      </c>
      <c r="U1165" s="658">
        <v>0</v>
      </c>
      <c r="V1165" s="658">
        <v>0</v>
      </c>
      <c r="W1165" s="658">
        <v>0</v>
      </c>
      <c r="X1165" s="658">
        <v>0</v>
      </c>
      <c r="Y1165" s="658">
        <v>0</v>
      </c>
      <c r="Z1165" s="659">
        <v>0</v>
      </c>
      <c r="AA1165" s="679">
        <v>130.84123176999998</v>
      </c>
      <c r="AB1165" s="677">
        <v>0</v>
      </c>
      <c r="AC1165" s="677">
        <v>0</v>
      </c>
      <c r="AD1165" s="658">
        <v>0</v>
      </c>
      <c r="AE1165" s="658">
        <v>0</v>
      </c>
      <c r="AF1165" s="658"/>
      <c r="AG1165" s="658"/>
      <c r="AH1165" s="658"/>
      <c r="AI1165" s="658"/>
      <c r="AJ1165" s="658"/>
      <c r="AK1165" s="658"/>
      <c r="AL1165" s="658"/>
      <c r="AM1165" s="658"/>
      <c r="AN1165" s="658">
        <v>44.400999999999996</v>
      </c>
      <c r="AO1165" s="658">
        <v>0</v>
      </c>
      <c r="AP1165" s="658">
        <v>0</v>
      </c>
      <c r="AQ1165" s="658">
        <v>0</v>
      </c>
      <c r="AR1165" s="658">
        <v>0</v>
      </c>
      <c r="AS1165" s="658">
        <v>0</v>
      </c>
      <c r="AT1165" s="658">
        <v>44.400999999999996</v>
      </c>
      <c r="AU1165" s="658">
        <v>0</v>
      </c>
      <c r="AV1165" s="676">
        <v>0</v>
      </c>
      <c r="AW1165" s="677">
        <v>0</v>
      </c>
      <c r="AX1165" s="677">
        <v>0</v>
      </c>
      <c r="AY1165" s="677">
        <v>0</v>
      </c>
      <c r="AZ1165" s="677">
        <v>0</v>
      </c>
      <c r="BA1165" s="677">
        <v>0</v>
      </c>
      <c r="BB1165" s="677">
        <v>130.84123176999998</v>
      </c>
      <c r="BC1165" s="677">
        <v>0</v>
      </c>
      <c r="BD1165" s="677">
        <v>0</v>
      </c>
      <c r="BE1165" s="678">
        <v>130.84123176999998</v>
      </c>
      <c r="BF1165" s="417"/>
      <c r="BG1165" s="408"/>
      <c r="BH1165" s="408"/>
      <c r="BI1165" s="408"/>
      <c r="BJ1165" s="408"/>
      <c r="BK1165" s="408"/>
    </row>
    <row r="1166" spans="1:63" s="390" customFormat="1" ht="12.75">
      <c r="A1166" s="411"/>
      <c r="B1166" s="360" t="s">
        <v>364</v>
      </c>
      <c r="C1166" s="676">
        <v>0</v>
      </c>
      <c r="D1166" s="677">
        <v>0</v>
      </c>
      <c r="E1166" s="677">
        <v>0</v>
      </c>
      <c r="F1166" s="677">
        <v>0</v>
      </c>
      <c r="G1166" s="677">
        <v>0</v>
      </c>
      <c r="H1166" s="677">
        <v>0</v>
      </c>
      <c r="I1166" s="677">
        <v>0</v>
      </c>
      <c r="J1166" s="677">
        <v>0</v>
      </c>
      <c r="K1166" s="677">
        <v>0</v>
      </c>
      <c r="L1166" s="677">
        <v>0</v>
      </c>
      <c r="M1166" s="677">
        <v>0</v>
      </c>
      <c r="N1166" s="678">
        <v>0</v>
      </c>
      <c r="O1166" s="657"/>
      <c r="P1166" s="658"/>
      <c r="Q1166" s="658"/>
      <c r="R1166" s="658"/>
      <c r="S1166" s="658"/>
      <c r="T1166" s="658"/>
      <c r="U1166" s="658"/>
      <c r="V1166" s="658"/>
      <c r="W1166" s="658"/>
      <c r="X1166" s="658"/>
      <c r="Y1166" s="658"/>
      <c r="Z1166" s="659"/>
      <c r="AA1166" s="679">
        <v>0</v>
      </c>
      <c r="AB1166" s="677">
        <v>0</v>
      </c>
      <c r="AC1166" s="677">
        <v>0</v>
      </c>
      <c r="AD1166" s="658">
        <v>0</v>
      </c>
      <c r="AE1166" s="658">
        <v>0</v>
      </c>
      <c r="AF1166" s="658"/>
      <c r="AG1166" s="658"/>
      <c r="AH1166" s="658"/>
      <c r="AI1166" s="658"/>
      <c r="AJ1166" s="658"/>
      <c r="AK1166" s="658"/>
      <c r="AL1166" s="658"/>
      <c r="AM1166" s="658"/>
      <c r="AN1166" s="658">
        <v>0</v>
      </c>
      <c r="AO1166" s="658">
        <v>0</v>
      </c>
      <c r="AP1166" s="658">
        <v>0</v>
      </c>
      <c r="AQ1166" s="658">
        <v>0</v>
      </c>
      <c r="AR1166" s="658">
        <v>0</v>
      </c>
      <c r="AS1166" s="658">
        <v>0</v>
      </c>
      <c r="AT1166" s="658">
        <v>0</v>
      </c>
      <c r="AU1166" s="658">
        <v>0</v>
      </c>
      <c r="AV1166" s="676"/>
      <c r="AW1166" s="677"/>
      <c r="AX1166" s="677"/>
      <c r="AY1166" s="677"/>
      <c r="AZ1166" s="677"/>
      <c r="BA1166" s="677"/>
      <c r="BB1166" s="677"/>
      <c r="BC1166" s="677"/>
      <c r="BD1166" s="677"/>
      <c r="BE1166" s="678">
        <v>0</v>
      </c>
      <c r="BF1166" s="417"/>
      <c r="BG1166" s="408"/>
      <c r="BH1166" s="408"/>
      <c r="BI1166" s="408"/>
      <c r="BJ1166" s="408"/>
      <c r="BK1166" s="408"/>
    </row>
    <row r="1167" spans="1:63" s="390" customFormat="1" ht="12.75">
      <c r="A1167" s="411"/>
      <c r="B1167" s="360" t="s">
        <v>365</v>
      </c>
      <c r="C1167" s="676">
        <v>0</v>
      </c>
      <c r="D1167" s="677">
        <v>0</v>
      </c>
      <c r="E1167" s="677">
        <v>0</v>
      </c>
      <c r="F1167" s="677">
        <v>0</v>
      </c>
      <c r="G1167" s="677">
        <v>0</v>
      </c>
      <c r="H1167" s="677">
        <v>0</v>
      </c>
      <c r="I1167" s="677">
        <v>0</v>
      </c>
      <c r="J1167" s="677">
        <v>0</v>
      </c>
      <c r="K1167" s="677">
        <v>0</v>
      </c>
      <c r="L1167" s="677">
        <v>0</v>
      </c>
      <c r="M1167" s="677">
        <v>0</v>
      </c>
      <c r="N1167" s="678">
        <v>0</v>
      </c>
      <c r="O1167" s="657"/>
      <c r="P1167" s="658"/>
      <c r="Q1167" s="658"/>
      <c r="R1167" s="658"/>
      <c r="S1167" s="658"/>
      <c r="T1167" s="658"/>
      <c r="U1167" s="658"/>
      <c r="V1167" s="658"/>
      <c r="W1167" s="658"/>
      <c r="X1167" s="658"/>
      <c r="Y1167" s="658"/>
      <c r="Z1167" s="659"/>
      <c r="AA1167" s="679">
        <v>0</v>
      </c>
      <c r="AB1167" s="677">
        <v>0</v>
      </c>
      <c r="AC1167" s="677">
        <v>0</v>
      </c>
      <c r="AD1167" s="658">
        <v>0</v>
      </c>
      <c r="AE1167" s="658">
        <v>0</v>
      </c>
      <c r="AF1167" s="658"/>
      <c r="AG1167" s="658"/>
      <c r="AH1167" s="658"/>
      <c r="AI1167" s="658"/>
      <c r="AJ1167" s="658"/>
      <c r="AK1167" s="658"/>
      <c r="AL1167" s="658"/>
      <c r="AM1167" s="658"/>
      <c r="AN1167" s="658">
        <v>0</v>
      </c>
      <c r="AO1167" s="658">
        <v>0</v>
      </c>
      <c r="AP1167" s="658">
        <v>0</v>
      </c>
      <c r="AQ1167" s="658">
        <v>0</v>
      </c>
      <c r="AR1167" s="658">
        <v>0</v>
      </c>
      <c r="AS1167" s="658">
        <v>0</v>
      </c>
      <c r="AT1167" s="658">
        <v>0</v>
      </c>
      <c r="AU1167" s="658">
        <v>0</v>
      </c>
      <c r="AV1167" s="676"/>
      <c r="AW1167" s="677"/>
      <c r="AX1167" s="677"/>
      <c r="AY1167" s="677"/>
      <c r="AZ1167" s="677"/>
      <c r="BA1167" s="677"/>
      <c r="BB1167" s="677"/>
      <c r="BC1167" s="677"/>
      <c r="BD1167" s="677"/>
      <c r="BE1167" s="678">
        <v>0</v>
      </c>
      <c r="BF1167" s="417"/>
      <c r="BG1167" s="408"/>
      <c r="BH1167" s="408"/>
      <c r="BI1167" s="408"/>
      <c r="BJ1167" s="408"/>
      <c r="BK1167" s="408"/>
    </row>
    <row r="1168" spans="1:63" s="390" customFormat="1" ht="12.75">
      <c r="A1168" s="411"/>
      <c r="B1168" s="360" t="s">
        <v>366</v>
      </c>
      <c r="C1168" s="676">
        <v>0</v>
      </c>
      <c r="D1168" s="677">
        <v>0</v>
      </c>
      <c r="E1168" s="677">
        <v>0</v>
      </c>
      <c r="F1168" s="677">
        <v>0</v>
      </c>
      <c r="G1168" s="677">
        <v>26.704000000000001</v>
      </c>
      <c r="H1168" s="677">
        <v>0</v>
      </c>
      <c r="I1168" s="677">
        <v>0</v>
      </c>
      <c r="J1168" s="677">
        <v>0</v>
      </c>
      <c r="K1168" s="677">
        <v>0</v>
      </c>
      <c r="L1168" s="677">
        <v>0</v>
      </c>
      <c r="M1168" s="677">
        <v>26.704000000000001</v>
      </c>
      <c r="N1168" s="678">
        <v>0</v>
      </c>
      <c r="O1168" s="657"/>
      <c r="P1168" s="658"/>
      <c r="Q1168" s="658"/>
      <c r="R1168" s="658"/>
      <c r="S1168" s="658"/>
      <c r="T1168" s="658"/>
      <c r="U1168" s="658"/>
      <c r="V1168" s="658"/>
      <c r="W1168" s="658"/>
      <c r="X1168" s="658"/>
      <c r="Y1168" s="658"/>
      <c r="Z1168" s="659"/>
      <c r="AA1168" s="679">
        <v>85.295137849999989</v>
      </c>
      <c r="AB1168" s="677">
        <v>0</v>
      </c>
      <c r="AC1168" s="677">
        <v>0</v>
      </c>
      <c r="AD1168" s="658">
        <v>0</v>
      </c>
      <c r="AE1168" s="658">
        <v>0</v>
      </c>
      <c r="AF1168" s="658"/>
      <c r="AG1168" s="658"/>
      <c r="AH1168" s="658"/>
      <c r="AI1168" s="658"/>
      <c r="AJ1168" s="658"/>
      <c r="AK1168" s="658"/>
      <c r="AL1168" s="658"/>
      <c r="AM1168" s="658"/>
      <c r="AN1168" s="658">
        <v>26.704000000000001</v>
      </c>
      <c r="AO1168" s="658">
        <v>0</v>
      </c>
      <c r="AP1168" s="658">
        <v>0</v>
      </c>
      <c r="AQ1168" s="658">
        <v>0</v>
      </c>
      <c r="AR1168" s="658">
        <v>0</v>
      </c>
      <c r="AS1168" s="658">
        <v>0</v>
      </c>
      <c r="AT1168" s="658">
        <v>26.704000000000001</v>
      </c>
      <c r="AU1168" s="658">
        <v>0</v>
      </c>
      <c r="AV1168" s="676"/>
      <c r="AW1168" s="677"/>
      <c r="AX1168" s="677"/>
      <c r="AY1168" s="677"/>
      <c r="AZ1168" s="677"/>
      <c r="BA1168" s="677"/>
      <c r="BB1168" s="677">
        <v>85.295137849999989</v>
      </c>
      <c r="BC1168" s="677"/>
      <c r="BD1168" s="677"/>
      <c r="BE1168" s="678">
        <v>85.295137849999989</v>
      </c>
      <c r="BF1168" s="417"/>
      <c r="BG1168" s="408"/>
      <c r="BH1168" s="408"/>
      <c r="BI1168" s="408"/>
      <c r="BJ1168" s="408"/>
      <c r="BK1168" s="408"/>
    </row>
    <row r="1169" spans="1:63" s="390" customFormat="1" ht="12.75">
      <c r="A1169" s="411"/>
      <c r="B1169" s="360" t="s">
        <v>367</v>
      </c>
      <c r="C1169" s="676">
        <v>0</v>
      </c>
      <c r="D1169" s="677">
        <v>0</v>
      </c>
      <c r="E1169" s="677">
        <v>0</v>
      </c>
      <c r="F1169" s="677">
        <v>0</v>
      </c>
      <c r="G1169" s="677">
        <v>17.696999999999999</v>
      </c>
      <c r="H1169" s="677">
        <v>0</v>
      </c>
      <c r="I1169" s="677">
        <v>0</v>
      </c>
      <c r="J1169" s="677">
        <v>0</v>
      </c>
      <c r="K1169" s="677">
        <v>0</v>
      </c>
      <c r="L1169" s="677">
        <v>0</v>
      </c>
      <c r="M1169" s="677">
        <v>17.696999999999999</v>
      </c>
      <c r="N1169" s="678">
        <v>0</v>
      </c>
      <c r="O1169" s="657"/>
      <c r="P1169" s="658"/>
      <c r="Q1169" s="658"/>
      <c r="R1169" s="658"/>
      <c r="S1169" s="658"/>
      <c r="T1169" s="658"/>
      <c r="U1169" s="658"/>
      <c r="V1169" s="658"/>
      <c r="W1169" s="658"/>
      <c r="X1169" s="658"/>
      <c r="Y1169" s="658"/>
      <c r="Z1169" s="659"/>
      <c r="AA1169" s="679">
        <v>45.546093920000004</v>
      </c>
      <c r="AB1169" s="677">
        <v>0</v>
      </c>
      <c r="AC1169" s="677">
        <v>0</v>
      </c>
      <c r="AD1169" s="658">
        <v>0</v>
      </c>
      <c r="AE1169" s="658">
        <v>0</v>
      </c>
      <c r="AF1169" s="658"/>
      <c r="AG1169" s="658"/>
      <c r="AH1169" s="658"/>
      <c r="AI1169" s="658"/>
      <c r="AJ1169" s="658"/>
      <c r="AK1169" s="658"/>
      <c r="AL1169" s="658"/>
      <c r="AM1169" s="658"/>
      <c r="AN1169" s="658">
        <v>17.696999999999999</v>
      </c>
      <c r="AO1169" s="658">
        <v>0</v>
      </c>
      <c r="AP1169" s="658">
        <v>0</v>
      </c>
      <c r="AQ1169" s="658">
        <v>0</v>
      </c>
      <c r="AR1169" s="658">
        <v>0</v>
      </c>
      <c r="AS1169" s="658">
        <v>0</v>
      </c>
      <c r="AT1169" s="658">
        <v>17.696999999999999</v>
      </c>
      <c r="AU1169" s="658">
        <v>0</v>
      </c>
      <c r="AV1169" s="676"/>
      <c r="AW1169" s="677"/>
      <c r="AX1169" s="677"/>
      <c r="AY1169" s="677"/>
      <c r="AZ1169" s="677"/>
      <c r="BA1169" s="677"/>
      <c r="BB1169" s="677">
        <v>45.546093920000004</v>
      </c>
      <c r="BC1169" s="677"/>
      <c r="BD1169" s="677"/>
      <c r="BE1169" s="678">
        <v>45.546093920000004</v>
      </c>
      <c r="BF1169" s="417"/>
      <c r="BG1169" s="408"/>
      <c r="BH1169" s="408"/>
      <c r="BI1169" s="408"/>
      <c r="BJ1169" s="408"/>
      <c r="BK1169" s="408"/>
    </row>
    <row r="1170" spans="1:63" s="412" customFormat="1" ht="12.75">
      <c r="A1170" s="411"/>
      <c r="B1170" s="360" t="s">
        <v>368</v>
      </c>
      <c r="C1170" s="676">
        <v>0</v>
      </c>
      <c r="D1170" s="677">
        <v>0</v>
      </c>
      <c r="E1170" s="677">
        <v>0</v>
      </c>
      <c r="F1170" s="677">
        <v>0</v>
      </c>
      <c r="G1170" s="677">
        <v>0.26100000000000001</v>
      </c>
      <c r="H1170" s="677">
        <v>0</v>
      </c>
      <c r="I1170" s="677">
        <v>0</v>
      </c>
      <c r="J1170" s="677">
        <v>0</v>
      </c>
      <c r="K1170" s="677">
        <v>0</v>
      </c>
      <c r="L1170" s="677">
        <v>0</v>
      </c>
      <c r="M1170" s="677">
        <v>0.26100000000000001</v>
      </c>
      <c r="N1170" s="678">
        <v>0</v>
      </c>
      <c r="O1170" s="657">
        <v>0</v>
      </c>
      <c r="P1170" s="658">
        <v>0</v>
      </c>
      <c r="Q1170" s="658">
        <v>0</v>
      </c>
      <c r="R1170" s="658">
        <v>0</v>
      </c>
      <c r="S1170" s="658">
        <v>0</v>
      </c>
      <c r="T1170" s="658">
        <v>0</v>
      </c>
      <c r="U1170" s="658">
        <v>0</v>
      </c>
      <c r="V1170" s="658">
        <v>0</v>
      </c>
      <c r="W1170" s="658">
        <v>0</v>
      </c>
      <c r="X1170" s="658">
        <v>0</v>
      </c>
      <c r="Y1170" s="658">
        <v>0</v>
      </c>
      <c r="Z1170" s="659">
        <v>0</v>
      </c>
      <c r="AA1170" s="679">
        <v>1.1758628999999998</v>
      </c>
      <c r="AB1170" s="677">
        <v>0</v>
      </c>
      <c r="AC1170" s="677">
        <v>0</v>
      </c>
      <c r="AD1170" s="658">
        <v>0</v>
      </c>
      <c r="AE1170" s="658">
        <v>0</v>
      </c>
      <c r="AF1170" s="658"/>
      <c r="AG1170" s="658"/>
      <c r="AH1170" s="658"/>
      <c r="AI1170" s="658"/>
      <c r="AJ1170" s="658"/>
      <c r="AK1170" s="658"/>
      <c r="AL1170" s="658"/>
      <c r="AM1170" s="658"/>
      <c r="AN1170" s="658">
        <v>0.26100000000000001</v>
      </c>
      <c r="AO1170" s="658">
        <v>0</v>
      </c>
      <c r="AP1170" s="658">
        <v>0</v>
      </c>
      <c r="AQ1170" s="658">
        <v>0</v>
      </c>
      <c r="AR1170" s="658">
        <v>0</v>
      </c>
      <c r="AS1170" s="658">
        <v>0</v>
      </c>
      <c r="AT1170" s="658">
        <v>0.26100000000000001</v>
      </c>
      <c r="AU1170" s="658">
        <v>0</v>
      </c>
      <c r="AV1170" s="676">
        <v>0</v>
      </c>
      <c r="AW1170" s="677">
        <v>0</v>
      </c>
      <c r="AX1170" s="677">
        <v>0</v>
      </c>
      <c r="AY1170" s="677">
        <v>0</v>
      </c>
      <c r="AZ1170" s="677">
        <v>0</v>
      </c>
      <c r="BA1170" s="677">
        <v>0</v>
      </c>
      <c r="BB1170" s="677">
        <v>1.1758628999999998</v>
      </c>
      <c r="BC1170" s="677">
        <v>0</v>
      </c>
      <c r="BD1170" s="677">
        <v>0</v>
      </c>
      <c r="BE1170" s="678">
        <v>1.1758628999999998</v>
      </c>
      <c r="BF1170" s="417"/>
      <c r="BG1170" s="408"/>
      <c r="BH1170" s="408"/>
      <c r="BI1170" s="408"/>
      <c r="BJ1170" s="408"/>
      <c r="BK1170" s="408"/>
    </row>
    <row r="1171" spans="1:63" s="390" customFormat="1" ht="12.75">
      <c r="A1171" s="411"/>
      <c r="B1171" s="360" t="s">
        <v>369</v>
      </c>
      <c r="C1171" s="676">
        <v>0</v>
      </c>
      <c r="D1171" s="677">
        <v>0</v>
      </c>
      <c r="E1171" s="677">
        <v>0</v>
      </c>
      <c r="F1171" s="677">
        <v>0</v>
      </c>
      <c r="G1171" s="677">
        <v>0</v>
      </c>
      <c r="H1171" s="677">
        <v>0</v>
      </c>
      <c r="I1171" s="677">
        <v>0</v>
      </c>
      <c r="J1171" s="677">
        <v>0</v>
      </c>
      <c r="K1171" s="677">
        <v>0</v>
      </c>
      <c r="L1171" s="677">
        <v>0</v>
      </c>
      <c r="M1171" s="677">
        <v>0</v>
      </c>
      <c r="N1171" s="678">
        <v>0</v>
      </c>
      <c r="O1171" s="657"/>
      <c r="P1171" s="658"/>
      <c r="Q1171" s="658"/>
      <c r="R1171" s="658"/>
      <c r="S1171" s="658"/>
      <c r="T1171" s="658"/>
      <c r="U1171" s="658"/>
      <c r="V1171" s="658"/>
      <c r="W1171" s="658"/>
      <c r="X1171" s="658"/>
      <c r="Y1171" s="658"/>
      <c r="Z1171" s="659"/>
      <c r="AA1171" s="679">
        <v>0</v>
      </c>
      <c r="AB1171" s="677">
        <v>0</v>
      </c>
      <c r="AC1171" s="677">
        <v>0</v>
      </c>
      <c r="AD1171" s="658">
        <v>0</v>
      </c>
      <c r="AE1171" s="658">
        <v>0</v>
      </c>
      <c r="AF1171" s="658"/>
      <c r="AG1171" s="658"/>
      <c r="AH1171" s="658"/>
      <c r="AI1171" s="658"/>
      <c r="AJ1171" s="658"/>
      <c r="AK1171" s="658"/>
      <c r="AL1171" s="658"/>
      <c r="AM1171" s="658"/>
      <c r="AN1171" s="658">
        <v>0</v>
      </c>
      <c r="AO1171" s="658">
        <v>0</v>
      </c>
      <c r="AP1171" s="658">
        <v>0</v>
      </c>
      <c r="AQ1171" s="658">
        <v>0</v>
      </c>
      <c r="AR1171" s="658">
        <v>0</v>
      </c>
      <c r="AS1171" s="658">
        <v>0</v>
      </c>
      <c r="AT1171" s="658">
        <v>0</v>
      </c>
      <c r="AU1171" s="658">
        <v>0</v>
      </c>
      <c r="AV1171" s="676"/>
      <c r="AW1171" s="677"/>
      <c r="AX1171" s="677"/>
      <c r="AY1171" s="677"/>
      <c r="AZ1171" s="677"/>
      <c r="BA1171" s="677"/>
      <c r="BB1171" s="677"/>
      <c r="BC1171" s="677"/>
      <c r="BD1171" s="677"/>
      <c r="BE1171" s="678">
        <v>0</v>
      </c>
      <c r="BF1171" s="417"/>
      <c r="BG1171" s="408"/>
      <c r="BH1171" s="408"/>
      <c r="BI1171" s="408"/>
      <c r="BJ1171" s="408"/>
      <c r="BK1171" s="408"/>
    </row>
    <row r="1172" spans="1:63" s="390" customFormat="1" ht="12.75">
      <c r="A1172" s="411"/>
      <c r="B1172" s="360" t="s">
        <v>370</v>
      </c>
      <c r="C1172" s="676">
        <v>0</v>
      </c>
      <c r="D1172" s="677">
        <v>0</v>
      </c>
      <c r="E1172" s="677">
        <v>0</v>
      </c>
      <c r="F1172" s="677">
        <v>0</v>
      </c>
      <c r="G1172" s="677">
        <v>0</v>
      </c>
      <c r="H1172" s="677">
        <v>0</v>
      </c>
      <c r="I1172" s="677">
        <v>0</v>
      </c>
      <c r="J1172" s="677">
        <v>0</v>
      </c>
      <c r="K1172" s="677">
        <v>0</v>
      </c>
      <c r="L1172" s="677">
        <v>0</v>
      </c>
      <c r="M1172" s="677">
        <v>0</v>
      </c>
      <c r="N1172" s="678">
        <v>0</v>
      </c>
      <c r="O1172" s="657"/>
      <c r="P1172" s="658"/>
      <c r="Q1172" s="658"/>
      <c r="R1172" s="658"/>
      <c r="S1172" s="658"/>
      <c r="T1172" s="658"/>
      <c r="U1172" s="658"/>
      <c r="V1172" s="658"/>
      <c r="W1172" s="658"/>
      <c r="X1172" s="658"/>
      <c r="Y1172" s="658"/>
      <c r="Z1172" s="659"/>
      <c r="AA1172" s="679">
        <v>0</v>
      </c>
      <c r="AB1172" s="677">
        <v>0</v>
      </c>
      <c r="AC1172" s="677">
        <v>0</v>
      </c>
      <c r="AD1172" s="658">
        <v>0</v>
      </c>
      <c r="AE1172" s="658">
        <v>0</v>
      </c>
      <c r="AF1172" s="658"/>
      <c r="AG1172" s="658"/>
      <c r="AH1172" s="658"/>
      <c r="AI1172" s="658"/>
      <c r="AJ1172" s="658"/>
      <c r="AK1172" s="658"/>
      <c r="AL1172" s="658"/>
      <c r="AM1172" s="658"/>
      <c r="AN1172" s="658">
        <v>0</v>
      </c>
      <c r="AO1172" s="658">
        <v>0</v>
      </c>
      <c r="AP1172" s="658">
        <v>0</v>
      </c>
      <c r="AQ1172" s="658">
        <v>0</v>
      </c>
      <c r="AR1172" s="658">
        <v>0</v>
      </c>
      <c r="AS1172" s="658">
        <v>0</v>
      </c>
      <c r="AT1172" s="658">
        <v>0</v>
      </c>
      <c r="AU1172" s="658">
        <v>0</v>
      </c>
      <c r="AV1172" s="676"/>
      <c r="AW1172" s="677"/>
      <c r="AX1172" s="677"/>
      <c r="AY1172" s="677"/>
      <c r="AZ1172" s="677"/>
      <c r="BA1172" s="677"/>
      <c r="BB1172" s="677"/>
      <c r="BC1172" s="677"/>
      <c r="BD1172" s="677"/>
      <c r="BE1172" s="678">
        <v>0</v>
      </c>
      <c r="BF1172" s="417"/>
      <c r="BG1172" s="408"/>
      <c r="BH1172" s="408"/>
      <c r="BI1172" s="408"/>
      <c r="BJ1172" s="408"/>
      <c r="BK1172" s="408"/>
    </row>
    <row r="1173" spans="1:63" s="390" customFormat="1" ht="12.75">
      <c r="A1173" s="411"/>
      <c r="B1173" s="360" t="s">
        <v>371</v>
      </c>
      <c r="C1173" s="676">
        <v>0</v>
      </c>
      <c r="D1173" s="677">
        <v>0</v>
      </c>
      <c r="E1173" s="677">
        <v>0</v>
      </c>
      <c r="F1173" s="677">
        <v>0</v>
      </c>
      <c r="G1173" s="677">
        <v>0.26100000000000001</v>
      </c>
      <c r="H1173" s="677">
        <v>0</v>
      </c>
      <c r="I1173" s="677">
        <v>0</v>
      </c>
      <c r="J1173" s="677">
        <v>0</v>
      </c>
      <c r="K1173" s="677">
        <v>0</v>
      </c>
      <c r="L1173" s="677">
        <v>0</v>
      </c>
      <c r="M1173" s="677">
        <v>0.26100000000000001</v>
      </c>
      <c r="N1173" s="678">
        <v>0</v>
      </c>
      <c r="O1173" s="657"/>
      <c r="P1173" s="658"/>
      <c r="Q1173" s="658"/>
      <c r="R1173" s="658"/>
      <c r="S1173" s="658"/>
      <c r="T1173" s="658"/>
      <c r="U1173" s="658"/>
      <c r="V1173" s="658"/>
      <c r="W1173" s="658"/>
      <c r="X1173" s="658"/>
      <c r="Y1173" s="658"/>
      <c r="Z1173" s="659"/>
      <c r="AA1173" s="679">
        <v>1.1758628999999998</v>
      </c>
      <c r="AB1173" s="677">
        <v>0</v>
      </c>
      <c r="AC1173" s="677">
        <v>0</v>
      </c>
      <c r="AD1173" s="658">
        <v>0</v>
      </c>
      <c r="AE1173" s="658">
        <v>0</v>
      </c>
      <c r="AF1173" s="658"/>
      <c r="AG1173" s="658"/>
      <c r="AH1173" s="658"/>
      <c r="AI1173" s="658"/>
      <c r="AJ1173" s="658"/>
      <c r="AK1173" s="658"/>
      <c r="AL1173" s="658"/>
      <c r="AM1173" s="658"/>
      <c r="AN1173" s="658">
        <v>0.26100000000000001</v>
      </c>
      <c r="AO1173" s="658">
        <v>0</v>
      </c>
      <c r="AP1173" s="658">
        <v>0</v>
      </c>
      <c r="AQ1173" s="658">
        <v>0</v>
      </c>
      <c r="AR1173" s="658">
        <v>0</v>
      </c>
      <c r="AS1173" s="658">
        <v>0</v>
      </c>
      <c r="AT1173" s="658">
        <v>0.26100000000000001</v>
      </c>
      <c r="AU1173" s="658">
        <v>0</v>
      </c>
      <c r="AV1173" s="676"/>
      <c r="AW1173" s="677"/>
      <c r="AX1173" s="677"/>
      <c r="AY1173" s="677"/>
      <c r="AZ1173" s="677"/>
      <c r="BA1173" s="677"/>
      <c r="BB1173" s="677">
        <v>1.1758628999999998</v>
      </c>
      <c r="BC1173" s="677"/>
      <c r="BD1173" s="677"/>
      <c r="BE1173" s="678">
        <v>1.1758628999999998</v>
      </c>
      <c r="BF1173" s="417"/>
      <c r="BG1173" s="408"/>
      <c r="BH1173" s="408"/>
      <c r="BI1173" s="408"/>
      <c r="BJ1173" s="408"/>
      <c r="BK1173" s="408"/>
    </row>
    <row r="1174" spans="1:63" s="390" customFormat="1" ht="12.75">
      <c r="A1174" s="411"/>
      <c r="B1174" s="360" t="s">
        <v>372</v>
      </c>
      <c r="C1174" s="676">
        <v>0</v>
      </c>
      <c r="D1174" s="677">
        <v>0</v>
      </c>
      <c r="E1174" s="677">
        <v>0</v>
      </c>
      <c r="F1174" s="677">
        <v>0</v>
      </c>
      <c r="G1174" s="677">
        <v>0</v>
      </c>
      <c r="H1174" s="677">
        <v>0</v>
      </c>
      <c r="I1174" s="677">
        <v>0</v>
      </c>
      <c r="J1174" s="677">
        <v>0</v>
      </c>
      <c r="K1174" s="677">
        <v>0</v>
      </c>
      <c r="L1174" s="677">
        <v>0</v>
      </c>
      <c r="M1174" s="677">
        <v>0</v>
      </c>
      <c r="N1174" s="678">
        <v>0</v>
      </c>
      <c r="O1174" s="657"/>
      <c r="P1174" s="658"/>
      <c r="Q1174" s="658"/>
      <c r="R1174" s="658"/>
      <c r="S1174" s="658"/>
      <c r="T1174" s="658"/>
      <c r="U1174" s="658"/>
      <c r="V1174" s="658"/>
      <c r="W1174" s="658"/>
      <c r="X1174" s="658"/>
      <c r="Y1174" s="658"/>
      <c r="Z1174" s="659"/>
      <c r="AA1174" s="679">
        <v>0</v>
      </c>
      <c r="AB1174" s="677">
        <v>0</v>
      </c>
      <c r="AC1174" s="677">
        <v>0</v>
      </c>
      <c r="AD1174" s="658">
        <v>0</v>
      </c>
      <c r="AE1174" s="658">
        <v>0</v>
      </c>
      <c r="AF1174" s="658"/>
      <c r="AG1174" s="658"/>
      <c r="AH1174" s="658"/>
      <c r="AI1174" s="658"/>
      <c r="AJ1174" s="658"/>
      <c r="AK1174" s="658"/>
      <c r="AL1174" s="658"/>
      <c r="AM1174" s="658"/>
      <c r="AN1174" s="658">
        <v>0</v>
      </c>
      <c r="AO1174" s="658">
        <v>0</v>
      </c>
      <c r="AP1174" s="658">
        <v>0</v>
      </c>
      <c r="AQ1174" s="658">
        <v>0</v>
      </c>
      <c r="AR1174" s="658">
        <v>0</v>
      </c>
      <c r="AS1174" s="658">
        <v>0</v>
      </c>
      <c r="AT1174" s="658">
        <v>0</v>
      </c>
      <c r="AU1174" s="658">
        <v>0</v>
      </c>
      <c r="AV1174" s="676"/>
      <c r="AW1174" s="677"/>
      <c r="AX1174" s="677"/>
      <c r="AY1174" s="677"/>
      <c r="AZ1174" s="677"/>
      <c r="BA1174" s="677"/>
      <c r="BB1174" s="677"/>
      <c r="BC1174" s="677"/>
      <c r="BD1174" s="677"/>
      <c r="BE1174" s="678">
        <v>0</v>
      </c>
      <c r="BF1174" s="417"/>
      <c r="BG1174" s="408"/>
      <c r="BH1174" s="408"/>
      <c r="BI1174" s="408"/>
      <c r="BJ1174" s="408"/>
      <c r="BK1174" s="408"/>
    </row>
    <row r="1175" spans="1:63" s="412" customFormat="1" ht="12.75">
      <c r="A1175" s="411"/>
      <c r="B1175" s="360" t="s">
        <v>373</v>
      </c>
      <c r="C1175" s="676">
        <v>0</v>
      </c>
      <c r="D1175" s="677">
        <v>0</v>
      </c>
      <c r="E1175" s="677">
        <v>0</v>
      </c>
      <c r="F1175" s="677">
        <v>0</v>
      </c>
      <c r="G1175" s="677">
        <v>0</v>
      </c>
      <c r="H1175" s="677">
        <v>1.25</v>
      </c>
      <c r="I1175" s="677">
        <v>0</v>
      </c>
      <c r="J1175" s="677">
        <v>0</v>
      </c>
      <c r="K1175" s="677">
        <v>0</v>
      </c>
      <c r="L1175" s="677">
        <v>0</v>
      </c>
      <c r="M1175" s="677">
        <v>0</v>
      </c>
      <c r="N1175" s="678">
        <v>1.25</v>
      </c>
      <c r="O1175" s="657">
        <v>0</v>
      </c>
      <c r="P1175" s="658">
        <v>0</v>
      </c>
      <c r="Q1175" s="658">
        <v>0</v>
      </c>
      <c r="R1175" s="658">
        <v>0</v>
      </c>
      <c r="S1175" s="658">
        <v>0</v>
      </c>
      <c r="T1175" s="658">
        <v>0</v>
      </c>
      <c r="U1175" s="658">
        <v>0</v>
      </c>
      <c r="V1175" s="658">
        <v>0</v>
      </c>
      <c r="W1175" s="658">
        <v>0</v>
      </c>
      <c r="X1175" s="658">
        <v>0</v>
      </c>
      <c r="Y1175" s="658">
        <v>0</v>
      </c>
      <c r="Z1175" s="659">
        <v>0</v>
      </c>
      <c r="AA1175" s="679">
        <v>23.323583299999999</v>
      </c>
      <c r="AB1175" s="677">
        <v>0</v>
      </c>
      <c r="AC1175" s="677">
        <v>0</v>
      </c>
      <c r="AD1175" s="658">
        <v>0</v>
      </c>
      <c r="AE1175" s="658">
        <v>0</v>
      </c>
      <c r="AF1175" s="658"/>
      <c r="AG1175" s="658"/>
      <c r="AH1175" s="658"/>
      <c r="AI1175" s="658"/>
      <c r="AJ1175" s="658"/>
      <c r="AK1175" s="658"/>
      <c r="AL1175" s="658"/>
      <c r="AM1175" s="658"/>
      <c r="AN1175" s="658">
        <v>0</v>
      </c>
      <c r="AO1175" s="658">
        <v>1.25</v>
      </c>
      <c r="AP1175" s="658">
        <v>0</v>
      </c>
      <c r="AQ1175" s="658">
        <v>0</v>
      </c>
      <c r="AR1175" s="658">
        <v>0</v>
      </c>
      <c r="AS1175" s="658">
        <v>0</v>
      </c>
      <c r="AT1175" s="658">
        <v>0</v>
      </c>
      <c r="AU1175" s="658">
        <v>1.25</v>
      </c>
      <c r="AV1175" s="676">
        <v>0</v>
      </c>
      <c r="AW1175" s="677">
        <v>0</v>
      </c>
      <c r="AX1175" s="677">
        <v>0</v>
      </c>
      <c r="AY1175" s="677">
        <v>0</v>
      </c>
      <c r="AZ1175" s="677">
        <v>0</v>
      </c>
      <c r="BA1175" s="677">
        <v>0</v>
      </c>
      <c r="BB1175" s="677">
        <v>23.323583299999999</v>
      </c>
      <c r="BC1175" s="677">
        <v>0</v>
      </c>
      <c r="BD1175" s="677">
        <v>0</v>
      </c>
      <c r="BE1175" s="678">
        <v>23.323583299999999</v>
      </c>
      <c r="BF1175" s="417"/>
      <c r="BG1175" s="408"/>
      <c r="BH1175" s="408"/>
      <c r="BI1175" s="408"/>
      <c r="BJ1175" s="408"/>
      <c r="BK1175" s="408"/>
    </row>
    <row r="1176" spans="1:63" s="390" customFormat="1" ht="12.75">
      <c r="A1176" s="411"/>
      <c r="B1176" s="360" t="s">
        <v>374</v>
      </c>
      <c r="C1176" s="676">
        <v>0</v>
      </c>
      <c r="D1176" s="677">
        <v>0</v>
      </c>
      <c r="E1176" s="677">
        <v>0</v>
      </c>
      <c r="F1176" s="677">
        <v>0</v>
      </c>
      <c r="G1176" s="677">
        <v>0</v>
      </c>
      <c r="H1176" s="677">
        <v>0</v>
      </c>
      <c r="I1176" s="677">
        <v>0</v>
      </c>
      <c r="J1176" s="677">
        <v>0</v>
      </c>
      <c r="K1176" s="677">
        <v>0</v>
      </c>
      <c r="L1176" s="677">
        <v>0</v>
      </c>
      <c r="M1176" s="677">
        <v>0</v>
      </c>
      <c r="N1176" s="678">
        <v>0</v>
      </c>
      <c r="O1176" s="657"/>
      <c r="P1176" s="658"/>
      <c r="Q1176" s="658"/>
      <c r="R1176" s="658"/>
      <c r="S1176" s="658"/>
      <c r="T1176" s="658"/>
      <c r="U1176" s="658"/>
      <c r="V1176" s="658"/>
      <c r="W1176" s="658"/>
      <c r="X1176" s="658"/>
      <c r="Y1176" s="658"/>
      <c r="Z1176" s="659"/>
      <c r="AA1176" s="679">
        <v>0</v>
      </c>
      <c r="AB1176" s="677">
        <v>0</v>
      </c>
      <c r="AC1176" s="677">
        <v>0</v>
      </c>
      <c r="AD1176" s="658">
        <v>0</v>
      </c>
      <c r="AE1176" s="658">
        <v>0</v>
      </c>
      <c r="AF1176" s="658"/>
      <c r="AG1176" s="658"/>
      <c r="AH1176" s="658"/>
      <c r="AI1176" s="658"/>
      <c r="AJ1176" s="658"/>
      <c r="AK1176" s="658"/>
      <c r="AL1176" s="658"/>
      <c r="AM1176" s="658"/>
      <c r="AN1176" s="658">
        <v>0</v>
      </c>
      <c r="AO1176" s="658">
        <v>0</v>
      </c>
      <c r="AP1176" s="658">
        <v>0</v>
      </c>
      <c r="AQ1176" s="658">
        <v>0</v>
      </c>
      <c r="AR1176" s="658">
        <v>0</v>
      </c>
      <c r="AS1176" s="658">
        <v>0</v>
      </c>
      <c r="AT1176" s="658">
        <v>0</v>
      </c>
      <c r="AU1176" s="658">
        <v>0</v>
      </c>
      <c r="AV1176" s="676"/>
      <c r="AW1176" s="677"/>
      <c r="AX1176" s="677"/>
      <c r="AY1176" s="677"/>
      <c r="AZ1176" s="677"/>
      <c r="BA1176" s="677"/>
      <c r="BB1176" s="677"/>
      <c r="BC1176" s="677"/>
      <c r="BD1176" s="677"/>
      <c r="BE1176" s="678">
        <v>0</v>
      </c>
      <c r="BF1176" s="417"/>
      <c r="BG1176" s="408"/>
      <c r="BH1176" s="408"/>
      <c r="BI1176" s="408"/>
      <c r="BJ1176" s="408"/>
      <c r="BK1176" s="408"/>
    </row>
    <row r="1177" spans="1:63" s="390" customFormat="1" ht="12.75">
      <c r="A1177" s="411"/>
      <c r="B1177" s="360" t="s">
        <v>375</v>
      </c>
      <c r="C1177" s="676">
        <v>0</v>
      </c>
      <c r="D1177" s="677">
        <v>0</v>
      </c>
      <c r="E1177" s="677">
        <v>0</v>
      </c>
      <c r="F1177" s="677">
        <v>0</v>
      </c>
      <c r="G1177" s="677">
        <v>0</v>
      </c>
      <c r="H1177" s="677">
        <v>0</v>
      </c>
      <c r="I1177" s="677">
        <v>0</v>
      </c>
      <c r="J1177" s="677">
        <v>0</v>
      </c>
      <c r="K1177" s="677">
        <v>0</v>
      </c>
      <c r="L1177" s="677">
        <v>0</v>
      </c>
      <c r="M1177" s="677">
        <v>0</v>
      </c>
      <c r="N1177" s="678">
        <v>0</v>
      </c>
      <c r="O1177" s="657"/>
      <c r="P1177" s="658"/>
      <c r="Q1177" s="658"/>
      <c r="R1177" s="658"/>
      <c r="S1177" s="658"/>
      <c r="T1177" s="658"/>
      <c r="U1177" s="658"/>
      <c r="V1177" s="658"/>
      <c r="W1177" s="658"/>
      <c r="X1177" s="658"/>
      <c r="Y1177" s="658"/>
      <c r="Z1177" s="659"/>
      <c r="AA1177" s="679">
        <v>0</v>
      </c>
      <c r="AB1177" s="677">
        <v>0</v>
      </c>
      <c r="AC1177" s="677">
        <v>0</v>
      </c>
      <c r="AD1177" s="658">
        <v>0</v>
      </c>
      <c r="AE1177" s="658">
        <v>0</v>
      </c>
      <c r="AF1177" s="658"/>
      <c r="AG1177" s="658"/>
      <c r="AH1177" s="658"/>
      <c r="AI1177" s="658"/>
      <c r="AJ1177" s="658"/>
      <c r="AK1177" s="658"/>
      <c r="AL1177" s="658"/>
      <c r="AM1177" s="658"/>
      <c r="AN1177" s="658">
        <v>0</v>
      </c>
      <c r="AO1177" s="658">
        <v>0</v>
      </c>
      <c r="AP1177" s="658">
        <v>0</v>
      </c>
      <c r="AQ1177" s="658">
        <v>0</v>
      </c>
      <c r="AR1177" s="658">
        <v>0</v>
      </c>
      <c r="AS1177" s="658">
        <v>0</v>
      </c>
      <c r="AT1177" s="658">
        <v>0</v>
      </c>
      <c r="AU1177" s="658">
        <v>0</v>
      </c>
      <c r="AV1177" s="676"/>
      <c r="AW1177" s="677"/>
      <c r="AX1177" s="677"/>
      <c r="AY1177" s="677"/>
      <c r="AZ1177" s="677"/>
      <c r="BA1177" s="677"/>
      <c r="BB1177" s="677"/>
      <c r="BC1177" s="677"/>
      <c r="BD1177" s="677"/>
      <c r="BE1177" s="678">
        <v>0</v>
      </c>
      <c r="BF1177" s="417"/>
      <c r="BG1177" s="408"/>
      <c r="BH1177" s="408"/>
      <c r="BI1177" s="408"/>
      <c r="BJ1177" s="408"/>
      <c r="BK1177" s="408"/>
    </row>
    <row r="1178" spans="1:63" s="390" customFormat="1" ht="12.75">
      <c r="A1178" s="411"/>
      <c r="B1178" s="360" t="s">
        <v>376</v>
      </c>
      <c r="C1178" s="676">
        <v>0</v>
      </c>
      <c r="D1178" s="677">
        <v>0</v>
      </c>
      <c r="E1178" s="677">
        <v>0</v>
      </c>
      <c r="F1178" s="677">
        <v>0</v>
      </c>
      <c r="G1178" s="677">
        <v>0</v>
      </c>
      <c r="H1178" s="677">
        <v>1.25</v>
      </c>
      <c r="I1178" s="677">
        <v>0</v>
      </c>
      <c r="J1178" s="677">
        <v>0</v>
      </c>
      <c r="K1178" s="677">
        <v>0</v>
      </c>
      <c r="L1178" s="677">
        <v>0</v>
      </c>
      <c r="M1178" s="677">
        <v>0</v>
      </c>
      <c r="N1178" s="678">
        <v>1.25</v>
      </c>
      <c r="O1178" s="657"/>
      <c r="P1178" s="658"/>
      <c r="Q1178" s="658"/>
      <c r="R1178" s="658"/>
      <c r="S1178" s="658"/>
      <c r="T1178" s="658"/>
      <c r="U1178" s="658"/>
      <c r="V1178" s="658"/>
      <c r="W1178" s="658"/>
      <c r="X1178" s="658"/>
      <c r="Y1178" s="658"/>
      <c r="Z1178" s="659"/>
      <c r="AA1178" s="679">
        <v>23.323583299999999</v>
      </c>
      <c r="AB1178" s="677">
        <v>0</v>
      </c>
      <c r="AC1178" s="677">
        <v>0</v>
      </c>
      <c r="AD1178" s="658">
        <v>0</v>
      </c>
      <c r="AE1178" s="658">
        <v>0</v>
      </c>
      <c r="AF1178" s="658"/>
      <c r="AG1178" s="658"/>
      <c r="AH1178" s="658"/>
      <c r="AI1178" s="658"/>
      <c r="AJ1178" s="658"/>
      <c r="AK1178" s="658"/>
      <c r="AL1178" s="658"/>
      <c r="AM1178" s="658"/>
      <c r="AN1178" s="658">
        <v>0</v>
      </c>
      <c r="AO1178" s="658">
        <v>1.25</v>
      </c>
      <c r="AP1178" s="658">
        <v>0</v>
      </c>
      <c r="AQ1178" s="658">
        <v>0</v>
      </c>
      <c r="AR1178" s="658">
        <v>0</v>
      </c>
      <c r="AS1178" s="658">
        <v>0</v>
      </c>
      <c r="AT1178" s="658">
        <v>0</v>
      </c>
      <c r="AU1178" s="658">
        <v>1.25</v>
      </c>
      <c r="AV1178" s="676"/>
      <c r="AW1178" s="677"/>
      <c r="AX1178" s="677"/>
      <c r="AY1178" s="677"/>
      <c r="AZ1178" s="677"/>
      <c r="BA1178" s="677"/>
      <c r="BB1178" s="677">
        <v>23.323583299999999</v>
      </c>
      <c r="BC1178" s="677"/>
      <c r="BD1178" s="677"/>
      <c r="BE1178" s="678">
        <v>23.323583299999999</v>
      </c>
      <c r="BF1178" s="417"/>
      <c r="BG1178" s="408"/>
      <c r="BH1178" s="408"/>
      <c r="BI1178" s="408"/>
      <c r="BJ1178" s="408"/>
      <c r="BK1178" s="408"/>
    </row>
    <row r="1179" spans="1:63" s="390" customFormat="1" ht="12.75">
      <c r="A1179" s="411"/>
      <c r="B1179" s="360" t="s">
        <v>377</v>
      </c>
      <c r="C1179" s="676">
        <v>0</v>
      </c>
      <c r="D1179" s="677">
        <v>0</v>
      </c>
      <c r="E1179" s="677">
        <v>0</v>
      </c>
      <c r="F1179" s="677">
        <v>0</v>
      </c>
      <c r="G1179" s="677">
        <v>0</v>
      </c>
      <c r="H1179" s="677">
        <v>0</v>
      </c>
      <c r="I1179" s="677">
        <v>0</v>
      </c>
      <c r="J1179" s="677">
        <v>0</v>
      </c>
      <c r="K1179" s="677">
        <v>0</v>
      </c>
      <c r="L1179" s="677">
        <v>0</v>
      </c>
      <c r="M1179" s="677">
        <v>0</v>
      </c>
      <c r="N1179" s="678">
        <v>0</v>
      </c>
      <c r="O1179" s="657"/>
      <c r="P1179" s="658"/>
      <c r="Q1179" s="658"/>
      <c r="R1179" s="658"/>
      <c r="S1179" s="658"/>
      <c r="T1179" s="658"/>
      <c r="U1179" s="658"/>
      <c r="V1179" s="658"/>
      <c r="W1179" s="658"/>
      <c r="X1179" s="658"/>
      <c r="Y1179" s="658"/>
      <c r="Z1179" s="659"/>
      <c r="AA1179" s="679">
        <v>0</v>
      </c>
      <c r="AB1179" s="677">
        <v>0</v>
      </c>
      <c r="AC1179" s="677">
        <v>0</v>
      </c>
      <c r="AD1179" s="658">
        <v>0</v>
      </c>
      <c r="AE1179" s="658">
        <v>0</v>
      </c>
      <c r="AF1179" s="658"/>
      <c r="AG1179" s="658"/>
      <c r="AH1179" s="658"/>
      <c r="AI1179" s="658"/>
      <c r="AJ1179" s="658"/>
      <c r="AK1179" s="658"/>
      <c r="AL1179" s="658"/>
      <c r="AM1179" s="658"/>
      <c r="AN1179" s="658">
        <v>0</v>
      </c>
      <c r="AO1179" s="658">
        <v>0</v>
      </c>
      <c r="AP1179" s="658">
        <v>0</v>
      </c>
      <c r="AQ1179" s="658">
        <v>0</v>
      </c>
      <c r="AR1179" s="658">
        <v>0</v>
      </c>
      <c r="AS1179" s="658">
        <v>0</v>
      </c>
      <c r="AT1179" s="658">
        <v>0</v>
      </c>
      <c r="AU1179" s="658">
        <v>0</v>
      </c>
      <c r="AV1179" s="676"/>
      <c r="AW1179" s="677"/>
      <c r="AX1179" s="677"/>
      <c r="AY1179" s="677"/>
      <c r="AZ1179" s="677"/>
      <c r="BA1179" s="677"/>
      <c r="BB1179" s="677"/>
      <c r="BC1179" s="677"/>
      <c r="BD1179" s="677"/>
      <c r="BE1179" s="678">
        <v>0</v>
      </c>
      <c r="BF1179" s="417"/>
      <c r="BG1179" s="408"/>
      <c r="BH1179" s="408"/>
      <c r="BI1179" s="408"/>
      <c r="BJ1179" s="408"/>
      <c r="BK1179" s="408"/>
    </row>
    <row r="1180" spans="1:63" s="390" customFormat="1" ht="12.75">
      <c r="A1180" s="411"/>
      <c r="B1180" s="360" t="s">
        <v>67</v>
      </c>
      <c r="C1180" s="676">
        <v>0</v>
      </c>
      <c r="D1180" s="677">
        <v>0</v>
      </c>
      <c r="E1180" s="677">
        <v>0</v>
      </c>
      <c r="F1180" s="677">
        <v>0</v>
      </c>
      <c r="G1180" s="677">
        <v>0</v>
      </c>
      <c r="H1180" s="677">
        <v>0</v>
      </c>
      <c r="I1180" s="677">
        <v>0</v>
      </c>
      <c r="J1180" s="677">
        <v>0</v>
      </c>
      <c r="K1180" s="677">
        <v>0</v>
      </c>
      <c r="L1180" s="677">
        <v>0</v>
      </c>
      <c r="M1180" s="677">
        <v>0</v>
      </c>
      <c r="N1180" s="678">
        <v>0</v>
      </c>
      <c r="O1180" s="657"/>
      <c r="P1180" s="658"/>
      <c r="Q1180" s="658"/>
      <c r="R1180" s="658"/>
      <c r="S1180" s="658"/>
      <c r="T1180" s="658"/>
      <c r="U1180" s="658"/>
      <c r="V1180" s="658"/>
      <c r="W1180" s="658"/>
      <c r="X1180" s="658"/>
      <c r="Y1180" s="658"/>
      <c r="Z1180" s="659"/>
      <c r="AA1180" s="679">
        <v>0</v>
      </c>
      <c r="AB1180" s="677">
        <v>0</v>
      </c>
      <c r="AC1180" s="677">
        <v>0</v>
      </c>
      <c r="AD1180" s="658">
        <v>0</v>
      </c>
      <c r="AE1180" s="658">
        <v>0</v>
      </c>
      <c r="AF1180" s="658"/>
      <c r="AG1180" s="658"/>
      <c r="AH1180" s="658"/>
      <c r="AI1180" s="658"/>
      <c r="AJ1180" s="658"/>
      <c r="AK1180" s="658"/>
      <c r="AL1180" s="658"/>
      <c r="AM1180" s="658"/>
      <c r="AN1180" s="658">
        <v>0</v>
      </c>
      <c r="AO1180" s="658">
        <v>0</v>
      </c>
      <c r="AP1180" s="658">
        <v>0</v>
      </c>
      <c r="AQ1180" s="658">
        <v>0</v>
      </c>
      <c r="AR1180" s="658">
        <v>0</v>
      </c>
      <c r="AS1180" s="658">
        <v>0</v>
      </c>
      <c r="AT1180" s="658">
        <v>0</v>
      </c>
      <c r="AU1180" s="658">
        <v>0</v>
      </c>
      <c r="AV1180" s="676"/>
      <c r="AW1180" s="677"/>
      <c r="AX1180" s="677"/>
      <c r="AY1180" s="677"/>
      <c r="AZ1180" s="677"/>
      <c r="BA1180" s="677"/>
      <c r="BB1180" s="677"/>
      <c r="BC1180" s="677"/>
      <c r="BD1180" s="677"/>
      <c r="BE1180" s="678">
        <v>0</v>
      </c>
      <c r="BF1180" s="417"/>
      <c r="BG1180" s="408"/>
      <c r="BH1180" s="408"/>
      <c r="BI1180" s="408"/>
      <c r="BJ1180" s="408"/>
      <c r="BK1180" s="408"/>
    </row>
    <row r="1181" spans="1:63" s="416" customFormat="1" ht="38.25">
      <c r="A1181" s="411">
        <v>46</v>
      </c>
      <c r="B1181" s="670" t="s">
        <v>118</v>
      </c>
      <c r="C1181" s="657">
        <v>0</v>
      </c>
      <c r="D1181" s="658">
        <v>0</v>
      </c>
      <c r="E1181" s="658">
        <v>0</v>
      </c>
      <c r="F1181" s="658">
        <v>0</v>
      </c>
      <c r="G1181" s="658">
        <v>2.0230000000000001</v>
      </c>
      <c r="H1181" s="658">
        <v>0.4</v>
      </c>
      <c r="I1181" s="658">
        <v>0</v>
      </c>
      <c r="J1181" s="658">
        <v>0</v>
      </c>
      <c r="K1181" s="658">
        <v>0</v>
      </c>
      <c r="L1181" s="658">
        <v>0</v>
      </c>
      <c r="M1181" s="658">
        <v>2.0230000000000001</v>
      </c>
      <c r="N1181" s="659">
        <v>0.4</v>
      </c>
      <c r="O1181" s="689">
        <v>0</v>
      </c>
      <c r="P1181" s="690">
        <v>0</v>
      </c>
      <c r="Q1181" s="690">
        <v>0</v>
      </c>
      <c r="R1181" s="690">
        <v>0</v>
      </c>
      <c r="S1181" s="690">
        <v>0</v>
      </c>
      <c r="T1181" s="690">
        <v>0</v>
      </c>
      <c r="U1181" s="690">
        <v>0</v>
      </c>
      <c r="V1181" s="690">
        <v>0</v>
      </c>
      <c r="W1181" s="690">
        <v>0</v>
      </c>
      <c r="X1181" s="690">
        <v>0</v>
      </c>
      <c r="Y1181" s="690">
        <v>0</v>
      </c>
      <c r="Z1181" s="691">
        <v>0</v>
      </c>
      <c r="AA1181" s="674">
        <v>6.8305084699999998</v>
      </c>
      <c r="AB1181" s="677">
        <v>0</v>
      </c>
      <c r="AC1181" s="677">
        <v>0</v>
      </c>
      <c r="AD1181" s="690">
        <v>0</v>
      </c>
      <c r="AE1181" s="690">
        <v>0</v>
      </c>
      <c r="AF1181" s="690"/>
      <c r="AG1181" s="690"/>
      <c r="AH1181" s="690"/>
      <c r="AI1181" s="690"/>
      <c r="AJ1181" s="690"/>
      <c r="AK1181" s="690"/>
      <c r="AL1181" s="690"/>
      <c r="AM1181" s="690"/>
      <c r="AN1181" s="690">
        <v>2.0230000000000001</v>
      </c>
      <c r="AO1181" s="690">
        <v>0.4</v>
      </c>
      <c r="AP1181" s="690">
        <v>0</v>
      </c>
      <c r="AQ1181" s="690">
        <v>0</v>
      </c>
      <c r="AR1181" s="690">
        <v>0</v>
      </c>
      <c r="AS1181" s="690">
        <v>0</v>
      </c>
      <c r="AT1181" s="690">
        <v>2.0230000000000001</v>
      </c>
      <c r="AU1181" s="690">
        <v>0.4</v>
      </c>
      <c r="AV1181" s="657">
        <v>0</v>
      </c>
      <c r="AW1181" s="658">
        <v>0</v>
      </c>
      <c r="AX1181" s="658">
        <v>0</v>
      </c>
      <c r="AY1181" s="658">
        <v>0</v>
      </c>
      <c r="AZ1181" s="658">
        <v>0</v>
      </c>
      <c r="BA1181" s="658">
        <v>0</v>
      </c>
      <c r="BB1181" s="658">
        <v>6.8305084699999998</v>
      </c>
      <c r="BC1181" s="658">
        <v>0</v>
      </c>
      <c r="BD1181" s="658">
        <v>0</v>
      </c>
      <c r="BE1181" s="673">
        <v>6.8305084699999998</v>
      </c>
      <c r="BF1181" s="417"/>
    </row>
    <row r="1182" spans="1:63" s="390" customFormat="1" ht="12.75">
      <c r="A1182" s="411"/>
      <c r="B1182" s="360" t="s">
        <v>361</v>
      </c>
      <c r="C1182" s="676">
        <v>0</v>
      </c>
      <c r="D1182" s="677">
        <v>0</v>
      </c>
      <c r="E1182" s="677">
        <v>0</v>
      </c>
      <c r="F1182" s="677">
        <v>0</v>
      </c>
      <c r="G1182" s="677">
        <v>2.0230000000000001</v>
      </c>
      <c r="H1182" s="677">
        <v>0.4</v>
      </c>
      <c r="I1182" s="677">
        <v>0</v>
      </c>
      <c r="J1182" s="677">
        <v>0</v>
      </c>
      <c r="K1182" s="677">
        <v>0</v>
      </c>
      <c r="L1182" s="677">
        <v>0</v>
      </c>
      <c r="M1182" s="677">
        <v>2.0230000000000001</v>
      </c>
      <c r="N1182" s="678">
        <v>0.4</v>
      </c>
      <c r="O1182" s="657">
        <v>0</v>
      </c>
      <c r="P1182" s="658">
        <v>0</v>
      </c>
      <c r="Q1182" s="658">
        <v>0</v>
      </c>
      <c r="R1182" s="658">
        <v>0</v>
      </c>
      <c r="S1182" s="658">
        <v>0</v>
      </c>
      <c r="T1182" s="658">
        <v>0</v>
      </c>
      <c r="U1182" s="658">
        <v>0</v>
      </c>
      <c r="V1182" s="658">
        <v>0</v>
      </c>
      <c r="W1182" s="658">
        <v>0</v>
      </c>
      <c r="X1182" s="658">
        <v>0</v>
      </c>
      <c r="Y1182" s="658">
        <v>0</v>
      </c>
      <c r="Z1182" s="659">
        <v>0</v>
      </c>
      <c r="AA1182" s="679">
        <v>6.8305084699999998</v>
      </c>
      <c r="AB1182" s="677">
        <v>0</v>
      </c>
      <c r="AC1182" s="677">
        <v>0</v>
      </c>
      <c r="AD1182" s="658">
        <v>0</v>
      </c>
      <c r="AE1182" s="658">
        <v>0</v>
      </c>
      <c r="AF1182" s="658"/>
      <c r="AG1182" s="658"/>
      <c r="AH1182" s="658"/>
      <c r="AI1182" s="658"/>
      <c r="AJ1182" s="658"/>
      <c r="AK1182" s="658"/>
      <c r="AL1182" s="658"/>
      <c r="AM1182" s="658"/>
      <c r="AN1182" s="658">
        <v>2.0230000000000001</v>
      </c>
      <c r="AO1182" s="658">
        <v>0.4</v>
      </c>
      <c r="AP1182" s="658">
        <v>0</v>
      </c>
      <c r="AQ1182" s="658">
        <v>0</v>
      </c>
      <c r="AR1182" s="658">
        <v>0</v>
      </c>
      <c r="AS1182" s="658">
        <v>0</v>
      </c>
      <c r="AT1182" s="658">
        <v>2.0230000000000001</v>
      </c>
      <c r="AU1182" s="658">
        <v>0.4</v>
      </c>
      <c r="AV1182" s="676">
        <v>0</v>
      </c>
      <c r="AW1182" s="677">
        <v>0</v>
      </c>
      <c r="AX1182" s="677">
        <v>0</v>
      </c>
      <c r="AY1182" s="677">
        <v>0</v>
      </c>
      <c r="AZ1182" s="677">
        <v>0</v>
      </c>
      <c r="BA1182" s="677">
        <v>0</v>
      </c>
      <c r="BB1182" s="677">
        <v>6.8305084699999998</v>
      </c>
      <c r="BC1182" s="677">
        <v>0</v>
      </c>
      <c r="BD1182" s="677">
        <v>0</v>
      </c>
      <c r="BE1182" s="678">
        <v>6.8305084699999998</v>
      </c>
      <c r="BF1182" s="417"/>
      <c r="BG1182" s="408"/>
      <c r="BH1182" s="408"/>
      <c r="BI1182" s="408"/>
      <c r="BJ1182" s="408"/>
      <c r="BK1182" s="408"/>
    </row>
    <row r="1183" spans="1:63" s="390" customFormat="1" ht="12.75">
      <c r="A1183" s="411"/>
      <c r="B1183" s="360" t="s">
        <v>362</v>
      </c>
      <c r="C1183" s="676">
        <v>0</v>
      </c>
      <c r="D1183" s="677">
        <v>0</v>
      </c>
      <c r="E1183" s="677">
        <v>0</v>
      </c>
      <c r="F1183" s="677">
        <v>0</v>
      </c>
      <c r="G1183" s="677">
        <v>2.0230000000000001</v>
      </c>
      <c r="H1183" s="677">
        <v>0</v>
      </c>
      <c r="I1183" s="677">
        <v>0</v>
      </c>
      <c r="J1183" s="677">
        <v>0</v>
      </c>
      <c r="K1183" s="677">
        <v>0</v>
      </c>
      <c r="L1183" s="677">
        <v>0</v>
      </c>
      <c r="M1183" s="677">
        <v>2.0230000000000001</v>
      </c>
      <c r="N1183" s="678">
        <v>0</v>
      </c>
      <c r="O1183" s="657">
        <v>0</v>
      </c>
      <c r="P1183" s="658">
        <v>0</v>
      </c>
      <c r="Q1183" s="658">
        <v>0</v>
      </c>
      <c r="R1183" s="658">
        <v>0</v>
      </c>
      <c r="S1183" s="658">
        <v>0</v>
      </c>
      <c r="T1183" s="658">
        <v>0</v>
      </c>
      <c r="U1183" s="658">
        <v>0</v>
      </c>
      <c r="V1183" s="658">
        <v>0</v>
      </c>
      <c r="W1183" s="658">
        <v>0</v>
      </c>
      <c r="X1183" s="658">
        <v>0</v>
      </c>
      <c r="Y1183" s="658">
        <v>0</v>
      </c>
      <c r="Z1183" s="659">
        <v>0</v>
      </c>
      <c r="AA1183" s="679">
        <v>3.53790286</v>
      </c>
      <c r="AB1183" s="677">
        <v>0</v>
      </c>
      <c r="AC1183" s="677">
        <v>0</v>
      </c>
      <c r="AD1183" s="658">
        <v>0</v>
      </c>
      <c r="AE1183" s="658">
        <v>0</v>
      </c>
      <c r="AF1183" s="658"/>
      <c r="AG1183" s="658"/>
      <c r="AH1183" s="658"/>
      <c r="AI1183" s="658"/>
      <c r="AJ1183" s="658"/>
      <c r="AK1183" s="658"/>
      <c r="AL1183" s="658"/>
      <c r="AM1183" s="658"/>
      <c r="AN1183" s="658">
        <v>2.0230000000000001</v>
      </c>
      <c r="AO1183" s="658">
        <v>0</v>
      </c>
      <c r="AP1183" s="658">
        <v>0</v>
      </c>
      <c r="AQ1183" s="658">
        <v>0</v>
      </c>
      <c r="AR1183" s="658">
        <v>0</v>
      </c>
      <c r="AS1183" s="658">
        <v>0</v>
      </c>
      <c r="AT1183" s="658">
        <v>2.0230000000000001</v>
      </c>
      <c r="AU1183" s="658">
        <v>0</v>
      </c>
      <c r="AV1183" s="676">
        <v>0</v>
      </c>
      <c r="AW1183" s="677">
        <v>0</v>
      </c>
      <c r="AX1183" s="677">
        <v>0</v>
      </c>
      <c r="AY1183" s="677">
        <v>0</v>
      </c>
      <c r="AZ1183" s="677">
        <v>0</v>
      </c>
      <c r="BA1183" s="677">
        <v>0</v>
      </c>
      <c r="BB1183" s="677">
        <v>3.53790286</v>
      </c>
      <c r="BC1183" s="677">
        <v>0</v>
      </c>
      <c r="BD1183" s="677">
        <v>0</v>
      </c>
      <c r="BE1183" s="678">
        <v>3.53790286</v>
      </c>
      <c r="BF1183" s="417"/>
      <c r="BG1183" s="408"/>
      <c r="BH1183" s="408"/>
      <c r="BI1183" s="408"/>
      <c r="BJ1183" s="408"/>
      <c r="BK1183" s="408"/>
    </row>
    <row r="1184" spans="1:63" s="412" customFormat="1" ht="12.75">
      <c r="A1184" s="411"/>
      <c r="B1184" s="360" t="s">
        <v>363</v>
      </c>
      <c r="C1184" s="676">
        <v>0</v>
      </c>
      <c r="D1184" s="677">
        <v>0</v>
      </c>
      <c r="E1184" s="677">
        <v>0</v>
      </c>
      <c r="F1184" s="677">
        <v>0</v>
      </c>
      <c r="G1184" s="677">
        <v>2.0230000000000001</v>
      </c>
      <c r="H1184" s="677">
        <v>0</v>
      </c>
      <c r="I1184" s="677">
        <v>0</v>
      </c>
      <c r="J1184" s="677">
        <v>0</v>
      </c>
      <c r="K1184" s="677">
        <v>0</v>
      </c>
      <c r="L1184" s="677">
        <v>0</v>
      </c>
      <c r="M1184" s="677">
        <v>2.0230000000000001</v>
      </c>
      <c r="N1184" s="678">
        <v>0</v>
      </c>
      <c r="O1184" s="657">
        <v>0</v>
      </c>
      <c r="P1184" s="658">
        <v>0</v>
      </c>
      <c r="Q1184" s="658">
        <v>0</v>
      </c>
      <c r="R1184" s="658">
        <v>0</v>
      </c>
      <c r="S1184" s="658">
        <v>0</v>
      </c>
      <c r="T1184" s="658">
        <v>0</v>
      </c>
      <c r="U1184" s="658">
        <v>0</v>
      </c>
      <c r="V1184" s="658">
        <v>0</v>
      </c>
      <c r="W1184" s="658">
        <v>0</v>
      </c>
      <c r="X1184" s="658">
        <v>0</v>
      </c>
      <c r="Y1184" s="658">
        <v>0</v>
      </c>
      <c r="Z1184" s="659">
        <v>0</v>
      </c>
      <c r="AA1184" s="679">
        <v>3.53790286</v>
      </c>
      <c r="AB1184" s="677">
        <v>0</v>
      </c>
      <c r="AC1184" s="677">
        <v>0</v>
      </c>
      <c r="AD1184" s="658">
        <v>0</v>
      </c>
      <c r="AE1184" s="658">
        <v>0</v>
      </c>
      <c r="AF1184" s="658"/>
      <c r="AG1184" s="658"/>
      <c r="AH1184" s="658"/>
      <c r="AI1184" s="658"/>
      <c r="AJ1184" s="658"/>
      <c r="AK1184" s="658"/>
      <c r="AL1184" s="658"/>
      <c r="AM1184" s="658"/>
      <c r="AN1184" s="658">
        <v>2.0230000000000001</v>
      </c>
      <c r="AO1184" s="658">
        <v>0</v>
      </c>
      <c r="AP1184" s="658">
        <v>0</v>
      </c>
      <c r="AQ1184" s="658">
        <v>0</v>
      </c>
      <c r="AR1184" s="658">
        <v>0</v>
      </c>
      <c r="AS1184" s="658">
        <v>0</v>
      </c>
      <c r="AT1184" s="658">
        <v>2.0230000000000001</v>
      </c>
      <c r="AU1184" s="658">
        <v>0</v>
      </c>
      <c r="AV1184" s="676">
        <v>0</v>
      </c>
      <c r="AW1184" s="677">
        <v>0</v>
      </c>
      <c r="AX1184" s="677">
        <v>0</v>
      </c>
      <c r="AY1184" s="677">
        <v>0</v>
      </c>
      <c r="AZ1184" s="677">
        <v>0</v>
      </c>
      <c r="BA1184" s="677">
        <v>0</v>
      </c>
      <c r="BB1184" s="677">
        <v>3.53790286</v>
      </c>
      <c r="BC1184" s="677">
        <v>0</v>
      </c>
      <c r="BD1184" s="677">
        <v>0</v>
      </c>
      <c r="BE1184" s="678">
        <v>3.53790286</v>
      </c>
      <c r="BF1184" s="417"/>
      <c r="BG1184" s="408"/>
      <c r="BH1184" s="408"/>
      <c r="BI1184" s="408"/>
      <c r="BJ1184" s="408"/>
      <c r="BK1184" s="408"/>
    </row>
    <row r="1185" spans="1:63" s="390" customFormat="1" ht="12.75">
      <c r="A1185" s="411"/>
      <c r="B1185" s="360" t="s">
        <v>364</v>
      </c>
      <c r="C1185" s="676">
        <v>0</v>
      </c>
      <c r="D1185" s="677">
        <v>0</v>
      </c>
      <c r="E1185" s="677">
        <v>0</v>
      </c>
      <c r="F1185" s="677">
        <v>0</v>
      </c>
      <c r="G1185" s="677">
        <v>0</v>
      </c>
      <c r="H1185" s="677">
        <v>0</v>
      </c>
      <c r="I1185" s="677">
        <v>0</v>
      </c>
      <c r="J1185" s="677">
        <v>0</v>
      </c>
      <c r="K1185" s="677">
        <v>0</v>
      </c>
      <c r="L1185" s="677">
        <v>0</v>
      </c>
      <c r="M1185" s="677">
        <v>0</v>
      </c>
      <c r="N1185" s="678">
        <v>0</v>
      </c>
      <c r="O1185" s="657"/>
      <c r="P1185" s="658"/>
      <c r="Q1185" s="658"/>
      <c r="R1185" s="658"/>
      <c r="S1185" s="658"/>
      <c r="T1185" s="658"/>
      <c r="U1185" s="658"/>
      <c r="V1185" s="658"/>
      <c r="W1185" s="658"/>
      <c r="X1185" s="658"/>
      <c r="Y1185" s="658"/>
      <c r="Z1185" s="659"/>
      <c r="AA1185" s="679">
        <v>0</v>
      </c>
      <c r="AB1185" s="677">
        <v>0</v>
      </c>
      <c r="AC1185" s="677">
        <v>0</v>
      </c>
      <c r="AD1185" s="658">
        <v>0</v>
      </c>
      <c r="AE1185" s="658">
        <v>0</v>
      </c>
      <c r="AF1185" s="658"/>
      <c r="AG1185" s="658"/>
      <c r="AH1185" s="658"/>
      <c r="AI1185" s="658"/>
      <c r="AJ1185" s="658"/>
      <c r="AK1185" s="658"/>
      <c r="AL1185" s="658"/>
      <c r="AM1185" s="658"/>
      <c r="AN1185" s="658">
        <v>0</v>
      </c>
      <c r="AO1185" s="658">
        <v>0</v>
      </c>
      <c r="AP1185" s="658">
        <v>0</v>
      </c>
      <c r="AQ1185" s="658">
        <v>0</v>
      </c>
      <c r="AR1185" s="658">
        <v>0</v>
      </c>
      <c r="AS1185" s="658">
        <v>0</v>
      </c>
      <c r="AT1185" s="658">
        <v>0</v>
      </c>
      <c r="AU1185" s="658">
        <v>0</v>
      </c>
      <c r="AV1185" s="676"/>
      <c r="AW1185" s="677"/>
      <c r="AX1185" s="677"/>
      <c r="AY1185" s="677"/>
      <c r="AZ1185" s="677"/>
      <c r="BA1185" s="677"/>
      <c r="BB1185" s="677"/>
      <c r="BC1185" s="677"/>
      <c r="BD1185" s="677"/>
      <c r="BE1185" s="678">
        <v>0</v>
      </c>
      <c r="BF1185" s="417"/>
      <c r="BG1185" s="408"/>
      <c r="BH1185" s="408"/>
      <c r="BI1185" s="408"/>
      <c r="BJ1185" s="408"/>
      <c r="BK1185" s="408"/>
    </row>
    <row r="1186" spans="1:63" s="390" customFormat="1" ht="12.75">
      <c r="A1186" s="411"/>
      <c r="B1186" s="360" t="s">
        <v>365</v>
      </c>
      <c r="C1186" s="676">
        <v>0</v>
      </c>
      <c r="D1186" s="677">
        <v>0</v>
      </c>
      <c r="E1186" s="677">
        <v>0</v>
      </c>
      <c r="F1186" s="677">
        <v>0</v>
      </c>
      <c r="G1186" s="677">
        <v>0</v>
      </c>
      <c r="H1186" s="677">
        <v>0</v>
      </c>
      <c r="I1186" s="677">
        <v>0</v>
      </c>
      <c r="J1186" s="677">
        <v>0</v>
      </c>
      <c r="K1186" s="677">
        <v>0</v>
      </c>
      <c r="L1186" s="677">
        <v>0</v>
      </c>
      <c r="M1186" s="677">
        <v>0</v>
      </c>
      <c r="N1186" s="678">
        <v>0</v>
      </c>
      <c r="O1186" s="657"/>
      <c r="P1186" s="658"/>
      <c r="Q1186" s="658"/>
      <c r="R1186" s="658"/>
      <c r="S1186" s="658"/>
      <c r="T1186" s="658"/>
      <c r="U1186" s="658"/>
      <c r="V1186" s="658"/>
      <c r="W1186" s="658"/>
      <c r="X1186" s="658"/>
      <c r="Y1186" s="658"/>
      <c r="Z1186" s="659"/>
      <c r="AA1186" s="679">
        <v>0</v>
      </c>
      <c r="AB1186" s="677">
        <v>0</v>
      </c>
      <c r="AC1186" s="677">
        <v>0</v>
      </c>
      <c r="AD1186" s="658">
        <v>0</v>
      </c>
      <c r="AE1186" s="658">
        <v>0</v>
      </c>
      <c r="AF1186" s="658"/>
      <c r="AG1186" s="658"/>
      <c r="AH1186" s="658"/>
      <c r="AI1186" s="658"/>
      <c r="AJ1186" s="658"/>
      <c r="AK1186" s="658"/>
      <c r="AL1186" s="658"/>
      <c r="AM1186" s="658"/>
      <c r="AN1186" s="658">
        <v>0</v>
      </c>
      <c r="AO1186" s="658">
        <v>0</v>
      </c>
      <c r="AP1186" s="658">
        <v>0</v>
      </c>
      <c r="AQ1186" s="658">
        <v>0</v>
      </c>
      <c r="AR1186" s="658">
        <v>0</v>
      </c>
      <c r="AS1186" s="658">
        <v>0</v>
      </c>
      <c r="AT1186" s="658">
        <v>0</v>
      </c>
      <c r="AU1186" s="658">
        <v>0</v>
      </c>
      <c r="AV1186" s="676"/>
      <c r="AW1186" s="677"/>
      <c r="AX1186" s="677"/>
      <c r="AY1186" s="677"/>
      <c r="AZ1186" s="677"/>
      <c r="BA1186" s="677"/>
      <c r="BB1186" s="677"/>
      <c r="BC1186" s="677"/>
      <c r="BD1186" s="677"/>
      <c r="BE1186" s="678">
        <v>0</v>
      </c>
      <c r="BF1186" s="417"/>
      <c r="BG1186" s="408"/>
      <c r="BH1186" s="408"/>
      <c r="BI1186" s="408"/>
      <c r="BJ1186" s="408"/>
      <c r="BK1186" s="408"/>
    </row>
    <row r="1187" spans="1:63" s="390" customFormat="1" ht="12.75">
      <c r="A1187" s="411"/>
      <c r="B1187" s="360" t="s">
        <v>366</v>
      </c>
      <c r="C1187" s="676">
        <v>0</v>
      </c>
      <c r="D1187" s="677">
        <v>0</v>
      </c>
      <c r="E1187" s="677">
        <v>0</v>
      </c>
      <c r="F1187" s="677">
        <v>0</v>
      </c>
      <c r="G1187" s="677">
        <v>0.55000000000000004</v>
      </c>
      <c r="H1187" s="677">
        <v>0</v>
      </c>
      <c r="I1187" s="677">
        <v>0</v>
      </c>
      <c r="J1187" s="677">
        <v>0</v>
      </c>
      <c r="K1187" s="677">
        <v>0</v>
      </c>
      <c r="L1187" s="677">
        <v>0</v>
      </c>
      <c r="M1187" s="677">
        <v>0.55000000000000004</v>
      </c>
      <c r="N1187" s="678">
        <v>0</v>
      </c>
      <c r="O1187" s="657"/>
      <c r="P1187" s="658"/>
      <c r="Q1187" s="658"/>
      <c r="R1187" s="658"/>
      <c r="S1187" s="658"/>
      <c r="T1187" s="658"/>
      <c r="U1187" s="658"/>
      <c r="V1187" s="658"/>
      <c r="W1187" s="658"/>
      <c r="X1187" s="658"/>
      <c r="Y1187" s="658"/>
      <c r="Z1187" s="659"/>
      <c r="AA1187" s="679">
        <v>1.20329259</v>
      </c>
      <c r="AB1187" s="677">
        <v>0</v>
      </c>
      <c r="AC1187" s="677">
        <v>0</v>
      </c>
      <c r="AD1187" s="658">
        <v>0</v>
      </c>
      <c r="AE1187" s="658">
        <v>0</v>
      </c>
      <c r="AF1187" s="658"/>
      <c r="AG1187" s="658"/>
      <c r="AH1187" s="658"/>
      <c r="AI1187" s="658"/>
      <c r="AJ1187" s="658"/>
      <c r="AK1187" s="658"/>
      <c r="AL1187" s="658"/>
      <c r="AM1187" s="658"/>
      <c r="AN1187" s="658">
        <v>0.55000000000000004</v>
      </c>
      <c r="AO1187" s="658">
        <v>0</v>
      </c>
      <c r="AP1187" s="658">
        <v>0</v>
      </c>
      <c r="AQ1187" s="658">
        <v>0</v>
      </c>
      <c r="AR1187" s="658">
        <v>0</v>
      </c>
      <c r="AS1187" s="658">
        <v>0</v>
      </c>
      <c r="AT1187" s="658">
        <v>0.55000000000000004</v>
      </c>
      <c r="AU1187" s="658">
        <v>0</v>
      </c>
      <c r="AV1187" s="676"/>
      <c r="AW1187" s="677"/>
      <c r="AX1187" s="677"/>
      <c r="AY1187" s="677"/>
      <c r="AZ1187" s="677"/>
      <c r="BA1187" s="677"/>
      <c r="BB1187" s="677">
        <v>1.20329259</v>
      </c>
      <c r="BC1187" s="677"/>
      <c r="BD1187" s="677"/>
      <c r="BE1187" s="678">
        <v>1.20329259</v>
      </c>
      <c r="BF1187" s="417"/>
      <c r="BG1187" s="408"/>
      <c r="BH1187" s="408"/>
      <c r="BI1187" s="408"/>
      <c r="BJ1187" s="408"/>
      <c r="BK1187" s="408"/>
    </row>
    <row r="1188" spans="1:63" s="390" customFormat="1" ht="12.75">
      <c r="A1188" s="411"/>
      <c r="B1188" s="360" t="s">
        <v>367</v>
      </c>
      <c r="C1188" s="676">
        <v>0</v>
      </c>
      <c r="D1188" s="677">
        <v>0</v>
      </c>
      <c r="E1188" s="677">
        <v>0</v>
      </c>
      <c r="F1188" s="677">
        <v>0</v>
      </c>
      <c r="G1188" s="677">
        <v>1.4730000000000001</v>
      </c>
      <c r="H1188" s="677">
        <v>0</v>
      </c>
      <c r="I1188" s="677">
        <v>0</v>
      </c>
      <c r="J1188" s="677">
        <v>0</v>
      </c>
      <c r="K1188" s="677">
        <v>0</v>
      </c>
      <c r="L1188" s="677">
        <v>0</v>
      </c>
      <c r="M1188" s="677">
        <v>1.4730000000000001</v>
      </c>
      <c r="N1188" s="678">
        <v>0</v>
      </c>
      <c r="O1188" s="657"/>
      <c r="P1188" s="658"/>
      <c r="Q1188" s="658"/>
      <c r="R1188" s="658"/>
      <c r="S1188" s="658"/>
      <c r="T1188" s="658"/>
      <c r="U1188" s="658"/>
      <c r="V1188" s="658"/>
      <c r="W1188" s="658"/>
      <c r="X1188" s="658"/>
      <c r="Y1188" s="658"/>
      <c r="Z1188" s="659"/>
      <c r="AA1188" s="679">
        <v>2.3346102700000002</v>
      </c>
      <c r="AB1188" s="677">
        <v>0</v>
      </c>
      <c r="AC1188" s="677">
        <v>0</v>
      </c>
      <c r="AD1188" s="658">
        <v>0</v>
      </c>
      <c r="AE1188" s="658">
        <v>0</v>
      </c>
      <c r="AF1188" s="658"/>
      <c r="AG1188" s="658"/>
      <c r="AH1188" s="658"/>
      <c r="AI1188" s="658"/>
      <c r="AJ1188" s="658"/>
      <c r="AK1188" s="658"/>
      <c r="AL1188" s="658"/>
      <c r="AM1188" s="658"/>
      <c r="AN1188" s="658">
        <v>1.4730000000000001</v>
      </c>
      <c r="AO1188" s="658">
        <v>0</v>
      </c>
      <c r="AP1188" s="658">
        <v>0</v>
      </c>
      <c r="AQ1188" s="658">
        <v>0</v>
      </c>
      <c r="AR1188" s="658">
        <v>0</v>
      </c>
      <c r="AS1188" s="658">
        <v>0</v>
      </c>
      <c r="AT1188" s="658">
        <v>1.4730000000000001</v>
      </c>
      <c r="AU1188" s="658">
        <v>0</v>
      </c>
      <c r="AV1188" s="676"/>
      <c r="AW1188" s="677"/>
      <c r="AX1188" s="677"/>
      <c r="AY1188" s="677"/>
      <c r="AZ1188" s="677"/>
      <c r="BA1188" s="677"/>
      <c r="BB1188" s="677">
        <v>2.3346102700000002</v>
      </c>
      <c r="BC1188" s="677"/>
      <c r="BD1188" s="677"/>
      <c r="BE1188" s="678">
        <v>2.3346102700000002</v>
      </c>
      <c r="BF1188" s="417"/>
      <c r="BG1188" s="408"/>
      <c r="BH1188" s="408"/>
      <c r="BI1188" s="408"/>
      <c r="BJ1188" s="408"/>
      <c r="BK1188" s="408"/>
    </row>
    <row r="1189" spans="1:63" s="412" customFormat="1" ht="12.75">
      <c r="A1189" s="411"/>
      <c r="B1189" s="360" t="s">
        <v>368</v>
      </c>
      <c r="C1189" s="676">
        <v>0</v>
      </c>
      <c r="D1189" s="677">
        <v>0</v>
      </c>
      <c r="E1189" s="677">
        <v>0</v>
      </c>
      <c r="F1189" s="677">
        <v>0</v>
      </c>
      <c r="G1189" s="677">
        <v>0</v>
      </c>
      <c r="H1189" s="677">
        <v>0</v>
      </c>
      <c r="I1189" s="677">
        <v>0</v>
      </c>
      <c r="J1189" s="677">
        <v>0</v>
      </c>
      <c r="K1189" s="677">
        <v>0</v>
      </c>
      <c r="L1189" s="677">
        <v>0</v>
      </c>
      <c r="M1189" s="677">
        <v>0</v>
      </c>
      <c r="N1189" s="678">
        <v>0</v>
      </c>
      <c r="O1189" s="657">
        <v>0</v>
      </c>
      <c r="P1189" s="658">
        <v>0</v>
      </c>
      <c r="Q1189" s="658">
        <v>0</v>
      </c>
      <c r="R1189" s="658">
        <v>0</v>
      </c>
      <c r="S1189" s="658">
        <v>0</v>
      </c>
      <c r="T1189" s="658">
        <v>0</v>
      </c>
      <c r="U1189" s="658">
        <v>0</v>
      </c>
      <c r="V1189" s="658">
        <v>0</v>
      </c>
      <c r="W1189" s="658">
        <v>0</v>
      </c>
      <c r="X1189" s="658">
        <v>0</v>
      </c>
      <c r="Y1189" s="658">
        <v>0</v>
      </c>
      <c r="Z1189" s="659">
        <v>0</v>
      </c>
      <c r="AA1189" s="679">
        <v>0</v>
      </c>
      <c r="AB1189" s="677">
        <v>0</v>
      </c>
      <c r="AC1189" s="677">
        <v>0</v>
      </c>
      <c r="AD1189" s="658">
        <v>0</v>
      </c>
      <c r="AE1189" s="658">
        <v>0</v>
      </c>
      <c r="AF1189" s="658"/>
      <c r="AG1189" s="658"/>
      <c r="AH1189" s="658"/>
      <c r="AI1189" s="658"/>
      <c r="AJ1189" s="658"/>
      <c r="AK1189" s="658"/>
      <c r="AL1189" s="658"/>
      <c r="AM1189" s="658"/>
      <c r="AN1189" s="658">
        <v>0</v>
      </c>
      <c r="AO1189" s="658">
        <v>0</v>
      </c>
      <c r="AP1189" s="658">
        <v>0</v>
      </c>
      <c r="AQ1189" s="658">
        <v>0</v>
      </c>
      <c r="AR1189" s="658">
        <v>0</v>
      </c>
      <c r="AS1189" s="658">
        <v>0</v>
      </c>
      <c r="AT1189" s="658">
        <v>0</v>
      </c>
      <c r="AU1189" s="658">
        <v>0</v>
      </c>
      <c r="AV1189" s="676">
        <v>0</v>
      </c>
      <c r="AW1189" s="677">
        <v>0</v>
      </c>
      <c r="AX1189" s="677">
        <v>0</v>
      </c>
      <c r="AY1189" s="677">
        <v>0</v>
      </c>
      <c r="AZ1189" s="677">
        <v>0</v>
      </c>
      <c r="BA1189" s="677">
        <v>0</v>
      </c>
      <c r="BB1189" s="677">
        <v>0</v>
      </c>
      <c r="BC1189" s="677">
        <v>0</v>
      </c>
      <c r="BD1189" s="677">
        <v>0</v>
      </c>
      <c r="BE1189" s="678">
        <v>0</v>
      </c>
      <c r="BF1189" s="417"/>
      <c r="BG1189" s="408"/>
      <c r="BH1189" s="408"/>
      <c r="BI1189" s="408"/>
      <c r="BJ1189" s="408"/>
      <c r="BK1189" s="408"/>
    </row>
    <row r="1190" spans="1:63" s="390" customFormat="1" ht="12.75">
      <c r="A1190" s="411"/>
      <c r="B1190" s="360" t="s">
        <v>369</v>
      </c>
      <c r="C1190" s="676">
        <v>0</v>
      </c>
      <c r="D1190" s="677">
        <v>0</v>
      </c>
      <c r="E1190" s="677">
        <v>0</v>
      </c>
      <c r="F1190" s="677">
        <v>0</v>
      </c>
      <c r="G1190" s="677">
        <v>0</v>
      </c>
      <c r="H1190" s="677">
        <v>0</v>
      </c>
      <c r="I1190" s="677">
        <v>0</v>
      </c>
      <c r="J1190" s="677">
        <v>0</v>
      </c>
      <c r="K1190" s="677">
        <v>0</v>
      </c>
      <c r="L1190" s="677">
        <v>0</v>
      </c>
      <c r="M1190" s="677">
        <v>0</v>
      </c>
      <c r="N1190" s="678">
        <v>0</v>
      </c>
      <c r="O1190" s="657"/>
      <c r="P1190" s="658"/>
      <c r="Q1190" s="658"/>
      <c r="R1190" s="658"/>
      <c r="S1190" s="658"/>
      <c r="T1190" s="658"/>
      <c r="U1190" s="658"/>
      <c r="V1190" s="658"/>
      <c r="W1190" s="658"/>
      <c r="X1190" s="658"/>
      <c r="Y1190" s="658"/>
      <c r="Z1190" s="659"/>
      <c r="AA1190" s="679">
        <v>0</v>
      </c>
      <c r="AB1190" s="677">
        <v>0</v>
      </c>
      <c r="AC1190" s="677">
        <v>0</v>
      </c>
      <c r="AD1190" s="658">
        <v>0</v>
      </c>
      <c r="AE1190" s="658">
        <v>0</v>
      </c>
      <c r="AF1190" s="658"/>
      <c r="AG1190" s="658"/>
      <c r="AH1190" s="658"/>
      <c r="AI1190" s="658"/>
      <c r="AJ1190" s="658"/>
      <c r="AK1190" s="658"/>
      <c r="AL1190" s="658"/>
      <c r="AM1190" s="658"/>
      <c r="AN1190" s="658">
        <v>0</v>
      </c>
      <c r="AO1190" s="658">
        <v>0</v>
      </c>
      <c r="AP1190" s="658">
        <v>0</v>
      </c>
      <c r="AQ1190" s="658">
        <v>0</v>
      </c>
      <c r="AR1190" s="658">
        <v>0</v>
      </c>
      <c r="AS1190" s="658">
        <v>0</v>
      </c>
      <c r="AT1190" s="658">
        <v>0</v>
      </c>
      <c r="AU1190" s="658">
        <v>0</v>
      </c>
      <c r="AV1190" s="676"/>
      <c r="AW1190" s="677"/>
      <c r="AX1190" s="677"/>
      <c r="AY1190" s="677"/>
      <c r="AZ1190" s="677"/>
      <c r="BA1190" s="677"/>
      <c r="BB1190" s="677"/>
      <c r="BC1190" s="677"/>
      <c r="BD1190" s="677"/>
      <c r="BE1190" s="678">
        <v>0</v>
      </c>
      <c r="BF1190" s="417"/>
      <c r="BG1190" s="408"/>
      <c r="BH1190" s="408"/>
      <c r="BI1190" s="408"/>
      <c r="BJ1190" s="408"/>
      <c r="BK1190" s="408"/>
    </row>
    <row r="1191" spans="1:63" s="390" customFormat="1" ht="12.75">
      <c r="A1191" s="411"/>
      <c r="B1191" s="360" t="s">
        <v>370</v>
      </c>
      <c r="C1191" s="676">
        <v>0</v>
      </c>
      <c r="D1191" s="677">
        <v>0</v>
      </c>
      <c r="E1191" s="677">
        <v>0</v>
      </c>
      <c r="F1191" s="677">
        <v>0</v>
      </c>
      <c r="G1191" s="677">
        <v>0</v>
      </c>
      <c r="H1191" s="677">
        <v>0</v>
      </c>
      <c r="I1191" s="677">
        <v>0</v>
      </c>
      <c r="J1191" s="677">
        <v>0</v>
      </c>
      <c r="K1191" s="677">
        <v>0</v>
      </c>
      <c r="L1191" s="677">
        <v>0</v>
      </c>
      <c r="M1191" s="677">
        <v>0</v>
      </c>
      <c r="N1191" s="678">
        <v>0</v>
      </c>
      <c r="O1191" s="657"/>
      <c r="P1191" s="658"/>
      <c r="Q1191" s="658"/>
      <c r="R1191" s="658"/>
      <c r="S1191" s="658"/>
      <c r="T1191" s="658"/>
      <c r="U1191" s="658"/>
      <c r="V1191" s="658"/>
      <c r="W1191" s="658"/>
      <c r="X1191" s="658"/>
      <c r="Y1191" s="658"/>
      <c r="Z1191" s="659"/>
      <c r="AA1191" s="679">
        <v>0</v>
      </c>
      <c r="AB1191" s="677">
        <v>0</v>
      </c>
      <c r="AC1191" s="677">
        <v>0</v>
      </c>
      <c r="AD1191" s="658">
        <v>0</v>
      </c>
      <c r="AE1191" s="658">
        <v>0</v>
      </c>
      <c r="AF1191" s="658"/>
      <c r="AG1191" s="658"/>
      <c r="AH1191" s="658"/>
      <c r="AI1191" s="658"/>
      <c r="AJ1191" s="658"/>
      <c r="AK1191" s="658"/>
      <c r="AL1191" s="658"/>
      <c r="AM1191" s="658"/>
      <c r="AN1191" s="658">
        <v>0</v>
      </c>
      <c r="AO1191" s="658">
        <v>0</v>
      </c>
      <c r="AP1191" s="658">
        <v>0</v>
      </c>
      <c r="AQ1191" s="658">
        <v>0</v>
      </c>
      <c r="AR1191" s="658">
        <v>0</v>
      </c>
      <c r="AS1191" s="658">
        <v>0</v>
      </c>
      <c r="AT1191" s="658">
        <v>0</v>
      </c>
      <c r="AU1191" s="658">
        <v>0</v>
      </c>
      <c r="AV1191" s="676"/>
      <c r="AW1191" s="677"/>
      <c r="AX1191" s="677"/>
      <c r="AY1191" s="677"/>
      <c r="AZ1191" s="677"/>
      <c r="BA1191" s="677"/>
      <c r="BB1191" s="677"/>
      <c r="BC1191" s="677"/>
      <c r="BD1191" s="677"/>
      <c r="BE1191" s="678">
        <v>0</v>
      </c>
      <c r="BF1191" s="417"/>
      <c r="BG1191" s="408"/>
      <c r="BH1191" s="408"/>
      <c r="BI1191" s="408"/>
      <c r="BJ1191" s="408"/>
      <c r="BK1191" s="408"/>
    </row>
    <row r="1192" spans="1:63" s="390" customFormat="1" ht="12.75">
      <c r="A1192" s="411"/>
      <c r="B1192" s="360" t="s">
        <v>371</v>
      </c>
      <c r="C1192" s="676">
        <v>0</v>
      </c>
      <c r="D1192" s="677">
        <v>0</v>
      </c>
      <c r="E1192" s="677">
        <v>0</v>
      </c>
      <c r="F1192" s="677">
        <v>0</v>
      </c>
      <c r="G1192" s="677">
        <v>0</v>
      </c>
      <c r="H1192" s="677">
        <v>0</v>
      </c>
      <c r="I1192" s="677">
        <v>0</v>
      </c>
      <c r="J1192" s="677">
        <v>0</v>
      </c>
      <c r="K1192" s="677">
        <v>0</v>
      </c>
      <c r="L1192" s="677">
        <v>0</v>
      </c>
      <c r="M1192" s="677">
        <v>0</v>
      </c>
      <c r="N1192" s="678">
        <v>0</v>
      </c>
      <c r="O1192" s="657"/>
      <c r="P1192" s="658"/>
      <c r="Q1192" s="658"/>
      <c r="R1192" s="658"/>
      <c r="S1192" s="658"/>
      <c r="T1192" s="658"/>
      <c r="U1192" s="658"/>
      <c r="V1192" s="658"/>
      <c r="W1192" s="658"/>
      <c r="X1192" s="658"/>
      <c r="Y1192" s="658"/>
      <c r="Z1192" s="659"/>
      <c r="AA1192" s="679">
        <v>0</v>
      </c>
      <c r="AB1192" s="677">
        <v>0</v>
      </c>
      <c r="AC1192" s="677">
        <v>0</v>
      </c>
      <c r="AD1192" s="658">
        <v>0</v>
      </c>
      <c r="AE1192" s="658">
        <v>0</v>
      </c>
      <c r="AF1192" s="658"/>
      <c r="AG1192" s="658"/>
      <c r="AH1192" s="658"/>
      <c r="AI1192" s="658"/>
      <c r="AJ1192" s="658"/>
      <c r="AK1192" s="658"/>
      <c r="AL1192" s="658"/>
      <c r="AM1192" s="658"/>
      <c r="AN1192" s="658">
        <v>0</v>
      </c>
      <c r="AO1192" s="658">
        <v>0</v>
      </c>
      <c r="AP1192" s="658">
        <v>0</v>
      </c>
      <c r="AQ1192" s="658">
        <v>0</v>
      </c>
      <c r="AR1192" s="658">
        <v>0</v>
      </c>
      <c r="AS1192" s="658">
        <v>0</v>
      </c>
      <c r="AT1192" s="658">
        <v>0</v>
      </c>
      <c r="AU1192" s="658">
        <v>0</v>
      </c>
      <c r="AV1192" s="676"/>
      <c r="AW1192" s="677"/>
      <c r="AX1192" s="677"/>
      <c r="AY1192" s="677"/>
      <c r="AZ1192" s="677"/>
      <c r="BA1192" s="677"/>
      <c r="BB1192" s="677"/>
      <c r="BC1192" s="677"/>
      <c r="BD1192" s="677"/>
      <c r="BE1192" s="678">
        <v>0</v>
      </c>
      <c r="BF1192" s="417"/>
      <c r="BG1192" s="408"/>
      <c r="BH1192" s="408"/>
      <c r="BI1192" s="408"/>
      <c r="BJ1192" s="408"/>
      <c r="BK1192" s="408"/>
    </row>
    <row r="1193" spans="1:63" s="390" customFormat="1" ht="12.75">
      <c r="A1193" s="411"/>
      <c r="B1193" s="360" t="s">
        <v>372</v>
      </c>
      <c r="C1193" s="676">
        <v>0</v>
      </c>
      <c r="D1193" s="677">
        <v>0</v>
      </c>
      <c r="E1193" s="677">
        <v>0</v>
      </c>
      <c r="F1193" s="677">
        <v>0</v>
      </c>
      <c r="G1193" s="677">
        <v>0</v>
      </c>
      <c r="H1193" s="677">
        <v>0</v>
      </c>
      <c r="I1193" s="677">
        <v>0</v>
      </c>
      <c r="J1193" s="677">
        <v>0</v>
      </c>
      <c r="K1193" s="677">
        <v>0</v>
      </c>
      <c r="L1193" s="677">
        <v>0</v>
      </c>
      <c r="M1193" s="677">
        <v>0</v>
      </c>
      <c r="N1193" s="678">
        <v>0</v>
      </c>
      <c r="O1193" s="657"/>
      <c r="P1193" s="658"/>
      <c r="Q1193" s="658"/>
      <c r="R1193" s="658"/>
      <c r="S1193" s="658"/>
      <c r="T1193" s="658"/>
      <c r="U1193" s="658"/>
      <c r="V1193" s="658"/>
      <c r="W1193" s="658"/>
      <c r="X1193" s="658"/>
      <c r="Y1193" s="658"/>
      <c r="Z1193" s="659"/>
      <c r="AA1193" s="679">
        <v>0</v>
      </c>
      <c r="AB1193" s="677">
        <v>0</v>
      </c>
      <c r="AC1193" s="677">
        <v>0</v>
      </c>
      <c r="AD1193" s="658">
        <v>0</v>
      </c>
      <c r="AE1193" s="658">
        <v>0</v>
      </c>
      <c r="AF1193" s="658"/>
      <c r="AG1193" s="658"/>
      <c r="AH1193" s="658"/>
      <c r="AI1193" s="658"/>
      <c r="AJ1193" s="658"/>
      <c r="AK1193" s="658"/>
      <c r="AL1193" s="658"/>
      <c r="AM1193" s="658"/>
      <c r="AN1193" s="658">
        <v>0</v>
      </c>
      <c r="AO1193" s="658">
        <v>0</v>
      </c>
      <c r="AP1193" s="658">
        <v>0</v>
      </c>
      <c r="AQ1193" s="658">
        <v>0</v>
      </c>
      <c r="AR1193" s="658">
        <v>0</v>
      </c>
      <c r="AS1193" s="658">
        <v>0</v>
      </c>
      <c r="AT1193" s="658">
        <v>0</v>
      </c>
      <c r="AU1193" s="658">
        <v>0</v>
      </c>
      <c r="AV1193" s="676"/>
      <c r="AW1193" s="677"/>
      <c r="AX1193" s="677"/>
      <c r="AY1193" s="677"/>
      <c r="AZ1193" s="677"/>
      <c r="BA1193" s="677"/>
      <c r="BB1193" s="677"/>
      <c r="BC1193" s="677"/>
      <c r="BD1193" s="677"/>
      <c r="BE1193" s="678">
        <v>0</v>
      </c>
      <c r="BF1193" s="417"/>
      <c r="BG1193" s="408"/>
      <c r="BH1193" s="408"/>
      <c r="BI1193" s="408"/>
      <c r="BJ1193" s="408"/>
      <c r="BK1193" s="408"/>
    </row>
    <row r="1194" spans="1:63" s="412" customFormat="1" ht="12.75">
      <c r="A1194" s="411"/>
      <c r="B1194" s="360" t="s">
        <v>373</v>
      </c>
      <c r="C1194" s="676">
        <v>0</v>
      </c>
      <c r="D1194" s="677">
        <v>0</v>
      </c>
      <c r="E1194" s="677">
        <v>0</v>
      </c>
      <c r="F1194" s="677">
        <v>0</v>
      </c>
      <c r="G1194" s="677">
        <v>0</v>
      </c>
      <c r="H1194" s="677">
        <v>0.4</v>
      </c>
      <c r="I1194" s="677">
        <v>0</v>
      </c>
      <c r="J1194" s="677">
        <v>0</v>
      </c>
      <c r="K1194" s="677">
        <v>0</v>
      </c>
      <c r="L1194" s="677">
        <v>0</v>
      </c>
      <c r="M1194" s="677">
        <v>0</v>
      </c>
      <c r="N1194" s="678">
        <v>0.4</v>
      </c>
      <c r="O1194" s="657">
        <v>0</v>
      </c>
      <c r="P1194" s="658">
        <v>0</v>
      </c>
      <c r="Q1194" s="658">
        <v>0</v>
      </c>
      <c r="R1194" s="658">
        <v>0</v>
      </c>
      <c r="S1194" s="658">
        <v>0</v>
      </c>
      <c r="T1194" s="658">
        <v>0</v>
      </c>
      <c r="U1194" s="658">
        <v>0</v>
      </c>
      <c r="V1194" s="658">
        <v>0</v>
      </c>
      <c r="W1194" s="658">
        <v>0</v>
      </c>
      <c r="X1194" s="658">
        <v>0</v>
      </c>
      <c r="Y1194" s="658">
        <v>0</v>
      </c>
      <c r="Z1194" s="659">
        <v>0</v>
      </c>
      <c r="AA1194" s="679">
        <v>3.2926056099999998</v>
      </c>
      <c r="AB1194" s="677">
        <v>0</v>
      </c>
      <c r="AC1194" s="677">
        <v>0</v>
      </c>
      <c r="AD1194" s="658">
        <v>0</v>
      </c>
      <c r="AE1194" s="658">
        <v>0</v>
      </c>
      <c r="AF1194" s="658"/>
      <c r="AG1194" s="658"/>
      <c r="AH1194" s="658"/>
      <c r="AI1194" s="658"/>
      <c r="AJ1194" s="658"/>
      <c r="AK1194" s="658"/>
      <c r="AL1194" s="658"/>
      <c r="AM1194" s="658"/>
      <c r="AN1194" s="658">
        <v>0</v>
      </c>
      <c r="AO1194" s="658">
        <v>0.4</v>
      </c>
      <c r="AP1194" s="658">
        <v>0</v>
      </c>
      <c r="AQ1194" s="658">
        <v>0</v>
      </c>
      <c r="AR1194" s="658">
        <v>0</v>
      </c>
      <c r="AS1194" s="658">
        <v>0</v>
      </c>
      <c r="AT1194" s="658">
        <v>0</v>
      </c>
      <c r="AU1194" s="658">
        <v>0.4</v>
      </c>
      <c r="AV1194" s="676">
        <v>0</v>
      </c>
      <c r="AW1194" s="677">
        <v>0</v>
      </c>
      <c r="AX1194" s="677">
        <v>0</v>
      </c>
      <c r="AY1194" s="677">
        <v>0</v>
      </c>
      <c r="AZ1194" s="677">
        <v>0</v>
      </c>
      <c r="BA1194" s="677">
        <v>0</v>
      </c>
      <c r="BB1194" s="677">
        <v>3.2926056099999998</v>
      </c>
      <c r="BC1194" s="677">
        <v>0</v>
      </c>
      <c r="BD1194" s="677">
        <v>0</v>
      </c>
      <c r="BE1194" s="678">
        <v>3.2926056099999998</v>
      </c>
      <c r="BF1194" s="417"/>
      <c r="BG1194" s="408"/>
      <c r="BH1194" s="408"/>
      <c r="BI1194" s="408"/>
      <c r="BJ1194" s="408"/>
      <c r="BK1194" s="408"/>
    </row>
    <row r="1195" spans="1:63" s="390" customFormat="1" ht="12.75">
      <c r="A1195" s="411"/>
      <c r="B1195" s="360" t="s">
        <v>374</v>
      </c>
      <c r="C1195" s="676">
        <v>0</v>
      </c>
      <c r="D1195" s="677">
        <v>0</v>
      </c>
      <c r="E1195" s="677">
        <v>0</v>
      </c>
      <c r="F1195" s="677">
        <v>0</v>
      </c>
      <c r="G1195" s="677">
        <v>0</v>
      </c>
      <c r="H1195" s="677">
        <v>0</v>
      </c>
      <c r="I1195" s="677">
        <v>0</v>
      </c>
      <c r="J1195" s="677">
        <v>0</v>
      </c>
      <c r="K1195" s="677">
        <v>0</v>
      </c>
      <c r="L1195" s="677">
        <v>0</v>
      </c>
      <c r="M1195" s="677">
        <v>0</v>
      </c>
      <c r="N1195" s="678">
        <v>0</v>
      </c>
      <c r="O1195" s="657"/>
      <c r="P1195" s="658"/>
      <c r="Q1195" s="658"/>
      <c r="R1195" s="658"/>
      <c r="S1195" s="658"/>
      <c r="T1195" s="658"/>
      <c r="U1195" s="658"/>
      <c r="V1195" s="658"/>
      <c r="W1195" s="658"/>
      <c r="X1195" s="658"/>
      <c r="Y1195" s="658"/>
      <c r="Z1195" s="659"/>
      <c r="AA1195" s="679">
        <v>0</v>
      </c>
      <c r="AB1195" s="677">
        <v>0</v>
      </c>
      <c r="AC1195" s="677">
        <v>0</v>
      </c>
      <c r="AD1195" s="658">
        <v>0</v>
      </c>
      <c r="AE1195" s="658">
        <v>0</v>
      </c>
      <c r="AF1195" s="658"/>
      <c r="AG1195" s="658"/>
      <c r="AH1195" s="658"/>
      <c r="AI1195" s="658"/>
      <c r="AJ1195" s="658"/>
      <c r="AK1195" s="658"/>
      <c r="AL1195" s="658"/>
      <c r="AM1195" s="658"/>
      <c r="AN1195" s="658">
        <v>0</v>
      </c>
      <c r="AO1195" s="658">
        <v>0</v>
      </c>
      <c r="AP1195" s="658">
        <v>0</v>
      </c>
      <c r="AQ1195" s="658">
        <v>0</v>
      </c>
      <c r="AR1195" s="658">
        <v>0</v>
      </c>
      <c r="AS1195" s="658">
        <v>0</v>
      </c>
      <c r="AT1195" s="658">
        <v>0</v>
      </c>
      <c r="AU1195" s="658">
        <v>0</v>
      </c>
      <c r="AV1195" s="676"/>
      <c r="AW1195" s="677"/>
      <c r="AX1195" s="677"/>
      <c r="AY1195" s="677"/>
      <c r="AZ1195" s="677"/>
      <c r="BA1195" s="677"/>
      <c r="BB1195" s="677"/>
      <c r="BC1195" s="677"/>
      <c r="BD1195" s="677"/>
      <c r="BE1195" s="678">
        <v>0</v>
      </c>
      <c r="BF1195" s="417"/>
      <c r="BG1195" s="408"/>
      <c r="BH1195" s="408"/>
      <c r="BI1195" s="408"/>
      <c r="BJ1195" s="408"/>
      <c r="BK1195" s="408"/>
    </row>
    <row r="1196" spans="1:63" s="390" customFormat="1" ht="12.75">
      <c r="A1196" s="411"/>
      <c r="B1196" s="360" t="s">
        <v>375</v>
      </c>
      <c r="C1196" s="676">
        <v>0</v>
      </c>
      <c r="D1196" s="677">
        <v>0</v>
      </c>
      <c r="E1196" s="677">
        <v>0</v>
      </c>
      <c r="F1196" s="677">
        <v>0</v>
      </c>
      <c r="G1196" s="677">
        <v>0</v>
      </c>
      <c r="H1196" s="677">
        <v>0</v>
      </c>
      <c r="I1196" s="677">
        <v>0</v>
      </c>
      <c r="J1196" s="677">
        <v>0</v>
      </c>
      <c r="K1196" s="677">
        <v>0</v>
      </c>
      <c r="L1196" s="677">
        <v>0</v>
      </c>
      <c r="M1196" s="677">
        <v>0</v>
      </c>
      <c r="N1196" s="678">
        <v>0</v>
      </c>
      <c r="O1196" s="657"/>
      <c r="P1196" s="658"/>
      <c r="Q1196" s="658"/>
      <c r="R1196" s="658"/>
      <c r="S1196" s="658"/>
      <c r="T1196" s="658"/>
      <c r="U1196" s="658"/>
      <c r="V1196" s="658"/>
      <c r="W1196" s="658"/>
      <c r="X1196" s="658"/>
      <c r="Y1196" s="658"/>
      <c r="Z1196" s="659"/>
      <c r="AA1196" s="679">
        <v>0</v>
      </c>
      <c r="AB1196" s="677">
        <v>0</v>
      </c>
      <c r="AC1196" s="677">
        <v>0</v>
      </c>
      <c r="AD1196" s="658">
        <v>0</v>
      </c>
      <c r="AE1196" s="658">
        <v>0</v>
      </c>
      <c r="AF1196" s="658"/>
      <c r="AG1196" s="658"/>
      <c r="AH1196" s="658"/>
      <c r="AI1196" s="658"/>
      <c r="AJ1196" s="658"/>
      <c r="AK1196" s="658"/>
      <c r="AL1196" s="658"/>
      <c r="AM1196" s="658"/>
      <c r="AN1196" s="658">
        <v>0</v>
      </c>
      <c r="AO1196" s="658">
        <v>0</v>
      </c>
      <c r="AP1196" s="658">
        <v>0</v>
      </c>
      <c r="AQ1196" s="658">
        <v>0</v>
      </c>
      <c r="AR1196" s="658">
        <v>0</v>
      </c>
      <c r="AS1196" s="658">
        <v>0</v>
      </c>
      <c r="AT1196" s="658">
        <v>0</v>
      </c>
      <c r="AU1196" s="658">
        <v>0</v>
      </c>
      <c r="AV1196" s="676"/>
      <c r="AW1196" s="677"/>
      <c r="AX1196" s="677"/>
      <c r="AY1196" s="677"/>
      <c r="AZ1196" s="677"/>
      <c r="BA1196" s="677"/>
      <c r="BB1196" s="677"/>
      <c r="BC1196" s="677"/>
      <c r="BD1196" s="677"/>
      <c r="BE1196" s="678">
        <v>0</v>
      </c>
      <c r="BF1196" s="417"/>
      <c r="BG1196" s="408"/>
      <c r="BH1196" s="408"/>
      <c r="BI1196" s="408"/>
      <c r="BJ1196" s="408"/>
      <c r="BK1196" s="408"/>
    </row>
    <row r="1197" spans="1:63" s="390" customFormat="1" ht="12.75">
      <c r="A1197" s="411"/>
      <c r="B1197" s="360" t="s">
        <v>376</v>
      </c>
      <c r="C1197" s="676">
        <v>0</v>
      </c>
      <c r="D1197" s="677">
        <v>0</v>
      </c>
      <c r="E1197" s="677">
        <v>0</v>
      </c>
      <c r="F1197" s="677">
        <v>0</v>
      </c>
      <c r="G1197" s="677">
        <v>0</v>
      </c>
      <c r="H1197" s="677">
        <v>0.4</v>
      </c>
      <c r="I1197" s="677">
        <v>0</v>
      </c>
      <c r="J1197" s="677">
        <v>0</v>
      </c>
      <c r="K1197" s="677">
        <v>0</v>
      </c>
      <c r="L1197" s="677">
        <v>0</v>
      </c>
      <c r="M1197" s="677">
        <v>0</v>
      </c>
      <c r="N1197" s="678">
        <v>0.4</v>
      </c>
      <c r="O1197" s="657"/>
      <c r="P1197" s="658"/>
      <c r="Q1197" s="658"/>
      <c r="R1197" s="658"/>
      <c r="S1197" s="658"/>
      <c r="T1197" s="658"/>
      <c r="U1197" s="658"/>
      <c r="V1197" s="658"/>
      <c r="W1197" s="658"/>
      <c r="X1197" s="658"/>
      <c r="Y1197" s="658"/>
      <c r="Z1197" s="659"/>
      <c r="AA1197" s="679">
        <v>3.2926056099999998</v>
      </c>
      <c r="AB1197" s="677">
        <v>0</v>
      </c>
      <c r="AC1197" s="677">
        <v>0</v>
      </c>
      <c r="AD1197" s="658">
        <v>0</v>
      </c>
      <c r="AE1197" s="658">
        <v>0</v>
      </c>
      <c r="AF1197" s="658"/>
      <c r="AG1197" s="658"/>
      <c r="AH1197" s="658"/>
      <c r="AI1197" s="658"/>
      <c r="AJ1197" s="658"/>
      <c r="AK1197" s="658"/>
      <c r="AL1197" s="658"/>
      <c r="AM1197" s="658"/>
      <c r="AN1197" s="658">
        <v>0</v>
      </c>
      <c r="AO1197" s="658">
        <v>0.4</v>
      </c>
      <c r="AP1197" s="658">
        <v>0</v>
      </c>
      <c r="AQ1197" s="658">
        <v>0</v>
      </c>
      <c r="AR1197" s="658">
        <v>0</v>
      </c>
      <c r="AS1197" s="658">
        <v>0</v>
      </c>
      <c r="AT1197" s="658">
        <v>0</v>
      </c>
      <c r="AU1197" s="658">
        <v>0.4</v>
      </c>
      <c r="AV1197" s="676"/>
      <c r="AW1197" s="677"/>
      <c r="AX1197" s="677"/>
      <c r="AY1197" s="677"/>
      <c r="AZ1197" s="677"/>
      <c r="BA1197" s="677"/>
      <c r="BB1197" s="677">
        <v>3.2926056099999998</v>
      </c>
      <c r="BC1197" s="677"/>
      <c r="BD1197" s="677"/>
      <c r="BE1197" s="678">
        <v>3.2926056099999998</v>
      </c>
      <c r="BF1197" s="417"/>
      <c r="BG1197" s="408"/>
      <c r="BH1197" s="408"/>
      <c r="BI1197" s="408"/>
      <c r="BJ1197" s="408"/>
      <c r="BK1197" s="408"/>
    </row>
    <row r="1198" spans="1:63" s="390" customFormat="1" ht="12.75">
      <c r="A1198" s="411"/>
      <c r="B1198" s="360" t="s">
        <v>377</v>
      </c>
      <c r="C1198" s="676">
        <v>0</v>
      </c>
      <c r="D1198" s="677">
        <v>0</v>
      </c>
      <c r="E1198" s="677">
        <v>0</v>
      </c>
      <c r="F1198" s="677">
        <v>0</v>
      </c>
      <c r="G1198" s="677">
        <v>0</v>
      </c>
      <c r="H1198" s="677">
        <v>0</v>
      </c>
      <c r="I1198" s="677">
        <v>0</v>
      </c>
      <c r="J1198" s="677">
        <v>0</v>
      </c>
      <c r="K1198" s="677">
        <v>0</v>
      </c>
      <c r="L1198" s="677">
        <v>0</v>
      </c>
      <c r="M1198" s="677">
        <v>0</v>
      </c>
      <c r="N1198" s="678">
        <v>0</v>
      </c>
      <c r="O1198" s="657"/>
      <c r="P1198" s="658"/>
      <c r="Q1198" s="658"/>
      <c r="R1198" s="658"/>
      <c r="S1198" s="658"/>
      <c r="T1198" s="658"/>
      <c r="U1198" s="658"/>
      <c r="V1198" s="658"/>
      <c r="W1198" s="658"/>
      <c r="X1198" s="658"/>
      <c r="Y1198" s="658"/>
      <c r="Z1198" s="659"/>
      <c r="AA1198" s="679">
        <v>0</v>
      </c>
      <c r="AB1198" s="677">
        <v>0</v>
      </c>
      <c r="AC1198" s="677">
        <v>0</v>
      </c>
      <c r="AD1198" s="658">
        <v>0</v>
      </c>
      <c r="AE1198" s="658">
        <v>0</v>
      </c>
      <c r="AF1198" s="658"/>
      <c r="AG1198" s="658"/>
      <c r="AH1198" s="658"/>
      <c r="AI1198" s="658"/>
      <c r="AJ1198" s="658"/>
      <c r="AK1198" s="658"/>
      <c r="AL1198" s="658"/>
      <c r="AM1198" s="658"/>
      <c r="AN1198" s="658">
        <v>0</v>
      </c>
      <c r="AO1198" s="658">
        <v>0</v>
      </c>
      <c r="AP1198" s="658">
        <v>0</v>
      </c>
      <c r="AQ1198" s="658">
        <v>0</v>
      </c>
      <c r="AR1198" s="658">
        <v>0</v>
      </c>
      <c r="AS1198" s="658">
        <v>0</v>
      </c>
      <c r="AT1198" s="658">
        <v>0</v>
      </c>
      <c r="AU1198" s="658">
        <v>0</v>
      </c>
      <c r="AV1198" s="676"/>
      <c r="AW1198" s="677"/>
      <c r="AX1198" s="677"/>
      <c r="AY1198" s="677"/>
      <c r="AZ1198" s="677"/>
      <c r="BA1198" s="677"/>
      <c r="BB1198" s="677"/>
      <c r="BC1198" s="677"/>
      <c r="BD1198" s="677"/>
      <c r="BE1198" s="678">
        <v>0</v>
      </c>
      <c r="BF1198" s="417"/>
      <c r="BG1198" s="408"/>
      <c r="BH1198" s="408"/>
      <c r="BI1198" s="408"/>
      <c r="BJ1198" s="408"/>
      <c r="BK1198" s="408"/>
    </row>
    <row r="1199" spans="1:63" s="390" customFormat="1" ht="12.75">
      <c r="A1199" s="411"/>
      <c r="B1199" s="360" t="s">
        <v>67</v>
      </c>
      <c r="C1199" s="676">
        <v>0</v>
      </c>
      <c r="D1199" s="677">
        <v>0</v>
      </c>
      <c r="E1199" s="677">
        <v>0</v>
      </c>
      <c r="F1199" s="677">
        <v>0</v>
      </c>
      <c r="G1199" s="677">
        <v>0</v>
      </c>
      <c r="H1199" s="677">
        <v>0</v>
      </c>
      <c r="I1199" s="677">
        <v>0</v>
      </c>
      <c r="J1199" s="677">
        <v>0</v>
      </c>
      <c r="K1199" s="677">
        <v>0</v>
      </c>
      <c r="L1199" s="677">
        <v>0</v>
      </c>
      <c r="M1199" s="677">
        <v>0</v>
      </c>
      <c r="N1199" s="678">
        <v>0</v>
      </c>
      <c r="O1199" s="657"/>
      <c r="P1199" s="658"/>
      <c r="Q1199" s="658"/>
      <c r="R1199" s="658"/>
      <c r="S1199" s="658"/>
      <c r="T1199" s="658"/>
      <c r="U1199" s="658"/>
      <c r="V1199" s="658"/>
      <c r="W1199" s="658"/>
      <c r="X1199" s="658"/>
      <c r="Y1199" s="658"/>
      <c r="Z1199" s="659"/>
      <c r="AA1199" s="679">
        <v>0</v>
      </c>
      <c r="AB1199" s="677">
        <v>0</v>
      </c>
      <c r="AC1199" s="677">
        <v>0</v>
      </c>
      <c r="AD1199" s="658">
        <v>0</v>
      </c>
      <c r="AE1199" s="658">
        <v>0</v>
      </c>
      <c r="AF1199" s="658"/>
      <c r="AG1199" s="658"/>
      <c r="AH1199" s="658"/>
      <c r="AI1199" s="658"/>
      <c r="AJ1199" s="658"/>
      <c r="AK1199" s="658"/>
      <c r="AL1199" s="658"/>
      <c r="AM1199" s="658"/>
      <c r="AN1199" s="658">
        <v>0</v>
      </c>
      <c r="AO1199" s="658">
        <v>0</v>
      </c>
      <c r="AP1199" s="658">
        <v>0</v>
      </c>
      <c r="AQ1199" s="658">
        <v>0</v>
      </c>
      <c r="AR1199" s="658">
        <v>0</v>
      </c>
      <c r="AS1199" s="658">
        <v>0</v>
      </c>
      <c r="AT1199" s="658">
        <v>0</v>
      </c>
      <c r="AU1199" s="658">
        <v>0</v>
      </c>
      <c r="AV1199" s="676"/>
      <c r="AW1199" s="677"/>
      <c r="AX1199" s="677"/>
      <c r="AY1199" s="677"/>
      <c r="AZ1199" s="677"/>
      <c r="BA1199" s="677"/>
      <c r="BB1199" s="677"/>
      <c r="BC1199" s="677"/>
      <c r="BD1199" s="677"/>
      <c r="BE1199" s="678">
        <v>0</v>
      </c>
      <c r="BF1199" s="417"/>
      <c r="BG1199" s="408"/>
      <c r="BH1199" s="408"/>
      <c r="BI1199" s="408"/>
      <c r="BJ1199" s="408"/>
      <c r="BK1199" s="408"/>
    </row>
    <row r="1200" spans="1:63" s="433" customFormat="1" ht="63.75" customHeight="1">
      <c r="A1200" s="411">
        <v>47</v>
      </c>
      <c r="B1200" s="670" t="s">
        <v>119</v>
      </c>
      <c r="C1200" s="657">
        <v>0</v>
      </c>
      <c r="D1200" s="658">
        <v>0</v>
      </c>
      <c r="E1200" s="658">
        <v>0</v>
      </c>
      <c r="F1200" s="658">
        <v>0</v>
      </c>
      <c r="G1200" s="658">
        <v>51.902000000000001</v>
      </c>
      <c r="H1200" s="658">
        <v>4.3099999999999996</v>
      </c>
      <c r="I1200" s="658">
        <v>0</v>
      </c>
      <c r="J1200" s="658">
        <v>0</v>
      </c>
      <c r="K1200" s="658">
        <v>0</v>
      </c>
      <c r="L1200" s="658">
        <v>0</v>
      </c>
      <c r="M1200" s="658">
        <v>51.902000000000001</v>
      </c>
      <c r="N1200" s="659">
        <v>4.3099999999999996</v>
      </c>
      <c r="O1200" s="689">
        <v>0</v>
      </c>
      <c r="P1200" s="690">
        <v>0</v>
      </c>
      <c r="Q1200" s="690">
        <v>0</v>
      </c>
      <c r="R1200" s="690">
        <v>0</v>
      </c>
      <c r="S1200" s="690">
        <v>0</v>
      </c>
      <c r="T1200" s="690">
        <v>0</v>
      </c>
      <c r="U1200" s="690">
        <v>0</v>
      </c>
      <c r="V1200" s="690">
        <v>0</v>
      </c>
      <c r="W1200" s="690">
        <v>0</v>
      </c>
      <c r="X1200" s="690">
        <v>0</v>
      </c>
      <c r="Y1200" s="690">
        <v>0</v>
      </c>
      <c r="Z1200" s="691">
        <v>0</v>
      </c>
      <c r="AA1200" s="674">
        <v>193.01855620000001</v>
      </c>
      <c r="AB1200" s="677">
        <v>0</v>
      </c>
      <c r="AC1200" s="677">
        <v>0</v>
      </c>
      <c r="AD1200" s="690">
        <v>0</v>
      </c>
      <c r="AE1200" s="690">
        <v>0</v>
      </c>
      <c r="AF1200" s="690"/>
      <c r="AG1200" s="690"/>
      <c r="AH1200" s="690"/>
      <c r="AI1200" s="690"/>
      <c r="AJ1200" s="690"/>
      <c r="AK1200" s="690"/>
      <c r="AL1200" s="690"/>
      <c r="AM1200" s="690"/>
      <c r="AN1200" s="690">
        <v>51.902000000000001</v>
      </c>
      <c r="AO1200" s="690">
        <v>4.3099999999999996</v>
      </c>
      <c r="AP1200" s="690">
        <v>0</v>
      </c>
      <c r="AQ1200" s="690">
        <v>0</v>
      </c>
      <c r="AR1200" s="690">
        <v>0</v>
      </c>
      <c r="AS1200" s="690">
        <v>0</v>
      </c>
      <c r="AT1200" s="690">
        <v>51.902000000000001</v>
      </c>
      <c r="AU1200" s="690">
        <v>4.3099999999999996</v>
      </c>
      <c r="AV1200" s="657">
        <v>0</v>
      </c>
      <c r="AW1200" s="658">
        <v>0</v>
      </c>
      <c r="AX1200" s="658">
        <v>0</v>
      </c>
      <c r="AY1200" s="658">
        <v>0</v>
      </c>
      <c r="AZ1200" s="658">
        <v>0</v>
      </c>
      <c r="BA1200" s="658">
        <v>0</v>
      </c>
      <c r="BB1200" s="658">
        <v>193.01855620000001</v>
      </c>
      <c r="BC1200" s="658">
        <v>0</v>
      </c>
      <c r="BD1200" s="658">
        <v>0</v>
      </c>
      <c r="BE1200" s="673">
        <v>193.01855620000001</v>
      </c>
      <c r="BF1200" s="417"/>
      <c r="BG1200" s="416"/>
      <c r="BH1200" s="416"/>
      <c r="BI1200" s="416"/>
      <c r="BJ1200" s="416"/>
      <c r="BK1200" s="416"/>
    </row>
    <row r="1201" spans="1:63" s="390" customFormat="1" ht="12.75">
      <c r="A1201" s="411"/>
      <c r="B1201" s="360" t="s">
        <v>361</v>
      </c>
      <c r="C1201" s="676">
        <v>0</v>
      </c>
      <c r="D1201" s="677">
        <v>0</v>
      </c>
      <c r="E1201" s="677">
        <v>0</v>
      </c>
      <c r="F1201" s="677">
        <v>0</v>
      </c>
      <c r="G1201" s="677">
        <v>51.902000000000001</v>
      </c>
      <c r="H1201" s="677">
        <v>4.3099999999999996</v>
      </c>
      <c r="I1201" s="677">
        <v>0</v>
      </c>
      <c r="J1201" s="677">
        <v>0</v>
      </c>
      <c r="K1201" s="677">
        <v>0</v>
      </c>
      <c r="L1201" s="677">
        <v>0</v>
      </c>
      <c r="M1201" s="677">
        <v>51.902000000000001</v>
      </c>
      <c r="N1201" s="678">
        <v>4.3099999999999996</v>
      </c>
      <c r="O1201" s="657">
        <v>0</v>
      </c>
      <c r="P1201" s="658">
        <v>0</v>
      </c>
      <c r="Q1201" s="658">
        <v>0</v>
      </c>
      <c r="R1201" s="658">
        <v>0</v>
      </c>
      <c r="S1201" s="658">
        <v>0</v>
      </c>
      <c r="T1201" s="658">
        <v>0</v>
      </c>
      <c r="U1201" s="658">
        <v>0</v>
      </c>
      <c r="V1201" s="658">
        <v>0</v>
      </c>
      <c r="W1201" s="658">
        <v>0</v>
      </c>
      <c r="X1201" s="658">
        <v>0</v>
      </c>
      <c r="Y1201" s="658">
        <v>0</v>
      </c>
      <c r="Z1201" s="659">
        <v>0</v>
      </c>
      <c r="AA1201" s="679">
        <v>193.01855620000001</v>
      </c>
      <c r="AB1201" s="677">
        <v>0</v>
      </c>
      <c r="AC1201" s="677">
        <v>0</v>
      </c>
      <c r="AD1201" s="658">
        <v>0</v>
      </c>
      <c r="AE1201" s="658">
        <v>0</v>
      </c>
      <c r="AF1201" s="658"/>
      <c r="AG1201" s="658"/>
      <c r="AH1201" s="658"/>
      <c r="AI1201" s="658"/>
      <c r="AJ1201" s="658"/>
      <c r="AK1201" s="658"/>
      <c r="AL1201" s="658"/>
      <c r="AM1201" s="658"/>
      <c r="AN1201" s="658">
        <v>51.902000000000001</v>
      </c>
      <c r="AO1201" s="658">
        <v>4.3099999999999996</v>
      </c>
      <c r="AP1201" s="658">
        <v>0</v>
      </c>
      <c r="AQ1201" s="658">
        <v>0</v>
      </c>
      <c r="AR1201" s="658">
        <v>0</v>
      </c>
      <c r="AS1201" s="658">
        <v>0</v>
      </c>
      <c r="AT1201" s="658">
        <v>51.902000000000001</v>
      </c>
      <c r="AU1201" s="658">
        <v>4.3099999999999996</v>
      </c>
      <c r="AV1201" s="676">
        <v>0</v>
      </c>
      <c r="AW1201" s="677">
        <v>0</v>
      </c>
      <c r="AX1201" s="677">
        <v>0</v>
      </c>
      <c r="AY1201" s="677">
        <v>0</v>
      </c>
      <c r="AZ1201" s="677">
        <v>0</v>
      </c>
      <c r="BA1201" s="677">
        <v>0</v>
      </c>
      <c r="BB1201" s="677">
        <v>193.01855620000001</v>
      </c>
      <c r="BC1201" s="677">
        <v>0</v>
      </c>
      <c r="BD1201" s="677">
        <v>0</v>
      </c>
      <c r="BE1201" s="678">
        <v>193.01855620000001</v>
      </c>
      <c r="BF1201" s="417"/>
      <c r="BG1201" s="408"/>
      <c r="BH1201" s="408"/>
      <c r="BI1201" s="408"/>
      <c r="BJ1201" s="408"/>
      <c r="BK1201" s="408"/>
    </row>
    <row r="1202" spans="1:63" s="390" customFormat="1" ht="12.75">
      <c r="A1202" s="411"/>
      <c r="B1202" s="360" t="s">
        <v>362</v>
      </c>
      <c r="C1202" s="676">
        <v>0</v>
      </c>
      <c r="D1202" s="677">
        <v>0</v>
      </c>
      <c r="E1202" s="677">
        <v>0</v>
      </c>
      <c r="F1202" s="677">
        <v>0</v>
      </c>
      <c r="G1202" s="677">
        <v>51.902000000000001</v>
      </c>
      <c r="H1202" s="677">
        <v>0</v>
      </c>
      <c r="I1202" s="677">
        <v>0</v>
      </c>
      <c r="J1202" s="677">
        <v>0</v>
      </c>
      <c r="K1202" s="677">
        <v>0</v>
      </c>
      <c r="L1202" s="677">
        <v>0</v>
      </c>
      <c r="M1202" s="677">
        <v>51.902000000000001</v>
      </c>
      <c r="N1202" s="678">
        <v>0</v>
      </c>
      <c r="O1202" s="657">
        <v>0</v>
      </c>
      <c r="P1202" s="658">
        <v>0</v>
      </c>
      <c r="Q1202" s="658">
        <v>0</v>
      </c>
      <c r="R1202" s="658">
        <v>0</v>
      </c>
      <c r="S1202" s="658">
        <v>0</v>
      </c>
      <c r="T1202" s="658">
        <v>0</v>
      </c>
      <c r="U1202" s="658">
        <v>0</v>
      </c>
      <c r="V1202" s="658">
        <v>0</v>
      </c>
      <c r="W1202" s="658">
        <v>0</v>
      </c>
      <c r="X1202" s="658">
        <v>0</v>
      </c>
      <c r="Y1202" s="658">
        <v>0</v>
      </c>
      <c r="Z1202" s="659">
        <v>0</v>
      </c>
      <c r="AA1202" s="679">
        <v>168.75187395</v>
      </c>
      <c r="AB1202" s="677">
        <v>0</v>
      </c>
      <c r="AC1202" s="677">
        <v>0</v>
      </c>
      <c r="AD1202" s="658">
        <v>0</v>
      </c>
      <c r="AE1202" s="658">
        <v>0</v>
      </c>
      <c r="AF1202" s="658"/>
      <c r="AG1202" s="658"/>
      <c r="AH1202" s="658"/>
      <c r="AI1202" s="658"/>
      <c r="AJ1202" s="658"/>
      <c r="AK1202" s="658"/>
      <c r="AL1202" s="658"/>
      <c r="AM1202" s="658"/>
      <c r="AN1202" s="658">
        <v>51.902000000000001</v>
      </c>
      <c r="AO1202" s="658">
        <v>0</v>
      </c>
      <c r="AP1202" s="658">
        <v>0</v>
      </c>
      <c r="AQ1202" s="658">
        <v>0</v>
      </c>
      <c r="AR1202" s="658">
        <v>0</v>
      </c>
      <c r="AS1202" s="658">
        <v>0</v>
      </c>
      <c r="AT1202" s="658">
        <v>51.902000000000001</v>
      </c>
      <c r="AU1202" s="658">
        <v>0</v>
      </c>
      <c r="AV1202" s="676">
        <v>0</v>
      </c>
      <c r="AW1202" s="677">
        <v>0</v>
      </c>
      <c r="AX1202" s="677">
        <v>0</v>
      </c>
      <c r="AY1202" s="677">
        <v>0</v>
      </c>
      <c r="AZ1202" s="677">
        <v>0</v>
      </c>
      <c r="BA1202" s="677">
        <v>0</v>
      </c>
      <c r="BB1202" s="677">
        <v>168.75187395</v>
      </c>
      <c r="BC1202" s="677">
        <v>0</v>
      </c>
      <c r="BD1202" s="677">
        <v>0</v>
      </c>
      <c r="BE1202" s="678">
        <v>168.75187395</v>
      </c>
      <c r="BF1202" s="417"/>
      <c r="BG1202" s="408"/>
      <c r="BH1202" s="408"/>
      <c r="BI1202" s="408"/>
      <c r="BJ1202" s="408"/>
      <c r="BK1202" s="408"/>
    </row>
    <row r="1203" spans="1:63" s="412" customFormat="1" ht="12.75">
      <c r="A1203" s="411"/>
      <c r="B1203" s="360" t="s">
        <v>363</v>
      </c>
      <c r="C1203" s="676">
        <v>0</v>
      </c>
      <c r="D1203" s="677">
        <v>0</v>
      </c>
      <c r="E1203" s="677">
        <v>0</v>
      </c>
      <c r="F1203" s="677">
        <v>0</v>
      </c>
      <c r="G1203" s="677">
        <v>51.685000000000002</v>
      </c>
      <c r="H1203" s="677">
        <v>0</v>
      </c>
      <c r="I1203" s="677">
        <v>0</v>
      </c>
      <c r="J1203" s="677">
        <v>0</v>
      </c>
      <c r="K1203" s="677">
        <v>0</v>
      </c>
      <c r="L1203" s="677">
        <v>0</v>
      </c>
      <c r="M1203" s="677">
        <v>51.685000000000002</v>
      </c>
      <c r="N1203" s="678">
        <v>0</v>
      </c>
      <c r="O1203" s="657">
        <v>0</v>
      </c>
      <c r="P1203" s="658">
        <v>0</v>
      </c>
      <c r="Q1203" s="658">
        <v>0</v>
      </c>
      <c r="R1203" s="658">
        <v>0</v>
      </c>
      <c r="S1203" s="658">
        <v>0</v>
      </c>
      <c r="T1203" s="658">
        <v>0</v>
      </c>
      <c r="U1203" s="658">
        <v>0</v>
      </c>
      <c r="V1203" s="658">
        <v>0</v>
      </c>
      <c r="W1203" s="658">
        <v>0</v>
      </c>
      <c r="X1203" s="658">
        <v>0</v>
      </c>
      <c r="Y1203" s="658">
        <v>0</v>
      </c>
      <c r="Z1203" s="659">
        <v>0</v>
      </c>
      <c r="AA1203" s="679">
        <v>167.67588465</v>
      </c>
      <c r="AB1203" s="677">
        <v>0</v>
      </c>
      <c r="AC1203" s="677">
        <v>0</v>
      </c>
      <c r="AD1203" s="658">
        <v>0</v>
      </c>
      <c r="AE1203" s="658">
        <v>0</v>
      </c>
      <c r="AF1203" s="658"/>
      <c r="AG1203" s="658"/>
      <c r="AH1203" s="658"/>
      <c r="AI1203" s="658"/>
      <c r="AJ1203" s="658"/>
      <c r="AK1203" s="658"/>
      <c r="AL1203" s="658"/>
      <c r="AM1203" s="658"/>
      <c r="AN1203" s="658">
        <v>51.685000000000002</v>
      </c>
      <c r="AO1203" s="658">
        <v>0</v>
      </c>
      <c r="AP1203" s="658">
        <v>0</v>
      </c>
      <c r="AQ1203" s="658">
        <v>0</v>
      </c>
      <c r="AR1203" s="658">
        <v>0</v>
      </c>
      <c r="AS1203" s="658">
        <v>0</v>
      </c>
      <c r="AT1203" s="658">
        <v>51.685000000000002</v>
      </c>
      <c r="AU1203" s="658">
        <v>0</v>
      </c>
      <c r="AV1203" s="676">
        <v>0</v>
      </c>
      <c r="AW1203" s="677">
        <v>0</v>
      </c>
      <c r="AX1203" s="677">
        <v>0</v>
      </c>
      <c r="AY1203" s="677">
        <v>0</v>
      </c>
      <c r="AZ1203" s="677">
        <v>0</v>
      </c>
      <c r="BA1203" s="677">
        <v>0</v>
      </c>
      <c r="BB1203" s="677">
        <v>167.67588465</v>
      </c>
      <c r="BC1203" s="677">
        <v>0</v>
      </c>
      <c r="BD1203" s="677">
        <v>0</v>
      </c>
      <c r="BE1203" s="678">
        <v>167.67588465</v>
      </c>
      <c r="BF1203" s="417"/>
      <c r="BG1203" s="408"/>
      <c r="BH1203" s="408"/>
      <c r="BI1203" s="408"/>
      <c r="BJ1203" s="408"/>
      <c r="BK1203" s="408"/>
    </row>
    <row r="1204" spans="1:63" s="390" customFormat="1" ht="12.75">
      <c r="A1204" s="411"/>
      <c r="B1204" s="360" t="s">
        <v>364</v>
      </c>
      <c r="C1204" s="676">
        <v>0</v>
      </c>
      <c r="D1204" s="677">
        <v>0</v>
      </c>
      <c r="E1204" s="677">
        <v>0</v>
      </c>
      <c r="F1204" s="677">
        <v>0</v>
      </c>
      <c r="G1204" s="677">
        <v>0</v>
      </c>
      <c r="H1204" s="677">
        <v>0</v>
      </c>
      <c r="I1204" s="677">
        <v>0</v>
      </c>
      <c r="J1204" s="677">
        <v>0</v>
      </c>
      <c r="K1204" s="677">
        <v>0</v>
      </c>
      <c r="L1204" s="677">
        <v>0</v>
      </c>
      <c r="M1204" s="677">
        <v>0</v>
      </c>
      <c r="N1204" s="678">
        <v>0</v>
      </c>
      <c r="O1204" s="657"/>
      <c r="P1204" s="658"/>
      <c r="Q1204" s="658"/>
      <c r="R1204" s="658"/>
      <c r="S1204" s="658"/>
      <c r="T1204" s="658"/>
      <c r="U1204" s="658"/>
      <c r="V1204" s="658"/>
      <c r="W1204" s="658"/>
      <c r="X1204" s="658"/>
      <c r="Y1204" s="658"/>
      <c r="Z1204" s="659"/>
      <c r="AA1204" s="679">
        <v>0</v>
      </c>
      <c r="AB1204" s="677">
        <v>0</v>
      </c>
      <c r="AC1204" s="677">
        <v>0</v>
      </c>
      <c r="AD1204" s="658">
        <v>0</v>
      </c>
      <c r="AE1204" s="658">
        <v>0</v>
      </c>
      <c r="AF1204" s="658"/>
      <c r="AG1204" s="658"/>
      <c r="AH1204" s="658"/>
      <c r="AI1204" s="658"/>
      <c r="AJ1204" s="658"/>
      <c r="AK1204" s="658"/>
      <c r="AL1204" s="658"/>
      <c r="AM1204" s="658"/>
      <c r="AN1204" s="658">
        <v>0</v>
      </c>
      <c r="AO1204" s="658">
        <v>0</v>
      </c>
      <c r="AP1204" s="658">
        <v>0</v>
      </c>
      <c r="AQ1204" s="658">
        <v>0</v>
      </c>
      <c r="AR1204" s="658">
        <v>0</v>
      </c>
      <c r="AS1204" s="658">
        <v>0</v>
      </c>
      <c r="AT1204" s="658">
        <v>0</v>
      </c>
      <c r="AU1204" s="658">
        <v>0</v>
      </c>
      <c r="AV1204" s="676"/>
      <c r="AW1204" s="677"/>
      <c r="AX1204" s="677"/>
      <c r="AY1204" s="677"/>
      <c r="AZ1204" s="677"/>
      <c r="BA1204" s="677"/>
      <c r="BB1204" s="677"/>
      <c r="BC1204" s="677"/>
      <c r="BD1204" s="677"/>
      <c r="BE1204" s="678">
        <v>0</v>
      </c>
      <c r="BF1204" s="417"/>
      <c r="BG1204" s="408"/>
      <c r="BH1204" s="408"/>
      <c r="BI1204" s="408"/>
      <c r="BJ1204" s="408"/>
      <c r="BK1204" s="408"/>
    </row>
    <row r="1205" spans="1:63" s="390" customFormat="1" ht="12.75">
      <c r="A1205" s="411"/>
      <c r="B1205" s="360" t="s">
        <v>365</v>
      </c>
      <c r="C1205" s="676">
        <v>0</v>
      </c>
      <c r="D1205" s="677">
        <v>0</v>
      </c>
      <c r="E1205" s="677">
        <v>0</v>
      </c>
      <c r="F1205" s="677">
        <v>0</v>
      </c>
      <c r="G1205" s="677">
        <v>0</v>
      </c>
      <c r="H1205" s="677">
        <v>0</v>
      </c>
      <c r="I1205" s="677">
        <v>0</v>
      </c>
      <c r="J1205" s="677">
        <v>0</v>
      </c>
      <c r="K1205" s="677">
        <v>0</v>
      </c>
      <c r="L1205" s="677">
        <v>0</v>
      </c>
      <c r="M1205" s="677">
        <v>0</v>
      </c>
      <c r="N1205" s="678">
        <v>0</v>
      </c>
      <c r="O1205" s="657"/>
      <c r="P1205" s="658"/>
      <c r="Q1205" s="658"/>
      <c r="R1205" s="658"/>
      <c r="S1205" s="658"/>
      <c r="T1205" s="658"/>
      <c r="U1205" s="658"/>
      <c r="V1205" s="658"/>
      <c r="W1205" s="658"/>
      <c r="X1205" s="658"/>
      <c r="Y1205" s="658"/>
      <c r="Z1205" s="659"/>
      <c r="AA1205" s="679">
        <v>0</v>
      </c>
      <c r="AB1205" s="677">
        <v>0</v>
      </c>
      <c r="AC1205" s="677">
        <v>0</v>
      </c>
      <c r="AD1205" s="658">
        <v>0</v>
      </c>
      <c r="AE1205" s="658">
        <v>0</v>
      </c>
      <c r="AF1205" s="658"/>
      <c r="AG1205" s="658"/>
      <c r="AH1205" s="658"/>
      <c r="AI1205" s="658"/>
      <c r="AJ1205" s="658"/>
      <c r="AK1205" s="658"/>
      <c r="AL1205" s="658"/>
      <c r="AM1205" s="658"/>
      <c r="AN1205" s="658">
        <v>0</v>
      </c>
      <c r="AO1205" s="658">
        <v>0</v>
      </c>
      <c r="AP1205" s="658">
        <v>0</v>
      </c>
      <c r="AQ1205" s="658">
        <v>0</v>
      </c>
      <c r="AR1205" s="658">
        <v>0</v>
      </c>
      <c r="AS1205" s="658">
        <v>0</v>
      </c>
      <c r="AT1205" s="658">
        <v>0</v>
      </c>
      <c r="AU1205" s="658">
        <v>0</v>
      </c>
      <c r="AV1205" s="676"/>
      <c r="AW1205" s="677"/>
      <c r="AX1205" s="677"/>
      <c r="AY1205" s="677"/>
      <c r="AZ1205" s="677"/>
      <c r="BA1205" s="677"/>
      <c r="BB1205" s="677"/>
      <c r="BC1205" s="677"/>
      <c r="BD1205" s="677"/>
      <c r="BE1205" s="678">
        <v>0</v>
      </c>
      <c r="BF1205" s="417"/>
      <c r="BG1205" s="408"/>
      <c r="BH1205" s="408"/>
      <c r="BI1205" s="408"/>
      <c r="BJ1205" s="408"/>
      <c r="BK1205" s="408"/>
    </row>
    <row r="1206" spans="1:63" s="390" customFormat="1" ht="12.75">
      <c r="A1206" s="411"/>
      <c r="B1206" s="360" t="s">
        <v>366</v>
      </c>
      <c r="C1206" s="676">
        <v>0</v>
      </c>
      <c r="D1206" s="677">
        <v>0</v>
      </c>
      <c r="E1206" s="677">
        <v>0</v>
      </c>
      <c r="F1206" s="677">
        <v>0</v>
      </c>
      <c r="G1206" s="677">
        <v>32.232999999999997</v>
      </c>
      <c r="H1206" s="677">
        <v>0</v>
      </c>
      <c r="I1206" s="677">
        <v>0</v>
      </c>
      <c r="J1206" s="677">
        <v>0</v>
      </c>
      <c r="K1206" s="677">
        <v>0</v>
      </c>
      <c r="L1206" s="677">
        <v>0</v>
      </c>
      <c r="M1206" s="677">
        <v>32.232999999999997</v>
      </c>
      <c r="N1206" s="678">
        <v>0</v>
      </c>
      <c r="O1206" s="657"/>
      <c r="P1206" s="658"/>
      <c r="Q1206" s="658"/>
      <c r="R1206" s="658"/>
      <c r="S1206" s="658"/>
      <c r="T1206" s="658"/>
      <c r="U1206" s="658"/>
      <c r="V1206" s="658"/>
      <c r="W1206" s="658"/>
      <c r="X1206" s="658"/>
      <c r="Y1206" s="658"/>
      <c r="Z1206" s="659"/>
      <c r="AA1206" s="679">
        <v>114.47714709</v>
      </c>
      <c r="AB1206" s="677">
        <v>0</v>
      </c>
      <c r="AC1206" s="677">
        <v>0</v>
      </c>
      <c r="AD1206" s="658">
        <v>0</v>
      </c>
      <c r="AE1206" s="658">
        <v>0</v>
      </c>
      <c r="AF1206" s="658"/>
      <c r="AG1206" s="658"/>
      <c r="AH1206" s="658"/>
      <c r="AI1206" s="658"/>
      <c r="AJ1206" s="658"/>
      <c r="AK1206" s="658"/>
      <c r="AL1206" s="658"/>
      <c r="AM1206" s="658"/>
      <c r="AN1206" s="658">
        <v>32.232999999999997</v>
      </c>
      <c r="AO1206" s="658">
        <v>0</v>
      </c>
      <c r="AP1206" s="658">
        <v>0</v>
      </c>
      <c r="AQ1206" s="658">
        <v>0</v>
      </c>
      <c r="AR1206" s="658">
        <v>0</v>
      </c>
      <c r="AS1206" s="658">
        <v>0</v>
      </c>
      <c r="AT1206" s="658">
        <v>32.232999999999997</v>
      </c>
      <c r="AU1206" s="658">
        <v>0</v>
      </c>
      <c r="AV1206" s="676"/>
      <c r="AW1206" s="677"/>
      <c r="AX1206" s="677"/>
      <c r="AY1206" s="677"/>
      <c r="AZ1206" s="677"/>
      <c r="BA1206" s="677"/>
      <c r="BB1206" s="677">
        <v>114.47714709</v>
      </c>
      <c r="BC1206" s="677"/>
      <c r="BD1206" s="677"/>
      <c r="BE1206" s="678">
        <v>114.47714709</v>
      </c>
      <c r="BF1206" s="417"/>
      <c r="BG1206" s="408"/>
      <c r="BH1206" s="408"/>
      <c r="BI1206" s="408"/>
      <c r="BJ1206" s="408"/>
      <c r="BK1206" s="408"/>
    </row>
    <row r="1207" spans="1:63" s="390" customFormat="1" ht="12.75">
      <c r="A1207" s="411"/>
      <c r="B1207" s="360" t="s">
        <v>367</v>
      </c>
      <c r="C1207" s="676">
        <v>0</v>
      </c>
      <c r="D1207" s="677">
        <v>0</v>
      </c>
      <c r="E1207" s="677">
        <v>0</v>
      </c>
      <c r="F1207" s="677">
        <v>0</v>
      </c>
      <c r="G1207" s="677">
        <v>19.452000000000002</v>
      </c>
      <c r="H1207" s="677">
        <v>0</v>
      </c>
      <c r="I1207" s="677">
        <v>0</v>
      </c>
      <c r="J1207" s="677">
        <v>0</v>
      </c>
      <c r="K1207" s="677">
        <v>0</v>
      </c>
      <c r="L1207" s="677">
        <v>0</v>
      </c>
      <c r="M1207" s="677">
        <v>19.452000000000002</v>
      </c>
      <c r="N1207" s="678">
        <v>0</v>
      </c>
      <c r="O1207" s="657"/>
      <c r="P1207" s="658"/>
      <c r="Q1207" s="658"/>
      <c r="R1207" s="658"/>
      <c r="S1207" s="658"/>
      <c r="T1207" s="658"/>
      <c r="U1207" s="658"/>
      <c r="V1207" s="658"/>
      <c r="W1207" s="658"/>
      <c r="X1207" s="658"/>
      <c r="Y1207" s="658"/>
      <c r="Z1207" s="659"/>
      <c r="AA1207" s="679">
        <v>53.198737560000005</v>
      </c>
      <c r="AB1207" s="677">
        <v>0</v>
      </c>
      <c r="AC1207" s="677">
        <v>0</v>
      </c>
      <c r="AD1207" s="658">
        <v>0</v>
      </c>
      <c r="AE1207" s="658">
        <v>0</v>
      </c>
      <c r="AF1207" s="658"/>
      <c r="AG1207" s="658"/>
      <c r="AH1207" s="658"/>
      <c r="AI1207" s="658"/>
      <c r="AJ1207" s="658"/>
      <c r="AK1207" s="658"/>
      <c r="AL1207" s="658"/>
      <c r="AM1207" s="658"/>
      <c r="AN1207" s="658">
        <v>19.452000000000002</v>
      </c>
      <c r="AO1207" s="658">
        <v>0</v>
      </c>
      <c r="AP1207" s="658">
        <v>0</v>
      </c>
      <c r="AQ1207" s="658">
        <v>0</v>
      </c>
      <c r="AR1207" s="658">
        <v>0</v>
      </c>
      <c r="AS1207" s="658">
        <v>0</v>
      </c>
      <c r="AT1207" s="658">
        <v>19.452000000000002</v>
      </c>
      <c r="AU1207" s="658">
        <v>0</v>
      </c>
      <c r="AV1207" s="676"/>
      <c r="AW1207" s="677"/>
      <c r="AX1207" s="677"/>
      <c r="AY1207" s="677"/>
      <c r="AZ1207" s="677"/>
      <c r="BA1207" s="677"/>
      <c r="BB1207" s="677">
        <v>53.198737560000005</v>
      </c>
      <c r="BC1207" s="677"/>
      <c r="BD1207" s="677"/>
      <c r="BE1207" s="678">
        <v>53.198737560000005</v>
      </c>
      <c r="BF1207" s="417"/>
      <c r="BG1207" s="408"/>
      <c r="BH1207" s="408"/>
      <c r="BI1207" s="408"/>
      <c r="BJ1207" s="408"/>
      <c r="BK1207" s="408"/>
    </row>
    <row r="1208" spans="1:63" s="412" customFormat="1" ht="12.75">
      <c r="A1208" s="411"/>
      <c r="B1208" s="360" t="s">
        <v>368</v>
      </c>
      <c r="C1208" s="676">
        <v>0</v>
      </c>
      <c r="D1208" s="677">
        <v>0</v>
      </c>
      <c r="E1208" s="677">
        <v>0</v>
      </c>
      <c r="F1208" s="677">
        <v>0</v>
      </c>
      <c r="G1208" s="677">
        <v>0.217</v>
      </c>
      <c r="H1208" s="677">
        <v>0</v>
      </c>
      <c r="I1208" s="677">
        <v>0</v>
      </c>
      <c r="J1208" s="677">
        <v>0</v>
      </c>
      <c r="K1208" s="677">
        <v>0</v>
      </c>
      <c r="L1208" s="677">
        <v>0</v>
      </c>
      <c r="M1208" s="677">
        <v>0.217</v>
      </c>
      <c r="N1208" s="678">
        <v>0</v>
      </c>
      <c r="O1208" s="657">
        <v>0</v>
      </c>
      <c r="P1208" s="658">
        <v>0</v>
      </c>
      <c r="Q1208" s="658">
        <v>0</v>
      </c>
      <c r="R1208" s="658">
        <v>0</v>
      </c>
      <c r="S1208" s="658">
        <v>0</v>
      </c>
      <c r="T1208" s="658">
        <v>0</v>
      </c>
      <c r="U1208" s="658">
        <v>0</v>
      </c>
      <c r="V1208" s="658">
        <v>0</v>
      </c>
      <c r="W1208" s="658">
        <v>0</v>
      </c>
      <c r="X1208" s="658">
        <v>0</v>
      </c>
      <c r="Y1208" s="658">
        <v>0</v>
      </c>
      <c r="Z1208" s="659">
        <v>0</v>
      </c>
      <c r="AA1208" s="679">
        <v>1.0759893</v>
      </c>
      <c r="AB1208" s="677">
        <v>0</v>
      </c>
      <c r="AC1208" s="677">
        <v>0</v>
      </c>
      <c r="AD1208" s="658">
        <v>0</v>
      </c>
      <c r="AE1208" s="658">
        <v>0</v>
      </c>
      <c r="AF1208" s="658"/>
      <c r="AG1208" s="658"/>
      <c r="AH1208" s="658"/>
      <c r="AI1208" s="658"/>
      <c r="AJ1208" s="658"/>
      <c r="AK1208" s="658"/>
      <c r="AL1208" s="658"/>
      <c r="AM1208" s="658"/>
      <c r="AN1208" s="658">
        <v>0.217</v>
      </c>
      <c r="AO1208" s="658">
        <v>0</v>
      </c>
      <c r="AP1208" s="658">
        <v>0</v>
      </c>
      <c r="AQ1208" s="658">
        <v>0</v>
      </c>
      <c r="AR1208" s="658">
        <v>0</v>
      </c>
      <c r="AS1208" s="658">
        <v>0</v>
      </c>
      <c r="AT1208" s="658">
        <v>0.217</v>
      </c>
      <c r="AU1208" s="658">
        <v>0</v>
      </c>
      <c r="AV1208" s="676">
        <v>0</v>
      </c>
      <c r="AW1208" s="677">
        <v>0</v>
      </c>
      <c r="AX1208" s="677">
        <v>0</v>
      </c>
      <c r="AY1208" s="677">
        <v>0</v>
      </c>
      <c r="AZ1208" s="677">
        <v>0</v>
      </c>
      <c r="BA1208" s="677">
        <v>0</v>
      </c>
      <c r="BB1208" s="677">
        <v>1.0759893</v>
      </c>
      <c r="BC1208" s="677">
        <v>0</v>
      </c>
      <c r="BD1208" s="677">
        <v>0</v>
      </c>
      <c r="BE1208" s="678">
        <v>1.0759893</v>
      </c>
      <c r="BF1208" s="417"/>
      <c r="BG1208" s="408"/>
      <c r="BH1208" s="408"/>
      <c r="BI1208" s="408"/>
      <c r="BJ1208" s="408"/>
      <c r="BK1208" s="408"/>
    </row>
    <row r="1209" spans="1:63" s="390" customFormat="1" ht="12.75">
      <c r="A1209" s="411"/>
      <c r="B1209" s="360" t="s">
        <v>369</v>
      </c>
      <c r="C1209" s="676">
        <v>0</v>
      </c>
      <c r="D1209" s="677">
        <v>0</v>
      </c>
      <c r="E1209" s="677">
        <v>0</v>
      </c>
      <c r="F1209" s="677">
        <v>0</v>
      </c>
      <c r="G1209" s="677">
        <v>0</v>
      </c>
      <c r="H1209" s="677">
        <v>0</v>
      </c>
      <c r="I1209" s="677">
        <v>0</v>
      </c>
      <c r="J1209" s="677">
        <v>0</v>
      </c>
      <c r="K1209" s="677">
        <v>0</v>
      </c>
      <c r="L1209" s="677">
        <v>0</v>
      </c>
      <c r="M1209" s="677">
        <v>0</v>
      </c>
      <c r="N1209" s="678">
        <v>0</v>
      </c>
      <c r="O1209" s="657"/>
      <c r="P1209" s="658"/>
      <c r="Q1209" s="658"/>
      <c r="R1209" s="658"/>
      <c r="S1209" s="658"/>
      <c r="T1209" s="658"/>
      <c r="U1209" s="658"/>
      <c r="V1209" s="658"/>
      <c r="W1209" s="658"/>
      <c r="X1209" s="658"/>
      <c r="Y1209" s="658"/>
      <c r="Z1209" s="659"/>
      <c r="AA1209" s="679">
        <v>0</v>
      </c>
      <c r="AB1209" s="677">
        <v>0</v>
      </c>
      <c r="AC1209" s="677">
        <v>0</v>
      </c>
      <c r="AD1209" s="658">
        <v>0</v>
      </c>
      <c r="AE1209" s="658">
        <v>0</v>
      </c>
      <c r="AF1209" s="658"/>
      <c r="AG1209" s="658"/>
      <c r="AH1209" s="658"/>
      <c r="AI1209" s="658"/>
      <c r="AJ1209" s="658"/>
      <c r="AK1209" s="658"/>
      <c r="AL1209" s="658"/>
      <c r="AM1209" s="658"/>
      <c r="AN1209" s="658">
        <v>0</v>
      </c>
      <c r="AO1209" s="658">
        <v>0</v>
      </c>
      <c r="AP1209" s="658">
        <v>0</v>
      </c>
      <c r="AQ1209" s="658">
        <v>0</v>
      </c>
      <c r="AR1209" s="658">
        <v>0</v>
      </c>
      <c r="AS1209" s="658">
        <v>0</v>
      </c>
      <c r="AT1209" s="658">
        <v>0</v>
      </c>
      <c r="AU1209" s="658">
        <v>0</v>
      </c>
      <c r="AV1209" s="676"/>
      <c r="AW1209" s="677"/>
      <c r="AX1209" s="677"/>
      <c r="AY1209" s="677"/>
      <c r="AZ1209" s="677"/>
      <c r="BA1209" s="677"/>
      <c r="BB1209" s="677"/>
      <c r="BC1209" s="677"/>
      <c r="BD1209" s="677"/>
      <c r="BE1209" s="678">
        <v>0</v>
      </c>
      <c r="BF1209" s="417"/>
      <c r="BG1209" s="408"/>
      <c r="BH1209" s="408"/>
      <c r="BI1209" s="408"/>
      <c r="BJ1209" s="408"/>
      <c r="BK1209" s="408"/>
    </row>
    <row r="1210" spans="1:63" s="390" customFormat="1" ht="12.75">
      <c r="A1210" s="411"/>
      <c r="B1210" s="360" t="s">
        <v>370</v>
      </c>
      <c r="C1210" s="676">
        <v>0</v>
      </c>
      <c r="D1210" s="677">
        <v>0</v>
      </c>
      <c r="E1210" s="677">
        <v>0</v>
      </c>
      <c r="F1210" s="677">
        <v>0</v>
      </c>
      <c r="G1210" s="677">
        <v>0</v>
      </c>
      <c r="H1210" s="677">
        <v>0</v>
      </c>
      <c r="I1210" s="677">
        <v>0</v>
      </c>
      <c r="J1210" s="677">
        <v>0</v>
      </c>
      <c r="K1210" s="677">
        <v>0</v>
      </c>
      <c r="L1210" s="677">
        <v>0</v>
      </c>
      <c r="M1210" s="677">
        <v>0</v>
      </c>
      <c r="N1210" s="678">
        <v>0</v>
      </c>
      <c r="O1210" s="657"/>
      <c r="P1210" s="658"/>
      <c r="Q1210" s="658"/>
      <c r="R1210" s="658"/>
      <c r="S1210" s="658"/>
      <c r="T1210" s="658"/>
      <c r="U1210" s="658"/>
      <c r="V1210" s="658"/>
      <c r="W1210" s="658"/>
      <c r="X1210" s="658"/>
      <c r="Y1210" s="658"/>
      <c r="Z1210" s="659"/>
      <c r="AA1210" s="679">
        <v>0</v>
      </c>
      <c r="AB1210" s="677">
        <v>0</v>
      </c>
      <c r="AC1210" s="677">
        <v>0</v>
      </c>
      <c r="AD1210" s="658">
        <v>0</v>
      </c>
      <c r="AE1210" s="658">
        <v>0</v>
      </c>
      <c r="AF1210" s="658"/>
      <c r="AG1210" s="658"/>
      <c r="AH1210" s="658"/>
      <c r="AI1210" s="658"/>
      <c r="AJ1210" s="658"/>
      <c r="AK1210" s="658"/>
      <c r="AL1210" s="658"/>
      <c r="AM1210" s="658"/>
      <c r="AN1210" s="658">
        <v>0</v>
      </c>
      <c r="AO1210" s="658">
        <v>0</v>
      </c>
      <c r="AP1210" s="658">
        <v>0</v>
      </c>
      <c r="AQ1210" s="658">
        <v>0</v>
      </c>
      <c r="AR1210" s="658">
        <v>0</v>
      </c>
      <c r="AS1210" s="658">
        <v>0</v>
      </c>
      <c r="AT1210" s="658">
        <v>0</v>
      </c>
      <c r="AU1210" s="658">
        <v>0</v>
      </c>
      <c r="AV1210" s="676"/>
      <c r="AW1210" s="677"/>
      <c r="AX1210" s="677"/>
      <c r="AY1210" s="677"/>
      <c r="AZ1210" s="677"/>
      <c r="BA1210" s="677"/>
      <c r="BB1210" s="677"/>
      <c r="BC1210" s="677"/>
      <c r="BD1210" s="677"/>
      <c r="BE1210" s="678">
        <v>0</v>
      </c>
      <c r="BF1210" s="417"/>
      <c r="BG1210" s="408"/>
      <c r="BH1210" s="408"/>
      <c r="BI1210" s="408"/>
      <c r="BJ1210" s="408"/>
      <c r="BK1210" s="408"/>
    </row>
    <row r="1211" spans="1:63" s="408" customFormat="1" ht="12.75">
      <c r="A1211" s="411"/>
      <c r="B1211" s="360" t="s">
        <v>371</v>
      </c>
      <c r="C1211" s="676">
        <v>0</v>
      </c>
      <c r="D1211" s="677">
        <v>0</v>
      </c>
      <c r="E1211" s="677">
        <v>0</v>
      </c>
      <c r="F1211" s="677">
        <v>0</v>
      </c>
      <c r="G1211" s="677">
        <v>0.217</v>
      </c>
      <c r="H1211" s="677">
        <v>0</v>
      </c>
      <c r="I1211" s="677">
        <v>0</v>
      </c>
      <c r="J1211" s="677">
        <v>0</v>
      </c>
      <c r="K1211" s="677">
        <v>0</v>
      </c>
      <c r="L1211" s="677">
        <v>0</v>
      </c>
      <c r="M1211" s="677">
        <v>0.217</v>
      </c>
      <c r="N1211" s="678">
        <v>0</v>
      </c>
      <c r="O1211" s="657"/>
      <c r="P1211" s="658"/>
      <c r="Q1211" s="658"/>
      <c r="R1211" s="658"/>
      <c r="S1211" s="658"/>
      <c r="T1211" s="658"/>
      <c r="U1211" s="658"/>
      <c r="V1211" s="658"/>
      <c r="W1211" s="658"/>
      <c r="X1211" s="658"/>
      <c r="Y1211" s="658"/>
      <c r="Z1211" s="659"/>
      <c r="AA1211" s="679">
        <v>1.0759893</v>
      </c>
      <c r="AB1211" s="677">
        <v>0</v>
      </c>
      <c r="AC1211" s="677">
        <v>0</v>
      </c>
      <c r="AD1211" s="658">
        <v>0</v>
      </c>
      <c r="AE1211" s="658">
        <v>0</v>
      </c>
      <c r="AF1211" s="658"/>
      <c r="AG1211" s="658"/>
      <c r="AH1211" s="658"/>
      <c r="AI1211" s="658"/>
      <c r="AJ1211" s="658"/>
      <c r="AK1211" s="658"/>
      <c r="AL1211" s="658"/>
      <c r="AM1211" s="658"/>
      <c r="AN1211" s="658">
        <v>0.217</v>
      </c>
      <c r="AO1211" s="658">
        <v>0</v>
      </c>
      <c r="AP1211" s="658">
        <v>0</v>
      </c>
      <c r="AQ1211" s="658">
        <v>0</v>
      </c>
      <c r="AR1211" s="658">
        <v>0</v>
      </c>
      <c r="AS1211" s="658">
        <v>0</v>
      </c>
      <c r="AT1211" s="658">
        <v>0.217</v>
      </c>
      <c r="AU1211" s="658">
        <v>0</v>
      </c>
      <c r="AV1211" s="676"/>
      <c r="AW1211" s="677"/>
      <c r="AX1211" s="677"/>
      <c r="AY1211" s="677"/>
      <c r="AZ1211" s="677"/>
      <c r="BA1211" s="677"/>
      <c r="BB1211" s="677">
        <v>1.0759893</v>
      </c>
      <c r="BC1211" s="677"/>
      <c r="BD1211" s="677"/>
      <c r="BE1211" s="678">
        <v>1.0759893</v>
      </c>
      <c r="BF1211" s="417"/>
    </row>
    <row r="1212" spans="1:63" s="390" customFormat="1" ht="12.75">
      <c r="A1212" s="411"/>
      <c r="B1212" s="360" t="s">
        <v>372</v>
      </c>
      <c r="C1212" s="676">
        <v>0</v>
      </c>
      <c r="D1212" s="677">
        <v>0</v>
      </c>
      <c r="E1212" s="677">
        <v>0</v>
      </c>
      <c r="F1212" s="677">
        <v>0</v>
      </c>
      <c r="G1212" s="677">
        <v>0</v>
      </c>
      <c r="H1212" s="677">
        <v>0</v>
      </c>
      <c r="I1212" s="677">
        <v>0</v>
      </c>
      <c r="J1212" s="677">
        <v>0</v>
      </c>
      <c r="K1212" s="677">
        <v>0</v>
      </c>
      <c r="L1212" s="677">
        <v>0</v>
      </c>
      <c r="M1212" s="677">
        <v>0</v>
      </c>
      <c r="N1212" s="678">
        <v>0</v>
      </c>
      <c r="O1212" s="657"/>
      <c r="P1212" s="658"/>
      <c r="Q1212" s="658"/>
      <c r="R1212" s="658"/>
      <c r="S1212" s="658"/>
      <c r="T1212" s="658"/>
      <c r="U1212" s="658"/>
      <c r="V1212" s="658"/>
      <c r="W1212" s="658"/>
      <c r="X1212" s="658"/>
      <c r="Y1212" s="658"/>
      <c r="Z1212" s="659"/>
      <c r="AA1212" s="679">
        <v>0</v>
      </c>
      <c r="AB1212" s="677">
        <v>0</v>
      </c>
      <c r="AC1212" s="677">
        <v>0</v>
      </c>
      <c r="AD1212" s="658">
        <v>0</v>
      </c>
      <c r="AE1212" s="658">
        <v>0</v>
      </c>
      <c r="AF1212" s="658"/>
      <c r="AG1212" s="658"/>
      <c r="AH1212" s="658"/>
      <c r="AI1212" s="658"/>
      <c r="AJ1212" s="658"/>
      <c r="AK1212" s="658"/>
      <c r="AL1212" s="658"/>
      <c r="AM1212" s="658"/>
      <c r="AN1212" s="658">
        <v>0</v>
      </c>
      <c r="AO1212" s="658">
        <v>0</v>
      </c>
      <c r="AP1212" s="658">
        <v>0</v>
      </c>
      <c r="AQ1212" s="658">
        <v>0</v>
      </c>
      <c r="AR1212" s="658">
        <v>0</v>
      </c>
      <c r="AS1212" s="658">
        <v>0</v>
      </c>
      <c r="AT1212" s="658">
        <v>0</v>
      </c>
      <c r="AU1212" s="658">
        <v>0</v>
      </c>
      <c r="AV1212" s="676"/>
      <c r="AW1212" s="677"/>
      <c r="AX1212" s="677"/>
      <c r="AY1212" s="677"/>
      <c r="AZ1212" s="677"/>
      <c r="BA1212" s="677"/>
      <c r="BB1212" s="677"/>
      <c r="BC1212" s="677"/>
      <c r="BD1212" s="677"/>
      <c r="BE1212" s="678">
        <v>0</v>
      </c>
      <c r="BF1212" s="417"/>
      <c r="BG1212" s="408"/>
      <c r="BH1212" s="408"/>
      <c r="BI1212" s="408"/>
      <c r="BJ1212" s="408"/>
      <c r="BK1212" s="408"/>
    </row>
    <row r="1213" spans="1:63" s="412" customFormat="1" ht="12.75">
      <c r="A1213" s="411"/>
      <c r="B1213" s="360" t="s">
        <v>373</v>
      </c>
      <c r="C1213" s="676">
        <v>0</v>
      </c>
      <c r="D1213" s="677">
        <v>0</v>
      </c>
      <c r="E1213" s="677">
        <v>0</v>
      </c>
      <c r="F1213" s="677">
        <v>0</v>
      </c>
      <c r="G1213" s="677">
        <v>0</v>
      </c>
      <c r="H1213" s="677">
        <v>4.3099999999999996</v>
      </c>
      <c r="I1213" s="677">
        <v>0</v>
      </c>
      <c r="J1213" s="677">
        <v>0</v>
      </c>
      <c r="K1213" s="677">
        <v>0</v>
      </c>
      <c r="L1213" s="677">
        <v>0</v>
      </c>
      <c r="M1213" s="677">
        <v>0</v>
      </c>
      <c r="N1213" s="678">
        <v>4.3099999999999996</v>
      </c>
      <c r="O1213" s="657">
        <v>0</v>
      </c>
      <c r="P1213" s="658">
        <v>0</v>
      </c>
      <c r="Q1213" s="658">
        <v>0</v>
      </c>
      <c r="R1213" s="658">
        <v>0</v>
      </c>
      <c r="S1213" s="658">
        <v>0</v>
      </c>
      <c r="T1213" s="658">
        <v>0</v>
      </c>
      <c r="U1213" s="658">
        <v>0</v>
      </c>
      <c r="V1213" s="658">
        <v>0</v>
      </c>
      <c r="W1213" s="658">
        <v>0</v>
      </c>
      <c r="X1213" s="658">
        <v>0</v>
      </c>
      <c r="Y1213" s="658">
        <v>0</v>
      </c>
      <c r="Z1213" s="659">
        <v>0</v>
      </c>
      <c r="AA1213" s="679">
        <v>24.266682249999999</v>
      </c>
      <c r="AB1213" s="677">
        <v>0</v>
      </c>
      <c r="AC1213" s="677">
        <v>0</v>
      </c>
      <c r="AD1213" s="658">
        <v>0</v>
      </c>
      <c r="AE1213" s="658">
        <v>0</v>
      </c>
      <c r="AF1213" s="658"/>
      <c r="AG1213" s="658"/>
      <c r="AH1213" s="658"/>
      <c r="AI1213" s="658"/>
      <c r="AJ1213" s="658"/>
      <c r="AK1213" s="658"/>
      <c r="AL1213" s="658"/>
      <c r="AM1213" s="658"/>
      <c r="AN1213" s="658">
        <v>0</v>
      </c>
      <c r="AO1213" s="658">
        <v>4.3099999999999996</v>
      </c>
      <c r="AP1213" s="658">
        <v>0</v>
      </c>
      <c r="AQ1213" s="658">
        <v>0</v>
      </c>
      <c r="AR1213" s="658">
        <v>0</v>
      </c>
      <c r="AS1213" s="658">
        <v>0</v>
      </c>
      <c r="AT1213" s="658">
        <v>0</v>
      </c>
      <c r="AU1213" s="658">
        <v>4.3099999999999996</v>
      </c>
      <c r="AV1213" s="676">
        <v>0</v>
      </c>
      <c r="AW1213" s="677">
        <v>0</v>
      </c>
      <c r="AX1213" s="677">
        <v>0</v>
      </c>
      <c r="AY1213" s="677">
        <v>0</v>
      </c>
      <c r="AZ1213" s="677">
        <v>0</v>
      </c>
      <c r="BA1213" s="677">
        <v>0</v>
      </c>
      <c r="BB1213" s="677">
        <v>24.266682249999999</v>
      </c>
      <c r="BC1213" s="677">
        <v>0</v>
      </c>
      <c r="BD1213" s="677">
        <v>0</v>
      </c>
      <c r="BE1213" s="678">
        <v>24.266682249999999</v>
      </c>
      <c r="BF1213" s="417"/>
      <c r="BG1213" s="408"/>
      <c r="BH1213" s="408"/>
      <c r="BI1213" s="408"/>
      <c r="BJ1213" s="408"/>
      <c r="BK1213" s="408"/>
    </row>
    <row r="1214" spans="1:63" s="390" customFormat="1" ht="12.75">
      <c r="A1214" s="411"/>
      <c r="B1214" s="360" t="s">
        <v>374</v>
      </c>
      <c r="C1214" s="676">
        <v>0</v>
      </c>
      <c r="D1214" s="677">
        <v>0</v>
      </c>
      <c r="E1214" s="677">
        <v>0</v>
      </c>
      <c r="F1214" s="677">
        <v>0</v>
      </c>
      <c r="G1214" s="677">
        <v>0</v>
      </c>
      <c r="H1214" s="677">
        <v>0</v>
      </c>
      <c r="I1214" s="677">
        <v>0</v>
      </c>
      <c r="J1214" s="677">
        <v>0</v>
      </c>
      <c r="K1214" s="677">
        <v>0</v>
      </c>
      <c r="L1214" s="677">
        <v>0</v>
      </c>
      <c r="M1214" s="677">
        <v>0</v>
      </c>
      <c r="N1214" s="678">
        <v>0</v>
      </c>
      <c r="O1214" s="657"/>
      <c r="P1214" s="658"/>
      <c r="Q1214" s="658"/>
      <c r="R1214" s="658"/>
      <c r="S1214" s="658"/>
      <c r="T1214" s="658"/>
      <c r="U1214" s="658"/>
      <c r="V1214" s="658"/>
      <c r="W1214" s="658"/>
      <c r="X1214" s="658"/>
      <c r="Y1214" s="658"/>
      <c r="Z1214" s="659"/>
      <c r="AA1214" s="679">
        <v>0</v>
      </c>
      <c r="AB1214" s="677">
        <v>0</v>
      </c>
      <c r="AC1214" s="677">
        <v>0</v>
      </c>
      <c r="AD1214" s="658">
        <v>0</v>
      </c>
      <c r="AE1214" s="658">
        <v>0</v>
      </c>
      <c r="AF1214" s="658"/>
      <c r="AG1214" s="658"/>
      <c r="AH1214" s="658"/>
      <c r="AI1214" s="658"/>
      <c r="AJ1214" s="658"/>
      <c r="AK1214" s="658"/>
      <c r="AL1214" s="658"/>
      <c r="AM1214" s="658"/>
      <c r="AN1214" s="658">
        <v>0</v>
      </c>
      <c r="AO1214" s="658">
        <v>0</v>
      </c>
      <c r="AP1214" s="658">
        <v>0</v>
      </c>
      <c r="AQ1214" s="658">
        <v>0</v>
      </c>
      <c r="AR1214" s="658">
        <v>0</v>
      </c>
      <c r="AS1214" s="658">
        <v>0</v>
      </c>
      <c r="AT1214" s="658">
        <v>0</v>
      </c>
      <c r="AU1214" s="658">
        <v>0</v>
      </c>
      <c r="AV1214" s="676"/>
      <c r="AW1214" s="677"/>
      <c r="AX1214" s="677"/>
      <c r="AY1214" s="677"/>
      <c r="AZ1214" s="677"/>
      <c r="BA1214" s="677"/>
      <c r="BB1214" s="677"/>
      <c r="BC1214" s="677"/>
      <c r="BD1214" s="677"/>
      <c r="BE1214" s="678">
        <v>0</v>
      </c>
      <c r="BF1214" s="417"/>
      <c r="BG1214" s="408"/>
      <c r="BH1214" s="408"/>
      <c r="BI1214" s="408"/>
      <c r="BJ1214" s="408"/>
      <c r="BK1214" s="408"/>
    </row>
    <row r="1215" spans="1:63" s="390" customFormat="1" ht="12.75">
      <c r="A1215" s="411"/>
      <c r="B1215" s="360" t="s">
        <v>375</v>
      </c>
      <c r="C1215" s="676">
        <v>0</v>
      </c>
      <c r="D1215" s="677">
        <v>0</v>
      </c>
      <c r="E1215" s="677">
        <v>0</v>
      </c>
      <c r="F1215" s="677">
        <v>0</v>
      </c>
      <c r="G1215" s="677">
        <v>0</v>
      </c>
      <c r="H1215" s="677">
        <v>0</v>
      </c>
      <c r="I1215" s="677">
        <v>0</v>
      </c>
      <c r="J1215" s="677">
        <v>0</v>
      </c>
      <c r="K1215" s="677">
        <v>0</v>
      </c>
      <c r="L1215" s="677">
        <v>0</v>
      </c>
      <c r="M1215" s="677">
        <v>0</v>
      </c>
      <c r="N1215" s="678">
        <v>0</v>
      </c>
      <c r="O1215" s="657"/>
      <c r="P1215" s="658"/>
      <c r="Q1215" s="658"/>
      <c r="R1215" s="658"/>
      <c r="S1215" s="658"/>
      <c r="T1215" s="658"/>
      <c r="U1215" s="658"/>
      <c r="V1215" s="658"/>
      <c r="W1215" s="658"/>
      <c r="X1215" s="658"/>
      <c r="Y1215" s="658"/>
      <c r="Z1215" s="659"/>
      <c r="AA1215" s="679">
        <v>0</v>
      </c>
      <c r="AB1215" s="677">
        <v>0</v>
      </c>
      <c r="AC1215" s="677">
        <v>0</v>
      </c>
      <c r="AD1215" s="658">
        <v>0</v>
      </c>
      <c r="AE1215" s="658">
        <v>0</v>
      </c>
      <c r="AF1215" s="658"/>
      <c r="AG1215" s="658"/>
      <c r="AH1215" s="658"/>
      <c r="AI1215" s="658"/>
      <c r="AJ1215" s="658"/>
      <c r="AK1215" s="658"/>
      <c r="AL1215" s="658"/>
      <c r="AM1215" s="658"/>
      <c r="AN1215" s="658">
        <v>0</v>
      </c>
      <c r="AO1215" s="658">
        <v>0</v>
      </c>
      <c r="AP1215" s="658">
        <v>0</v>
      </c>
      <c r="AQ1215" s="658">
        <v>0</v>
      </c>
      <c r="AR1215" s="658">
        <v>0</v>
      </c>
      <c r="AS1215" s="658">
        <v>0</v>
      </c>
      <c r="AT1215" s="658">
        <v>0</v>
      </c>
      <c r="AU1215" s="658">
        <v>0</v>
      </c>
      <c r="AV1215" s="676"/>
      <c r="AW1215" s="677"/>
      <c r="AX1215" s="677"/>
      <c r="AY1215" s="677"/>
      <c r="AZ1215" s="677"/>
      <c r="BA1215" s="677"/>
      <c r="BB1215" s="677"/>
      <c r="BC1215" s="677"/>
      <c r="BD1215" s="677"/>
      <c r="BE1215" s="678">
        <v>0</v>
      </c>
      <c r="BF1215" s="417"/>
      <c r="BG1215" s="408"/>
      <c r="BH1215" s="408"/>
      <c r="BI1215" s="408"/>
      <c r="BJ1215" s="408"/>
      <c r="BK1215" s="408"/>
    </row>
    <row r="1216" spans="1:63" s="390" customFormat="1" ht="12.75">
      <c r="A1216" s="411"/>
      <c r="B1216" s="360" t="s">
        <v>376</v>
      </c>
      <c r="C1216" s="676">
        <v>0</v>
      </c>
      <c r="D1216" s="677">
        <v>0</v>
      </c>
      <c r="E1216" s="677">
        <v>0</v>
      </c>
      <c r="F1216" s="677">
        <v>0</v>
      </c>
      <c r="G1216" s="677">
        <v>0</v>
      </c>
      <c r="H1216" s="677">
        <v>4.3099999999999996</v>
      </c>
      <c r="I1216" s="677">
        <v>0</v>
      </c>
      <c r="J1216" s="677">
        <v>0</v>
      </c>
      <c r="K1216" s="677">
        <v>0</v>
      </c>
      <c r="L1216" s="677">
        <v>0</v>
      </c>
      <c r="M1216" s="677">
        <v>0</v>
      </c>
      <c r="N1216" s="678">
        <v>4.3099999999999996</v>
      </c>
      <c r="O1216" s="657"/>
      <c r="P1216" s="658"/>
      <c r="Q1216" s="658"/>
      <c r="R1216" s="658"/>
      <c r="S1216" s="658"/>
      <c r="T1216" s="658"/>
      <c r="U1216" s="658"/>
      <c r="V1216" s="658"/>
      <c r="W1216" s="658"/>
      <c r="X1216" s="658"/>
      <c r="Y1216" s="658"/>
      <c r="Z1216" s="659"/>
      <c r="AA1216" s="679">
        <v>24.266682249999999</v>
      </c>
      <c r="AB1216" s="677">
        <v>0</v>
      </c>
      <c r="AC1216" s="677">
        <v>0</v>
      </c>
      <c r="AD1216" s="658">
        <v>0</v>
      </c>
      <c r="AE1216" s="658">
        <v>0</v>
      </c>
      <c r="AF1216" s="658"/>
      <c r="AG1216" s="658"/>
      <c r="AH1216" s="658"/>
      <c r="AI1216" s="658"/>
      <c r="AJ1216" s="658"/>
      <c r="AK1216" s="658"/>
      <c r="AL1216" s="658"/>
      <c r="AM1216" s="658"/>
      <c r="AN1216" s="658">
        <v>0</v>
      </c>
      <c r="AO1216" s="658">
        <v>4.3099999999999996</v>
      </c>
      <c r="AP1216" s="658">
        <v>0</v>
      </c>
      <c r="AQ1216" s="658">
        <v>0</v>
      </c>
      <c r="AR1216" s="658">
        <v>0</v>
      </c>
      <c r="AS1216" s="658">
        <v>0</v>
      </c>
      <c r="AT1216" s="658">
        <v>0</v>
      </c>
      <c r="AU1216" s="658">
        <v>4.3099999999999996</v>
      </c>
      <c r="AV1216" s="676"/>
      <c r="AW1216" s="677"/>
      <c r="AX1216" s="677"/>
      <c r="AY1216" s="677"/>
      <c r="AZ1216" s="677"/>
      <c r="BA1216" s="677"/>
      <c r="BB1216" s="677">
        <v>24.266682249999999</v>
      </c>
      <c r="BC1216" s="677"/>
      <c r="BD1216" s="677"/>
      <c r="BE1216" s="678">
        <v>24.266682249999999</v>
      </c>
      <c r="BF1216" s="417"/>
      <c r="BG1216" s="408"/>
      <c r="BH1216" s="408"/>
      <c r="BI1216" s="408"/>
      <c r="BJ1216" s="408"/>
      <c r="BK1216" s="408"/>
    </row>
    <row r="1217" spans="1:63" s="390" customFormat="1" ht="12.75">
      <c r="A1217" s="411"/>
      <c r="B1217" s="360" t="s">
        <v>377</v>
      </c>
      <c r="C1217" s="676">
        <v>0</v>
      </c>
      <c r="D1217" s="677">
        <v>0</v>
      </c>
      <c r="E1217" s="677">
        <v>0</v>
      </c>
      <c r="F1217" s="677">
        <v>0</v>
      </c>
      <c r="G1217" s="677">
        <v>0</v>
      </c>
      <c r="H1217" s="677">
        <v>0</v>
      </c>
      <c r="I1217" s="677">
        <v>0</v>
      </c>
      <c r="J1217" s="677">
        <v>0</v>
      </c>
      <c r="K1217" s="677">
        <v>0</v>
      </c>
      <c r="L1217" s="677">
        <v>0</v>
      </c>
      <c r="M1217" s="677">
        <v>0</v>
      </c>
      <c r="N1217" s="678">
        <v>0</v>
      </c>
      <c r="O1217" s="657"/>
      <c r="P1217" s="658"/>
      <c r="Q1217" s="658"/>
      <c r="R1217" s="658"/>
      <c r="S1217" s="658"/>
      <c r="T1217" s="658"/>
      <c r="U1217" s="658"/>
      <c r="V1217" s="658"/>
      <c r="W1217" s="658"/>
      <c r="X1217" s="658"/>
      <c r="Y1217" s="658"/>
      <c r="Z1217" s="659"/>
      <c r="AA1217" s="679">
        <v>0</v>
      </c>
      <c r="AB1217" s="677">
        <v>0</v>
      </c>
      <c r="AC1217" s="677">
        <v>0</v>
      </c>
      <c r="AD1217" s="658">
        <v>0</v>
      </c>
      <c r="AE1217" s="658">
        <v>0</v>
      </c>
      <c r="AF1217" s="658"/>
      <c r="AG1217" s="658"/>
      <c r="AH1217" s="658"/>
      <c r="AI1217" s="658"/>
      <c r="AJ1217" s="658"/>
      <c r="AK1217" s="658"/>
      <c r="AL1217" s="658"/>
      <c r="AM1217" s="658"/>
      <c r="AN1217" s="658">
        <v>0</v>
      </c>
      <c r="AO1217" s="658">
        <v>0</v>
      </c>
      <c r="AP1217" s="658">
        <v>0</v>
      </c>
      <c r="AQ1217" s="658">
        <v>0</v>
      </c>
      <c r="AR1217" s="658">
        <v>0</v>
      </c>
      <c r="AS1217" s="658">
        <v>0</v>
      </c>
      <c r="AT1217" s="658">
        <v>0</v>
      </c>
      <c r="AU1217" s="658">
        <v>0</v>
      </c>
      <c r="AV1217" s="676"/>
      <c r="AW1217" s="677"/>
      <c r="AX1217" s="677"/>
      <c r="AY1217" s="677"/>
      <c r="AZ1217" s="677"/>
      <c r="BA1217" s="677"/>
      <c r="BB1217" s="677"/>
      <c r="BC1217" s="677"/>
      <c r="BD1217" s="677"/>
      <c r="BE1217" s="678">
        <v>0</v>
      </c>
      <c r="BF1217" s="417"/>
      <c r="BG1217" s="408"/>
      <c r="BH1217" s="408"/>
      <c r="BI1217" s="408"/>
      <c r="BJ1217" s="408"/>
      <c r="BK1217" s="408"/>
    </row>
    <row r="1218" spans="1:63" s="390" customFormat="1" ht="12.75">
      <c r="A1218" s="411"/>
      <c r="B1218" s="360" t="s">
        <v>67</v>
      </c>
      <c r="C1218" s="676">
        <v>0</v>
      </c>
      <c r="D1218" s="677">
        <v>0</v>
      </c>
      <c r="E1218" s="677">
        <v>0</v>
      </c>
      <c r="F1218" s="677">
        <v>0</v>
      </c>
      <c r="G1218" s="677">
        <v>0</v>
      </c>
      <c r="H1218" s="677">
        <v>0</v>
      </c>
      <c r="I1218" s="677">
        <v>0</v>
      </c>
      <c r="J1218" s="677">
        <v>0</v>
      </c>
      <c r="K1218" s="677">
        <v>0</v>
      </c>
      <c r="L1218" s="677">
        <v>0</v>
      </c>
      <c r="M1218" s="677">
        <v>0</v>
      </c>
      <c r="N1218" s="678">
        <v>0</v>
      </c>
      <c r="O1218" s="657"/>
      <c r="P1218" s="658"/>
      <c r="Q1218" s="658"/>
      <c r="R1218" s="658"/>
      <c r="S1218" s="658"/>
      <c r="T1218" s="658"/>
      <c r="U1218" s="658"/>
      <c r="V1218" s="658"/>
      <c r="W1218" s="658"/>
      <c r="X1218" s="658"/>
      <c r="Y1218" s="658"/>
      <c r="Z1218" s="659"/>
      <c r="AA1218" s="679">
        <v>0</v>
      </c>
      <c r="AB1218" s="677">
        <v>0</v>
      </c>
      <c r="AC1218" s="677">
        <v>0</v>
      </c>
      <c r="AD1218" s="658">
        <v>0</v>
      </c>
      <c r="AE1218" s="658">
        <v>0</v>
      </c>
      <c r="AF1218" s="658"/>
      <c r="AG1218" s="658"/>
      <c r="AH1218" s="658"/>
      <c r="AI1218" s="658"/>
      <c r="AJ1218" s="658"/>
      <c r="AK1218" s="658"/>
      <c r="AL1218" s="658"/>
      <c r="AM1218" s="658"/>
      <c r="AN1218" s="658">
        <v>0</v>
      </c>
      <c r="AO1218" s="658">
        <v>0</v>
      </c>
      <c r="AP1218" s="658">
        <v>0</v>
      </c>
      <c r="AQ1218" s="658">
        <v>0</v>
      </c>
      <c r="AR1218" s="658">
        <v>0</v>
      </c>
      <c r="AS1218" s="658">
        <v>0</v>
      </c>
      <c r="AT1218" s="658">
        <v>0</v>
      </c>
      <c r="AU1218" s="658">
        <v>0</v>
      </c>
      <c r="AV1218" s="676"/>
      <c r="AW1218" s="677"/>
      <c r="AX1218" s="677"/>
      <c r="AY1218" s="677"/>
      <c r="AZ1218" s="677"/>
      <c r="BA1218" s="677"/>
      <c r="BB1218" s="677"/>
      <c r="BC1218" s="677"/>
      <c r="BD1218" s="677"/>
      <c r="BE1218" s="678">
        <v>0</v>
      </c>
      <c r="BF1218" s="417"/>
      <c r="BG1218" s="408"/>
      <c r="BH1218" s="408"/>
      <c r="BI1218" s="408"/>
      <c r="BJ1218" s="408"/>
      <c r="BK1218" s="408"/>
    </row>
    <row r="1219" spans="1:63" s="416" customFormat="1" ht="55.5" customHeight="1">
      <c r="A1219" s="411">
        <v>48</v>
      </c>
      <c r="B1219" s="670" t="s">
        <v>120</v>
      </c>
      <c r="C1219" s="657">
        <v>0</v>
      </c>
      <c r="D1219" s="658">
        <v>0</v>
      </c>
      <c r="E1219" s="658">
        <v>50.360999999999997</v>
      </c>
      <c r="F1219" s="658">
        <v>3.05</v>
      </c>
      <c r="G1219" s="658">
        <v>0</v>
      </c>
      <c r="H1219" s="658">
        <v>0</v>
      </c>
      <c r="I1219" s="658">
        <v>0</v>
      </c>
      <c r="J1219" s="658">
        <v>0</v>
      </c>
      <c r="K1219" s="658">
        <v>0</v>
      </c>
      <c r="L1219" s="658">
        <v>0</v>
      </c>
      <c r="M1219" s="658">
        <v>50.360999999999997</v>
      </c>
      <c r="N1219" s="659">
        <v>3.05</v>
      </c>
      <c r="O1219" s="689">
        <v>0</v>
      </c>
      <c r="P1219" s="690">
        <v>0</v>
      </c>
      <c r="Q1219" s="690">
        <v>0</v>
      </c>
      <c r="R1219" s="690">
        <v>0</v>
      </c>
      <c r="S1219" s="690">
        <v>0</v>
      </c>
      <c r="T1219" s="690">
        <v>0</v>
      </c>
      <c r="U1219" s="690">
        <v>0</v>
      </c>
      <c r="V1219" s="690">
        <v>0</v>
      </c>
      <c r="W1219" s="690">
        <v>0</v>
      </c>
      <c r="X1219" s="690">
        <v>0</v>
      </c>
      <c r="Y1219" s="690">
        <v>0</v>
      </c>
      <c r="Z1219" s="691">
        <v>0</v>
      </c>
      <c r="AA1219" s="674">
        <v>138.41205719000001</v>
      </c>
      <c r="AB1219" s="677">
        <v>0</v>
      </c>
      <c r="AC1219" s="677">
        <v>0</v>
      </c>
      <c r="AD1219" s="690">
        <v>50.360999999999997</v>
      </c>
      <c r="AE1219" s="690">
        <v>3.05</v>
      </c>
      <c r="AF1219" s="690"/>
      <c r="AG1219" s="690"/>
      <c r="AH1219" s="690"/>
      <c r="AI1219" s="690"/>
      <c r="AJ1219" s="690"/>
      <c r="AK1219" s="690"/>
      <c r="AL1219" s="690">
        <v>50.360999999999997</v>
      </c>
      <c r="AM1219" s="690">
        <v>3.05</v>
      </c>
      <c r="AN1219" s="690">
        <v>0</v>
      </c>
      <c r="AO1219" s="690">
        <v>0</v>
      </c>
      <c r="AP1219" s="690">
        <v>0</v>
      </c>
      <c r="AQ1219" s="690">
        <v>0</v>
      </c>
      <c r="AR1219" s="690">
        <v>0</v>
      </c>
      <c r="AS1219" s="690">
        <v>0</v>
      </c>
      <c r="AT1219" s="690">
        <v>50.360999999999997</v>
      </c>
      <c r="AU1219" s="690">
        <v>3.05</v>
      </c>
      <c r="AV1219" s="657">
        <v>0</v>
      </c>
      <c r="AW1219" s="658">
        <v>138.41205719000001</v>
      </c>
      <c r="AX1219" s="658">
        <v>0</v>
      </c>
      <c r="AY1219" s="658">
        <v>0</v>
      </c>
      <c r="AZ1219" s="658">
        <v>0</v>
      </c>
      <c r="BA1219" s="658">
        <v>138.41205719000001</v>
      </c>
      <c r="BB1219" s="658">
        <v>0</v>
      </c>
      <c r="BC1219" s="658">
        <v>0</v>
      </c>
      <c r="BD1219" s="658">
        <v>0</v>
      </c>
      <c r="BE1219" s="673">
        <v>138.41205719000001</v>
      </c>
      <c r="BF1219" s="417"/>
    </row>
    <row r="1220" spans="1:63" s="390" customFormat="1" ht="12.75">
      <c r="A1220" s="410"/>
      <c r="B1220" s="360" t="s">
        <v>361</v>
      </c>
      <c r="C1220" s="676">
        <v>0</v>
      </c>
      <c r="D1220" s="677">
        <v>0</v>
      </c>
      <c r="E1220" s="677">
        <v>50.360999999999997</v>
      </c>
      <c r="F1220" s="677">
        <v>3.05</v>
      </c>
      <c r="G1220" s="677">
        <v>0</v>
      </c>
      <c r="H1220" s="677">
        <v>0</v>
      </c>
      <c r="I1220" s="677">
        <v>0</v>
      </c>
      <c r="J1220" s="677">
        <v>0</v>
      </c>
      <c r="K1220" s="677">
        <v>0</v>
      </c>
      <c r="L1220" s="677">
        <v>0</v>
      </c>
      <c r="M1220" s="677">
        <v>50.360999999999997</v>
      </c>
      <c r="N1220" s="678">
        <v>3.05</v>
      </c>
      <c r="O1220" s="657">
        <v>0</v>
      </c>
      <c r="P1220" s="658">
        <v>0</v>
      </c>
      <c r="Q1220" s="658">
        <v>0</v>
      </c>
      <c r="R1220" s="658">
        <v>0</v>
      </c>
      <c r="S1220" s="658">
        <v>0</v>
      </c>
      <c r="T1220" s="658">
        <v>0</v>
      </c>
      <c r="U1220" s="658">
        <v>0</v>
      </c>
      <c r="V1220" s="658">
        <v>0</v>
      </c>
      <c r="W1220" s="658">
        <v>0</v>
      </c>
      <c r="X1220" s="658">
        <v>0</v>
      </c>
      <c r="Y1220" s="658">
        <v>0</v>
      </c>
      <c r="Z1220" s="659">
        <v>0</v>
      </c>
      <c r="AA1220" s="679">
        <v>138.41205719000001</v>
      </c>
      <c r="AB1220" s="677">
        <v>0</v>
      </c>
      <c r="AC1220" s="677">
        <v>0</v>
      </c>
      <c r="AD1220" s="658">
        <v>50.360999999999997</v>
      </c>
      <c r="AE1220" s="658">
        <v>3.05</v>
      </c>
      <c r="AF1220" s="658"/>
      <c r="AG1220" s="658"/>
      <c r="AH1220" s="658"/>
      <c r="AI1220" s="658"/>
      <c r="AJ1220" s="658"/>
      <c r="AK1220" s="658"/>
      <c r="AL1220" s="658">
        <v>50.360999999999997</v>
      </c>
      <c r="AM1220" s="658">
        <v>3.05</v>
      </c>
      <c r="AN1220" s="658">
        <v>0</v>
      </c>
      <c r="AO1220" s="658">
        <v>0</v>
      </c>
      <c r="AP1220" s="658">
        <v>0</v>
      </c>
      <c r="AQ1220" s="658">
        <v>0</v>
      </c>
      <c r="AR1220" s="658">
        <v>0</v>
      </c>
      <c r="AS1220" s="658">
        <v>0</v>
      </c>
      <c r="AT1220" s="658">
        <v>50.360999999999997</v>
      </c>
      <c r="AU1220" s="658">
        <v>3.05</v>
      </c>
      <c r="AV1220" s="676">
        <v>0</v>
      </c>
      <c r="AW1220" s="677">
        <v>138.41205719000001</v>
      </c>
      <c r="AX1220" s="677">
        <v>0</v>
      </c>
      <c r="AY1220" s="677">
        <v>0</v>
      </c>
      <c r="AZ1220" s="677">
        <v>0</v>
      </c>
      <c r="BA1220" s="677">
        <v>138.41205719000001</v>
      </c>
      <c r="BB1220" s="677">
        <v>0</v>
      </c>
      <c r="BC1220" s="677">
        <v>0</v>
      </c>
      <c r="BD1220" s="677">
        <v>0</v>
      </c>
      <c r="BE1220" s="678">
        <v>138.41205719000001</v>
      </c>
      <c r="BF1220" s="417"/>
      <c r="BG1220" s="408"/>
      <c r="BH1220" s="408"/>
      <c r="BI1220" s="408"/>
      <c r="BJ1220" s="408"/>
      <c r="BK1220" s="408"/>
    </row>
    <row r="1221" spans="1:63" s="390" customFormat="1" ht="12.75">
      <c r="A1221" s="410"/>
      <c r="B1221" s="360" t="s">
        <v>362</v>
      </c>
      <c r="C1221" s="676">
        <v>0</v>
      </c>
      <c r="D1221" s="677">
        <v>0</v>
      </c>
      <c r="E1221" s="677">
        <v>50.360999999999997</v>
      </c>
      <c r="F1221" s="677">
        <v>0</v>
      </c>
      <c r="G1221" s="677">
        <v>0</v>
      </c>
      <c r="H1221" s="677">
        <v>0</v>
      </c>
      <c r="I1221" s="677">
        <v>0</v>
      </c>
      <c r="J1221" s="677">
        <v>0</v>
      </c>
      <c r="K1221" s="677">
        <v>0</v>
      </c>
      <c r="L1221" s="677">
        <v>0</v>
      </c>
      <c r="M1221" s="677">
        <v>50.360999999999997</v>
      </c>
      <c r="N1221" s="678">
        <v>0</v>
      </c>
      <c r="O1221" s="657">
        <v>0</v>
      </c>
      <c r="P1221" s="658">
        <v>0</v>
      </c>
      <c r="Q1221" s="658">
        <v>0</v>
      </c>
      <c r="R1221" s="658">
        <v>0</v>
      </c>
      <c r="S1221" s="658">
        <v>0</v>
      </c>
      <c r="T1221" s="658">
        <v>0</v>
      </c>
      <c r="U1221" s="658">
        <v>0</v>
      </c>
      <c r="V1221" s="658">
        <v>0</v>
      </c>
      <c r="W1221" s="658">
        <v>0</v>
      </c>
      <c r="X1221" s="658">
        <v>0</v>
      </c>
      <c r="Y1221" s="658">
        <v>0</v>
      </c>
      <c r="Z1221" s="659">
        <v>0</v>
      </c>
      <c r="AA1221" s="679">
        <v>104.7180216</v>
      </c>
      <c r="AB1221" s="677">
        <v>0</v>
      </c>
      <c r="AC1221" s="677">
        <v>0</v>
      </c>
      <c r="AD1221" s="658">
        <v>50.360999999999997</v>
      </c>
      <c r="AE1221" s="658">
        <v>0</v>
      </c>
      <c r="AF1221" s="658"/>
      <c r="AG1221" s="658"/>
      <c r="AH1221" s="658"/>
      <c r="AI1221" s="658"/>
      <c r="AJ1221" s="658"/>
      <c r="AK1221" s="658"/>
      <c r="AL1221" s="658">
        <v>50.360999999999997</v>
      </c>
      <c r="AM1221" s="658">
        <v>0</v>
      </c>
      <c r="AN1221" s="658">
        <v>0</v>
      </c>
      <c r="AO1221" s="658">
        <v>0</v>
      </c>
      <c r="AP1221" s="658">
        <v>0</v>
      </c>
      <c r="AQ1221" s="658">
        <v>0</v>
      </c>
      <c r="AR1221" s="658">
        <v>0</v>
      </c>
      <c r="AS1221" s="658">
        <v>0</v>
      </c>
      <c r="AT1221" s="658">
        <v>50.360999999999997</v>
      </c>
      <c r="AU1221" s="658">
        <v>0</v>
      </c>
      <c r="AV1221" s="676">
        <v>0</v>
      </c>
      <c r="AW1221" s="677">
        <v>104.7180216</v>
      </c>
      <c r="AX1221" s="677">
        <v>0</v>
      </c>
      <c r="AY1221" s="677">
        <v>0</v>
      </c>
      <c r="AZ1221" s="677">
        <v>0</v>
      </c>
      <c r="BA1221" s="677">
        <v>104.7180216</v>
      </c>
      <c r="BB1221" s="677">
        <v>0</v>
      </c>
      <c r="BC1221" s="677">
        <v>0</v>
      </c>
      <c r="BD1221" s="677">
        <v>0</v>
      </c>
      <c r="BE1221" s="678">
        <v>104.7180216</v>
      </c>
      <c r="BF1221" s="417"/>
      <c r="BG1221" s="408"/>
      <c r="BH1221" s="408"/>
      <c r="BI1221" s="408"/>
      <c r="BJ1221" s="408"/>
      <c r="BK1221" s="408"/>
    </row>
    <row r="1222" spans="1:63" s="412" customFormat="1" ht="12.75">
      <c r="A1222" s="410"/>
      <c r="B1222" s="360" t="s">
        <v>363</v>
      </c>
      <c r="C1222" s="676">
        <v>0</v>
      </c>
      <c r="D1222" s="677">
        <v>0</v>
      </c>
      <c r="E1222" s="677">
        <v>50.131</v>
      </c>
      <c r="F1222" s="677">
        <v>0</v>
      </c>
      <c r="G1222" s="677">
        <v>0</v>
      </c>
      <c r="H1222" s="677">
        <v>0</v>
      </c>
      <c r="I1222" s="677">
        <v>0</v>
      </c>
      <c r="J1222" s="677">
        <v>0</v>
      </c>
      <c r="K1222" s="677">
        <v>0</v>
      </c>
      <c r="L1222" s="677">
        <v>0</v>
      </c>
      <c r="M1222" s="677">
        <v>50.131</v>
      </c>
      <c r="N1222" s="678">
        <v>0</v>
      </c>
      <c r="O1222" s="657">
        <v>0</v>
      </c>
      <c r="P1222" s="658">
        <v>0</v>
      </c>
      <c r="Q1222" s="658">
        <v>0</v>
      </c>
      <c r="R1222" s="658">
        <v>0</v>
      </c>
      <c r="S1222" s="658">
        <v>0</v>
      </c>
      <c r="T1222" s="658">
        <v>0</v>
      </c>
      <c r="U1222" s="658">
        <v>0</v>
      </c>
      <c r="V1222" s="658">
        <v>0</v>
      </c>
      <c r="W1222" s="658">
        <v>0</v>
      </c>
      <c r="X1222" s="658">
        <v>0</v>
      </c>
      <c r="Y1222" s="658">
        <v>0</v>
      </c>
      <c r="Z1222" s="659">
        <v>0</v>
      </c>
      <c r="AA1222" s="679">
        <v>103.65073454</v>
      </c>
      <c r="AB1222" s="677">
        <v>0</v>
      </c>
      <c r="AC1222" s="677">
        <v>0</v>
      </c>
      <c r="AD1222" s="658">
        <v>50.131</v>
      </c>
      <c r="AE1222" s="658">
        <v>0</v>
      </c>
      <c r="AF1222" s="658"/>
      <c r="AG1222" s="658"/>
      <c r="AH1222" s="658"/>
      <c r="AI1222" s="658"/>
      <c r="AJ1222" s="658"/>
      <c r="AK1222" s="658"/>
      <c r="AL1222" s="658">
        <v>50.131</v>
      </c>
      <c r="AM1222" s="658">
        <v>0</v>
      </c>
      <c r="AN1222" s="658">
        <v>0</v>
      </c>
      <c r="AO1222" s="658">
        <v>0</v>
      </c>
      <c r="AP1222" s="658">
        <v>0</v>
      </c>
      <c r="AQ1222" s="658">
        <v>0</v>
      </c>
      <c r="AR1222" s="658">
        <v>0</v>
      </c>
      <c r="AS1222" s="658">
        <v>0</v>
      </c>
      <c r="AT1222" s="658">
        <v>50.131</v>
      </c>
      <c r="AU1222" s="658">
        <v>0</v>
      </c>
      <c r="AV1222" s="676">
        <v>0</v>
      </c>
      <c r="AW1222" s="677">
        <v>103.65073454</v>
      </c>
      <c r="AX1222" s="677">
        <v>0</v>
      </c>
      <c r="AY1222" s="677">
        <v>0</v>
      </c>
      <c r="AZ1222" s="677">
        <v>0</v>
      </c>
      <c r="BA1222" s="677">
        <v>103.65073454</v>
      </c>
      <c r="BB1222" s="677">
        <v>0</v>
      </c>
      <c r="BC1222" s="677">
        <v>0</v>
      </c>
      <c r="BD1222" s="677">
        <v>0</v>
      </c>
      <c r="BE1222" s="678">
        <v>103.65073454</v>
      </c>
      <c r="BF1222" s="417"/>
      <c r="BG1222" s="408"/>
      <c r="BH1222" s="408"/>
      <c r="BI1222" s="408"/>
      <c r="BJ1222" s="408"/>
      <c r="BK1222" s="408"/>
    </row>
    <row r="1223" spans="1:63" s="390" customFormat="1" ht="12.75">
      <c r="A1223" s="410"/>
      <c r="B1223" s="360" t="s">
        <v>364</v>
      </c>
      <c r="C1223" s="676">
        <v>0</v>
      </c>
      <c r="D1223" s="677">
        <v>0</v>
      </c>
      <c r="E1223" s="677">
        <v>0</v>
      </c>
      <c r="F1223" s="677">
        <v>0</v>
      </c>
      <c r="G1223" s="677">
        <v>0</v>
      </c>
      <c r="H1223" s="677">
        <v>0</v>
      </c>
      <c r="I1223" s="677">
        <v>0</v>
      </c>
      <c r="J1223" s="677">
        <v>0</v>
      </c>
      <c r="K1223" s="677">
        <v>0</v>
      </c>
      <c r="L1223" s="677">
        <v>0</v>
      </c>
      <c r="M1223" s="677">
        <v>0</v>
      </c>
      <c r="N1223" s="678">
        <v>0</v>
      </c>
      <c r="O1223" s="657"/>
      <c r="P1223" s="658"/>
      <c r="Q1223" s="658"/>
      <c r="R1223" s="658"/>
      <c r="S1223" s="658"/>
      <c r="T1223" s="658"/>
      <c r="U1223" s="658"/>
      <c r="V1223" s="658"/>
      <c r="W1223" s="658"/>
      <c r="X1223" s="658"/>
      <c r="Y1223" s="658"/>
      <c r="Z1223" s="659"/>
      <c r="AA1223" s="679">
        <v>0</v>
      </c>
      <c r="AB1223" s="677">
        <v>0</v>
      </c>
      <c r="AC1223" s="677">
        <v>0</v>
      </c>
      <c r="AD1223" s="658">
        <v>0</v>
      </c>
      <c r="AE1223" s="658">
        <v>0</v>
      </c>
      <c r="AF1223" s="658"/>
      <c r="AG1223" s="658"/>
      <c r="AH1223" s="658"/>
      <c r="AI1223" s="658"/>
      <c r="AJ1223" s="658"/>
      <c r="AK1223" s="658"/>
      <c r="AL1223" s="658">
        <v>0</v>
      </c>
      <c r="AM1223" s="658">
        <v>0</v>
      </c>
      <c r="AN1223" s="658">
        <v>0</v>
      </c>
      <c r="AO1223" s="658">
        <v>0</v>
      </c>
      <c r="AP1223" s="658">
        <v>0</v>
      </c>
      <c r="AQ1223" s="658">
        <v>0</v>
      </c>
      <c r="AR1223" s="658">
        <v>0</v>
      </c>
      <c r="AS1223" s="658">
        <v>0</v>
      </c>
      <c r="AT1223" s="658">
        <v>0</v>
      </c>
      <c r="AU1223" s="658">
        <v>0</v>
      </c>
      <c r="AV1223" s="676"/>
      <c r="AW1223" s="677">
        <v>0</v>
      </c>
      <c r="AX1223" s="677"/>
      <c r="AY1223" s="677"/>
      <c r="AZ1223" s="677"/>
      <c r="BA1223" s="677"/>
      <c r="BB1223" s="677"/>
      <c r="BC1223" s="677"/>
      <c r="BD1223" s="677"/>
      <c r="BE1223" s="678">
        <v>0</v>
      </c>
      <c r="BF1223" s="417"/>
      <c r="BG1223" s="408"/>
      <c r="BH1223" s="408"/>
      <c r="BI1223" s="408"/>
      <c r="BJ1223" s="408"/>
      <c r="BK1223" s="408"/>
    </row>
    <row r="1224" spans="1:63" s="390" customFormat="1" ht="12.75">
      <c r="A1224" s="410"/>
      <c r="B1224" s="360" t="s">
        <v>365</v>
      </c>
      <c r="C1224" s="676">
        <v>0</v>
      </c>
      <c r="D1224" s="677">
        <v>0</v>
      </c>
      <c r="E1224" s="677">
        <v>0</v>
      </c>
      <c r="F1224" s="677">
        <v>0</v>
      </c>
      <c r="G1224" s="677">
        <v>0</v>
      </c>
      <c r="H1224" s="677">
        <v>0</v>
      </c>
      <c r="I1224" s="677">
        <v>0</v>
      </c>
      <c r="J1224" s="677">
        <v>0</v>
      </c>
      <c r="K1224" s="677">
        <v>0</v>
      </c>
      <c r="L1224" s="677">
        <v>0</v>
      </c>
      <c r="M1224" s="677">
        <v>0</v>
      </c>
      <c r="N1224" s="678">
        <v>0</v>
      </c>
      <c r="O1224" s="657"/>
      <c r="P1224" s="658"/>
      <c r="Q1224" s="658"/>
      <c r="R1224" s="658"/>
      <c r="S1224" s="658"/>
      <c r="T1224" s="658"/>
      <c r="U1224" s="658"/>
      <c r="V1224" s="658"/>
      <c r="W1224" s="658"/>
      <c r="X1224" s="658"/>
      <c r="Y1224" s="658"/>
      <c r="Z1224" s="659"/>
      <c r="AA1224" s="679">
        <v>0</v>
      </c>
      <c r="AB1224" s="677">
        <v>0</v>
      </c>
      <c r="AC1224" s="677">
        <v>0</v>
      </c>
      <c r="AD1224" s="658">
        <v>0</v>
      </c>
      <c r="AE1224" s="658">
        <v>0</v>
      </c>
      <c r="AF1224" s="658"/>
      <c r="AG1224" s="658"/>
      <c r="AH1224" s="658"/>
      <c r="AI1224" s="658"/>
      <c r="AJ1224" s="658"/>
      <c r="AK1224" s="658"/>
      <c r="AL1224" s="658">
        <v>0</v>
      </c>
      <c r="AM1224" s="658">
        <v>0</v>
      </c>
      <c r="AN1224" s="658">
        <v>0</v>
      </c>
      <c r="AO1224" s="658">
        <v>0</v>
      </c>
      <c r="AP1224" s="658">
        <v>0</v>
      </c>
      <c r="AQ1224" s="658">
        <v>0</v>
      </c>
      <c r="AR1224" s="658">
        <v>0</v>
      </c>
      <c r="AS1224" s="658">
        <v>0</v>
      </c>
      <c r="AT1224" s="658">
        <v>0</v>
      </c>
      <c r="AU1224" s="658">
        <v>0</v>
      </c>
      <c r="AV1224" s="676"/>
      <c r="AW1224" s="677">
        <v>0</v>
      </c>
      <c r="AX1224" s="677"/>
      <c r="AY1224" s="677"/>
      <c r="AZ1224" s="677"/>
      <c r="BA1224" s="677"/>
      <c r="BB1224" s="677"/>
      <c r="BC1224" s="677"/>
      <c r="BD1224" s="677"/>
      <c r="BE1224" s="678">
        <v>0</v>
      </c>
      <c r="BF1224" s="417"/>
      <c r="BG1224" s="408"/>
      <c r="BH1224" s="408"/>
      <c r="BI1224" s="408"/>
      <c r="BJ1224" s="408"/>
      <c r="BK1224" s="408"/>
    </row>
    <row r="1225" spans="1:63" s="390" customFormat="1" ht="12.75">
      <c r="A1225" s="410"/>
      <c r="B1225" s="360" t="s">
        <v>366</v>
      </c>
      <c r="C1225" s="676">
        <v>0</v>
      </c>
      <c r="D1225" s="677">
        <v>0</v>
      </c>
      <c r="E1225" s="677">
        <v>33.148000000000003</v>
      </c>
      <c r="F1225" s="677">
        <v>0</v>
      </c>
      <c r="G1225" s="677">
        <v>0</v>
      </c>
      <c r="H1225" s="677">
        <v>0</v>
      </c>
      <c r="I1225" s="677">
        <v>0</v>
      </c>
      <c r="J1225" s="677">
        <v>0</v>
      </c>
      <c r="K1225" s="677">
        <v>0</v>
      </c>
      <c r="L1225" s="677">
        <v>0</v>
      </c>
      <c r="M1225" s="677">
        <v>33.148000000000003</v>
      </c>
      <c r="N1225" s="678">
        <v>0</v>
      </c>
      <c r="O1225" s="657"/>
      <c r="P1225" s="658"/>
      <c r="Q1225" s="658"/>
      <c r="R1225" s="658"/>
      <c r="S1225" s="658"/>
      <c r="T1225" s="658"/>
      <c r="U1225" s="658"/>
      <c r="V1225" s="658"/>
      <c r="W1225" s="658"/>
      <c r="X1225" s="658"/>
      <c r="Y1225" s="658"/>
      <c r="Z1225" s="659"/>
      <c r="AA1225" s="679">
        <v>80.479956799999997</v>
      </c>
      <c r="AB1225" s="677">
        <v>0</v>
      </c>
      <c r="AC1225" s="677">
        <v>0</v>
      </c>
      <c r="AD1225" s="658">
        <v>33.148000000000003</v>
      </c>
      <c r="AE1225" s="658">
        <v>0</v>
      </c>
      <c r="AF1225" s="658"/>
      <c r="AG1225" s="658"/>
      <c r="AH1225" s="658"/>
      <c r="AI1225" s="658"/>
      <c r="AJ1225" s="658"/>
      <c r="AK1225" s="658"/>
      <c r="AL1225" s="658">
        <v>33.148000000000003</v>
      </c>
      <c r="AM1225" s="658">
        <v>0</v>
      </c>
      <c r="AN1225" s="658">
        <v>0</v>
      </c>
      <c r="AO1225" s="658">
        <v>0</v>
      </c>
      <c r="AP1225" s="658">
        <v>0</v>
      </c>
      <c r="AQ1225" s="658">
        <v>0</v>
      </c>
      <c r="AR1225" s="658">
        <v>0</v>
      </c>
      <c r="AS1225" s="658">
        <v>0</v>
      </c>
      <c r="AT1225" s="658">
        <v>33.148000000000003</v>
      </c>
      <c r="AU1225" s="658">
        <v>0</v>
      </c>
      <c r="AV1225" s="676"/>
      <c r="AW1225" s="677">
        <v>80.479956799999997</v>
      </c>
      <c r="AX1225" s="677"/>
      <c r="AY1225" s="677"/>
      <c r="AZ1225" s="677"/>
      <c r="BA1225" s="677">
        <v>80.479956799999997</v>
      </c>
      <c r="BB1225" s="677"/>
      <c r="BC1225" s="677"/>
      <c r="BD1225" s="677"/>
      <c r="BE1225" s="678">
        <v>80.479956799999997</v>
      </c>
      <c r="BF1225" s="417"/>
      <c r="BG1225" s="408"/>
      <c r="BH1225" s="408"/>
      <c r="BI1225" s="408"/>
      <c r="BJ1225" s="408"/>
      <c r="BK1225" s="408"/>
    </row>
    <row r="1226" spans="1:63" s="408" customFormat="1" ht="12.75">
      <c r="A1226" s="410"/>
      <c r="B1226" s="360" t="s">
        <v>367</v>
      </c>
      <c r="C1226" s="676">
        <v>0</v>
      </c>
      <c r="D1226" s="677">
        <v>0</v>
      </c>
      <c r="E1226" s="677">
        <v>16.983000000000001</v>
      </c>
      <c r="F1226" s="677">
        <v>0</v>
      </c>
      <c r="G1226" s="677">
        <v>0</v>
      </c>
      <c r="H1226" s="677">
        <v>0</v>
      </c>
      <c r="I1226" s="677">
        <v>0</v>
      </c>
      <c r="J1226" s="677">
        <v>0</v>
      </c>
      <c r="K1226" s="677">
        <v>0</v>
      </c>
      <c r="L1226" s="677">
        <v>0</v>
      </c>
      <c r="M1226" s="677">
        <v>16.983000000000001</v>
      </c>
      <c r="N1226" s="678">
        <v>0</v>
      </c>
      <c r="O1226" s="657"/>
      <c r="P1226" s="658"/>
      <c r="Q1226" s="658"/>
      <c r="R1226" s="658"/>
      <c r="S1226" s="658"/>
      <c r="T1226" s="658"/>
      <c r="U1226" s="658"/>
      <c r="V1226" s="658"/>
      <c r="W1226" s="658"/>
      <c r="X1226" s="658"/>
      <c r="Y1226" s="658"/>
      <c r="Z1226" s="659"/>
      <c r="AA1226" s="679">
        <v>23.170777739999998</v>
      </c>
      <c r="AB1226" s="677">
        <v>0</v>
      </c>
      <c r="AC1226" s="677">
        <v>0</v>
      </c>
      <c r="AD1226" s="658">
        <v>16.983000000000001</v>
      </c>
      <c r="AE1226" s="658">
        <v>0</v>
      </c>
      <c r="AF1226" s="658"/>
      <c r="AG1226" s="658"/>
      <c r="AH1226" s="658"/>
      <c r="AI1226" s="658"/>
      <c r="AJ1226" s="658"/>
      <c r="AK1226" s="658"/>
      <c r="AL1226" s="658">
        <v>16.983000000000001</v>
      </c>
      <c r="AM1226" s="658">
        <v>0</v>
      </c>
      <c r="AN1226" s="658">
        <v>0</v>
      </c>
      <c r="AO1226" s="658">
        <v>0</v>
      </c>
      <c r="AP1226" s="658">
        <v>0</v>
      </c>
      <c r="AQ1226" s="658">
        <v>0</v>
      </c>
      <c r="AR1226" s="658">
        <v>0</v>
      </c>
      <c r="AS1226" s="658">
        <v>0</v>
      </c>
      <c r="AT1226" s="658">
        <v>16.983000000000001</v>
      </c>
      <c r="AU1226" s="658">
        <v>0</v>
      </c>
      <c r="AV1226" s="676"/>
      <c r="AW1226" s="677">
        <v>23.170777739999998</v>
      </c>
      <c r="AX1226" s="677"/>
      <c r="AY1226" s="677"/>
      <c r="AZ1226" s="677"/>
      <c r="BA1226" s="677">
        <v>23.170777739999998</v>
      </c>
      <c r="BB1226" s="677"/>
      <c r="BC1226" s="677"/>
      <c r="BD1226" s="677"/>
      <c r="BE1226" s="678">
        <v>23.170777739999998</v>
      </c>
      <c r="BF1226" s="417"/>
    </row>
    <row r="1227" spans="1:63" s="412" customFormat="1" ht="12.75">
      <c r="A1227" s="410"/>
      <c r="B1227" s="360" t="s">
        <v>368</v>
      </c>
      <c r="C1227" s="676">
        <v>0</v>
      </c>
      <c r="D1227" s="677">
        <v>0</v>
      </c>
      <c r="E1227" s="677">
        <v>0.23</v>
      </c>
      <c r="F1227" s="677">
        <v>0</v>
      </c>
      <c r="G1227" s="677">
        <v>0</v>
      </c>
      <c r="H1227" s="677">
        <v>0</v>
      </c>
      <c r="I1227" s="677">
        <v>0</v>
      </c>
      <c r="J1227" s="677">
        <v>0</v>
      </c>
      <c r="K1227" s="677">
        <v>0</v>
      </c>
      <c r="L1227" s="677">
        <v>0</v>
      </c>
      <c r="M1227" s="677">
        <v>0.23</v>
      </c>
      <c r="N1227" s="678">
        <v>0</v>
      </c>
      <c r="O1227" s="657">
        <v>0</v>
      </c>
      <c r="P1227" s="658">
        <v>0</v>
      </c>
      <c r="Q1227" s="658">
        <v>0</v>
      </c>
      <c r="R1227" s="658">
        <v>0</v>
      </c>
      <c r="S1227" s="658">
        <v>0</v>
      </c>
      <c r="T1227" s="658">
        <v>0</v>
      </c>
      <c r="U1227" s="658">
        <v>0</v>
      </c>
      <c r="V1227" s="658">
        <v>0</v>
      </c>
      <c r="W1227" s="658">
        <v>0</v>
      </c>
      <c r="X1227" s="658">
        <v>0</v>
      </c>
      <c r="Y1227" s="658">
        <v>0</v>
      </c>
      <c r="Z1227" s="659">
        <v>0</v>
      </c>
      <c r="AA1227" s="679">
        <v>1.06728706</v>
      </c>
      <c r="AB1227" s="677">
        <v>0</v>
      </c>
      <c r="AC1227" s="677">
        <v>0</v>
      </c>
      <c r="AD1227" s="658">
        <v>0.23</v>
      </c>
      <c r="AE1227" s="658">
        <v>0</v>
      </c>
      <c r="AF1227" s="658"/>
      <c r="AG1227" s="658"/>
      <c r="AH1227" s="658"/>
      <c r="AI1227" s="658"/>
      <c r="AJ1227" s="658"/>
      <c r="AK1227" s="658"/>
      <c r="AL1227" s="658">
        <v>0.23</v>
      </c>
      <c r="AM1227" s="658">
        <v>0</v>
      </c>
      <c r="AN1227" s="658">
        <v>0</v>
      </c>
      <c r="AO1227" s="658">
        <v>0</v>
      </c>
      <c r="AP1227" s="658">
        <v>0</v>
      </c>
      <c r="AQ1227" s="658">
        <v>0</v>
      </c>
      <c r="AR1227" s="658">
        <v>0</v>
      </c>
      <c r="AS1227" s="658">
        <v>0</v>
      </c>
      <c r="AT1227" s="658">
        <v>0.23</v>
      </c>
      <c r="AU1227" s="658">
        <v>0</v>
      </c>
      <c r="AV1227" s="676">
        <v>0</v>
      </c>
      <c r="AW1227" s="677">
        <v>1.06728706</v>
      </c>
      <c r="AX1227" s="677">
        <v>0</v>
      </c>
      <c r="AY1227" s="677">
        <v>0</v>
      </c>
      <c r="AZ1227" s="677">
        <v>0</v>
      </c>
      <c r="BA1227" s="677">
        <v>1.06728706</v>
      </c>
      <c r="BB1227" s="677">
        <v>0</v>
      </c>
      <c r="BC1227" s="677">
        <v>0</v>
      </c>
      <c r="BD1227" s="677">
        <v>0</v>
      </c>
      <c r="BE1227" s="678">
        <v>1.06728706</v>
      </c>
      <c r="BF1227" s="417"/>
      <c r="BG1227" s="408"/>
      <c r="BH1227" s="408"/>
      <c r="BI1227" s="408"/>
      <c r="BJ1227" s="408"/>
      <c r="BK1227" s="408"/>
    </row>
    <row r="1228" spans="1:63" s="390" customFormat="1" ht="12.75">
      <c r="A1228" s="410"/>
      <c r="B1228" s="360" t="s">
        <v>369</v>
      </c>
      <c r="C1228" s="676">
        <v>0</v>
      </c>
      <c r="D1228" s="677">
        <v>0</v>
      </c>
      <c r="E1228" s="677">
        <v>0</v>
      </c>
      <c r="F1228" s="677">
        <v>0</v>
      </c>
      <c r="G1228" s="677">
        <v>0</v>
      </c>
      <c r="H1228" s="677">
        <v>0</v>
      </c>
      <c r="I1228" s="677">
        <v>0</v>
      </c>
      <c r="J1228" s="677">
        <v>0</v>
      </c>
      <c r="K1228" s="677">
        <v>0</v>
      </c>
      <c r="L1228" s="677">
        <v>0</v>
      </c>
      <c r="M1228" s="677">
        <v>0</v>
      </c>
      <c r="N1228" s="678">
        <v>0</v>
      </c>
      <c r="O1228" s="657"/>
      <c r="P1228" s="658"/>
      <c r="Q1228" s="658"/>
      <c r="R1228" s="658"/>
      <c r="S1228" s="658"/>
      <c r="T1228" s="658"/>
      <c r="U1228" s="658"/>
      <c r="V1228" s="658"/>
      <c r="W1228" s="658"/>
      <c r="X1228" s="658"/>
      <c r="Y1228" s="658"/>
      <c r="Z1228" s="659"/>
      <c r="AA1228" s="679">
        <v>0</v>
      </c>
      <c r="AB1228" s="677">
        <v>0</v>
      </c>
      <c r="AC1228" s="677">
        <v>0</v>
      </c>
      <c r="AD1228" s="658">
        <v>0</v>
      </c>
      <c r="AE1228" s="658">
        <v>0</v>
      </c>
      <c r="AF1228" s="658"/>
      <c r="AG1228" s="658"/>
      <c r="AH1228" s="658"/>
      <c r="AI1228" s="658"/>
      <c r="AJ1228" s="658"/>
      <c r="AK1228" s="658"/>
      <c r="AL1228" s="658">
        <v>0</v>
      </c>
      <c r="AM1228" s="658">
        <v>0</v>
      </c>
      <c r="AN1228" s="658">
        <v>0</v>
      </c>
      <c r="AO1228" s="658">
        <v>0</v>
      </c>
      <c r="AP1228" s="658">
        <v>0</v>
      </c>
      <c r="AQ1228" s="658">
        <v>0</v>
      </c>
      <c r="AR1228" s="658">
        <v>0</v>
      </c>
      <c r="AS1228" s="658">
        <v>0</v>
      </c>
      <c r="AT1228" s="658">
        <v>0</v>
      </c>
      <c r="AU1228" s="658">
        <v>0</v>
      </c>
      <c r="AV1228" s="676"/>
      <c r="AW1228" s="677">
        <v>0</v>
      </c>
      <c r="AX1228" s="677"/>
      <c r="AY1228" s="677"/>
      <c r="AZ1228" s="677"/>
      <c r="BA1228" s="677"/>
      <c r="BB1228" s="677"/>
      <c r="BC1228" s="677"/>
      <c r="BD1228" s="677"/>
      <c r="BE1228" s="678">
        <v>0</v>
      </c>
      <c r="BF1228" s="417"/>
      <c r="BG1228" s="408"/>
      <c r="BH1228" s="408"/>
      <c r="BI1228" s="408"/>
      <c r="BJ1228" s="408"/>
      <c r="BK1228" s="408"/>
    </row>
    <row r="1229" spans="1:63" s="390" customFormat="1" ht="12.75">
      <c r="A1229" s="410"/>
      <c r="B1229" s="360" t="s">
        <v>370</v>
      </c>
      <c r="C1229" s="676">
        <v>0</v>
      </c>
      <c r="D1229" s="677">
        <v>0</v>
      </c>
      <c r="E1229" s="677">
        <v>0</v>
      </c>
      <c r="F1229" s="677">
        <v>0</v>
      </c>
      <c r="G1229" s="677">
        <v>0</v>
      </c>
      <c r="H1229" s="677">
        <v>0</v>
      </c>
      <c r="I1229" s="677">
        <v>0</v>
      </c>
      <c r="J1229" s="677">
        <v>0</v>
      </c>
      <c r="K1229" s="677">
        <v>0</v>
      </c>
      <c r="L1229" s="677">
        <v>0</v>
      </c>
      <c r="M1229" s="677">
        <v>0</v>
      </c>
      <c r="N1229" s="678">
        <v>0</v>
      </c>
      <c r="O1229" s="657"/>
      <c r="P1229" s="658"/>
      <c r="Q1229" s="658"/>
      <c r="R1229" s="658"/>
      <c r="S1229" s="658"/>
      <c r="T1229" s="658"/>
      <c r="U1229" s="658"/>
      <c r="V1229" s="658"/>
      <c r="W1229" s="658"/>
      <c r="X1229" s="658"/>
      <c r="Y1229" s="658"/>
      <c r="Z1229" s="659"/>
      <c r="AA1229" s="679">
        <v>0</v>
      </c>
      <c r="AB1229" s="677">
        <v>0</v>
      </c>
      <c r="AC1229" s="677">
        <v>0</v>
      </c>
      <c r="AD1229" s="658">
        <v>0</v>
      </c>
      <c r="AE1229" s="658">
        <v>0</v>
      </c>
      <c r="AF1229" s="658"/>
      <c r="AG1229" s="658"/>
      <c r="AH1229" s="658"/>
      <c r="AI1229" s="658"/>
      <c r="AJ1229" s="658"/>
      <c r="AK1229" s="658"/>
      <c r="AL1229" s="658">
        <v>0</v>
      </c>
      <c r="AM1229" s="658">
        <v>0</v>
      </c>
      <c r="AN1229" s="658">
        <v>0</v>
      </c>
      <c r="AO1229" s="658">
        <v>0</v>
      </c>
      <c r="AP1229" s="658">
        <v>0</v>
      </c>
      <c r="AQ1229" s="658">
        <v>0</v>
      </c>
      <c r="AR1229" s="658">
        <v>0</v>
      </c>
      <c r="AS1229" s="658">
        <v>0</v>
      </c>
      <c r="AT1229" s="658">
        <v>0</v>
      </c>
      <c r="AU1229" s="658">
        <v>0</v>
      </c>
      <c r="AV1229" s="676"/>
      <c r="AW1229" s="677">
        <v>0</v>
      </c>
      <c r="AX1229" s="677"/>
      <c r="AY1229" s="677"/>
      <c r="AZ1229" s="677"/>
      <c r="BA1229" s="677"/>
      <c r="BB1229" s="677"/>
      <c r="BC1229" s="677"/>
      <c r="BD1229" s="677"/>
      <c r="BE1229" s="678">
        <v>0</v>
      </c>
      <c r="BF1229" s="417"/>
      <c r="BG1229" s="408"/>
      <c r="BH1229" s="408"/>
      <c r="BI1229" s="408"/>
      <c r="BJ1229" s="408"/>
      <c r="BK1229" s="408"/>
    </row>
    <row r="1230" spans="1:63" s="390" customFormat="1" ht="12.75">
      <c r="A1230" s="410"/>
      <c r="B1230" s="360" t="s">
        <v>371</v>
      </c>
      <c r="C1230" s="676">
        <v>0</v>
      </c>
      <c r="D1230" s="677">
        <v>0</v>
      </c>
      <c r="E1230" s="677">
        <v>0.23</v>
      </c>
      <c r="F1230" s="677">
        <v>0</v>
      </c>
      <c r="G1230" s="677">
        <v>0</v>
      </c>
      <c r="H1230" s="677">
        <v>0</v>
      </c>
      <c r="I1230" s="677">
        <v>0</v>
      </c>
      <c r="J1230" s="677">
        <v>0</v>
      </c>
      <c r="K1230" s="677">
        <v>0</v>
      </c>
      <c r="L1230" s="677">
        <v>0</v>
      </c>
      <c r="M1230" s="677">
        <v>0.23</v>
      </c>
      <c r="N1230" s="678">
        <v>0</v>
      </c>
      <c r="O1230" s="657"/>
      <c r="P1230" s="658"/>
      <c r="Q1230" s="658"/>
      <c r="R1230" s="658"/>
      <c r="S1230" s="658"/>
      <c r="T1230" s="658"/>
      <c r="U1230" s="658"/>
      <c r="V1230" s="658"/>
      <c r="W1230" s="658"/>
      <c r="X1230" s="658"/>
      <c r="Y1230" s="658"/>
      <c r="Z1230" s="659"/>
      <c r="AA1230" s="679">
        <v>1.06728706</v>
      </c>
      <c r="AB1230" s="677">
        <v>0</v>
      </c>
      <c r="AC1230" s="677">
        <v>0</v>
      </c>
      <c r="AD1230" s="658">
        <v>0.23</v>
      </c>
      <c r="AE1230" s="658">
        <v>0</v>
      </c>
      <c r="AF1230" s="658"/>
      <c r="AG1230" s="658"/>
      <c r="AH1230" s="658"/>
      <c r="AI1230" s="658"/>
      <c r="AJ1230" s="658"/>
      <c r="AK1230" s="658"/>
      <c r="AL1230" s="658">
        <v>0.23</v>
      </c>
      <c r="AM1230" s="658">
        <v>0</v>
      </c>
      <c r="AN1230" s="658">
        <v>0</v>
      </c>
      <c r="AO1230" s="658">
        <v>0</v>
      </c>
      <c r="AP1230" s="658">
        <v>0</v>
      </c>
      <c r="AQ1230" s="658">
        <v>0</v>
      </c>
      <c r="AR1230" s="658">
        <v>0</v>
      </c>
      <c r="AS1230" s="658">
        <v>0</v>
      </c>
      <c r="AT1230" s="658">
        <v>0.23</v>
      </c>
      <c r="AU1230" s="658">
        <v>0</v>
      </c>
      <c r="AV1230" s="676"/>
      <c r="AW1230" s="677">
        <v>1.06728706</v>
      </c>
      <c r="AX1230" s="677"/>
      <c r="AY1230" s="677"/>
      <c r="AZ1230" s="677"/>
      <c r="BA1230" s="677">
        <v>1.06728706</v>
      </c>
      <c r="BB1230" s="677"/>
      <c r="BC1230" s="677"/>
      <c r="BD1230" s="677"/>
      <c r="BE1230" s="678">
        <v>1.06728706</v>
      </c>
      <c r="BF1230" s="417"/>
      <c r="BG1230" s="408"/>
      <c r="BH1230" s="408"/>
      <c r="BI1230" s="408"/>
      <c r="BJ1230" s="408"/>
      <c r="BK1230" s="408"/>
    </row>
    <row r="1231" spans="1:63" s="390" customFormat="1" ht="12.75">
      <c r="A1231" s="410"/>
      <c r="B1231" s="360" t="s">
        <v>372</v>
      </c>
      <c r="C1231" s="676">
        <v>0</v>
      </c>
      <c r="D1231" s="677">
        <v>0</v>
      </c>
      <c r="E1231" s="677">
        <v>0</v>
      </c>
      <c r="F1231" s="677">
        <v>0</v>
      </c>
      <c r="G1231" s="677">
        <v>0</v>
      </c>
      <c r="H1231" s="677">
        <v>0</v>
      </c>
      <c r="I1231" s="677">
        <v>0</v>
      </c>
      <c r="J1231" s="677">
        <v>0</v>
      </c>
      <c r="K1231" s="677">
        <v>0</v>
      </c>
      <c r="L1231" s="677">
        <v>0</v>
      </c>
      <c r="M1231" s="677">
        <v>0</v>
      </c>
      <c r="N1231" s="678">
        <v>0</v>
      </c>
      <c r="O1231" s="657"/>
      <c r="P1231" s="658"/>
      <c r="Q1231" s="658"/>
      <c r="R1231" s="658"/>
      <c r="S1231" s="658"/>
      <c r="T1231" s="658"/>
      <c r="U1231" s="658"/>
      <c r="V1231" s="658"/>
      <c r="W1231" s="658"/>
      <c r="X1231" s="658"/>
      <c r="Y1231" s="658"/>
      <c r="Z1231" s="659"/>
      <c r="AA1231" s="679">
        <v>0</v>
      </c>
      <c r="AB1231" s="677">
        <v>0</v>
      </c>
      <c r="AC1231" s="677">
        <v>0</v>
      </c>
      <c r="AD1231" s="658">
        <v>0</v>
      </c>
      <c r="AE1231" s="658">
        <v>0</v>
      </c>
      <c r="AF1231" s="658"/>
      <c r="AG1231" s="658"/>
      <c r="AH1231" s="658"/>
      <c r="AI1231" s="658"/>
      <c r="AJ1231" s="658"/>
      <c r="AK1231" s="658"/>
      <c r="AL1231" s="658">
        <v>0</v>
      </c>
      <c r="AM1231" s="658">
        <v>0</v>
      </c>
      <c r="AN1231" s="658">
        <v>0</v>
      </c>
      <c r="AO1231" s="658">
        <v>0</v>
      </c>
      <c r="AP1231" s="658">
        <v>0</v>
      </c>
      <c r="AQ1231" s="658">
        <v>0</v>
      </c>
      <c r="AR1231" s="658">
        <v>0</v>
      </c>
      <c r="AS1231" s="658">
        <v>0</v>
      </c>
      <c r="AT1231" s="658">
        <v>0</v>
      </c>
      <c r="AU1231" s="658">
        <v>0</v>
      </c>
      <c r="AV1231" s="676"/>
      <c r="AW1231" s="677">
        <v>0</v>
      </c>
      <c r="AX1231" s="677"/>
      <c r="AY1231" s="677"/>
      <c r="AZ1231" s="677"/>
      <c r="BA1231" s="677"/>
      <c r="BB1231" s="677"/>
      <c r="BC1231" s="677"/>
      <c r="BD1231" s="677"/>
      <c r="BE1231" s="678">
        <v>0</v>
      </c>
      <c r="BF1231" s="417"/>
      <c r="BG1231" s="408"/>
      <c r="BH1231" s="408"/>
      <c r="BI1231" s="408"/>
      <c r="BJ1231" s="408"/>
      <c r="BK1231" s="408"/>
    </row>
    <row r="1232" spans="1:63" s="412" customFormat="1" ht="12.75">
      <c r="A1232" s="410"/>
      <c r="B1232" s="360" t="s">
        <v>373</v>
      </c>
      <c r="C1232" s="676">
        <v>0</v>
      </c>
      <c r="D1232" s="677">
        <v>0</v>
      </c>
      <c r="E1232" s="677">
        <v>0</v>
      </c>
      <c r="F1232" s="677">
        <v>3.05</v>
      </c>
      <c r="G1232" s="677">
        <v>0</v>
      </c>
      <c r="H1232" s="677">
        <v>0</v>
      </c>
      <c r="I1232" s="677">
        <v>0</v>
      </c>
      <c r="J1232" s="677">
        <v>0</v>
      </c>
      <c r="K1232" s="677">
        <v>0</v>
      </c>
      <c r="L1232" s="677">
        <v>0</v>
      </c>
      <c r="M1232" s="677">
        <v>0</v>
      </c>
      <c r="N1232" s="678">
        <v>3.05</v>
      </c>
      <c r="O1232" s="657">
        <v>0</v>
      </c>
      <c r="P1232" s="658">
        <v>0</v>
      </c>
      <c r="Q1232" s="658">
        <v>0</v>
      </c>
      <c r="R1232" s="658">
        <v>0</v>
      </c>
      <c r="S1232" s="658">
        <v>0</v>
      </c>
      <c r="T1232" s="658">
        <v>0</v>
      </c>
      <c r="U1232" s="658">
        <v>0</v>
      </c>
      <c r="V1232" s="658">
        <v>0</v>
      </c>
      <c r="W1232" s="658">
        <v>0</v>
      </c>
      <c r="X1232" s="658">
        <v>0</v>
      </c>
      <c r="Y1232" s="658">
        <v>0</v>
      </c>
      <c r="Z1232" s="659">
        <v>0</v>
      </c>
      <c r="AA1232" s="679">
        <v>33.694035590000006</v>
      </c>
      <c r="AB1232" s="677">
        <v>0</v>
      </c>
      <c r="AC1232" s="677">
        <v>0</v>
      </c>
      <c r="AD1232" s="658">
        <v>0</v>
      </c>
      <c r="AE1232" s="658">
        <v>3.05</v>
      </c>
      <c r="AF1232" s="658"/>
      <c r="AG1232" s="658"/>
      <c r="AH1232" s="658"/>
      <c r="AI1232" s="658"/>
      <c r="AJ1232" s="658"/>
      <c r="AK1232" s="658"/>
      <c r="AL1232" s="658">
        <v>0</v>
      </c>
      <c r="AM1232" s="658">
        <v>3.05</v>
      </c>
      <c r="AN1232" s="658">
        <v>0</v>
      </c>
      <c r="AO1232" s="658">
        <v>0</v>
      </c>
      <c r="AP1232" s="658">
        <v>0</v>
      </c>
      <c r="AQ1232" s="658">
        <v>0</v>
      </c>
      <c r="AR1232" s="658">
        <v>0</v>
      </c>
      <c r="AS1232" s="658">
        <v>0</v>
      </c>
      <c r="AT1232" s="658">
        <v>0</v>
      </c>
      <c r="AU1232" s="658">
        <v>3.05</v>
      </c>
      <c r="AV1232" s="676">
        <v>0</v>
      </c>
      <c r="AW1232" s="677">
        <v>33.694035590000006</v>
      </c>
      <c r="AX1232" s="677">
        <v>0</v>
      </c>
      <c r="AY1232" s="677">
        <v>0</v>
      </c>
      <c r="AZ1232" s="677">
        <v>0</v>
      </c>
      <c r="BA1232" s="677">
        <v>33.694035590000006</v>
      </c>
      <c r="BB1232" s="677">
        <v>0</v>
      </c>
      <c r="BC1232" s="677">
        <v>0</v>
      </c>
      <c r="BD1232" s="677">
        <v>0</v>
      </c>
      <c r="BE1232" s="678">
        <v>33.694035590000006</v>
      </c>
      <c r="BF1232" s="417"/>
      <c r="BG1232" s="408"/>
      <c r="BH1232" s="408"/>
      <c r="BI1232" s="408"/>
      <c r="BJ1232" s="408"/>
      <c r="BK1232" s="408"/>
    </row>
    <row r="1233" spans="1:63" s="390" customFormat="1" ht="12.75">
      <c r="A1233" s="410"/>
      <c r="B1233" s="360" t="s">
        <v>374</v>
      </c>
      <c r="C1233" s="676">
        <v>0</v>
      </c>
      <c r="D1233" s="677">
        <v>0</v>
      </c>
      <c r="E1233" s="677">
        <v>0</v>
      </c>
      <c r="F1233" s="677">
        <v>0</v>
      </c>
      <c r="G1233" s="677">
        <v>0</v>
      </c>
      <c r="H1233" s="677">
        <v>0</v>
      </c>
      <c r="I1233" s="677">
        <v>0</v>
      </c>
      <c r="J1233" s="677">
        <v>0</v>
      </c>
      <c r="K1233" s="677">
        <v>0</v>
      </c>
      <c r="L1233" s="677">
        <v>0</v>
      </c>
      <c r="M1233" s="677">
        <v>0</v>
      </c>
      <c r="N1233" s="678">
        <v>0</v>
      </c>
      <c r="O1233" s="657"/>
      <c r="P1233" s="658"/>
      <c r="Q1233" s="658"/>
      <c r="R1233" s="658"/>
      <c r="S1233" s="658"/>
      <c r="T1233" s="658"/>
      <c r="U1233" s="658"/>
      <c r="V1233" s="658"/>
      <c r="W1233" s="658"/>
      <c r="X1233" s="658"/>
      <c r="Y1233" s="658"/>
      <c r="Z1233" s="659"/>
      <c r="AA1233" s="679">
        <v>0</v>
      </c>
      <c r="AB1233" s="677">
        <v>0</v>
      </c>
      <c r="AC1233" s="677">
        <v>0</v>
      </c>
      <c r="AD1233" s="658">
        <v>0</v>
      </c>
      <c r="AE1233" s="658">
        <v>0</v>
      </c>
      <c r="AF1233" s="658"/>
      <c r="AG1233" s="658"/>
      <c r="AH1233" s="658"/>
      <c r="AI1233" s="658"/>
      <c r="AJ1233" s="658"/>
      <c r="AK1233" s="658"/>
      <c r="AL1233" s="658">
        <v>0</v>
      </c>
      <c r="AM1233" s="658">
        <v>0</v>
      </c>
      <c r="AN1233" s="658">
        <v>0</v>
      </c>
      <c r="AO1233" s="658">
        <v>0</v>
      </c>
      <c r="AP1233" s="658">
        <v>0</v>
      </c>
      <c r="AQ1233" s="658">
        <v>0</v>
      </c>
      <c r="AR1233" s="658">
        <v>0</v>
      </c>
      <c r="AS1233" s="658">
        <v>0</v>
      </c>
      <c r="AT1233" s="658">
        <v>0</v>
      </c>
      <c r="AU1233" s="658">
        <v>0</v>
      </c>
      <c r="AV1233" s="676"/>
      <c r="AW1233" s="677">
        <v>0</v>
      </c>
      <c r="AX1233" s="677"/>
      <c r="AY1233" s="677"/>
      <c r="AZ1233" s="677"/>
      <c r="BA1233" s="677"/>
      <c r="BB1233" s="677"/>
      <c r="BC1233" s="677"/>
      <c r="BD1233" s="677"/>
      <c r="BE1233" s="678">
        <v>0</v>
      </c>
      <c r="BF1233" s="417"/>
      <c r="BG1233" s="408"/>
      <c r="BH1233" s="408"/>
      <c r="BI1233" s="408"/>
      <c r="BJ1233" s="408"/>
      <c r="BK1233" s="408"/>
    </row>
    <row r="1234" spans="1:63" s="390" customFormat="1" ht="12.75">
      <c r="A1234" s="410"/>
      <c r="B1234" s="360" t="s">
        <v>375</v>
      </c>
      <c r="C1234" s="676">
        <v>0</v>
      </c>
      <c r="D1234" s="677">
        <v>0</v>
      </c>
      <c r="E1234" s="677">
        <v>0</v>
      </c>
      <c r="F1234" s="677">
        <v>0</v>
      </c>
      <c r="G1234" s="677">
        <v>0</v>
      </c>
      <c r="H1234" s="677">
        <v>0</v>
      </c>
      <c r="I1234" s="677">
        <v>0</v>
      </c>
      <c r="J1234" s="677">
        <v>0</v>
      </c>
      <c r="K1234" s="677">
        <v>0</v>
      </c>
      <c r="L1234" s="677">
        <v>0</v>
      </c>
      <c r="M1234" s="677">
        <v>0</v>
      </c>
      <c r="N1234" s="678">
        <v>0</v>
      </c>
      <c r="O1234" s="657"/>
      <c r="P1234" s="658"/>
      <c r="Q1234" s="658"/>
      <c r="R1234" s="658"/>
      <c r="S1234" s="658"/>
      <c r="T1234" s="658"/>
      <c r="U1234" s="658"/>
      <c r="V1234" s="658"/>
      <c r="W1234" s="658"/>
      <c r="X1234" s="658"/>
      <c r="Y1234" s="658"/>
      <c r="Z1234" s="659"/>
      <c r="AA1234" s="679">
        <v>0</v>
      </c>
      <c r="AB1234" s="677">
        <v>0</v>
      </c>
      <c r="AC1234" s="677">
        <v>0</v>
      </c>
      <c r="AD1234" s="658">
        <v>0</v>
      </c>
      <c r="AE1234" s="658">
        <v>0</v>
      </c>
      <c r="AF1234" s="658"/>
      <c r="AG1234" s="658"/>
      <c r="AH1234" s="658"/>
      <c r="AI1234" s="658"/>
      <c r="AJ1234" s="658"/>
      <c r="AK1234" s="658"/>
      <c r="AL1234" s="658">
        <v>0</v>
      </c>
      <c r="AM1234" s="658">
        <v>0</v>
      </c>
      <c r="AN1234" s="658">
        <v>0</v>
      </c>
      <c r="AO1234" s="658">
        <v>0</v>
      </c>
      <c r="AP1234" s="658">
        <v>0</v>
      </c>
      <c r="AQ1234" s="658">
        <v>0</v>
      </c>
      <c r="AR1234" s="658">
        <v>0</v>
      </c>
      <c r="AS1234" s="658">
        <v>0</v>
      </c>
      <c r="AT1234" s="658">
        <v>0</v>
      </c>
      <c r="AU1234" s="658">
        <v>0</v>
      </c>
      <c r="AV1234" s="676"/>
      <c r="AW1234" s="677">
        <v>0</v>
      </c>
      <c r="AX1234" s="677"/>
      <c r="AY1234" s="677"/>
      <c r="AZ1234" s="677"/>
      <c r="BA1234" s="677"/>
      <c r="BB1234" s="677"/>
      <c r="BC1234" s="677"/>
      <c r="BD1234" s="677"/>
      <c r="BE1234" s="678">
        <v>0</v>
      </c>
      <c r="BF1234" s="417"/>
      <c r="BG1234" s="408"/>
      <c r="BH1234" s="408"/>
      <c r="BI1234" s="408"/>
      <c r="BJ1234" s="408"/>
      <c r="BK1234" s="408"/>
    </row>
    <row r="1235" spans="1:63" s="390" customFormat="1" ht="12.75">
      <c r="A1235" s="410"/>
      <c r="B1235" s="360" t="s">
        <v>376</v>
      </c>
      <c r="C1235" s="676">
        <v>0</v>
      </c>
      <c r="D1235" s="677">
        <v>0</v>
      </c>
      <c r="E1235" s="677">
        <v>0</v>
      </c>
      <c r="F1235" s="677">
        <v>3.05</v>
      </c>
      <c r="G1235" s="677">
        <v>0</v>
      </c>
      <c r="H1235" s="677">
        <v>0</v>
      </c>
      <c r="I1235" s="677">
        <v>0</v>
      </c>
      <c r="J1235" s="677">
        <v>0</v>
      </c>
      <c r="K1235" s="677">
        <v>0</v>
      </c>
      <c r="L1235" s="677">
        <v>0</v>
      </c>
      <c r="M1235" s="677">
        <v>0</v>
      </c>
      <c r="N1235" s="678">
        <v>3.05</v>
      </c>
      <c r="O1235" s="657"/>
      <c r="P1235" s="658"/>
      <c r="Q1235" s="658"/>
      <c r="R1235" s="658"/>
      <c r="S1235" s="658"/>
      <c r="T1235" s="658"/>
      <c r="U1235" s="658"/>
      <c r="V1235" s="658"/>
      <c r="W1235" s="658"/>
      <c r="X1235" s="658"/>
      <c r="Y1235" s="658"/>
      <c r="Z1235" s="659"/>
      <c r="AA1235" s="679">
        <v>33.694035590000006</v>
      </c>
      <c r="AB1235" s="677">
        <v>0</v>
      </c>
      <c r="AC1235" s="677">
        <v>0</v>
      </c>
      <c r="AD1235" s="658">
        <v>0</v>
      </c>
      <c r="AE1235" s="658">
        <v>3.05</v>
      </c>
      <c r="AF1235" s="658"/>
      <c r="AG1235" s="658"/>
      <c r="AH1235" s="658"/>
      <c r="AI1235" s="658"/>
      <c r="AJ1235" s="658"/>
      <c r="AK1235" s="658"/>
      <c r="AL1235" s="658">
        <v>0</v>
      </c>
      <c r="AM1235" s="658">
        <v>3.05</v>
      </c>
      <c r="AN1235" s="658">
        <v>0</v>
      </c>
      <c r="AO1235" s="658">
        <v>0</v>
      </c>
      <c r="AP1235" s="658">
        <v>0</v>
      </c>
      <c r="AQ1235" s="658">
        <v>0</v>
      </c>
      <c r="AR1235" s="658">
        <v>0</v>
      </c>
      <c r="AS1235" s="658">
        <v>0</v>
      </c>
      <c r="AT1235" s="658">
        <v>0</v>
      </c>
      <c r="AU1235" s="658">
        <v>3.05</v>
      </c>
      <c r="AV1235" s="676"/>
      <c r="AW1235" s="677">
        <v>33.694035590000006</v>
      </c>
      <c r="AX1235" s="677"/>
      <c r="AY1235" s="677"/>
      <c r="AZ1235" s="677"/>
      <c r="BA1235" s="677">
        <v>33.694035590000006</v>
      </c>
      <c r="BB1235" s="677"/>
      <c r="BC1235" s="677"/>
      <c r="BD1235" s="677"/>
      <c r="BE1235" s="678">
        <v>33.694035590000006</v>
      </c>
      <c r="BF1235" s="417"/>
      <c r="BG1235" s="408"/>
      <c r="BH1235" s="408"/>
      <c r="BI1235" s="408"/>
      <c r="BJ1235" s="408"/>
      <c r="BK1235" s="408"/>
    </row>
    <row r="1236" spans="1:63" s="390" customFormat="1" ht="12.75">
      <c r="A1236" s="410"/>
      <c r="B1236" s="360" t="s">
        <v>377</v>
      </c>
      <c r="C1236" s="676">
        <v>0</v>
      </c>
      <c r="D1236" s="677">
        <v>0</v>
      </c>
      <c r="E1236" s="677">
        <v>0</v>
      </c>
      <c r="F1236" s="677">
        <v>0</v>
      </c>
      <c r="G1236" s="677">
        <v>0</v>
      </c>
      <c r="H1236" s="677">
        <v>0</v>
      </c>
      <c r="I1236" s="677">
        <v>0</v>
      </c>
      <c r="J1236" s="677">
        <v>0</v>
      </c>
      <c r="K1236" s="677">
        <v>0</v>
      </c>
      <c r="L1236" s="677">
        <v>0</v>
      </c>
      <c r="M1236" s="677">
        <v>0</v>
      </c>
      <c r="N1236" s="678">
        <v>0</v>
      </c>
      <c r="O1236" s="657"/>
      <c r="P1236" s="658"/>
      <c r="Q1236" s="658"/>
      <c r="R1236" s="658"/>
      <c r="S1236" s="658"/>
      <c r="T1236" s="658"/>
      <c r="U1236" s="658"/>
      <c r="V1236" s="658"/>
      <c r="W1236" s="658"/>
      <c r="X1236" s="658"/>
      <c r="Y1236" s="658"/>
      <c r="Z1236" s="659"/>
      <c r="AA1236" s="679">
        <v>0</v>
      </c>
      <c r="AB1236" s="677">
        <v>0</v>
      </c>
      <c r="AC1236" s="677">
        <v>0</v>
      </c>
      <c r="AD1236" s="658">
        <v>0</v>
      </c>
      <c r="AE1236" s="658">
        <v>0</v>
      </c>
      <c r="AF1236" s="658"/>
      <c r="AG1236" s="658"/>
      <c r="AH1236" s="658"/>
      <c r="AI1236" s="658"/>
      <c r="AJ1236" s="658"/>
      <c r="AK1236" s="658"/>
      <c r="AL1236" s="658">
        <v>0</v>
      </c>
      <c r="AM1236" s="658">
        <v>0</v>
      </c>
      <c r="AN1236" s="658">
        <v>0</v>
      </c>
      <c r="AO1236" s="658">
        <v>0</v>
      </c>
      <c r="AP1236" s="658">
        <v>0</v>
      </c>
      <c r="AQ1236" s="658">
        <v>0</v>
      </c>
      <c r="AR1236" s="658">
        <v>0</v>
      </c>
      <c r="AS1236" s="658">
        <v>0</v>
      </c>
      <c r="AT1236" s="658">
        <v>0</v>
      </c>
      <c r="AU1236" s="658">
        <v>0</v>
      </c>
      <c r="AV1236" s="676"/>
      <c r="AW1236" s="677">
        <v>0</v>
      </c>
      <c r="AX1236" s="677"/>
      <c r="AY1236" s="677"/>
      <c r="AZ1236" s="677"/>
      <c r="BA1236" s="677"/>
      <c r="BB1236" s="677"/>
      <c r="BC1236" s="677"/>
      <c r="BD1236" s="677"/>
      <c r="BE1236" s="678">
        <v>0</v>
      </c>
      <c r="BF1236" s="417"/>
      <c r="BG1236" s="408"/>
      <c r="BH1236" s="408"/>
      <c r="BI1236" s="408"/>
      <c r="BJ1236" s="408"/>
      <c r="BK1236" s="408"/>
    </row>
    <row r="1237" spans="1:63" s="390" customFormat="1" ht="12.75">
      <c r="A1237" s="410"/>
      <c r="B1237" s="360" t="s">
        <v>67</v>
      </c>
      <c r="C1237" s="676">
        <v>0</v>
      </c>
      <c r="D1237" s="677">
        <v>0</v>
      </c>
      <c r="E1237" s="677">
        <v>0</v>
      </c>
      <c r="F1237" s="677">
        <v>0</v>
      </c>
      <c r="G1237" s="677">
        <v>0</v>
      </c>
      <c r="H1237" s="677">
        <v>0</v>
      </c>
      <c r="I1237" s="677">
        <v>0</v>
      </c>
      <c r="J1237" s="677">
        <v>0</v>
      </c>
      <c r="K1237" s="677">
        <v>0</v>
      </c>
      <c r="L1237" s="677">
        <v>0</v>
      </c>
      <c r="M1237" s="677">
        <v>0</v>
      </c>
      <c r="N1237" s="678">
        <v>0</v>
      </c>
      <c r="O1237" s="657"/>
      <c r="P1237" s="658"/>
      <c r="Q1237" s="658"/>
      <c r="R1237" s="658"/>
      <c r="S1237" s="658"/>
      <c r="T1237" s="658"/>
      <c r="U1237" s="658"/>
      <c r="V1237" s="658"/>
      <c r="W1237" s="658"/>
      <c r="X1237" s="658"/>
      <c r="Y1237" s="658"/>
      <c r="Z1237" s="659"/>
      <c r="AA1237" s="679">
        <v>0</v>
      </c>
      <c r="AB1237" s="677">
        <v>0</v>
      </c>
      <c r="AC1237" s="677">
        <v>0</v>
      </c>
      <c r="AD1237" s="658">
        <v>0</v>
      </c>
      <c r="AE1237" s="658">
        <v>0</v>
      </c>
      <c r="AF1237" s="658"/>
      <c r="AG1237" s="658"/>
      <c r="AH1237" s="658"/>
      <c r="AI1237" s="658"/>
      <c r="AJ1237" s="658"/>
      <c r="AK1237" s="658"/>
      <c r="AL1237" s="658">
        <v>0</v>
      </c>
      <c r="AM1237" s="658">
        <v>0</v>
      </c>
      <c r="AN1237" s="658">
        <v>0</v>
      </c>
      <c r="AO1237" s="658">
        <v>0</v>
      </c>
      <c r="AP1237" s="658">
        <v>0</v>
      </c>
      <c r="AQ1237" s="658">
        <v>0</v>
      </c>
      <c r="AR1237" s="658">
        <v>0</v>
      </c>
      <c r="AS1237" s="658">
        <v>0</v>
      </c>
      <c r="AT1237" s="658">
        <v>0</v>
      </c>
      <c r="AU1237" s="658">
        <v>0</v>
      </c>
      <c r="AV1237" s="676"/>
      <c r="AW1237" s="677"/>
      <c r="AX1237" s="677"/>
      <c r="AY1237" s="677"/>
      <c r="AZ1237" s="677"/>
      <c r="BA1237" s="677"/>
      <c r="BB1237" s="677"/>
      <c r="BC1237" s="677"/>
      <c r="BD1237" s="677"/>
      <c r="BE1237" s="678">
        <v>0</v>
      </c>
      <c r="BF1237" s="417"/>
      <c r="BG1237" s="408"/>
      <c r="BH1237" s="408"/>
      <c r="BI1237" s="408"/>
      <c r="BJ1237" s="408"/>
      <c r="BK1237" s="408"/>
    </row>
    <row r="1238" spans="1:63" s="416" customFormat="1" ht="31.5" customHeight="1">
      <c r="A1238" s="411">
        <v>49</v>
      </c>
      <c r="B1238" s="670" t="s">
        <v>121</v>
      </c>
      <c r="C1238" s="657">
        <v>0</v>
      </c>
      <c r="D1238" s="658">
        <v>0</v>
      </c>
      <c r="E1238" s="658">
        <v>0</v>
      </c>
      <c r="F1238" s="658">
        <v>0</v>
      </c>
      <c r="G1238" s="658">
        <v>0</v>
      </c>
      <c r="H1238" s="658">
        <v>0</v>
      </c>
      <c r="I1238" s="658">
        <v>0</v>
      </c>
      <c r="J1238" s="658">
        <v>0</v>
      </c>
      <c r="K1238" s="658">
        <v>6</v>
      </c>
      <c r="L1238" s="658">
        <v>5</v>
      </c>
      <c r="M1238" s="658">
        <v>6</v>
      </c>
      <c r="N1238" s="659">
        <v>5</v>
      </c>
      <c r="O1238" s="689">
        <v>0</v>
      </c>
      <c r="P1238" s="690">
        <v>0</v>
      </c>
      <c r="Q1238" s="690">
        <v>0</v>
      </c>
      <c r="R1238" s="690">
        <v>0</v>
      </c>
      <c r="S1238" s="690">
        <v>0</v>
      </c>
      <c r="T1238" s="690">
        <v>0</v>
      </c>
      <c r="U1238" s="690">
        <v>0</v>
      </c>
      <c r="V1238" s="690">
        <v>0</v>
      </c>
      <c r="W1238" s="690">
        <v>0</v>
      </c>
      <c r="X1238" s="690">
        <v>0</v>
      </c>
      <c r="Y1238" s="690">
        <v>0</v>
      </c>
      <c r="Z1238" s="691">
        <v>0</v>
      </c>
      <c r="AA1238" s="674">
        <v>169.49152543</v>
      </c>
      <c r="AB1238" s="677">
        <v>0</v>
      </c>
      <c r="AC1238" s="677">
        <v>0</v>
      </c>
      <c r="AD1238" s="690">
        <v>0</v>
      </c>
      <c r="AE1238" s="690">
        <v>0</v>
      </c>
      <c r="AF1238" s="690"/>
      <c r="AG1238" s="690"/>
      <c r="AH1238" s="690"/>
      <c r="AI1238" s="690"/>
      <c r="AJ1238" s="690"/>
      <c r="AK1238" s="690"/>
      <c r="AL1238" s="690"/>
      <c r="AM1238" s="690"/>
      <c r="AN1238" s="690">
        <v>0</v>
      </c>
      <c r="AO1238" s="690">
        <v>0</v>
      </c>
      <c r="AP1238" s="690">
        <v>0</v>
      </c>
      <c r="AQ1238" s="690">
        <v>0</v>
      </c>
      <c r="AR1238" s="690">
        <v>6</v>
      </c>
      <c r="AS1238" s="690">
        <v>5</v>
      </c>
      <c r="AT1238" s="690">
        <v>6</v>
      </c>
      <c r="AU1238" s="690">
        <v>5</v>
      </c>
      <c r="AV1238" s="657">
        <v>0</v>
      </c>
      <c r="AW1238" s="658">
        <v>0</v>
      </c>
      <c r="AX1238" s="658">
        <v>0</v>
      </c>
      <c r="AY1238" s="658">
        <v>0</v>
      </c>
      <c r="AZ1238" s="658">
        <v>0</v>
      </c>
      <c r="BA1238" s="658">
        <v>0</v>
      </c>
      <c r="BB1238" s="658">
        <v>0</v>
      </c>
      <c r="BC1238" s="658">
        <v>0</v>
      </c>
      <c r="BD1238" s="658">
        <v>169.49152543</v>
      </c>
      <c r="BE1238" s="673">
        <v>169.49152543</v>
      </c>
      <c r="BF1238" s="417"/>
    </row>
    <row r="1239" spans="1:63" s="390" customFormat="1" ht="12.75">
      <c r="A1239" s="410"/>
      <c r="B1239" s="360" t="s">
        <v>361</v>
      </c>
      <c r="C1239" s="676">
        <v>0</v>
      </c>
      <c r="D1239" s="677">
        <v>0</v>
      </c>
      <c r="E1239" s="677">
        <v>0</v>
      </c>
      <c r="F1239" s="677">
        <v>0</v>
      </c>
      <c r="G1239" s="677">
        <v>0</v>
      </c>
      <c r="H1239" s="677">
        <v>0</v>
      </c>
      <c r="I1239" s="677">
        <v>0</v>
      </c>
      <c r="J1239" s="677">
        <v>0</v>
      </c>
      <c r="K1239" s="677">
        <v>6</v>
      </c>
      <c r="L1239" s="677">
        <v>5</v>
      </c>
      <c r="M1239" s="677">
        <v>6</v>
      </c>
      <c r="N1239" s="678">
        <v>5</v>
      </c>
      <c r="O1239" s="657">
        <v>0</v>
      </c>
      <c r="P1239" s="658">
        <v>0</v>
      </c>
      <c r="Q1239" s="658">
        <v>0</v>
      </c>
      <c r="R1239" s="658">
        <v>0</v>
      </c>
      <c r="S1239" s="658">
        <v>0</v>
      </c>
      <c r="T1239" s="658">
        <v>0</v>
      </c>
      <c r="U1239" s="658">
        <v>0</v>
      </c>
      <c r="V1239" s="658">
        <v>0</v>
      </c>
      <c r="W1239" s="658">
        <v>0</v>
      </c>
      <c r="X1239" s="658">
        <v>0</v>
      </c>
      <c r="Y1239" s="658">
        <v>0</v>
      </c>
      <c r="Z1239" s="659">
        <v>0</v>
      </c>
      <c r="AA1239" s="679">
        <v>169.49152543</v>
      </c>
      <c r="AB1239" s="677">
        <v>0</v>
      </c>
      <c r="AC1239" s="677">
        <v>0</v>
      </c>
      <c r="AD1239" s="658">
        <v>0</v>
      </c>
      <c r="AE1239" s="658">
        <v>0</v>
      </c>
      <c r="AF1239" s="658"/>
      <c r="AG1239" s="658"/>
      <c r="AH1239" s="658"/>
      <c r="AI1239" s="658"/>
      <c r="AJ1239" s="658"/>
      <c r="AK1239" s="658"/>
      <c r="AL1239" s="658"/>
      <c r="AM1239" s="658"/>
      <c r="AN1239" s="658">
        <v>0</v>
      </c>
      <c r="AO1239" s="658">
        <v>0</v>
      </c>
      <c r="AP1239" s="658">
        <v>0</v>
      </c>
      <c r="AQ1239" s="658">
        <v>0</v>
      </c>
      <c r="AR1239" s="658">
        <v>6</v>
      </c>
      <c r="AS1239" s="658">
        <v>5</v>
      </c>
      <c r="AT1239" s="658">
        <v>6</v>
      </c>
      <c r="AU1239" s="658">
        <v>5</v>
      </c>
      <c r="AV1239" s="676">
        <v>0</v>
      </c>
      <c r="AW1239" s="677">
        <v>0</v>
      </c>
      <c r="AX1239" s="677">
        <v>0</v>
      </c>
      <c r="AY1239" s="677">
        <v>0</v>
      </c>
      <c r="AZ1239" s="677">
        <v>0</v>
      </c>
      <c r="BA1239" s="677">
        <v>0</v>
      </c>
      <c r="BB1239" s="677">
        <v>0</v>
      </c>
      <c r="BC1239" s="677">
        <v>0</v>
      </c>
      <c r="BD1239" s="677">
        <v>169.49152543</v>
      </c>
      <c r="BE1239" s="678">
        <v>169.49152543</v>
      </c>
      <c r="BF1239" s="417"/>
      <c r="BG1239" s="408"/>
      <c r="BH1239" s="408"/>
      <c r="BI1239" s="408"/>
      <c r="BJ1239" s="408"/>
      <c r="BK1239" s="408"/>
    </row>
    <row r="1240" spans="1:63" s="390" customFormat="1" ht="12.75">
      <c r="A1240" s="410"/>
      <c r="B1240" s="360" t="s">
        <v>362</v>
      </c>
      <c r="C1240" s="676">
        <v>0</v>
      </c>
      <c r="D1240" s="677">
        <v>0</v>
      </c>
      <c r="E1240" s="677">
        <v>0</v>
      </c>
      <c r="F1240" s="677">
        <v>0</v>
      </c>
      <c r="G1240" s="677">
        <v>0</v>
      </c>
      <c r="H1240" s="677">
        <v>0</v>
      </c>
      <c r="I1240" s="677">
        <v>0</v>
      </c>
      <c r="J1240" s="677">
        <v>0</v>
      </c>
      <c r="K1240" s="677">
        <v>6</v>
      </c>
      <c r="L1240" s="677">
        <v>0</v>
      </c>
      <c r="M1240" s="677">
        <v>6</v>
      </c>
      <c r="N1240" s="678">
        <v>0</v>
      </c>
      <c r="O1240" s="657">
        <v>0</v>
      </c>
      <c r="P1240" s="658">
        <v>0</v>
      </c>
      <c r="Q1240" s="658">
        <v>0</v>
      </c>
      <c r="R1240" s="658">
        <v>0</v>
      </c>
      <c r="S1240" s="658">
        <v>0</v>
      </c>
      <c r="T1240" s="658">
        <v>0</v>
      </c>
      <c r="U1240" s="658">
        <v>0</v>
      </c>
      <c r="V1240" s="658">
        <v>0</v>
      </c>
      <c r="W1240" s="658">
        <v>0</v>
      </c>
      <c r="X1240" s="658">
        <v>0</v>
      </c>
      <c r="Y1240" s="658">
        <v>0</v>
      </c>
      <c r="Z1240" s="659">
        <v>0</v>
      </c>
      <c r="AA1240" s="679">
        <v>119.74819796</v>
      </c>
      <c r="AB1240" s="677">
        <v>0</v>
      </c>
      <c r="AC1240" s="677">
        <v>0</v>
      </c>
      <c r="AD1240" s="658">
        <v>0</v>
      </c>
      <c r="AE1240" s="658">
        <v>0</v>
      </c>
      <c r="AF1240" s="658"/>
      <c r="AG1240" s="658"/>
      <c r="AH1240" s="658"/>
      <c r="AI1240" s="658"/>
      <c r="AJ1240" s="658"/>
      <c r="AK1240" s="658"/>
      <c r="AL1240" s="658"/>
      <c r="AM1240" s="658"/>
      <c r="AN1240" s="658">
        <v>0</v>
      </c>
      <c r="AO1240" s="658">
        <v>0</v>
      </c>
      <c r="AP1240" s="658">
        <v>0</v>
      </c>
      <c r="AQ1240" s="658">
        <v>0</v>
      </c>
      <c r="AR1240" s="658">
        <v>6</v>
      </c>
      <c r="AS1240" s="658">
        <v>0</v>
      </c>
      <c r="AT1240" s="658">
        <v>6</v>
      </c>
      <c r="AU1240" s="658">
        <v>0</v>
      </c>
      <c r="AV1240" s="676">
        <v>0</v>
      </c>
      <c r="AW1240" s="677">
        <v>0</v>
      </c>
      <c r="AX1240" s="677">
        <v>0</v>
      </c>
      <c r="AY1240" s="677">
        <v>0</v>
      </c>
      <c r="AZ1240" s="677">
        <v>0</v>
      </c>
      <c r="BA1240" s="677">
        <v>0</v>
      </c>
      <c r="BB1240" s="677">
        <v>0</v>
      </c>
      <c r="BC1240" s="677">
        <v>0</v>
      </c>
      <c r="BD1240" s="677">
        <v>119.74819796</v>
      </c>
      <c r="BE1240" s="678">
        <v>119.74819796</v>
      </c>
      <c r="BF1240" s="417"/>
      <c r="BG1240" s="408"/>
      <c r="BH1240" s="408"/>
      <c r="BI1240" s="408"/>
      <c r="BJ1240" s="408"/>
      <c r="BK1240" s="408"/>
    </row>
    <row r="1241" spans="1:63" s="390" customFormat="1" ht="12.75">
      <c r="A1241" s="410"/>
      <c r="B1241" s="360" t="s">
        <v>363</v>
      </c>
      <c r="C1241" s="676">
        <v>0</v>
      </c>
      <c r="D1241" s="677">
        <v>0</v>
      </c>
      <c r="E1241" s="677">
        <v>0</v>
      </c>
      <c r="F1241" s="677">
        <v>0</v>
      </c>
      <c r="G1241" s="677">
        <v>0</v>
      </c>
      <c r="H1241" s="677">
        <v>0</v>
      </c>
      <c r="I1241" s="677">
        <v>0</v>
      </c>
      <c r="J1241" s="677">
        <v>0</v>
      </c>
      <c r="K1241" s="677">
        <v>6</v>
      </c>
      <c r="L1241" s="677">
        <v>0</v>
      </c>
      <c r="M1241" s="677">
        <v>6</v>
      </c>
      <c r="N1241" s="678">
        <v>0</v>
      </c>
      <c r="O1241" s="657">
        <v>0</v>
      </c>
      <c r="P1241" s="658">
        <v>0</v>
      </c>
      <c r="Q1241" s="658">
        <v>0</v>
      </c>
      <c r="R1241" s="658">
        <v>0</v>
      </c>
      <c r="S1241" s="658">
        <v>0</v>
      </c>
      <c r="T1241" s="658">
        <v>0</v>
      </c>
      <c r="U1241" s="658">
        <v>0</v>
      </c>
      <c r="V1241" s="658">
        <v>0</v>
      </c>
      <c r="W1241" s="658">
        <v>0</v>
      </c>
      <c r="X1241" s="658">
        <v>0</v>
      </c>
      <c r="Y1241" s="658">
        <v>0</v>
      </c>
      <c r="Z1241" s="659">
        <v>0</v>
      </c>
      <c r="AA1241" s="679">
        <v>119.74819796</v>
      </c>
      <c r="AB1241" s="677">
        <v>0</v>
      </c>
      <c r="AC1241" s="677">
        <v>0</v>
      </c>
      <c r="AD1241" s="658">
        <v>0</v>
      </c>
      <c r="AE1241" s="658">
        <v>0</v>
      </c>
      <c r="AF1241" s="658"/>
      <c r="AG1241" s="658"/>
      <c r="AH1241" s="658"/>
      <c r="AI1241" s="658"/>
      <c r="AJ1241" s="658"/>
      <c r="AK1241" s="658"/>
      <c r="AL1241" s="658"/>
      <c r="AM1241" s="658"/>
      <c r="AN1241" s="658">
        <v>0</v>
      </c>
      <c r="AO1241" s="658">
        <v>0</v>
      </c>
      <c r="AP1241" s="658">
        <v>0</v>
      </c>
      <c r="AQ1241" s="658">
        <v>0</v>
      </c>
      <c r="AR1241" s="658">
        <v>6</v>
      </c>
      <c r="AS1241" s="658">
        <v>0</v>
      </c>
      <c r="AT1241" s="658">
        <v>6</v>
      </c>
      <c r="AU1241" s="658">
        <v>0</v>
      </c>
      <c r="AV1241" s="676">
        <v>0</v>
      </c>
      <c r="AW1241" s="677">
        <v>0</v>
      </c>
      <c r="AX1241" s="677">
        <v>0</v>
      </c>
      <c r="AY1241" s="677">
        <v>0</v>
      </c>
      <c r="AZ1241" s="677">
        <v>0</v>
      </c>
      <c r="BA1241" s="677">
        <v>0</v>
      </c>
      <c r="BB1241" s="677">
        <v>0</v>
      </c>
      <c r="BC1241" s="677">
        <v>0</v>
      </c>
      <c r="BD1241" s="677">
        <v>119.74819796</v>
      </c>
      <c r="BE1241" s="678">
        <v>119.74819796</v>
      </c>
      <c r="BF1241" s="417"/>
      <c r="BG1241" s="408"/>
      <c r="BH1241" s="408"/>
      <c r="BI1241" s="408"/>
      <c r="BJ1241" s="408"/>
      <c r="BK1241" s="408"/>
    </row>
    <row r="1242" spans="1:63" s="390" customFormat="1" ht="12.75">
      <c r="A1242" s="410"/>
      <c r="B1242" s="360" t="s">
        <v>364</v>
      </c>
      <c r="C1242" s="676">
        <v>0</v>
      </c>
      <c r="D1242" s="677">
        <v>0</v>
      </c>
      <c r="E1242" s="677">
        <v>0</v>
      </c>
      <c r="F1242" s="677">
        <v>0</v>
      </c>
      <c r="G1242" s="677">
        <v>0</v>
      </c>
      <c r="H1242" s="677">
        <v>0</v>
      </c>
      <c r="I1242" s="677">
        <v>0</v>
      </c>
      <c r="J1242" s="677">
        <v>0</v>
      </c>
      <c r="K1242" s="677">
        <v>0</v>
      </c>
      <c r="L1242" s="677">
        <v>0</v>
      </c>
      <c r="M1242" s="677">
        <v>0</v>
      </c>
      <c r="N1242" s="678">
        <v>0</v>
      </c>
      <c r="O1242" s="657"/>
      <c r="P1242" s="658"/>
      <c r="Q1242" s="658"/>
      <c r="R1242" s="658"/>
      <c r="S1242" s="658"/>
      <c r="T1242" s="658"/>
      <c r="U1242" s="658"/>
      <c r="V1242" s="658"/>
      <c r="W1242" s="658"/>
      <c r="X1242" s="658"/>
      <c r="Y1242" s="658"/>
      <c r="Z1242" s="659"/>
      <c r="AA1242" s="679">
        <v>0</v>
      </c>
      <c r="AB1242" s="677">
        <v>0</v>
      </c>
      <c r="AC1242" s="677">
        <v>0</v>
      </c>
      <c r="AD1242" s="658">
        <v>0</v>
      </c>
      <c r="AE1242" s="658">
        <v>0</v>
      </c>
      <c r="AF1242" s="658"/>
      <c r="AG1242" s="658"/>
      <c r="AH1242" s="658"/>
      <c r="AI1242" s="658"/>
      <c r="AJ1242" s="658"/>
      <c r="AK1242" s="658"/>
      <c r="AL1242" s="658"/>
      <c r="AM1242" s="658"/>
      <c r="AN1242" s="658">
        <v>0</v>
      </c>
      <c r="AO1242" s="658">
        <v>0</v>
      </c>
      <c r="AP1242" s="658">
        <v>0</v>
      </c>
      <c r="AQ1242" s="658">
        <v>0</v>
      </c>
      <c r="AR1242" s="658">
        <v>0</v>
      </c>
      <c r="AS1242" s="658">
        <v>0</v>
      </c>
      <c r="AT1242" s="658">
        <v>0</v>
      </c>
      <c r="AU1242" s="658">
        <v>0</v>
      </c>
      <c r="AV1242" s="676"/>
      <c r="AW1242" s="677"/>
      <c r="AX1242" s="677"/>
      <c r="AY1242" s="677"/>
      <c r="AZ1242" s="677"/>
      <c r="BA1242" s="677"/>
      <c r="BB1242" s="677"/>
      <c r="BC1242" s="677"/>
      <c r="BD1242" s="677"/>
      <c r="BE1242" s="678">
        <v>0</v>
      </c>
      <c r="BF1242" s="417"/>
      <c r="BG1242" s="408"/>
      <c r="BH1242" s="408"/>
      <c r="BI1242" s="408"/>
      <c r="BJ1242" s="408"/>
      <c r="BK1242" s="408"/>
    </row>
    <row r="1243" spans="1:63" s="390" customFormat="1" ht="12.75">
      <c r="A1243" s="410"/>
      <c r="B1243" s="360" t="s">
        <v>365</v>
      </c>
      <c r="C1243" s="676">
        <v>0</v>
      </c>
      <c r="D1243" s="677">
        <v>0</v>
      </c>
      <c r="E1243" s="677">
        <v>0</v>
      </c>
      <c r="F1243" s="677">
        <v>0</v>
      </c>
      <c r="G1243" s="677">
        <v>0</v>
      </c>
      <c r="H1243" s="677">
        <v>0</v>
      </c>
      <c r="I1243" s="677">
        <v>0</v>
      </c>
      <c r="J1243" s="677">
        <v>0</v>
      </c>
      <c r="K1243" s="677">
        <v>6</v>
      </c>
      <c r="L1243" s="677">
        <v>0</v>
      </c>
      <c r="M1243" s="677">
        <v>6</v>
      </c>
      <c r="N1243" s="678">
        <v>0</v>
      </c>
      <c r="O1243" s="657"/>
      <c r="P1243" s="658"/>
      <c r="Q1243" s="658"/>
      <c r="R1243" s="658"/>
      <c r="S1243" s="658"/>
      <c r="T1243" s="658"/>
      <c r="U1243" s="658"/>
      <c r="V1243" s="658"/>
      <c r="W1243" s="658"/>
      <c r="X1243" s="658"/>
      <c r="Y1243" s="658"/>
      <c r="Z1243" s="659"/>
      <c r="AA1243" s="679">
        <v>119.74819796</v>
      </c>
      <c r="AB1243" s="677">
        <v>0</v>
      </c>
      <c r="AC1243" s="677">
        <v>0</v>
      </c>
      <c r="AD1243" s="658">
        <v>0</v>
      </c>
      <c r="AE1243" s="658">
        <v>0</v>
      </c>
      <c r="AF1243" s="658"/>
      <c r="AG1243" s="658"/>
      <c r="AH1243" s="658"/>
      <c r="AI1243" s="658"/>
      <c r="AJ1243" s="658"/>
      <c r="AK1243" s="658"/>
      <c r="AL1243" s="658"/>
      <c r="AM1243" s="658"/>
      <c r="AN1243" s="658">
        <v>0</v>
      </c>
      <c r="AO1243" s="658">
        <v>0</v>
      </c>
      <c r="AP1243" s="658">
        <v>0</v>
      </c>
      <c r="AQ1243" s="658">
        <v>0</v>
      </c>
      <c r="AR1243" s="658">
        <v>6</v>
      </c>
      <c r="AS1243" s="658">
        <v>0</v>
      </c>
      <c r="AT1243" s="658">
        <v>6</v>
      </c>
      <c r="AU1243" s="658">
        <v>0</v>
      </c>
      <c r="AV1243" s="676"/>
      <c r="AW1243" s="677"/>
      <c r="AX1243" s="677"/>
      <c r="AY1243" s="677"/>
      <c r="AZ1243" s="677"/>
      <c r="BA1243" s="677"/>
      <c r="BB1243" s="677"/>
      <c r="BC1243" s="677"/>
      <c r="BD1243" s="677">
        <v>119.74819796</v>
      </c>
      <c r="BE1243" s="678">
        <v>119.74819796</v>
      </c>
      <c r="BF1243" s="417"/>
      <c r="BG1243" s="408"/>
      <c r="BH1243" s="408"/>
      <c r="BI1243" s="408"/>
      <c r="BJ1243" s="408"/>
      <c r="BK1243" s="408"/>
    </row>
    <row r="1244" spans="1:63" s="390" customFormat="1" ht="12.75">
      <c r="A1244" s="410"/>
      <c r="B1244" s="360" t="s">
        <v>366</v>
      </c>
      <c r="C1244" s="676">
        <v>0</v>
      </c>
      <c r="D1244" s="677">
        <v>0</v>
      </c>
      <c r="E1244" s="677">
        <v>0</v>
      </c>
      <c r="F1244" s="677">
        <v>0</v>
      </c>
      <c r="G1244" s="677">
        <v>0</v>
      </c>
      <c r="H1244" s="677">
        <v>0</v>
      </c>
      <c r="I1244" s="677">
        <v>0</v>
      </c>
      <c r="J1244" s="677">
        <v>0</v>
      </c>
      <c r="K1244" s="677">
        <v>0</v>
      </c>
      <c r="L1244" s="677">
        <v>0</v>
      </c>
      <c r="M1244" s="677">
        <v>0</v>
      </c>
      <c r="N1244" s="678">
        <v>0</v>
      </c>
      <c r="O1244" s="657"/>
      <c r="P1244" s="658"/>
      <c r="Q1244" s="658"/>
      <c r="R1244" s="658"/>
      <c r="S1244" s="658"/>
      <c r="T1244" s="658"/>
      <c r="U1244" s="658"/>
      <c r="V1244" s="658"/>
      <c r="W1244" s="658"/>
      <c r="X1244" s="658"/>
      <c r="Y1244" s="658"/>
      <c r="Z1244" s="659"/>
      <c r="AA1244" s="679">
        <v>0</v>
      </c>
      <c r="AB1244" s="677">
        <v>0</v>
      </c>
      <c r="AC1244" s="677">
        <v>0</v>
      </c>
      <c r="AD1244" s="658">
        <v>0</v>
      </c>
      <c r="AE1244" s="658">
        <v>0</v>
      </c>
      <c r="AF1244" s="658"/>
      <c r="AG1244" s="658"/>
      <c r="AH1244" s="658"/>
      <c r="AI1244" s="658"/>
      <c r="AJ1244" s="658"/>
      <c r="AK1244" s="658"/>
      <c r="AL1244" s="658"/>
      <c r="AM1244" s="658"/>
      <c r="AN1244" s="658">
        <v>0</v>
      </c>
      <c r="AO1244" s="658">
        <v>0</v>
      </c>
      <c r="AP1244" s="658">
        <v>0</v>
      </c>
      <c r="AQ1244" s="658">
        <v>0</v>
      </c>
      <c r="AR1244" s="658">
        <v>0</v>
      </c>
      <c r="AS1244" s="658">
        <v>0</v>
      </c>
      <c r="AT1244" s="658">
        <v>0</v>
      </c>
      <c r="AU1244" s="658">
        <v>0</v>
      </c>
      <c r="AV1244" s="676"/>
      <c r="AW1244" s="677"/>
      <c r="AX1244" s="677"/>
      <c r="AY1244" s="677"/>
      <c r="AZ1244" s="677"/>
      <c r="BA1244" s="677"/>
      <c r="BB1244" s="677"/>
      <c r="BC1244" s="677"/>
      <c r="BD1244" s="677"/>
      <c r="BE1244" s="678">
        <v>0</v>
      </c>
      <c r="BF1244" s="417"/>
      <c r="BG1244" s="408"/>
      <c r="BH1244" s="408"/>
      <c r="BI1244" s="408"/>
      <c r="BJ1244" s="408"/>
      <c r="BK1244" s="408"/>
    </row>
    <row r="1245" spans="1:63" s="390" customFormat="1" ht="12.75">
      <c r="A1245" s="410"/>
      <c r="B1245" s="360" t="s">
        <v>367</v>
      </c>
      <c r="C1245" s="676">
        <v>0</v>
      </c>
      <c r="D1245" s="677">
        <v>0</v>
      </c>
      <c r="E1245" s="677">
        <v>0</v>
      </c>
      <c r="F1245" s="677">
        <v>0</v>
      </c>
      <c r="G1245" s="677">
        <v>0</v>
      </c>
      <c r="H1245" s="677">
        <v>0</v>
      </c>
      <c r="I1245" s="677">
        <v>0</v>
      </c>
      <c r="J1245" s="677">
        <v>0</v>
      </c>
      <c r="K1245" s="677">
        <v>0</v>
      </c>
      <c r="L1245" s="677">
        <v>0</v>
      </c>
      <c r="M1245" s="677">
        <v>0</v>
      </c>
      <c r="N1245" s="678">
        <v>0</v>
      </c>
      <c r="O1245" s="657"/>
      <c r="P1245" s="658"/>
      <c r="Q1245" s="658"/>
      <c r="R1245" s="658"/>
      <c r="S1245" s="658"/>
      <c r="T1245" s="658"/>
      <c r="U1245" s="658"/>
      <c r="V1245" s="658"/>
      <c r="W1245" s="658"/>
      <c r="X1245" s="658"/>
      <c r="Y1245" s="658"/>
      <c r="Z1245" s="659"/>
      <c r="AA1245" s="679">
        <v>0</v>
      </c>
      <c r="AB1245" s="677">
        <v>0</v>
      </c>
      <c r="AC1245" s="677">
        <v>0</v>
      </c>
      <c r="AD1245" s="658">
        <v>0</v>
      </c>
      <c r="AE1245" s="658">
        <v>0</v>
      </c>
      <c r="AF1245" s="658"/>
      <c r="AG1245" s="658"/>
      <c r="AH1245" s="658"/>
      <c r="AI1245" s="658"/>
      <c r="AJ1245" s="658"/>
      <c r="AK1245" s="658"/>
      <c r="AL1245" s="658"/>
      <c r="AM1245" s="658"/>
      <c r="AN1245" s="658">
        <v>0</v>
      </c>
      <c r="AO1245" s="658">
        <v>0</v>
      </c>
      <c r="AP1245" s="658">
        <v>0</v>
      </c>
      <c r="AQ1245" s="658">
        <v>0</v>
      </c>
      <c r="AR1245" s="658">
        <v>0</v>
      </c>
      <c r="AS1245" s="658">
        <v>0</v>
      </c>
      <c r="AT1245" s="658">
        <v>0</v>
      </c>
      <c r="AU1245" s="658">
        <v>0</v>
      </c>
      <c r="AV1245" s="676"/>
      <c r="AW1245" s="677"/>
      <c r="AX1245" s="677"/>
      <c r="AY1245" s="677"/>
      <c r="AZ1245" s="677"/>
      <c r="BA1245" s="677"/>
      <c r="BB1245" s="677"/>
      <c r="BC1245" s="677"/>
      <c r="BD1245" s="677"/>
      <c r="BE1245" s="678">
        <v>0</v>
      </c>
      <c r="BF1245" s="417"/>
      <c r="BG1245" s="408"/>
      <c r="BH1245" s="408"/>
      <c r="BI1245" s="408"/>
      <c r="BJ1245" s="408"/>
      <c r="BK1245" s="408"/>
    </row>
    <row r="1246" spans="1:63" s="390" customFormat="1" ht="12.75">
      <c r="A1246" s="410"/>
      <c r="B1246" s="360" t="s">
        <v>368</v>
      </c>
      <c r="C1246" s="676">
        <v>0</v>
      </c>
      <c r="D1246" s="677">
        <v>0</v>
      </c>
      <c r="E1246" s="677">
        <v>0</v>
      </c>
      <c r="F1246" s="677">
        <v>0</v>
      </c>
      <c r="G1246" s="677">
        <v>0</v>
      </c>
      <c r="H1246" s="677">
        <v>0</v>
      </c>
      <c r="I1246" s="677">
        <v>0</v>
      </c>
      <c r="J1246" s="677">
        <v>0</v>
      </c>
      <c r="K1246" s="677">
        <v>0</v>
      </c>
      <c r="L1246" s="677">
        <v>0</v>
      </c>
      <c r="M1246" s="677">
        <v>0</v>
      </c>
      <c r="N1246" s="678">
        <v>0</v>
      </c>
      <c r="O1246" s="657">
        <v>0</v>
      </c>
      <c r="P1246" s="658">
        <v>0</v>
      </c>
      <c r="Q1246" s="658">
        <v>0</v>
      </c>
      <c r="R1246" s="658">
        <v>0</v>
      </c>
      <c r="S1246" s="658">
        <v>0</v>
      </c>
      <c r="T1246" s="658">
        <v>0</v>
      </c>
      <c r="U1246" s="658">
        <v>0</v>
      </c>
      <c r="V1246" s="658">
        <v>0</v>
      </c>
      <c r="W1246" s="658">
        <v>0</v>
      </c>
      <c r="X1246" s="658">
        <v>0</v>
      </c>
      <c r="Y1246" s="658">
        <v>0</v>
      </c>
      <c r="Z1246" s="659">
        <v>0</v>
      </c>
      <c r="AA1246" s="679">
        <v>0</v>
      </c>
      <c r="AB1246" s="677">
        <v>0</v>
      </c>
      <c r="AC1246" s="677">
        <v>0</v>
      </c>
      <c r="AD1246" s="658">
        <v>0</v>
      </c>
      <c r="AE1246" s="658">
        <v>0</v>
      </c>
      <c r="AF1246" s="658"/>
      <c r="AG1246" s="658"/>
      <c r="AH1246" s="658"/>
      <c r="AI1246" s="658"/>
      <c r="AJ1246" s="658"/>
      <c r="AK1246" s="658"/>
      <c r="AL1246" s="658"/>
      <c r="AM1246" s="658"/>
      <c r="AN1246" s="658">
        <v>0</v>
      </c>
      <c r="AO1246" s="658">
        <v>0</v>
      </c>
      <c r="AP1246" s="658">
        <v>0</v>
      </c>
      <c r="AQ1246" s="658">
        <v>0</v>
      </c>
      <c r="AR1246" s="658">
        <v>0</v>
      </c>
      <c r="AS1246" s="658">
        <v>0</v>
      </c>
      <c r="AT1246" s="658">
        <v>0</v>
      </c>
      <c r="AU1246" s="658">
        <v>0</v>
      </c>
      <c r="AV1246" s="676">
        <v>0</v>
      </c>
      <c r="AW1246" s="677">
        <v>0</v>
      </c>
      <c r="AX1246" s="677">
        <v>0</v>
      </c>
      <c r="AY1246" s="677">
        <v>0</v>
      </c>
      <c r="AZ1246" s="677">
        <v>0</v>
      </c>
      <c r="BA1246" s="677">
        <v>0</v>
      </c>
      <c r="BB1246" s="677">
        <v>0</v>
      </c>
      <c r="BC1246" s="677">
        <v>0</v>
      </c>
      <c r="BD1246" s="677">
        <v>0</v>
      </c>
      <c r="BE1246" s="678">
        <v>0</v>
      </c>
      <c r="BF1246" s="417"/>
      <c r="BG1246" s="408"/>
      <c r="BH1246" s="408"/>
      <c r="BI1246" s="408"/>
      <c r="BJ1246" s="408"/>
      <c r="BK1246" s="408"/>
    </row>
    <row r="1247" spans="1:63" s="390" customFormat="1" ht="12.75">
      <c r="A1247" s="410"/>
      <c r="B1247" s="360" t="s">
        <v>369</v>
      </c>
      <c r="C1247" s="676">
        <v>0</v>
      </c>
      <c r="D1247" s="677">
        <v>0</v>
      </c>
      <c r="E1247" s="677">
        <v>0</v>
      </c>
      <c r="F1247" s="677">
        <v>0</v>
      </c>
      <c r="G1247" s="677">
        <v>0</v>
      </c>
      <c r="H1247" s="677">
        <v>0</v>
      </c>
      <c r="I1247" s="677">
        <v>0</v>
      </c>
      <c r="J1247" s="677">
        <v>0</v>
      </c>
      <c r="K1247" s="677">
        <v>0</v>
      </c>
      <c r="L1247" s="677">
        <v>0</v>
      </c>
      <c r="M1247" s="677">
        <v>0</v>
      </c>
      <c r="N1247" s="678">
        <v>0</v>
      </c>
      <c r="O1247" s="657"/>
      <c r="P1247" s="658"/>
      <c r="Q1247" s="658"/>
      <c r="R1247" s="658"/>
      <c r="S1247" s="658"/>
      <c r="T1247" s="658"/>
      <c r="U1247" s="658"/>
      <c r="V1247" s="658"/>
      <c r="W1247" s="658"/>
      <c r="X1247" s="658"/>
      <c r="Y1247" s="658"/>
      <c r="Z1247" s="659"/>
      <c r="AA1247" s="679">
        <v>0</v>
      </c>
      <c r="AB1247" s="677">
        <v>0</v>
      </c>
      <c r="AC1247" s="677">
        <v>0</v>
      </c>
      <c r="AD1247" s="658">
        <v>0</v>
      </c>
      <c r="AE1247" s="658">
        <v>0</v>
      </c>
      <c r="AF1247" s="658"/>
      <c r="AG1247" s="658"/>
      <c r="AH1247" s="658"/>
      <c r="AI1247" s="658"/>
      <c r="AJ1247" s="658"/>
      <c r="AK1247" s="658"/>
      <c r="AL1247" s="658"/>
      <c r="AM1247" s="658"/>
      <c r="AN1247" s="658">
        <v>0</v>
      </c>
      <c r="AO1247" s="658">
        <v>0</v>
      </c>
      <c r="AP1247" s="658">
        <v>0</v>
      </c>
      <c r="AQ1247" s="658">
        <v>0</v>
      </c>
      <c r="AR1247" s="658">
        <v>0</v>
      </c>
      <c r="AS1247" s="658">
        <v>0</v>
      </c>
      <c r="AT1247" s="658">
        <v>0</v>
      </c>
      <c r="AU1247" s="658">
        <v>0</v>
      </c>
      <c r="AV1247" s="676"/>
      <c r="AW1247" s="677"/>
      <c r="AX1247" s="677"/>
      <c r="AY1247" s="677"/>
      <c r="AZ1247" s="677"/>
      <c r="BA1247" s="677"/>
      <c r="BB1247" s="677"/>
      <c r="BC1247" s="677"/>
      <c r="BD1247" s="677"/>
      <c r="BE1247" s="678">
        <v>0</v>
      </c>
      <c r="BF1247" s="417"/>
      <c r="BG1247" s="408"/>
      <c r="BH1247" s="408"/>
      <c r="BI1247" s="408"/>
      <c r="BJ1247" s="408"/>
      <c r="BK1247" s="408"/>
    </row>
    <row r="1248" spans="1:63" s="390" customFormat="1" ht="12.75">
      <c r="A1248" s="410"/>
      <c r="B1248" s="360" t="s">
        <v>370</v>
      </c>
      <c r="C1248" s="676">
        <v>0</v>
      </c>
      <c r="D1248" s="677">
        <v>0</v>
      </c>
      <c r="E1248" s="677">
        <v>0</v>
      </c>
      <c r="F1248" s="677">
        <v>0</v>
      </c>
      <c r="G1248" s="677">
        <v>0</v>
      </c>
      <c r="H1248" s="677">
        <v>0</v>
      </c>
      <c r="I1248" s="677">
        <v>0</v>
      </c>
      <c r="J1248" s="677">
        <v>0</v>
      </c>
      <c r="K1248" s="677">
        <v>0</v>
      </c>
      <c r="L1248" s="677">
        <v>0</v>
      </c>
      <c r="M1248" s="677">
        <v>0</v>
      </c>
      <c r="N1248" s="678">
        <v>0</v>
      </c>
      <c r="O1248" s="657"/>
      <c r="P1248" s="658"/>
      <c r="Q1248" s="658"/>
      <c r="R1248" s="658"/>
      <c r="S1248" s="658"/>
      <c r="T1248" s="658"/>
      <c r="U1248" s="658"/>
      <c r="V1248" s="658"/>
      <c r="W1248" s="658"/>
      <c r="X1248" s="658"/>
      <c r="Y1248" s="658"/>
      <c r="Z1248" s="659"/>
      <c r="AA1248" s="679">
        <v>0</v>
      </c>
      <c r="AB1248" s="677">
        <v>0</v>
      </c>
      <c r="AC1248" s="677">
        <v>0</v>
      </c>
      <c r="AD1248" s="658">
        <v>0</v>
      </c>
      <c r="AE1248" s="658">
        <v>0</v>
      </c>
      <c r="AF1248" s="658"/>
      <c r="AG1248" s="658"/>
      <c r="AH1248" s="658"/>
      <c r="AI1248" s="658"/>
      <c r="AJ1248" s="658"/>
      <c r="AK1248" s="658"/>
      <c r="AL1248" s="658"/>
      <c r="AM1248" s="658"/>
      <c r="AN1248" s="658">
        <v>0</v>
      </c>
      <c r="AO1248" s="658">
        <v>0</v>
      </c>
      <c r="AP1248" s="658">
        <v>0</v>
      </c>
      <c r="AQ1248" s="658">
        <v>0</v>
      </c>
      <c r="AR1248" s="658">
        <v>0</v>
      </c>
      <c r="AS1248" s="658">
        <v>0</v>
      </c>
      <c r="AT1248" s="658">
        <v>0</v>
      </c>
      <c r="AU1248" s="658">
        <v>0</v>
      </c>
      <c r="AV1248" s="676"/>
      <c r="AW1248" s="677"/>
      <c r="AX1248" s="677"/>
      <c r="AY1248" s="677"/>
      <c r="AZ1248" s="677"/>
      <c r="BA1248" s="677"/>
      <c r="BB1248" s="677"/>
      <c r="BC1248" s="677"/>
      <c r="BD1248" s="677"/>
      <c r="BE1248" s="678">
        <v>0</v>
      </c>
      <c r="BF1248" s="417"/>
      <c r="BG1248" s="408"/>
      <c r="BH1248" s="408"/>
      <c r="BI1248" s="408"/>
      <c r="BJ1248" s="408"/>
      <c r="BK1248" s="408"/>
    </row>
    <row r="1249" spans="1:63" s="390" customFormat="1" ht="12.75">
      <c r="A1249" s="410"/>
      <c r="B1249" s="360" t="s">
        <v>371</v>
      </c>
      <c r="C1249" s="676">
        <v>0</v>
      </c>
      <c r="D1249" s="677">
        <v>0</v>
      </c>
      <c r="E1249" s="677">
        <v>0</v>
      </c>
      <c r="F1249" s="677">
        <v>0</v>
      </c>
      <c r="G1249" s="677">
        <v>0</v>
      </c>
      <c r="H1249" s="677">
        <v>0</v>
      </c>
      <c r="I1249" s="677">
        <v>0</v>
      </c>
      <c r="J1249" s="677">
        <v>0</v>
      </c>
      <c r="K1249" s="677">
        <v>0</v>
      </c>
      <c r="L1249" s="677">
        <v>0</v>
      </c>
      <c r="M1249" s="677">
        <v>0</v>
      </c>
      <c r="N1249" s="678">
        <v>0</v>
      </c>
      <c r="O1249" s="657"/>
      <c r="P1249" s="658"/>
      <c r="Q1249" s="658"/>
      <c r="R1249" s="658"/>
      <c r="S1249" s="658"/>
      <c r="T1249" s="658"/>
      <c r="U1249" s="658"/>
      <c r="V1249" s="658"/>
      <c r="W1249" s="658"/>
      <c r="X1249" s="658"/>
      <c r="Y1249" s="658"/>
      <c r="Z1249" s="659"/>
      <c r="AA1249" s="679">
        <v>0</v>
      </c>
      <c r="AB1249" s="677">
        <v>0</v>
      </c>
      <c r="AC1249" s="677">
        <v>0</v>
      </c>
      <c r="AD1249" s="658">
        <v>0</v>
      </c>
      <c r="AE1249" s="658">
        <v>0</v>
      </c>
      <c r="AF1249" s="658"/>
      <c r="AG1249" s="658"/>
      <c r="AH1249" s="658"/>
      <c r="AI1249" s="658"/>
      <c r="AJ1249" s="658"/>
      <c r="AK1249" s="658"/>
      <c r="AL1249" s="658"/>
      <c r="AM1249" s="658"/>
      <c r="AN1249" s="658">
        <v>0</v>
      </c>
      <c r="AO1249" s="658">
        <v>0</v>
      </c>
      <c r="AP1249" s="658">
        <v>0</v>
      </c>
      <c r="AQ1249" s="658">
        <v>0</v>
      </c>
      <c r="AR1249" s="658">
        <v>0</v>
      </c>
      <c r="AS1249" s="658">
        <v>0</v>
      </c>
      <c r="AT1249" s="658">
        <v>0</v>
      </c>
      <c r="AU1249" s="658">
        <v>0</v>
      </c>
      <c r="AV1249" s="676"/>
      <c r="AW1249" s="677"/>
      <c r="AX1249" s="677"/>
      <c r="AY1249" s="677"/>
      <c r="AZ1249" s="677"/>
      <c r="BA1249" s="677"/>
      <c r="BB1249" s="677"/>
      <c r="BC1249" s="677"/>
      <c r="BD1249" s="677"/>
      <c r="BE1249" s="678">
        <v>0</v>
      </c>
      <c r="BF1249" s="417"/>
      <c r="BG1249" s="408"/>
      <c r="BH1249" s="408"/>
      <c r="BI1249" s="408"/>
      <c r="BJ1249" s="408"/>
      <c r="BK1249" s="408"/>
    </row>
    <row r="1250" spans="1:63" s="390" customFormat="1" ht="12.75">
      <c r="A1250" s="410"/>
      <c r="B1250" s="360" t="s">
        <v>372</v>
      </c>
      <c r="C1250" s="676">
        <v>0</v>
      </c>
      <c r="D1250" s="677">
        <v>0</v>
      </c>
      <c r="E1250" s="677">
        <v>0</v>
      </c>
      <c r="F1250" s="677">
        <v>0</v>
      </c>
      <c r="G1250" s="677">
        <v>0</v>
      </c>
      <c r="H1250" s="677">
        <v>0</v>
      </c>
      <c r="I1250" s="677">
        <v>0</v>
      </c>
      <c r="J1250" s="677">
        <v>0</v>
      </c>
      <c r="K1250" s="677">
        <v>0</v>
      </c>
      <c r="L1250" s="677">
        <v>0</v>
      </c>
      <c r="M1250" s="677">
        <v>0</v>
      </c>
      <c r="N1250" s="678">
        <v>0</v>
      </c>
      <c r="O1250" s="657"/>
      <c r="P1250" s="658"/>
      <c r="Q1250" s="658"/>
      <c r="R1250" s="658"/>
      <c r="S1250" s="658"/>
      <c r="T1250" s="658"/>
      <c r="U1250" s="658"/>
      <c r="V1250" s="658"/>
      <c r="W1250" s="658"/>
      <c r="X1250" s="658"/>
      <c r="Y1250" s="658"/>
      <c r="Z1250" s="659"/>
      <c r="AA1250" s="679">
        <v>0</v>
      </c>
      <c r="AB1250" s="677">
        <v>0</v>
      </c>
      <c r="AC1250" s="677">
        <v>0</v>
      </c>
      <c r="AD1250" s="658">
        <v>0</v>
      </c>
      <c r="AE1250" s="658">
        <v>0</v>
      </c>
      <c r="AF1250" s="658"/>
      <c r="AG1250" s="658"/>
      <c r="AH1250" s="658"/>
      <c r="AI1250" s="658"/>
      <c r="AJ1250" s="658"/>
      <c r="AK1250" s="658"/>
      <c r="AL1250" s="658"/>
      <c r="AM1250" s="658"/>
      <c r="AN1250" s="658">
        <v>0</v>
      </c>
      <c r="AO1250" s="658">
        <v>0</v>
      </c>
      <c r="AP1250" s="658">
        <v>0</v>
      </c>
      <c r="AQ1250" s="658">
        <v>0</v>
      </c>
      <c r="AR1250" s="658">
        <v>0</v>
      </c>
      <c r="AS1250" s="658">
        <v>0</v>
      </c>
      <c r="AT1250" s="658">
        <v>0</v>
      </c>
      <c r="AU1250" s="658">
        <v>0</v>
      </c>
      <c r="AV1250" s="676"/>
      <c r="AW1250" s="677"/>
      <c r="AX1250" s="677"/>
      <c r="AY1250" s="677"/>
      <c r="AZ1250" s="677"/>
      <c r="BA1250" s="677"/>
      <c r="BB1250" s="677"/>
      <c r="BC1250" s="677"/>
      <c r="BD1250" s="677"/>
      <c r="BE1250" s="678">
        <v>0</v>
      </c>
      <c r="BF1250" s="417"/>
      <c r="BG1250" s="408"/>
      <c r="BH1250" s="408"/>
      <c r="BI1250" s="408"/>
      <c r="BJ1250" s="408"/>
      <c r="BK1250" s="408"/>
    </row>
    <row r="1251" spans="1:63" s="390" customFormat="1" ht="12.75">
      <c r="A1251" s="410"/>
      <c r="B1251" s="360" t="s">
        <v>373</v>
      </c>
      <c r="C1251" s="676">
        <v>0</v>
      </c>
      <c r="D1251" s="677">
        <v>0</v>
      </c>
      <c r="E1251" s="677">
        <v>0</v>
      </c>
      <c r="F1251" s="677">
        <v>0</v>
      </c>
      <c r="G1251" s="677">
        <v>0</v>
      </c>
      <c r="H1251" s="677">
        <v>0</v>
      </c>
      <c r="I1251" s="677">
        <v>0</v>
      </c>
      <c r="J1251" s="677">
        <v>0</v>
      </c>
      <c r="K1251" s="677">
        <v>0</v>
      </c>
      <c r="L1251" s="677">
        <v>5</v>
      </c>
      <c r="M1251" s="677">
        <v>0</v>
      </c>
      <c r="N1251" s="678">
        <v>5</v>
      </c>
      <c r="O1251" s="657">
        <v>0</v>
      </c>
      <c r="P1251" s="658">
        <v>0</v>
      </c>
      <c r="Q1251" s="658">
        <v>0</v>
      </c>
      <c r="R1251" s="658">
        <v>0</v>
      </c>
      <c r="S1251" s="658">
        <v>0</v>
      </c>
      <c r="T1251" s="658">
        <v>0</v>
      </c>
      <c r="U1251" s="658">
        <v>0</v>
      </c>
      <c r="V1251" s="658">
        <v>0</v>
      </c>
      <c r="W1251" s="658">
        <v>0</v>
      </c>
      <c r="X1251" s="658">
        <v>0</v>
      </c>
      <c r="Y1251" s="658">
        <v>0</v>
      </c>
      <c r="Z1251" s="659">
        <v>0</v>
      </c>
      <c r="AA1251" s="679">
        <v>49.743327469999997</v>
      </c>
      <c r="AB1251" s="677">
        <v>0</v>
      </c>
      <c r="AC1251" s="677">
        <v>0</v>
      </c>
      <c r="AD1251" s="658">
        <v>0</v>
      </c>
      <c r="AE1251" s="658">
        <v>0</v>
      </c>
      <c r="AF1251" s="658"/>
      <c r="AG1251" s="658"/>
      <c r="AH1251" s="658"/>
      <c r="AI1251" s="658"/>
      <c r="AJ1251" s="658"/>
      <c r="AK1251" s="658"/>
      <c r="AL1251" s="658"/>
      <c r="AM1251" s="658"/>
      <c r="AN1251" s="658">
        <v>0</v>
      </c>
      <c r="AO1251" s="658">
        <v>0</v>
      </c>
      <c r="AP1251" s="658">
        <v>0</v>
      </c>
      <c r="AQ1251" s="658">
        <v>0</v>
      </c>
      <c r="AR1251" s="658">
        <v>0</v>
      </c>
      <c r="AS1251" s="658">
        <v>5</v>
      </c>
      <c r="AT1251" s="658">
        <v>0</v>
      </c>
      <c r="AU1251" s="658">
        <v>5</v>
      </c>
      <c r="AV1251" s="676">
        <v>0</v>
      </c>
      <c r="AW1251" s="677">
        <v>0</v>
      </c>
      <c r="AX1251" s="677">
        <v>0</v>
      </c>
      <c r="AY1251" s="677">
        <v>0</v>
      </c>
      <c r="AZ1251" s="677">
        <v>0</v>
      </c>
      <c r="BA1251" s="677">
        <v>0</v>
      </c>
      <c r="BB1251" s="677">
        <v>0</v>
      </c>
      <c r="BC1251" s="677">
        <v>0</v>
      </c>
      <c r="BD1251" s="677">
        <v>49.743327469999997</v>
      </c>
      <c r="BE1251" s="678">
        <v>49.743327469999997</v>
      </c>
      <c r="BF1251" s="417"/>
      <c r="BG1251" s="408"/>
      <c r="BH1251" s="408"/>
      <c r="BI1251" s="408"/>
      <c r="BJ1251" s="408"/>
      <c r="BK1251" s="408"/>
    </row>
    <row r="1252" spans="1:63" s="390" customFormat="1" ht="12.75">
      <c r="A1252" s="410"/>
      <c r="B1252" s="360" t="s">
        <v>374</v>
      </c>
      <c r="C1252" s="676">
        <v>0</v>
      </c>
      <c r="D1252" s="677">
        <v>0</v>
      </c>
      <c r="E1252" s="677">
        <v>0</v>
      </c>
      <c r="F1252" s="677">
        <v>0</v>
      </c>
      <c r="G1252" s="677">
        <v>0</v>
      </c>
      <c r="H1252" s="677">
        <v>0</v>
      </c>
      <c r="I1252" s="677">
        <v>0</v>
      </c>
      <c r="J1252" s="677">
        <v>0</v>
      </c>
      <c r="K1252" s="677">
        <v>0</v>
      </c>
      <c r="L1252" s="677">
        <v>0</v>
      </c>
      <c r="M1252" s="677">
        <v>0</v>
      </c>
      <c r="N1252" s="678">
        <v>0</v>
      </c>
      <c r="O1252" s="657"/>
      <c r="P1252" s="658"/>
      <c r="Q1252" s="658"/>
      <c r="R1252" s="658"/>
      <c r="S1252" s="658"/>
      <c r="T1252" s="658"/>
      <c r="U1252" s="658"/>
      <c r="V1252" s="658"/>
      <c r="W1252" s="658"/>
      <c r="X1252" s="658"/>
      <c r="Y1252" s="658"/>
      <c r="Z1252" s="659"/>
      <c r="AA1252" s="679">
        <v>0</v>
      </c>
      <c r="AB1252" s="677">
        <v>0</v>
      </c>
      <c r="AC1252" s="677">
        <v>0</v>
      </c>
      <c r="AD1252" s="658">
        <v>0</v>
      </c>
      <c r="AE1252" s="658">
        <v>0</v>
      </c>
      <c r="AF1252" s="658"/>
      <c r="AG1252" s="658"/>
      <c r="AH1252" s="658"/>
      <c r="AI1252" s="658"/>
      <c r="AJ1252" s="658"/>
      <c r="AK1252" s="658"/>
      <c r="AL1252" s="658"/>
      <c r="AM1252" s="658"/>
      <c r="AN1252" s="658">
        <v>0</v>
      </c>
      <c r="AO1252" s="658">
        <v>0</v>
      </c>
      <c r="AP1252" s="658">
        <v>0</v>
      </c>
      <c r="AQ1252" s="658">
        <v>0</v>
      </c>
      <c r="AR1252" s="658">
        <v>0</v>
      </c>
      <c r="AS1252" s="658">
        <v>0</v>
      </c>
      <c r="AT1252" s="658">
        <v>0</v>
      </c>
      <c r="AU1252" s="658">
        <v>0</v>
      </c>
      <c r="AV1252" s="676"/>
      <c r="AW1252" s="677"/>
      <c r="AX1252" s="677"/>
      <c r="AY1252" s="677"/>
      <c r="AZ1252" s="677"/>
      <c r="BA1252" s="677"/>
      <c r="BB1252" s="677"/>
      <c r="BC1252" s="677"/>
      <c r="BD1252" s="677"/>
      <c r="BE1252" s="678">
        <v>0</v>
      </c>
      <c r="BF1252" s="417"/>
      <c r="BG1252" s="408"/>
      <c r="BH1252" s="408"/>
      <c r="BI1252" s="408"/>
      <c r="BJ1252" s="408"/>
      <c r="BK1252" s="408"/>
    </row>
    <row r="1253" spans="1:63" s="390" customFormat="1" ht="12.75">
      <c r="A1253" s="410"/>
      <c r="B1253" s="360" t="s">
        <v>375</v>
      </c>
      <c r="C1253" s="676">
        <v>0</v>
      </c>
      <c r="D1253" s="677">
        <v>0</v>
      </c>
      <c r="E1253" s="677">
        <v>0</v>
      </c>
      <c r="F1253" s="677">
        <v>0</v>
      </c>
      <c r="G1253" s="677">
        <v>0</v>
      </c>
      <c r="H1253" s="677">
        <v>0</v>
      </c>
      <c r="I1253" s="677">
        <v>0</v>
      </c>
      <c r="J1253" s="677">
        <v>0</v>
      </c>
      <c r="K1253" s="677">
        <v>0</v>
      </c>
      <c r="L1253" s="677">
        <v>5</v>
      </c>
      <c r="M1253" s="677">
        <v>0</v>
      </c>
      <c r="N1253" s="678">
        <v>5</v>
      </c>
      <c r="O1253" s="657"/>
      <c r="P1253" s="658"/>
      <c r="Q1253" s="658"/>
      <c r="R1253" s="658"/>
      <c r="S1253" s="658"/>
      <c r="T1253" s="658"/>
      <c r="U1253" s="658"/>
      <c r="V1253" s="658"/>
      <c r="W1253" s="658"/>
      <c r="X1253" s="658"/>
      <c r="Y1253" s="658"/>
      <c r="Z1253" s="659"/>
      <c r="AA1253" s="679">
        <v>49.743327469999997</v>
      </c>
      <c r="AB1253" s="677">
        <v>0</v>
      </c>
      <c r="AC1253" s="677">
        <v>0</v>
      </c>
      <c r="AD1253" s="658">
        <v>0</v>
      </c>
      <c r="AE1253" s="658">
        <v>0</v>
      </c>
      <c r="AF1253" s="658"/>
      <c r="AG1253" s="658"/>
      <c r="AH1253" s="658"/>
      <c r="AI1253" s="658"/>
      <c r="AJ1253" s="658"/>
      <c r="AK1253" s="658"/>
      <c r="AL1253" s="658"/>
      <c r="AM1253" s="658"/>
      <c r="AN1253" s="658">
        <v>0</v>
      </c>
      <c r="AO1253" s="658">
        <v>0</v>
      </c>
      <c r="AP1253" s="658">
        <v>0</v>
      </c>
      <c r="AQ1253" s="658">
        <v>0</v>
      </c>
      <c r="AR1253" s="658">
        <v>0</v>
      </c>
      <c r="AS1253" s="658">
        <v>5</v>
      </c>
      <c r="AT1253" s="658">
        <v>0</v>
      </c>
      <c r="AU1253" s="658">
        <v>5</v>
      </c>
      <c r="AV1253" s="676"/>
      <c r="AW1253" s="677"/>
      <c r="AX1253" s="677"/>
      <c r="AY1253" s="677"/>
      <c r="AZ1253" s="677"/>
      <c r="BA1253" s="677"/>
      <c r="BB1253" s="677"/>
      <c r="BC1253" s="677"/>
      <c r="BD1253" s="677">
        <v>49.743327469999997</v>
      </c>
      <c r="BE1253" s="678">
        <v>49.743327469999997</v>
      </c>
      <c r="BF1253" s="417"/>
      <c r="BG1253" s="408"/>
      <c r="BH1253" s="408"/>
      <c r="BI1253" s="408"/>
      <c r="BJ1253" s="408"/>
      <c r="BK1253" s="408"/>
    </row>
    <row r="1254" spans="1:63" s="390" customFormat="1" ht="12.75">
      <c r="A1254" s="410"/>
      <c r="B1254" s="360" t="s">
        <v>376</v>
      </c>
      <c r="C1254" s="676">
        <v>0</v>
      </c>
      <c r="D1254" s="677">
        <v>0</v>
      </c>
      <c r="E1254" s="677">
        <v>0</v>
      </c>
      <c r="F1254" s="677">
        <v>0</v>
      </c>
      <c r="G1254" s="677">
        <v>0</v>
      </c>
      <c r="H1254" s="677">
        <v>0</v>
      </c>
      <c r="I1254" s="677">
        <v>0</v>
      </c>
      <c r="J1254" s="677">
        <v>0</v>
      </c>
      <c r="K1254" s="677">
        <v>0</v>
      </c>
      <c r="L1254" s="677">
        <v>0</v>
      </c>
      <c r="M1254" s="677">
        <v>0</v>
      </c>
      <c r="N1254" s="678">
        <v>0</v>
      </c>
      <c r="O1254" s="657"/>
      <c r="P1254" s="658"/>
      <c r="Q1254" s="658"/>
      <c r="R1254" s="658"/>
      <c r="S1254" s="658"/>
      <c r="T1254" s="658"/>
      <c r="U1254" s="658"/>
      <c r="V1254" s="658"/>
      <c r="W1254" s="658"/>
      <c r="X1254" s="658"/>
      <c r="Y1254" s="658"/>
      <c r="Z1254" s="659"/>
      <c r="AA1254" s="679">
        <v>0</v>
      </c>
      <c r="AB1254" s="677">
        <v>0</v>
      </c>
      <c r="AC1254" s="677">
        <v>0</v>
      </c>
      <c r="AD1254" s="658">
        <v>0</v>
      </c>
      <c r="AE1254" s="658">
        <v>0</v>
      </c>
      <c r="AF1254" s="658"/>
      <c r="AG1254" s="658"/>
      <c r="AH1254" s="658"/>
      <c r="AI1254" s="658"/>
      <c r="AJ1254" s="658"/>
      <c r="AK1254" s="658"/>
      <c r="AL1254" s="658"/>
      <c r="AM1254" s="658"/>
      <c r="AN1254" s="658">
        <v>0</v>
      </c>
      <c r="AO1254" s="658">
        <v>0</v>
      </c>
      <c r="AP1254" s="658">
        <v>0</v>
      </c>
      <c r="AQ1254" s="658">
        <v>0</v>
      </c>
      <c r="AR1254" s="658">
        <v>0</v>
      </c>
      <c r="AS1254" s="658">
        <v>0</v>
      </c>
      <c r="AT1254" s="658">
        <v>0</v>
      </c>
      <c r="AU1254" s="658">
        <v>0</v>
      </c>
      <c r="AV1254" s="676"/>
      <c r="AW1254" s="677"/>
      <c r="AX1254" s="677"/>
      <c r="AY1254" s="677"/>
      <c r="AZ1254" s="677"/>
      <c r="BA1254" s="677"/>
      <c r="BB1254" s="677"/>
      <c r="BC1254" s="677"/>
      <c r="BD1254" s="677"/>
      <c r="BE1254" s="678">
        <v>0</v>
      </c>
      <c r="BF1254" s="417"/>
      <c r="BG1254" s="408"/>
      <c r="BH1254" s="408"/>
      <c r="BI1254" s="408"/>
      <c r="BJ1254" s="408"/>
      <c r="BK1254" s="408"/>
    </row>
    <row r="1255" spans="1:63" s="390" customFormat="1" ht="12.75">
      <c r="A1255" s="410"/>
      <c r="B1255" s="360" t="s">
        <v>377</v>
      </c>
      <c r="C1255" s="676">
        <v>0</v>
      </c>
      <c r="D1255" s="677">
        <v>0</v>
      </c>
      <c r="E1255" s="677">
        <v>0</v>
      </c>
      <c r="F1255" s="677">
        <v>0</v>
      </c>
      <c r="G1255" s="677">
        <v>0</v>
      </c>
      <c r="H1255" s="677">
        <v>0</v>
      </c>
      <c r="I1255" s="677">
        <v>0</v>
      </c>
      <c r="J1255" s="677">
        <v>0</v>
      </c>
      <c r="K1255" s="677">
        <v>0</v>
      </c>
      <c r="L1255" s="677">
        <v>0</v>
      </c>
      <c r="M1255" s="677">
        <v>0</v>
      </c>
      <c r="N1255" s="678">
        <v>0</v>
      </c>
      <c r="O1255" s="657"/>
      <c r="P1255" s="658"/>
      <c r="Q1255" s="658"/>
      <c r="R1255" s="658"/>
      <c r="S1255" s="658"/>
      <c r="T1255" s="658"/>
      <c r="U1255" s="658"/>
      <c r="V1255" s="658"/>
      <c r="W1255" s="658"/>
      <c r="X1255" s="658"/>
      <c r="Y1255" s="658"/>
      <c r="Z1255" s="659"/>
      <c r="AA1255" s="679">
        <v>0</v>
      </c>
      <c r="AB1255" s="677">
        <v>0</v>
      </c>
      <c r="AC1255" s="677">
        <v>0</v>
      </c>
      <c r="AD1255" s="658">
        <v>0</v>
      </c>
      <c r="AE1255" s="658">
        <v>0</v>
      </c>
      <c r="AF1255" s="658"/>
      <c r="AG1255" s="658"/>
      <c r="AH1255" s="658"/>
      <c r="AI1255" s="658"/>
      <c r="AJ1255" s="658"/>
      <c r="AK1255" s="658"/>
      <c r="AL1255" s="658"/>
      <c r="AM1255" s="658"/>
      <c r="AN1255" s="658">
        <v>0</v>
      </c>
      <c r="AO1255" s="658">
        <v>0</v>
      </c>
      <c r="AP1255" s="658">
        <v>0</v>
      </c>
      <c r="AQ1255" s="658">
        <v>0</v>
      </c>
      <c r="AR1255" s="658">
        <v>0</v>
      </c>
      <c r="AS1255" s="658">
        <v>0</v>
      </c>
      <c r="AT1255" s="658">
        <v>0</v>
      </c>
      <c r="AU1255" s="658">
        <v>0</v>
      </c>
      <c r="AV1255" s="676"/>
      <c r="AW1255" s="677"/>
      <c r="AX1255" s="677"/>
      <c r="AY1255" s="677"/>
      <c r="AZ1255" s="677"/>
      <c r="BA1255" s="677"/>
      <c r="BB1255" s="677"/>
      <c r="BC1255" s="677"/>
      <c r="BD1255" s="677"/>
      <c r="BE1255" s="678">
        <v>0</v>
      </c>
      <c r="BF1255" s="417"/>
      <c r="BG1255" s="408"/>
      <c r="BH1255" s="408"/>
      <c r="BI1255" s="408"/>
      <c r="BJ1255" s="408"/>
      <c r="BK1255" s="408"/>
    </row>
    <row r="1256" spans="1:63" s="390" customFormat="1" ht="12.75">
      <c r="A1256" s="410"/>
      <c r="B1256" s="360" t="s">
        <v>67</v>
      </c>
      <c r="C1256" s="676">
        <v>0</v>
      </c>
      <c r="D1256" s="677">
        <v>0</v>
      </c>
      <c r="E1256" s="677">
        <v>0</v>
      </c>
      <c r="F1256" s="677">
        <v>0</v>
      </c>
      <c r="G1256" s="677">
        <v>0</v>
      </c>
      <c r="H1256" s="677">
        <v>0</v>
      </c>
      <c r="I1256" s="677">
        <v>0</v>
      </c>
      <c r="J1256" s="677">
        <v>0</v>
      </c>
      <c r="K1256" s="677">
        <v>0</v>
      </c>
      <c r="L1256" s="677">
        <v>0</v>
      </c>
      <c r="M1256" s="677">
        <v>0</v>
      </c>
      <c r="N1256" s="678">
        <v>0</v>
      </c>
      <c r="O1256" s="657"/>
      <c r="P1256" s="658"/>
      <c r="Q1256" s="658"/>
      <c r="R1256" s="658"/>
      <c r="S1256" s="658"/>
      <c r="T1256" s="658"/>
      <c r="U1256" s="658"/>
      <c r="V1256" s="658"/>
      <c r="W1256" s="658"/>
      <c r="X1256" s="658"/>
      <c r="Y1256" s="658"/>
      <c r="Z1256" s="659"/>
      <c r="AA1256" s="679">
        <v>0</v>
      </c>
      <c r="AB1256" s="677">
        <v>0</v>
      </c>
      <c r="AC1256" s="677">
        <v>0</v>
      </c>
      <c r="AD1256" s="658">
        <v>0</v>
      </c>
      <c r="AE1256" s="658">
        <v>0</v>
      </c>
      <c r="AF1256" s="658"/>
      <c r="AG1256" s="658"/>
      <c r="AH1256" s="658"/>
      <c r="AI1256" s="658"/>
      <c r="AJ1256" s="658"/>
      <c r="AK1256" s="658"/>
      <c r="AL1256" s="658"/>
      <c r="AM1256" s="658"/>
      <c r="AN1256" s="658">
        <v>0</v>
      </c>
      <c r="AO1256" s="658">
        <v>0</v>
      </c>
      <c r="AP1256" s="658">
        <v>0</v>
      </c>
      <c r="AQ1256" s="658">
        <v>0</v>
      </c>
      <c r="AR1256" s="658">
        <v>0</v>
      </c>
      <c r="AS1256" s="658">
        <v>0</v>
      </c>
      <c r="AT1256" s="658">
        <v>0</v>
      </c>
      <c r="AU1256" s="658">
        <v>0</v>
      </c>
      <c r="AV1256" s="676"/>
      <c r="AW1256" s="677"/>
      <c r="AX1256" s="677"/>
      <c r="AY1256" s="677"/>
      <c r="AZ1256" s="677"/>
      <c r="BA1256" s="677"/>
      <c r="BB1256" s="677"/>
      <c r="BC1256" s="677"/>
      <c r="BD1256" s="677"/>
      <c r="BE1256" s="678">
        <v>0</v>
      </c>
      <c r="BF1256" s="417"/>
      <c r="BG1256" s="408"/>
      <c r="BH1256" s="408"/>
      <c r="BI1256" s="408"/>
      <c r="BJ1256" s="408"/>
      <c r="BK1256" s="408"/>
    </row>
    <row r="1257" spans="1:63" s="416" customFormat="1" ht="38.25">
      <c r="A1257" s="411">
        <v>50</v>
      </c>
      <c r="B1257" s="670" t="s">
        <v>122</v>
      </c>
      <c r="C1257" s="657">
        <v>0</v>
      </c>
      <c r="D1257" s="658">
        <v>0</v>
      </c>
      <c r="E1257" s="658">
        <v>0</v>
      </c>
      <c r="F1257" s="658">
        <v>0</v>
      </c>
      <c r="G1257" s="658">
        <v>0</v>
      </c>
      <c r="H1257" s="658">
        <v>0</v>
      </c>
      <c r="I1257" s="658">
        <v>0</v>
      </c>
      <c r="J1257" s="658">
        <v>0</v>
      </c>
      <c r="K1257" s="658">
        <v>35</v>
      </c>
      <c r="L1257" s="658">
        <v>5.46</v>
      </c>
      <c r="M1257" s="658">
        <v>35</v>
      </c>
      <c r="N1257" s="659">
        <v>5.46</v>
      </c>
      <c r="O1257" s="689">
        <v>0</v>
      </c>
      <c r="P1257" s="690">
        <v>0</v>
      </c>
      <c r="Q1257" s="690">
        <v>0</v>
      </c>
      <c r="R1257" s="690">
        <v>0</v>
      </c>
      <c r="S1257" s="690">
        <v>0</v>
      </c>
      <c r="T1257" s="690">
        <v>0</v>
      </c>
      <c r="U1257" s="690">
        <v>0</v>
      </c>
      <c r="V1257" s="690">
        <v>0</v>
      </c>
      <c r="W1257" s="690">
        <v>0</v>
      </c>
      <c r="X1257" s="690">
        <v>0</v>
      </c>
      <c r="Y1257" s="690">
        <v>0</v>
      </c>
      <c r="Z1257" s="691">
        <v>0</v>
      </c>
      <c r="AA1257" s="674">
        <v>122.54067797000002</v>
      </c>
      <c r="AB1257" s="677">
        <v>0</v>
      </c>
      <c r="AC1257" s="677">
        <v>0</v>
      </c>
      <c r="AD1257" s="690">
        <v>0</v>
      </c>
      <c r="AE1257" s="690">
        <v>0</v>
      </c>
      <c r="AF1257" s="690"/>
      <c r="AG1257" s="690"/>
      <c r="AH1257" s="690"/>
      <c r="AI1257" s="690"/>
      <c r="AJ1257" s="690"/>
      <c r="AK1257" s="690"/>
      <c r="AL1257" s="690"/>
      <c r="AM1257" s="690"/>
      <c r="AN1257" s="690">
        <v>0</v>
      </c>
      <c r="AO1257" s="690">
        <v>0</v>
      </c>
      <c r="AP1257" s="690">
        <v>0</v>
      </c>
      <c r="AQ1257" s="690">
        <v>0</v>
      </c>
      <c r="AR1257" s="690">
        <v>35</v>
      </c>
      <c r="AS1257" s="690">
        <v>5.46</v>
      </c>
      <c r="AT1257" s="690">
        <v>35</v>
      </c>
      <c r="AU1257" s="690">
        <v>5.46</v>
      </c>
      <c r="AV1257" s="657">
        <v>0</v>
      </c>
      <c r="AW1257" s="658">
        <v>0</v>
      </c>
      <c r="AX1257" s="658">
        <v>0</v>
      </c>
      <c r="AY1257" s="658">
        <v>0</v>
      </c>
      <c r="AZ1257" s="658">
        <v>0</v>
      </c>
      <c r="BA1257" s="658">
        <v>0</v>
      </c>
      <c r="BB1257" s="658">
        <v>0</v>
      </c>
      <c r="BC1257" s="658">
        <v>0</v>
      </c>
      <c r="BD1257" s="658">
        <v>122.54067797000002</v>
      </c>
      <c r="BE1257" s="673">
        <v>122.54067797000002</v>
      </c>
      <c r="BF1257" s="417"/>
    </row>
    <row r="1258" spans="1:63" s="390" customFormat="1" ht="12.75">
      <c r="A1258" s="410"/>
      <c r="B1258" s="360" t="s">
        <v>361</v>
      </c>
      <c r="C1258" s="676">
        <v>0</v>
      </c>
      <c r="D1258" s="677">
        <v>0</v>
      </c>
      <c r="E1258" s="677">
        <v>0</v>
      </c>
      <c r="F1258" s="677">
        <v>0</v>
      </c>
      <c r="G1258" s="677">
        <v>0</v>
      </c>
      <c r="H1258" s="677">
        <v>0</v>
      </c>
      <c r="I1258" s="677">
        <v>0</v>
      </c>
      <c r="J1258" s="677">
        <v>0</v>
      </c>
      <c r="K1258" s="677">
        <v>35</v>
      </c>
      <c r="L1258" s="677">
        <v>5.46</v>
      </c>
      <c r="M1258" s="677">
        <v>35</v>
      </c>
      <c r="N1258" s="678">
        <v>5.46</v>
      </c>
      <c r="O1258" s="657">
        <v>0</v>
      </c>
      <c r="P1258" s="658">
        <v>0</v>
      </c>
      <c r="Q1258" s="658">
        <v>0</v>
      </c>
      <c r="R1258" s="658">
        <v>0</v>
      </c>
      <c r="S1258" s="658">
        <v>0</v>
      </c>
      <c r="T1258" s="658">
        <v>0</v>
      </c>
      <c r="U1258" s="658">
        <v>0</v>
      </c>
      <c r="V1258" s="658">
        <v>0</v>
      </c>
      <c r="W1258" s="658">
        <v>0</v>
      </c>
      <c r="X1258" s="658">
        <v>0</v>
      </c>
      <c r="Y1258" s="658">
        <v>0</v>
      </c>
      <c r="Z1258" s="659">
        <v>0</v>
      </c>
      <c r="AA1258" s="679">
        <v>122.54067797000002</v>
      </c>
      <c r="AB1258" s="677">
        <v>0</v>
      </c>
      <c r="AC1258" s="677">
        <v>0</v>
      </c>
      <c r="AD1258" s="658">
        <v>0</v>
      </c>
      <c r="AE1258" s="658">
        <v>0</v>
      </c>
      <c r="AF1258" s="658"/>
      <c r="AG1258" s="658"/>
      <c r="AH1258" s="658"/>
      <c r="AI1258" s="658"/>
      <c r="AJ1258" s="658"/>
      <c r="AK1258" s="658"/>
      <c r="AL1258" s="658"/>
      <c r="AM1258" s="658"/>
      <c r="AN1258" s="658">
        <v>0</v>
      </c>
      <c r="AO1258" s="658">
        <v>0</v>
      </c>
      <c r="AP1258" s="658">
        <v>0</v>
      </c>
      <c r="AQ1258" s="658">
        <v>0</v>
      </c>
      <c r="AR1258" s="658">
        <v>35</v>
      </c>
      <c r="AS1258" s="658">
        <v>5.46</v>
      </c>
      <c r="AT1258" s="658">
        <v>35</v>
      </c>
      <c r="AU1258" s="658">
        <v>5.46</v>
      </c>
      <c r="AV1258" s="676">
        <v>0</v>
      </c>
      <c r="AW1258" s="677">
        <v>0</v>
      </c>
      <c r="AX1258" s="677">
        <v>0</v>
      </c>
      <c r="AY1258" s="677">
        <v>0</v>
      </c>
      <c r="AZ1258" s="677">
        <v>0</v>
      </c>
      <c r="BA1258" s="677">
        <v>0</v>
      </c>
      <c r="BB1258" s="677">
        <v>0</v>
      </c>
      <c r="BC1258" s="677">
        <v>0</v>
      </c>
      <c r="BD1258" s="677">
        <v>122.54067797000002</v>
      </c>
      <c r="BE1258" s="678">
        <v>122.54067797000002</v>
      </c>
      <c r="BF1258" s="417"/>
      <c r="BG1258" s="408"/>
      <c r="BH1258" s="408"/>
      <c r="BI1258" s="408"/>
      <c r="BJ1258" s="408"/>
      <c r="BK1258" s="408"/>
    </row>
    <row r="1259" spans="1:63" s="390" customFormat="1" ht="12.75">
      <c r="A1259" s="410"/>
      <c r="B1259" s="360" t="s">
        <v>362</v>
      </c>
      <c r="C1259" s="676">
        <v>0</v>
      </c>
      <c r="D1259" s="677">
        <v>0</v>
      </c>
      <c r="E1259" s="677">
        <v>0</v>
      </c>
      <c r="F1259" s="677">
        <v>0</v>
      </c>
      <c r="G1259" s="677">
        <v>0</v>
      </c>
      <c r="H1259" s="677">
        <v>0</v>
      </c>
      <c r="I1259" s="677">
        <v>0</v>
      </c>
      <c r="J1259" s="677">
        <v>0</v>
      </c>
      <c r="K1259" s="677">
        <v>35</v>
      </c>
      <c r="L1259" s="677">
        <v>0</v>
      </c>
      <c r="M1259" s="677">
        <v>35</v>
      </c>
      <c r="N1259" s="678">
        <v>0</v>
      </c>
      <c r="O1259" s="657">
        <v>0</v>
      </c>
      <c r="P1259" s="658">
        <v>0</v>
      </c>
      <c r="Q1259" s="658">
        <v>0</v>
      </c>
      <c r="R1259" s="658">
        <v>0</v>
      </c>
      <c r="S1259" s="658">
        <v>0</v>
      </c>
      <c r="T1259" s="658">
        <v>0</v>
      </c>
      <c r="U1259" s="658">
        <v>0</v>
      </c>
      <c r="V1259" s="658">
        <v>0</v>
      </c>
      <c r="W1259" s="658">
        <v>0</v>
      </c>
      <c r="X1259" s="658">
        <v>0</v>
      </c>
      <c r="Y1259" s="658">
        <v>0</v>
      </c>
      <c r="Z1259" s="659">
        <v>0</v>
      </c>
      <c r="AA1259" s="679">
        <v>64.604335270000007</v>
      </c>
      <c r="AB1259" s="677">
        <v>0</v>
      </c>
      <c r="AC1259" s="677">
        <v>0</v>
      </c>
      <c r="AD1259" s="658">
        <v>0</v>
      </c>
      <c r="AE1259" s="658">
        <v>0</v>
      </c>
      <c r="AF1259" s="658"/>
      <c r="AG1259" s="658"/>
      <c r="AH1259" s="658"/>
      <c r="AI1259" s="658"/>
      <c r="AJ1259" s="658"/>
      <c r="AK1259" s="658"/>
      <c r="AL1259" s="658"/>
      <c r="AM1259" s="658"/>
      <c r="AN1259" s="658">
        <v>0</v>
      </c>
      <c r="AO1259" s="658">
        <v>0</v>
      </c>
      <c r="AP1259" s="658">
        <v>0</v>
      </c>
      <c r="AQ1259" s="658">
        <v>0</v>
      </c>
      <c r="AR1259" s="658">
        <v>35</v>
      </c>
      <c r="AS1259" s="658">
        <v>0</v>
      </c>
      <c r="AT1259" s="658">
        <v>35</v>
      </c>
      <c r="AU1259" s="658">
        <v>0</v>
      </c>
      <c r="AV1259" s="676">
        <v>0</v>
      </c>
      <c r="AW1259" s="677">
        <v>0</v>
      </c>
      <c r="AX1259" s="677">
        <v>0</v>
      </c>
      <c r="AY1259" s="677">
        <v>0</v>
      </c>
      <c r="AZ1259" s="677">
        <v>0</v>
      </c>
      <c r="BA1259" s="677">
        <v>0</v>
      </c>
      <c r="BB1259" s="677">
        <v>0</v>
      </c>
      <c r="BC1259" s="677">
        <v>0</v>
      </c>
      <c r="BD1259" s="677">
        <v>64.604335270000007</v>
      </c>
      <c r="BE1259" s="678">
        <v>64.604335270000007</v>
      </c>
      <c r="BF1259" s="417"/>
      <c r="BG1259" s="408"/>
      <c r="BH1259" s="408"/>
      <c r="BI1259" s="408"/>
      <c r="BJ1259" s="408"/>
      <c r="BK1259" s="408"/>
    </row>
    <row r="1260" spans="1:63" s="390" customFormat="1" ht="12.75">
      <c r="A1260" s="410"/>
      <c r="B1260" s="360" t="s">
        <v>363</v>
      </c>
      <c r="C1260" s="676">
        <v>0</v>
      </c>
      <c r="D1260" s="677">
        <v>0</v>
      </c>
      <c r="E1260" s="677">
        <v>0</v>
      </c>
      <c r="F1260" s="677">
        <v>0</v>
      </c>
      <c r="G1260" s="677">
        <v>0</v>
      </c>
      <c r="H1260" s="677">
        <v>0</v>
      </c>
      <c r="I1260" s="677">
        <v>0</v>
      </c>
      <c r="J1260" s="677">
        <v>0</v>
      </c>
      <c r="K1260" s="677">
        <v>35</v>
      </c>
      <c r="L1260" s="677">
        <v>0</v>
      </c>
      <c r="M1260" s="677">
        <v>35</v>
      </c>
      <c r="N1260" s="678">
        <v>0</v>
      </c>
      <c r="O1260" s="657">
        <v>0</v>
      </c>
      <c r="P1260" s="658">
        <v>0</v>
      </c>
      <c r="Q1260" s="658">
        <v>0</v>
      </c>
      <c r="R1260" s="658">
        <v>0</v>
      </c>
      <c r="S1260" s="658">
        <v>0</v>
      </c>
      <c r="T1260" s="658">
        <v>0</v>
      </c>
      <c r="U1260" s="658">
        <v>0</v>
      </c>
      <c r="V1260" s="658">
        <v>0</v>
      </c>
      <c r="W1260" s="658">
        <v>0</v>
      </c>
      <c r="X1260" s="658">
        <v>0</v>
      </c>
      <c r="Y1260" s="658">
        <v>0</v>
      </c>
      <c r="Z1260" s="659">
        <v>0</v>
      </c>
      <c r="AA1260" s="679">
        <v>64.604335270000007</v>
      </c>
      <c r="AB1260" s="677">
        <v>0</v>
      </c>
      <c r="AC1260" s="677">
        <v>0</v>
      </c>
      <c r="AD1260" s="658">
        <v>0</v>
      </c>
      <c r="AE1260" s="658">
        <v>0</v>
      </c>
      <c r="AF1260" s="658"/>
      <c r="AG1260" s="658"/>
      <c r="AH1260" s="658"/>
      <c r="AI1260" s="658"/>
      <c r="AJ1260" s="658"/>
      <c r="AK1260" s="658"/>
      <c r="AL1260" s="658"/>
      <c r="AM1260" s="658"/>
      <c r="AN1260" s="658">
        <v>0</v>
      </c>
      <c r="AO1260" s="658">
        <v>0</v>
      </c>
      <c r="AP1260" s="658">
        <v>0</v>
      </c>
      <c r="AQ1260" s="658">
        <v>0</v>
      </c>
      <c r="AR1260" s="658">
        <v>35</v>
      </c>
      <c r="AS1260" s="658">
        <v>0</v>
      </c>
      <c r="AT1260" s="658">
        <v>35</v>
      </c>
      <c r="AU1260" s="658">
        <v>0</v>
      </c>
      <c r="AV1260" s="676">
        <v>0</v>
      </c>
      <c r="AW1260" s="677">
        <v>0</v>
      </c>
      <c r="AX1260" s="677">
        <v>0</v>
      </c>
      <c r="AY1260" s="677">
        <v>0</v>
      </c>
      <c r="AZ1260" s="677">
        <v>0</v>
      </c>
      <c r="BA1260" s="677">
        <v>0</v>
      </c>
      <c r="BB1260" s="677">
        <v>0</v>
      </c>
      <c r="BC1260" s="677">
        <v>0</v>
      </c>
      <c r="BD1260" s="677">
        <v>64.604335270000007</v>
      </c>
      <c r="BE1260" s="678">
        <v>64.604335270000007</v>
      </c>
      <c r="BF1260" s="417"/>
      <c r="BG1260" s="408"/>
      <c r="BH1260" s="408"/>
      <c r="BI1260" s="408"/>
      <c r="BJ1260" s="408"/>
      <c r="BK1260" s="408"/>
    </row>
    <row r="1261" spans="1:63" s="390" customFormat="1" ht="12.75">
      <c r="A1261" s="410"/>
      <c r="B1261" s="360" t="s">
        <v>364</v>
      </c>
      <c r="C1261" s="676">
        <v>0</v>
      </c>
      <c r="D1261" s="677">
        <v>0</v>
      </c>
      <c r="E1261" s="677">
        <v>0</v>
      </c>
      <c r="F1261" s="677">
        <v>0</v>
      </c>
      <c r="G1261" s="677">
        <v>0</v>
      </c>
      <c r="H1261" s="677">
        <v>0</v>
      </c>
      <c r="I1261" s="677">
        <v>0</v>
      </c>
      <c r="J1261" s="677">
        <v>0</v>
      </c>
      <c r="K1261" s="677">
        <v>0</v>
      </c>
      <c r="L1261" s="677">
        <v>0</v>
      </c>
      <c r="M1261" s="677">
        <v>0</v>
      </c>
      <c r="N1261" s="678">
        <v>0</v>
      </c>
      <c r="O1261" s="657"/>
      <c r="P1261" s="658"/>
      <c r="Q1261" s="658"/>
      <c r="R1261" s="658"/>
      <c r="S1261" s="658"/>
      <c r="T1261" s="658"/>
      <c r="U1261" s="658"/>
      <c r="V1261" s="658"/>
      <c r="W1261" s="658"/>
      <c r="X1261" s="658"/>
      <c r="Y1261" s="658"/>
      <c r="Z1261" s="659"/>
      <c r="AA1261" s="679">
        <v>0</v>
      </c>
      <c r="AB1261" s="677">
        <v>0</v>
      </c>
      <c r="AC1261" s="677">
        <v>0</v>
      </c>
      <c r="AD1261" s="658">
        <v>0</v>
      </c>
      <c r="AE1261" s="658">
        <v>0</v>
      </c>
      <c r="AF1261" s="658"/>
      <c r="AG1261" s="658"/>
      <c r="AH1261" s="658"/>
      <c r="AI1261" s="658"/>
      <c r="AJ1261" s="658"/>
      <c r="AK1261" s="658"/>
      <c r="AL1261" s="658"/>
      <c r="AM1261" s="658"/>
      <c r="AN1261" s="658">
        <v>0</v>
      </c>
      <c r="AO1261" s="658">
        <v>0</v>
      </c>
      <c r="AP1261" s="658">
        <v>0</v>
      </c>
      <c r="AQ1261" s="658">
        <v>0</v>
      </c>
      <c r="AR1261" s="658">
        <v>0</v>
      </c>
      <c r="AS1261" s="658">
        <v>0</v>
      </c>
      <c r="AT1261" s="658">
        <v>0</v>
      </c>
      <c r="AU1261" s="658">
        <v>0</v>
      </c>
      <c r="AV1261" s="676"/>
      <c r="AW1261" s="677"/>
      <c r="AX1261" s="677"/>
      <c r="AY1261" s="677"/>
      <c r="AZ1261" s="677"/>
      <c r="BA1261" s="677"/>
      <c r="BB1261" s="677"/>
      <c r="BC1261" s="677"/>
      <c r="BD1261" s="677"/>
      <c r="BE1261" s="678">
        <v>0</v>
      </c>
      <c r="BF1261" s="417"/>
      <c r="BG1261" s="408"/>
      <c r="BH1261" s="408"/>
      <c r="BI1261" s="408"/>
      <c r="BJ1261" s="408"/>
      <c r="BK1261" s="408"/>
    </row>
    <row r="1262" spans="1:63" s="390" customFormat="1" ht="12.75">
      <c r="A1262" s="410"/>
      <c r="B1262" s="360" t="s">
        <v>365</v>
      </c>
      <c r="C1262" s="676">
        <v>0</v>
      </c>
      <c r="D1262" s="677">
        <v>0</v>
      </c>
      <c r="E1262" s="677">
        <v>0</v>
      </c>
      <c r="F1262" s="677">
        <v>0</v>
      </c>
      <c r="G1262" s="677">
        <v>0</v>
      </c>
      <c r="H1262" s="677">
        <v>0</v>
      </c>
      <c r="I1262" s="677">
        <v>0</v>
      </c>
      <c r="J1262" s="677">
        <v>0</v>
      </c>
      <c r="K1262" s="677">
        <v>0</v>
      </c>
      <c r="L1262" s="677">
        <v>0</v>
      </c>
      <c r="M1262" s="677">
        <v>0</v>
      </c>
      <c r="N1262" s="678">
        <v>0</v>
      </c>
      <c r="O1262" s="657"/>
      <c r="P1262" s="658"/>
      <c r="Q1262" s="658"/>
      <c r="R1262" s="658"/>
      <c r="S1262" s="658"/>
      <c r="T1262" s="658"/>
      <c r="U1262" s="658"/>
      <c r="V1262" s="658"/>
      <c r="W1262" s="658"/>
      <c r="X1262" s="658"/>
      <c r="Y1262" s="658"/>
      <c r="Z1262" s="659"/>
      <c r="AA1262" s="679">
        <v>0</v>
      </c>
      <c r="AB1262" s="677">
        <v>0</v>
      </c>
      <c r="AC1262" s="677">
        <v>0</v>
      </c>
      <c r="AD1262" s="658">
        <v>0</v>
      </c>
      <c r="AE1262" s="658">
        <v>0</v>
      </c>
      <c r="AF1262" s="658"/>
      <c r="AG1262" s="658"/>
      <c r="AH1262" s="658"/>
      <c r="AI1262" s="658"/>
      <c r="AJ1262" s="658"/>
      <c r="AK1262" s="658"/>
      <c r="AL1262" s="658"/>
      <c r="AM1262" s="658"/>
      <c r="AN1262" s="658">
        <v>0</v>
      </c>
      <c r="AO1262" s="658">
        <v>0</v>
      </c>
      <c r="AP1262" s="658">
        <v>0</v>
      </c>
      <c r="AQ1262" s="658">
        <v>0</v>
      </c>
      <c r="AR1262" s="658">
        <v>0</v>
      </c>
      <c r="AS1262" s="658">
        <v>0</v>
      </c>
      <c r="AT1262" s="658">
        <v>0</v>
      </c>
      <c r="AU1262" s="658">
        <v>0</v>
      </c>
      <c r="AV1262" s="676"/>
      <c r="AW1262" s="677"/>
      <c r="AX1262" s="677"/>
      <c r="AY1262" s="677"/>
      <c r="AZ1262" s="677"/>
      <c r="BA1262" s="677"/>
      <c r="BB1262" s="677"/>
      <c r="BC1262" s="677"/>
      <c r="BD1262" s="677"/>
      <c r="BE1262" s="678">
        <v>0</v>
      </c>
      <c r="BF1262" s="417"/>
      <c r="BG1262" s="408"/>
      <c r="BH1262" s="408"/>
      <c r="BI1262" s="408"/>
      <c r="BJ1262" s="408"/>
      <c r="BK1262" s="408"/>
    </row>
    <row r="1263" spans="1:63" s="390" customFormat="1" ht="12.75">
      <c r="A1263" s="410"/>
      <c r="B1263" s="360" t="s">
        <v>366</v>
      </c>
      <c r="C1263" s="676">
        <v>0</v>
      </c>
      <c r="D1263" s="677">
        <v>0</v>
      </c>
      <c r="E1263" s="677">
        <v>0</v>
      </c>
      <c r="F1263" s="677">
        <v>0</v>
      </c>
      <c r="G1263" s="677">
        <v>0</v>
      </c>
      <c r="H1263" s="677">
        <v>0</v>
      </c>
      <c r="I1263" s="677">
        <v>0</v>
      </c>
      <c r="J1263" s="677">
        <v>0</v>
      </c>
      <c r="K1263" s="677">
        <v>0</v>
      </c>
      <c r="L1263" s="677">
        <v>0</v>
      </c>
      <c r="M1263" s="677">
        <v>0</v>
      </c>
      <c r="N1263" s="678">
        <v>0</v>
      </c>
      <c r="O1263" s="657"/>
      <c r="P1263" s="658"/>
      <c r="Q1263" s="658"/>
      <c r="R1263" s="658"/>
      <c r="S1263" s="658"/>
      <c r="T1263" s="658"/>
      <c r="U1263" s="658"/>
      <c r="V1263" s="658"/>
      <c r="W1263" s="658"/>
      <c r="X1263" s="658"/>
      <c r="Y1263" s="658"/>
      <c r="Z1263" s="659"/>
      <c r="AA1263" s="679">
        <v>0</v>
      </c>
      <c r="AB1263" s="677">
        <v>0</v>
      </c>
      <c r="AC1263" s="677">
        <v>0</v>
      </c>
      <c r="AD1263" s="658">
        <v>0</v>
      </c>
      <c r="AE1263" s="658">
        <v>0</v>
      </c>
      <c r="AF1263" s="658"/>
      <c r="AG1263" s="658"/>
      <c r="AH1263" s="658"/>
      <c r="AI1263" s="658"/>
      <c r="AJ1263" s="658"/>
      <c r="AK1263" s="658"/>
      <c r="AL1263" s="658"/>
      <c r="AM1263" s="658"/>
      <c r="AN1263" s="658">
        <v>0</v>
      </c>
      <c r="AO1263" s="658">
        <v>0</v>
      </c>
      <c r="AP1263" s="658">
        <v>0</v>
      </c>
      <c r="AQ1263" s="658">
        <v>0</v>
      </c>
      <c r="AR1263" s="658">
        <v>0</v>
      </c>
      <c r="AS1263" s="658">
        <v>0</v>
      </c>
      <c r="AT1263" s="658">
        <v>0</v>
      </c>
      <c r="AU1263" s="658">
        <v>0</v>
      </c>
      <c r="AV1263" s="676"/>
      <c r="AW1263" s="677"/>
      <c r="AX1263" s="677"/>
      <c r="AY1263" s="677"/>
      <c r="AZ1263" s="677"/>
      <c r="BA1263" s="677"/>
      <c r="BB1263" s="677"/>
      <c r="BC1263" s="677"/>
      <c r="BD1263" s="677"/>
      <c r="BE1263" s="678">
        <v>0</v>
      </c>
      <c r="BF1263" s="417"/>
      <c r="BG1263" s="408"/>
      <c r="BH1263" s="408"/>
      <c r="BI1263" s="408"/>
      <c r="BJ1263" s="408"/>
      <c r="BK1263" s="408"/>
    </row>
    <row r="1264" spans="1:63" s="390" customFormat="1" ht="12.75">
      <c r="A1264" s="410"/>
      <c r="B1264" s="360" t="s">
        <v>367</v>
      </c>
      <c r="C1264" s="676">
        <v>0</v>
      </c>
      <c r="D1264" s="677">
        <v>0</v>
      </c>
      <c r="E1264" s="677">
        <v>0</v>
      </c>
      <c r="F1264" s="677">
        <v>0</v>
      </c>
      <c r="G1264" s="677">
        <v>0</v>
      </c>
      <c r="H1264" s="677">
        <v>0</v>
      </c>
      <c r="I1264" s="677">
        <v>0</v>
      </c>
      <c r="J1264" s="677">
        <v>0</v>
      </c>
      <c r="K1264" s="677">
        <v>35</v>
      </c>
      <c r="L1264" s="677">
        <v>0</v>
      </c>
      <c r="M1264" s="677">
        <v>35</v>
      </c>
      <c r="N1264" s="678">
        <v>0</v>
      </c>
      <c r="O1264" s="657"/>
      <c r="P1264" s="658"/>
      <c r="Q1264" s="658"/>
      <c r="R1264" s="658"/>
      <c r="S1264" s="658"/>
      <c r="T1264" s="658"/>
      <c r="U1264" s="658"/>
      <c r="V1264" s="658"/>
      <c r="W1264" s="658"/>
      <c r="X1264" s="658"/>
      <c r="Y1264" s="658"/>
      <c r="Z1264" s="659"/>
      <c r="AA1264" s="679">
        <v>64.604335270000007</v>
      </c>
      <c r="AB1264" s="677">
        <v>0</v>
      </c>
      <c r="AC1264" s="677">
        <v>0</v>
      </c>
      <c r="AD1264" s="658">
        <v>0</v>
      </c>
      <c r="AE1264" s="658">
        <v>0</v>
      </c>
      <c r="AF1264" s="658"/>
      <c r="AG1264" s="658"/>
      <c r="AH1264" s="658"/>
      <c r="AI1264" s="658"/>
      <c r="AJ1264" s="658"/>
      <c r="AK1264" s="658"/>
      <c r="AL1264" s="658"/>
      <c r="AM1264" s="658"/>
      <c r="AN1264" s="658">
        <v>0</v>
      </c>
      <c r="AO1264" s="658">
        <v>0</v>
      </c>
      <c r="AP1264" s="658">
        <v>0</v>
      </c>
      <c r="AQ1264" s="658">
        <v>0</v>
      </c>
      <c r="AR1264" s="658">
        <v>35</v>
      </c>
      <c r="AS1264" s="658">
        <v>0</v>
      </c>
      <c r="AT1264" s="658">
        <v>35</v>
      </c>
      <c r="AU1264" s="658">
        <v>0</v>
      </c>
      <c r="AV1264" s="676"/>
      <c r="AW1264" s="677"/>
      <c r="AX1264" s="677"/>
      <c r="AY1264" s="677"/>
      <c r="AZ1264" s="677"/>
      <c r="BA1264" s="677"/>
      <c r="BB1264" s="677"/>
      <c r="BC1264" s="677"/>
      <c r="BD1264" s="677">
        <v>64.604335270000007</v>
      </c>
      <c r="BE1264" s="678">
        <v>64.604335270000007</v>
      </c>
      <c r="BF1264" s="417"/>
      <c r="BG1264" s="408"/>
      <c r="BH1264" s="408"/>
      <c r="BI1264" s="408"/>
      <c r="BJ1264" s="408"/>
      <c r="BK1264" s="408"/>
    </row>
    <row r="1265" spans="1:63" s="390" customFormat="1" ht="12.75">
      <c r="A1265" s="410"/>
      <c r="B1265" s="360" t="s">
        <v>368</v>
      </c>
      <c r="C1265" s="676">
        <v>0</v>
      </c>
      <c r="D1265" s="677">
        <v>0</v>
      </c>
      <c r="E1265" s="677">
        <v>0</v>
      </c>
      <c r="F1265" s="677">
        <v>0</v>
      </c>
      <c r="G1265" s="677">
        <v>0</v>
      </c>
      <c r="H1265" s="677">
        <v>0</v>
      </c>
      <c r="I1265" s="677">
        <v>0</v>
      </c>
      <c r="J1265" s="677">
        <v>0</v>
      </c>
      <c r="K1265" s="677">
        <v>0</v>
      </c>
      <c r="L1265" s="677">
        <v>0</v>
      </c>
      <c r="M1265" s="677">
        <v>0</v>
      </c>
      <c r="N1265" s="678">
        <v>0</v>
      </c>
      <c r="O1265" s="657">
        <v>0</v>
      </c>
      <c r="P1265" s="658">
        <v>0</v>
      </c>
      <c r="Q1265" s="658">
        <v>0</v>
      </c>
      <c r="R1265" s="658">
        <v>0</v>
      </c>
      <c r="S1265" s="658">
        <v>0</v>
      </c>
      <c r="T1265" s="658">
        <v>0</v>
      </c>
      <c r="U1265" s="658">
        <v>0</v>
      </c>
      <c r="V1265" s="658">
        <v>0</v>
      </c>
      <c r="W1265" s="658">
        <v>0</v>
      </c>
      <c r="X1265" s="658">
        <v>0</v>
      </c>
      <c r="Y1265" s="658">
        <v>0</v>
      </c>
      <c r="Z1265" s="659">
        <v>0</v>
      </c>
      <c r="AA1265" s="679">
        <v>0</v>
      </c>
      <c r="AB1265" s="677">
        <v>0</v>
      </c>
      <c r="AC1265" s="677">
        <v>0</v>
      </c>
      <c r="AD1265" s="658">
        <v>0</v>
      </c>
      <c r="AE1265" s="658">
        <v>0</v>
      </c>
      <c r="AF1265" s="658"/>
      <c r="AG1265" s="658"/>
      <c r="AH1265" s="658"/>
      <c r="AI1265" s="658"/>
      <c r="AJ1265" s="658"/>
      <c r="AK1265" s="658"/>
      <c r="AL1265" s="658"/>
      <c r="AM1265" s="658"/>
      <c r="AN1265" s="658">
        <v>0</v>
      </c>
      <c r="AO1265" s="658">
        <v>0</v>
      </c>
      <c r="AP1265" s="658">
        <v>0</v>
      </c>
      <c r="AQ1265" s="658">
        <v>0</v>
      </c>
      <c r="AR1265" s="658">
        <v>0</v>
      </c>
      <c r="AS1265" s="658">
        <v>0</v>
      </c>
      <c r="AT1265" s="658">
        <v>0</v>
      </c>
      <c r="AU1265" s="658">
        <v>0</v>
      </c>
      <c r="AV1265" s="676">
        <v>0</v>
      </c>
      <c r="AW1265" s="677">
        <v>0</v>
      </c>
      <c r="AX1265" s="677">
        <v>0</v>
      </c>
      <c r="AY1265" s="677">
        <v>0</v>
      </c>
      <c r="AZ1265" s="677">
        <v>0</v>
      </c>
      <c r="BA1265" s="677">
        <v>0</v>
      </c>
      <c r="BB1265" s="677">
        <v>0</v>
      </c>
      <c r="BC1265" s="677">
        <v>0</v>
      </c>
      <c r="BD1265" s="677">
        <v>0</v>
      </c>
      <c r="BE1265" s="678">
        <v>0</v>
      </c>
      <c r="BF1265" s="417"/>
      <c r="BG1265" s="408"/>
      <c r="BH1265" s="408"/>
      <c r="BI1265" s="408"/>
      <c r="BJ1265" s="408"/>
      <c r="BK1265" s="408"/>
    </row>
    <row r="1266" spans="1:63" s="390" customFormat="1" ht="12.75">
      <c r="A1266" s="410"/>
      <c r="B1266" s="360" t="s">
        <v>369</v>
      </c>
      <c r="C1266" s="676">
        <v>0</v>
      </c>
      <c r="D1266" s="677">
        <v>0</v>
      </c>
      <c r="E1266" s="677">
        <v>0</v>
      </c>
      <c r="F1266" s="677">
        <v>0</v>
      </c>
      <c r="G1266" s="677">
        <v>0</v>
      </c>
      <c r="H1266" s="677">
        <v>0</v>
      </c>
      <c r="I1266" s="677">
        <v>0</v>
      </c>
      <c r="J1266" s="677">
        <v>0</v>
      </c>
      <c r="K1266" s="677">
        <v>0</v>
      </c>
      <c r="L1266" s="677">
        <v>0</v>
      </c>
      <c r="M1266" s="677">
        <v>0</v>
      </c>
      <c r="N1266" s="678">
        <v>0</v>
      </c>
      <c r="O1266" s="657"/>
      <c r="P1266" s="658"/>
      <c r="Q1266" s="658"/>
      <c r="R1266" s="658"/>
      <c r="S1266" s="658"/>
      <c r="T1266" s="658"/>
      <c r="U1266" s="658"/>
      <c r="V1266" s="658"/>
      <c r="W1266" s="658"/>
      <c r="X1266" s="658"/>
      <c r="Y1266" s="658"/>
      <c r="Z1266" s="659"/>
      <c r="AA1266" s="679">
        <v>0</v>
      </c>
      <c r="AB1266" s="677">
        <v>0</v>
      </c>
      <c r="AC1266" s="677">
        <v>0</v>
      </c>
      <c r="AD1266" s="658">
        <v>0</v>
      </c>
      <c r="AE1266" s="658">
        <v>0</v>
      </c>
      <c r="AF1266" s="658"/>
      <c r="AG1266" s="658"/>
      <c r="AH1266" s="658"/>
      <c r="AI1266" s="658"/>
      <c r="AJ1266" s="658"/>
      <c r="AK1266" s="658"/>
      <c r="AL1266" s="658"/>
      <c r="AM1266" s="658"/>
      <c r="AN1266" s="658">
        <v>0</v>
      </c>
      <c r="AO1266" s="658">
        <v>0</v>
      </c>
      <c r="AP1266" s="658">
        <v>0</v>
      </c>
      <c r="AQ1266" s="658">
        <v>0</v>
      </c>
      <c r="AR1266" s="658">
        <v>0</v>
      </c>
      <c r="AS1266" s="658">
        <v>0</v>
      </c>
      <c r="AT1266" s="658">
        <v>0</v>
      </c>
      <c r="AU1266" s="658">
        <v>0</v>
      </c>
      <c r="AV1266" s="676"/>
      <c r="AW1266" s="677"/>
      <c r="AX1266" s="677"/>
      <c r="AY1266" s="677"/>
      <c r="AZ1266" s="677"/>
      <c r="BA1266" s="677"/>
      <c r="BB1266" s="677"/>
      <c r="BC1266" s="677"/>
      <c r="BD1266" s="677"/>
      <c r="BE1266" s="678">
        <v>0</v>
      </c>
      <c r="BF1266" s="417"/>
      <c r="BG1266" s="408"/>
      <c r="BH1266" s="408"/>
      <c r="BI1266" s="408"/>
      <c r="BJ1266" s="408"/>
      <c r="BK1266" s="408"/>
    </row>
    <row r="1267" spans="1:63" s="390" customFormat="1" ht="12.75">
      <c r="A1267" s="410"/>
      <c r="B1267" s="360" t="s">
        <v>370</v>
      </c>
      <c r="C1267" s="676">
        <v>0</v>
      </c>
      <c r="D1267" s="677">
        <v>0</v>
      </c>
      <c r="E1267" s="677">
        <v>0</v>
      </c>
      <c r="F1267" s="677">
        <v>0</v>
      </c>
      <c r="G1267" s="677">
        <v>0</v>
      </c>
      <c r="H1267" s="677">
        <v>0</v>
      </c>
      <c r="I1267" s="677">
        <v>0</v>
      </c>
      <c r="J1267" s="677">
        <v>0</v>
      </c>
      <c r="K1267" s="677">
        <v>0</v>
      </c>
      <c r="L1267" s="677">
        <v>0</v>
      </c>
      <c r="M1267" s="677">
        <v>0</v>
      </c>
      <c r="N1267" s="678">
        <v>0</v>
      </c>
      <c r="O1267" s="657"/>
      <c r="P1267" s="658"/>
      <c r="Q1267" s="658"/>
      <c r="R1267" s="658"/>
      <c r="S1267" s="658"/>
      <c r="T1267" s="658"/>
      <c r="U1267" s="658"/>
      <c r="V1267" s="658"/>
      <c r="W1267" s="658"/>
      <c r="X1267" s="658"/>
      <c r="Y1267" s="658"/>
      <c r="Z1267" s="659"/>
      <c r="AA1267" s="679">
        <v>0</v>
      </c>
      <c r="AB1267" s="677">
        <v>0</v>
      </c>
      <c r="AC1267" s="677">
        <v>0</v>
      </c>
      <c r="AD1267" s="658">
        <v>0</v>
      </c>
      <c r="AE1267" s="658">
        <v>0</v>
      </c>
      <c r="AF1267" s="658"/>
      <c r="AG1267" s="658"/>
      <c r="AH1267" s="658"/>
      <c r="AI1267" s="658"/>
      <c r="AJ1267" s="658"/>
      <c r="AK1267" s="658"/>
      <c r="AL1267" s="658"/>
      <c r="AM1267" s="658"/>
      <c r="AN1267" s="658">
        <v>0</v>
      </c>
      <c r="AO1267" s="658">
        <v>0</v>
      </c>
      <c r="AP1267" s="658">
        <v>0</v>
      </c>
      <c r="AQ1267" s="658">
        <v>0</v>
      </c>
      <c r="AR1267" s="658">
        <v>0</v>
      </c>
      <c r="AS1267" s="658">
        <v>0</v>
      </c>
      <c r="AT1267" s="658">
        <v>0</v>
      </c>
      <c r="AU1267" s="658">
        <v>0</v>
      </c>
      <c r="AV1267" s="676"/>
      <c r="AW1267" s="677"/>
      <c r="AX1267" s="677"/>
      <c r="AY1267" s="677"/>
      <c r="AZ1267" s="677"/>
      <c r="BA1267" s="677"/>
      <c r="BB1267" s="677"/>
      <c r="BC1267" s="677"/>
      <c r="BD1267" s="677"/>
      <c r="BE1267" s="678">
        <v>0</v>
      </c>
      <c r="BF1267" s="417"/>
      <c r="BG1267" s="408"/>
      <c r="BH1267" s="408"/>
      <c r="BI1267" s="408"/>
      <c r="BJ1267" s="408"/>
      <c r="BK1267" s="408"/>
    </row>
    <row r="1268" spans="1:63" s="390" customFormat="1" ht="12.75">
      <c r="A1268" s="410"/>
      <c r="B1268" s="360" t="s">
        <v>371</v>
      </c>
      <c r="C1268" s="676">
        <v>0</v>
      </c>
      <c r="D1268" s="677">
        <v>0</v>
      </c>
      <c r="E1268" s="677">
        <v>0</v>
      </c>
      <c r="F1268" s="677">
        <v>0</v>
      </c>
      <c r="G1268" s="677">
        <v>0</v>
      </c>
      <c r="H1268" s="677">
        <v>0</v>
      </c>
      <c r="I1268" s="677">
        <v>0</v>
      </c>
      <c r="J1268" s="677">
        <v>0</v>
      </c>
      <c r="K1268" s="677">
        <v>0</v>
      </c>
      <c r="L1268" s="677">
        <v>0</v>
      </c>
      <c r="M1268" s="677">
        <v>0</v>
      </c>
      <c r="N1268" s="678">
        <v>0</v>
      </c>
      <c r="O1268" s="657"/>
      <c r="P1268" s="658"/>
      <c r="Q1268" s="658"/>
      <c r="R1268" s="658"/>
      <c r="S1268" s="658"/>
      <c r="T1268" s="658"/>
      <c r="U1268" s="658"/>
      <c r="V1268" s="658"/>
      <c r="W1268" s="658"/>
      <c r="X1268" s="658"/>
      <c r="Y1268" s="658"/>
      <c r="Z1268" s="659"/>
      <c r="AA1268" s="679">
        <v>0</v>
      </c>
      <c r="AB1268" s="677">
        <v>0</v>
      </c>
      <c r="AC1268" s="677">
        <v>0</v>
      </c>
      <c r="AD1268" s="658">
        <v>0</v>
      </c>
      <c r="AE1268" s="658">
        <v>0</v>
      </c>
      <c r="AF1268" s="658"/>
      <c r="AG1268" s="658"/>
      <c r="AH1268" s="658"/>
      <c r="AI1268" s="658"/>
      <c r="AJ1268" s="658"/>
      <c r="AK1268" s="658"/>
      <c r="AL1268" s="658"/>
      <c r="AM1268" s="658"/>
      <c r="AN1268" s="658">
        <v>0</v>
      </c>
      <c r="AO1268" s="658">
        <v>0</v>
      </c>
      <c r="AP1268" s="658">
        <v>0</v>
      </c>
      <c r="AQ1268" s="658">
        <v>0</v>
      </c>
      <c r="AR1268" s="658">
        <v>0</v>
      </c>
      <c r="AS1268" s="658">
        <v>0</v>
      </c>
      <c r="AT1268" s="658">
        <v>0</v>
      </c>
      <c r="AU1268" s="658">
        <v>0</v>
      </c>
      <c r="AV1268" s="676"/>
      <c r="AW1268" s="677"/>
      <c r="AX1268" s="677"/>
      <c r="AY1268" s="677"/>
      <c r="AZ1268" s="677"/>
      <c r="BA1268" s="677"/>
      <c r="BB1268" s="677"/>
      <c r="BC1268" s="677"/>
      <c r="BD1268" s="677"/>
      <c r="BE1268" s="678">
        <v>0</v>
      </c>
      <c r="BF1268" s="417"/>
      <c r="BG1268" s="408"/>
      <c r="BH1268" s="408"/>
      <c r="BI1268" s="408"/>
      <c r="BJ1268" s="408"/>
      <c r="BK1268" s="408"/>
    </row>
    <row r="1269" spans="1:63" s="390" customFormat="1" ht="12.75">
      <c r="A1269" s="410"/>
      <c r="B1269" s="360" t="s">
        <v>372</v>
      </c>
      <c r="C1269" s="676">
        <v>0</v>
      </c>
      <c r="D1269" s="677">
        <v>0</v>
      </c>
      <c r="E1269" s="677">
        <v>0</v>
      </c>
      <c r="F1269" s="677">
        <v>0</v>
      </c>
      <c r="G1269" s="677">
        <v>0</v>
      </c>
      <c r="H1269" s="677">
        <v>0</v>
      </c>
      <c r="I1269" s="677">
        <v>0</v>
      </c>
      <c r="J1269" s="677">
        <v>0</v>
      </c>
      <c r="K1269" s="677">
        <v>0</v>
      </c>
      <c r="L1269" s="677">
        <v>0</v>
      </c>
      <c r="M1269" s="677">
        <v>0</v>
      </c>
      <c r="N1269" s="678">
        <v>0</v>
      </c>
      <c r="O1269" s="657"/>
      <c r="P1269" s="658"/>
      <c r="Q1269" s="658"/>
      <c r="R1269" s="658"/>
      <c r="S1269" s="658"/>
      <c r="T1269" s="658"/>
      <c r="U1269" s="658"/>
      <c r="V1269" s="658"/>
      <c r="W1269" s="658"/>
      <c r="X1269" s="658"/>
      <c r="Y1269" s="658"/>
      <c r="Z1269" s="659"/>
      <c r="AA1269" s="679">
        <v>0</v>
      </c>
      <c r="AB1269" s="677">
        <v>0</v>
      </c>
      <c r="AC1269" s="677">
        <v>0</v>
      </c>
      <c r="AD1269" s="658">
        <v>0</v>
      </c>
      <c r="AE1269" s="658">
        <v>0</v>
      </c>
      <c r="AF1269" s="658"/>
      <c r="AG1269" s="658"/>
      <c r="AH1269" s="658"/>
      <c r="AI1269" s="658"/>
      <c r="AJ1269" s="658"/>
      <c r="AK1269" s="658"/>
      <c r="AL1269" s="658"/>
      <c r="AM1269" s="658"/>
      <c r="AN1269" s="658">
        <v>0</v>
      </c>
      <c r="AO1269" s="658">
        <v>0</v>
      </c>
      <c r="AP1269" s="658">
        <v>0</v>
      </c>
      <c r="AQ1269" s="658">
        <v>0</v>
      </c>
      <c r="AR1269" s="658">
        <v>0</v>
      </c>
      <c r="AS1269" s="658">
        <v>0</v>
      </c>
      <c r="AT1269" s="658">
        <v>0</v>
      </c>
      <c r="AU1269" s="658">
        <v>0</v>
      </c>
      <c r="AV1269" s="676"/>
      <c r="AW1269" s="677"/>
      <c r="AX1269" s="677"/>
      <c r="AY1269" s="677"/>
      <c r="AZ1269" s="677"/>
      <c r="BA1269" s="677"/>
      <c r="BB1269" s="677"/>
      <c r="BC1269" s="677"/>
      <c r="BD1269" s="677"/>
      <c r="BE1269" s="678">
        <v>0</v>
      </c>
      <c r="BF1269" s="417"/>
      <c r="BG1269" s="408"/>
      <c r="BH1269" s="408"/>
      <c r="BI1269" s="408"/>
      <c r="BJ1269" s="408"/>
      <c r="BK1269" s="408"/>
    </row>
    <row r="1270" spans="1:63" s="390" customFormat="1" ht="12.75">
      <c r="A1270" s="410"/>
      <c r="B1270" s="360" t="s">
        <v>373</v>
      </c>
      <c r="C1270" s="676">
        <v>0</v>
      </c>
      <c r="D1270" s="677">
        <v>0</v>
      </c>
      <c r="E1270" s="677">
        <v>0</v>
      </c>
      <c r="F1270" s="677">
        <v>0</v>
      </c>
      <c r="G1270" s="677">
        <v>0</v>
      </c>
      <c r="H1270" s="677">
        <v>0</v>
      </c>
      <c r="I1270" s="677">
        <v>0</v>
      </c>
      <c r="J1270" s="677">
        <v>0</v>
      </c>
      <c r="K1270" s="677">
        <v>0</v>
      </c>
      <c r="L1270" s="677">
        <v>5.46</v>
      </c>
      <c r="M1270" s="677">
        <v>0</v>
      </c>
      <c r="N1270" s="678">
        <v>5.46</v>
      </c>
      <c r="O1270" s="657">
        <v>0</v>
      </c>
      <c r="P1270" s="658">
        <v>0</v>
      </c>
      <c r="Q1270" s="658">
        <v>0</v>
      </c>
      <c r="R1270" s="658">
        <v>0</v>
      </c>
      <c r="S1270" s="658">
        <v>0</v>
      </c>
      <c r="T1270" s="658">
        <v>0</v>
      </c>
      <c r="U1270" s="658">
        <v>0</v>
      </c>
      <c r="V1270" s="658">
        <v>0</v>
      </c>
      <c r="W1270" s="658">
        <v>0</v>
      </c>
      <c r="X1270" s="658">
        <v>0</v>
      </c>
      <c r="Y1270" s="658">
        <v>0</v>
      </c>
      <c r="Z1270" s="659">
        <v>0</v>
      </c>
      <c r="AA1270" s="679">
        <v>57.936342700000004</v>
      </c>
      <c r="AB1270" s="677">
        <v>0</v>
      </c>
      <c r="AC1270" s="677">
        <v>0</v>
      </c>
      <c r="AD1270" s="658">
        <v>0</v>
      </c>
      <c r="AE1270" s="658">
        <v>0</v>
      </c>
      <c r="AF1270" s="658"/>
      <c r="AG1270" s="658"/>
      <c r="AH1270" s="658"/>
      <c r="AI1270" s="658"/>
      <c r="AJ1270" s="658"/>
      <c r="AK1270" s="658"/>
      <c r="AL1270" s="658"/>
      <c r="AM1270" s="658"/>
      <c r="AN1270" s="658">
        <v>0</v>
      </c>
      <c r="AO1270" s="658">
        <v>0</v>
      </c>
      <c r="AP1270" s="658">
        <v>0</v>
      </c>
      <c r="AQ1270" s="658">
        <v>0</v>
      </c>
      <c r="AR1270" s="658">
        <v>0</v>
      </c>
      <c r="AS1270" s="658">
        <v>5.46</v>
      </c>
      <c r="AT1270" s="658">
        <v>0</v>
      </c>
      <c r="AU1270" s="658">
        <v>5.46</v>
      </c>
      <c r="AV1270" s="676">
        <v>0</v>
      </c>
      <c r="AW1270" s="677">
        <v>0</v>
      </c>
      <c r="AX1270" s="677">
        <v>0</v>
      </c>
      <c r="AY1270" s="677">
        <v>0</v>
      </c>
      <c r="AZ1270" s="677">
        <v>0</v>
      </c>
      <c r="BA1270" s="677">
        <v>0</v>
      </c>
      <c r="BB1270" s="677">
        <v>0</v>
      </c>
      <c r="BC1270" s="677">
        <v>0</v>
      </c>
      <c r="BD1270" s="677">
        <v>57.936342700000004</v>
      </c>
      <c r="BE1270" s="678">
        <v>57.936342700000004</v>
      </c>
      <c r="BF1270" s="417"/>
      <c r="BG1270" s="408"/>
      <c r="BH1270" s="408"/>
      <c r="BI1270" s="408"/>
      <c r="BJ1270" s="408"/>
      <c r="BK1270" s="408"/>
    </row>
    <row r="1271" spans="1:63" s="390" customFormat="1" ht="12.75">
      <c r="A1271" s="410"/>
      <c r="B1271" s="360" t="s">
        <v>374</v>
      </c>
      <c r="C1271" s="676">
        <v>0</v>
      </c>
      <c r="D1271" s="677">
        <v>0</v>
      </c>
      <c r="E1271" s="677">
        <v>0</v>
      </c>
      <c r="F1271" s="677">
        <v>0</v>
      </c>
      <c r="G1271" s="677">
        <v>0</v>
      </c>
      <c r="H1271" s="677">
        <v>0</v>
      </c>
      <c r="I1271" s="677">
        <v>0</v>
      </c>
      <c r="J1271" s="677">
        <v>0</v>
      </c>
      <c r="K1271" s="677">
        <v>0</v>
      </c>
      <c r="L1271" s="677">
        <v>0</v>
      </c>
      <c r="M1271" s="677">
        <v>0</v>
      </c>
      <c r="N1271" s="678">
        <v>0</v>
      </c>
      <c r="O1271" s="657"/>
      <c r="P1271" s="658"/>
      <c r="Q1271" s="658"/>
      <c r="R1271" s="658"/>
      <c r="S1271" s="658"/>
      <c r="T1271" s="658"/>
      <c r="U1271" s="658"/>
      <c r="V1271" s="658"/>
      <c r="W1271" s="658"/>
      <c r="X1271" s="658"/>
      <c r="Y1271" s="658"/>
      <c r="Z1271" s="659"/>
      <c r="AA1271" s="679">
        <v>0</v>
      </c>
      <c r="AB1271" s="677">
        <v>0</v>
      </c>
      <c r="AC1271" s="677">
        <v>0</v>
      </c>
      <c r="AD1271" s="658">
        <v>0</v>
      </c>
      <c r="AE1271" s="658">
        <v>0</v>
      </c>
      <c r="AF1271" s="658"/>
      <c r="AG1271" s="658"/>
      <c r="AH1271" s="658"/>
      <c r="AI1271" s="658"/>
      <c r="AJ1271" s="658"/>
      <c r="AK1271" s="658"/>
      <c r="AL1271" s="658"/>
      <c r="AM1271" s="658"/>
      <c r="AN1271" s="658">
        <v>0</v>
      </c>
      <c r="AO1271" s="658">
        <v>0</v>
      </c>
      <c r="AP1271" s="658">
        <v>0</v>
      </c>
      <c r="AQ1271" s="658">
        <v>0</v>
      </c>
      <c r="AR1271" s="658">
        <v>0</v>
      </c>
      <c r="AS1271" s="658">
        <v>0</v>
      </c>
      <c r="AT1271" s="658">
        <v>0</v>
      </c>
      <c r="AU1271" s="658">
        <v>0</v>
      </c>
      <c r="AV1271" s="676"/>
      <c r="AW1271" s="677"/>
      <c r="AX1271" s="677"/>
      <c r="AY1271" s="677"/>
      <c r="AZ1271" s="677"/>
      <c r="BA1271" s="677"/>
      <c r="BB1271" s="677"/>
      <c r="BC1271" s="677"/>
      <c r="BD1271" s="677"/>
      <c r="BE1271" s="678">
        <v>0</v>
      </c>
      <c r="BF1271" s="417"/>
      <c r="BG1271" s="408"/>
      <c r="BH1271" s="408"/>
      <c r="BI1271" s="408"/>
      <c r="BJ1271" s="408"/>
      <c r="BK1271" s="408"/>
    </row>
    <row r="1272" spans="1:63" s="390" customFormat="1" ht="12.75">
      <c r="A1272" s="410"/>
      <c r="B1272" s="360" t="s">
        <v>375</v>
      </c>
      <c r="C1272" s="676">
        <v>0</v>
      </c>
      <c r="D1272" s="677">
        <v>0</v>
      </c>
      <c r="E1272" s="677">
        <v>0</v>
      </c>
      <c r="F1272" s="677">
        <v>0</v>
      </c>
      <c r="G1272" s="677">
        <v>0</v>
      </c>
      <c r="H1272" s="677">
        <v>0</v>
      </c>
      <c r="I1272" s="677">
        <v>0</v>
      </c>
      <c r="J1272" s="677">
        <v>0</v>
      </c>
      <c r="K1272" s="677">
        <v>0</v>
      </c>
      <c r="L1272" s="677">
        <v>0</v>
      </c>
      <c r="M1272" s="677">
        <v>0</v>
      </c>
      <c r="N1272" s="678">
        <v>0</v>
      </c>
      <c r="O1272" s="657"/>
      <c r="P1272" s="658"/>
      <c r="Q1272" s="658"/>
      <c r="R1272" s="658"/>
      <c r="S1272" s="658"/>
      <c r="T1272" s="658"/>
      <c r="U1272" s="658"/>
      <c r="V1272" s="658"/>
      <c r="W1272" s="658"/>
      <c r="X1272" s="658"/>
      <c r="Y1272" s="658"/>
      <c r="Z1272" s="659"/>
      <c r="AA1272" s="679">
        <v>0</v>
      </c>
      <c r="AB1272" s="677">
        <v>0</v>
      </c>
      <c r="AC1272" s="677">
        <v>0</v>
      </c>
      <c r="AD1272" s="658">
        <v>0</v>
      </c>
      <c r="AE1272" s="658">
        <v>0</v>
      </c>
      <c r="AF1272" s="658"/>
      <c r="AG1272" s="658"/>
      <c r="AH1272" s="658"/>
      <c r="AI1272" s="658"/>
      <c r="AJ1272" s="658"/>
      <c r="AK1272" s="658"/>
      <c r="AL1272" s="658"/>
      <c r="AM1272" s="658"/>
      <c r="AN1272" s="658">
        <v>0</v>
      </c>
      <c r="AO1272" s="658">
        <v>0</v>
      </c>
      <c r="AP1272" s="658">
        <v>0</v>
      </c>
      <c r="AQ1272" s="658">
        <v>0</v>
      </c>
      <c r="AR1272" s="658">
        <v>0</v>
      </c>
      <c r="AS1272" s="658">
        <v>0</v>
      </c>
      <c r="AT1272" s="658">
        <v>0</v>
      </c>
      <c r="AU1272" s="658">
        <v>0</v>
      </c>
      <c r="AV1272" s="676"/>
      <c r="AW1272" s="677"/>
      <c r="AX1272" s="677"/>
      <c r="AY1272" s="677"/>
      <c r="AZ1272" s="677"/>
      <c r="BA1272" s="677"/>
      <c r="BB1272" s="677"/>
      <c r="BC1272" s="677"/>
      <c r="BD1272" s="677"/>
      <c r="BE1272" s="678">
        <v>0</v>
      </c>
      <c r="BF1272" s="417"/>
      <c r="BG1272" s="408"/>
      <c r="BH1272" s="408"/>
      <c r="BI1272" s="408"/>
      <c r="BJ1272" s="408"/>
      <c r="BK1272" s="408"/>
    </row>
    <row r="1273" spans="1:63" s="390" customFormat="1" ht="12.75">
      <c r="A1273" s="410"/>
      <c r="B1273" s="360" t="s">
        <v>376</v>
      </c>
      <c r="C1273" s="676">
        <v>0</v>
      </c>
      <c r="D1273" s="677">
        <v>0</v>
      </c>
      <c r="E1273" s="677">
        <v>0</v>
      </c>
      <c r="F1273" s="677">
        <v>0</v>
      </c>
      <c r="G1273" s="677">
        <v>0</v>
      </c>
      <c r="H1273" s="677">
        <v>0</v>
      </c>
      <c r="I1273" s="677">
        <v>0</v>
      </c>
      <c r="J1273" s="677">
        <v>0</v>
      </c>
      <c r="K1273" s="677">
        <v>0</v>
      </c>
      <c r="L1273" s="677">
        <v>5.46</v>
      </c>
      <c r="M1273" s="677">
        <v>0</v>
      </c>
      <c r="N1273" s="678">
        <v>5.46</v>
      </c>
      <c r="O1273" s="657"/>
      <c r="P1273" s="658"/>
      <c r="Q1273" s="658"/>
      <c r="R1273" s="658"/>
      <c r="S1273" s="658"/>
      <c r="T1273" s="658"/>
      <c r="U1273" s="658"/>
      <c r="V1273" s="658"/>
      <c r="W1273" s="658"/>
      <c r="X1273" s="658"/>
      <c r="Y1273" s="658"/>
      <c r="Z1273" s="659"/>
      <c r="AA1273" s="679">
        <v>57.936342700000004</v>
      </c>
      <c r="AB1273" s="677">
        <v>0</v>
      </c>
      <c r="AC1273" s="677">
        <v>0</v>
      </c>
      <c r="AD1273" s="658">
        <v>0</v>
      </c>
      <c r="AE1273" s="658">
        <v>0</v>
      </c>
      <c r="AF1273" s="658"/>
      <c r="AG1273" s="658"/>
      <c r="AH1273" s="658"/>
      <c r="AI1273" s="658"/>
      <c r="AJ1273" s="658"/>
      <c r="AK1273" s="658"/>
      <c r="AL1273" s="658"/>
      <c r="AM1273" s="658"/>
      <c r="AN1273" s="658">
        <v>0</v>
      </c>
      <c r="AO1273" s="658">
        <v>0</v>
      </c>
      <c r="AP1273" s="658">
        <v>0</v>
      </c>
      <c r="AQ1273" s="658">
        <v>0</v>
      </c>
      <c r="AR1273" s="658">
        <v>0</v>
      </c>
      <c r="AS1273" s="658">
        <v>5.46</v>
      </c>
      <c r="AT1273" s="658">
        <v>0</v>
      </c>
      <c r="AU1273" s="658">
        <v>5.46</v>
      </c>
      <c r="AV1273" s="676"/>
      <c r="AW1273" s="677"/>
      <c r="AX1273" s="677"/>
      <c r="AY1273" s="677"/>
      <c r="AZ1273" s="677"/>
      <c r="BA1273" s="677"/>
      <c r="BB1273" s="677"/>
      <c r="BC1273" s="677"/>
      <c r="BD1273" s="677">
        <v>57.936342700000004</v>
      </c>
      <c r="BE1273" s="678">
        <v>57.936342700000004</v>
      </c>
      <c r="BF1273" s="417"/>
      <c r="BG1273" s="408"/>
      <c r="BH1273" s="408"/>
      <c r="BI1273" s="408"/>
      <c r="BJ1273" s="408"/>
      <c r="BK1273" s="408"/>
    </row>
    <row r="1274" spans="1:63" s="390" customFormat="1" ht="12.75">
      <c r="A1274" s="410"/>
      <c r="B1274" s="360" t="s">
        <v>377</v>
      </c>
      <c r="C1274" s="676">
        <v>0</v>
      </c>
      <c r="D1274" s="677">
        <v>0</v>
      </c>
      <c r="E1274" s="677">
        <v>0</v>
      </c>
      <c r="F1274" s="677">
        <v>0</v>
      </c>
      <c r="G1274" s="677">
        <v>0</v>
      </c>
      <c r="H1274" s="677">
        <v>0</v>
      </c>
      <c r="I1274" s="677">
        <v>0</v>
      </c>
      <c r="J1274" s="677">
        <v>0</v>
      </c>
      <c r="K1274" s="677">
        <v>0</v>
      </c>
      <c r="L1274" s="677">
        <v>0</v>
      </c>
      <c r="M1274" s="677">
        <v>0</v>
      </c>
      <c r="N1274" s="678">
        <v>0</v>
      </c>
      <c r="O1274" s="657"/>
      <c r="P1274" s="658"/>
      <c r="Q1274" s="658"/>
      <c r="R1274" s="658"/>
      <c r="S1274" s="658"/>
      <c r="T1274" s="658"/>
      <c r="U1274" s="658"/>
      <c r="V1274" s="658"/>
      <c r="W1274" s="658"/>
      <c r="X1274" s="658"/>
      <c r="Y1274" s="658"/>
      <c r="Z1274" s="659"/>
      <c r="AA1274" s="679">
        <v>0</v>
      </c>
      <c r="AB1274" s="677">
        <v>0</v>
      </c>
      <c r="AC1274" s="677">
        <v>0</v>
      </c>
      <c r="AD1274" s="658">
        <v>0</v>
      </c>
      <c r="AE1274" s="658">
        <v>0</v>
      </c>
      <c r="AF1274" s="658"/>
      <c r="AG1274" s="658"/>
      <c r="AH1274" s="658"/>
      <c r="AI1274" s="658"/>
      <c r="AJ1274" s="658"/>
      <c r="AK1274" s="658"/>
      <c r="AL1274" s="658"/>
      <c r="AM1274" s="658"/>
      <c r="AN1274" s="658">
        <v>0</v>
      </c>
      <c r="AO1274" s="658">
        <v>0</v>
      </c>
      <c r="AP1274" s="658">
        <v>0</v>
      </c>
      <c r="AQ1274" s="658">
        <v>0</v>
      </c>
      <c r="AR1274" s="658">
        <v>0</v>
      </c>
      <c r="AS1274" s="658">
        <v>0</v>
      </c>
      <c r="AT1274" s="658">
        <v>0</v>
      </c>
      <c r="AU1274" s="658">
        <v>0</v>
      </c>
      <c r="AV1274" s="676"/>
      <c r="AW1274" s="677"/>
      <c r="AX1274" s="677"/>
      <c r="AY1274" s="677"/>
      <c r="AZ1274" s="677"/>
      <c r="BA1274" s="677"/>
      <c r="BB1274" s="677"/>
      <c r="BC1274" s="677"/>
      <c r="BD1274" s="677"/>
      <c r="BE1274" s="678">
        <v>0</v>
      </c>
      <c r="BF1274" s="417"/>
      <c r="BG1274" s="408"/>
      <c r="BH1274" s="408"/>
      <c r="BI1274" s="408"/>
      <c r="BJ1274" s="408"/>
      <c r="BK1274" s="408"/>
    </row>
    <row r="1275" spans="1:63" s="390" customFormat="1" ht="12.75">
      <c r="A1275" s="410"/>
      <c r="B1275" s="360" t="s">
        <v>67</v>
      </c>
      <c r="C1275" s="676">
        <v>0</v>
      </c>
      <c r="D1275" s="677">
        <v>0</v>
      </c>
      <c r="E1275" s="677">
        <v>0</v>
      </c>
      <c r="F1275" s="677">
        <v>0</v>
      </c>
      <c r="G1275" s="677">
        <v>0</v>
      </c>
      <c r="H1275" s="677">
        <v>0</v>
      </c>
      <c r="I1275" s="677">
        <v>0</v>
      </c>
      <c r="J1275" s="677">
        <v>0</v>
      </c>
      <c r="K1275" s="677">
        <v>0</v>
      </c>
      <c r="L1275" s="677">
        <v>0</v>
      </c>
      <c r="M1275" s="677">
        <v>0</v>
      </c>
      <c r="N1275" s="678">
        <v>0</v>
      </c>
      <c r="O1275" s="657"/>
      <c r="P1275" s="658"/>
      <c r="Q1275" s="658"/>
      <c r="R1275" s="658"/>
      <c r="S1275" s="658"/>
      <c r="T1275" s="658"/>
      <c r="U1275" s="658"/>
      <c r="V1275" s="658"/>
      <c r="W1275" s="658"/>
      <c r="X1275" s="658"/>
      <c r="Y1275" s="658"/>
      <c r="Z1275" s="659"/>
      <c r="AA1275" s="679">
        <v>0</v>
      </c>
      <c r="AB1275" s="677">
        <v>0</v>
      </c>
      <c r="AC1275" s="677">
        <v>0</v>
      </c>
      <c r="AD1275" s="658"/>
      <c r="AE1275" s="658"/>
      <c r="AF1275" s="658"/>
      <c r="AG1275" s="658"/>
      <c r="AH1275" s="658"/>
      <c r="AI1275" s="658"/>
      <c r="AJ1275" s="658"/>
      <c r="AK1275" s="658"/>
      <c r="AL1275" s="658">
        <v>0</v>
      </c>
      <c r="AM1275" s="658"/>
      <c r="AN1275" s="658">
        <v>0</v>
      </c>
      <c r="AO1275" s="658">
        <v>0</v>
      </c>
      <c r="AP1275" s="658">
        <v>0</v>
      </c>
      <c r="AQ1275" s="658">
        <v>0</v>
      </c>
      <c r="AR1275" s="658">
        <v>0</v>
      </c>
      <c r="AS1275" s="658">
        <v>0</v>
      </c>
      <c r="AT1275" s="658">
        <v>0</v>
      </c>
      <c r="AU1275" s="658">
        <v>0</v>
      </c>
      <c r="AV1275" s="676"/>
      <c r="AW1275" s="677"/>
      <c r="AX1275" s="677"/>
      <c r="AY1275" s="677"/>
      <c r="AZ1275" s="677"/>
      <c r="BA1275" s="677"/>
      <c r="BB1275" s="677"/>
      <c r="BC1275" s="677"/>
      <c r="BD1275" s="677"/>
      <c r="BE1275" s="678">
        <v>0</v>
      </c>
      <c r="BF1275" s="417"/>
      <c r="BG1275" s="408"/>
      <c r="BH1275" s="408"/>
      <c r="BI1275" s="408"/>
      <c r="BJ1275" s="408"/>
      <c r="BK1275" s="408"/>
    </row>
    <row r="1276" spans="1:63" s="416" customFormat="1" ht="38.25">
      <c r="A1276" s="411">
        <v>51</v>
      </c>
      <c r="B1276" s="670" t="s">
        <v>123</v>
      </c>
      <c r="C1276" s="657">
        <v>12.834</v>
      </c>
      <c r="D1276" s="658">
        <v>3.28</v>
      </c>
      <c r="E1276" s="658">
        <v>9.7330000000000005</v>
      </c>
      <c r="F1276" s="658">
        <v>5.46</v>
      </c>
      <c r="G1276" s="658">
        <v>17.86</v>
      </c>
      <c r="H1276" s="658">
        <v>8.58</v>
      </c>
      <c r="I1276" s="658">
        <v>35.94</v>
      </c>
      <c r="J1276" s="658">
        <v>5.98</v>
      </c>
      <c r="K1276" s="658">
        <v>38.709999999999994</v>
      </c>
      <c r="L1276" s="658">
        <v>4.08</v>
      </c>
      <c r="M1276" s="658">
        <v>115.077</v>
      </c>
      <c r="N1276" s="659">
        <v>27.380000000000003</v>
      </c>
      <c r="O1276" s="689">
        <v>0</v>
      </c>
      <c r="P1276" s="690">
        <v>0</v>
      </c>
      <c r="Q1276" s="690">
        <v>0</v>
      </c>
      <c r="R1276" s="690">
        <v>0</v>
      </c>
      <c r="S1276" s="690">
        <v>0</v>
      </c>
      <c r="T1276" s="690">
        <v>0</v>
      </c>
      <c r="U1276" s="690">
        <v>0</v>
      </c>
      <c r="V1276" s="690">
        <v>0</v>
      </c>
      <c r="W1276" s="690">
        <v>0</v>
      </c>
      <c r="X1276" s="690">
        <v>0</v>
      </c>
      <c r="Y1276" s="690">
        <v>0</v>
      </c>
      <c r="Z1276" s="691">
        <v>0</v>
      </c>
      <c r="AA1276" s="674">
        <v>347.98589157000004</v>
      </c>
      <c r="AB1276" s="677">
        <v>12.834</v>
      </c>
      <c r="AC1276" s="677">
        <v>3.28</v>
      </c>
      <c r="AD1276" s="690">
        <v>9.7330000000000005</v>
      </c>
      <c r="AE1276" s="690">
        <v>5.4599999999999991</v>
      </c>
      <c r="AF1276" s="690"/>
      <c r="AG1276" s="690"/>
      <c r="AH1276" s="690">
        <v>1.7230000000000001</v>
      </c>
      <c r="AI1276" s="690">
        <v>0.4</v>
      </c>
      <c r="AJ1276" s="690">
        <v>4.24</v>
      </c>
      <c r="AK1276" s="690">
        <v>2.5</v>
      </c>
      <c r="AL1276" s="690">
        <v>3.77</v>
      </c>
      <c r="AM1276" s="690">
        <v>2.5599999999999996</v>
      </c>
      <c r="AN1276" s="690">
        <v>17.86</v>
      </c>
      <c r="AO1276" s="690">
        <v>8.58</v>
      </c>
      <c r="AP1276" s="690">
        <v>35.94</v>
      </c>
      <c r="AQ1276" s="690">
        <v>5.98</v>
      </c>
      <c r="AR1276" s="690">
        <v>38.709999999999994</v>
      </c>
      <c r="AS1276" s="690">
        <v>4.08</v>
      </c>
      <c r="AT1276" s="690">
        <v>115.077</v>
      </c>
      <c r="AU1276" s="690">
        <v>27.380000000000003</v>
      </c>
      <c r="AV1276" s="657">
        <v>38.452452789999995</v>
      </c>
      <c r="AW1276" s="658">
        <v>81.337336070000006</v>
      </c>
      <c r="AX1276" s="658">
        <v>0</v>
      </c>
      <c r="AY1276" s="658">
        <v>7.1244099599999995</v>
      </c>
      <c r="AZ1276" s="658">
        <v>34.958307500000004</v>
      </c>
      <c r="BA1276" s="658">
        <v>39.254618610000001</v>
      </c>
      <c r="BB1276" s="658">
        <v>50.4168004</v>
      </c>
      <c r="BC1276" s="658">
        <v>87.941570610000014</v>
      </c>
      <c r="BD1276" s="658">
        <v>89.837731699999992</v>
      </c>
      <c r="BE1276" s="673">
        <v>347.98589157000004</v>
      </c>
      <c r="BF1276" s="417"/>
    </row>
    <row r="1277" spans="1:63" s="390" customFormat="1" ht="12.75">
      <c r="A1277" s="410"/>
      <c r="B1277" s="360" t="s">
        <v>361</v>
      </c>
      <c r="C1277" s="676">
        <v>12.834</v>
      </c>
      <c r="D1277" s="677">
        <v>3.28</v>
      </c>
      <c r="E1277" s="677">
        <v>9.7330000000000005</v>
      </c>
      <c r="F1277" s="677">
        <v>5.46</v>
      </c>
      <c r="G1277" s="677">
        <v>17.86</v>
      </c>
      <c r="H1277" s="677">
        <v>8.58</v>
      </c>
      <c r="I1277" s="677">
        <v>35.94</v>
      </c>
      <c r="J1277" s="677">
        <v>5.98</v>
      </c>
      <c r="K1277" s="677">
        <v>38.709999999999994</v>
      </c>
      <c r="L1277" s="677">
        <v>4.08</v>
      </c>
      <c r="M1277" s="677">
        <v>115.077</v>
      </c>
      <c r="N1277" s="678">
        <v>27.380000000000003</v>
      </c>
      <c r="O1277" s="657">
        <v>0</v>
      </c>
      <c r="P1277" s="658">
        <v>0</v>
      </c>
      <c r="Q1277" s="658">
        <v>0</v>
      </c>
      <c r="R1277" s="658">
        <v>0</v>
      </c>
      <c r="S1277" s="658">
        <v>0</v>
      </c>
      <c r="T1277" s="658">
        <v>0</v>
      </c>
      <c r="U1277" s="658">
        <v>0</v>
      </c>
      <c r="V1277" s="658">
        <v>0</v>
      </c>
      <c r="W1277" s="658">
        <v>0</v>
      </c>
      <c r="X1277" s="658">
        <v>0</v>
      </c>
      <c r="Y1277" s="658">
        <v>0</v>
      </c>
      <c r="Z1277" s="659">
        <v>0</v>
      </c>
      <c r="AA1277" s="679">
        <v>347.98589157000004</v>
      </c>
      <c r="AB1277" s="677">
        <v>12.834</v>
      </c>
      <c r="AC1277" s="677">
        <v>3.28</v>
      </c>
      <c r="AD1277" s="658">
        <v>9.7330000000000005</v>
      </c>
      <c r="AE1277" s="658">
        <v>5.4599999999999991</v>
      </c>
      <c r="AF1277" s="658"/>
      <c r="AG1277" s="658"/>
      <c r="AH1277" s="658">
        <v>1.7229999999999999</v>
      </c>
      <c r="AI1277" s="658">
        <v>0.4</v>
      </c>
      <c r="AJ1277" s="658">
        <v>4.24</v>
      </c>
      <c r="AK1277" s="658">
        <v>2.5</v>
      </c>
      <c r="AL1277" s="658">
        <v>3.77</v>
      </c>
      <c r="AM1277" s="658">
        <v>2.5599999999999996</v>
      </c>
      <c r="AN1277" s="658">
        <v>17.86</v>
      </c>
      <c r="AO1277" s="658">
        <v>8.58</v>
      </c>
      <c r="AP1277" s="658">
        <v>35.94</v>
      </c>
      <c r="AQ1277" s="658">
        <v>5.98</v>
      </c>
      <c r="AR1277" s="658">
        <v>38.709999999999994</v>
      </c>
      <c r="AS1277" s="658">
        <v>4.08</v>
      </c>
      <c r="AT1277" s="658">
        <v>115.077</v>
      </c>
      <c r="AU1277" s="658">
        <v>27.380000000000003</v>
      </c>
      <c r="AV1277" s="676">
        <v>38.452452789999995</v>
      </c>
      <c r="AW1277" s="677">
        <v>81.337336070000006</v>
      </c>
      <c r="AX1277" s="677">
        <v>0</v>
      </c>
      <c r="AY1277" s="677">
        <v>7.1244099599999995</v>
      </c>
      <c r="AZ1277" s="677">
        <v>34.958307500000004</v>
      </c>
      <c r="BA1277" s="677">
        <v>39.254618610000001</v>
      </c>
      <c r="BB1277" s="677">
        <v>50.4168004</v>
      </c>
      <c r="BC1277" s="677">
        <v>87.941570610000014</v>
      </c>
      <c r="BD1277" s="677">
        <v>89.837731699999992</v>
      </c>
      <c r="BE1277" s="678">
        <v>347.98589157000004</v>
      </c>
      <c r="BF1277" s="417"/>
      <c r="BG1277" s="408"/>
      <c r="BH1277" s="408"/>
      <c r="BI1277" s="408"/>
      <c r="BJ1277" s="408"/>
      <c r="BK1277" s="408"/>
    </row>
    <row r="1278" spans="1:63" s="390" customFormat="1" ht="12.75">
      <c r="A1278" s="410"/>
      <c r="B1278" s="360" t="s">
        <v>362</v>
      </c>
      <c r="C1278" s="676">
        <v>12.834</v>
      </c>
      <c r="D1278" s="677">
        <v>0</v>
      </c>
      <c r="E1278" s="677">
        <v>9.7330000000000005</v>
      </c>
      <c r="F1278" s="677">
        <v>0</v>
      </c>
      <c r="G1278" s="677">
        <v>17.86</v>
      </c>
      <c r="H1278" s="677">
        <v>0</v>
      </c>
      <c r="I1278" s="677">
        <v>35.94</v>
      </c>
      <c r="J1278" s="677">
        <v>0</v>
      </c>
      <c r="K1278" s="677">
        <v>38.709999999999994</v>
      </c>
      <c r="L1278" s="677">
        <v>0</v>
      </c>
      <c r="M1278" s="677">
        <v>115.077</v>
      </c>
      <c r="N1278" s="678">
        <v>0</v>
      </c>
      <c r="O1278" s="657">
        <v>0</v>
      </c>
      <c r="P1278" s="658">
        <v>0</v>
      </c>
      <c r="Q1278" s="658">
        <v>0</v>
      </c>
      <c r="R1278" s="658">
        <v>0</v>
      </c>
      <c r="S1278" s="658">
        <v>0</v>
      </c>
      <c r="T1278" s="658">
        <v>0</v>
      </c>
      <c r="U1278" s="658">
        <v>0</v>
      </c>
      <c r="V1278" s="658">
        <v>0</v>
      </c>
      <c r="W1278" s="658">
        <v>0</v>
      </c>
      <c r="X1278" s="658">
        <v>0</v>
      </c>
      <c r="Y1278" s="658">
        <v>0</v>
      </c>
      <c r="Z1278" s="659">
        <v>0</v>
      </c>
      <c r="AA1278" s="679">
        <v>229.30036708000003</v>
      </c>
      <c r="AB1278" s="677">
        <v>12.834</v>
      </c>
      <c r="AC1278" s="677">
        <v>0</v>
      </c>
      <c r="AD1278" s="658">
        <v>9.7330000000000005</v>
      </c>
      <c r="AE1278" s="658">
        <v>0</v>
      </c>
      <c r="AF1278" s="658"/>
      <c r="AG1278" s="658"/>
      <c r="AH1278" s="658">
        <v>1.7229999999999999</v>
      </c>
      <c r="AI1278" s="658">
        <v>0</v>
      </c>
      <c r="AJ1278" s="658">
        <v>4.24</v>
      </c>
      <c r="AK1278" s="658">
        <v>0</v>
      </c>
      <c r="AL1278" s="658">
        <v>3.77</v>
      </c>
      <c r="AM1278" s="658">
        <v>0</v>
      </c>
      <c r="AN1278" s="658">
        <v>17.86</v>
      </c>
      <c r="AO1278" s="658">
        <v>0</v>
      </c>
      <c r="AP1278" s="658">
        <v>35.94</v>
      </c>
      <c r="AQ1278" s="658">
        <v>0</v>
      </c>
      <c r="AR1278" s="658">
        <v>38.709999999999994</v>
      </c>
      <c r="AS1278" s="658">
        <v>0</v>
      </c>
      <c r="AT1278" s="658">
        <v>115.077</v>
      </c>
      <c r="AU1278" s="658">
        <v>0</v>
      </c>
      <c r="AV1278" s="676">
        <v>21.18195918</v>
      </c>
      <c r="AW1278" s="677">
        <v>28.509888190000002</v>
      </c>
      <c r="AX1278" s="677">
        <v>0</v>
      </c>
      <c r="AY1278" s="677">
        <v>4.30403307</v>
      </c>
      <c r="AZ1278" s="677">
        <v>10.596546420000001</v>
      </c>
      <c r="BA1278" s="677">
        <v>13.609308700000001</v>
      </c>
      <c r="BB1278" s="677">
        <v>30.399249570000002</v>
      </c>
      <c r="BC1278" s="677">
        <v>71.239908940000007</v>
      </c>
      <c r="BD1278" s="677">
        <v>77.969361199999994</v>
      </c>
      <c r="BE1278" s="678">
        <v>229.30036708000003</v>
      </c>
      <c r="BF1278" s="417"/>
      <c r="BG1278" s="408"/>
      <c r="BH1278" s="408"/>
      <c r="BI1278" s="408"/>
      <c r="BJ1278" s="408"/>
      <c r="BK1278" s="408"/>
    </row>
    <row r="1279" spans="1:63" s="408" customFormat="1" ht="12.75">
      <c r="A1279" s="410"/>
      <c r="B1279" s="360" t="s">
        <v>363</v>
      </c>
      <c r="C1279" s="676">
        <v>12.539</v>
      </c>
      <c r="D1279" s="677">
        <v>0</v>
      </c>
      <c r="E1279" s="677">
        <v>8.9380000000000006</v>
      </c>
      <c r="F1279" s="677">
        <v>0</v>
      </c>
      <c r="G1279" s="677">
        <v>14.15</v>
      </c>
      <c r="H1279" s="677">
        <v>0</v>
      </c>
      <c r="I1279" s="677">
        <v>20.92</v>
      </c>
      <c r="J1279" s="677">
        <v>0</v>
      </c>
      <c r="K1279" s="677">
        <v>25.119999999999997</v>
      </c>
      <c r="L1279" s="677">
        <v>0</v>
      </c>
      <c r="M1279" s="677">
        <v>81.667000000000002</v>
      </c>
      <c r="N1279" s="678">
        <v>0</v>
      </c>
      <c r="O1279" s="657">
        <v>0</v>
      </c>
      <c r="P1279" s="658">
        <v>0</v>
      </c>
      <c r="Q1279" s="658">
        <v>0</v>
      </c>
      <c r="R1279" s="658">
        <v>0</v>
      </c>
      <c r="S1279" s="658">
        <v>0</v>
      </c>
      <c r="T1279" s="658">
        <v>0</v>
      </c>
      <c r="U1279" s="658">
        <v>0</v>
      </c>
      <c r="V1279" s="658">
        <v>0</v>
      </c>
      <c r="W1279" s="658">
        <v>0</v>
      </c>
      <c r="X1279" s="658">
        <v>0</v>
      </c>
      <c r="Y1279" s="658">
        <v>0</v>
      </c>
      <c r="Z1279" s="659">
        <v>0</v>
      </c>
      <c r="AA1279" s="679">
        <v>148.78588711000003</v>
      </c>
      <c r="AB1279" s="677">
        <v>12.539</v>
      </c>
      <c r="AC1279" s="677">
        <v>0</v>
      </c>
      <c r="AD1279" s="658">
        <v>8.9380000000000006</v>
      </c>
      <c r="AE1279" s="658">
        <v>0</v>
      </c>
      <c r="AF1279" s="658"/>
      <c r="AG1279" s="658"/>
      <c r="AH1279" s="658">
        <v>1.7229999999999999</v>
      </c>
      <c r="AI1279" s="658">
        <v>0</v>
      </c>
      <c r="AJ1279" s="658">
        <v>3.8149999999999999</v>
      </c>
      <c r="AK1279" s="658">
        <v>0</v>
      </c>
      <c r="AL1279" s="658">
        <v>3.4</v>
      </c>
      <c r="AM1279" s="658">
        <v>0</v>
      </c>
      <c r="AN1279" s="658">
        <v>14.15</v>
      </c>
      <c r="AO1279" s="658">
        <v>0</v>
      </c>
      <c r="AP1279" s="658">
        <v>20.92</v>
      </c>
      <c r="AQ1279" s="658">
        <v>0</v>
      </c>
      <c r="AR1279" s="658">
        <v>25.119999999999997</v>
      </c>
      <c r="AS1279" s="658">
        <v>0</v>
      </c>
      <c r="AT1279" s="658">
        <v>81.667000000000002</v>
      </c>
      <c r="AU1279" s="658">
        <v>0</v>
      </c>
      <c r="AV1279" s="676">
        <v>19.518986080000001</v>
      </c>
      <c r="AW1279" s="677">
        <v>24.612658920000001</v>
      </c>
      <c r="AX1279" s="677">
        <v>0</v>
      </c>
      <c r="AY1279" s="677">
        <v>4.30403307</v>
      </c>
      <c r="AZ1279" s="677">
        <v>8.574476520000001</v>
      </c>
      <c r="BA1279" s="677">
        <v>11.734149330000001</v>
      </c>
      <c r="BB1279" s="677">
        <v>22.997509740000002</v>
      </c>
      <c r="BC1279" s="677">
        <v>37.081920870000005</v>
      </c>
      <c r="BD1279" s="677">
        <v>44.574811499999996</v>
      </c>
      <c r="BE1279" s="678">
        <v>148.78588711000003</v>
      </c>
      <c r="BF1279" s="417"/>
    </row>
    <row r="1280" spans="1:63" s="390" customFormat="1" ht="12.75">
      <c r="A1280" s="410"/>
      <c r="B1280" s="360" t="s">
        <v>364</v>
      </c>
      <c r="C1280" s="676">
        <v>0</v>
      </c>
      <c r="D1280" s="677">
        <v>0</v>
      </c>
      <c r="E1280" s="677">
        <v>0</v>
      </c>
      <c r="F1280" s="677">
        <v>0</v>
      </c>
      <c r="G1280" s="677">
        <v>0</v>
      </c>
      <c r="H1280" s="677">
        <v>0</v>
      </c>
      <c r="I1280" s="677">
        <v>0</v>
      </c>
      <c r="J1280" s="677">
        <v>0</v>
      </c>
      <c r="K1280" s="677">
        <v>0</v>
      </c>
      <c r="L1280" s="677">
        <v>0</v>
      </c>
      <c r="M1280" s="677">
        <v>0</v>
      </c>
      <c r="N1280" s="678">
        <v>0</v>
      </c>
      <c r="O1280" s="657"/>
      <c r="P1280" s="658"/>
      <c r="Q1280" s="658"/>
      <c r="R1280" s="658"/>
      <c r="S1280" s="658"/>
      <c r="T1280" s="658"/>
      <c r="U1280" s="658"/>
      <c r="V1280" s="658"/>
      <c r="W1280" s="658"/>
      <c r="X1280" s="658"/>
      <c r="Y1280" s="658"/>
      <c r="Z1280" s="659"/>
      <c r="AA1280" s="679">
        <v>0</v>
      </c>
      <c r="AB1280" s="677">
        <v>0</v>
      </c>
      <c r="AC1280" s="677">
        <v>0</v>
      </c>
      <c r="AD1280" s="658">
        <v>0</v>
      </c>
      <c r="AE1280" s="658">
        <v>0</v>
      </c>
      <c r="AF1280" s="658"/>
      <c r="AG1280" s="658"/>
      <c r="AH1280" s="658"/>
      <c r="AI1280" s="658"/>
      <c r="AJ1280" s="658"/>
      <c r="AK1280" s="658"/>
      <c r="AL1280" s="658"/>
      <c r="AM1280" s="658"/>
      <c r="AN1280" s="658">
        <v>0</v>
      </c>
      <c r="AO1280" s="658">
        <v>0</v>
      </c>
      <c r="AP1280" s="658">
        <v>0</v>
      </c>
      <c r="AQ1280" s="658">
        <v>0</v>
      </c>
      <c r="AR1280" s="658">
        <v>0</v>
      </c>
      <c r="AS1280" s="658">
        <v>0</v>
      </c>
      <c r="AT1280" s="658">
        <v>0</v>
      </c>
      <c r="AU1280" s="658">
        <v>0</v>
      </c>
      <c r="AV1280" s="676"/>
      <c r="AW1280" s="677">
        <v>0</v>
      </c>
      <c r="AX1280" s="677"/>
      <c r="AY1280" s="677"/>
      <c r="AZ1280" s="677"/>
      <c r="BA1280" s="677"/>
      <c r="BB1280" s="677"/>
      <c r="BC1280" s="677"/>
      <c r="BD1280" s="677"/>
      <c r="BE1280" s="678">
        <v>0</v>
      </c>
      <c r="BF1280" s="417"/>
      <c r="BG1280" s="408"/>
      <c r="BH1280" s="408"/>
      <c r="BI1280" s="408"/>
      <c r="BJ1280" s="408"/>
      <c r="BK1280" s="408"/>
    </row>
    <row r="1281" spans="1:63" s="390" customFormat="1" ht="12.75">
      <c r="A1281" s="410"/>
      <c r="B1281" s="360" t="s">
        <v>365</v>
      </c>
      <c r="C1281" s="676">
        <v>0</v>
      </c>
      <c r="D1281" s="677">
        <v>0</v>
      </c>
      <c r="E1281" s="677">
        <v>0</v>
      </c>
      <c r="F1281" s="677">
        <v>0</v>
      </c>
      <c r="G1281" s="677">
        <v>0</v>
      </c>
      <c r="H1281" s="677">
        <v>0</v>
      </c>
      <c r="I1281" s="677">
        <v>0</v>
      </c>
      <c r="J1281" s="677">
        <v>0</v>
      </c>
      <c r="K1281" s="677">
        <v>0</v>
      </c>
      <c r="L1281" s="677">
        <v>0</v>
      </c>
      <c r="M1281" s="677">
        <v>0</v>
      </c>
      <c r="N1281" s="678">
        <v>0</v>
      </c>
      <c r="O1281" s="657"/>
      <c r="P1281" s="658"/>
      <c r="Q1281" s="658"/>
      <c r="R1281" s="658"/>
      <c r="S1281" s="658"/>
      <c r="T1281" s="658"/>
      <c r="U1281" s="658"/>
      <c r="V1281" s="658"/>
      <c r="W1281" s="658"/>
      <c r="X1281" s="658"/>
      <c r="Y1281" s="658"/>
      <c r="Z1281" s="659"/>
      <c r="AA1281" s="679">
        <v>0</v>
      </c>
      <c r="AB1281" s="677">
        <v>0</v>
      </c>
      <c r="AC1281" s="677">
        <v>0</v>
      </c>
      <c r="AD1281" s="658">
        <v>0</v>
      </c>
      <c r="AE1281" s="658">
        <v>0</v>
      </c>
      <c r="AF1281" s="658"/>
      <c r="AG1281" s="658"/>
      <c r="AH1281" s="658"/>
      <c r="AI1281" s="658"/>
      <c r="AJ1281" s="658"/>
      <c r="AK1281" s="658"/>
      <c r="AL1281" s="658"/>
      <c r="AM1281" s="658"/>
      <c r="AN1281" s="658">
        <v>0</v>
      </c>
      <c r="AO1281" s="658">
        <v>0</v>
      </c>
      <c r="AP1281" s="658">
        <v>0</v>
      </c>
      <c r="AQ1281" s="658">
        <v>0</v>
      </c>
      <c r="AR1281" s="658">
        <v>0</v>
      </c>
      <c r="AS1281" s="658">
        <v>0</v>
      </c>
      <c r="AT1281" s="658">
        <v>0</v>
      </c>
      <c r="AU1281" s="658">
        <v>0</v>
      </c>
      <c r="AV1281" s="676"/>
      <c r="AW1281" s="677">
        <v>0</v>
      </c>
      <c r="AX1281" s="677"/>
      <c r="AY1281" s="677"/>
      <c r="AZ1281" s="677"/>
      <c r="BA1281" s="677"/>
      <c r="BB1281" s="677"/>
      <c r="BC1281" s="677"/>
      <c r="BD1281" s="677"/>
      <c r="BE1281" s="678">
        <v>0</v>
      </c>
      <c r="BF1281" s="417"/>
      <c r="BG1281" s="408"/>
      <c r="BH1281" s="408"/>
      <c r="BI1281" s="408"/>
      <c r="BJ1281" s="408"/>
      <c r="BK1281" s="408"/>
    </row>
    <row r="1282" spans="1:63" s="390" customFormat="1" ht="12.75">
      <c r="A1282" s="410"/>
      <c r="B1282" s="360" t="s">
        <v>366</v>
      </c>
      <c r="C1282" s="676">
        <v>4.7459999999999996</v>
      </c>
      <c r="D1282" s="677">
        <v>0</v>
      </c>
      <c r="E1282" s="677">
        <v>5.7720000000000002</v>
      </c>
      <c r="F1282" s="677">
        <v>0</v>
      </c>
      <c r="G1282" s="677">
        <v>8.81</v>
      </c>
      <c r="H1282" s="677">
        <v>0</v>
      </c>
      <c r="I1282" s="677">
        <v>8.31</v>
      </c>
      <c r="J1282" s="677">
        <v>0</v>
      </c>
      <c r="K1282" s="677">
        <v>10.08</v>
      </c>
      <c r="L1282" s="677">
        <v>0</v>
      </c>
      <c r="M1282" s="677">
        <v>37.718000000000004</v>
      </c>
      <c r="N1282" s="678">
        <v>0</v>
      </c>
      <c r="O1282" s="657"/>
      <c r="P1282" s="658"/>
      <c r="Q1282" s="658"/>
      <c r="R1282" s="658"/>
      <c r="S1282" s="658"/>
      <c r="T1282" s="658"/>
      <c r="U1282" s="658"/>
      <c r="V1282" s="658"/>
      <c r="W1282" s="658"/>
      <c r="X1282" s="658"/>
      <c r="Y1282" s="658"/>
      <c r="Z1282" s="659"/>
      <c r="AA1282" s="679">
        <v>76.290005440000016</v>
      </c>
      <c r="AB1282" s="677">
        <v>4.7459999999999996</v>
      </c>
      <c r="AC1282" s="677">
        <v>0</v>
      </c>
      <c r="AD1282" s="658">
        <v>5.7720000000000002</v>
      </c>
      <c r="AE1282" s="658">
        <v>0</v>
      </c>
      <c r="AF1282" s="658"/>
      <c r="AG1282" s="658"/>
      <c r="AH1282" s="658">
        <v>0.122</v>
      </c>
      <c r="AI1282" s="658"/>
      <c r="AJ1282" s="658">
        <v>2.4</v>
      </c>
      <c r="AK1282" s="658"/>
      <c r="AL1282" s="658">
        <v>3.25</v>
      </c>
      <c r="AM1282" s="658"/>
      <c r="AN1282" s="658">
        <v>8.81</v>
      </c>
      <c r="AO1282" s="658">
        <v>0</v>
      </c>
      <c r="AP1282" s="658">
        <v>8.31</v>
      </c>
      <c r="AQ1282" s="658">
        <v>0</v>
      </c>
      <c r="AR1282" s="658">
        <v>10.08</v>
      </c>
      <c r="AS1282" s="658">
        <v>0</v>
      </c>
      <c r="AT1282" s="658">
        <v>37.718000000000004</v>
      </c>
      <c r="AU1282" s="658">
        <v>0</v>
      </c>
      <c r="AV1282" s="676">
        <v>5.5555799499999994</v>
      </c>
      <c r="AW1282" s="677">
        <v>15.73114561</v>
      </c>
      <c r="AX1282" s="677"/>
      <c r="AY1282" s="677">
        <v>1.06491238</v>
      </c>
      <c r="AZ1282" s="677">
        <v>5.7936648100000001</v>
      </c>
      <c r="BA1282" s="677">
        <v>8.8725684200000003</v>
      </c>
      <c r="BB1282" s="677">
        <v>17.159552190000003</v>
      </c>
      <c r="BC1282" s="677">
        <v>17.097473690000001</v>
      </c>
      <c r="BD1282" s="677">
        <v>20.746254</v>
      </c>
      <c r="BE1282" s="678">
        <v>76.290005440000016</v>
      </c>
      <c r="BF1282" s="417"/>
      <c r="BG1282" s="408"/>
      <c r="BH1282" s="408"/>
      <c r="BI1282" s="408"/>
      <c r="BJ1282" s="408"/>
      <c r="BK1282" s="408"/>
    </row>
    <row r="1283" spans="1:63" s="390" customFormat="1" ht="12.75">
      <c r="A1283" s="410"/>
      <c r="B1283" s="360" t="s">
        <v>367</v>
      </c>
      <c r="C1283" s="676">
        <v>7.7930000000000001</v>
      </c>
      <c r="D1283" s="677">
        <v>0</v>
      </c>
      <c r="E1283" s="677">
        <v>3.1659999999999999</v>
      </c>
      <c r="F1283" s="677">
        <v>0</v>
      </c>
      <c r="G1283" s="677">
        <v>5.34</v>
      </c>
      <c r="H1283" s="677">
        <v>0</v>
      </c>
      <c r="I1283" s="677">
        <v>12.61</v>
      </c>
      <c r="J1283" s="677">
        <v>0</v>
      </c>
      <c r="K1283" s="677">
        <v>15.04</v>
      </c>
      <c r="L1283" s="677">
        <v>0</v>
      </c>
      <c r="M1283" s="677">
        <v>43.948999999999998</v>
      </c>
      <c r="N1283" s="678">
        <v>0</v>
      </c>
      <c r="O1283" s="657"/>
      <c r="P1283" s="658"/>
      <c r="Q1283" s="658"/>
      <c r="R1283" s="658"/>
      <c r="S1283" s="658"/>
      <c r="T1283" s="658"/>
      <c r="U1283" s="658"/>
      <c r="V1283" s="658"/>
      <c r="W1283" s="658"/>
      <c r="X1283" s="658"/>
      <c r="Y1283" s="658"/>
      <c r="Z1283" s="659"/>
      <c r="AA1283" s="679">
        <v>72.495881670000003</v>
      </c>
      <c r="AB1283" s="677">
        <v>7.7930000000000001</v>
      </c>
      <c r="AC1283" s="677">
        <v>0</v>
      </c>
      <c r="AD1283" s="658">
        <v>3.1659999999999999</v>
      </c>
      <c r="AE1283" s="658">
        <v>0</v>
      </c>
      <c r="AF1283" s="658"/>
      <c r="AG1283" s="658"/>
      <c r="AH1283" s="658">
        <v>1.601</v>
      </c>
      <c r="AI1283" s="658"/>
      <c r="AJ1283" s="658">
        <v>1.415</v>
      </c>
      <c r="AK1283" s="658"/>
      <c r="AL1283" s="658">
        <v>0.15</v>
      </c>
      <c r="AM1283" s="658"/>
      <c r="AN1283" s="658">
        <v>5.34</v>
      </c>
      <c r="AO1283" s="658">
        <v>0</v>
      </c>
      <c r="AP1283" s="658">
        <v>12.61</v>
      </c>
      <c r="AQ1283" s="658">
        <v>0</v>
      </c>
      <c r="AR1283" s="658">
        <v>15.04</v>
      </c>
      <c r="AS1283" s="658">
        <v>0</v>
      </c>
      <c r="AT1283" s="658">
        <v>43.948999999999998</v>
      </c>
      <c r="AU1283" s="658">
        <v>0</v>
      </c>
      <c r="AV1283" s="676">
        <v>13.963406130000001</v>
      </c>
      <c r="AW1283" s="677">
        <v>8.881513309999999</v>
      </c>
      <c r="AX1283" s="677"/>
      <c r="AY1283" s="677">
        <v>3.23912069</v>
      </c>
      <c r="AZ1283" s="677">
        <v>2.78081171</v>
      </c>
      <c r="BA1283" s="677">
        <v>2.8615809099999998</v>
      </c>
      <c r="BB1283" s="677">
        <v>5.8379575499999996</v>
      </c>
      <c r="BC1283" s="677">
        <v>19.98444718</v>
      </c>
      <c r="BD1283" s="677">
        <v>23.828557499999999</v>
      </c>
      <c r="BE1283" s="678">
        <v>72.495881670000003</v>
      </c>
      <c r="BF1283" s="417"/>
      <c r="BG1283" s="408"/>
      <c r="BH1283" s="408"/>
      <c r="BI1283" s="408"/>
      <c r="BJ1283" s="408"/>
      <c r="BK1283" s="408"/>
    </row>
    <row r="1284" spans="1:63" s="408" customFormat="1" ht="12.75">
      <c r="A1284" s="410"/>
      <c r="B1284" s="360" t="s">
        <v>368</v>
      </c>
      <c r="C1284" s="676">
        <v>0.29500000000000004</v>
      </c>
      <c r="D1284" s="677">
        <v>0</v>
      </c>
      <c r="E1284" s="677">
        <v>0.79499999999999993</v>
      </c>
      <c r="F1284" s="677">
        <v>0</v>
      </c>
      <c r="G1284" s="677">
        <v>3.71</v>
      </c>
      <c r="H1284" s="677">
        <v>0</v>
      </c>
      <c r="I1284" s="677">
        <v>15.02</v>
      </c>
      <c r="J1284" s="677">
        <v>0</v>
      </c>
      <c r="K1284" s="677">
        <v>13.59</v>
      </c>
      <c r="L1284" s="677">
        <v>0</v>
      </c>
      <c r="M1284" s="677">
        <v>33.409999999999997</v>
      </c>
      <c r="N1284" s="678">
        <v>0</v>
      </c>
      <c r="O1284" s="657">
        <v>0</v>
      </c>
      <c r="P1284" s="658">
        <v>0</v>
      </c>
      <c r="Q1284" s="658">
        <v>0</v>
      </c>
      <c r="R1284" s="658">
        <v>0</v>
      </c>
      <c r="S1284" s="658">
        <v>0</v>
      </c>
      <c r="T1284" s="658">
        <v>0</v>
      </c>
      <c r="U1284" s="658">
        <v>0</v>
      </c>
      <c r="V1284" s="658">
        <v>0</v>
      </c>
      <c r="W1284" s="658">
        <v>0</v>
      </c>
      <c r="X1284" s="658">
        <v>0</v>
      </c>
      <c r="Y1284" s="658">
        <v>0</v>
      </c>
      <c r="Z1284" s="659">
        <v>0</v>
      </c>
      <c r="AA1284" s="679">
        <v>80.514479969999996</v>
      </c>
      <c r="AB1284" s="677">
        <v>0.29500000000000004</v>
      </c>
      <c r="AC1284" s="677">
        <v>0</v>
      </c>
      <c r="AD1284" s="658">
        <v>0.79499999999999993</v>
      </c>
      <c r="AE1284" s="658">
        <v>0</v>
      </c>
      <c r="AF1284" s="658"/>
      <c r="AG1284" s="658"/>
      <c r="AH1284" s="658">
        <v>0</v>
      </c>
      <c r="AI1284" s="658">
        <v>0</v>
      </c>
      <c r="AJ1284" s="658">
        <v>0.42499999999999999</v>
      </c>
      <c r="AK1284" s="658"/>
      <c r="AL1284" s="658">
        <v>0.37</v>
      </c>
      <c r="AM1284" s="658"/>
      <c r="AN1284" s="658">
        <v>3.71</v>
      </c>
      <c r="AO1284" s="658">
        <v>0</v>
      </c>
      <c r="AP1284" s="658">
        <v>15.02</v>
      </c>
      <c r="AQ1284" s="658">
        <v>0</v>
      </c>
      <c r="AR1284" s="658">
        <v>13.59</v>
      </c>
      <c r="AS1284" s="658">
        <v>0</v>
      </c>
      <c r="AT1284" s="658">
        <v>33.409999999999997</v>
      </c>
      <c r="AU1284" s="658">
        <v>0</v>
      </c>
      <c r="AV1284" s="676">
        <v>1.6629731000000001</v>
      </c>
      <c r="AW1284" s="677">
        <v>3.89722927</v>
      </c>
      <c r="AX1284" s="677">
        <v>0</v>
      </c>
      <c r="AY1284" s="677">
        <v>0</v>
      </c>
      <c r="AZ1284" s="677">
        <v>2.0220699</v>
      </c>
      <c r="BA1284" s="677">
        <v>1.87515937</v>
      </c>
      <c r="BB1284" s="677">
        <v>7.4017398300000004</v>
      </c>
      <c r="BC1284" s="677">
        <v>34.157988070000002</v>
      </c>
      <c r="BD1284" s="677">
        <v>33.394549699999999</v>
      </c>
      <c r="BE1284" s="678">
        <v>80.514479969999996</v>
      </c>
      <c r="BF1284" s="417"/>
    </row>
    <row r="1285" spans="1:63" s="390" customFormat="1" ht="12.75">
      <c r="A1285" s="410"/>
      <c r="B1285" s="360" t="s">
        <v>369</v>
      </c>
      <c r="C1285" s="676">
        <v>0</v>
      </c>
      <c r="D1285" s="677">
        <v>0</v>
      </c>
      <c r="E1285" s="677">
        <v>0</v>
      </c>
      <c r="F1285" s="677">
        <v>0</v>
      </c>
      <c r="G1285" s="677">
        <v>0</v>
      </c>
      <c r="H1285" s="677">
        <v>0</v>
      </c>
      <c r="I1285" s="677">
        <v>0</v>
      </c>
      <c r="J1285" s="677">
        <v>0</v>
      </c>
      <c r="K1285" s="677">
        <v>0</v>
      </c>
      <c r="L1285" s="677">
        <v>0</v>
      </c>
      <c r="M1285" s="677">
        <v>0</v>
      </c>
      <c r="N1285" s="678">
        <v>0</v>
      </c>
      <c r="O1285" s="657"/>
      <c r="P1285" s="658"/>
      <c r="Q1285" s="658"/>
      <c r="R1285" s="658"/>
      <c r="S1285" s="658"/>
      <c r="T1285" s="658"/>
      <c r="U1285" s="658"/>
      <c r="V1285" s="658"/>
      <c r="W1285" s="658"/>
      <c r="X1285" s="658"/>
      <c r="Y1285" s="658"/>
      <c r="Z1285" s="659"/>
      <c r="AA1285" s="679">
        <v>0</v>
      </c>
      <c r="AB1285" s="677">
        <v>0</v>
      </c>
      <c r="AC1285" s="677">
        <v>0</v>
      </c>
      <c r="AD1285" s="658">
        <v>0</v>
      </c>
      <c r="AE1285" s="658">
        <v>0</v>
      </c>
      <c r="AF1285" s="658"/>
      <c r="AG1285" s="658"/>
      <c r="AH1285" s="658"/>
      <c r="AI1285" s="658"/>
      <c r="AJ1285" s="658"/>
      <c r="AK1285" s="658"/>
      <c r="AL1285" s="658"/>
      <c r="AM1285" s="658"/>
      <c r="AN1285" s="658">
        <v>0</v>
      </c>
      <c r="AO1285" s="658">
        <v>0</v>
      </c>
      <c r="AP1285" s="658">
        <v>0</v>
      </c>
      <c r="AQ1285" s="658">
        <v>0</v>
      </c>
      <c r="AR1285" s="658">
        <v>0</v>
      </c>
      <c r="AS1285" s="658">
        <v>0</v>
      </c>
      <c r="AT1285" s="658">
        <v>0</v>
      </c>
      <c r="AU1285" s="658">
        <v>0</v>
      </c>
      <c r="AV1285" s="676"/>
      <c r="AW1285" s="677">
        <v>0</v>
      </c>
      <c r="AX1285" s="677"/>
      <c r="AY1285" s="677"/>
      <c r="AZ1285" s="677"/>
      <c r="BA1285" s="677"/>
      <c r="BB1285" s="677"/>
      <c r="BC1285" s="677"/>
      <c r="BD1285" s="677"/>
      <c r="BE1285" s="678">
        <v>0</v>
      </c>
      <c r="BF1285" s="417"/>
      <c r="BG1285" s="408"/>
      <c r="BH1285" s="408"/>
      <c r="BI1285" s="408"/>
      <c r="BJ1285" s="408"/>
      <c r="BK1285" s="408"/>
    </row>
    <row r="1286" spans="1:63" s="390" customFormat="1" ht="12.75">
      <c r="A1286" s="410"/>
      <c r="B1286" s="360" t="s">
        <v>370</v>
      </c>
      <c r="C1286" s="676">
        <v>0</v>
      </c>
      <c r="D1286" s="677">
        <v>0</v>
      </c>
      <c r="E1286" s="677">
        <v>0</v>
      </c>
      <c r="F1286" s="677">
        <v>0</v>
      </c>
      <c r="G1286" s="677">
        <v>0</v>
      </c>
      <c r="H1286" s="677">
        <v>0</v>
      </c>
      <c r="I1286" s="677">
        <v>0</v>
      </c>
      <c r="J1286" s="677">
        <v>0</v>
      </c>
      <c r="K1286" s="677">
        <v>0</v>
      </c>
      <c r="L1286" s="677">
        <v>0</v>
      </c>
      <c r="M1286" s="677">
        <v>0</v>
      </c>
      <c r="N1286" s="678">
        <v>0</v>
      </c>
      <c r="O1286" s="657"/>
      <c r="P1286" s="658"/>
      <c r="Q1286" s="658"/>
      <c r="R1286" s="658"/>
      <c r="S1286" s="658"/>
      <c r="T1286" s="658"/>
      <c r="U1286" s="658"/>
      <c r="V1286" s="658"/>
      <c r="W1286" s="658"/>
      <c r="X1286" s="658"/>
      <c r="Y1286" s="658"/>
      <c r="Z1286" s="659"/>
      <c r="AA1286" s="679">
        <v>0</v>
      </c>
      <c r="AB1286" s="677">
        <v>0</v>
      </c>
      <c r="AC1286" s="677">
        <v>0</v>
      </c>
      <c r="AD1286" s="658">
        <v>0</v>
      </c>
      <c r="AE1286" s="658">
        <v>0</v>
      </c>
      <c r="AF1286" s="658"/>
      <c r="AG1286" s="658"/>
      <c r="AH1286" s="658"/>
      <c r="AI1286" s="658"/>
      <c r="AJ1286" s="658"/>
      <c r="AK1286" s="658"/>
      <c r="AL1286" s="658"/>
      <c r="AM1286" s="658"/>
      <c r="AN1286" s="658">
        <v>0</v>
      </c>
      <c r="AO1286" s="658">
        <v>0</v>
      </c>
      <c r="AP1286" s="658">
        <v>0</v>
      </c>
      <c r="AQ1286" s="658">
        <v>0</v>
      </c>
      <c r="AR1286" s="658">
        <v>0</v>
      </c>
      <c r="AS1286" s="658">
        <v>0</v>
      </c>
      <c r="AT1286" s="658">
        <v>0</v>
      </c>
      <c r="AU1286" s="658">
        <v>0</v>
      </c>
      <c r="AV1286" s="676"/>
      <c r="AW1286" s="677">
        <v>0</v>
      </c>
      <c r="AX1286" s="677"/>
      <c r="AY1286" s="677"/>
      <c r="AZ1286" s="677"/>
      <c r="BA1286" s="677"/>
      <c r="BB1286" s="677"/>
      <c r="BC1286" s="677"/>
      <c r="BD1286" s="677"/>
      <c r="BE1286" s="678">
        <v>0</v>
      </c>
      <c r="BF1286" s="417"/>
      <c r="BG1286" s="408"/>
      <c r="BH1286" s="408"/>
      <c r="BI1286" s="408"/>
      <c r="BJ1286" s="408"/>
      <c r="BK1286" s="408"/>
    </row>
    <row r="1287" spans="1:63" s="390" customFormat="1" ht="12.75">
      <c r="A1287" s="410"/>
      <c r="B1287" s="360" t="s">
        <v>371</v>
      </c>
      <c r="C1287" s="676">
        <v>0.29500000000000004</v>
      </c>
      <c r="D1287" s="677">
        <v>0</v>
      </c>
      <c r="E1287" s="677">
        <v>0.125</v>
      </c>
      <c r="F1287" s="677">
        <v>0</v>
      </c>
      <c r="G1287" s="677">
        <v>1.81</v>
      </c>
      <c r="H1287" s="677">
        <v>0</v>
      </c>
      <c r="I1287" s="677">
        <v>9.0399999999999991</v>
      </c>
      <c r="J1287" s="677">
        <v>0</v>
      </c>
      <c r="K1287" s="677">
        <v>10.130000000000001</v>
      </c>
      <c r="L1287" s="677">
        <v>0</v>
      </c>
      <c r="M1287" s="677">
        <v>21.4</v>
      </c>
      <c r="N1287" s="678">
        <v>0</v>
      </c>
      <c r="O1287" s="657"/>
      <c r="P1287" s="658"/>
      <c r="Q1287" s="658"/>
      <c r="R1287" s="658"/>
      <c r="S1287" s="658"/>
      <c r="T1287" s="658"/>
      <c r="U1287" s="658"/>
      <c r="V1287" s="658"/>
      <c r="W1287" s="658"/>
      <c r="X1287" s="658"/>
      <c r="Y1287" s="658"/>
      <c r="Z1287" s="659"/>
      <c r="AA1287" s="679">
        <v>60.152457069999997</v>
      </c>
      <c r="AB1287" s="677">
        <v>0.29500000000000004</v>
      </c>
      <c r="AC1287" s="677">
        <v>0</v>
      </c>
      <c r="AD1287" s="658">
        <v>0.125</v>
      </c>
      <c r="AE1287" s="658">
        <v>0</v>
      </c>
      <c r="AF1287" s="658"/>
      <c r="AG1287" s="658"/>
      <c r="AH1287" s="658"/>
      <c r="AI1287" s="658"/>
      <c r="AJ1287" s="658">
        <v>0.125</v>
      </c>
      <c r="AK1287" s="658"/>
      <c r="AL1287" s="658"/>
      <c r="AM1287" s="658"/>
      <c r="AN1287" s="658">
        <v>1.81</v>
      </c>
      <c r="AO1287" s="658">
        <v>0</v>
      </c>
      <c r="AP1287" s="658">
        <v>9.0399999999999991</v>
      </c>
      <c r="AQ1287" s="658">
        <v>0</v>
      </c>
      <c r="AR1287" s="658">
        <v>10.130000000000001</v>
      </c>
      <c r="AS1287" s="658">
        <v>0</v>
      </c>
      <c r="AT1287" s="658">
        <v>21.4</v>
      </c>
      <c r="AU1287" s="658">
        <v>0</v>
      </c>
      <c r="AV1287" s="676">
        <v>1.6629731000000001</v>
      </c>
      <c r="AW1287" s="677">
        <v>0.95946986000000001</v>
      </c>
      <c r="AX1287" s="677"/>
      <c r="AY1287" s="677"/>
      <c r="AZ1287" s="677">
        <v>0.65307630000000005</v>
      </c>
      <c r="BA1287" s="677">
        <v>0.30639356000000001</v>
      </c>
      <c r="BB1287" s="677">
        <v>4.1351036299999997</v>
      </c>
      <c r="BC1287" s="677">
        <v>25.18949112</v>
      </c>
      <c r="BD1287" s="677">
        <v>28.20541936</v>
      </c>
      <c r="BE1287" s="678">
        <v>60.152457069999997</v>
      </c>
      <c r="BF1287" s="417"/>
      <c r="BG1287" s="408"/>
      <c r="BH1287" s="408"/>
      <c r="BI1287" s="408"/>
      <c r="BJ1287" s="408"/>
      <c r="BK1287" s="408"/>
    </row>
    <row r="1288" spans="1:63" s="408" customFormat="1" ht="12.75">
      <c r="A1288" s="410"/>
      <c r="B1288" s="360" t="s">
        <v>372</v>
      </c>
      <c r="C1288" s="676">
        <v>0</v>
      </c>
      <c r="D1288" s="677">
        <v>0</v>
      </c>
      <c r="E1288" s="677">
        <v>0.66999999999999993</v>
      </c>
      <c r="F1288" s="677">
        <v>0</v>
      </c>
      <c r="G1288" s="677">
        <v>1.9</v>
      </c>
      <c r="H1288" s="677">
        <v>0</v>
      </c>
      <c r="I1288" s="677">
        <v>5.98</v>
      </c>
      <c r="J1288" s="677">
        <v>0</v>
      </c>
      <c r="K1288" s="677">
        <v>3.46</v>
      </c>
      <c r="L1288" s="677">
        <v>0</v>
      </c>
      <c r="M1288" s="677">
        <v>12.010000000000002</v>
      </c>
      <c r="N1288" s="678">
        <v>0</v>
      </c>
      <c r="O1288" s="657"/>
      <c r="P1288" s="658"/>
      <c r="Q1288" s="658"/>
      <c r="R1288" s="658"/>
      <c r="S1288" s="658"/>
      <c r="T1288" s="658"/>
      <c r="U1288" s="658"/>
      <c r="V1288" s="658"/>
      <c r="W1288" s="658"/>
      <c r="X1288" s="658"/>
      <c r="Y1288" s="658"/>
      <c r="Z1288" s="659"/>
      <c r="AA1288" s="679">
        <v>20.362022899999999</v>
      </c>
      <c r="AB1288" s="677">
        <v>0</v>
      </c>
      <c r="AC1288" s="677">
        <v>0</v>
      </c>
      <c r="AD1288" s="658">
        <v>0.66999999999999993</v>
      </c>
      <c r="AE1288" s="658">
        <v>0</v>
      </c>
      <c r="AF1288" s="658"/>
      <c r="AG1288" s="658"/>
      <c r="AH1288" s="658"/>
      <c r="AI1288" s="658"/>
      <c r="AJ1288" s="658">
        <v>0.3</v>
      </c>
      <c r="AK1288" s="658"/>
      <c r="AL1288" s="658">
        <v>0.37</v>
      </c>
      <c r="AM1288" s="658"/>
      <c r="AN1288" s="658">
        <v>1.9</v>
      </c>
      <c r="AO1288" s="658">
        <v>0</v>
      </c>
      <c r="AP1288" s="658">
        <v>5.98</v>
      </c>
      <c r="AQ1288" s="658">
        <v>0</v>
      </c>
      <c r="AR1288" s="658">
        <v>3.46</v>
      </c>
      <c r="AS1288" s="658">
        <v>0</v>
      </c>
      <c r="AT1288" s="658">
        <v>12.010000000000002</v>
      </c>
      <c r="AU1288" s="658">
        <v>0</v>
      </c>
      <c r="AV1288" s="676"/>
      <c r="AW1288" s="677">
        <v>2.93775941</v>
      </c>
      <c r="AX1288" s="677"/>
      <c r="AY1288" s="677"/>
      <c r="AZ1288" s="677">
        <v>1.3689936</v>
      </c>
      <c r="BA1288" s="677">
        <v>1.5687658099999999</v>
      </c>
      <c r="BB1288" s="677">
        <v>3.2666362000000002</v>
      </c>
      <c r="BC1288" s="677">
        <v>8.9684969499999987</v>
      </c>
      <c r="BD1288" s="677">
        <v>5.1891303400000002</v>
      </c>
      <c r="BE1288" s="678">
        <v>20.362022899999999</v>
      </c>
      <c r="BF1288" s="417"/>
    </row>
    <row r="1289" spans="1:63" s="408" customFormat="1" ht="12.75">
      <c r="A1289" s="410"/>
      <c r="B1289" s="360" t="s">
        <v>373</v>
      </c>
      <c r="C1289" s="676">
        <v>0</v>
      </c>
      <c r="D1289" s="677">
        <v>3.28</v>
      </c>
      <c r="E1289" s="677">
        <v>0</v>
      </c>
      <c r="F1289" s="677">
        <v>5.46</v>
      </c>
      <c r="G1289" s="677">
        <v>0</v>
      </c>
      <c r="H1289" s="677">
        <v>8.58</v>
      </c>
      <c r="I1289" s="677">
        <v>0</v>
      </c>
      <c r="J1289" s="677">
        <v>5.98</v>
      </c>
      <c r="K1289" s="677">
        <v>0</v>
      </c>
      <c r="L1289" s="677">
        <v>4.08</v>
      </c>
      <c r="M1289" s="677">
        <v>0</v>
      </c>
      <c r="N1289" s="678">
        <v>27.380000000000003</v>
      </c>
      <c r="O1289" s="657">
        <v>0</v>
      </c>
      <c r="P1289" s="658">
        <v>0</v>
      </c>
      <c r="Q1289" s="658">
        <v>0</v>
      </c>
      <c r="R1289" s="658">
        <v>0</v>
      </c>
      <c r="S1289" s="658">
        <v>0</v>
      </c>
      <c r="T1289" s="658">
        <v>0</v>
      </c>
      <c r="U1289" s="658">
        <v>0</v>
      </c>
      <c r="V1289" s="658">
        <v>0</v>
      </c>
      <c r="W1289" s="658">
        <v>0</v>
      </c>
      <c r="X1289" s="658">
        <v>0</v>
      </c>
      <c r="Y1289" s="658">
        <v>0</v>
      </c>
      <c r="Z1289" s="659">
        <v>0</v>
      </c>
      <c r="AA1289" s="679">
        <v>118.68552449000001</v>
      </c>
      <c r="AB1289" s="677">
        <v>0</v>
      </c>
      <c r="AC1289" s="677">
        <v>3.28</v>
      </c>
      <c r="AD1289" s="658">
        <v>0</v>
      </c>
      <c r="AE1289" s="658">
        <v>5.4599999999999991</v>
      </c>
      <c r="AF1289" s="658"/>
      <c r="AG1289" s="658"/>
      <c r="AH1289" s="658">
        <v>0</v>
      </c>
      <c r="AI1289" s="658">
        <v>0.4</v>
      </c>
      <c r="AJ1289" s="658">
        <v>0</v>
      </c>
      <c r="AK1289" s="658">
        <v>2.5</v>
      </c>
      <c r="AL1289" s="658">
        <v>0</v>
      </c>
      <c r="AM1289" s="658">
        <v>2.5599999999999996</v>
      </c>
      <c r="AN1289" s="658">
        <v>0</v>
      </c>
      <c r="AO1289" s="658">
        <v>8.58</v>
      </c>
      <c r="AP1289" s="658">
        <v>0</v>
      </c>
      <c r="AQ1289" s="658">
        <v>5.98</v>
      </c>
      <c r="AR1289" s="658">
        <v>0</v>
      </c>
      <c r="AS1289" s="658">
        <v>4.08</v>
      </c>
      <c r="AT1289" s="658">
        <v>0</v>
      </c>
      <c r="AU1289" s="658">
        <v>27.380000000000003</v>
      </c>
      <c r="AV1289" s="676">
        <v>17.270493609999999</v>
      </c>
      <c r="AW1289" s="677">
        <v>52.827447880000001</v>
      </c>
      <c r="AX1289" s="677">
        <v>0</v>
      </c>
      <c r="AY1289" s="677">
        <v>2.8203768899999999</v>
      </c>
      <c r="AZ1289" s="677">
        <v>24.361761080000001</v>
      </c>
      <c r="BA1289" s="677">
        <v>25.645309910000002</v>
      </c>
      <c r="BB1289" s="677">
        <v>20.017550830000001</v>
      </c>
      <c r="BC1289" s="677">
        <v>16.70166167</v>
      </c>
      <c r="BD1289" s="677">
        <v>11.868370499999999</v>
      </c>
      <c r="BE1289" s="678">
        <v>118.68552449000001</v>
      </c>
      <c r="BF1289" s="417"/>
    </row>
    <row r="1290" spans="1:63" s="390" customFormat="1" ht="12.75">
      <c r="A1290" s="410"/>
      <c r="B1290" s="360" t="s">
        <v>374</v>
      </c>
      <c r="C1290" s="676">
        <v>0</v>
      </c>
      <c r="D1290" s="677">
        <v>0</v>
      </c>
      <c r="E1290" s="677">
        <v>0</v>
      </c>
      <c r="F1290" s="677">
        <v>0</v>
      </c>
      <c r="G1290" s="677">
        <v>0</v>
      </c>
      <c r="H1290" s="677">
        <v>0</v>
      </c>
      <c r="I1290" s="677">
        <v>0</v>
      </c>
      <c r="J1290" s="677">
        <v>0</v>
      </c>
      <c r="K1290" s="677">
        <v>0</v>
      </c>
      <c r="L1290" s="677">
        <v>0</v>
      </c>
      <c r="M1290" s="677">
        <v>0</v>
      </c>
      <c r="N1290" s="678">
        <v>0</v>
      </c>
      <c r="O1290" s="657"/>
      <c r="P1290" s="658"/>
      <c r="Q1290" s="658"/>
      <c r="R1290" s="658"/>
      <c r="S1290" s="658"/>
      <c r="T1290" s="658"/>
      <c r="U1290" s="658"/>
      <c r="V1290" s="658"/>
      <c r="W1290" s="658"/>
      <c r="X1290" s="658"/>
      <c r="Y1290" s="658"/>
      <c r="Z1290" s="659"/>
      <c r="AA1290" s="679">
        <v>0</v>
      </c>
      <c r="AB1290" s="677">
        <v>0</v>
      </c>
      <c r="AC1290" s="677">
        <v>0</v>
      </c>
      <c r="AD1290" s="658">
        <v>0</v>
      </c>
      <c r="AE1290" s="658">
        <v>0</v>
      </c>
      <c r="AF1290" s="658"/>
      <c r="AG1290" s="658"/>
      <c r="AH1290" s="658"/>
      <c r="AI1290" s="658"/>
      <c r="AJ1290" s="658"/>
      <c r="AK1290" s="658"/>
      <c r="AL1290" s="658"/>
      <c r="AM1290" s="658"/>
      <c r="AN1290" s="658">
        <v>0</v>
      </c>
      <c r="AO1290" s="658">
        <v>0</v>
      </c>
      <c r="AP1290" s="658">
        <v>0</v>
      </c>
      <c r="AQ1290" s="658">
        <v>0</v>
      </c>
      <c r="AR1290" s="658">
        <v>0</v>
      </c>
      <c r="AS1290" s="658">
        <v>0</v>
      </c>
      <c r="AT1290" s="658">
        <v>0</v>
      </c>
      <c r="AU1290" s="658">
        <v>0</v>
      </c>
      <c r="AV1290" s="676"/>
      <c r="AW1290" s="677">
        <v>0</v>
      </c>
      <c r="AX1290" s="677"/>
      <c r="AY1290" s="677"/>
      <c r="AZ1290" s="677"/>
      <c r="BA1290" s="677"/>
      <c r="BB1290" s="677"/>
      <c r="BC1290" s="677"/>
      <c r="BD1290" s="677"/>
      <c r="BE1290" s="678">
        <v>0</v>
      </c>
      <c r="BF1290" s="417"/>
      <c r="BG1290" s="408"/>
      <c r="BH1290" s="408"/>
      <c r="BI1290" s="408"/>
      <c r="BJ1290" s="408"/>
      <c r="BK1290" s="408"/>
    </row>
    <row r="1291" spans="1:63" s="390" customFormat="1" ht="12.75">
      <c r="A1291" s="410"/>
      <c r="B1291" s="360" t="s">
        <v>375</v>
      </c>
      <c r="C1291" s="676">
        <v>0</v>
      </c>
      <c r="D1291" s="677">
        <v>0</v>
      </c>
      <c r="E1291" s="677">
        <v>0</v>
      </c>
      <c r="F1291" s="677">
        <v>0</v>
      </c>
      <c r="G1291" s="677">
        <v>0</v>
      </c>
      <c r="H1291" s="677">
        <v>0</v>
      </c>
      <c r="I1291" s="677">
        <v>0</v>
      </c>
      <c r="J1291" s="677">
        <v>0</v>
      </c>
      <c r="K1291" s="677">
        <v>0</v>
      </c>
      <c r="L1291" s="677">
        <v>0</v>
      </c>
      <c r="M1291" s="677">
        <v>0</v>
      </c>
      <c r="N1291" s="678">
        <v>0</v>
      </c>
      <c r="O1291" s="657"/>
      <c r="P1291" s="658"/>
      <c r="Q1291" s="658"/>
      <c r="R1291" s="658"/>
      <c r="S1291" s="658"/>
      <c r="T1291" s="658"/>
      <c r="U1291" s="658"/>
      <c r="V1291" s="658"/>
      <c r="W1291" s="658"/>
      <c r="X1291" s="658"/>
      <c r="Y1291" s="658"/>
      <c r="Z1291" s="659"/>
      <c r="AA1291" s="679">
        <v>0</v>
      </c>
      <c r="AB1291" s="677">
        <v>0</v>
      </c>
      <c r="AC1291" s="677">
        <v>0</v>
      </c>
      <c r="AD1291" s="658">
        <v>0</v>
      </c>
      <c r="AE1291" s="658">
        <v>0</v>
      </c>
      <c r="AF1291" s="658"/>
      <c r="AG1291" s="658"/>
      <c r="AH1291" s="658"/>
      <c r="AI1291" s="658"/>
      <c r="AJ1291" s="658"/>
      <c r="AK1291" s="658"/>
      <c r="AL1291" s="658"/>
      <c r="AM1291" s="658"/>
      <c r="AN1291" s="658">
        <v>0</v>
      </c>
      <c r="AO1291" s="658">
        <v>0</v>
      </c>
      <c r="AP1291" s="658">
        <v>0</v>
      </c>
      <c r="AQ1291" s="658">
        <v>0</v>
      </c>
      <c r="AR1291" s="658">
        <v>0</v>
      </c>
      <c r="AS1291" s="658">
        <v>0</v>
      </c>
      <c r="AT1291" s="658">
        <v>0</v>
      </c>
      <c r="AU1291" s="658">
        <v>0</v>
      </c>
      <c r="AV1291" s="676"/>
      <c r="AW1291" s="677">
        <v>0</v>
      </c>
      <c r="AX1291" s="677"/>
      <c r="AY1291" s="677"/>
      <c r="AZ1291" s="677"/>
      <c r="BA1291" s="677"/>
      <c r="BB1291" s="677"/>
      <c r="BC1291" s="677"/>
      <c r="BD1291" s="677"/>
      <c r="BE1291" s="678">
        <v>0</v>
      </c>
      <c r="BF1291" s="417"/>
      <c r="BG1291" s="408"/>
      <c r="BH1291" s="408"/>
      <c r="BI1291" s="408"/>
      <c r="BJ1291" s="408"/>
      <c r="BK1291" s="408"/>
    </row>
    <row r="1292" spans="1:63" s="390" customFormat="1" ht="12.75">
      <c r="A1292" s="410"/>
      <c r="B1292" s="360" t="s">
        <v>376</v>
      </c>
      <c r="C1292" s="676">
        <v>0</v>
      </c>
      <c r="D1292" s="677">
        <v>3.28</v>
      </c>
      <c r="E1292" s="677">
        <v>0</v>
      </c>
      <c r="F1292" s="677">
        <v>5.46</v>
      </c>
      <c r="G1292" s="677">
        <v>0</v>
      </c>
      <c r="H1292" s="677">
        <v>8.58</v>
      </c>
      <c r="I1292" s="677">
        <v>0</v>
      </c>
      <c r="J1292" s="677">
        <v>5.98</v>
      </c>
      <c r="K1292" s="677">
        <v>0</v>
      </c>
      <c r="L1292" s="677">
        <v>4.08</v>
      </c>
      <c r="M1292" s="677">
        <v>0</v>
      </c>
      <c r="N1292" s="678">
        <v>27.380000000000003</v>
      </c>
      <c r="O1292" s="657"/>
      <c r="P1292" s="658"/>
      <c r="Q1292" s="658"/>
      <c r="R1292" s="658"/>
      <c r="S1292" s="658"/>
      <c r="T1292" s="658"/>
      <c r="U1292" s="658"/>
      <c r="V1292" s="658"/>
      <c r="W1292" s="658"/>
      <c r="X1292" s="658"/>
      <c r="Y1292" s="658"/>
      <c r="Z1292" s="659"/>
      <c r="AA1292" s="679">
        <v>118.68552449000001</v>
      </c>
      <c r="AB1292" s="677">
        <v>0</v>
      </c>
      <c r="AC1292" s="677">
        <v>3.28</v>
      </c>
      <c r="AD1292" s="658">
        <v>0</v>
      </c>
      <c r="AE1292" s="658">
        <v>5.4599999999999991</v>
      </c>
      <c r="AF1292" s="658"/>
      <c r="AG1292" s="658"/>
      <c r="AH1292" s="658"/>
      <c r="AI1292" s="658">
        <v>0.4</v>
      </c>
      <c r="AJ1292" s="658"/>
      <c r="AK1292" s="658">
        <v>2.5</v>
      </c>
      <c r="AL1292" s="658"/>
      <c r="AM1292" s="658">
        <v>2.5599999999999996</v>
      </c>
      <c r="AN1292" s="658">
        <v>0</v>
      </c>
      <c r="AO1292" s="658">
        <v>8.58</v>
      </c>
      <c r="AP1292" s="658">
        <v>0</v>
      </c>
      <c r="AQ1292" s="658">
        <v>5.98</v>
      </c>
      <c r="AR1292" s="658">
        <v>0</v>
      </c>
      <c r="AS1292" s="658">
        <v>4.08</v>
      </c>
      <c r="AT1292" s="658">
        <v>0</v>
      </c>
      <c r="AU1292" s="658">
        <v>27.380000000000003</v>
      </c>
      <c r="AV1292" s="676">
        <v>17.270493609999999</v>
      </c>
      <c r="AW1292" s="677">
        <v>52.827447880000001</v>
      </c>
      <c r="AX1292" s="677"/>
      <c r="AY1292" s="677">
        <v>2.8203768899999999</v>
      </c>
      <c r="AZ1292" s="677">
        <v>24.361761080000001</v>
      </c>
      <c r="BA1292" s="677">
        <v>25.645309910000002</v>
      </c>
      <c r="BB1292" s="677">
        <v>20.017550830000001</v>
      </c>
      <c r="BC1292" s="677">
        <v>16.70166167</v>
      </c>
      <c r="BD1292" s="677">
        <v>11.868370499999999</v>
      </c>
      <c r="BE1292" s="678">
        <v>118.68552449000001</v>
      </c>
      <c r="BF1292" s="417"/>
      <c r="BG1292" s="408"/>
      <c r="BH1292" s="408"/>
      <c r="BI1292" s="408"/>
      <c r="BJ1292" s="408"/>
      <c r="BK1292" s="408"/>
    </row>
    <row r="1293" spans="1:63" s="390" customFormat="1" ht="12.75">
      <c r="A1293" s="410"/>
      <c r="B1293" s="360" t="s">
        <v>377</v>
      </c>
      <c r="C1293" s="676">
        <v>0</v>
      </c>
      <c r="D1293" s="677">
        <v>0</v>
      </c>
      <c r="E1293" s="677">
        <v>0</v>
      </c>
      <c r="F1293" s="677">
        <v>0</v>
      </c>
      <c r="G1293" s="677">
        <v>0</v>
      </c>
      <c r="H1293" s="677">
        <v>0</v>
      </c>
      <c r="I1293" s="677">
        <v>0</v>
      </c>
      <c r="J1293" s="677">
        <v>0</v>
      </c>
      <c r="K1293" s="677">
        <v>0</v>
      </c>
      <c r="L1293" s="677">
        <v>0</v>
      </c>
      <c r="M1293" s="677">
        <v>0</v>
      </c>
      <c r="N1293" s="678">
        <v>0</v>
      </c>
      <c r="O1293" s="657"/>
      <c r="P1293" s="658"/>
      <c r="Q1293" s="658"/>
      <c r="R1293" s="658"/>
      <c r="S1293" s="658"/>
      <c r="T1293" s="658"/>
      <c r="U1293" s="658"/>
      <c r="V1293" s="658"/>
      <c r="W1293" s="658"/>
      <c r="X1293" s="658"/>
      <c r="Y1293" s="658"/>
      <c r="Z1293" s="659"/>
      <c r="AA1293" s="679">
        <v>0</v>
      </c>
      <c r="AB1293" s="677">
        <v>0</v>
      </c>
      <c r="AC1293" s="677">
        <v>0</v>
      </c>
      <c r="AD1293" s="658">
        <v>0</v>
      </c>
      <c r="AE1293" s="658">
        <v>0</v>
      </c>
      <c r="AF1293" s="658"/>
      <c r="AG1293" s="658"/>
      <c r="AH1293" s="658"/>
      <c r="AI1293" s="658"/>
      <c r="AJ1293" s="658"/>
      <c r="AK1293" s="658"/>
      <c r="AL1293" s="658"/>
      <c r="AM1293" s="658"/>
      <c r="AN1293" s="658">
        <v>0</v>
      </c>
      <c r="AO1293" s="658">
        <v>0</v>
      </c>
      <c r="AP1293" s="658">
        <v>0</v>
      </c>
      <c r="AQ1293" s="658">
        <v>0</v>
      </c>
      <c r="AR1293" s="658">
        <v>0</v>
      </c>
      <c r="AS1293" s="658">
        <v>0</v>
      </c>
      <c r="AT1293" s="658">
        <v>0</v>
      </c>
      <c r="AU1293" s="658">
        <v>0</v>
      </c>
      <c r="AV1293" s="676"/>
      <c r="AW1293" s="677">
        <v>0</v>
      </c>
      <c r="AX1293" s="677"/>
      <c r="AY1293" s="677"/>
      <c r="AZ1293" s="677"/>
      <c r="BA1293" s="677"/>
      <c r="BB1293" s="677"/>
      <c r="BC1293" s="677"/>
      <c r="BD1293" s="677"/>
      <c r="BE1293" s="678">
        <v>0</v>
      </c>
      <c r="BF1293" s="417"/>
      <c r="BG1293" s="408"/>
      <c r="BH1293" s="408"/>
      <c r="BI1293" s="408"/>
      <c r="BJ1293" s="408"/>
      <c r="BK1293" s="408"/>
    </row>
    <row r="1294" spans="1:63" s="390" customFormat="1" ht="12.75">
      <c r="A1294" s="410"/>
      <c r="B1294" s="360" t="s">
        <v>67</v>
      </c>
      <c r="C1294" s="676">
        <v>0</v>
      </c>
      <c r="D1294" s="677">
        <v>0</v>
      </c>
      <c r="E1294" s="677">
        <v>0</v>
      </c>
      <c r="F1294" s="677">
        <v>0</v>
      </c>
      <c r="G1294" s="677">
        <v>0</v>
      </c>
      <c r="H1294" s="677">
        <v>0</v>
      </c>
      <c r="I1294" s="677">
        <v>0</v>
      </c>
      <c r="J1294" s="677">
        <v>0</v>
      </c>
      <c r="K1294" s="677">
        <v>0</v>
      </c>
      <c r="L1294" s="677">
        <v>0</v>
      </c>
      <c r="M1294" s="677">
        <v>0</v>
      </c>
      <c r="N1294" s="678">
        <v>0</v>
      </c>
      <c r="O1294" s="657"/>
      <c r="P1294" s="658"/>
      <c r="Q1294" s="658"/>
      <c r="R1294" s="658"/>
      <c r="S1294" s="658"/>
      <c r="T1294" s="658"/>
      <c r="U1294" s="658"/>
      <c r="V1294" s="658"/>
      <c r="W1294" s="658"/>
      <c r="X1294" s="658"/>
      <c r="Y1294" s="658"/>
      <c r="Z1294" s="659"/>
      <c r="AA1294" s="679">
        <v>0</v>
      </c>
      <c r="AB1294" s="677">
        <v>0</v>
      </c>
      <c r="AC1294" s="677">
        <v>0</v>
      </c>
      <c r="AD1294" s="658">
        <v>0</v>
      </c>
      <c r="AE1294" s="658">
        <v>0</v>
      </c>
      <c r="AF1294" s="658"/>
      <c r="AG1294" s="658"/>
      <c r="AH1294" s="658"/>
      <c r="AI1294" s="658"/>
      <c r="AJ1294" s="658"/>
      <c r="AK1294" s="658"/>
      <c r="AL1294" s="658"/>
      <c r="AM1294" s="658"/>
      <c r="AN1294" s="658">
        <v>0</v>
      </c>
      <c r="AO1294" s="658">
        <v>0</v>
      </c>
      <c r="AP1294" s="658">
        <v>0</v>
      </c>
      <c r="AQ1294" s="658">
        <v>0</v>
      </c>
      <c r="AR1294" s="658">
        <v>0</v>
      </c>
      <c r="AS1294" s="658">
        <v>0</v>
      </c>
      <c r="AT1294" s="658">
        <v>0</v>
      </c>
      <c r="AU1294" s="658">
        <v>0</v>
      </c>
      <c r="AV1294" s="657"/>
      <c r="AW1294" s="658"/>
      <c r="AX1294" s="658"/>
      <c r="AY1294" s="658"/>
      <c r="AZ1294" s="658"/>
      <c r="BA1294" s="658"/>
      <c r="BB1294" s="658"/>
      <c r="BC1294" s="658"/>
      <c r="BD1294" s="658"/>
      <c r="BE1294" s="678">
        <v>0</v>
      </c>
      <c r="BF1294" s="417"/>
      <c r="BG1294" s="408"/>
      <c r="BH1294" s="408"/>
      <c r="BI1294" s="408"/>
      <c r="BJ1294" s="408"/>
      <c r="BK1294" s="408"/>
    </row>
    <row r="1295" spans="1:63" s="416" customFormat="1" ht="45" customHeight="1">
      <c r="A1295" s="411">
        <v>52</v>
      </c>
      <c r="B1295" s="670" t="s">
        <v>125</v>
      </c>
      <c r="C1295" s="657">
        <v>0</v>
      </c>
      <c r="D1295" s="658">
        <v>0</v>
      </c>
      <c r="E1295" s="658">
        <v>0</v>
      </c>
      <c r="F1295" s="658">
        <v>0</v>
      </c>
      <c r="G1295" s="658">
        <v>0</v>
      </c>
      <c r="H1295" s="658">
        <v>0</v>
      </c>
      <c r="I1295" s="658">
        <v>0</v>
      </c>
      <c r="J1295" s="658">
        <v>0</v>
      </c>
      <c r="K1295" s="658">
        <v>0</v>
      </c>
      <c r="L1295" s="658">
        <v>0</v>
      </c>
      <c r="M1295" s="658">
        <v>0</v>
      </c>
      <c r="N1295" s="659">
        <v>0</v>
      </c>
      <c r="O1295" s="689">
        <v>0</v>
      </c>
      <c r="P1295" s="690">
        <v>0</v>
      </c>
      <c r="Q1295" s="690">
        <v>0</v>
      </c>
      <c r="R1295" s="690">
        <v>0</v>
      </c>
      <c r="S1295" s="690">
        <v>0</v>
      </c>
      <c r="T1295" s="690">
        <v>0</v>
      </c>
      <c r="U1295" s="690">
        <v>0</v>
      </c>
      <c r="V1295" s="690">
        <v>0</v>
      </c>
      <c r="W1295" s="690">
        <v>0</v>
      </c>
      <c r="X1295" s="690">
        <v>0</v>
      </c>
      <c r="Y1295" s="690">
        <v>0</v>
      </c>
      <c r="Z1295" s="691">
        <v>0</v>
      </c>
      <c r="AA1295" s="694">
        <v>4.5780258199999997</v>
      </c>
      <c r="AB1295" s="677">
        <v>0</v>
      </c>
      <c r="AC1295" s="677">
        <v>0</v>
      </c>
      <c r="AD1295" s="690">
        <v>0</v>
      </c>
      <c r="AE1295" s="690">
        <v>0</v>
      </c>
      <c r="AF1295" s="690"/>
      <c r="AG1295" s="690"/>
      <c r="AH1295" s="690"/>
      <c r="AI1295" s="690"/>
      <c r="AJ1295" s="690"/>
      <c r="AK1295" s="690"/>
      <c r="AL1295" s="690"/>
      <c r="AM1295" s="690"/>
      <c r="AN1295" s="690">
        <v>0</v>
      </c>
      <c r="AO1295" s="690">
        <v>0</v>
      </c>
      <c r="AP1295" s="690">
        <v>0</v>
      </c>
      <c r="AQ1295" s="690">
        <v>0</v>
      </c>
      <c r="AR1295" s="690">
        <v>0</v>
      </c>
      <c r="AS1295" s="690">
        <v>0</v>
      </c>
      <c r="AT1295" s="690">
        <v>0</v>
      </c>
      <c r="AU1295" s="690">
        <v>0</v>
      </c>
      <c r="AV1295" s="657">
        <v>0</v>
      </c>
      <c r="AW1295" s="658"/>
      <c r="AX1295" s="658"/>
      <c r="AY1295" s="658"/>
      <c r="AZ1295" s="658"/>
      <c r="BA1295" s="658"/>
      <c r="BB1295" s="658"/>
      <c r="BC1295" s="658"/>
      <c r="BD1295" s="658"/>
      <c r="BE1295" s="673">
        <v>0</v>
      </c>
      <c r="BF1295" s="419"/>
    </row>
    <row r="1296" spans="1:63" s="390" customFormat="1" ht="12.75">
      <c r="A1296" s="411"/>
      <c r="B1296" s="360" t="s">
        <v>361</v>
      </c>
      <c r="C1296" s="676">
        <v>0</v>
      </c>
      <c r="D1296" s="677">
        <v>0</v>
      </c>
      <c r="E1296" s="677">
        <v>0</v>
      </c>
      <c r="F1296" s="677">
        <v>0</v>
      </c>
      <c r="G1296" s="677">
        <v>0</v>
      </c>
      <c r="H1296" s="677">
        <v>0</v>
      </c>
      <c r="I1296" s="677">
        <v>0</v>
      </c>
      <c r="J1296" s="677">
        <v>0</v>
      </c>
      <c r="K1296" s="677">
        <v>0</v>
      </c>
      <c r="L1296" s="677">
        <v>0</v>
      </c>
      <c r="M1296" s="677">
        <v>0</v>
      </c>
      <c r="N1296" s="678">
        <v>0</v>
      </c>
      <c r="O1296" s="657">
        <v>0</v>
      </c>
      <c r="P1296" s="658">
        <v>0</v>
      </c>
      <c r="Q1296" s="658">
        <v>0</v>
      </c>
      <c r="R1296" s="658">
        <v>0</v>
      </c>
      <c r="S1296" s="658">
        <v>0</v>
      </c>
      <c r="T1296" s="658">
        <v>0</v>
      </c>
      <c r="U1296" s="658">
        <v>0</v>
      </c>
      <c r="V1296" s="658">
        <v>0</v>
      </c>
      <c r="W1296" s="658">
        <v>0</v>
      </c>
      <c r="X1296" s="658">
        <v>0</v>
      </c>
      <c r="Y1296" s="658">
        <v>0</v>
      </c>
      <c r="Z1296" s="659">
        <v>0</v>
      </c>
      <c r="AA1296" s="679">
        <v>4.5780258199999997</v>
      </c>
      <c r="AB1296" s="677">
        <v>0</v>
      </c>
      <c r="AC1296" s="677">
        <v>0</v>
      </c>
      <c r="AD1296" s="658">
        <v>0</v>
      </c>
      <c r="AE1296" s="658">
        <v>0</v>
      </c>
      <c r="AF1296" s="658"/>
      <c r="AG1296" s="658"/>
      <c r="AH1296" s="658"/>
      <c r="AI1296" s="658"/>
      <c r="AJ1296" s="658"/>
      <c r="AK1296" s="658"/>
      <c r="AL1296" s="658"/>
      <c r="AM1296" s="658"/>
      <c r="AN1296" s="658">
        <v>0</v>
      </c>
      <c r="AO1296" s="658">
        <v>0</v>
      </c>
      <c r="AP1296" s="658">
        <v>0</v>
      </c>
      <c r="AQ1296" s="658">
        <v>0</v>
      </c>
      <c r="AR1296" s="658">
        <v>0</v>
      </c>
      <c r="AS1296" s="658">
        <v>0</v>
      </c>
      <c r="AT1296" s="658">
        <v>0</v>
      </c>
      <c r="AU1296" s="658">
        <v>0</v>
      </c>
      <c r="AV1296" s="657">
        <v>0</v>
      </c>
      <c r="AW1296" s="658">
        <v>0</v>
      </c>
      <c r="AX1296" s="658">
        <v>0</v>
      </c>
      <c r="AY1296" s="658">
        <v>0</v>
      </c>
      <c r="AZ1296" s="658">
        <v>0</v>
      </c>
      <c r="BA1296" s="658">
        <v>0</v>
      </c>
      <c r="BB1296" s="658">
        <v>0</v>
      </c>
      <c r="BC1296" s="658">
        <v>0</v>
      </c>
      <c r="BD1296" s="658">
        <v>0</v>
      </c>
      <c r="BE1296" s="678">
        <v>0</v>
      </c>
      <c r="BF1296" s="417"/>
      <c r="BG1296" s="408"/>
      <c r="BH1296" s="408"/>
      <c r="BI1296" s="408"/>
      <c r="BJ1296" s="408"/>
      <c r="BK1296" s="408"/>
    </row>
    <row r="1297" spans="1:63" s="390" customFormat="1" ht="12.75">
      <c r="A1297" s="411"/>
      <c r="B1297" s="360" t="s">
        <v>362</v>
      </c>
      <c r="C1297" s="676">
        <v>0</v>
      </c>
      <c r="D1297" s="677">
        <v>0</v>
      </c>
      <c r="E1297" s="677">
        <v>0</v>
      </c>
      <c r="F1297" s="677">
        <v>0</v>
      </c>
      <c r="G1297" s="677">
        <v>0</v>
      </c>
      <c r="H1297" s="677">
        <v>0</v>
      </c>
      <c r="I1297" s="677">
        <v>0</v>
      </c>
      <c r="J1297" s="677">
        <v>0</v>
      </c>
      <c r="K1297" s="677">
        <v>0</v>
      </c>
      <c r="L1297" s="677">
        <v>0</v>
      </c>
      <c r="M1297" s="677">
        <v>0</v>
      </c>
      <c r="N1297" s="678">
        <v>0</v>
      </c>
      <c r="O1297" s="657">
        <v>0</v>
      </c>
      <c r="P1297" s="658">
        <v>0</v>
      </c>
      <c r="Q1297" s="658">
        <v>0</v>
      </c>
      <c r="R1297" s="658">
        <v>0</v>
      </c>
      <c r="S1297" s="658">
        <v>0</v>
      </c>
      <c r="T1297" s="658">
        <v>0</v>
      </c>
      <c r="U1297" s="658">
        <v>0</v>
      </c>
      <c r="V1297" s="658">
        <v>0</v>
      </c>
      <c r="W1297" s="658">
        <v>0</v>
      </c>
      <c r="X1297" s="658">
        <v>0</v>
      </c>
      <c r="Y1297" s="658">
        <v>0</v>
      </c>
      <c r="Z1297" s="659">
        <v>0</v>
      </c>
      <c r="AA1297" s="679">
        <v>3.0396246599999999</v>
      </c>
      <c r="AB1297" s="677">
        <v>0</v>
      </c>
      <c r="AC1297" s="677">
        <v>0</v>
      </c>
      <c r="AD1297" s="658">
        <v>0</v>
      </c>
      <c r="AE1297" s="658">
        <v>0</v>
      </c>
      <c r="AF1297" s="658"/>
      <c r="AG1297" s="658"/>
      <c r="AH1297" s="658"/>
      <c r="AI1297" s="658"/>
      <c r="AJ1297" s="658"/>
      <c r="AK1297" s="658"/>
      <c r="AL1297" s="658"/>
      <c r="AM1297" s="658"/>
      <c r="AN1297" s="658">
        <v>0</v>
      </c>
      <c r="AO1297" s="658">
        <v>0</v>
      </c>
      <c r="AP1297" s="658">
        <v>0</v>
      </c>
      <c r="AQ1297" s="658">
        <v>0</v>
      </c>
      <c r="AR1297" s="658">
        <v>0</v>
      </c>
      <c r="AS1297" s="658">
        <v>0</v>
      </c>
      <c r="AT1297" s="658">
        <v>0</v>
      </c>
      <c r="AU1297" s="658">
        <v>0</v>
      </c>
      <c r="AV1297" s="657">
        <v>0</v>
      </c>
      <c r="AW1297" s="658">
        <v>0</v>
      </c>
      <c r="AX1297" s="658">
        <v>0</v>
      </c>
      <c r="AY1297" s="658">
        <v>0</v>
      </c>
      <c r="AZ1297" s="658">
        <v>0</v>
      </c>
      <c r="BA1297" s="658">
        <v>0</v>
      </c>
      <c r="BB1297" s="658">
        <v>0</v>
      </c>
      <c r="BC1297" s="658">
        <v>0</v>
      </c>
      <c r="BD1297" s="658">
        <v>0</v>
      </c>
      <c r="BE1297" s="678">
        <v>0</v>
      </c>
      <c r="BF1297" s="417"/>
      <c r="BG1297" s="408"/>
      <c r="BH1297" s="408"/>
      <c r="BI1297" s="408"/>
      <c r="BJ1297" s="408"/>
      <c r="BK1297" s="408"/>
    </row>
    <row r="1298" spans="1:63" s="390" customFormat="1" ht="12.75">
      <c r="A1298" s="411"/>
      <c r="B1298" s="360" t="s">
        <v>363</v>
      </c>
      <c r="C1298" s="676">
        <v>0</v>
      </c>
      <c r="D1298" s="677">
        <v>0</v>
      </c>
      <c r="E1298" s="677">
        <v>0</v>
      </c>
      <c r="F1298" s="677">
        <v>0</v>
      </c>
      <c r="G1298" s="677">
        <v>0</v>
      </c>
      <c r="H1298" s="677">
        <v>0</v>
      </c>
      <c r="I1298" s="677">
        <v>0</v>
      </c>
      <c r="J1298" s="677">
        <v>0</v>
      </c>
      <c r="K1298" s="677">
        <v>0</v>
      </c>
      <c r="L1298" s="677">
        <v>0</v>
      </c>
      <c r="M1298" s="677">
        <v>0</v>
      </c>
      <c r="N1298" s="678">
        <v>0</v>
      </c>
      <c r="O1298" s="657">
        <v>0</v>
      </c>
      <c r="P1298" s="658">
        <v>0</v>
      </c>
      <c r="Q1298" s="658">
        <v>0</v>
      </c>
      <c r="R1298" s="658">
        <v>0</v>
      </c>
      <c r="S1298" s="658">
        <v>0</v>
      </c>
      <c r="T1298" s="658">
        <v>0</v>
      </c>
      <c r="U1298" s="658">
        <v>0</v>
      </c>
      <c r="V1298" s="658">
        <v>0</v>
      </c>
      <c r="W1298" s="658">
        <v>0</v>
      </c>
      <c r="X1298" s="658">
        <v>0</v>
      </c>
      <c r="Y1298" s="658">
        <v>0</v>
      </c>
      <c r="Z1298" s="659">
        <v>0</v>
      </c>
      <c r="AA1298" s="679">
        <v>3.0396246599999999</v>
      </c>
      <c r="AB1298" s="677">
        <v>0</v>
      </c>
      <c r="AC1298" s="677">
        <v>0</v>
      </c>
      <c r="AD1298" s="658">
        <v>0</v>
      </c>
      <c r="AE1298" s="658">
        <v>0</v>
      </c>
      <c r="AF1298" s="658"/>
      <c r="AG1298" s="658"/>
      <c r="AH1298" s="658"/>
      <c r="AI1298" s="658"/>
      <c r="AJ1298" s="658"/>
      <c r="AK1298" s="658"/>
      <c r="AL1298" s="658"/>
      <c r="AM1298" s="658"/>
      <c r="AN1298" s="658">
        <v>0</v>
      </c>
      <c r="AO1298" s="658">
        <v>0</v>
      </c>
      <c r="AP1298" s="658">
        <v>0</v>
      </c>
      <c r="AQ1298" s="658">
        <v>0</v>
      </c>
      <c r="AR1298" s="658">
        <v>0</v>
      </c>
      <c r="AS1298" s="658">
        <v>0</v>
      </c>
      <c r="AT1298" s="658">
        <v>0</v>
      </c>
      <c r="AU1298" s="658">
        <v>0</v>
      </c>
      <c r="AV1298" s="657">
        <v>0</v>
      </c>
      <c r="AW1298" s="658">
        <v>0</v>
      </c>
      <c r="AX1298" s="658">
        <v>0</v>
      </c>
      <c r="AY1298" s="658">
        <v>0</v>
      </c>
      <c r="AZ1298" s="658">
        <v>0</v>
      </c>
      <c r="BA1298" s="658">
        <v>0</v>
      </c>
      <c r="BB1298" s="658">
        <v>0</v>
      </c>
      <c r="BC1298" s="658">
        <v>0</v>
      </c>
      <c r="BD1298" s="658">
        <v>0</v>
      </c>
      <c r="BE1298" s="678">
        <v>0</v>
      </c>
      <c r="BF1298" s="417"/>
      <c r="BG1298" s="408"/>
      <c r="BH1298" s="408"/>
      <c r="BI1298" s="408"/>
      <c r="BJ1298" s="408"/>
      <c r="BK1298" s="408"/>
    </row>
    <row r="1299" spans="1:63" s="390" customFormat="1" ht="12.75">
      <c r="A1299" s="411"/>
      <c r="B1299" s="360" t="s">
        <v>364</v>
      </c>
      <c r="C1299" s="676">
        <v>0</v>
      </c>
      <c r="D1299" s="677">
        <v>0</v>
      </c>
      <c r="E1299" s="677">
        <v>0</v>
      </c>
      <c r="F1299" s="677">
        <v>0</v>
      </c>
      <c r="G1299" s="677">
        <v>0</v>
      </c>
      <c r="H1299" s="677">
        <v>0</v>
      </c>
      <c r="I1299" s="677">
        <v>0</v>
      </c>
      <c r="J1299" s="677">
        <v>0</v>
      </c>
      <c r="K1299" s="677">
        <v>0</v>
      </c>
      <c r="L1299" s="677">
        <v>0</v>
      </c>
      <c r="M1299" s="677">
        <v>0</v>
      </c>
      <c r="N1299" s="678">
        <v>0</v>
      </c>
      <c r="O1299" s="657"/>
      <c r="P1299" s="658"/>
      <c r="Q1299" s="658"/>
      <c r="R1299" s="658"/>
      <c r="S1299" s="658"/>
      <c r="T1299" s="658"/>
      <c r="U1299" s="658"/>
      <c r="V1299" s="658"/>
      <c r="W1299" s="658"/>
      <c r="X1299" s="658"/>
      <c r="Y1299" s="658"/>
      <c r="Z1299" s="659"/>
      <c r="AA1299" s="679">
        <v>0</v>
      </c>
      <c r="AB1299" s="677">
        <v>0</v>
      </c>
      <c r="AC1299" s="677">
        <v>0</v>
      </c>
      <c r="AD1299" s="658">
        <v>0</v>
      </c>
      <c r="AE1299" s="658">
        <v>0</v>
      </c>
      <c r="AF1299" s="658"/>
      <c r="AG1299" s="658"/>
      <c r="AH1299" s="658"/>
      <c r="AI1299" s="658"/>
      <c r="AJ1299" s="658"/>
      <c r="AK1299" s="658"/>
      <c r="AL1299" s="658"/>
      <c r="AM1299" s="658"/>
      <c r="AN1299" s="658">
        <v>0</v>
      </c>
      <c r="AO1299" s="658">
        <v>0</v>
      </c>
      <c r="AP1299" s="658">
        <v>0</v>
      </c>
      <c r="AQ1299" s="658">
        <v>0</v>
      </c>
      <c r="AR1299" s="658">
        <v>0</v>
      </c>
      <c r="AS1299" s="658">
        <v>0</v>
      </c>
      <c r="AT1299" s="658">
        <v>0</v>
      </c>
      <c r="AU1299" s="658">
        <v>0</v>
      </c>
      <c r="AV1299" s="657"/>
      <c r="AW1299" s="658"/>
      <c r="AX1299" s="658"/>
      <c r="AY1299" s="658"/>
      <c r="AZ1299" s="658"/>
      <c r="BA1299" s="658"/>
      <c r="BB1299" s="658"/>
      <c r="BC1299" s="658"/>
      <c r="BD1299" s="658"/>
      <c r="BE1299" s="678">
        <v>0</v>
      </c>
      <c r="BF1299" s="417"/>
      <c r="BG1299" s="408"/>
      <c r="BH1299" s="408"/>
      <c r="BI1299" s="408"/>
      <c r="BJ1299" s="408"/>
      <c r="BK1299" s="408"/>
    </row>
    <row r="1300" spans="1:63" s="390" customFormat="1" ht="12.75">
      <c r="A1300" s="411"/>
      <c r="B1300" s="360" t="s">
        <v>365</v>
      </c>
      <c r="C1300" s="676">
        <v>0</v>
      </c>
      <c r="D1300" s="677">
        <v>0</v>
      </c>
      <c r="E1300" s="677">
        <v>0</v>
      </c>
      <c r="F1300" s="677">
        <v>0</v>
      </c>
      <c r="G1300" s="677">
        <v>0</v>
      </c>
      <c r="H1300" s="677">
        <v>0</v>
      </c>
      <c r="I1300" s="677">
        <v>0</v>
      </c>
      <c r="J1300" s="677">
        <v>0</v>
      </c>
      <c r="K1300" s="677">
        <v>0</v>
      </c>
      <c r="L1300" s="677">
        <v>0</v>
      </c>
      <c r="M1300" s="677">
        <v>0</v>
      </c>
      <c r="N1300" s="678">
        <v>0</v>
      </c>
      <c r="O1300" s="657"/>
      <c r="P1300" s="658"/>
      <c r="Q1300" s="658"/>
      <c r="R1300" s="658"/>
      <c r="S1300" s="658"/>
      <c r="T1300" s="658"/>
      <c r="U1300" s="658"/>
      <c r="V1300" s="658"/>
      <c r="W1300" s="658"/>
      <c r="X1300" s="658"/>
      <c r="Y1300" s="658"/>
      <c r="Z1300" s="659"/>
      <c r="AA1300" s="679">
        <v>0</v>
      </c>
      <c r="AB1300" s="677">
        <v>0</v>
      </c>
      <c r="AC1300" s="677">
        <v>0</v>
      </c>
      <c r="AD1300" s="658">
        <v>0</v>
      </c>
      <c r="AE1300" s="658">
        <v>0</v>
      </c>
      <c r="AF1300" s="658"/>
      <c r="AG1300" s="658"/>
      <c r="AH1300" s="658"/>
      <c r="AI1300" s="658"/>
      <c r="AJ1300" s="658"/>
      <c r="AK1300" s="658"/>
      <c r="AL1300" s="658"/>
      <c r="AM1300" s="658"/>
      <c r="AN1300" s="658">
        <v>0</v>
      </c>
      <c r="AO1300" s="658">
        <v>0</v>
      </c>
      <c r="AP1300" s="658">
        <v>0</v>
      </c>
      <c r="AQ1300" s="658">
        <v>0</v>
      </c>
      <c r="AR1300" s="658">
        <v>0</v>
      </c>
      <c r="AS1300" s="658">
        <v>0</v>
      </c>
      <c r="AT1300" s="658">
        <v>0</v>
      </c>
      <c r="AU1300" s="658">
        <v>0</v>
      </c>
      <c r="AV1300" s="657"/>
      <c r="AW1300" s="658"/>
      <c r="AX1300" s="658"/>
      <c r="AY1300" s="658"/>
      <c r="AZ1300" s="658"/>
      <c r="BA1300" s="658"/>
      <c r="BB1300" s="658"/>
      <c r="BC1300" s="658"/>
      <c r="BD1300" s="658"/>
      <c r="BE1300" s="678">
        <v>0</v>
      </c>
      <c r="BF1300" s="417"/>
      <c r="BG1300" s="408"/>
      <c r="BH1300" s="408"/>
      <c r="BI1300" s="408"/>
      <c r="BJ1300" s="408"/>
      <c r="BK1300" s="408"/>
    </row>
    <row r="1301" spans="1:63" s="435" customFormat="1" ht="12.75">
      <c r="A1301" s="411"/>
      <c r="B1301" s="360" t="s">
        <v>366</v>
      </c>
      <c r="C1301" s="676">
        <v>0</v>
      </c>
      <c r="D1301" s="677">
        <v>0</v>
      </c>
      <c r="E1301" s="677">
        <v>0</v>
      </c>
      <c r="F1301" s="677">
        <v>0</v>
      </c>
      <c r="G1301" s="677">
        <v>0</v>
      </c>
      <c r="H1301" s="677">
        <v>0</v>
      </c>
      <c r="I1301" s="677">
        <v>0</v>
      </c>
      <c r="J1301" s="677">
        <v>0</v>
      </c>
      <c r="K1301" s="677">
        <v>0</v>
      </c>
      <c r="L1301" s="677">
        <v>0</v>
      </c>
      <c r="M1301" s="677">
        <v>0</v>
      </c>
      <c r="N1301" s="678">
        <v>0</v>
      </c>
      <c r="O1301" s="657"/>
      <c r="P1301" s="658"/>
      <c r="Q1301" s="658"/>
      <c r="R1301" s="658"/>
      <c r="S1301" s="658"/>
      <c r="T1301" s="658"/>
      <c r="U1301" s="658"/>
      <c r="V1301" s="658"/>
      <c r="W1301" s="658"/>
      <c r="X1301" s="658"/>
      <c r="Y1301" s="658"/>
      <c r="Z1301" s="659"/>
      <c r="AA1301" s="679">
        <v>0.45890678999999995</v>
      </c>
      <c r="AB1301" s="677">
        <v>0</v>
      </c>
      <c r="AC1301" s="677">
        <v>0</v>
      </c>
      <c r="AD1301" s="658">
        <v>0</v>
      </c>
      <c r="AE1301" s="658">
        <v>0</v>
      </c>
      <c r="AF1301" s="658"/>
      <c r="AG1301" s="658"/>
      <c r="AH1301" s="658"/>
      <c r="AI1301" s="658"/>
      <c r="AJ1301" s="658"/>
      <c r="AK1301" s="658"/>
      <c r="AL1301" s="658"/>
      <c r="AM1301" s="658"/>
      <c r="AN1301" s="658">
        <v>0</v>
      </c>
      <c r="AO1301" s="658">
        <v>0</v>
      </c>
      <c r="AP1301" s="658">
        <v>0</v>
      </c>
      <c r="AQ1301" s="658">
        <v>0</v>
      </c>
      <c r="AR1301" s="658">
        <v>0</v>
      </c>
      <c r="AS1301" s="658">
        <v>0</v>
      </c>
      <c r="AT1301" s="658">
        <v>0</v>
      </c>
      <c r="AU1301" s="658">
        <v>0</v>
      </c>
      <c r="AV1301" s="657"/>
      <c r="AW1301" s="658"/>
      <c r="AX1301" s="658"/>
      <c r="AY1301" s="658"/>
      <c r="AZ1301" s="658"/>
      <c r="BA1301" s="658"/>
      <c r="BB1301" s="658"/>
      <c r="BC1301" s="658"/>
      <c r="BD1301" s="658"/>
      <c r="BE1301" s="678">
        <v>0</v>
      </c>
      <c r="BF1301" s="417"/>
      <c r="BG1301" s="408"/>
      <c r="BH1301" s="408"/>
      <c r="BI1301" s="408"/>
      <c r="BJ1301" s="408"/>
      <c r="BK1301" s="408"/>
    </row>
    <row r="1302" spans="1:63" s="390" customFormat="1" ht="12.75">
      <c r="A1302" s="411"/>
      <c r="B1302" s="360" t="s">
        <v>367</v>
      </c>
      <c r="C1302" s="676">
        <v>0</v>
      </c>
      <c r="D1302" s="677">
        <v>0</v>
      </c>
      <c r="E1302" s="677">
        <v>0</v>
      </c>
      <c r="F1302" s="677">
        <v>0</v>
      </c>
      <c r="G1302" s="677">
        <v>0</v>
      </c>
      <c r="H1302" s="677">
        <v>0</v>
      </c>
      <c r="I1302" s="677">
        <v>0</v>
      </c>
      <c r="J1302" s="677">
        <v>0</v>
      </c>
      <c r="K1302" s="677">
        <v>0</v>
      </c>
      <c r="L1302" s="677">
        <v>0</v>
      </c>
      <c r="M1302" s="677">
        <v>0</v>
      </c>
      <c r="N1302" s="678">
        <v>0</v>
      </c>
      <c r="O1302" s="657"/>
      <c r="P1302" s="658"/>
      <c r="Q1302" s="658"/>
      <c r="R1302" s="658"/>
      <c r="S1302" s="658"/>
      <c r="T1302" s="658"/>
      <c r="U1302" s="658"/>
      <c r="V1302" s="658"/>
      <c r="W1302" s="658"/>
      <c r="X1302" s="658"/>
      <c r="Y1302" s="658"/>
      <c r="Z1302" s="659"/>
      <c r="AA1302" s="679">
        <v>2.58071787</v>
      </c>
      <c r="AB1302" s="677">
        <v>0</v>
      </c>
      <c r="AC1302" s="677">
        <v>0</v>
      </c>
      <c r="AD1302" s="658">
        <v>0</v>
      </c>
      <c r="AE1302" s="658">
        <v>0</v>
      </c>
      <c r="AF1302" s="658"/>
      <c r="AG1302" s="658"/>
      <c r="AH1302" s="658"/>
      <c r="AI1302" s="658"/>
      <c r="AJ1302" s="658"/>
      <c r="AK1302" s="658"/>
      <c r="AL1302" s="658"/>
      <c r="AM1302" s="658"/>
      <c r="AN1302" s="658">
        <v>0</v>
      </c>
      <c r="AO1302" s="658">
        <v>0</v>
      </c>
      <c r="AP1302" s="658">
        <v>0</v>
      </c>
      <c r="AQ1302" s="658">
        <v>0</v>
      </c>
      <c r="AR1302" s="658">
        <v>0</v>
      </c>
      <c r="AS1302" s="658">
        <v>0</v>
      </c>
      <c r="AT1302" s="658">
        <v>0</v>
      </c>
      <c r="AU1302" s="658">
        <v>0</v>
      </c>
      <c r="AV1302" s="657"/>
      <c r="AW1302" s="658"/>
      <c r="AX1302" s="658"/>
      <c r="AY1302" s="658"/>
      <c r="AZ1302" s="658"/>
      <c r="BA1302" s="658"/>
      <c r="BB1302" s="658"/>
      <c r="BC1302" s="658"/>
      <c r="BD1302" s="658"/>
      <c r="BE1302" s="678">
        <v>0</v>
      </c>
      <c r="BF1302" s="417"/>
      <c r="BG1302" s="408"/>
      <c r="BH1302" s="408"/>
      <c r="BI1302" s="408"/>
      <c r="BJ1302" s="408"/>
      <c r="BK1302" s="408"/>
    </row>
    <row r="1303" spans="1:63" s="390" customFormat="1" ht="12.75">
      <c r="A1303" s="411"/>
      <c r="B1303" s="360" t="s">
        <v>368</v>
      </c>
      <c r="C1303" s="676">
        <v>0</v>
      </c>
      <c r="D1303" s="677">
        <v>0</v>
      </c>
      <c r="E1303" s="677">
        <v>0</v>
      </c>
      <c r="F1303" s="677">
        <v>0</v>
      </c>
      <c r="G1303" s="677">
        <v>0</v>
      </c>
      <c r="H1303" s="677">
        <v>0</v>
      </c>
      <c r="I1303" s="677">
        <v>0</v>
      </c>
      <c r="J1303" s="677">
        <v>0</v>
      </c>
      <c r="K1303" s="677">
        <v>0</v>
      </c>
      <c r="L1303" s="677">
        <v>0</v>
      </c>
      <c r="M1303" s="677">
        <v>0</v>
      </c>
      <c r="N1303" s="678">
        <v>0</v>
      </c>
      <c r="O1303" s="657">
        <v>0</v>
      </c>
      <c r="P1303" s="658">
        <v>0</v>
      </c>
      <c r="Q1303" s="658">
        <v>0</v>
      </c>
      <c r="R1303" s="658">
        <v>0</v>
      </c>
      <c r="S1303" s="658">
        <v>0</v>
      </c>
      <c r="T1303" s="658">
        <v>0</v>
      </c>
      <c r="U1303" s="658">
        <v>0</v>
      </c>
      <c r="V1303" s="658">
        <v>0</v>
      </c>
      <c r="W1303" s="658">
        <v>0</v>
      </c>
      <c r="X1303" s="658">
        <v>0</v>
      </c>
      <c r="Y1303" s="658">
        <v>0</v>
      </c>
      <c r="Z1303" s="659">
        <v>0</v>
      </c>
      <c r="AA1303" s="679">
        <v>0</v>
      </c>
      <c r="AB1303" s="677">
        <v>0</v>
      </c>
      <c r="AC1303" s="677">
        <v>0</v>
      </c>
      <c r="AD1303" s="658">
        <v>0</v>
      </c>
      <c r="AE1303" s="658">
        <v>0</v>
      </c>
      <c r="AF1303" s="658"/>
      <c r="AG1303" s="658"/>
      <c r="AH1303" s="658"/>
      <c r="AI1303" s="658"/>
      <c r="AJ1303" s="658"/>
      <c r="AK1303" s="658"/>
      <c r="AL1303" s="658"/>
      <c r="AM1303" s="658"/>
      <c r="AN1303" s="658">
        <v>0</v>
      </c>
      <c r="AO1303" s="658">
        <v>0</v>
      </c>
      <c r="AP1303" s="658">
        <v>0</v>
      </c>
      <c r="AQ1303" s="658">
        <v>0</v>
      </c>
      <c r="AR1303" s="658">
        <v>0</v>
      </c>
      <c r="AS1303" s="658">
        <v>0</v>
      </c>
      <c r="AT1303" s="658">
        <v>0</v>
      </c>
      <c r="AU1303" s="658">
        <v>0</v>
      </c>
      <c r="AV1303" s="657">
        <v>0</v>
      </c>
      <c r="AW1303" s="658">
        <v>0</v>
      </c>
      <c r="AX1303" s="658">
        <v>0</v>
      </c>
      <c r="AY1303" s="658">
        <v>0</v>
      </c>
      <c r="AZ1303" s="658">
        <v>0</v>
      </c>
      <c r="BA1303" s="658">
        <v>0</v>
      </c>
      <c r="BB1303" s="658">
        <v>0</v>
      </c>
      <c r="BC1303" s="658">
        <v>0</v>
      </c>
      <c r="BD1303" s="658">
        <v>0</v>
      </c>
      <c r="BE1303" s="678">
        <v>0</v>
      </c>
      <c r="BF1303" s="417"/>
      <c r="BG1303" s="408"/>
      <c r="BH1303" s="408"/>
      <c r="BI1303" s="408"/>
      <c r="BJ1303" s="408"/>
      <c r="BK1303" s="408"/>
    </row>
    <row r="1304" spans="1:63" s="390" customFormat="1" ht="12.75">
      <c r="A1304" s="411"/>
      <c r="B1304" s="360" t="s">
        <v>369</v>
      </c>
      <c r="C1304" s="676">
        <v>0</v>
      </c>
      <c r="D1304" s="677">
        <v>0</v>
      </c>
      <c r="E1304" s="677">
        <v>0</v>
      </c>
      <c r="F1304" s="677">
        <v>0</v>
      </c>
      <c r="G1304" s="677">
        <v>0</v>
      </c>
      <c r="H1304" s="677">
        <v>0</v>
      </c>
      <c r="I1304" s="677">
        <v>0</v>
      </c>
      <c r="J1304" s="677">
        <v>0</v>
      </c>
      <c r="K1304" s="677">
        <v>0</v>
      </c>
      <c r="L1304" s="677">
        <v>0</v>
      </c>
      <c r="M1304" s="677">
        <v>0</v>
      </c>
      <c r="N1304" s="678">
        <v>0</v>
      </c>
      <c r="O1304" s="657"/>
      <c r="P1304" s="658"/>
      <c r="Q1304" s="658"/>
      <c r="R1304" s="658"/>
      <c r="S1304" s="658"/>
      <c r="T1304" s="658"/>
      <c r="U1304" s="658"/>
      <c r="V1304" s="658"/>
      <c r="W1304" s="658"/>
      <c r="X1304" s="658"/>
      <c r="Y1304" s="658"/>
      <c r="Z1304" s="659"/>
      <c r="AA1304" s="679">
        <v>0</v>
      </c>
      <c r="AB1304" s="677">
        <v>0</v>
      </c>
      <c r="AC1304" s="677">
        <v>0</v>
      </c>
      <c r="AD1304" s="658">
        <v>0</v>
      </c>
      <c r="AE1304" s="658">
        <v>0</v>
      </c>
      <c r="AF1304" s="658"/>
      <c r="AG1304" s="658"/>
      <c r="AH1304" s="658"/>
      <c r="AI1304" s="658"/>
      <c r="AJ1304" s="658"/>
      <c r="AK1304" s="658"/>
      <c r="AL1304" s="658"/>
      <c r="AM1304" s="658"/>
      <c r="AN1304" s="658">
        <v>0</v>
      </c>
      <c r="AO1304" s="658">
        <v>0</v>
      </c>
      <c r="AP1304" s="658">
        <v>0</v>
      </c>
      <c r="AQ1304" s="658">
        <v>0</v>
      </c>
      <c r="AR1304" s="658">
        <v>0</v>
      </c>
      <c r="AS1304" s="658">
        <v>0</v>
      </c>
      <c r="AT1304" s="658">
        <v>0</v>
      </c>
      <c r="AU1304" s="658">
        <v>0</v>
      </c>
      <c r="AV1304" s="657"/>
      <c r="AW1304" s="658"/>
      <c r="AX1304" s="658"/>
      <c r="AY1304" s="658"/>
      <c r="AZ1304" s="658"/>
      <c r="BA1304" s="658"/>
      <c r="BB1304" s="658"/>
      <c r="BC1304" s="658"/>
      <c r="BD1304" s="658"/>
      <c r="BE1304" s="678">
        <v>0</v>
      </c>
      <c r="BF1304" s="417"/>
      <c r="BG1304" s="408"/>
      <c r="BH1304" s="408"/>
      <c r="BI1304" s="408"/>
      <c r="BJ1304" s="408"/>
      <c r="BK1304" s="408"/>
    </row>
    <row r="1305" spans="1:63" s="390" customFormat="1" ht="12.75">
      <c r="A1305" s="411"/>
      <c r="B1305" s="360" t="s">
        <v>370</v>
      </c>
      <c r="C1305" s="676">
        <v>0</v>
      </c>
      <c r="D1305" s="677">
        <v>0</v>
      </c>
      <c r="E1305" s="677">
        <v>0</v>
      </c>
      <c r="F1305" s="677">
        <v>0</v>
      </c>
      <c r="G1305" s="677">
        <v>0</v>
      </c>
      <c r="H1305" s="677">
        <v>0</v>
      </c>
      <c r="I1305" s="677">
        <v>0</v>
      </c>
      <c r="J1305" s="677">
        <v>0</v>
      </c>
      <c r="K1305" s="677">
        <v>0</v>
      </c>
      <c r="L1305" s="677">
        <v>0</v>
      </c>
      <c r="M1305" s="677">
        <v>0</v>
      </c>
      <c r="N1305" s="678">
        <v>0</v>
      </c>
      <c r="O1305" s="657"/>
      <c r="P1305" s="658"/>
      <c r="Q1305" s="658"/>
      <c r="R1305" s="658"/>
      <c r="S1305" s="658"/>
      <c r="T1305" s="658"/>
      <c r="U1305" s="658"/>
      <c r="V1305" s="658"/>
      <c r="W1305" s="658"/>
      <c r="X1305" s="658"/>
      <c r="Y1305" s="658"/>
      <c r="Z1305" s="659"/>
      <c r="AA1305" s="679">
        <v>0</v>
      </c>
      <c r="AB1305" s="677">
        <v>0</v>
      </c>
      <c r="AC1305" s="677">
        <v>0</v>
      </c>
      <c r="AD1305" s="658">
        <v>0</v>
      </c>
      <c r="AE1305" s="658">
        <v>0</v>
      </c>
      <c r="AF1305" s="658"/>
      <c r="AG1305" s="658"/>
      <c r="AH1305" s="658"/>
      <c r="AI1305" s="658"/>
      <c r="AJ1305" s="658"/>
      <c r="AK1305" s="658"/>
      <c r="AL1305" s="658"/>
      <c r="AM1305" s="658"/>
      <c r="AN1305" s="658">
        <v>0</v>
      </c>
      <c r="AO1305" s="658">
        <v>0</v>
      </c>
      <c r="AP1305" s="658">
        <v>0</v>
      </c>
      <c r="AQ1305" s="658">
        <v>0</v>
      </c>
      <c r="AR1305" s="658">
        <v>0</v>
      </c>
      <c r="AS1305" s="658">
        <v>0</v>
      </c>
      <c r="AT1305" s="658">
        <v>0</v>
      </c>
      <c r="AU1305" s="658">
        <v>0</v>
      </c>
      <c r="AV1305" s="657"/>
      <c r="AW1305" s="658"/>
      <c r="AX1305" s="658"/>
      <c r="AY1305" s="658"/>
      <c r="AZ1305" s="658"/>
      <c r="BA1305" s="658"/>
      <c r="BB1305" s="658"/>
      <c r="BC1305" s="658"/>
      <c r="BD1305" s="658"/>
      <c r="BE1305" s="678">
        <v>0</v>
      </c>
      <c r="BF1305" s="417"/>
      <c r="BG1305" s="408"/>
      <c r="BH1305" s="408"/>
      <c r="BI1305" s="408"/>
      <c r="BJ1305" s="408"/>
      <c r="BK1305" s="408"/>
    </row>
    <row r="1306" spans="1:63" s="390" customFormat="1" ht="12.75">
      <c r="A1306" s="411"/>
      <c r="B1306" s="360" t="s">
        <v>371</v>
      </c>
      <c r="C1306" s="676">
        <v>0</v>
      </c>
      <c r="D1306" s="677">
        <v>0</v>
      </c>
      <c r="E1306" s="677">
        <v>0</v>
      </c>
      <c r="F1306" s="677">
        <v>0</v>
      </c>
      <c r="G1306" s="677">
        <v>0</v>
      </c>
      <c r="H1306" s="677">
        <v>0</v>
      </c>
      <c r="I1306" s="677">
        <v>0</v>
      </c>
      <c r="J1306" s="677">
        <v>0</v>
      </c>
      <c r="K1306" s="677">
        <v>0</v>
      </c>
      <c r="L1306" s="677">
        <v>0</v>
      </c>
      <c r="M1306" s="677">
        <v>0</v>
      </c>
      <c r="N1306" s="678">
        <v>0</v>
      </c>
      <c r="O1306" s="657"/>
      <c r="P1306" s="658"/>
      <c r="Q1306" s="658"/>
      <c r="R1306" s="658"/>
      <c r="S1306" s="658"/>
      <c r="T1306" s="658"/>
      <c r="U1306" s="658"/>
      <c r="V1306" s="658"/>
      <c r="W1306" s="658"/>
      <c r="X1306" s="658"/>
      <c r="Y1306" s="658"/>
      <c r="Z1306" s="659"/>
      <c r="AA1306" s="679">
        <v>0</v>
      </c>
      <c r="AB1306" s="677">
        <v>0</v>
      </c>
      <c r="AC1306" s="677">
        <v>0</v>
      </c>
      <c r="AD1306" s="658">
        <v>0</v>
      </c>
      <c r="AE1306" s="658">
        <v>0</v>
      </c>
      <c r="AF1306" s="658"/>
      <c r="AG1306" s="658"/>
      <c r="AH1306" s="658"/>
      <c r="AI1306" s="658"/>
      <c r="AJ1306" s="658"/>
      <c r="AK1306" s="658"/>
      <c r="AL1306" s="658"/>
      <c r="AM1306" s="658"/>
      <c r="AN1306" s="658">
        <v>0</v>
      </c>
      <c r="AO1306" s="658">
        <v>0</v>
      </c>
      <c r="AP1306" s="658">
        <v>0</v>
      </c>
      <c r="AQ1306" s="658">
        <v>0</v>
      </c>
      <c r="AR1306" s="658">
        <v>0</v>
      </c>
      <c r="AS1306" s="658">
        <v>0</v>
      </c>
      <c r="AT1306" s="658">
        <v>0</v>
      </c>
      <c r="AU1306" s="658">
        <v>0</v>
      </c>
      <c r="AV1306" s="657"/>
      <c r="AW1306" s="658"/>
      <c r="AX1306" s="658"/>
      <c r="AY1306" s="658"/>
      <c r="AZ1306" s="658"/>
      <c r="BA1306" s="658"/>
      <c r="BB1306" s="658"/>
      <c r="BC1306" s="658"/>
      <c r="BD1306" s="658"/>
      <c r="BE1306" s="678">
        <v>0</v>
      </c>
      <c r="BF1306" s="417"/>
      <c r="BG1306" s="408"/>
      <c r="BH1306" s="408"/>
      <c r="BI1306" s="408"/>
      <c r="BJ1306" s="408"/>
      <c r="BK1306" s="408"/>
    </row>
    <row r="1307" spans="1:63" s="390" customFormat="1" ht="12.75">
      <c r="A1307" s="411"/>
      <c r="B1307" s="360" t="s">
        <v>372</v>
      </c>
      <c r="C1307" s="676">
        <v>0</v>
      </c>
      <c r="D1307" s="677">
        <v>0</v>
      </c>
      <c r="E1307" s="677">
        <v>0</v>
      </c>
      <c r="F1307" s="677">
        <v>0</v>
      </c>
      <c r="G1307" s="677">
        <v>0</v>
      </c>
      <c r="H1307" s="677">
        <v>0</v>
      </c>
      <c r="I1307" s="677">
        <v>0</v>
      </c>
      <c r="J1307" s="677">
        <v>0</v>
      </c>
      <c r="K1307" s="677">
        <v>0</v>
      </c>
      <c r="L1307" s="677">
        <v>0</v>
      </c>
      <c r="M1307" s="677">
        <v>0</v>
      </c>
      <c r="N1307" s="678">
        <v>0</v>
      </c>
      <c r="O1307" s="657"/>
      <c r="P1307" s="658"/>
      <c r="Q1307" s="658"/>
      <c r="R1307" s="658"/>
      <c r="S1307" s="658"/>
      <c r="T1307" s="658"/>
      <c r="U1307" s="658"/>
      <c r="V1307" s="658"/>
      <c r="W1307" s="658"/>
      <c r="X1307" s="658"/>
      <c r="Y1307" s="658"/>
      <c r="Z1307" s="659"/>
      <c r="AA1307" s="679">
        <v>0</v>
      </c>
      <c r="AB1307" s="677">
        <v>0</v>
      </c>
      <c r="AC1307" s="677">
        <v>0</v>
      </c>
      <c r="AD1307" s="658">
        <v>0</v>
      </c>
      <c r="AE1307" s="658">
        <v>0</v>
      </c>
      <c r="AF1307" s="658"/>
      <c r="AG1307" s="658"/>
      <c r="AH1307" s="658"/>
      <c r="AI1307" s="658"/>
      <c r="AJ1307" s="658"/>
      <c r="AK1307" s="658"/>
      <c r="AL1307" s="658"/>
      <c r="AM1307" s="658"/>
      <c r="AN1307" s="658">
        <v>0</v>
      </c>
      <c r="AO1307" s="658">
        <v>0</v>
      </c>
      <c r="AP1307" s="658">
        <v>0</v>
      </c>
      <c r="AQ1307" s="658">
        <v>0</v>
      </c>
      <c r="AR1307" s="658">
        <v>0</v>
      </c>
      <c r="AS1307" s="658">
        <v>0</v>
      </c>
      <c r="AT1307" s="658">
        <v>0</v>
      </c>
      <c r="AU1307" s="658">
        <v>0</v>
      </c>
      <c r="AV1307" s="657"/>
      <c r="AW1307" s="658"/>
      <c r="AX1307" s="658"/>
      <c r="AY1307" s="658"/>
      <c r="AZ1307" s="658"/>
      <c r="BA1307" s="658"/>
      <c r="BB1307" s="658"/>
      <c r="BC1307" s="658"/>
      <c r="BD1307" s="658"/>
      <c r="BE1307" s="678">
        <v>0</v>
      </c>
      <c r="BF1307" s="417"/>
      <c r="BG1307" s="408"/>
      <c r="BH1307" s="408"/>
      <c r="BI1307" s="408"/>
      <c r="BJ1307" s="408"/>
      <c r="BK1307" s="408"/>
    </row>
    <row r="1308" spans="1:63" s="390" customFormat="1" ht="12.75">
      <c r="A1308" s="411"/>
      <c r="B1308" s="360" t="s">
        <v>373</v>
      </c>
      <c r="C1308" s="676">
        <v>0</v>
      </c>
      <c r="D1308" s="677">
        <v>0</v>
      </c>
      <c r="E1308" s="677">
        <v>0</v>
      </c>
      <c r="F1308" s="677">
        <v>0</v>
      </c>
      <c r="G1308" s="677">
        <v>0</v>
      </c>
      <c r="H1308" s="677">
        <v>0</v>
      </c>
      <c r="I1308" s="677">
        <v>0</v>
      </c>
      <c r="J1308" s="677">
        <v>0</v>
      </c>
      <c r="K1308" s="677">
        <v>0</v>
      </c>
      <c r="L1308" s="677">
        <v>0</v>
      </c>
      <c r="M1308" s="677">
        <v>0</v>
      </c>
      <c r="N1308" s="678">
        <v>0</v>
      </c>
      <c r="O1308" s="657">
        <v>0</v>
      </c>
      <c r="P1308" s="658">
        <v>0</v>
      </c>
      <c r="Q1308" s="658">
        <v>0</v>
      </c>
      <c r="R1308" s="658">
        <v>0</v>
      </c>
      <c r="S1308" s="658">
        <v>0</v>
      </c>
      <c r="T1308" s="658">
        <v>0</v>
      </c>
      <c r="U1308" s="658">
        <v>0</v>
      </c>
      <c r="V1308" s="658">
        <v>0</v>
      </c>
      <c r="W1308" s="658">
        <v>0</v>
      </c>
      <c r="X1308" s="658">
        <v>0</v>
      </c>
      <c r="Y1308" s="658">
        <v>0</v>
      </c>
      <c r="Z1308" s="659">
        <v>0</v>
      </c>
      <c r="AA1308" s="679">
        <v>1.53840116</v>
      </c>
      <c r="AB1308" s="677">
        <v>0</v>
      </c>
      <c r="AC1308" s="677">
        <v>0</v>
      </c>
      <c r="AD1308" s="658">
        <v>0</v>
      </c>
      <c r="AE1308" s="658">
        <v>0</v>
      </c>
      <c r="AF1308" s="658"/>
      <c r="AG1308" s="658"/>
      <c r="AH1308" s="658"/>
      <c r="AI1308" s="658"/>
      <c r="AJ1308" s="658"/>
      <c r="AK1308" s="658"/>
      <c r="AL1308" s="658"/>
      <c r="AM1308" s="658"/>
      <c r="AN1308" s="658">
        <v>0</v>
      </c>
      <c r="AO1308" s="658">
        <v>0</v>
      </c>
      <c r="AP1308" s="658">
        <v>0</v>
      </c>
      <c r="AQ1308" s="658">
        <v>0</v>
      </c>
      <c r="AR1308" s="658">
        <v>0</v>
      </c>
      <c r="AS1308" s="658">
        <v>0</v>
      </c>
      <c r="AT1308" s="658">
        <v>0</v>
      </c>
      <c r="AU1308" s="658">
        <v>0</v>
      </c>
      <c r="AV1308" s="657">
        <v>0</v>
      </c>
      <c r="AW1308" s="658">
        <v>0</v>
      </c>
      <c r="AX1308" s="658">
        <v>0</v>
      </c>
      <c r="AY1308" s="658">
        <v>0</v>
      </c>
      <c r="AZ1308" s="658">
        <v>0</v>
      </c>
      <c r="BA1308" s="658">
        <v>0</v>
      </c>
      <c r="BB1308" s="658">
        <v>0</v>
      </c>
      <c r="BC1308" s="658">
        <v>0</v>
      </c>
      <c r="BD1308" s="658">
        <v>0</v>
      </c>
      <c r="BE1308" s="678">
        <v>0</v>
      </c>
      <c r="BF1308" s="417"/>
      <c r="BG1308" s="408"/>
      <c r="BH1308" s="408"/>
      <c r="BI1308" s="408"/>
      <c r="BJ1308" s="408"/>
      <c r="BK1308" s="408"/>
    </row>
    <row r="1309" spans="1:63" s="390" customFormat="1" ht="12.75">
      <c r="A1309" s="411"/>
      <c r="B1309" s="360" t="s">
        <v>374</v>
      </c>
      <c r="C1309" s="676">
        <v>0</v>
      </c>
      <c r="D1309" s="677">
        <v>0</v>
      </c>
      <c r="E1309" s="677">
        <v>0</v>
      </c>
      <c r="F1309" s="677">
        <v>0</v>
      </c>
      <c r="G1309" s="677">
        <v>0</v>
      </c>
      <c r="H1309" s="677">
        <v>0</v>
      </c>
      <c r="I1309" s="677">
        <v>0</v>
      </c>
      <c r="J1309" s="677">
        <v>0</v>
      </c>
      <c r="K1309" s="677">
        <v>0</v>
      </c>
      <c r="L1309" s="677">
        <v>0</v>
      </c>
      <c r="M1309" s="677">
        <v>0</v>
      </c>
      <c r="N1309" s="678">
        <v>0</v>
      </c>
      <c r="O1309" s="657"/>
      <c r="P1309" s="658"/>
      <c r="Q1309" s="658"/>
      <c r="R1309" s="658"/>
      <c r="S1309" s="658"/>
      <c r="T1309" s="658"/>
      <c r="U1309" s="658"/>
      <c r="V1309" s="658"/>
      <c r="W1309" s="658"/>
      <c r="X1309" s="658"/>
      <c r="Y1309" s="658"/>
      <c r="Z1309" s="659"/>
      <c r="AA1309" s="679">
        <v>0</v>
      </c>
      <c r="AB1309" s="677">
        <v>0</v>
      </c>
      <c r="AC1309" s="677">
        <v>0</v>
      </c>
      <c r="AD1309" s="658">
        <v>0</v>
      </c>
      <c r="AE1309" s="658">
        <v>0</v>
      </c>
      <c r="AF1309" s="658"/>
      <c r="AG1309" s="658"/>
      <c r="AH1309" s="658"/>
      <c r="AI1309" s="658"/>
      <c r="AJ1309" s="658"/>
      <c r="AK1309" s="658"/>
      <c r="AL1309" s="658"/>
      <c r="AM1309" s="658"/>
      <c r="AN1309" s="658">
        <v>0</v>
      </c>
      <c r="AO1309" s="658">
        <v>0</v>
      </c>
      <c r="AP1309" s="658">
        <v>0</v>
      </c>
      <c r="AQ1309" s="658">
        <v>0</v>
      </c>
      <c r="AR1309" s="658">
        <v>0</v>
      </c>
      <c r="AS1309" s="658">
        <v>0</v>
      </c>
      <c r="AT1309" s="658">
        <v>0</v>
      </c>
      <c r="AU1309" s="658">
        <v>0</v>
      </c>
      <c r="AV1309" s="657"/>
      <c r="AW1309" s="658"/>
      <c r="AX1309" s="658"/>
      <c r="AY1309" s="658"/>
      <c r="AZ1309" s="658"/>
      <c r="BA1309" s="658"/>
      <c r="BB1309" s="658"/>
      <c r="BC1309" s="658"/>
      <c r="BD1309" s="658"/>
      <c r="BE1309" s="678">
        <v>0</v>
      </c>
      <c r="BF1309" s="417"/>
      <c r="BG1309" s="408"/>
      <c r="BH1309" s="408"/>
      <c r="BI1309" s="408"/>
      <c r="BJ1309" s="408"/>
      <c r="BK1309" s="408"/>
    </row>
    <row r="1310" spans="1:63" s="390" customFormat="1" ht="12.75">
      <c r="A1310" s="411"/>
      <c r="B1310" s="360" t="s">
        <v>375</v>
      </c>
      <c r="C1310" s="676">
        <v>0</v>
      </c>
      <c r="D1310" s="677">
        <v>0</v>
      </c>
      <c r="E1310" s="677">
        <v>0</v>
      </c>
      <c r="F1310" s="677">
        <v>0</v>
      </c>
      <c r="G1310" s="677">
        <v>0</v>
      </c>
      <c r="H1310" s="677">
        <v>0</v>
      </c>
      <c r="I1310" s="677">
        <v>0</v>
      </c>
      <c r="J1310" s="677">
        <v>0</v>
      </c>
      <c r="K1310" s="677">
        <v>0</v>
      </c>
      <c r="L1310" s="677">
        <v>0</v>
      </c>
      <c r="M1310" s="677">
        <v>0</v>
      </c>
      <c r="N1310" s="678">
        <v>0</v>
      </c>
      <c r="O1310" s="657"/>
      <c r="P1310" s="658"/>
      <c r="Q1310" s="658"/>
      <c r="R1310" s="658"/>
      <c r="S1310" s="658"/>
      <c r="T1310" s="658"/>
      <c r="U1310" s="658"/>
      <c r="V1310" s="658"/>
      <c r="W1310" s="658"/>
      <c r="X1310" s="658"/>
      <c r="Y1310" s="658"/>
      <c r="Z1310" s="659"/>
      <c r="AA1310" s="679">
        <v>0</v>
      </c>
      <c r="AB1310" s="677">
        <v>0</v>
      </c>
      <c r="AC1310" s="677">
        <v>0</v>
      </c>
      <c r="AD1310" s="658">
        <v>0</v>
      </c>
      <c r="AE1310" s="658">
        <v>0</v>
      </c>
      <c r="AF1310" s="658"/>
      <c r="AG1310" s="658"/>
      <c r="AH1310" s="658"/>
      <c r="AI1310" s="658"/>
      <c r="AJ1310" s="658"/>
      <c r="AK1310" s="658"/>
      <c r="AL1310" s="658"/>
      <c r="AM1310" s="658"/>
      <c r="AN1310" s="658">
        <v>0</v>
      </c>
      <c r="AO1310" s="658">
        <v>0</v>
      </c>
      <c r="AP1310" s="658">
        <v>0</v>
      </c>
      <c r="AQ1310" s="658">
        <v>0</v>
      </c>
      <c r="AR1310" s="658">
        <v>0</v>
      </c>
      <c r="AS1310" s="658">
        <v>0</v>
      </c>
      <c r="AT1310" s="658">
        <v>0</v>
      </c>
      <c r="AU1310" s="658">
        <v>0</v>
      </c>
      <c r="AV1310" s="657"/>
      <c r="AW1310" s="658"/>
      <c r="AX1310" s="658"/>
      <c r="AY1310" s="658"/>
      <c r="AZ1310" s="658"/>
      <c r="BA1310" s="658"/>
      <c r="BB1310" s="658"/>
      <c r="BC1310" s="658"/>
      <c r="BD1310" s="658"/>
      <c r="BE1310" s="678">
        <v>0</v>
      </c>
      <c r="BF1310" s="417"/>
      <c r="BG1310" s="408"/>
      <c r="BH1310" s="408"/>
      <c r="BI1310" s="408"/>
      <c r="BJ1310" s="408"/>
      <c r="BK1310" s="408"/>
    </row>
    <row r="1311" spans="1:63" s="390" customFormat="1" ht="12.75">
      <c r="A1311" s="411"/>
      <c r="B1311" s="360" t="s">
        <v>376</v>
      </c>
      <c r="C1311" s="676">
        <v>0</v>
      </c>
      <c r="D1311" s="677">
        <v>0</v>
      </c>
      <c r="E1311" s="677">
        <v>0</v>
      </c>
      <c r="F1311" s="677">
        <v>0</v>
      </c>
      <c r="G1311" s="677">
        <v>0</v>
      </c>
      <c r="H1311" s="677">
        <v>0</v>
      </c>
      <c r="I1311" s="677">
        <v>0</v>
      </c>
      <c r="J1311" s="677">
        <v>0</v>
      </c>
      <c r="K1311" s="677">
        <v>0</v>
      </c>
      <c r="L1311" s="677">
        <v>0</v>
      </c>
      <c r="M1311" s="677">
        <v>0</v>
      </c>
      <c r="N1311" s="678">
        <v>0</v>
      </c>
      <c r="O1311" s="657"/>
      <c r="P1311" s="658"/>
      <c r="Q1311" s="658"/>
      <c r="R1311" s="658"/>
      <c r="S1311" s="658"/>
      <c r="T1311" s="658"/>
      <c r="U1311" s="658"/>
      <c r="V1311" s="658"/>
      <c r="W1311" s="658"/>
      <c r="X1311" s="658"/>
      <c r="Y1311" s="658"/>
      <c r="Z1311" s="659"/>
      <c r="AA1311" s="679">
        <v>1.53840116</v>
      </c>
      <c r="AB1311" s="677">
        <v>0</v>
      </c>
      <c r="AC1311" s="677">
        <v>0</v>
      </c>
      <c r="AD1311" s="658">
        <v>0</v>
      </c>
      <c r="AE1311" s="658">
        <v>0</v>
      </c>
      <c r="AF1311" s="658"/>
      <c r="AG1311" s="658"/>
      <c r="AH1311" s="658"/>
      <c r="AI1311" s="658"/>
      <c r="AJ1311" s="658"/>
      <c r="AK1311" s="658"/>
      <c r="AL1311" s="658"/>
      <c r="AM1311" s="658"/>
      <c r="AN1311" s="658">
        <v>0</v>
      </c>
      <c r="AO1311" s="658">
        <v>0</v>
      </c>
      <c r="AP1311" s="658">
        <v>0</v>
      </c>
      <c r="AQ1311" s="658">
        <v>0</v>
      </c>
      <c r="AR1311" s="658">
        <v>0</v>
      </c>
      <c r="AS1311" s="658">
        <v>0</v>
      </c>
      <c r="AT1311" s="658">
        <v>0</v>
      </c>
      <c r="AU1311" s="658">
        <v>0</v>
      </c>
      <c r="AV1311" s="657"/>
      <c r="AW1311" s="658"/>
      <c r="AX1311" s="658"/>
      <c r="AY1311" s="658"/>
      <c r="AZ1311" s="658"/>
      <c r="BA1311" s="658"/>
      <c r="BB1311" s="658"/>
      <c r="BC1311" s="658"/>
      <c r="BD1311" s="658"/>
      <c r="BE1311" s="678">
        <v>0</v>
      </c>
      <c r="BF1311" s="417"/>
      <c r="BG1311" s="408"/>
      <c r="BH1311" s="408"/>
      <c r="BI1311" s="408"/>
      <c r="BJ1311" s="408"/>
      <c r="BK1311" s="408"/>
    </row>
    <row r="1312" spans="1:63" s="390" customFormat="1" ht="12.75">
      <c r="A1312" s="411"/>
      <c r="B1312" s="360" t="s">
        <v>377</v>
      </c>
      <c r="C1312" s="676">
        <v>0</v>
      </c>
      <c r="D1312" s="677">
        <v>0</v>
      </c>
      <c r="E1312" s="677">
        <v>0</v>
      </c>
      <c r="F1312" s="677">
        <v>0</v>
      </c>
      <c r="G1312" s="677">
        <v>0</v>
      </c>
      <c r="H1312" s="677">
        <v>0</v>
      </c>
      <c r="I1312" s="677">
        <v>0</v>
      </c>
      <c r="J1312" s="677">
        <v>0</v>
      </c>
      <c r="K1312" s="677">
        <v>0</v>
      </c>
      <c r="L1312" s="677">
        <v>0</v>
      </c>
      <c r="M1312" s="677">
        <v>0</v>
      </c>
      <c r="N1312" s="678">
        <v>0</v>
      </c>
      <c r="O1312" s="657"/>
      <c r="P1312" s="658"/>
      <c r="Q1312" s="658"/>
      <c r="R1312" s="658"/>
      <c r="S1312" s="658"/>
      <c r="T1312" s="658"/>
      <c r="U1312" s="658"/>
      <c r="V1312" s="658"/>
      <c r="W1312" s="658"/>
      <c r="X1312" s="658"/>
      <c r="Y1312" s="658"/>
      <c r="Z1312" s="659"/>
      <c r="AA1312" s="679">
        <v>0</v>
      </c>
      <c r="AB1312" s="677">
        <v>0</v>
      </c>
      <c r="AC1312" s="677">
        <v>0</v>
      </c>
      <c r="AD1312" s="658">
        <v>0</v>
      </c>
      <c r="AE1312" s="658">
        <v>0</v>
      </c>
      <c r="AF1312" s="658"/>
      <c r="AG1312" s="658"/>
      <c r="AH1312" s="658"/>
      <c r="AI1312" s="658"/>
      <c r="AJ1312" s="658"/>
      <c r="AK1312" s="658"/>
      <c r="AL1312" s="658"/>
      <c r="AM1312" s="658"/>
      <c r="AN1312" s="658">
        <v>0</v>
      </c>
      <c r="AO1312" s="658">
        <v>0</v>
      </c>
      <c r="AP1312" s="658">
        <v>0</v>
      </c>
      <c r="AQ1312" s="658">
        <v>0</v>
      </c>
      <c r="AR1312" s="658">
        <v>0</v>
      </c>
      <c r="AS1312" s="658">
        <v>0</v>
      </c>
      <c r="AT1312" s="658">
        <v>0</v>
      </c>
      <c r="AU1312" s="658">
        <v>0</v>
      </c>
      <c r="AV1312" s="657"/>
      <c r="AW1312" s="658"/>
      <c r="AX1312" s="658"/>
      <c r="AY1312" s="658"/>
      <c r="AZ1312" s="658"/>
      <c r="BA1312" s="658"/>
      <c r="BB1312" s="658"/>
      <c r="BC1312" s="658"/>
      <c r="BD1312" s="658"/>
      <c r="BE1312" s="678">
        <v>0</v>
      </c>
      <c r="BF1312" s="417"/>
      <c r="BG1312" s="408"/>
      <c r="BH1312" s="408"/>
      <c r="BI1312" s="408"/>
      <c r="BJ1312" s="408"/>
      <c r="BK1312" s="408"/>
    </row>
    <row r="1313" spans="1:63" s="390" customFormat="1" ht="12.75">
      <c r="A1313" s="411"/>
      <c r="B1313" s="360" t="s">
        <v>67</v>
      </c>
      <c r="C1313" s="676">
        <v>0</v>
      </c>
      <c r="D1313" s="677">
        <v>0</v>
      </c>
      <c r="E1313" s="677">
        <v>0</v>
      </c>
      <c r="F1313" s="677">
        <v>0</v>
      </c>
      <c r="G1313" s="677">
        <v>0</v>
      </c>
      <c r="H1313" s="677">
        <v>0</v>
      </c>
      <c r="I1313" s="677">
        <v>0</v>
      </c>
      <c r="J1313" s="677">
        <v>0</v>
      </c>
      <c r="K1313" s="677">
        <v>0</v>
      </c>
      <c r="L1313" s="677">
        <v>0</v>
      </c>
      <c r="M1313" s="677">
        <v>0</v>
      </c>
      <c r="N1313" s="678">
        <v>0</v>
      </c>
      <c r="O1313" s="657"/>
      <c r="P1313" s="658"/>
      <c r="Q1313" s="658"/>
      <c r="R1313" s="658"/>
      <c r="S1313" s="658"/>
      <c r="T1313" s="658"/>
      <c r="U1313" s="658"/>
      <c r="V1313" s="658"/>
      <c r="W1313" s="658"/>
      <c r="X1313" s="658"/>
      <c r="Y1313" s="658"/>
      <c r="Z1313" s="659"/>
      <c r="AA1313" s="679">
        <v>0</v>
      </c>
      <c r="AB1313" s="677">
        <v>0</v>
      </c>
      <c r="AC1313" s="677">
        <v>0</v>
      </c>
      <c r="AD1313" s="658">
        <v>0</v>
      </c>
      <c r="AE1313" s="658">
        <v>0</v>
      </c>
      <c r="AF1313" s="658"/>
      <c r="AG1313" s="658"/>
      <c r="AH1313" s="658"/>
      <c r="AI1313" s="658"/>
      <c r="AJ1313" s="658"/>
      <c r="AK1313" s="658"/>
      <c r="AL1313" s="658"/>
      <c r="AM1313" s="658"/>
      <c r="AN1313" s="658">
        <v>0</v>
      </c>
      <c r="AO1313" s="658">
        <v>0</v>
      </c>
      <c r="AP1313" s="658">
        <v>0</v>
      </c>
      <c r="AQ1313" s="658">
        <v>0</v>
      </c>
      <c r="AR1313" s="658">
        <v>0</v>
      </c>
      <c r="AS1313" s="658">
        <v>0</v>
      </c>
      <c r="AT1313" s="658">
        <v>0</v>
      </c>
      <c r="AU1313" s="658">
        <v>0</v>
      </c>
      <c r="AV1313" s="657"/>
      <c r="AW1313" s="658"/>
      <c r="AX1313" s="658"/>
      <c r="AY1313" s="658"/>
      <c r="AZ1313" s="658"/>
      <c r="BA1313" s="658"/>
      <c r="BB1313" s="658"/>
      <c r="BC1313" s="658"/>
      <c r="BD1313" s="658"/>
      <c r="BE1313" s="678">
        <v>0</v>
      </c>
      <c r="BF1313" s="417"/>
      <c r="BG1313" s="408"/>
      <c r="BH1313" s="408"/>
      <c r="BI1313" s="408"/>
      <c r="BJ1313" s="408"/>
      <c r="BK1313" s="408"/>
    </row>
    <row r="1314" spans="1:63" s="416" customFormat="1" ht="25.5">
      <c r="A1314" s="411">
        <v>53</v>
      </c>
      <c r="B1314" s="670" t="s">
        <v>126</v>
      </c>
      <c r="C1314" s="657">
        <v>0</v>
      </c>
      <c r="D1314" s="658">
        <v>0</v>
      </c>
      <c r="E1314" s="658">
        <v>0</v>
      </c>
      <c r="F1314" s="658">
        <v>0</v>
      </c>
      <c r="G1314" s="658">
        <v>11.242000000000001</v>
      </c>
      <c r="H1314" s="658">
        <v>2.52</v>
      </c>
      <c r="I1314" s="658">
        <v>0</v>
      </c>
      <c r="J1314" s="658">
        <v>0</v>
      </c>
      <c r="K1314" s="658">
        <v>0</v>
      </c>
      <c r="L1314" s="658">
        <v>0</v>
      </c>
      <c r="M1314" s="658">
        <v>11.242000000000001</v>
      </c>
      <c r="N1314" s="659">
        <v>2.52</v>
      </c>
      <c r="O1314" s="689">
        <v>0</v>
      </c>
      <c r="P1314" s="690">
        <v>0</v>
      </c>
      <c r="Q1314" s="690">
        <v>0</v>
      </c>
      <c r="R1314" s="690">
        <v>0</v>
      </c>
      <c r="S1314" s="690">
        <v>0</v>
      </c>
      <c r="T1314" s="690">
        <v>0</v>
      </c>
      <c r="U1314" s="690">
        <v>0</v>
      </c>
      <c r="V1314" s="690">
        <v>0</v>
      </c>
      <c r="W1314" s="690">
        <v>0</v>
      </c>
      <c r="X1314" s="690">
        <v>0</v>
      </c>
      <c r="Y1314" s="690">
        <v>0</v>
      </c>
      <c r="Z1314" s="691">
        <v>0</v>
      </c>
      <c r="AA1314" s="674">
        <v>33.898305090000001</v>
      </c>
      <c r="AB1314" s="677">
        <v>0</v>
      </c>
      <c r="AC1314" s="677">
        <v>0</v>
      </c>
      <c r="AD1314" s="690">
        <v>0</v>
      </c>
      <c r="AE1314" s="690">
        <v>0</v>
      </c>
      <c r="AF1314" s="690"/>
      <c r="AG1314" s="690"/>
      <c r="AH1314" s="690"/>
      <c r="AI1314" s="690"/>
      <c r="AJ1314" s="690"/>
      <c r="AK1314" s="690"/>
      <c r="AL1314" s="690"/>
      <c r="AM1314" s="690"/>
      <c r="AN1314" s="690">
        <v>11.242000000000001</v>
      </c>
      <c r="AO1314" s="690">
        <v>2.52</v>
      </c>
      <c r="AP1314" s="690">
        <v>0</v>
      </c>
      <c r="AQ1314" s="690">
        <v>0</v>
      </c>
      <c r="AR1314" s="690">
        <v>0</v>
      </c>
      <c r="AS1314" s="690">
        <v>0</v>
      </c>
      <c r="AT1314" s="690">
        <v>11.242000000000001</v>
      </c>
      <c r="AU1314" s="690">
        <v>2.52</v>
      </c>
      <c r="AV1314" s="657">
        <v>0</v>
      </c>
      <c r="AW1314" s="658">
        <v>0</v>
      </c>
      <c r="AX1314" s="658">
        <v>0</v>
      </c>
      <c r="AY1314" s="658">
        <v>0</v>
      </c>
      <c r="AZ1314" s="658">
        <v>0</v>
      </c>
      <c r="BA1314" s="658">
        <v>0</v>
      </c>
      <c r="BB1314" s="658">
        <v>33.898305090000001</v>
      </c>
      <c r="BC1314" s="658">
        <v>0</v>
      </c>
      <c r="BD1314" s="658">
        <v>0</v>
      </c>
      <c r="BE1314" s="673">
        <v>33.898305090000001</v>
      </c>
      <c r="BF1314" s="417"/>
    </row>
    <row r="1315" spans="1:63" s="390" customFormat="1" ht="12.75">
      <c r="A1315" s="410"/>
      <c r="B1315" s="360" t="s">
        <v>361</v>
      </c>
      <c r="C1315" s="676">
        <v>0</v>
      </c>
      <c r="D1315" s="677">
        <v>0</v>
      </c>
      <c r="E1315" s="677">
        <v>0</v>
      </c>
      <c r="F1315" s="677">
        <v>0</v>
      </c>
      <c r="G1315" s="677">
        <v>11.242000000000001</v>
      </c>
      <c r="H1315" s="677">
        <v>2.52</v>
      </c>
      <c r="I1315" s="677">
        <v>0</v>
      </c>
      <c r="J1315" s="677">
        <v>0</v>
      </c>
      <c r="K1315" s="677">
        <v>0</v>
      </c>
      <c r="L1315" s="677">
        <v>0</v>
      </c>
      <c r="M1315" s="677">
        <v>11.242000000000001</v>
      </c>
      <c r="N1315" s="678">
        <v>2.52</v>
      </c>
      <c r="O1315" s="657">
        <v>0</v>
      </c>
      <c r="P1315" s="658">
        <v>0</v>
      </c>
      <c r="Q1315" s="658">
        <v>0</v>
      </c>
      <c r="R1315" s="658">
        <v>0</v>
      </c>
      <c r="S1315" s="658">
        <v>0</v>
      </c>
      <c r="T1315" s="658">
        <v>0</v>
      </c>
      <c r="U1315" s="658">
        <v>0</v>
      </c>
      <c r="V1315" s="658">
        <v>0</v>
      </c>
      <c r="W1315" s="658">
        <v>0</v>
      </c>
      <c r="X1315" s="658">
        <v>0</v>
      </c>
      <c r="Y1315" s="658">
        <v>0</v>
      </c>
      <c r="Z1315" s="659">
        <v>0</v>
      </c>
      <c r="AA1315" s="679">
        <v>33.898305090000001</v>
      </c>
      <c r="AB1315" s="677">
        <v>0</v>
      </c>
      <c r="AC1315" s="677">
        <v>0</v>
      </c>
      <c r="AD1315" s="658">
        <v>0</v>
      </c>
      <c r="AE1315" s="658">
        <v>0</v>
      </c>
      <c r="AF1315" s="658"/>
      <c r="AG1315" s="658"/>
      <c r="AH1315" s="658"/>
      <c r="AI1315" s="658"/>
      <c r="AJ1315" s="658"/>
      <c r="AK1315" s="658"/>
      <c r="AL1315" s="658"/>
      <c r="AM1315" s="658"/>
      <c r="AN1315" s="658">
        <v>11.242000000000001</v>
      </c>
      <c r="AO1315" s="658">
        <v>2.52</v>
      </c>
      <c r="AP1315" s="658">
        <v>0</v>
      </c>
      <c r="AQ1315" s="658">
        <v>0</v>
      </c>
      <c r="AR1315" s="658">
        <v>0</v>
      </c>
      <c r="AS1315" s="658">
        <v>0</v>
      </c>
      <c r="AT1315" s="658">
        <v>11.242000000000001</v>
      </c>
      <c r="AU1315" s="658">
        <v>2.52</v>
      </c>
      <c r="AV1315" s="676">
        <v>0</v>
      </c>
      <c r="AW1315" s="677">
        <v>0</v>
      </c>
      <c r="AX1315" s="677">
        <v>0</v>
      </c>
      <c r="AY1315" s="677">
        <v>0</v>
      </c>
      <c r="AZ1315" s="677">
        <v>0</v>
      </c>
      <c r="BA1315" s="677">
        <v>0</v>
      </c>
      <c r="BB1315" s="677">
        <v>33.898305090000001</v>
      </c>
      <c r="BC1315" s="677">
        <v>0</v>
      </c>
      <c r="BD1315" s="677">
        <v>0</v>
      </c>
      <c r="BE1315" s="678">
        <v>33.898305090000001</v>
      </c>
      <c r="BF1315" s="417"/>
      <c r="BG1315" s="408"/>
      <c r="BH1315" s="408"/>
      <c r="BI1315" s="408"/>
      <c r="BJ1315" s="408"/>
      <c r="BK1315" s="408"/>
    </row>
    <row r="1316" spans="1:63" s="390" customFormat="1" ht="12.75">
      <c r="A1316" s="410"/>
      <c r="B1316" s="360" t="s">
        <v>362</v>
      </c>
      <c r="C1316" s="676">
        <v>0</v>
      </c>
      <c r="D1316" s="677">
        <v>0</v>
      </c>
      <c r="E1316" s="677">
        <v>0</v>
      </c>
      <c r="F1316" s="677">
        <v>0</v>
      </c>
      <c r="G1316" s="677">
        <v>11.242000000000001</v>
      </c>
      <c r="H1316" s="677">
        <v>0</v>
      </c>
      <c r="I1316" s="677">
        <v>0</v>
      </c>
      <c r="J1316" s="677">
        <v>0</v>
      </c>
      <c r="K1316" s="677">
        <v>0</v>
      </c>
      <c r="L1316" s="677">
        <v>0</v>
      </c>
      <c r="M1316" s="677">
        <v>11.242000000000001</v>
      </c>
      <c r="N1316" s="678">
        <v>0</v>
      </c>
      <c r="O1316" s="657">
        <v>0</v>
      </c>
      <c r="P1316" s="658">
        <v>0</v>
      </c>
      <c r="Q1316" s="658">
        <v>0</v>
      </c>
      <c r="R1316" s="658">
        <v>0</v>
      </c>
      <c r="S1316" s="658">
        <v>0</v>
      </c>
      <c r="T1316" s="658">
        <v>0</v>
      </c>
      <c r="U1316" s="658">
        <v>0</v>
      </c>
      <c r="V1316" s="658">
        <v>0</v>
      </c>
      <c r="W1316" s="658">
        <v>0</v>
      </c>
      <c r="X1316" s="658">
        <v>0</v>
      </c>
      <c r="Y1316" s="658">
        <v>0</v>
      </c>
      <c r="Z1316" s="659">
        <v>0</v>
      </c>
      <c r="AA1316" s="679">
        <v>20.437373300000001</v>
      </c>
      <c r="AB1316" s="677">
        <v>0</v>
      </c>
      <c r="AC1316" s="677">
        <v>0</v>
      </c>
      <c r="AD1316" s="658">
        <v>0</v>
      </c>
      <c r="AE1316" s="658">
        <v>0</v>
      </c>
      <c r="AF1316" s="658"/>
      <c r="AG1316" s="658"/>
      <c r="AH1316" s="658"/>
      <c r="AI1316" s="658"/>
      <c r="AJ1316" s="658"/>
      <c r="AK1316" s="658"/>
      <c r="AL1316" s="658"/>
      <c r="AM1316" s="658"/>
      <c r="AN1316" s="658">
        <v>11.242000000000001</v>
      </c>
      <c r="AO1316" s="658">
        <v>0</v>
      </c>
      <c r="AP1316" s="658">
        <v>0</v>
      </c>
      <c r="AQ1316" s="658">
        <v>0</v>
      </c>
      <c r="AR1316" s="658">
        <v>0</v>
      </c>
      <c r="AS1316" s="658">
        <v>0</v>
      </c>
      <c r="AT1316" s="658">
        <v>11.242000000000001</v>
      </c>
      <c r="AU1316" s="658">
        <v>0</v>
      </c>
      <c r="AV1316" s="676">
        <v>0</v>
      </c>
      <c r="AW1316" s="677">
        <v>0</v>
      </c>
      <c r="AX1316" s="677">
        <v>0</v>
      </c>
      <c r="AY1316" s="677">
        <v>0</v>
      </c>
      <c r="AZ1316" s="677">
        <v>0</v>
      </c>
      <c r="BA1316" s="677">
        <v>0</v>
      </c>
      <c r="BB1316" s="677">
        <v>20.437373300000001</v>
      </c>
      <c r="BC1316" s="677">
        <v>0</v>
      </c>
      <c r="BD1316" s="677">
        <v>0</v>
      </c>
      <c r="BE1316" s="678">
        <v>20.437373300000001</v>
      </c>
      <c r="BF1316" s="417"/>
      <c r="BG1316" s="408"/>
      <c r="BH1316" s="408"/>
      <c r="BI1316" s="408"/>
      <c r="BJ1316" s="408"/>
      <c r="BK1316" s="408"/>
    </row>
    <row r="1317" spans="1:63" s="390" customFormat="1" ht="12.75">
      <c r="A1317" s="410"/>
      <c r="B1317" s="360" t="s">
        <v>363</v>
      </c>
      <c r="C1317" s="676">
        <v>0</v>
      </c>
      <c r="D1317" s="677">
        <v>0</v>
      </c>
      <c r="E1317" s="677">
        <v>0</v>
      </c>
      <c r="F1317" s="677">
        <v>0</v>
      </c>
      <c r="G1317" s="677">
        <v>11.242000000000001</v>
      </c>
      <c r="H1317" s="677">
        <v>0</v>
      </c>
      <c r="I1317" s="677">
        <v>0</v>
      </c>
      <c r="J1317" s="677">
        <v>0</v>
      </c>
      <c r="K1317" s="677">
        <v>0</v>
      </c>
      <c r="L1317" s="677">
        <v>0</v>
      </c>
      <c r="M1317" s="677">
        <v>11.242000000000001</v>
      </c>
      <c r="N1317" s="678">
        <v>0</v>
      </c>
      <c r="O1317" s="657">
        <v>0</v>
      </c>
      <c r="P1317" s="658">
        <v>0</v>
      </c>
      <c r="Q1317" s="658">
        <v>0</v>
      </c>
      <c r="R1317" s="658">
        <v>0</v>
      </c>
      <c r="S1317" s="658">
        <v>0</v>
      </c>
      <c r="T1317" s="658">
        <v>0</v>
      </c>
      <c r="U1317" s="658">
        <v>0</v>
      </c>
      <c r="V1317" s="658">
        <v>0</v>
      </c>
      <c r="W1317" s="658">
        <v>0</v>
      </c>
      <c r="X1317" s="658">
        <v>0</v>
      </c>
      <c r="Y1317" s="658">
        <v>0</v>
      </c>
      <c r="Z1317" s="659">
        <v>0</v>
      </c>
      <c r="AA1317" s="679">
        <v>20.437373300000001</v>
      </c>
      <c r="AB1317" s="677">
        <v>0</v>
      </c>
      <c r="AC1317" s="677">
        <v>0</v>
      </c>
      <c r="AD1317" s="658">
        <v>0</v>
      </c>
      <c r="AE1317" s="658">
        <v>0</v>
      </c>
      <c r="AF1317" s="658"/>
      <c r="AG1317" s="658"/>
      <c r="AH1317" s="658"/>
      <c r="AI1317" s="658"/>
      <c r="AJ1317" s="658"/>
      <c r="AK1317" s="658"/>
      <c r="AL1317" s="658"/>
      <c r="AM1317" s="658"/>
      <c r="AN1317" s="658">
        <v>11.242000000000001</v>
      </c>
      <c r="AO1317" s="658">
        <v>0</v>
      </c>
      <c r="AP1317" s="658">
        <v>0</v>
      </c>
      <c r="AQ1317" s="658">
        <v>0</v>
      </c>
      <c r="AR1317" s="658">
        <v>0</v>
      </c>
      <c r="AS1317" s="658">
        <v>0</v>
      </c>
      <c r="AT1317" s="658">
        <v>11.242000000000001</v>
      </c>
      <c r="AU1317" s="658">
        <v>0</v>
      </c>
      <c r="AV1317" s="676">
        <v>0</v>
      </c>
      <c r="AW1317" s="677">
        <v>0</v>
      </c>
      <c r="AX1317" s="677">
        <v>0</v>
      </c>
      <c r="AY1317" s="677">
        <v>0</v>
      </c>
      <c r="AZ1317" s="677">
        <v>0</v>
      </c>
      <c r="BA1317" s="677">
        <v>0</v>
      </c>
      <c r="BB1317" s="677">
        <v>20.437373300000001</v>
      </c>
      <c r="BC1317" s="677">
        <v>0</v>
      </c>
      <c r="BD1317" s="677">
        <v>0</v>
      </c>
      <c r="BE1317" s="678">
        <v>20.437373300000001</v>
      </c>
      <c r="BF1317" s="417"/>
      <c r="BG1317" s="408"/>
      <c r="BH1317" s="408"/>
      <c r="BI1317" s="408"/>
      <c r="BJ1317" s="408"/>
      <c r="BK1317" s="408"/>
    </row>
    <row r="1318" spans="1:63" s="390" customFormat="1" ht="12.75">
      <c r="A1318" s="410"/>
      <c r="B1318" s="360" t="s">
        <v>364</v>
      </c>
      <c r="C1318" s="676">
        <v>0</v>
      </c>
      <c r="D1318" s="677">
        <v>0</v>
      </c>
      <c r="E1318" s="677">
        <v>0</v>
      </c>
      <c r="F1318" s="677">
        <v>0</v>
      </c>
      <c r="G1318" s="677">
        <v>0</v>
      </c>
      <c r="H1318" s="677">
        <v>0</v>
      </c>
      <c r="I1318" s="677">
        <v>0</v>
      </c>
      <c r="J1318" s="677">
        <v>0</v>
      </c>
      <c r="K1318" s="677">
        <v>0</v>
      </c>
      <c r="L1318" s="677">
        <v>0</v>
      </c>
      <c r="M1318" s="677">
        <v>0</v>
      </c>
      <c r="N1318" s="678">
        <v>0</v>
      </c>
      <c r="O1318" s="657"/>
      <c r="P1318" s="658"/>
      <c r="Q1318" s="658"/>
      <c r="R1318" s="658"/>
      <c r="S1318" s="658"/>
      <c r="T1318" s="658"/>
      <c r="U1318" s="658"/>
      <c r="V1318" s="658"/>
      <c r="W1318" s="658"/>
      <c r="X1318" s="658"/>
      <c r="Y1318" s="658"/>
      <c r="Z1318" s="659"/>
      <c r="AA1318" s="679">
        <v>0</v>
      </c>
      <c r="AB1318" s="677">
        <v>0</v>
      </c>
      <c r="AC1318" s="677">
        <v>0</v>
      </c>
      <c r="AD1318" s="658">
        <v>0</v>
      </c>
      <c r="AE1318" s="658">
        <v>0</v>
      </c>
      <c r="AF1318" s="658"/>
      <c r="AG1318" s="658"/>
      <c r="AH1318" s="658"/>
      <c r="AI1318" s="658"/>
      <c r="AJ1318" s="658"/>
      <c r="AK1318" s="658"/>
      <c r="AL1318" s="658"/>
      <c r="AM1318" s="658"/>
      <c r="AN1318" s="658">
        <v>0</v>
      </c>
      <c r="AO1318" s="658">
        <v>0</v>
      </c>
      <c r="AP1318" s="658">
        <v>0</v>
      </c>
      <c r="AQ1318" s="658">
        <v>0</v>
      </c>
      <c r="AR1318" s="658">
        <v>0</v>
      </c>
      <c r="AS1318" s="658">
        <v>0</v>
      </c>
      <c r="AT1318" s="658">
        <v>0</v>
      </c>
      <c r="AU1318" s="658">
        <v>0</v>
      </c>
      <c r="AV1318" s="676"/>
      <c r="AW1318" s="677"/>
      <c r="AX1318" s="677"/>
      <c r="AY1318" s="677"/>
      <c r="AZ1318" s="677"/>
      <c r="BA1318" s="677"/>
      <c r="BB1318" s="677"/>
      <c r="BC1318" s="677"/>
      <c r="BD1318" s="677"/>
      <c r="BE1318" s="678">
        <v>0</v>
      </c>
      <c r="BF1318" s="417"/>
      <c r="BG1318" s="408"/>
      <c r="BH1318" s="408"/>
      <c r="BI1318" s="408"/>
      <c r="BJ1318" s="408"/>
      <c r="BK1318" s="408"/>
    </row>
    <row r="1319" spans="1:63" s="390" customFormat="1" ht="12.75">
      <c r="A1319" s="410"/>
      <c r="B1319" s="360" t="s">
        <v>365</v>
      </c>
      <c r="C1319" s="676">
        <v>0</v>
      </c>
      <c r="D1319" s="677">
        <v>0</v>
      </c>
      <c r="E1319" s="677">
        <v>0</v>
      </c>
      <c r="F1319" s="677">
        <v>0</v>
      </c>
      <c r="G1319" s="677">
        <v>0</v>
      </c>
      <c r="H1319" s="677">
        <v>0</v>
      </c>
      <c r="I1319" s="677">
        <v>0</v>
      </c>
      <c r="J1319" s="677">
        <v>0</v>
      </c>
      <c r="K1319" s="677">
        <v>0</v>
      </c>
      <c r="L1319" s="677">
        <v>0</v>
      </c>
      <c r="M1319" s="677">
        <v>0</v>
      </c>
      <c r="N1319" s="678">
        <v>0</v>
      </c>
      <c r="O1319" s="657"/>
      <c r="P1319" s="658"/>
      <c r="Q1319" s="658"/>
      <c r="R1319" s="658"/>
      <c r="S1319" s="658"/>
      <c r="T1319" s="658"/>
      <c r="U1319" s="658"/>
      <c r="V1319" s="658"/>
      <c r="W1319" s="658"/>
      <c r="X1319" s="658"/>
      <c r="Y1319" s="658"/>
      <c r="Z1319" s="659"/>
      <c r="AA1319" s="679">
        <v>0</v>
      </c>
      <c r="AB1319" s="677">
        <v>0</v>
      </c>
      <c r="AC1319" s="677">
        <v>0</v>
      </c>
      <c r="AD1319" s="658">
        <v>0</v>
      </c>
      <c r="AE1319" s="658">
        <v>0</v>
      </c>
      <c r="AF1319" s="658"/>
      <c r="AG1319" s="658"/>
      <c r="AH1319" s="658"/>
      <c r="AI1319" s="658"/>
      <c r="AJ1319" s="658"/>
      <c r="AK1319" s="658"/>
      <c r="AL1319" s="658"/>
      <c r="AM1319" s="658"/>
      <c r="AN1319" s="658">
        <v>0</v>
      </c>
      <c r="AO1319" s="658">
        <v>0</v>
      </c>
      <c r="AP1319" s="658">
        <v>0</v>
      </c>
      <c r="AQ1319" s="658">
        <v>0</v>
      </c>
      <c r="AR1319" s="658">
        <v>0</v>
      </c>
      <c r="AS1319" s="658">
        <v>0</v>
      </c>
      <c r="AT1319" s="658">
        <v>0</v>
      </c>
      <c r="AU1319" s="658">
        <v>0</v>
      </c>
      <c r="AV1319" s="676"/>
      <c r="AW1319" s="677"/>
      <c r="AX1319" s="677"/>
      <c r="AY1319" s="677"/>
      <c r="AZ1319" s="677"/>
      <c r="BA1319" s="677"/>
      <c r="BB1319" s="677"/>
      <c r="BC1319" s="677"/>
      <c r="BD1319" s="677"/>
      <c r="BE1319" s="678">
        <v>0</v>
      </c>
      <c r="BF1319" s="417"/>
      <c r="BG1319" s="408"/>
      <c r="BH1319" s="408"/>
      <c r="BI1319" s="408"/>
      <c r="BJ1319" s="408"/>
      <c r="BK1319" s="408"/>
    </row>
    <row r="1320" spans="1:63" s="390" customFormat="1" ht="12.75">
      <c r="A1320" s="410"/>
      <c r="B1320" s="360" t="s">
        <v>366</v>
      </c>
      <c r="C1320" s="676">
        <v>0</v>
      </c>
      <c r="D1320" s="677">
        <v>0</v>
      </c>
      <c r="E1320" s="677">
        <v>0</v>
      </c>
      <c r="F1320" s="677">
        <v>0</v>
      </c>
      <c r="G1320" s="677">
        <v>1.4</v>
      </c>
      <c r="H1320" s="677">
        <v>0</v>
      </c>
      <c r="I1320" s="677">
        <v>0</v>
      </c>
      <c r="J1320" s="677">
        <v>0</v>
      </c>
      <c r="K1320" s="677">
        <v>0</v>
      </c>
      <c r="L1320" s="677">
        <v>0</v>
      </c>
      <c r="M1320" s="677">
        <v>1.4</v>
      </c>
      <c r="N1320" s="678">
        <v>0</v>
      </c>
      <c r="O1320" s="657"/>
      <c r="P1320" s="658"/>
      <c r="Q1320" s="658"/>
      <c r="R1320" s="658"/>
      <c r="S1320" s="658"/>
      <c r="T1320" s="658"/>
      <c r="U1320" s="658"/>
      <c r="V1320" s="658"/>
      <c r="W1320" s="658"/>
      <c r="X1320" s="658"/>
      <c r="Y1320" s="658"/>
      <c r="Z1320" s="659"/>
      <c r="AA1320" s="679">
        <v>3.1866414700000001</v>
      </c>
      <c r="AB1320" s="677">
        <v>0</v>
      </c>
      <c r="AC1320" s="677">
        <v>0</v>
      </c>
      <c r="AD1320" s="658">
        <v>0</v>
      </c>
      <c r="AE1320" s="658">
        <v>0</v>
      </c>
      <c r="AF1320" s="658"/>
      <c r="AG1320" s="658"/>
      <c r="AH1320" s="658"/>
      <c r="AI1320" s="658"/>
      <c r="AJ1320" s="658"/>
      <c r="AK1320" s="658"/>
      <c r="AL1320" s="658"/>
      <c r="AM1320" s="658"/>
      <c r="AN1320" s="658">
        <v>1.4</v>
      </c>
      <c r="AO1320" s="658">
        <v>0</v>
      </c>
      <c r="AP1320" s="658">
        <v>0</v>
      </c>
      <c r="AQ1320" s="658">
        <v>0</v>
      </c>
      <c r="AR1320" s="658">
        <v>0</v>
      </c>
      <c r="AS1320" s="658">
        <v>0</v>
      </c>
      <c r="AT1320" s="658">
        <v>1.4</v>
      </c>
      <c r="AU1320" s="658">
        <v>0</v>
      </c>
      <c r="AV1320" s="676"/>
      <c r="AW1320" s="677"/>
      <c r="AX1320" s="677"/>
      <c r="AY1320" s="677"/>
      <c r="AZ1320" s="677"/>
      <c r="BA1320" s="677"/>
      <c r="BB1320" s="677">
        <v>3.1866414700000001</v>
      </c>
      <c r="BC1320" s="677"/>
      <c r="BD1320" s="677"/>
      <c r="BE1320" s="678">
        <v>3.1866414700000001</v>
      </c>
      <c r="BF1320" s="417"/>
      <c r="BG1320" s="408"/>
      <c r="BH1320" s="408"/>
      <c r="BI1320" s="408"/>
      <c r="BJ1320" s="408"/>
      <c r="BK1320" s="408"/>
    </row>
    <row r="1321" spans="1:63" s="390" customFormat="1" ht="12.75">
      <c r="A1321" s="410"/>
      <c r="B1321" s="360" t="s">
        <v>367</v>
      </c>
      <c r="C1321" s="676">
        <v>0</v>
      </c>
      <c r="D1321" s="677">
        <v>0</v>
      </c>
      <c r="E1321" s="677">
        <v>0</v>
      </c>
      <c r="F1321" s="677">
        <v>0</v>
      </c>
      <c r="G1321" s="677">
        <v>9.8420000000000005</v>
      </c>
      <c r="H1321" s="677">
        <v>0</v>
      </c>
      <c r="I1321" s="677">
        <v>0</v>
      </c>
      <c r="J1321" s="677">
        <v>0</v>
      </c>
      <c r="K1321" s="677">
        <v>0</v>
      </c>
      <c r="L1321" s="677">
        <v>0</v>
      </c>
      <c r="M1321" s="677">
        <v>9.8420000000000005</v>
      </c>
      <c r="N1321" s="678">
        <v>0</v>
      </c>
      <c r="O1321" s="657"/>
      <c r="P1321" s="658"/>
      <c r="Q1321" s="658"/>
      <c r="R1321" s="658"/>
      <c r="S1321" s="658"/>
      <c r="T1321" s="658"/>
      <c r="U1321" s="658"/>
      <c r="V1321" s="658"/>
      <c r="W1321" s="658"/>
      <c r="X1321" s="658"/>
      <c r="Y1321" s="658"/>
      <c r="Z1321" s="659"/>
      <c r="AA1321" s="679">
        <v>17.250731829999999</v>
      </c>
      <c r="AB1321" s="677">
        <v>0</v>
      </c>
      <c r="AC1321" s="677">
        <v>0</v>
      </c>
      <c r="AD1321" s="658">
        <v>0</v>
      </c>
      <c r="AE1321" s="658">
        <v>0</v>
      </c>
      <c r="AF1321" s="658"/>
      <c r="AG1321" s="658"/>
      <c r="AH1321" s="658"/>
      <c r="AI1321" s="658"/>
      <c r="AJ1321" s="658"/>
      <c r="AK1321" s="658"/>
      <c r="AL1321" s="658"/>
      <c r="AM1321" s="658"/>
      <c r="AN1321" s="658">
        <v>9.8420000000000005</v>
      </c>
      <c r="AO1321" s="658">
        <v>0</v>
      </c>
      <c r="AP1321" s="658">
        <v>0</v>
      </c>
      <c r="AQ1321" s="658">
        <v>0</v>
      </c>
      <c r="AR1321" s="658">
        <v>0</v>
      </c>
      <c r="AS1321" s="658">
        <v>0</v>
      </c>
      <c r="AT1321" s="658">
        <v>9.8420000000000005</v>
      </c>
      <c r="AU1321" s="658">
        <v>0</v>
      </c>
      <c r="AV1321" s="676"/>
      <c r="AW1321" s="677"/>
      <c r="AX1321" s="677"/>
      <c r="AY1321" s="677"/>
      <c r="AZ1321" s="677"/>
      <c r="BA1321" s="677"/>
      <c r="BB1321" s="677">
        <v>17.250731829999999</v>
      </c>
      <c r="BC1321" s="677"/>
      <c r="BD1321" s="677"/>
      <c r="BE1321" s="678">
        <v>17.250731829999999</v>
      </c>
      <c r="BF1321" s="417"/>
      <c r="BG1321" s="408"/>
      <c r="BH1321" s="408"/>
      <c r="BI1321" s="408"/>
      <c r="BJ1321" s="408"/>
      <c r="BK1321" s="408"/>
    </row>
    <row r="1322" spans="1:63" s="390" customFormat="1" ht="12.75">
      <c r="A1322" s="410"/>
      <c r="B1322" s="360" t="s">
        <v>368</v>
      </c>
      <c r="C1322" s="676">
        <v>0</v>
      </c>
      <c r="D1322" s="677">
        <v>0</v>
      </c>
      <c r="E1322" s="677">
        <v>0</v>
      </c>
      <c r="F1322" s="677">
        <v>0</v>
      </c>
      <c r="G1322" s="677">
        <v>0</v>
      </c>
      <c r="H1322" s="677">
        <v>0</v>
      </c>
      <c r="I1322" s="677">
        <v>0</v>
      </c>
      <c r="J1322" s="677">
        <v>0</v>
      </c>
      <c r="K1322" s="677">
        <v>0</v>
      </c>
      <c r="L1322" s="677">
        <v>0</v>
      </c>
      <c r="M1322" s="677">
        <v>0</v>
      </c>
      <c r="N1322" s="678">
        <v>0</v>
      </c>
      <c r="O1322" s="657">
        <v>0</v>
      </c>
      <c r="P1322" s="658">
        <v>0</v>
      </c>
      <c r="Q1322" s="658">
        <v>0</v>
      </c>
      <c r="R1322" s="658">
        <v>0</v>
      </c>
      <c r="S1322" s="658">
        <v>0</v>
      </c>
      <c r="T1322" s="658">
        <v>0</v>
      </c>
      <c r="U1322" s="658">
        <v>0</v>
      </c>
      <c r="V1322" s="658">
        <v>0</v>
      </c>
      <c r="W1322" s="658">
        <v>0</v>
      </c>
      <c r="X1322" s="658">
        <v>0</v>
      </c>
      <c r="Y1322" s="658">
        <v>0</v>
      </c>
      <c r="Z1322" s="659">
        <v>0</v>
      </c>
      <c r="AA1322" s="679">
        <v>0</v>
      </c>
      <c r="AB1322" s="677">
        <v>0</v>
      </c>
      <c r="AC1322" s="677">
        <v>0</v>
      </c>
      <c r="AD1322" s="658">
        <v>0</v>
      </c>
      <c r="AE1322" s="658">
        <v>0</v>
      </c>
      <c r="AF1322" s="658"/>
      <c r="AG1322" s="658"/>
      <c r="AH1322" s="658"/>
      <c r="AI1322" s="658"/>
      <c r="AJ1322" s="658"/>
      <c r="AK1322" s="658"/>
      <c r="AL1322" s="658"/>
      <c r="AM1322" s="658"/>
      <c r="AN1322" s="658">
        <v>0</v>
      </c>
      <c r="AO1322" s="658">
        <v>0</v>
      </c>
      <c r="AP1322" s="658">
        <v>0</v>
      </c>
      <c r="AQ1322" s="658">
        <v>0</v>
      </c>
      <c r="AR1322" s="658">
        <v>0</v>
      </c>
      <c r="AS1322" s="658">
        <v>0</v>
      </c>
      <c r="AT1322" s="658">
        <v>0</v>
      </c>
      <c r="AU1322" s="658">
        <v>0</v>
      </c>
      <c r="AV1322" s="676">
        <v>0</v>
      </c>
      <c r="AW1322" s="677">
        <v>0</v>
      </c>
      <c r="AX1322" s="677">
        <v>0</v>
      </c>
      <c r="AY1322" s="677">
        <v>0</v>
      </c>
      <c r="AZ1322" s="677">
        <v>0</v>
      </c>
      <c r="BA1322" s="677">
        <v>0</v>
      </c>
      <c r="BB1322" s="677">
        <v>0</v>
      </c>
      <c r="BC1322" s="677">
        <v>0</v>
      </c>
      <c r="BD1322" s="677">
        <v>0</v>
      </c>
      <c r="BE1322" s="678">
        <v>0</v>
      </c>
      <c r="BF1322" s="417"/>
      <c r="BG1322" s="408"/>
      <c r="BH1322" s="408"/>
      <c r="BI1322" s="408"/>
      <c r="BJ1322" s="408"/>
      <c r="BK1322" s="408"/>
    </row>
    <row r="1323" spans="1:63" s="390" customFormat="1" ht="12.75">
      <c r="A1323" s="410"/>
      <c r="B1323" s="360" t="s">
        <v>369</v>
      </c>
      <c r="C1323" s="676">
        <v>0</v>
      </c>
      <c r="D1323" s="677">
        <v>0</v>
      </c>
      <c r="E1323" s="677">
        <v>0</v>
      </c>
      <c r="F1323" s="677">
        <v>0</v>
      </c>
      <c r="G1323" s="677">
        <v>0</v>
      </c>
      <c r="H1323" s="677">
        <v>0</v>
      </c>
      <c r="I1323" s="677">
        <v>0</v>
      </c>
      <c r="J1323" s="677">
        <v>0</v>
      </c>
      <c r="K1323" s="677">
        <v>0</v>
      </c>
      <c r="L1323" s="677">
        <v>0</v>
      </c>
      <c r="M1323" s="677">
        <v>0</v>
      </c>
      <c r="N1323" s="678">
        <v>0</v>
      </c>
      <c r="O1323" s="657"/>
      <c r="P1323" s="658"/>
      <c r="Q1323" s="658"/>
      <c r="R1323" s="658"/>
      <c r="S1323" s="658"/>
      <c r="T1323" s="658"/>
      <c r="U1323" s="658"/>
      <c r="V1323" s="658"/>
      <c r="W1323" s="658"/>
      <c r="X1323" s="658"/>
      <c r="Y1323" s="658"/>
      <c r="Z1323" s="659"/>
      <c r="AA1323" s="679">
        <v>0</v>
      </c>
      <c r="AB1323" s="677">
        <v>0</v>
      </c>
      <c r="AC1323" s="677">
        <v>0</v>
      </c>
      <c r="AD1323" s="658">
        <v>0</v>
      </c>
      <c r="AE1323" s="658">
        <v>0</v>
      </c>
      <c r="AF1323" s="658"/>
      <c r="AG1323" s="658"/>
      <c r="AH1323" s="658"/>
      <c r="AI1323" s="658"/>
      <c r="AJ1323" s="658"/>
      <c r="AK1323" s="658"/>
      <c r="AL1323" s="658"/>
      <c r="AM1323" s="658"/>
      <c r="AN1323" s="658">
        <v>0</v>
      </c>
      <c r="AO1323" s="658">
        <v>0</v>
      </c>
      <c r="AP1323" s="658">
        <v>0</v>
      </c>
      <c r="AQ1323" s="658">
        <v>0</v>
      </c>
      <c r="AR1323" s="658">
        <v>0</v>
      </c>
      <c r="AS1323" s="658">
        <v>0</v>
      </c>
      <c r="AT1323" s="658">
        <v>0</v>
      </c>
      <c r="AU1323" s="658">
        <v>0</v>
      </c>
      <c r="AV1323" s="676"/>
      <c r="AW1323" s="677"/>
      <c r="AX1323" s="677"/>
      <c r="AY1323" s="677"/>
      <c r="AZ1323" s="677"/>
      <c r="BA1323" s="677"/>
      <c r="BB1323" s="677"/>
      <c r="BC1323" s="677"/>
      <c r="BD1323" s="677"/>
      <c r="BE1323" s="678">
        <v>0</v>
      </c>
      <c r="BF1323" s="417"/>
      <c r="BG1323" s="408"/>
      <c r="BH1323" s="408"/>
      <c r="BI1323" s="408"/>
      <c r="BJ1323" s="408"/>
      <c r="BK1323" s="408"/>
    </row>
    <row r="1324" spans="1:63" s="390" customFormat="1" ht="12.75">
      <c r="A1324" s="410"/>
      <c r="B1324" s="360" t="s">
        <v>370</v>
      </c>
      <c r="C1324" s="676">
        <v>0</v>
      </c>
      <c r="D1324" s="677">
        <v>0</v>
      </c>
      <c r="E1324" s="677">
        <v>0</v>
      </c>
      <c r="F1324" s="677">
        <v>0</v>
      </c>
      <c r="G1324" s="677">
        <v>0</v>
      </c>
      <c r="H1324" s="677">
        <v>0</v>
      </c>
      <c r="I1324" s="677">
        <v>0</v>
      </c>
      <c r="J1324" s="677">
        <v>0</v>
      </c>
      <c r="K1324" s="677">
        <v>0</v>
      </c>
      <c r="L1324" s="677">
        <v>0</v>
      </c>
      <c r="M1324" s="677">
        <v>0</v>
      </c>
      <c r="N1324" s="678">
        <v>0</v>
      </c>
      <c r="O1324" s="657"/>
      <c r="P1324" s="658"/>
      <c r="Q1324" s="658"/>
      <c r="R1324" s="658"/>
      <c r="S1324" s="658"/>
      <c r="T1324" s="658"/>
      <c r="U1324" s="658"/>
      <c r="V1324" s="658"/>
      <c r="W1324" s="658"/>
      <c r="X1324" s="658"/>
      <c r="Y1324" s="658"/>
      <c r="Z1324" s="659"/>
      <c r="AA1324" s="679">
        <v>0</v>
      </c>
      <c r="AB1324" s="677">
        <v>0</v>
      </c>
      <c r="AC1324" s="677">
        <v>0</v>
      </c>
      <c r="AD1324" s="658">
        <v>0</v>
      </c>
      <c r="AE1324" s="658">
        <v>0</v>
      </c>
      <c r="AF1324" s="658"/>
      <c r="AG1324" s="658"/>
      <c r="AH1324" s="658"/>
      <c r="AI1324" s="658"/>
      <c r="AJ1324" s="658"/>
      <c r="AK1324" s="658"/>
      <c r="AL1324" s="658"/>
      <c r="AM1324" s="658"/>
      <c r="AN1324" s="658">
        <v>0</v>
      </c>
      <c r="AO1324" s="658">
        <v>0</v>
      </c>
      <c r="AP1324" s="658">
        <v>0</v>
      </c>
      <c r="AQ1324" s="658">
        <v>0</v>
      </c>
      <c r="AR1324" s="658">
        <v>0</v>
      </c>
      <c r="AS1324" s="658">
        <v>0</v>
      </c>
      <c r="AT1324" s="658">
        <v>0</v>
      </c>
      <c r="AU1324" s="658">
        <v>0</v>
      </c>
      <c r="AV1324" s="676"/>
      <c r="AW1324" s="677"/>
      <c r="AX1324" s="677"/>
      <c r="AY1324" s="677"/>
      <c r="AZ1324" s="677"/>
      <c r="BA1324" s="677"/>
      <c r="BB1324" s="677"/>
      <c r="BC1324" s="677"/>
      <c r="BD1324" s="677"/>
      <c r="BE1324" s="678">
        <v>0</v>
      </c>
      <c r="BF1324" s="417"/>
      <c r="BG1324" s="408"/>
      <c r="BH1324" s="408"/>
      <c r="BI1324" s="408"/>
      <c r="BJ1324" s="408"/>
      <c r="BK1324" s="408"/>
    </row>
    <row r="1325" spans="1:63" s="390" customFormat="1" ht="12.75">
      <c r="A1325" s="410"/>
      <c r="B1325" s="360" t="s">
        <v>371</v>
      </c>
      <c r="C1325" s="676">
        <v>0</v>
      </c>
      <c r="D1325" s="677">
        <v>0</v>
      </c>
      <c r="E1325" s="677">
        <v>0</v>
      </c>
      <c r="F1325" s="677">
        <v>0</v>
      </c>
      <c r="G1325" s="677">
        <v>0</v>
      </c>
      <c r="H1325" s="677">
        <v>0</v>
      </c>
      <c r="I1325" s="677">
        <v>0</v>
      </c>
      <c r="J1325" s="677">
        <v>0</v>
      </c>
      <c r="K1325" s="677">
        <v>0</v>
      </c>
      <c r="L1325" s="677">
        <v>0</v>
      </c>
      <c r="M1325" s="677">
        <v>0</v>
      </c>
      <c r="N1325" s="678">
        <v>0</v>
      </c>
      <c r="O1325" s="657"/>
      <c r="P1325" s="658"/>
      <c r="Q1325" s="658"/>
      <c r="R1325" s="658"/>
      <c r="S1325" s="658"/>
      <c r="T1325" s="658"/>
      <c r="U1325" s="658"/>
      <c r="V1325" s="658"/>
      <c r="W1325" s="658"/>
      <c r="X1325" s="658"/>
      <c r="Y1325" s="658"/>
      <c r="Z1325" s="659"/>
      <c r="AA1325" s="679">
        <v>0</v>
      </c>
      <c r="AB1325" s="677">
        <v>0</v>
      </c>
      <c r="AC1325" s="677">
        <v>0</v>
      </c>
      <c r="AD1325" s="658">
        <v>0</v>
      </c>
      <c r="AE1325" s="658">
        <v>0</v>
      </c>
      <c r="AF1325" s="658"/>
      <c r="AG1325" s="658"/>
      <c r="AH1325" s="658"/>
      <c r="AI1325" s="658"/>
      <c r="AJ1325" s="658"/>
      <c r="AK1325" s="658"/>
      <c r="AL1325" s="658"/>
      <c r="AM1325" s="658"/>
      <c r="AN1325" s="658">
        <v>0</v>
      </c>
      <c r="AO1325" s="658">
        <v>0</v>
      </c>
      <c r="AP1325" s="658">
        <v>0</v>
      </c>
      <c r="AQ1325" s="658">
        <v>0</v>
      </c>
      <c r="AR1325" s="658">
        <v>0</v>
      </c>
      <c r="AS1325" s="658">
        <v>0</v>
      </c>
      <c r="AT1325" s="658">
        <v>0</v>
      </c>
      <c r="AU1325" s="658">
        <v>0</v>
      </c>
      <c r="AV1325" s="676"/>
      <c r="AW1325" s="677"/>
      <c r="AX1325" s="677"/>
      <c r="AY1325" s="677"/>
      <c r="AZ1325" s="677"/>
      <c r="BA1325" s="677"/>
      <c r="BB1325" s="677"/>
      <c r="BC1325" s="677"/>
      <c r="BD1325" s="677"/>
      <c r="BE1325" s="678">
        <v>0</v>
      </c>
      <c r="BF1325" s="417"/>
      <c r="BG1325" s="408"/>
      <c r="BH1325" s="408"/>
      <c r="BI1325" s="408"/>
      <c r="BJ1325" s="408"/>
      <c r="BK1325" s="408"/>
    </row>
    <row r="1326" spans="1:63" s="390" customFormat="1" ht="12.75">
      <c r="A1326" s="410"/>
      <c r="B1326" s="360" t="s">
        <v>372</v>
      </c>
      <c r="C1326" s="676">
        <v>0</v>
      </c>
      <c r="D1326" s="677">
        <v>0</v>
      </c>
      <c r="E1326" s="677">
        <v>0</v>
      </c>
      <c r="F1326" s="677">
        <v>0</v>
      </c>
      <c r="G1326" s="677">
        <v>0</v>
      </c>
      <c r="H1326" s="677">
        <v>0</v>
      </c>
      <c r="I1326" s="677">
        <v>0</v>
      </c>
      <c r="J1326" s="677">
        <v>0</v>
      </c>
      <c r="K1326" s="677">
        <v>0</v>
      </c>
      <c r="L1326" s="677">
        <v>0</v>
      </c>
      <c r="M1326" s="677">
        <v>0</v>
      </c>
      <c r="N1326" s="678">
        <v>0</v>
      </c>
      <c r="O1326" s="657"/>
      <c r="P1326" s="658"/>
      <c r="Q1326" s="658"/>
      <c r="R1326" s="658"/>
      <c r="S1326" s="658"/>
      <c r="T1326" s="658"/>
      <c r="U1326" s="658"/>
      <c r="V1326" s="658"/>
      <c r="W1326" s="658"/>
      <c r="X1326" s="658"/>
      <c r="Y1326" s="658"/>
      <c r="Z1326" s="659"/>
      <c r="AA1326" s="679">
        <v>0</v>
      </c>
      <c r="AB1326" s="677">
        <v>0</v>
      </c>
      <c r="AC1326" s="677">
        <v>0</v>
      </c>
      <c r="AD1326" s="658">
        <v>0</v>
      </c>
      <c r="AE1326" s="658">
        <v>0</v>
      </c>
      <c r="AF1326" s="658"/>
      <c r="AG1326" s="658"/>
      <c r="AH1326" s="658"/>
      <c r="AI1326" s="658"/>
      <c r="AJ1326" s="658"/>
      <c r="AK1326" s="658"/>
      <c r="AL1326" s="658"/>
      <c r="AM1326" s="658"/>
      <c r="AN1326" s="658">
        <v>0</v>
      </c>
      <c r="AO1326" s="658">
        <v>0</v>
      </c>
      <c r="AP1326" s="658">
        <v>0</v>
      </c>
      <c r="AQ1326" s="658">
        <v>0</v>
      </c>
      <c r="AR1326" s="658">
        <v>0</v>
      </c>
      <c r="AS1326" s="658">
        <v>0</v>
      </c>
      <c r="AT1326" s="658">
        <v>0</v>
      </c>
      <c r="AU1326" s="658">
        <v>0</v>
      </c>
      <c r="AV1326" s="676"/>
      <c r="AW1326" s="677"/>
      <c r="AX1326" s="677"/>
      <c r="AY1326" s="677"/>
      <c r="AZ1326" s="677"/>
      <c r="BA1326" s="677"/>
      <c r="BB1326" s="677"/>
      <c r="BC1326" s="677"/>
      <c r="BD1326" s="677"/>
      <c r="BE1326" s="678">
        <v>0</v>
      </c>
      <c r="BF1326" s="417"/>
      <c r="BG1326" s="408"/>
      <c r="BH1326" s="408"/>
      <c r="BI1326" s="408"/>
      <c r="BJ1326" s="408"/>
      <c r="BK1326" s="408"/>
    </row>
    <row r="1327" spans="1:63" s="390" customFormat="1" ht="12.75">
      <c r="A1327" s="410"/>
      <c r="B1327" s="360" t="s">
        <v>373</v>
      </c>
      <c r="C1327" s="676">
        <v>0</v>
      </c>
      <c r="D1327" s="677">
        <v>0</v>
      </c>
      <c r="E1327" s="677">
        <v>0</v>
      </c>
      <c r="F1327" s="677">
        <v>0</v>
      </c>
      <c r="G1327" s="677">
        <v>0</v>
      </c>
      <c r="H1327" s="677">
        <v>2.52</v>
      </c>
      <c r="I1327" s="677">
        <v>0</v>
      </c>
      <c r="J1327" s="677">
        <v>0</v>
      </c>
      <c r="K1327" s="677">
        <v>0</v>
      </c>
      <c r="L1327" s="677">
        <v>0</v>
      </c>
      <c r="M1327" s="677">
        <v>0</v>
      </c>
      <c r="N1327" s="678">
        <v>2.52</v>
      </c>
      <c r="O1327" s="657">
        <v>0</v>
      </c>
      <c r="P1327" s="658">
        <v>0</v>
      </c>
      <c r="Q1327" s="658">
        <v>0</v>
      </c>
      <c r="R1327" s="658">
        <v>0</v>
      </c>
      <c r="S1327" s="658">
        <v>0</v>
      </c>
      <c r="T1327" s="658">
        <v>0</v>
      </c>
      <c r="U1327" s="658">
        <v>0</v>
      </c>
      <c r="V1327" s="658">
        <v>0</v>
      </c>
      <c r="W1327" s="658">
        <v>0</v>
      </c>
      <c r="X1327" s="658">
        <v>0</v>
      </c>
      <c r="Y1327" s="658">
        <v>0</v>
      </c>
      <c r="Z1327" s="659">
        <v>0</v>
      </c>
      <c r="AA1327" s="679">
        <v>13.460931789999998</v>
      </c>
      <c r="AB1327" s="677">
        <v>0</v>
      </c>
      <c r="AC1327" s="677">
        <v>0</v>
      </c>
      <c r="AD1327" s="658">
        <v>0</v>
      </c>
      <c r="AE1327" s="658">
        <v>0</v>
      </c>
      <c r="AF1327" s="658"/>
      <c r="AG1327" s="658"/>
      <c r="AH1327" s="658"/>
      <c r="AI1327" s="658"/>
      <c r="AJ1327" s="658"/>
      <c r="AK1327" s="658"/>
      <c r="AL1327" s="658"/>
      <c r="AM1327" s="658"/>
      <c r="AN1327" s="658">
        <v>0</v>
      </c>
      <c r="AO1327" s="658">
        <v>2.52</v>
      </c>
      <c r="AP1327" s="658">
        <v>0</v>
      </c>
      <c r="AQ1327" s="658">
        <v>0</v>
      </c>
      <c r="AR1327" s="658">
        <v>0</v>
      </c>
      <c r="AS1327" s="658">
        <v>0</v>
      </c>
      <c r="AT1327" s="658">
        <v>0</v>
      </c>
      <c r="AU1327" s="658">
        <v>2.52</v>
      </c>
      <c r="AV1327" s="676">
        <v>0</v>
      </c>
      <c r="AW1327" s="677">
        <v>0</v>
      </c>
      <c r="AX1327" s="677">
        <v>0</v>
      </c>
      <c r="AY1327" s="677">
        <v>0</v>
      </c>
      <c r="AZ1327" s="677">
        <v>0</v>
      </c>
      <c r="BA1327" s="677">
        <v>0</v>
      </c>
      <c r="BB1327" s="677">
        <v>13.460931789999998</v>
      </c>
      <c r="BC1327" s="677">
        <v>0</v>
      </c>
      <c r="BD1327" s="677">
        <v>0</v>
      </c>
      <c r="BE1327" s="678">
        <v>13.460931789999998</v>
      </c>
      <c r="BF1327" s="417"/>
      <c r="BG1327" s="408"/>
      <c r="BH1327" s="408"/>
      <c r="BI1327" s="408"/>
      <c r="BJ1327" s="408"/>
      <c r="BK1327" s="408"/>
    </row>
    <row r="1328" spans="1:63" s="390" customFormat="1" ht="12.75">
      <c r="A1328" s="410"/>
      <c r="B1328" s="360" t="s">
        <v>374</v>
      </c>
      <c r="C1328" s="676">
        <v>0</v>
      </c>
      <c r="D1328" s="677">
        <v>0</v>
      </c>
      <c r="E1328" s="677">
        <v>0</v>
      </c>
      <c r="F1328" s="677">
        <v>0</v>
      </c>
      <c r="G1328" s="677">
        <v>0</v>
      </c>
      <c r="H1328" s="677">
        <v>0</v>
      </c>
      <c r="I1328" s="677">
        <v>0</v>
      </c>
      <c r="J1328" s="677">
        <v>0</v>
      </c>
      <c r="K1328" s="677">
        <v>0</v>
      </c>
      <c r="L1328" s="677">
        <v>0</v>
      </c>
      <c r="M1328" s="677">
        <v>0</v>
      </c>
      <c r="N1328" s="678">
        <v>0</v>
      </c>
      <c r="O1328" s="657"/>
      <c r="P1328" s="658"/>
      <c r="Q1328" s="658"/>
      <c r="R1328" s="658"/>
      <c r="S1328" s="658"/>
      <c r="T1328" s="658"/>
      <c r="U1328" s="658"/>
      <c r="V1328" s="658"/>
      <c r="W1328" s="658"/>
      <c r="X1328" s="658"/>
      <c r="Y1328" s="658"/>
      <c r="Z1328" s="659"/>
      <c r="AA1328" s="679">
        <v>0</v>
      </c>
      <c r="AB1328" s="677">
        <v>0</v>
      </c>
      <c r="AC1328" s="677">
        <v>0</v>
      </c>
      <c r="AD1328" s="658">
        <v>0</v>
      </c>
      <c r="AE1328" s="658">
        <v>0</v>
      </c>
      <c r="AF1328" s="658"/>
      <c r="AG1328" s="658"/>
      <c r="AH1328" s="658"/>
      <c r="AI1328" s="658"/>
      <c r="AJ1328" s="658"/>
      <c r="AK1328" s="658"/>
      <c r="AL1328" s="658"/>
      <c r="AM1328" s="658"/>
      <c r="AN1328" s="658">
        <v>0</v>
      </c>
      <c r="AO1328" s="658">
        <v>0</v>
      </c>
      <c r="AP1328" s="658">
        <v>0</v>
      </c>
      <c r="AQ1328" s="658">
        <v>0</v>
      </c>
      <c r="AR1328" s="658">
        <v>0</v>
      </c>
      <c r="AS1328" s="658">
        <v>0</v>
      </c>
      <c r="AT1328" s="658">
        <v>0</v>
      </c>
      <c r="AU1328" s="658">
        <v>0</v>
      </c>
      <c r="AV1328" s="676"/>
      <c r="AW1328" s="677"/>
      <c r="AX1328" s="677"/>
      <c r="AY1328" s="677"/>
      <c r="AZ1328" s="677"/>
      <c r="BA1328" s="677"/>
      <c r="BB1328" s="677"/>
      <c r="BC1328" s="677"/>
      <c r="BD1328" s="677"/>
      <c r="BE1328" s="678">
        <v>0</v>
      </c>
      <c r="BF1328" s="417"/>
      <c r="BG1328" s="408"/>
      <c r="BH1328" s="408"/>
      <c r="BI1328" s="408"/>
      <c r="BJ1328" s="408"/>
      <c r="BK1328" s="408"/>
    </row>
    <row r="1329" spans="1:63" s="390" customFormat="1" ht="12.75">
      <c r="A1329" s="410"/>
      <c r="B1329" s="360" t="s">
        <v>375</v>
      </c>
      <c r="C1329" s="676">
        <v>0</v>
      </c>
      <c r="D1329" s="677">
        <v>0</v>
      </c>
      <c r="E1329" s="677">
        <v>0</v>
      </c>
      <c r="F1329" s="677">
        <v>0</v>
      </c>
      <c r="G1329" s="677">
        <v>0</v>
      </c>
      <c r="H1329" s="677">
        <v>0</v>
      </c>
      <c r="I1329" s="677">
        <v>0</v>
      </c>
      <c r="J1329" s="677">
        <v>0</v>
      </c>
      <c r="K1329" s="677">
        <v>0</v>
      </c>
      <c r="L1329" s="677">
        <v>0</v>
      </c>
      <c r="M1329" s="677">
        <v>0</v>
      </c>
      <c r="N1329" s="678">
        <v>0</v>
      </c>
      <c r="O1329" s="657"/>
      <c r="P1329" s="658"/>
      <c r="Q1329" s="658"/>
      <c r="R1329" s="658"/>
      <c r="S1329" s="658"/>
      <c r="T1329" s="658"/>
      <c r="U1329" s="658"/>
      <c r="V1329" s="658"/>
      <c r="W1329" s="658"/>
      <c r="X1329" s="658"/>
      <c r="Y1329" s="658"/>
      <c r="Z1329" s="659"/>
      <c r="AA1329" s="679">
        <v>0</v>
      </c>
      <c r="AB1329" s="677">
        <v>0</v>
      </c>
      <c r="AC1329" s="677">
        <v>0</v>
      </c>
      <c r="AD1329" s="658">
        <v>0</v>
      </c>
      <c r="AE1329" s="658">
        <v>0</v>
      </c>
      <c r="AF1329" s="658"/>
      <c r="AG1329" s="658"/>
      <c r="AH1329" s="658"/>
      <c r="AI1329" s="658"/>
      <c r="AJ1329" s="658"/>
      <c r="AK1329" s="658"/>
      <c r="AL1329" s="658"/>
      <c r="AM1329" s="658"/>
      <c r="AN1329" s="658">
        <v>0</v>
      </c>
      <c r="AO1329" s="658">
        <v>0</v>
      </c>
      <c r="AP1329" s="658">
        <v>0</v>
      </c>
      <c r="AQ1329" s="658">
        <v>0</v>
      </c>
      <c r="AR1329" s="658">
        <v>0</v>
      </c>
      <c r="AS1329" s="658">
        <v>0</v>
      </c>
      <c r="AT1329" s="658">
        <v>0</v>
      </c>
      <c r="AU1329" s="658">
        <v>0</v>
      </c>
      <c r="AV1329" s="676"/>
      <c r="AW1329" s="677"/>
      <c r="AX1329" s="677"/>
      <c r="AY1329" s="677"/>
      <c r="AZ1329" s="677"/>
      <c r="BA1329" s="677"/>
      <c r="BB1329" s="677"/>
      <c r="BC1329" s="677"/>
      <c r="BD1329" s="677"/>
      <c r="BE1329" s="678">
        <v>0</v>
      </c>
      <c r="BF1329" s="417"/>
      <c r="BG1329" s="408"/>
      <c r="BH1329" s="408"/>
      <c r="BI1329" s="408"/>
      <c r="BJ1329" s="408"/>
      <c r="BK1329" s="408"/>
    </row>
    <row r="1330" spans="1:63" s="390" customFormat="1" ht="12.75">
      <c r="A1330" s="410"/>
      <c r="B1330" s="360" t="s">
        <v>376</v>
      </c>
      <c r="C1330" s="676">
        <v>0</v>
      </c>
      <c r="D1330" s="677">
        <v>0</v>
      </c>
      <c r="E1330" s="677">
        <v>0</v>
      </c>
      <c r="F1330" s="677">
        <v>0</v>
      </c>
      <c r="G1330" s="677">
        <v>0</v>
      </c>
      <c r="H1330" s="677">
        <v>2.52</v>
      </c>
      <c r="I1330" s="677">
        <v>0</v>
      </c>
      <c r="J1330" s="677">
        <v>0</v>
      </c>
      <c r="K1330" s="677">
        <v>0</v>
      </c>
      <c r="L1330" s="677">
        <v>0</v>
      </c>
      <c r="M1330" s="677">
        <v>0</v>
      </c>
      <c r="N1330" s="678">
        <v>2.52</v>
      </c>
      <c r="O1330" s="657"/>
      <c r="P1330" s="658"/>
      <c r="Q1330" s="658"/>
      <c r="R1330" s="658"/>
      <c r="S1330" s="658"/>
      <c r="T1330" s="658"/>
      <c r="U1330" s="658"/>
      <c r="V1330" s="658"/>
      <c r="W1330" s="658"/>
      <c r="X1330" s="658"/>
      <c r="Y1330" s="658"/>
      <c r="Z1330" s="659"/>
      <c r="AA1330" s="679">
        <v>13.460931789999998</v>
      </c>
      <c r="AB1330" s="677">
        <v>0</v>
      </c>
      <c r="AC1330" s="677">
        <v>0</v>
      </c>
      <c r="AD1330" s="658">
        <v>0</v>
      </c>
      <c r="AE1330" s="658">
        <v>0</v>
      </c>
      <c r="AF1330" s="658"/>
      <c r="AG1330" s="658"/>
      <c r="AH1330" s="658"/>
      <c r="AI1330" s="658"/>
      <c r="AJ1330" s="658"/>
      <c r="AK1330" s="658"/>
      <c r="AL1330" s="658"/>
      <c r="AM1330" s="658"/>
      <c r="AN1330" s="658">
        <v>0</v>
      </c>
      <c r="AO1330" s="658">
        <v>2.52</v>
      </c>
      <c r="AP1330" s="658">
        <v>0</v>
      </c>
      <c r="AQ1330" s="658">
        <v>0</v>
      </c>
      <c r="AR1330" s="658">
        <v>0</v>
      </c>
      <c r="AS1330" s="658">
        <v>0</v>
      </c>
      <c r="AT1330" s="658">
        <v>0</v>
      </c>
      <c r="AU1330" s="658">
        <v>2.52</v>
      </c>
      <c r="AV1330" s="676"/>
      <c r="AW1330" s="677"/>
      <c r="AX1330" s="677"/>
      <c r="AY1330" s="677"/>
      <c r="AZ1330" s="677"/>
      <c r="BA1330" s="677"/>
      <c r="BB1330" s="677">
        <v>13.460931789999998</v>
      </c>
      <c r="BC1330" s="677"/>
      <c r="BD1330" s="677"/>
      <c r="BE1330" s="678">
        <v>13.460931789999998</v>
      </c>
      <c r="BF1330" s="417"/>
      <c r="BG1330" s="408"/>
      <c r="BH1330" s="408"/>
      <c r="BI1330" s="408"/>
      <c r="BJ1330" s="408"/>
      <c r="BK1330" s="408"/>
    </row>
    <row r="1331" spans="1:63" s="390" customFormat="1" ht="12.75">
      <c r="A1331" s="410"/>
      <c r="B1331" s="360" t="s">
        <v>377</v>
      </c>
      <c r="C1331" s="676">
        <v>0</v>
      </c>
      <c r="D1331" s="677">
        <v>0</v>
      </c>
      <c r="E1331" s="677">
        <v>0</v>
      </c>
      <c r="F1331" s="677">
        <v>0</v>
      </c>
      <c r="G1331" s="677">
        <v>0</v>
      </c>
      <c r="H1331" s="677">
        <v>0</v>
      </c>
      <c r="I1331" s="677">
        <v>0</v>
      </c>
      <c r="J1331" s="677">
        <v>0</v>
      </c>
      <c r="K1331" s="677">
        <v>0</v>
      </c>
      <c r="L1331" s="677">
        <v>0</v>
      </c>
      <c r="M1331" s="677">
        <v>0</v>
      </c>
      <c r="N1331" s="678">
        <v>0</v>
      </c>
      <c r="O1331" s="657"/>
      <c r="P1331" s="658"/>
      <c r="Q1331" s="658"/>
      <c r="R1331" s="658"/>
      <c r="S1331" s="658"/>
      <c r="T1331" s="658"/>
      <c r="U1331" s="658"/>
      <c r="V1331" s="658"/>
      <c r="W1331" s="658"/>
      <c r="X1331" s="658"/>
      <c r="Y1331" s="658"/>
      <c r="Z1331" s="659"/>
      <c r="AA1331" s="679">
        <v>0</v>
      </c>
      <c r="AB1331" s="677">
        <v>0</v>
      </c>
      <c r="AC1331" s="677">
        <v>0</v>
      </c>
      <c r="AD1331" s="658">
        <v>0</v>
      </c>
      <c r="AE1331" s="658">
        <v>0</v>
      </c>
      <c r="AF1331" s="658"/>
      <c r="AG1331" s="658"/>
      <c r="AH1331" s="658"/>
      <c r="AI1331" s="658"/>
      <c r="AJ1331" s="658"/>
      <c r="AK1331" s="658"/>
      <c r="AL1331" s="658"/>
      <c r="AM1331" s="658"/>
      <c r="AN1331" s="658">
        <v>0</v>
      </c>
      <c r="AO1331" s="658">
        <v>0</v>
      </c>
      <c r="AP1331" s="658">
        <v>0</v>
      </c>
      <c r="AQ1331" s="658">
        <v>0</v>
      </c>
      <c r="AR1331" s="658">
        <v>0</v>
      </c>
      <c r="AS1331" s="658">
        <v>0</v>
      </c>
      <c r="AT1331" s="658">
        <v>0</v>
      </c>
      <c r="AU1331" s="658">
        <v>0</v>
      </c>
      <c r="AV1331" s="676"/>
      <c r="AW1331" s="677"/>
      <c r="AX1331" s="677"/>
      <c r="AY1331" s="677"/>
      <c r="AZ1331" s="677"/>
      <c r="BA1331" s="677"/>
      <c r="BB1331" s="677"/>
      <c r="BC1331" s="677"/>
      <c r="BD1331" s="677"/>
      <c r="BE1331" s="678">
        <v>0</v>
      </c>
      <c r="BF1331" s="417"/>
      <c r="BG1331" s="408"/>
      <c r="BH1331" s="408"/>
      <c r="BI1331" s="408"/>
      <c r="BJ1331" s="408"/>
      <c r="BK1331" s="408"/>
    </row>
    <row r="1332" spans="1:63" s="390" customFormat="1" ht="12.75">
      <c r="A1332" s="410"/>
      <c r="B1332" s="360" t="s">
        <v>67</v>
      </c>
      <c r="C1332" s="676">
        <v>0</v>
      </c>
      <c r="D1332" s="677">
        <v>0</v>
      </c>
      <c r="E1332" s="677">
        <v>0</v>
      </c>
      <c r="F1332" s="677">
        <v>0</v>
      </c>
      <c r="G1332" s="677">
        <v>0</v>
      </c>
      <c r="H1332" s="677">
        <v>0</v>
      </c>
      <c r="I1332" s="677">
        <v>0</v>
      </c>
      <c r="J1332" s="677">
        <v>0</v>
      </c>
      <c r="K1332" s="677">
        <v>0</v>
      </c>
      <c r="L1332" s="677">
        <v>0</v>
      </c>
      <c r="M1332" s="677">
        <v>0</v>
      </c>
      <c r="N1332" s="678">
        <v>0</v>
      </c>
      <c r="O1332" s="657"/>
      <c r="P1332" s="658"/>
      <c r="Q1332" s="658"/>
      <c r="R1332" s="658"/>
      <c r="S1332" s="658"/>
      <c r="T1332" s="658"/>
      <c r="U1332" s="658"/>
      <c r="V1332" s="658"/>
      <c r="W1332" s="658"/>
      <c r="X1332" s="658"/>
      <c r="Y1332" s="658"/>
      <c r="Z1332" s="659"/>
      <c r="AA1332" s="679">
        <v>0</v>
      </c>
      <c r="AB1332" s="677">
        <v>0</v>
      </c>
      <c r="AC1332" s="677">
        <v>0</v>
      </c>
      <c r="AD1332" s="658">
        <v>0</v>
      </c>
      <c r="AE1332" s="658">
        <v>0</v>
      </c>
      <c r="AF1332" s="658"/>
      <c r="AG1332" s="658"/>
      <c r="AH1332" s="658"/>
      <c r="AI1332" s="658"/>
      <c r="AJ1332" s="658"/>
      <c r="AK1332" s="658"/>
      <c r="AL1332" s="658"/>
      <c r="AM1332" s="658"/>
      <c r="AN1332" s="658">
        <v>0</v>
      </c>
      <c r="AO1332" s="658">
        <v>0</v>
      </c>
      <c r="AP1332" s="658">
        <v>0</v>
      </c>
      <c r="AQ1332" s="658">
        <v>0</v>
      </c>
      <c r="AR1332" s="658">
        <v>0</v>
      </c>
      <c r="AS1332" s="658">
        <v>0</v>
      </c>
      <c r="AT1332" s="658">
        <v>0</v>
      </c>
      <c r="AU1332" s="658">
        <v>0</v>
      </c>
      <c r="AV1332" s="676"/>
      <c r="AW1332" s="677"/>
      <c r="AX1332" s="677"/>
      <c r="AY1332" s="677"/>
      <c r="AZ1332" s="677"/>
      <c r="BA1332" s="677"/>
      <c r="BB1332" s="677"/>
      <c r="BC1332" s="677"/>
      <c r="BD1332" s="677"/>
      <c r="BE1332" s="678">
        <v>0</v>
      </c>
      <c r="BF1332" s="417"/>
      <c r="BG1332" s="408"/>
      <c r="BH1332" s="408"/>
      <c r="BI1332" s="408"/>
      <c r="BJ1332" s="408"/>
      <c r="BK1332" s="408"/>
    </row>
    <row r="1333" spans="1:63" s="416" customFormat="1" ht="25.5">
      <c r="A1333" s="411">
        <v>54</v>
      </c>
      <c r="B1333" s="670" t="s">
        <v>127</v>
      </c>
      <c r="C1333" s="657">
        <v>0</v>
      </c>
      <c r="D1333" s="658">
        <v>0</v>
      </c>
      <c r="E1333" s="658">
        <v>0</v>
      </c>
      <c r="F1333" s="658">
        <v>0</v>
      </c>
      <c r="G1333" s="658">
        <v>0</v>
      </c>
      <c r="H1333" s="658">
        <v>0</v>
      </c>
      <c r="I1333" s="658">
        <v>0</v>
      </c>
      <c r="J1333" s="658">
        <v>0</v>
      </c>
      <c r="K1333" s="658">
        <v>29.33</v>
      </c>
      <c r="L1333" s="658">
        <v>0</v>
      </c>
      <c r="M1333" s="658">
        <v>29.33</v>
      </c>
      <c r="N1333" s="659">
        <v>0</v>
      </c>
      <c r="O1333" s="689">
        <v>0</v>
      </c>
      <c r="P1333" s="690">
        <v>0</v>
      </c>
      <c r="Q1333" s="690">
        <v>0</v>
      </c>
      <c r="R1333" s="690">
        <v>0</v>
      </c>
      <c r="S1333" s="690">
        <v>0</v>
      </c>
      <c r="T1333" s="690">
        <v>0</v>
      </c>
      <c r="U1333" s="690">
        <v>0</v>
      </c>
      <c r="V1333" s="690">
        <v>0</v>
      </c>
      <c r="W1333" s="690">
        <v>0</v>
      </c>
      <c r="X1333" s="690">
        <v>0</v>
      </c>
      <c r="Y1333" s="690">
        <v>0</v>
      </c>
      <c r="Z1333" s="691">
        <v>0</v>
      </c>
      <c r="AA1333" s="674">
        <v>94.915254239999996</v>
      </c>
      <c r="AB1333" s="677">
        <v>0</v>
      </c>
      <c r="AC1333" s="677">
        <v>0</v>
      </c>
      <c r="AD1333" s="690">
        <v>0</v>
      </c>
      <c r="AE1333" s="690">
        <v>0</v>
      </c>
      <c r="AF1333" s="690"/>
      <c r="AG1333" s="690"/>
      <c r="AH1333" s="690"/>
      <c r="AI1333" s="690"/>
      <c r="AJ1333" s="690"/>
      <c r="AK1333" s="690"/>
      <c r="AL1333" s="690"/>
      <c r="AM1333" s="690"/>
      <c r="AN1333" s="690">
        <v>0</v>
      </c>
      <c r="AO1333" s="690">
        <v>0</v>
      </c>
      <c r="AP1333" s="690">
        <v>0</v>
      </c>
      <c r="AQ1333" s="690">
        <v>0</v>
      </c>
      <c r="AR1333" s="690">
        <v>29.33</v>
      </c>
      <c r="AS1333" s="690">
        <v>0</v>
      </c>
      <c r="AT1333" s="690">
        <v>29.33</v>
      </c>
      <c r="AU1333" s="690">
        <v>0</v>
      </c>
      <c r="AV1333" s="657">
        <v>0</v>
      </c>
      <c r="AW1333" s="658">
        <v>0</v>
      </c>
      <c r="AX1333" s="658">
        <v>0</v>
      </c>
      <c r="AY1333" s="658">
        <v>0</v>
      </c>
      <c r="AZ1333" s="658">
        <v>0</v>
      </c>
      <c r="BA1333" s="658">
        <v>0</v>
      </c>
      <c r="BB1333" s="658">
        <v>0</v>
      </c>
      <c r="BC1333" s="658">
        <v>0</v>
      </c>
      <c r="BD1333" s="658">
        <v>94.915254239999996</v>
      </c>
      <c r="BE1333" s="673">
        <v>94.915254239999996</v>
      </c>
      <c r="BF1333" s="417"/>
    </row>
    <row r="1334" spans="1:63" s="390" customFormat="1" ht="12.75">
      <c r="A1334" s="410"/>
      <c r="B1334" s="360" t="s">
        <v>361</v>
      </c>
      <c r="C1334" s="676">
        <v>0</v>
      </c>
      <c r="D1334" s="677">
        <v>0</v>
      </c>
      <c r="E1334" s="677">
        <v>0</v>
      </c>
      <c r="F1334" s="677">
        <v>0</v>
      </c>
      <c r="G1334" s="677">
        <v>0</v>
      </c>
      <c r="H1334" s="677">
        <v>0</v>
      </c>
      <c r="I1334" s="677">
        <v>0</v>
      </c>
      <c r="J1334" s="677">
        <v>0</v>
      </c>
      <c r="K1334" s="677">
        <v>29.33</v>
      </c>
      <c r="L1334" s="677">
        <v>0</v>
      </c>
      <c r="M1334" s="677">
        <v>29.33</v>
      </c>
      <c r="N1334" s="678">
        <v>0</v>
      </c>
      <c r="O1334" s="657">
        <v>0</v>
      </c>
      <c r="P1334" s="658">
        <v>0</v>
      </c>
      <c r="Q1334" s="658">
        <v>0</v>
      </c>
      <c r="R1334" s="658">
        <v>0</v>
      </c>
      <c r="S1334" s="658">
        <v>0</v>
      </c>
      <c r="T1334" s="658">
        <v>0</v>
      </c>
      <c r="U1334" s="658">
        <v>0</v>
      </c>
      <c r="V1334" s="658">
        <v>0</v>
      </c>
      <c r="W1334" s="658">
        <v>0</v>
      </c>
      <c r="X1334" s="658">
        <v>0</v>
      </c>
      <c r="Y1334" s="658">
        <v>0</v>
      </c>
      <c r="Z1334" s="659">
        <v>0</v>
      </c>
      <c r="AA1334" s="679">
        <v>94.915254239999996</v>
      </c>
      <c r="AB1334" s="677">
        <v>0</v>
      </c>
      <c r="AC1334" s="677">
        <v>0</v>
      </c>
      <c r="AD1334" s="658">
        <v>0</v>
      </c>
      <c r="AE1334" s="658">
        <v>0</v>
      </c>
      <c r="AF1334" s="658"/>
      <c r="AG1334" s="658"/>
      <c r="AH1334" s="658"/>
      <c r="AI1334" s="658"/>
      <c r="AJ1334" s="658"/>
      <c r="AK1334" s="658"/>
      <c r="AL1334" s="658"/>
      <c r="AM1334" s="658"/>
      <c r="AN1334" s="658">
        <v>0</v>
      </c>
      <c r="AO1334" s="658">
        <v>0</v>
      </c>
      <c r="AP1334" s="658">
        <v>0</v>
      </c>
      <c r="AQ1334" s="658">
        <v>0</v>
      </c>
      <c r="AR1334" s="658">
        <v>29.33</v>
      </c>
      <c r="AS1334" s="658">
        <v>0</v>
      </c>
      <c r="AT1334" s="658">
        <v>29.33</v>
      </c>
      <c r="AU1334" s="658">
        <v>0</v>
      </c>
      <c r="AV1334" s="676">
        <v>0</v>
      </c>
      <c r="AW1334" s="677">
        <v>0</v>
      </c>
      <c r="AX1334" s="677">
        <v>0</v>
      </c>
      <c r="AY1334" s="677">
        <v>0</v>
      </c>
      <c r="AZ1334" s="677">
        <v>0</v>
      </c>
      <c r="BA1334" s="677">
        <v>0</v>
      </c>
      <c r="BB1334" s="677">
        <v>0</v>
      </c>
      <c r="BC1334" s="677">
        <v>0</v>
      </c>
      <c r="BD1334" s="677">
        <v>94.915254239999996</v>
      </c>
      <c r="BE1334" s="678">
        <v>94.915254239999996</v>
      </c>
      <c r="BF1334" s="417"/>
      <c r="BG1334" s="408"/>
      <c r="BH1334" s="408"/>
      <c r="BI1334" s="408"/>
      <c r="BJ1334" s="408"/>
      <c r="BK1334" s="408"/>
    </row>
    <row r="1335" spans="1:63" s="390" customFormat="1" ht="12.75">
      <c r="A1335" s="410"/>
      <c r="B1335" s="360" t="s">
        <v>362</v>
      </c>
      <c r="C1335" s="676">
        <v>0</v>
      </c>
      <c r="D1335" s="677">
        <v>0</v>
      </c>
      <c r="E1335" s="677">
        <v>0</v>
      </c>
      <c r="F1335" s="677">
        <v>0</v>
      </c>
      <c r="G1335" s="677">
        <v>0</v>
      </c>
      <c r="H1335" s="677">
        <v>0</v>
      </c>
      <c r="I1335" s="677">
        <v>0</v>
      </c>
      <c r="J1335" s="677">
        <v>0</v>
      </c>
      <c r="K1335" s="677">
        <v>29.33</v>
      </c>
      <c r="L1335" s="677">
        <v>0</v>
      </c>
      <c r="M1335" s="677">
        <v>29.33</v>
      </c>
      <c r="N1335" s="678">
        <v>0</v>
      </c>
      <c r="O1335" s="657">
        <v>0</v>
      </c>
      <c r="P1335" s="658">
        <v>0</v>
      </c>
      <c r="Q1335" s="658">
        <v>0</v>
      </c>
      <c r="R1335" s="658">
        <v>0</v>
      </c>
      <c r="S1335" s="658">
        <v>0</v>
      </c>
      <c r="T1335" s="658">
        <v>0</v>
      </c>
      <c r="U1335" s="658">
        <v>0</v>
      </c>
      <c r="V1335" s="658">
        <v>0</v>
      </c>
      <c r="W1335" s="658">
        <v>0</v>
      </c>
      <c r="X1335" s="658">
        <v>0</v>
      </c>
      <c r="Y1335" s="658">
        <v>0</v>
      </c>
      <c r="Z1335" s="659">
        <v>0</v>
      </c>
      <c r="AA1335" s="679">
        <v>94.915254239999996</v>
      </c>
      <c r="AB1335" s="677">
        <v>0</v>
      </c>
      <c r="AC1335" s="677">
        <v>0</v>
      </c>
      <c r="AD1335" s="658">
        <v>0</v>
      </c>
      <c r="AE1335" s="658">
        <v>0</v>
      </c>
      <c r="AF1335" s="658"/>
      <c r="AG1335" s="658"/>
      <c r="AH1335" s="658"/>
      <c r="AI1335" s="658"/>
      <c r="AJ1335" s="658"/>
      <c r="AK1335" s="658"/>
      <c r="AL1335" s="658"/>
      <c r="AM1335" s="658"/>
      <c r="AN1335" s="658">
        <v>0</v>
      </c>
      <c r="AO1335" s="658">
        <v>0</v>
      </c>
      <c r="AP1335" s="658">
        <v>0</v>
      </c>
      <c r="AQ1335" s="658">
        <v>0</v>
      </c>
      <c r="AR1335" s="658">
        <v>29.33</v>
      </c>
      <c r="AS1335" s="658">
        <v>0</v>
      </c>
      <c r="AT1335" s="658">
        <v>29.33</v>
      </c>
      <c r="AU1335" s="658">
        <v>0</v>
      </c>
      <c r="AV1335" s="676">
        <v>0</v>
      </c>
      <c r="AW1335" s="677">
        <v>0</v>
      </c>
      <c r="AX1335" s="677">
        <v>0</v>
      </c>
      <c r="AY1335" s="677">
        <v>0</v>
      </c>
      <c r="AZ1335" s="677">
        <v>0</v>
      </c>
      <c r="BA1335" s="677">
        <v>0</v>
      </c>
      <c r="BB1335" s="677">
        <v>0</v>
      </c>
      <c r="BC1335" s="677">
        <v>0</v>
      </c>
      <c r="BD1335" s="677">
        <v>94.915254239999996</v>
      </c>
      <c r="BE1335" s="678">
        <v>94.915254239999996</v>
      </c>
      <c r="BF1335" s="417"/>
      <c r="BG1335" s="408"/>
      <c r="BH1335" s="408"/>
      <c r="BI1335" s="408"/>
      <c r="BJ1335" s="408"/>
      <c r="BK1335" s="408"/>
    </row>
    <row r="1336" spans="1:63" s="390" customFormat="1" ht="12.75">
      <c r="A1336" s="410"/>
      <c r="B1336" s="360" t="s">
        <v>363</v>
      </c>
      <c r="C1336" s="676">
        <v>0</v>
      </c>
      <c r="D1336" s="677">
        <v>0</v>
      </c>
      <c r="E1336" s="677">
        <v>0</v>
      </c>
      <c r="F1336" s="677">
        <v>0</v>
      </c>
      <c r="G1336" s="677">
        <v>0</v>
      </c>
      <c r="H1336" s="677">
        <v>0</v>
      </c>
      <c r="I1336" s="677">
        <v>0</v>
      </c>
      <c r="J1336" s="677">
        <v>0</v>
      </c>
      <c r="K1336" s="677">
        <v>24.215</v>
      </c>
      <c r="L1336" s="677">
        <v>0</v>
      </c>
      <c r="M1336" s="677">
        <v>24.215</v>
      </c>
      <c r="N1336" s="678">
        <v>0</v>
      </c>
      <c r="O1336" s="657">
        <v>0</v>
      </c>
      <c r="P1336" s="658">
        <v>0</v>
      </c>
      <c r="Q1336" s="658">
        <v>0</v>
      </c>
      <c r="R1336" s="658">
        <v>0</v>
      </c>
      <c r="S1336" s="658">
        <v>0</v>
      </c>
      <c r="T1336" s="658">
        <v>0</v>
      </c>
      <c r="U1336" s="658">
        <v>0</v>
      </c>
      <c r="V1336" s="658">
        <v>0</v>
      </c>
      <c r="W1336" s="658">
        <v>0</v>
      </c>
      <c r="X1336" s="658">
        <v>0</v>
      </c>
      <c r="Y1336" s="658">
        <v>0</v>
      </c>
      <c r="Z1336" s="659">
        <v>0</v>
      </c>
      <c r="AA1336" s="679">
        <v>71.599501860000004</v>
      </c>
      <c r="AB1336" s="677">
        <v>0</v>
      </c>
      <c r="AC1336" s="677">
        <v>0</v>
      </c>
      <c r="AD1336" s="658">
        <v>0</v>
      </c>
      <c r="AE1336" s="658">
        <v>0</v>
      </c>
      <c r="AF1336" s="658"/>
      <c r="AG1336" s="658"/>
      <c r="AH1336" s="658"/>
      <c r="AI1336" s="658"/>
      <c r="AJ1336" s="658"/>
      <c r="AK1336" s="658"/>
      <c r="AL1336" s="658"/>
      <c r="AM1336" s="658"/>
      <c r="AN1336" s="658">
        <v>0</v>
      </c>
      <c r="AO1336" s="658">
        <v>0</v>
      </c>
      <c r="AP1336" s="658">
        <v>0</v>
      </c>
      <c r="AQ1336" s="658">
        <v>0</v>
      </c>
      <c r="AR1336" s="658">
        <v>24.215</v>
      </c>
      <c r="AS1336" s="658">
        <v>0</v>
      </c>
      <c r="AT1336" s="658">
        <v>24.215</v>
      </c>
      <c r="AU1336" s="658">
        <v>0</v>
      </c>
      <c r="AV1336" s="676">
        <v>0</v>
      </c>
      <c r="AW1336" s="677">
        <v>0</v>
      </c>
      <c r="AX1336" s="677">
        <v>0</v>
      </c>
      <c r="AY1336" s="677">
        <v>0</v>
      </c>
      <c r="AZ1336" s="677">
        <v>0</v>
      </c>
      <c r="BA1336" s="677">
        <v>0</v>
      </c>
      <c r="BB1336" s="677">
        <v>0</v>
      </c>
      <c r="BC1336" s="677">
        <v>0</v>
      </c>
      <c r="BD1336" s="677">
        <v>71.599501860000004</v>
      </c>
      <c r="BE1336" s="678">
        <v>71.599501860000004</v>
      </c>
      <c r="BF1336" s="417"/>
      <c r="BG1336" s="408"/>
      <c r="BH1336" s="408"/>
      <c r="BI1336" s="408"/>
      <c r="BJ1336" s="408"/>
      <c r="BK1336" s="408"/>
    </row>
    <row r="1337" spans="1:63" s="390" customFormat="1" ht="12.75">
      <c r="A1337" s="410"/>
      <c r="B1337" s="360" t="s">
        <v>364</v>
      </c>
      <c r="C1337" s="676">
        <v>0</v>
      </c>
      <c r="D1337" s="677">
        <v>0</v>
      </c>
      <c r="E1337" s="677">
        <v>0</v>
      </c>
      <c r="F1337" s="677">
        <v>0</v>
      </c>
      <c r="G1337" s="677">
        <v>0</v>
      </c>
      <c r="H1337" s="677">
        <v>0</v>
      </c>
      <c r="I1337" s="677">
        <v>0</v>
      </c>
      <c r="J1337" s="677">
        <v>0</v>
      </c>
      <c r="K1337" s="677">
        <v>0</v>
      </c>
      <c r="L1337" s="677">
        <v>0</v>
      </c>
      <c r="M1337" s="677">
        <v>0</v>
      </c>
      <c r="N1337" s="678">
        <v>0</v>
      </c>
      <c r="O1337" s="657"/>
      <c r="P1337" s="658"/>
      <c r="Q1337" s="658"/>
      <c r="R1337" s="658"/>
      <c r="S1337" s="658"/>
      <c r="T1337" s="658"/>
      <c r="U1337" s="658"/>
      <c r="V1337" s="658"/>
      <c r="W1337" s="658"/>
      <c r="X1337" s="658"/>
      <c r="Y1337" s="658"/>
      <c r="Z1337" s="659"/>
      <c r="AA1337" s="679">
        <v>0</v>
      </c>
      <c r="AB1337" s="677">
        <v>0</v>
      </c>
      <c r="AC1337" s="677">
        <v>0</v>
      </c>
      <c r="AD1337" s="658">
        <v>0</v>
      </c>
      <c r="AE1337" s="658">
        <v>0</v>
      </c>
      <c r="AF1337" s="658"/>
      <c r="AG1337" s="658"/>
      <c r="AH1337" s="658"/>
      <c r="AI1337" s="658"/>
      <c r="AJ1337" s="658"/>
      <c r="AK1337" s="658"/>
      <c r="AL1337" s="658"/>
      <c r="AM1337" s="658"/>
      <c r="AN1337" s="658">
        <v>0</v>
      </c>
      <c r="AO1337" s="658">
        <v>0</v>
      </c>
      <c r="AP1337" s="658">
        <v>0</v>
      </c>
      <c r="AQ1337" s="658">
        <v>0</v>
      </c>
      <c r="AR1337" s="658">
        <v>0</v>
      </c>
      <c r="AS1337" s="658">
        <v>0</v>
      </c>
      <c r="AT1337" s="658">
        <v>0</v>
      </c>
      <c r="AU1337" s="658">
        <v>0</v>
      </c>
      <c r="AV1337" s="676"/>
      <c r="AW1337" s="677"/>
      <c r="AX1337" s="677"/>
      <c r="AY1337" s="677"/>
      <c r="AZ1337" s="677"/>
      <c r="BA1337" s="677"/>
      <c r="BB1337" s="677"/>
      <c r="BC1337" s="677"/>
      <c r="BD1337" s="677"/>
      <c r="BE1337" s="678">
        <v>0</v>
      </c>
      <c r="BF1337" s="417"/>
      <c r="BG1337" s="408"/>
      <c r="BH1337" s="408"/>
      <c r="BI1337" s="408"/>
      <c r="BJ1337" s="408"/>
      <c r="BK1337" s="408"/>
    </row>
    <row r="1338" spans="1:63" s="390" customFormat="1" ht="12.75">
      <c r="A1338" s="410"/>
      <c r="B1338" s="360" t="s">
        <v>365</v>
      </c>
      <c r="C1338" s="676">
        <v>0</v>
      </c>
      <c r="D1338" s="677">
        <v>0</v>
      </c>
      <c r="E1338" s="677">
        <v>0</v>
      </c>
      <c r="F1338" s="677">
        <v>0</v>
      </c>
      <c r="G1338" s="677">
        <v>0</v>
      </c>
      <c r="H1338" s="677">
        <v>0</v>
      </c>
      <c r="I1338" s="677">
        <v>0</v>
      </c>
      <c r="J1338" s="677">
        <v>0</v>
      </c>
      <c r="K1338" s="677">
        <v>0</v>
      </c>
      <c r="L1338" s="677">
        <v>0</v>
      </c>
      <c r="M1338" s="677">
        <v>0</v>
      </c>
      <c r="N1338" s="678">
        <v>0</v>
      </c>
      <c r="O1338" s="657"/>
      <c r="P1338" s="658"/>
      <c r="Q1338" s="658"/>
      <c r="R1338" s="658"/>
      <c r="S1338" s="658"/>
      <c r="T1338" s="658"/>
      <c r="U1338" s="658"/>
      <c r="V1338" s="658"/>
      <c r="W1338" s="658"/>
      <c r="X1338" s="658"/>
      <c r="Y1338" s="658"/>
      <c r="Z1338" s="659"/>
      <c r="AA1338" s="679">
        <v>0</v>
      </c>
      <c r="AB1338" s="677">
        <v>0</v>
      </c>
      <c r="AC1338" s="677">
        <v>0</v>
      </c>
      <c r="AD1338" s="658">
        <v>0</v>
      </c>
      <c r="AE1338" s="658">
        <v>0</v>
      </c>
      <c r="AF1338" s="658"/>
      <c r="AG1338" s="658"/>
      <c r="AH1338" s="658"/>
      <c r="AI1338" s="658"/>
      <c r="AJ1338" s="658"/>
      <c r="AK1338" s="658"/>
      <c r="AL1338" s="658"/>
      <c r="AM1338" s="658"/>
      <c r="AN1338" s="658">
        <v>0</v>
      </c>
      <c r="AO1338" s="658">
        <v>0</v>
      </c>
      <c r="AP1338" s="658">
        <v>0</v>
      </c>
      <c r="AQ1338" s="658">
        <v>0</v>
      </c>
      <c r="AR1338" s="658">
        <v>0</v>
      </c>
      <c r="AS1338" s="658">
        <v>0</v>
      </c>
      <c r="AT1338" s="658">
        <v>0</v>
      </c>
      <c r="AU1338" s="658">
        <v>0</v>
      </c>
      <c r="AV1338" s="676"/>
      <c r="AW1338" s="677"/>
      <c r="AX1338" s="677"/>
      <c r="AY1338" s="677"/>
      <c r="AZ1338" s="677"/>
      <c r="BA1338" s="677"/>
      <c r="BB1338" s="677"/>
      <c r="BC1338" s="677"/>
      <c r="BD1338" s="677"/>
      <c r="BE1338" s="678">
        <v>0</v>
      </c>
      <c r="BF1338" s="417"/>
      <c r="BG1338" s="408"/>
      <c r="BH1338" s="408"/>
      <c r="BI1338" s="408"/>
      <c r="BJ1338" s="408"/>
      <c r="BK1338" s="408"/>
    </row>
    <row r="1339" spans="1:63" s="390" customFormat="1" ht="12.75">
      <c r="A1339" s="410"/>
      <c r="B1339" s="360" t="s">
        <v>366</v>
      </c>
      <c r="C1339" s="676">
        <v>0</v>
      </c>
      <c r="D1339" s="677">
        <v>0</v>
      </c>
      <c r="E1339" s="677">
        <v>0</v>
      </c>
      <c r="F1339" s="677">
        <v>0</v>
      </c>
      <c r="G1339" s="677">
        <v>0</v>
      </c>
      <c r="H1339" s="677">
        <v>0</v>
      </c>
      <c r="I1339" s="677">
        <v>0</v>
      </c>
      <c r="J1339" s="677">
        <v>0</v>
      </c>
      <c r="K1339" s="677">
        <v>0</v>
      </c>
      <c r="L1339" s="677">
        <v>0</v>
      </c>
      <c r="M1339" s="677">
        <v>0</v>
      </c>
      <c r="N1339" s="678">
        <v>0</v>
      </c>
      <c r="O1339" s="657"/>
      <c r="P1339" s="658"/>
      <c r="Q1339" s="658"/>
      <c r="R1339" s="658"/>
      <c r="S1339" s="658"/>
      <c r="T1339" s="658"/>
      <c r="U1339" s="658"/>
      <c r="V1339" s="658"/>
      <c r="W1339" s="658"/>
      <c r="X1339" s="658"/>
      <c r="Y1339" s="658"/>
      <c r="Z1339" s="659"/>
      <c r="AA1339" s="679">
        <v>0</v>
      </c>
      <c r="AB1339" s="677">
        <v>0</v>
      </c>
      <c r="AC1339" s="677">
        <v>0</v>
      </c>
      <c r="AD1339" s="658">
        <v>0</v>
      </c>
      <c r="AE1339" s="658">
        <v>0</v>
      </c>
      <c r="AF1339" s="658"/>
      <c r="AG1339" s="658"/>
      <c r="AH1339" s="658"/>
      <c r="AI1339" s="658"/>
      <c r="AJ1339" s="658"/>
      <c r="AK1339" s="658"/>
      <c r="AL1339" s="658"/>
      <c r="AM1339" s="658"/>
      <c r="AN1339" s="658">
        <v>0</v>
      </c>
      <c r="AO1339" s="658">
        <v>0</v>
      </c>
      <c r="AP1339" s="658">
        <v>0</v>
      </c>
      <c r="AQ1339" s="658">
        <v>0</v>
      </c>
      <c r="AR1339" s="658">
        <v>0</v>
      </c>
      <c r="AS1339" s="658">
        <v>0</v>
      </c>
      <c r="AT1339" s="658">
        <v>0</v>
      </c>
      <c r="AU1339" s="658">
        <v>0</v>
      </c>
      <c r="AV1339" s="676"/>
      <c r="AW1339" s="677"/>
      <c r="AX1339" s="677"/>
      <c r="AY1339" s="677"/>
      <c r="AZ1339" s="677"/>
      <c r="BA1339" s="677"/>
      <c r="BB1339" s="677"/>
      <c r="BC1339" s="677"/>
      <c r="BD1339" s="677"/>
      <c r="BE1339" s="678">
        <v>0</v>
      </c>
      <c r="BF1339" s="417"/>
      <c r="BG1339" s="408"/>
      <c r="BH1339" s="408"/>
      <c r="BI1339" s="408"/>
      <c r="BJ1339" s="408"/>
      <c r="BK1339" s="408"/>
    </row>
    <row r="1340" spans="1:63" s="408" customFormat="1" ht="12.75">
      <c r="A1340" s="410"/>
      <c r="B1340" s="360" t="s">
        <v>367</v>
      </c>
      <c r="C1340" s="676">
        <v>0</v>
      </c>
      <c r="D1340" s="677">
        <v>0</v>
      </c>
      <c r="E1340" s="677">
        <v>0</v>
      </c>
      <c r="F1340" s="677">
        <v>0</v>
      </c>
      <c r="G1340" s="677">
        <v>0</v>
      </c>
      <c r="H1340" s="677">
        <v>0</v>
      </c>
      <c r="I1340" s="677">
        <v>0</v>
      </c>
      <c r="J1340" s="677">
        <v>0</v>
      </c>
      <c r="K1340" s="677">
        <v>24.215</v>
      </c>
      <c r="L1340" s="677">
        <v>0</v>
      </c>
      <c r="M1340" s="677">
        <v>24.215</v>
      </c>
      <c r="N1340" s="678">
        <v>0</v>
      </c>
      <c r="O1340" s="657"/>
      <c r="P1340" s="658"/>
      <c r="Q1340" s="658"/>
      <c r="R1340" s="658"/>
      <c r="S1340" s="658"/>
      <c r="T1340" s="658"/>
      <c r="U1340" s="658"/>
      <c r="V1340" s="658"/>
      <c r="W1340" s="658"/>
      <c r="X1340" s="658"/>
      <c r="Y1340" s="658"/>
      <c r="Z1340" s="659"/>
      <c r="AA1340" s="679">
        <v>71.599501860000004</v>
      </c>
      <c r="AB1340" s="677">
        <v>0</v>
      </c>
      <c r="AC1340" s="677">
        <v>0</v>
      </c>
      <c r="AD1340" s="658">
        <v>0</v>
      </c>
      <c r="AE1340" s="658">
        <v>0</v>
      </c>
      <c r="AF1340" s="658"/>
      <c r="AG1340" s="658"/>
      <c r="AH1340" s="658"/>
      <c r="AI1340" s="658"/>
      <c r="AJ1340" s="658"/>
      <c r="AK1340" s="658"/>
      <c r="AL1340" s="658"/>
      <c r="AM1340" s="658"/>
      <c r="AN1340" s="658">
        <v>0</v>
      </c>
      <c r="AO1340" s="658">
        <v>0</v>
      </c>
      <c r="AP1340" s="658">
        <v>0</v>
      </c>
      <c r="AQ1340" s="658">
        <v>0</v>
      </c>
      <c r="AR1340" s="658">
        <v>24.215</v>
      </c>
      <c r="AS1340" s="658">
        <v>0</v>
      </c>
      <c r="AT1340" s="658">
        <v>24.215</v>
      </c>
      <c r="AU1340" s="658">
        <v>0</v>
      </c>
      <c r="AV1340" s="676"/>
      <c r="AW1340" s="677"/>
      <c r="AX1340" s="677"/>
      <c r="AY1340" s="677"/>
      <c r="AZ1340" s="677"/>
      <c r="BA1340" s="677"/>
      <c r="BB1340" s="677"/>
      <c r="BC1340" s="677"/>
      <c r="BD1340" s="677">
        <v>71.599501860000004</v>
      </c>
      <c r="BE1340" s="678">
        <v>71.599501860000004</v>
      </c>
      <c r="BF1340" s="417"/>
    </row>
    <row r="1341" spans="1:63" s="390" customFormat="1" ht="12.75">
      <c r="A1341" s="410"/>
      <c r="B1341" s="360" t="s">
        <v>368</v>
      </c>
      <c r="C1341" s="676">
        <v>0</v>
      </c>
      <c r="D1341" s="677">
        <v>0</v>
      </c>
      <c r="E1341" s="677">
        <v>0</v>
      </c>
      <c r="F1341" s="677">
        <v>0</v>
      </c>
      <c r="G1341" s="677">
        <v>0</v>
      </c>
      <c r="H1341" s="677">
        <v>0</v>
      </c>
      <c r="I1341" s="677">
        <v>0</v>
      </c>
      <c r="J1341" s="677">
        <v>0</v>
      </c>
      <c r="K1341" s="677">
        <v>5.1150000000000002</v>
      </c>
      <c r="L1341" s="677">
        <v>0</v>
      </c>
      <c r="M1341" s="677">
        <v>5.1150000000000002</v>
      </c>
      <c r="N1341" s="678">
        <v>0</v>
      </c>
      <c r="O1341" s="657">
        <v>0</v>
      </c>
      <c r="P1341" s="658">
        <v>0</v>
      </c>
      <c r="Q1341" s="658">
        <v>0</v>
      </c>
      <c r="R1341" s="658">
        <v>0</v>
      </c>
      <c r="S1341" s="658">
        <v>0</v>
      </c>
      <c r="T1341" s="658">
        <v>0</v>
      </c>
      <c r="U1341" s="658">
        <v>0</v>
      </c>
      <c r="V1341" s="658">
        <v>0</v>
      </c>
      <c r="W1341" s="658">
        <v>0</v>
      </c>
      <c r="X1341" s="658">
        <v>0</v>
      </c>
      <c r="Y1341" s="658">
        <v>0</v>
      </c>
      <c r="Z1341" s="659">
        <v>0</v>
      </c>
      <c r="AA1341" s="679">
        <v>23.315752379999999</v>
      </c>
      <c r="AB1341" s="677">
        <v>0</v>
      </c>
      <c r="AC1341" s="677">
        <v>0</v>
      </c>
      <c r="AD1341" s="658">
        <v>0</v>
      </c>
      <c r="AE1341" s="658">
        <v>0</v>
      </c>
      <c r="AF1341" s="658"/>
      <c r="AG1341" s="658"/>
      <c r="AH1341" s="658"/>
      <c r="AI1341" s="658"/>
      <c r="AJ1341" s="658"/>
      <c r="AK1341" s="658"/>
      <c r="AL1341" s="658"/>
      <c r="AM1341" s="658"/>
      <c r="AN1341" s="658">
        <v>0</v>
      </c>
      <c r="AO1341" s="658">
        <v>0</v>
      </c>
      <c r="AP1341" s="658">
        <v>0</v>
      </c>
      <c r="AQ1341" s="658">
        <v>0</v>
      </c>
      <c r="AR1341" s="658">
        <v>5.1150000000000002</v>
      </c>
      <c r="AS1341" s="658">
        <v>0</v>
      </c>
      <c r="AT1341" s="658">
        <v>5.1150000000000002</v>
      </c>
      <c r="AU1341" s="658">
        <v>0</v>
      </c>
      <c r="AV1341" s="676">
        <v>0</v>
      </c>
      <c r="AW1341" s="677">
        <v>0</v>
      </c>
      <c r="AX1341" s="677">
        <v>0</v>
      </c>
      <c r="AY1341" s="677">
        <v>0</v>
      </c>
      <c r="AZ1341" s="677">
        <v>0</v>
      </c>
      <c r="BA1341" s="677">
        <v>0</v>
      </c>
      <c r="BB1341" s="677">
        <v>0</v>
      </c>
      <c r="BC1341" s="677">
        <v>0</v>
      </c>
      <c r="BD1341" s="677">
        <v>23.315752379999999</v>
      </c>
      <c r="BE1341" s="678">
        <v>23.315752379999999</v>
      </c>
      <c r="BF1341" s="417"/>
      <c r="BG1341" s="408"/>
      <c r="BH1341" s="408"/>
      <c r="BI1341" s="408"/>
      <c r="BJ1341" s="408"/>
      <c r="BK1341" s="408"/>
    </row>
    <row r="1342" spans="1:63" s="390" customFormat="1" ht="12.75">
      <c r="A1342" s="410"/>
      <c r="B1342" s="360" t="s">
        <v>369</v>
      </c>
      <c r="C1342" s="676">
        <v>0</v>
      </c>
      <c r="D1342" s="677">
        <v>0</v>
      </c>
      <c r="E1342" s="677">
        <v>0</v>
      </c>
      <c r="F1342" s="677">
        <v>0</v>
      </c>
      <c r="G1342" s="677">
        <v>0</v>
      </c>
      <c r="H1342" s="677">
        <v>0</v>
      </c>
      <c r="I1342" s="677">
        <v>0</v>
      </c>
      <c r="J1342" s="677">
        <v>0</v>
      </c>
      <c r="K1342" s="677">
        <v>0</v>
      </c>
      <c r="L1342" s="677">
        <v>0</v>
      </c>
      <c r="M1342" s="677">
        <v>0</v>
      </c>
      <c r="N1342" s="678">
        <v>0</v>
      </c>
      <c r="O1342" s="657"/>
      <c r="P1342" s="658"/>
      <c r="Q1342" s="658"/>
      <c r="R1342" s="658"/>
      <c r="S1342" s="658"/>
      <c r="T1342" s="658"/>
      <c r="U1342" s="658"/>
      <c r="V1342" s="658"/>
      <c r="W1342" s="658"/>
      <c r="X1342" s="658"/>
      <c r="Y1342" s="658"/>
      <c r="Z1342" s="659"/>
      <c r="AA1342" s="679">
        <v>0</v>
      </c>
      <c r="AB1342" s="677">
        <v>0</v>
      </c>
      <c r="AC1342" s="677">
        <v>0</v>
      </c>
      <c r="AD1342" s="658">
        <v>0</v>
      </c>
      <c r="AE1342" s="658">
        <v>0</v>
      </c>
      <c r="AF1342" s="658"/>
      <c r="AG1342" s="658"/>
      <c r="AH1342" s="658"/>
      <c r="AI1342" s="658"/>
      <c r="AJ1342" s="658"/>
      <c r="AK1342" s="658"/>
      <c r="AL1342" s="658"/>
      <c r="AM1342" s="658"/>
      <c r="AN1342" s="658">
        <v>0</v>
      </c>
      <c r="AO1342" s="658">
        <v>0</v>
      </c>
      <c r="AP1342" s="658">
        <v>0</v>
      </c>
      <c r="AQ1342" s="658">
        <v>0</v>
      </c>
      <c r="AR1342" s="658">
        <v>0</v>
      </c>
      <c r="AS1342" s="658">
        <v>0</v>
      </c>
      <c r="AT1342" s="658">
        <v>0</v>
      </c>
      <c r="AU1342" s="658">
        <v>0</v>
      </c>
      <c r="AV1342" s="676"/>
      <c r="AW1342" s="677"/>
      <c r="AX1342" s="677"/>
      <c r="AY1342" s="677"/>
      <c r="AZ1342" s="677"/>
      <c r="BA1342" s="677"/>
      <c r="BB1342" s="677"/>
      <c r="BC1342" s="677"/>
      <c r="BD1342" s="677"/>
      <c r="BE1342" s="678">
        <v>0</v>
      </c>
      <c r="BF1342" s="417"/>
      <c r="BG1342" s="408"/>
      <c r="BH1342" s="408"/>
      <c r="BI1342" s="408"/>
      <c r="BJ1342" s="408"/>
      <c r="BK1342" s="408"/>
    </row>
    <row r="1343" spans="1:63" s="390" customFormat="1" ht="12.75">
      <c r="A1343" s="410"/>
      <c r="B1343" s="360" t="s">
        <v>370</v>
      </c>
      <c r="C1343" s="676">
        <v>0</v>
      </c>
      <c r="D1343" s="677">
        <v>0</v>
      </c>
      <c r="E1343" s="677">
        <v>0</v>
      </c>
      <c r="F1343" s="677">
        <v>0</v>
      </c>
      <c r="G1343" s="677">
        <v>0</v>
      </c>
      <c r="H1343" s="677">
        <v>0</v>
      </c>
      <c r="I1343" s="677">
        <v>0</v>
      </c>
      <c r="J1343" s="677">
        <v>0</v>
      </c>
      <c r="K1343" s="677">
        <v>0</v>
      </c>
      <c r="L1343" s="677">
        <v>0</v>
      </c>
      <c r="M1343" s="677">
        <v>0</v>
      </c>
      <c r="N1343" s="678">
        <v>0</v>
      </c>
      <c r="O1343" s="657"/>
      <c r="P1343" s="658"/>
      <c r="Q1343" s="658"/>
      <c r="R1343" s="658"/>
      <c r="S1343" s="658"/>
      <c r="T1343" s="658"/>
      <c r="U1343" s="658"/>
      <c r="V1343" s="658"/>
      <c r="W1343" s="658"/>
      <c r="X1343" s="658"/>
      <c r="Y1343" s="658"/>
      <c r="Z1343" s="659"/>
      <c r="AA1343" s="679">
        <v>0</v>
      </c>
      <c r="AB1343" s="677">
        <v>0</v>
      </c>
      <c r="AC1343" s="677">
        <v>0</v>
      </c>
      <c r="AD1343" s="658">
        <v>0</v>
      </c>
      <c r="AE1343" s="658">
        <v>0</v>
      </c>
      <c r="AF1343" s="658"/>
      <c r="AG1343" s="658"/>
      <c r="AH1343" s="658"/>
      <c r="AI1343" s="658"/>
      <c r="AJ1343" s="658"/>
      <c r="AK1343" s="658"/>
      <c r="AL1343" s="658"/>
      <c r="AM1343" s="658"/>
      <c r="AN1343" s="658">
        <v>0</v>
      </c>
      <c r="AO1343" s="658">
        <v>0</v>
      </c>
      <c r="AP1343" s="658">
        <v>0</v>
      </c>
      <c r="AQ1343" s="658">
        <v>0</v>
      </c>
      <c r="AR1343" s="658">
        <v>0</v>
      </c>
      <c r="AS1343" s="658">
        <v>0</v>
      </c>
      <c r="AT1343" s="658">
        <v>0</v>
      </c>
      <c r="AU1343" s="658">
        <v>0</v>
      </c>
      <c r="AV1343" s="676"/>
      <c r="AW1343" s="677"/>
      <c r="AX1343" s="677"/>
      <c r="AY1343" s="677"/>
      <c r="AZ1343" s="677"/>
      <c r="BA1343" s="677"/>
      <c r="BB1343" s="677"/>
      <c r="BC1343" s="677"/>
      <c r="BD1343" s="677"/>
      <c r="BE1343" s="678">
        <v>0</v>
      </c>
      <c r="BF1343" s="417"/>
      <c r="BG1343" s="408"/>
      <c r="BH1343" s="408"/>
      <c r="BI1343" s="408"/>
      <c r="BJ1343" s="408"/>
      <c r="BK1343" s="408"/>
    </row>
    <row r="1344" spans="1:63" s="390" customFormat="1" ht="12.75">
      <c r="A1344" s="410"/>
      <c r="B1344" s="360" t="s">
        <v>371</v>
      </c>
      <c r="C1344" s="676">
        <v>0</v>
      </c>
      <c r="D1344" s="677">
        <v>0</v>
      </c>
      <c r="E1344" s="677">
        <v>0</v>
      </c>
      <c r="F1344" s="677">
        <v>0</v>
      </c>
      <c r="G1344" s="677">
        <v>0</v>
      </c>
      <c r="H1344" s="677">
        <v>0</v>
      </c>
      <c r="I1344" s="677">
        <v>0</v>
      </c>
      <c r="J1344" s="677">
        <v>0</v>
      </c>
      <c r="K1344" s="677">
        <v>5.1150000000000002</v>
      </c>
      <c r="L1344" s="677">
        <v>0</v>
      </c>
      <c r="M1344" s="677">
        <v>5.1150000000000002</v>
      </c>
      <c r="N1344" s="678">
        <v>0</v>
      </c>
      <c r="O1344" s="657"/>
      <c r="P1344" s="658"/>
      <c r="Q1344" s="658"/>
      <c r="R1344" s="658"/>
      <c r="S1344" s="658"/>
      <c r="T1344" s="658"/>
      <c r="U1344" s="658"/>
      <c r="V1344" s="658"/>
      <c r="W1344" s="658"/>
      <c r="X1344" s="658"/>
      <c r="Y1344" s="658"/>
      <c r="Z1344" s="659"/>
      <c r="AA1344" s="679">
        <v>23.315752379999999</v>
      </c>
      <c r="AB1344" s="677">
        <v>0</v>
      </c>
      <c r="AC1344" s="677">
        <v>0</v>
      </c>
      <c r="AD1344" s="658">
        <v>0</v>
      </c>
      <c r="AE1344" s="658">
        <v>0</v>
      </c>
      <c r="AF1344" s="658"/>
      <c r="AG1344" s="658"/>
      <c r="AH1344" s="658"/>
      <c r="AI1344" s="658"/>
      <c r="AJ1344" s="658"/>
      <c r="AK1344" s="658"/>
      <c r="AL1344" s="658"/>
      <c r="AM1344" s="658"/>
      <c r="AN1344" s="658">
        <v>0</v>
      </c>
      <c r="AO1344" s="658">
        <v>0</v>
      </c>
      <c r="AP1344" s="658">
        <v>0</v>
      </c>
      <c r="AQ1344" s="658">
        <v>0</v>
      </c>
      <c r="AR1344" s="658">
        <v>5.1150000000000002</v>
      </c>
      <c r="AS1344" s="658">
        <v>0</v>
      </c>
      <c r="AT1344" s="658">
        <v>5.1150000000000002</v>
      </c>
      <c r="AU1344" s="658">
        <v>0</v>
      </c>
      <c r="AV1344" s="676"/>
      <c r="AW1344" s="677"/>
      <c r="AX1344" s="677"/>
      <c r="AY1344" s="677"/>
      <c r="AZ1344" s="677"/>
      <c r="BA1344" s="677"/>
      <c r="BB1344" s="677"/>
      <c r="BC1344" s="677"/>
      <c r="BD1344" s="677">
        <v>23.315752379999999</v>
      </c>
      <c r="BE1344" s="678">
        <v>23.315752379999999</v>
      </c>
      <c r="BF1344" s="417"/>
      <c r="BG1344" s="408"/>
      <c r="BH1344" s="408"/>
      <c r="BI1344" s="408"/>
      <c r="BJ1344" s="408"/>
      <c r="BK1344" s="408"/>
    </row>
    <row r="1345" spans="1:63" s="390" customFormat="1" ht="12.75">
      <c r="A1345" s="410"/>
      <c r="B1345" s="360" t="s">
        <v>372</v>
      </c>
      <c r="C1345" s="676">
        <v>0</v>
      </c>
      <c r="D1345" s="677">
        <v>0</v>
      </c>
      <c r="E1345" s="677">
        <v>0</v>
      </c>
      <c r="F1345" s="677">
        <v>0</v>
      </c>
      <c r="G1345" s="677">
        <v>0</v>
      </c>
      <c r="H1345" s="677">
        <v>0</v>
      </c>
      <c r="I1345" s="677">
        <v>0</v>
      </c>
      <c r="J1345" s="677">
        <v>0</v>
      </c>
      <c r="K1345" s="677">
        <v>0</v>
      </c>
      <c r="L1345" s="677">
        <v>0</v>
      </c>
      <c r="M1345" s="677">
        <v>0</v>
      </c>
      <c r="N1345" s="678">
        <v>0</v>
      </c>
      <c r="O1345" s="657"/>
      <c r="P1345" s="658"/>
      <c r="Q1345" s="658"/>
      <c r="R1345" s="658"/>
      <c r="S1345" s="658"/>
      <c r="T1345" s="658"/>
      <c r="U1345" s="658"/>
      <c r="V1345" s="658"/>
      <c r="W1345" s="658"/>
      <c r="X1345" s="658"/>
      <c r="Y1345" s="658"/>
      <c r="Z1345" s="659"/>
      <c r="AA1345" s="679">
        <v>0</v>
      </c>
      <c r="AB1345" s="677">
        <v>0</v>
      </c>
      <c r="AC1345" s="677">
        <v>0</v>
      </c>
      <c r="AD1345" s="658">
        <v>0</v>
      </c>
      <c r="AE1345" s="658">
        <v>0</v>
      </c>
      <c r="AF1345" s="658"/>
      <c r="AG1345" s="658"/>
      <c r="AH1345" s="658"/>
      <c r="AI1345" s="658"/>
      <c r="AJ1345" s="658"/>
      <c r="AK1345" s="658"/>
      <c r="AL1345" s="658"/>
      <c r="AM1345" s="658"/>
      <c r="AN1345" s="658">
        <v>0</v>
      </c>
      <c r="AO1345" s="658">
        <v>0</v>
      </c>
      <c r="AP1345" s="658">
        <v>0</v>
      </c>
      <c r="AQ1345" s="658">
        <v>0</v>
      </c>
      <c r="AR1345" s="658">
        <v>0</v>
      </c>
      <c r="AS1345" s="658">
        <v>0</v>
      </c>
      <c r="AT1345" s="658">
        <v>0</v>
      </c>
      <c r="AU1345" s="658">
        <v>0</v>
      </c>
      <c r="AV1345" s="676"/>
      <c r="AW1345" s="677"/>
      <c r="AX1345" s="677"/>
      <c r="AY1345" s="677"/>
      <c r="AZ1345" s="677"/>
      <c r="BA1345" s="677"/>
      <c r="BB1345" s="677"/>
      <c r="BC1345" s="677"/>
      <c r="BD1345" s="677"/>
      <c r="BE1345" s="678">
        <v>0</v>
      </c>
      <c r="BF1345" s="417"/>
      <c r="BG1345" s="408"/>
      <c r="BH1345" s="408"/>
      <c r="BI1345" s="408"/>
      <c r="BJ1345" s="408"/>
      <c r="BK1345" s="408"/>
    </row>
    <row r="1346" spans="1:63" s="390" customFormat="1" ht="12.75">
      <c r="A1346" s="410"/>
      <c r="B1346" s="360" t="s">
        <v>373</v>
      </c>
      <c r="C1346" s="676">
        <v>0</v>
      </c>
      <c r="D1346" s="677">
        <v>0</v>
      </c>
      <c r="E1346" s="677">
        <v>0</v>
      </c>
      <c r="F1346" s="677">
        <v>0</v>
      </c>
      <c r="G1346" s="677">
        <v>0</v>
      </c>
      <c r="H1346" s="677">
        <v>0</v>
      </c>
      <c r="I1346" s="677">
        <v>0</v>
      </c>
      <c r="J1346" s="677">
        <v>0</v>
      </c>
      <c r="K1346" s="677">
        <v>0</v>
      </c>
      <c r="L1346" s="677">
        <v>0</v>
      </c>
      <c r="M1346" s="677">
        <v>0</v>
      </c>
      <c r="N1346" s="678">
        <v>0</v>
      </c>
      <c r="O1346" s="657">
        <v>0</v>
      </c>
      <c r="P1346" s="658">
        <v>0</v>
      </c>
      <c r="Q1346" s="658">
        <v>0</v>
      </c>
      <c r="R1346" s="658">
        <v>0</v>
      </c>
      <c r="S1346" s="658">
        <v>0</v>
      </c>
      <c r="T1346" s="658">
        <v>0</v>
      </c>
      <c r="U1346" s="658">
        <v>0</v>
      </c>
      <c r="V1346" s="658">
        <v>0</v>
      </c>
      <c r="W1346" s="658">
        <v>0</v>
      </c>
      <c r="X1346" s="658">
        <v>0</v>
      </c>
      <c r="Y1346" s="658">
        <v>0</v>
      </c>
      <c r="Z1346" s="659">
        <v>0</v>
      </c>
      <c r="AA1346" s="679">
        <v>0</v>
      </c>
      <c r="AB1346" s="677">
        <v>0</v>
      </c>
      <c r="AC1346" s="677">
        <v>0</v>
      </c>
      <c r="AD1346" s="658">
        <v>0</v>
      </c>
      <c r="AE1346" s="658">
        <v>0</v>
      </c>
      <c r="AF1346" s="658"/>
      <c r="AG1346" s="658"/>
      <c r="AH1346" s="658"/>
      <c r="AI1346" s="658"/>
      <c r="AJ1346" s="658"/>
      <c r="AK1346" s="658"/>
      <c r="AL1346" s="658"/>
      <c r="AM1346" s="658"/>
      <c r="AN1346" s="658">
        <v>0</v>
      </c>
      <c r="AO1346" s="658">
        <v>0</v>
      </c>
      <c r="AP1346" s="658">
        <v>0</v>
      </c>
      <c r="AQ1346" s="658">
        <v>0</v>
      </c>
      <c r="AR1346" s="658">
        <v>0</v>
      </c>
      <c r="AS1346" s="658">
        <v>0</v>
      </c>
      <c r="AT1346" s="658">
        <v>0</v>
      </c>
      <c r="AU1346" s="658">
        <v>0</v>
      </c>
      <c r="AV1346" s="676">
        <v>0</v>
      </c>
      <c r="AW1346" s="677">
        <v>0</v>
      </c>
      <c r="AX1346" s="677">
        <v>0</v>
      </c>
      <c r="AY1346" s="677">
        <v>0</v>
      </c>
      <c r="AZ1346" s="677">
        <v>0</v>
      </c>
      <c r="BA1346" s="677">
        <v>0</v>
      </c>
      <c r="BB1346" s="677">
        <v>0</v>
      </c>
      <c r="BC1346" s="677">
        <v>0</v>
      </c>
      <c r="BD1346" s="677">
        <v>0</v>
      </c>
      <c r="BE1346" s="678">
        <v>0</v>
      </c>
      <c r="BF1346" s="417"/>
      <c r="BG1346" s="408"/>
      <c r="BH1346" s="408"/>
      <c r="BI1346" s="408"/>
      <c r="BJ1346" s="408"/>
      <c r="BK1346" s="408"/>
    </row>
    <row r="1347" spans="1:63" s="390" customFormat="1" ht="12.75">
      <c r="A1347" s="410"/>
      <c r="B1347" s="360" t="s">
        <v>374</v>
      </c>
      <c r="C1347" s="676">
        <v>0</v>
      </c>
      <c r="D1347" s="677">
        <v>0</v>
      </c>
      <c r="E1347" s="677">
        <v>0</v>
      </c>
      <c r="F1347" s="677">
        <v>0</v>
      </c>
      <c r="G1347" s="677">
        <v>0</v>
      </c>
      <c r="H1347" s="677">
        <v>0</v>
      </c>
      <c r="I1347" s="677">
        <v>0</v>
      </c>
      <c r="J1347" s="677">
        <v>0</v>
      </c>
      <c r="K1347" s="677">
        <v>0</v>
      </c>
      <c r="L1347" s="677">
        <v>0</v>
      </c>
      <c r="M1347" s="677">
        <v>0</v>
      </c>
      <c r="N1347" s="678">
        <v>0</v>
      </c>
      <c r="O1347" s="657"/>
      <c r="P1347" s="658"/>
      <c r="Q1347" s="658"/>
      <c r="R1347" s="658"/>
      <c r="S1347" s="658"/>
      <c r="T1347" s="658"/>
      <c r="U1347" s="658"/>
      <c r="V1347" s="658"/>
      <c r="W1347" s="658"/>
      <c r="X1347" s="658"/>
      <c r="Y1347" s="658"/>
      <c r="Z1347" s="659"/>
      <c r="AA1347" s="679">
        <v>0</v>
      </c>
      <c r="AB1347" s="677">
        <v>0</v>
      </c>
      <c r="AC1347" s="677">
        <v>0</v>
      </c>
      <c r="AD1347" s="658">
        <v>0</v>
      </c>
      <c r="AE1347" s="658">
        <v>0</v>
      </c>
      <c r="AF1347" s="658"/>
      <c r="AG1347" s="658"/>
      <c r="AH1347" s="658"/>
      <c r="AI1347" s="658"/>
      <c r="AJ1347" s="658"/>
      <c r="AK1347" s="658"/>
      <c r="AL1347" s="658"/>
      <c r="AM1347" s="658"/>
      <c r="AN1347" s="658">
        <v>0</v>
      </c>
      <c r="AO1347" s="658">
        <v>0</v>
      </c>
      <c r="AP1347" s="658">
        <v>0</v>
      </c>
      <c r="AQ1347" s="658">
        <v>0</v>
      </c>
      <c r="AR1347" s="658">
        <v>0</v>
      </c>
      <c r="AS1347" s="658">
        <v>0</v>
      </c>
      <c r="AT1347" s="658">
        <v>0</v>
      </c>
      <c r="AU1347" s="658">
        <v>0</v>
      </c>
      <c r="AV1347" s="676"/>
      <c r="AW1347" s="677"/>
      <c r="AX1347" s="677"/>
      <c r="AY1347" s="677"/>
      <c r="AZ1347" s="677"/>
      <c r="BA1347" s="677"/>
      <c r="BB1347" s="677"/>
      <c r="BC1347" s="677"/>
      <c r="BD1347" s="677"/>
      <c r="BE1347" s="678">
        <v>0</v>
      </c>
      <c r="BF1347" s="417"/>
      <c r="BG1347" s="408"/>
      <c r="BH1347" s="408"/>
      <c r="BI1347" s="408"/>
      <c r="BJ1347" s="408"/>
      <c r="BK1347" s="408"/>
    </row>
    <row r="1348" spans="1:63" s="390" customFormat="1" ht="12.75">
      <c r="A1348" s="410"/>
      <c r="B1348" s="360" t="s">
        <v>375</v>
      </c>
      <c r="C1348" s="676">
        <v>0</v>
      </c>
      <c r="D1348" s="677">
        <v>0</v>
      </c>
      <c r="E1348" s="677">
        <v>0</v>
      </c>
      <c r="F1348" s="677">
        <v>0</v>
      </c>
      <c r="G1348" s="677">
        <v>0</v>
      </c>
      <c r="H1348" s="677">
        <v>0</v>
      </c>
      <c r="I1348" s="677">
        <v>0</v>
      </c>
      <c r="J1348" s="677">
        <v>0</v>
      </c>
      <c r="K1348" s="677">
        <v>0</v>
      </c>
      <c r="L1348" s="677">
        <v>0</v>
      </c>
      <c r="M1348" s="677">
        <v>0</v>
      </c>
      <c r="N1348" s="678">
        <v>0</v>
      </c>
      <c r="O1348" s="657"/>
      <c r="P1348" s="658"/>
      <c r="Q1348" s="658"/>
      <c r="R1348" s="658"/>
      <c r="S1348" s="658"/>
      <c r="T1348" s="658"/>
      <c r="U1348" s="658"/>
      <c r="V1348" s="658"/>
      <c r="W1348" s="658"/>
      <c r="X1348" s="658"/>
      <c r="Y1348" s="658"/>
      <c r="Z1348" s="659"/>
      <c r="AA1348" s="679">
        <v>0</v>
      </c>
      <c r="AB1348" s="677">
        <v>0</v>
      </c>
      <c r="AC1348" s="677">
        <v>0</v>
      </c>
      <c r="AD1348" s="658">
        <v>0</v>
      </c>
      <c r="AE1348" s="658">
        <v>0</v>
      </c>
      <c r="AF1348" s="658"/>
      <c r="AG1348" s="658"/>
      <c r="AH1348" s="658"/>
      <c r="AI1348" s="658"/>
      <c r="AJ1348" s="658"/>
      <c r="AK1348" s="658"/>
      <c r="AL1348" s="658"/>
      <c r="AM1348" s="658"/>
      <c r="AN1348" s="658">
        <v>0</v>
      </c>
      <c r="AO1348" s="658">
        <v>0</v>
      </c>
      <c r="AP1348" s="658">
        <v>0</v>
      </c>
      <c r="AQ1348" s="658">
        <v>0</v>
      </c>
      <c r="AR1348" s="658">
        <v>0</v>
      </c>
      <c r="AS1348" s="658">
        <v>0</v>
      </c>
      <c r="AT1348" s="658">
        <v>0</v>
      </c>
      <c r="AU1348" s="658">
        <v>0</v>
      </c>
      <c r="AV1348" s="676"/>
      <c r="AW1348" s="677"/>
      <c r="AX1348" s="677"/>
      <c r="AY1348" s="677"/>
      <c r="AZ1348" s="677"/>
      <c r="BA1348" s="677"/>
      <c r="BB1348" s="677"/>
      <c r="BC1348" s="677"/>
      <c r="BD1348" s="677"/>
      <c r="BE1348" s="678">
        <v>0</v>
      </c>
      <c r="BF1348" s="417"/>
      <c r="BG1348" s="408"/>
      <c r="BH1348" s="408"/>
      <c r="BI1348" s="408"/>
      <c r="BJ1348" s="408"/>
      <c r="BK1348" s="408"/>
    </row>
    <row r="1349" spans="1:63" s="390" customFormat="1" ht="12.75">
      <c r="A1349" s="410"/>
      <c r="B1349" s="360" t="s">
        <v>376</v>
      </c>
      <c r="C1349" s="676">
        <v>0</v>
      </c>
      <c r="D1349" s="677">
        <v>0</v>
      </c>
      <c r="E1349" s="677">
        <v>0</v>
      </c>
      <c r="F1349" s="677">
        <v>0</v>
      </c>
      <c r="G1349" s="677">
        <v>0</v>
      </c>
      <c r="H1349" s="677">
        <v>0</v>
      </c>
      <c r="I1349" s="677">
        <v>0</v>
      </c>
      <c r="J1349" s="677">
        <v>0</v>
      </c>
      <c r="K1349" s="677">
        <v>0</v>
      </c>
      <c r="L1349" s="677">
        <v>0</v>
      </c>
      <c r="M1349" s="677">
        <v>0</v>
      </c>
      <c r="N1349" s="678">
        <v>0</v>
      </c>
      <c r="O1349" s="657"/>
      <c r="P1349" s="658"/>
      <c r="Q1349" s="658"/>
      <c r="R1349" s="658"/>
      <c r="S1349" s="658"/>
      <c r="T1349" s="658"/>
      <c r="U1349" s="658"/>
      <c r="V1349" s="658"/>
      <c r="W1349" s="658"/>
      <c r="X1349" s="658"/>
      <c r="Y1349" s="658"/>
      <c r="Z1349" s="659"/>
      <c r="AA1349" s="679">
        <v>0</v>
      </c>
      <c r="AB1349" s="677">
        <v>0</v>
      </c>
      <c r="AC1349" s="677">
        <v>0</v>
      </c>
      <c r="AD1349" s="658">
        <v>0</v>
      </c>
      <c r="AE1349" s="658">
        <v>0</v>
      </c>
      <c r="AF1349" s="658"/>
      <c r="AG1349" s="658"/>
      <c r="AH1349" s="658"/>
      <c r="AI1349" s="658"/>
      <c r="AJ1349" s="658"/>
      <c r="AK1349" s="658"/>
      <c r="AL1349" s="658"/>
      <c r="AM1349" s="658"/>
      <c r="AN1349" s="658">
        <v>0</v>
      </c>
      <c r="AO1349" s="658">
        <v>0</v>
      </c>
      <c r="AP1349" s="658">
        <v>0</v>
      </c>
      <c r="AQ1349" s="658">
        <v>0</v>
      </c>
      <c r="AR1349" s="658">
        <v>0</v>
      </c>
      <c r="AS1349" s="658">
        <v>0</v>
      </c>
      <c r="AT1349" s="658">
        <v>0</v>
      </c>
      <c r="AU1349" s="658">
        <v>0</v>
      </c>
      <c r="AV1349" s="676"/>
      <c r="AW1349" s="677"/>
      <c r="AX1349" s="677"/>
      <c r="AY1349" s="677"/>
      <c r="AZ1349" s="677"/>
      <c r="BA1349" s="677"/>
      <c r="BB1349" s="677"/>
      <c r="BC1349" s="677"/>
      <c r="BD1349" s="677"/>
      <c r="BE1349" s="678">
        <v>0</v>
      </c>
      <c r="BF1349" s="417"/>
      <c r="BG1349" s="408"/>
      <c r="BH1349" s="408"/>
      <c r="BI1349" s="408"/>
      <c r="BJ1349" s="408"/>
      <c r="BK1349" s="408"/>
    </row>
    <row r="1350" spans="1:63" s="390" customFormat="1" ht="12.75">
      <c r="A1350" s="410"/>
      <c r="B1350" s="360" t="s">
        <v>377</v>
      </c>
      <c r="C1350" s="676">
        <v>0</v>
      </c>
      <c r="D1350" s="677">
        <v>0</v>
      </c>
      <c r="E1350" s="677">
        <v>0</v>
      </c>
      <c r="F1350" s="677">
        <v>0</v>
      </c>
      <c r="G1350" s="677">
        <v>0</v>
      </c>
      <c r="H1350" s="677">
        <v>0</v>
      </c>
      <c r="I1350" s="677">
        <v>0</v>
      </c>
      <c r="J1350" s="677">
        <v>0</v>
      </c>
      <c r="K1350" s="677">
        <v>0</v>
      </c>
      <c r="L1350" s="677">
        <v>0</v>
      </c>
      <c r="M1350" s="677">
        <v>0</v>
      </c>
      <c r="N1350" s="678">
        <v>0</v>
      </c>
      <c r="O1350" s="657"/>
      <c r="P1350" s="658"/>
      <c r="Q1350" s="658"/>
      <c r="R1350" s="658"/>
      <c r="S1350" s="658"/>
      <c r="T1350" s="658"/>
      <c r="U1350" s="658"/>
      <c r="V1350" s="658"/>
      <c r="W1350" s="658"/>
      <c r="X1350" s="658"/>
      <c r="Y1350" s="658"/>
      <c r="Z1350" s="659"/>
      <c r="AA1350" s="679">
        <v>0</v>
      </c>
      <c r="AB1350" s="677">
        <v>0</v>
      </c>
      <c r="AC1350" s="677">
        <v>0</v>
      </c>
      <c r="AD1350" s="658">
        <v>0</v>
      </c>
      <c r="AE1350" s="658">
        <v>0</v>
      </c>
      <c r="AF1350" s="658"/>
      <c r="AG1350" s="658"/>
      <c r="AH1350" s="658"/>
      <c r="AI1350" s="658"/>
      <c r="AJ1350" s="658"/>
      <c r="AK1350" s="658"/>
      <c r="AL1350" s="658"/>
      <c r="AM1350" s="658"/>
      <c r="AN1350" s="658">
        <v>0</v>
      </c>
      <c r="AO1350" s="658">
        <v>0</v>
      </c>
      <c r="AP1350" s="658">
        <v>0</v>
      </c>
      <c r="AQ1350" s="658">
        <v>0</v>
      </c>
      <c r="AR1350" s="658">
        <v>0</v>
      </c>
      <c r="AS1350" s="658">
        <v>0</v>
      </c>
      <c r="AT1350" s="658">
        <v>0</v>
      </c>
      <c r="AU1350" s="658">
        <v>0</v>
      </c>
      <c r="AV1350" s="676"/>
      <c r="AW1350" s="677"/>
      <c r="AX1350" s="677"/>
      <c r="AY1350" s="677"/>
      <c r="AZ1350" s="677"/>
      <c r="BA1350" s="677"/>
      <c r="BB1350" s="677"/>
      <c r="BC1350" s="677"/>
      <c r="BD1350" s="677"/>
      <c r="BE1350" s="678">
        <v>0</v>
      </c>
      <c r="BF1350" s="417"/>
      <c r="BG1350" s="408"/>
      <c r="BH1350" s="408"/>
      <c r="BI1350" s="408"/>
      <c r="BJ1350" s="408"/>
      <c r="BK1350" s="408"/>
    </row>
    <row r="1351" spans="1:63" s="390" customFormat="1" ht="12.75">
      <c r="A1351" s="410"/>
      <c r="B1351" s="360" t="s">
        <v>67</v>
      </c>
      <c r="C1351" s="676">
        <v>0</v>
      </c>
      <c r="D1351" s="677">
        <v>0</v>
      </c>
      <c r="E1351" s="677">
        <v>0</v>
      </c>
      <c r="F1351" s="677">
        <v>0</v>
      </c>
      <c r="G1351" s="677">
        <v>0</v>
      </c>
      <c r="H1351" s="677">
        <v>0</v>
      </c>
      <c r="I1351" s="677">
        <v>0</v>
      </c>
      <c r="J1351" s="677">
        <v>0</v>
      </c>
      <c r="K1351" s="677">
        <v>0</v>
      </c>
      <c r="L1351" s="677">
        <v>0</v>
      </c>
      <c r="M1351" s="677">
        <v>0</v>
      </c>
      <c r="N1351" s="678">
        <v>0</v>
      </c>
      <c r="O1351" s="657"/>
      <c r="P1351" s="658"/>
      <c r="Q1351" s="658"/>
      <c r="R1351" s="658"/>
      <c r="S1351" s="658"/>
      <c r="T1351" s="658"/>
      <c r="U1351" s="658"/>
      <c r="V1351" s="658"/>
      <c r="W1351" s="658"/>
      <c r="X1351" s="658"/>
      <c r="Y1351" s="658"/>
      <c r="Z1351" s="659"/>
      <c r="AA1351" s="679">
        <v>0</v>
      </c>
      <c r="AB1351" s="677">
        <v>0</v>
      </c>
      <c r="AC1351" s="677">
        <v>0</v>
      </c>
      <c r="AD1351" s="658">
        <v>0</v>
      </c>
      <c r="AE1351" s="658">
        <v>0</v>
      </c>
      <c r="AF1351" s="658"/>
      <c r="AG1351" s="658"/>
      <c r="AH1351" s="658"/>
      <c r="AI1351" s="658"/>
      <c r="AJ1351" s="658"/>
      <c r="AK1351" s="658"/>
      <c r="AL1351" s="658"/>
      <c r="AM1351" s="658"/>
      <c r="AN1351" s="658">
        <v>0</v>
      </c>
      <c r="AO1351" s="658">
        <v>0</v>
      </c>
      <c r="AP1351" s="658">
        <v>0</v>
      </c>
      <c r="AQ1351" s="658">
        <v>0</v>
      </c>
      <c r="AR1351" s="658">
        <v>0</v>
      </c>
      <c r="AS1351" s="658">
        <v>0</v>
      </c>
      <c r="AT1351" s="658">
        <v>0</v>
      </c>
      <c r="AU1351" s="658">
        <v>0</v>
      </c>
      <c r="AV1351" s="676"/>
      <c r="AW1351" s="677"/>
      <c r="AX1351" s="677"/>
      <c r="AY1351" s="677"/>
      <c r="AZ1351" s="677"/>
      <c r="BA1351" s="677"/>
      <c r="BB1351" s="677"/>
      <c r="BC1351" s="677"/>
      <c r="BD1351" s="677"/>
      <c r="BE1351" s="678">
        <v>0</v>
      </c>
      <c r="BF1351" s="417"/>
      <c r="BG1351" s="408"/>
      <c r="BH1351" s="408"/>
      <c r="BI1351" s="408"/>
      <c r="BJ1351" s="408"/>
      <c r="BK1351" s="408"/>
    </row>
    <row r="1352" spans="1:63" s="416" customFormat="1" ht="25.5">
      <c r="A1352" s="411">
        <v>55</v>
      </c>
      <c r="B1352" s="670" t="s">
        <v>128</v>
      </c>
      <c r="C1352" s="657">
        <v>0</v>
      </c>
      <c r="D1352" s="658">
        <v>0</v>
      </c>
      <c r="E1352" s="658">
        <v>5.2569999999999997</v>
      </c>
      <c r="F1352" s="658">
        <v>0.16</v>
      </c>
      <c r="G1352" s="658">
        <v>0</v>
      </c>
      <c r="H1352" s="658">
        <v>0</v>
      </c>
      <c r="I1352" s="658">
        <v>0</v>
      </c>
      <c r="J1352" s="658">
        <v>0</v>
      </c>
      <c r="K1352" s="658">
        <v>0</v>
      </c>
      <c r="L1352" s="658">
        <v>0</v>
      </c>
      <c r="M1352" s="658">
        <v>5.2569999999999997</v>
      </c>
      <c r="N1352" s="659">
        <v>0.16</v>
      </c>
      <c r="O1352" s="689">
        <v>0</v>
      </c>
      <c r="P1352" s="690">
        <v>0</v>
      </c>
      <c r="Q1352" s="690">
        <v>0</v>
      </c>
      <c r="R1352" s="690">
        <v>0</v>
      </c>
      <c r="S1352" s="690">
        <v>0</v>
      </c>
      <c r="T1352" s="690">
        <v>0</v>
      </c>
      <c r="U1352" s="690">
        <v>0</v>
      </c>
      <c r="V1352" s="690">
        <v>0</v>
      </c>
      <c r="W1352" s="690">
        <v>0</v>
      </c>
      <c r="X1352" s="690">
        <v>0</v>
      </c>
      <c r="Y1352" s="690">
        <v>0</v>
      </c>
      <c r="Z1352" s="691">
        <v>0</v>
      </c>
      <c r="AA1352" s="674">
        <v>13.429566579999999</v>
      </c>
      <c r="AB1352" s="677">
        <v>0</v>
      </c>
      <c r="AC1352" s="677">
        <v>0</v>
      </c>
      <c r="AD1352" s="690">
        <v>5.2569999999999997</v>
      </c>
      <c r="AE1352" s="690">
        <v>0.16</v>
      </c>
      <c r="AF1352" s="690"/>
      <c r="AG1352" s="690"/>
      <c r="AH1352" s="690"/>
      <c r="AI1352" s="690"/>
      <c r="AJ1352" s="690"/>
      <c r="AK1352" s="690"/>
      <c r="AL1352" s="690">
        <v>5.2569999999999997</v>
      </c>
      <c r="AM1352" s="690">
        <v>0.16</v>
      </c>
      <c r="AN1352" s="690">
        <v>0</v>
      </c>
      <c r="AO1352" s="690">
        <v>0</v>
      </c>
      <c r="AP1352" s="690">
        <v>0</v>
      </c>
      <c r="AQ1352" s="690">
        <v>0</v>
      </c>
      <c r="AR1352" s="690">
        <v>0</v>
      </c>
      <c r="AS1352" s="690">
        <v>0</v>
      </c>
      <c r="AT1352" s="690">
        <v>5.2569999999999997</v>
      </c>
      <c r="AU1352" s="690">
        <v>0.16</v>
      </c>
      <c r="AV1352" s="657">
        <v>0</v>
      </c>
      <c r="AW1352" s="658">
        <v>13.429566579999999</v>
      </c>
      <c r="AX1352" s="658">
        <v>0</v>
      </c>
      <c r="AY1352" s="658">
        <v>0</v>
      </c>
      <c r="AZ1352" s="658">
        <v>0</v>
      </c>
      <c r="BA1352" s="658">
        <v>13.429566579999999</v>
      </c>
      <c r="BB1352" s="658">
        <v>0</v>
      </c>
      <c r="BC1352" s="658">
        <v>0</v>
      </c>
      <c r="BD1352" s="658">
        <v>0</v>
      </c>
      <c r="BE1352" s="673">
        <v>13.429566579999999</v>
      </c>
      <c r="BF1352" s="417"/>
    </row>
    <row r="1353" spans="1:63" s="390" customFormat="1" ht="12.75">
      <c r="A1353" s="410"/>
      <c r="B1353" s="360" t="s">
        <v>361</v>
      </c>
      <c r="C1353" s="676">
        <v>0</v>
      </c>
      <c r="D1353" s="677">
        <v>0</v>
      </c>
      <c r="E1353" s="677">
        <v>5.2569999999999997</v>
      </c>
      <c r="F1353" s="677">
        <v>0.16</v>
      </c>
      <c r="G1353" s="677">
        <v>0</v>
      </c>
      <c r="H1353" s="677">
        <v>0</v>
      </c>
      <c r="I1353" s="677">
        <v>0</v>
      </c>
      <c r="J1353" s="677">
        <v>0</v>
      </c>
      <c r="K1353" s="677">
        <v>0</v>
      </c>
      <c r="L1353" s="677">
        <v>0</v>
      </c>
      <c r="M1353" s="677">
        <v>5.2569999999999997</v>
      </c>
      <c r="N1353" s="678">
        <v>0.16</v>
      </c>
      <c r="O1353" s="657">
        <v>0</v>
      </c>
      <c r="P1353" s="658">
        <v>0</v>
      </c>
      <c r="Q1353" s="658">
        <v>0</v>
      </c>
      <c r="R1353" s="658">
        <v>0</v>
      </c>
      <c r="S1353" s="658">
        <v>0</v>
      </c>
      <c r="T1353" s="658">
        <v>0</v>
      </c>
      <c r="U1353" s="658">
        <v>0</v>
      </c>
      <c r="V1353" s="658">
        <v>0</v>
      </c>
      <c r="W1353" s="658">
        <v>0</v>
      </c>
      <c r="X1353" s="658">
        <v>0</v>
      </c>
      <c r="Y1353" s="658">
        <v>0</v>
      </c>
      <c r="Z1353" s="659">
        <v>0</v>
      </c>
      <c r="AA1353" s="679">
        <v>13.429566579999999</v>
      </c>
      <c r="AB1353" s="677">
        <v>0</v>
      </c>
      <c r="AC1353" s="677">
        <v>0</v>
      </c>
      <c r="AD1353" s="658">
        <v>5.2569999999999997</v>
      </c>
      <c r="AE1353" s="658">
        <v>0.16</v>
      </c>
      <c r="AF1353" s="658"/>
      <c r="AG1353" s="658"/>
      <c r="AH1353" s="658"/>
      <c r="AI1353" s="658"/>
      <c r="AJ1353" s="658"/>
      <c r="AK1353" s="658"/>
      <c r="AL1353" s="658">
        <v>5.2569999999999997</v>
      </c>
      <c r="AM1353" s="658">
        <v>0.16</v>
      </c>
      <c r="AN1353" s="658">
        <v>0</v>
      </c>
      <c r="AO1353" s="658">
        <v>0</v>
      </c>
      <c r="AP1353" s="658">
        <v>0</v>
      </c>
      <c r="AQ1353" s="658">
        <v>0</v>
      </c>
      <c r="AR1353" s="658">
        <v>0</v>
      </c>
      <c r="AS1353" s="658">
        <v>0</v>
      </c>
      <c r="AT1353" s="658">
        <v>5.2569999999999997</v>
      </c>
      <c r="AU1353" s="658">
        <v>0.16</v>
      </c>
      <c r="AV1353" s="676">
        <v>0</v>
      </c>
      <c r="AW1353" s="677">
        <v>13.429566579999999</v>
      </c>
      <c r="AX1353" s="677">
        <v>0</v>
      </c>
      <c r="AY1353" s="677">
        <v>0</v>
      </c>
      <c r="AZ1353" s="677">
        <v>0</v>
      </c>
      <c r="BA1353" s="677">
        <v>13.429566579999999</v>
      </c>
      <c r="BB1353" s="677">
        <v>0</v>
      </c>
      <c r="BC1353" s="677">
        <v>0</v>
      </c>
      <c r="BD1353" s="677">
        <v>0</v>
      </c>
      <c r="BE1353" s="678">
        <v>13.429566579999999</v>
      </c>
      <c r="BF1353" s="417"/>
      <c r="BG1353" s="408"/>
      <c r="BH1353" s="408"/>
      <c r="BI1353" s="408"/>
      <c r="BJ1353" s="408"/>
      <c r="BK1353" s="408"/>
    </row>
    <row r="1354" spans="1:63" s="390" customFormat="1" ht="12.75">
      <c r="A1354" s="410"/>
      <c r="B1354" s="360" t="s">
        <v>362</v>
      </c>
      <c r="C1354" s="676">
        <v>0</v>
      </c>
      <c r="D1354" s="677">
        <v>0</v>
      </c>
      <c r="E1354" s="677">
        <v>5.2569999999999997</v>
      </c>
      <c r="F1354" s="677">
        <v>0</v>
      </c>
      <c r="G1354" s="677">
        <v>0</v>
      </c>
      <c r="H1354" s="677">
        <v>0</v>
      </c>
      <c r="I1354" s="677">
        <v>0</v>
      </c>
      <c r="J1354" s="677">
        <v>0</v>
      </c>
      <c r="K1354" s="677">
        <v>0</v>
      </c>
      <c r="L1354" s="677">
        <v>0</v>
      </c>
      <c r="M1354" s="677">
        <v>5.2569999999999997</v>
      </c>
      <c r="N1354" s="678">
        <v>0</v>
      </c>
      <c r="O1354" s="657">
        <v>0</v>
      </c>
      <c r="P1354" s="658">
        <v>0</v>
      </c>
      <c r="Q1354" s="658">
        <v>0</v>
      </c>
      <c r="R1354" s="658">
        <v>0</v>
      </c>
      <c r="S1354" s="658">
        <v>0</v>
      </c>
      <c r="T1354" s="658">
        <v>0</v>
      </c>
      <c r="U1354" s="658">
        <v>0</v>
      </c>
      <c r="V1354" s="658">
        <v>0</v>
      </c>
      <c r="W1354" s="658">
        <v>0</v>
      </c>
      <c r="X1354" s="658">
        <v>0</v>
      </c>
      <c r="Y1354" s="658">
        <v>0</v>
      </c>
      <c r="Z1354" s="659">
        <v>0</v>
      </c>
      <c r="AA1354" s="679">
        <v>10.85432333</v>
      </c>
      <c r="AB1354" s="677">
        <v>0</v>
      </c>
      <c r="AC1354" s="677">
        <v>0</v>
      </c>
      <c r="AD1354" s="658">
        <v>5.2569999999999997</v>
      </c>
      <c r="AE1354" s="658">
        <v>0</v>
      </c>
      <c r="AF1354" s="658"/>
      <c r="AG1354" s="658"/>
      <c r="AH1354" s="658"/>
      <c r="AI1354" s="658"/>
      <c r="AJ1354" s="658"/>
      <c r="AK1354" s="658"/>
      <c r="AL1354" s="658">
        <v>5.2569999999999997</v>
      </c>
      <c r="AM1354" s="658">
        <v>0</v>
      </c>
      <c r="AN1354" s="658">
        <v>0</v>
      </c>
      <c r="AO1354" s="658">
        <v>0</v>
      </c>
      <c r="AP1354" s="658">
        <v>0</v>
      </c>
      <c r="AQ1354" s="658">
        <v>0</v>
      </c>
      <c r="AR1354" s="658">
        <v>0</v>
      </c>
      <c r="AS1354" s="658">
        <v>0</v>
      </c>
      <c r="AT1354" s="658">
        <v>5.2569999999999997</v>
      </c>
      <c r="AU1354" s="658">
        <v>0</v>
      </c>
      <c r="AV1354" s="676">
        <v>0</v>
      </c>
      <c r="AW1354" s="677">
        <v>10.85432333</v>
      </c>
      <c r="AX1354" s="677">
        <v>0</v>
      </c>
      <c r="AY1354" s="677">
        <v>0</v>
      </c>
      <c r="AZ1354" s="677">
        <v>0</v>
      </c>
      <c r="BA1354" s="677">
        <v>10.85432333</v>
      </c>
      <c r="BB1354" s="677">
        <v>0</v>
      </c>
      <c r="BC1354" s="677">
        <v>0</v>
      </c>
      <c r="BD1354" s="677">
        <v>0</v>
      </c>
      <c r="BE1354" s="678">
        <v>10.85432333</v>
      </c>
      <c r="BF1354" s="417"/>
      <c r="BG1354" s="408"/>
      <c r="BH1354" s="408"/>
      <c r="BI1354" s="408"/>
      <c r="BJ1354" s="408"/>
      <c r="BK1354" s="408"/>
    </row>
    <row r="1355" spans="1:63" s="390" customFormat="1" ht="12.75">
      <c r="A1355" s="410"/>
      <c r="B1355" s="360" t="s">
        <v>363</v>
      </c>
      <c r="C1355" s="676">
        <v>0</v>
      </c>
      <c r="D1355" s="677">
        <v>0</v>
      </c>
      <c r="E1355" s="677">
        <v>5.2569999999999997</v>
      </c>
      <c r="F1355" s="677">
        <v>0</v>
      </c>
      <c r="G1355" s="677">
        <v>0</v>
      </c>
      <c r="H1355" s="677">
        <v>0</v>
      </c>
      <c r="I1355" s="677">
        <v>0</v>
      </c>
      <c r="J1355" s="677">
        <v>0</v>
      </c>
      <c r="K1355" s="677">
        <v>0</v>
      </c>
      <c r="L1355" s="677">
        <v>0</v>
      </c>
      <c r="M1355" s="677">
        <v>5.2569999999999997</v>
      </c>
      <c r="N1355" s="678">
        <v>0</v>
      </c>
      <c r="O1355" s="657">
        <v>0</v>
      </c>
      <c r="P1355" s="658">
        <v>0</v>
      </c>
      <c r="Q1355" s="658">
        <v>0</v>
      </c>
      <c r="R1355" s="658">
        <v>0</v>
      </c>
      <c r="S1355" s="658">
        <v>0</v>
      </c>
      <c r="T1355" s="658">
        <v>0</v>
      </c>
      <c r="U1355" s="658">
        <v>0</v>
      </c>
      <c r="V1355" s="658">
        <v>0</v>
      </c>
      <c r="W1355" s="658">
        <v>0</v>
      </c>
      <c r="X1355" s="658">
        <v>0</v>
      </c>
      <c r="Y1355" s="658">
        <v>0</v>
      </c>
      <c r="Z1355" s="659">
        <v>0</v>
      </c>
      <c r="AA1355" s="679">
        <v>10.85432333</v>
      </c>
      <c r="AB1355" s="677">
        <v>0</v>
      </c>
      <c r="AC1355" s="677">
        <v>0</v>
      </c>
      <c r="AD1355" s="658">
        <v>5.2569999999999997</v>
      </c>
      <c r="AE1355" s="658">
        <v>0</v>
      </c>
      <c r="AF1355" s="658"/>
      <c r="AG1355" s="658"/>
      <c r="AH1355" s="658"/>
      <c r="AI1355" s="658"/>
      <c r="AJ1355" s="658"/>
      <c r="AK1355" s="658"/>
      <c r="AL1355" s="658">
        <v>5.2569999999999997</v>
      </c>
      <c r="AM1355" s="658">
        <v>0</v>
      </c>
      <c r="AN1355" s="658">
        <v>0</v>
      </c>
      <c r="AO1355" s="658">
        <v>0</v>
      </c>
      <c r="AP1355" s="658">
        <v>0</v>
      </c>
      <c r="AQ1355" s="658">
        <v>0</v>
      </c>
      <c r="AR1355" s="658">
        <v>0</v>
      </c>
      <c r="AS1355" s="658">
        <v>0</v>
      </c>
      <c r="AT1355" s="658">
        <v>5.2569999999999997</v>
      </c>
      <c r="AU1355" s="658">
        <v>0</v>
      </c>
      <c r="AV1355" s="676">
        <v>0</v>
      </c>
      <c r="AW1355" s="677">
        <v>10.85432333</v>
      </c>
      <c r="AX1355" s="677">
        <v>0</v>
      </c>
      <c r="AY1355" s="677">
        <v>0</v>
      </c>
      <c r="AZ1355" s="677">
        <v>0</v>
      </c>
      <c r="BA1355" s="677">
        <v>10.85432333</v>
      </c>
      <c r="BB1355" s="677">
        <v>0</v>
      </c>
      <c r="BC1355" s="677">
        <v>0</v>
      </c>
      <c r="BD1355" s="677">
        <v>0</v>
      </c>
      <c r="BE1355" s="678">
        <v>10.85432333</v>
      </c>
      <c r="BF1355" s="417"/>
      <c r="BG1355" s="408"/>
      <c r="BH1355" s="408"/>
      <c r="BI1355" s="408"/>
      <c r="BJ1355" s="408"/>
      <c r="BK1355" s="408"/>
    </row>
    <row r="1356" spans="1:63" s="390" customFormat="1" ht="12.75">
      <c r="A1356" s="410"/>
      <c r="B1356" s="360" t="s">
        <v>364</v>
      </c>
      <c r="C1356" s="676">
        <v>0</v>
      </c>
      <c r="D1356" s="677">
        <v>0</v>
      </c>
      <c r="E1356" s="677">
        <v>0</v>
      </c>
      <c r="F1356" s="677">
        <v>0</v>
      </c>
      <c r="G1356" s="677">
        <v>0</v>
      </c>
      <c r="H1356" s="677">
        <v>0</v>
      </c>
      <c r="I1356" s="677">
        <v>0</v>
      </c>
      <c r="J1356" s="677">
        <v>0</v>
      </c>
      <c r="K1356" s="677">
        <v>0</v>
      </c>
      <c r="L1356" s="677">
        <v>0</v>
      </c>
      <c r="M1356" s="677">
        <v>0</v>
      </c>
      <c r="N1356" s="678">
        <v>0</v>
      </c>
      <c r="O1356" s="657"/>
      <c r="P1356" s="658"/>
      <c r="Q1356" s="658"/>
      <c r="R1356" s="658"/>
      <c r="S1356" s="658"/>
      <c r="T1356" s="658"/>
      <c r="U1356" s="658"/>
      <c r="V1356" s="658"/>
      <c r="W1356" s="658"/>
      <c r="X1356" s="658"/>
      <c r="Y1356" s="658"/>
      <c r="Z1356" s="659"/>
      <c r="AA1356" s="679">
        <v>0</v>
      </c>
      <c r="AB1356" s="677">
        <v>0</v>
      </c>
      <c r="AC1356" s="677">
        <v>0</v>
      </c>
      <c r="AD1356" s="658">
        <v>0</v>
      </c>
      <c r="AE1356" s="658">
        <v>0</v>
      </c>
      <c r="AF1356" s="658"/>
      <c r="AG1356" s="658"/>
      <c r="AH1356" s="658"/>
      <c r="AI1356" s="658"/>
      <c r="AJ1356" s="658"/>
      <c r="AK1356" s="658"/>
      <c r="AL1356" s="658">
        <v>0</v>
      </c>
      <c r="AM1356" s="658">
        <v>0</v>
      </c>
      <c r="AN1356" s="658">
        <v>0</v>
      </c>
      <c r="AO1356" s="658">
        <v>0</v>
      </c>
      <c r="AP1356" s="658">
        <v>0</v>
      </c>
      <c r="AQ1356" s="658">
        <v>0</v>
      </c>
      <c r="AR1356" s="658">
        <v>0</v>
      </c>
      <c r="AS1356" s="658">
        <v>0</v>
      </c>
      <c r="AT1356" s="658">
        <v>0</v>
      </c>
      <c r="AU1356" s="658">
        <v>0</v>
      </c>
      <c r="AV1356" s="676"/>
      <c r="AW1356" s="677">
        <v>0</v>
      </c>
      <c r="AX1356" s="677"/>
      <c r="AY1356" s="677"/>
      <c r="AZ1356" s="677"/>
      <c r="BA1356" s="677"/>
      <c r="BB1356" s="677"/>
      <c r="BC1356" s="677"/>
      <c r="BD1356" s="677"/>
      <c r="BE1356" s="678">
        <v>0</v>
      </c>
      <c r="BF1356" s="417"/>
      <c r="BG1356" s="408"/>
      <c r="BH1356" s="408"/>
      <c r="BI1356" s="408"/>
      <c r="BJ1356" s="408"/>
      <c r="BK1356" s="408"/>
    </row>
    <row r="1357" spans="1:63" s="390" customFormat="1" ht="12.75">
      <c r="A1357" s="410"/>
      <c r="B1357" s="360" t="s">
        <v>365</v>
      </c>
      <c r="C1357" s="676">
        <v>0</v>
      </c>
      <c r="D1357" s="677">
        <v>0</v>
      </c>
      <c r="E1357" s="677">
        <v>0</v>
      </c>
      <c r="F1357" s="677">
        <v>0</v>
      </c>
      <c r="G1357" s="677">
        <v>0</v>
      </c>
      <c r="H1357" s="677">
        <v>0</v>
      </c>
      <c r="I1357" s="677">
        <v>0</v>
      </c>
      <c r="J1357" s="677">
        <v>0</v>
      </c>
      <c r="K1357" s="677">
        <v>0</v>
      </c>
      <c r="L1357" s="677">
        <v>0</v>
      </c>
      <c r="M1357" s="677">
        <v>0</v>
      </c>
      <c r="N1357" s="678">
        <v>0</v>
      </c>
      <c r="O1357" s="657"/>
      <c r="P1357" s="658"/>
      <c r="Q1357" s="658"/>
      <c r="R1357" s="658"/>
      <c r="S1357" s="658"/>
      <c r="T1357" s="658"/>
      <c r="U1357" s="658"/>
      <c r="V1357" s="658"/>
      <c r="W1357" s="658"/>
      <c r="X1357" s="658"/>
      <c r="Y1357" s="658"/>
      <c r="Z1357" s="659"/>
      <c r="AA1357" s="679">
        <v>0</v>
      </c>
      <c r="AB1357" s="677">
        <v>0</v>
      </c>
      <c r="AC1357" s="677">
        <v>0</v>
      </c>
      <c r="AD1357" s="658">
        <v>0</v>
      </c>
      <c r="AE1357" s="658">
        <v>0</v>
      </c>
      <c r="AF1357" s="658"/>
      <c r="AG1357" s="658"/>
      <c r="AH1357" s="658"/>
      <c r="AI1357" s="658"/>
      <c r="AJ1357" s="658"/>
      <c r="AK1357" s="658"/>
      <c r="AL1357" s="658">
        <v>0</v>
      </c>
      <c r="AM1357" s="658">
        <v>0</v>
      </c>
      <c r="AN1357" s="658">
        <v>0</v>
      </c>
      <c r="AO1357" s="658">
        <v>0</v>
      </c>
      <c r="AP1357" s="658">
        <v>0</v>
      </c>
      <c r="AQ1357" s="658">
        <v>0</v>
      </c>
      <c r="AR1357" s="658">
        <v>0</v>
      </c>
      <c r="AS1357" s="658">
        <v>0</v>
      </c>
      <c r="AT1357" s="658">
        <v>0</v>
      </c>
      <c r="AU1357" s="658">
        <v>0</v>
      </c>
      <c r="AV1357" s="676"/>
      <c r="AW1357" s="677">
        <v>0</v>
      </c>
      <c r="AX1357" s="677"/>
      <c r="AY1357" s="677"/>
      <c r="AZ1357" s="677"/>
      <c r="BA1357" s="677"/>
      <c r="BB1357" s="677"/>
      <c r="BC1357" s="677"/>
      <c r="BD1357" s="677"/>
      <c r="BE1357" s="678">
        <v>0</v>
      </c>
      <c r="BF1357" s="417"/>
      <c r="BG1357" s="408"/>
      <c r="BH1357" s="408"/>
      <c r="BI1357" s="408"/>
      <c r="BJ1357" s="408"/>
      <c r="BK1357" s="408"/>
    </row>
    <row r="1358" spans="1:63" s="408" customFormat="1" ht="12.75">
      <c r="A1358" s="410"/>
      <c r="B1358" s="360" t="s">
        <v>366</v>
      </c>
      <c r="C1358" s="676">
        <v>0</v>
      </c>
      <c r="D1358" s="677">
        <v>0</v>
      </c>
      <c r="E1358" s="677">
        <v>4.12</v>
      </c>
      <c r="F1358" s="677">
        <v>0</v>
      </c>
      <c r="G1358" s="677">
        <v>0</v>
      </c>
      <c r="H1358" s="677">
        <v>0</v>
      </c>
      <c r="I1358" s="677">
        <v>0</v>
      </c>
      <c r="J1358" s="677">
        <v>0</v>
      </c>
      <c r="K1358" s="677">
        <v>0</v>
      </c>
      <c r="L1358" s="677">
        <v>0</v>
      </c>
      <c r="M1358" s="677">
        <v>4.12</v>
      </c>
      <c r="N1358" s="678">
        <v>0</v>
      </c>
      <c r="O1358" s="657"/>
      <c r="P1358" s="658"/>
      <c r="Q1358" s="658"/>
      <c r="R1358" s="658"/>
      <c r="S1358" s="658"/>
      <c r="T1358" s="658"/>
      <c r="U1358" s="658"/>
      <c r="V1358" s="658"/>
      <c r="W1358" s="658"/>
      <c r="X1358" s="658"/>
      <c r="Y1358" s="658"/>
      <c r="Z1358" s="659"/>
      <c r="AA1358" s="679">
        <v>9.2389146499999999</v>
      </c>
      <c r="AB1358" s="677">
        <v>0</v>
      </c>
      <c r="AC1358" s="677">
        <v>0</v>
      </c>
      <c r="AD1358" s="658">
        <v>4.12</v>
      </c>
      <c r="AE1358" s="658">
        <v>0</v>
      </c>
      <c r="AF1358" s="658"/>
      <c r="AG1358" s="658"/>
      <c r="AH1358" s="658"/>
      <c r="AI1358" s="658"/>
      <c r="AJ1358" s="658"/>
      <c r="AK1358" s="658"/>
      <c r="AL1358" s="658">
        <v>4.12</v>
      </c>
      <c r="AM1358" s="658">
        <v>0</v>
      </c>
      <c r="AN1358" s="658">
        <v>0</v>
      </c>
      <c r="AO1358" s="658">
        <v>0</v>
      </c>
      <c r="AP1358" s="658">
        <v>0</v>
      </c>
      <c r="AQ1358" s="658">
        <v>0</v>
      </c>
      <c r="AR1358" s="658">
        <v>0</v>
      </c>
      <c r="AS1358" s="658">
        <v>0</v>
      </c>
      <c r="AT1358" s="658">
        <v>4.12</v>
      </c>
      <c r="AU1358" s="658">
        <v>0</v>
      </c>
      <c r="AV1358" s="676"/>
      <c r="AW1358" s="677">
        <v>9.2389146499999999</v>
      </c>
      <c r="AX1358" s="677"/>
      <c r="AY1358" s="677"/>
      <c r="AZ1358" s="677"/>
      <c r="BA1358" s="677">
        <v>9.2389146499999999</v>
      </c>
      <c r="BB1358" s="677"/>
      <c r="BC1358" s="677"/>
      <c r="BD1358" s="677"/>
      <c r="BE1358" s="678">
        <v>9.2389146499999999</v>
      </c>
      <c r="BF1358" s="417"/>
    </row>
    <row r="1359" spans="1:63" s="408" customFormat="1" ht="12.75">
      <c r="A1359" s="410"/>
      <c r="B1359" s="360" t="s">
        <v>367</v>
      </c>
      <c r="C1359" s="676">
        <v>0</v>
      </c>
      <c r="D1359" s="677">
        <v>0</v>
      </c>
      <c r="E1359" s="677">
        <v>1.137</v>
      </c>
      <c r="F1359" s="677">
        <v>0</v>
      </c>
      <c r="G1359" s="677">
        <v>0</v>
      </c>
      <c r="H1359" s="677">
        <v>0</v>
      </c>
      <c r="I1359" s="677">
        <v>0</v>
      </c>
      <c r="J1359" s="677">
        <v>0</v>
      </c>
      <c r="K1359" s="677">
        <v>0</v>
      </c>
      <c r="L1359" s="677">
        <v>0</v>
      </c>
      <c r="M1359" s="677">
        <v>1.137</v>
      </c>
      <c r="N1359" s="678">
        <v>0</v>
      </c>
      <c r="O1359" s="657"/>
      <c r="P1359" s="658"/>
      <c r="Q1359" s="658"/>
      <c r="R1359" s="658"/>
      <c r="S1359" s="658"/>
      <c r="T1359" s="658"/>
      <c r="U1359" s="658"/>
      <c r="V1359" s="658"/>
      <c r="W1359" s="658"/>
      <c r="X1359" s="658"/>
      <c r="Y1359" s="658"/>
      <c r="Z1359" s="659"/>
      <c r="AA1359" s="679">
        <v>1.61540868</v>
      </c>
      <c r="AB1359" s="677">
        <v>0</v>
      </c>
      <c r="AC1359" s="677">
        <v>0</v>
      </c>
      <c r="AD1359" s="658">
        <v>1.137</v>
      </c>
      <c r="AE1359" s="658">
        <v>0</v>
      </c>
      <c r="AF1359" s="658"/>
      <c r="AG1359" s="658"/>
      <c r="AH1359" s="658"/>
      <c r="AI1359" s="658"/>
      <c r="AJ1359" s="658"/>
      <c r="AK1359" s="658"/>
      <c r="AL1359" s="658">
        <v>1.137</v>
      </c>
      <c r="AM1359" s="658">
        <v>0</v>
      </c>
      <c r="AN1359" s="658">
        <v>0</v>
      </c>
      <c r="AO1359" s="658">
        <v>0</v>
      </c>
      <c r="AP1359" s="658">
        <v>0</v>
      </c>
      <c r="AQ1359" s="658">
        <v>0</v>
      </c>
      <c r="AR1359" s="658">
        <v>0</v>
      </c>
      <c r="AS1359" s="658">
        <v>0</v>
      </c>
      <c r="AT1359" s="658">
        <v>1.137</v>
      </c>
      <c r="AU1359" s="658">
        <v>0</v>
      </c>
      <c r="AV1359" s="676"/>
      <c r="AW1359" s="677">
        <v>1.61540868</v>
      </c>
      <c r="AX1359" s="677"/>
      <c r="AY1359" s="677"/>
      <c r="AZ1359" s="677"/>
      <c r="BA1359" s="677">
        <v>1.61540868</v>
      </c>
      <c r="BB1359" s="677"/>
      <c r="BC1359" s="677"/>
      <c r="BD1359" s="677"/>
      <c r="BE1359" s="678">
        <v>1.61540868</v>
      </c>
      <c r="BF1359" s="417"/>
    </row>
    <row r="1360" spans="1:63" s="390" customFormat="1" ht="12.75">
      <c r="A1360" s="410"/>
      <c r="B1360" s="360" t="s">
        <v>368</v>
      </c>
      <c r="C1360" s="676">
        <v>0</v>
      </c>
      <c r="D1360" s="677">
        <v>0</v>
      </c>
      <c r="E1360" s="677">
        <v>0</v>
      </c>
      <c r="F1360" s="677">
        <v>0</v>
      </c>
      <c r="G1360" s="677">
        <v>0</v>
      </c>
      <c r="H1360" s="677">
        <v>0</v>
      </c>
      <c r="I1360" s="677">
        <v>0</v>
      </c>
      <c r="J1360" s="677">
        <v>0</v>
      </c>
      <c r="K1360" s="677">
        <v>0</v>
      </c>
      <c r="L1360" s="677">
        <v>0</v>
      </c>
      <c r="M1360" s="677">
        <v>0</v>
      </c>
      <c r="N1360" s="678">
        <v>0</v>
      </c>
      <c r="O1360" s="657">
        <v>0</v>
      </c>
      <c r="P1360" s="658">
        <v>0</v>
      </c>
      <c r="Q1360" s="658">
        <v>0</v>
      </c>
      <c r="R1360" s="658">
        <v>0</v>
      </c>
      <c r="S1360" s="658">
        <v>0</v>
      </c>
      <c r="T1360" s="658">
        <v>0</v>
      </c>
      <c r="U1360" s="658">
        <v>0</v>
      </c>
      <c r="V1360" s="658">
        <v>0</v>
      </c>
      <c r="W1360" s="658">
        <v>0</v>
      </c>
      <c r="X1360" s="658">
        <v>0</v>
      </c>
      <c r="Y1360" s="658">
        <v>0</v>
      </c>
      <c r="Z1360" s="659">
        <v>0</v>
      </c>
      <c r="AA1360" s="679">
        <v>0</v>
      </c>
      <c r="AB1360" s="677">
        <v>0</v>
      </c>
      <c r="AC1360" s="677">
        <v>0</v>
      </c>
      <c r="AD1360" s="658">
        <v>0</v>
      </c>
      <c r="AE1360" s="658">
        <v>0</v>
      </c>
      <c r="AF1360" s="658"/>
      <c r="AG1360" s="658"/>
      <c r="AH1360" s="658"/>
      <c r="AI1360" s="658"/>
      <c r="AJ1360" s="658"/>
      <c r="AK1360" s="658"/>
      <c r="AL1360" s="658">
        <v>0</v>
      </c>
      <c r="AM1360" s="658">
        <v>0</v>
      </c>
      <c r="AN1360" s="658">
        <v>0</v>
      </c>
      <c r="AO1360" s="658">
        <v>0</v>
      </c>
      <c r="AP1360" s="658">
        <v>0</v>
      </c>
      <c r="AQ1360" s="658">
        <v>0</v>
      </c>
      <c r="AR1360" s="658">
        <v>0</v>
      </c>
      <c r="AS1360" s="658">
        <v>0</v>
      </c>
      <c r="AT1360" s="658">
        <v>0</v>
      </c>
      <c r="AU1360" s="658">
        <v>0</v>
      </c>
      <c r="AV1360" s="676">
        <v>0</v>
      </c>
      <c r="AW1360" s="677">
        <v>0</v>
      </c>
      <c r="AX1360" s="677">
        <v>0</v>
      </c>
      <c r="AY1360" s="677">
        <v>0</v>
      </c>
      <c r="AZ1360" s="677">
        <v>0</v>
      </c>
      <c r="BA1360" s="677">
        <v>0</v>
      </c>
      <c r="BB1360" s="677">
        <v>0</v>
      </c>
      <c r="BC1360" s="677">
        <v>0</v>
      </c>
      <c r="BD1360" s="677">
        <v>0</v>
      </c>
      <c r="BE1360" s="678">
        <v>0</v>
      </c>
      <c r="BF1360" s="417"/>
      <c r="BG1360" s="408"/>
      <c r="BH1360" s="408"/>
      <c r="BI1360" s="408"/>
      <c r="BJ1360" s="408"/>
      <c r="BK1360" s="408"/>
    </row>
    <row r="1361" spans="1:63" s="390" customFormat="1" ht="12.75">
      <c r="A1361" s="410"/>
      <c r="B1361" s="360" t="s">
        <v>369</v>
      </c>
      <c r="C1361" s="676">
        <v>0</v>
      </c>
      <c r="D1361" s="677">
        <v>0</v>
      </c>
      <c r="E1361" s="677">
        <v>0</v>
      </c>
      <c r="F1361" s="677">
        <v>0</v>
      </c>
      <c r="G1361" s="677">
        <v>0</v>
      </c>
      <c r="H1361" s="677">
        <v>0</v>
      </c>
      <c r="I1361" s="677">
        <v>0</v>
      </c>
      <c r="J1361" s="677">
        <v>0</v>
      </c>
      <c r="K1361" s="677">
        <v>0</v>
      </c>
      <c r="L1361" s="677">
        <v>0</v>
      </c>
      <c r="M1361" s="677">
        <v>0</v>
      </c>
      <c r="N1361" s="678">
        <v>0</v>
      </c>
      <c r="O1361" s="657"/>
      <c r="P1361" s="658"/>
      <c r="Q1361" s="658"/>
      <c r="R1361" s="658"/>
      <c r="S1361" s="658"/>
      <c r="T1361" s="658"/>
      <c r="U1361" s="658"/>
      <c r="V1361" s="658"/>
      <c r="W1361" s="658"/>
      <c r="X1361" s="658"/>
      <c r="Y1361" s="658"/>
      <c r="Z1361" s="659"/>
      <c r="AA1361" s="679">
        <v>0</v>
      </c>
      <c r="AB1361" s="677">
        <v>0</v>
      </c>
      <c r="AC1361" s="677">
        <v>0</v>
      </c>
      <c r="AD1361" s="658">
        <v>0</v>
      </c>
      <c r="AE1361" s="658">
        <v>0</v>
      </c>
      <c r="AF1361" s="658"/>
      <c r="AG1361" s="658"/>
      <c r="AH1361" s="658"/>
      <c r="AI1361" s="658"/>
      <c r="AJ1361" s="658"/>
      <c r="AK1361" s="658"/>
      <c r="AL1361" s="658">
        <v>0</v>
      </c>
      <c r="AM1361" s="658">
        <v>0</v>
      </c>
      <c r="AN1361" s="658">
        <v>0</v>
      </c>
      <c r="AO1361" s="658">
        <v>0</v>
      </c>
      <c r="AP1361" s="658">
        <v>0</v>
      </c>
      <c r="AQ1361" s="658">
        <v>0</v>
      </c>
      <c r="AR1361" s="658">
        <v>0</v>
      </c>
      <c r="AS1361" s="658">
        <v>0</v>
      </c>
      <c r="AT1361" s="658">
        <v>0</v>
      </c>
      <c r="AU1361" s="658">
        <v>0</v>
      </c>
      <c r="AV1361" s="676"/>
      <c r="AW1361" s="677">
        <v>0</v>
      </c>
      <c r="AX1361" s="677"/>
      <c r="AY1361" s="677"/>
      <c r="AZ1361" s="677"/>
      <c r="BA1361" s="677"/>
      <c r="BB1361" s="677"/>
      <c r="BC1361" s="677"/>
      <c r="BD1361" s="677"/>
      <c r="BE1361" s="678">
        <v>0</v>
      </c>
      <c r="BF1361" s="417"/>
      <c r="BG1361" s="408"/>
      <c r="BH1361" s="408"/>
      <c r="BI1361" s="408"/>
      <c r="BJ1361" s="408"/>
      <c r="BK1361" s="408"/>
    </row>
    <row r="1362" spans="1:63" s="390" customFormat="1" ht="12.75">
      <c r="A1362" s="410"/>
      <c r="B1362" s="360" t="s">
        <v>370</v>
      </c>
      <c r="C1362" s="676">
        <v>0</v>
      </c>
      <c r="D1362" s="677">
        <v>0</v>
      </c>
      <c r="E1362" s="677">
        <v>0</v>
      </c>
      <c r="F1362" s="677">
        <v>0</v>
      </c>
      <c r="G1362" s="677">
        <v>0</v>
      </c>
      <c r="H1362" s="677">
        <v>0</v>
      </c>
      <c r="I1362" s="677">
        <v>0</v>
      </c>
      <c r="J1362" s="677">
        <v>0</v>
      </c>
      <c r="K1362" s="677">
        <v>0</v>
      </c>
      <c r="L1362" s="677">
        <v>0</v>
      </c>
      <c r="M1362" s="677">
        <v>0</v>
      </c>
      <c r="N1362" s="678">
        <v>0</v>
      </c>
      <c r="O1362" s="657"/>
      <c r="P1362" s="658"/>
      <c r="Q1362" s="658"/>
      <c r="R1362" s="658"/>
      <c r="S1362" s="658"/>
      <c r="T1362" s="658"/>
      <c r="U1362" s="658"/>
      <c r="V1362" s="658"/>
      <c r="W1362" s="658"/>
      <c r="X1362" s="658"/>
      <c r="Y1362" s="658"/>
      <c r="Z1362" s="659"/>
      <c r="AA1362" s="679">
        <v>0</v>
      </c>
      <c r="AB1362" s="677">
        <v>0</v>
      </c>
      <c r="AC1362" s="677">
        <v>0</v>
      </c>
      <c r="AD1362" s="658">
        <v>0</v>
      </c>
      <c r="AE1362" s="658">
        <v>0</v>
      </c>
      <c r="AF1362" s="658"/>
      <c r="AG1362" s="658"/>
      <c r="AH1362" s="658"/>
      <c r="AI1362" s="658"/>
      <c r="AJ1362" s="658"/>
      <c r="AK1362" s="658"/>
      <c r="AL1362" s="658">
        <v>0</v>
      </c>
      <c r="AM1362" s="658">
        <v>0</v>
      </c>
      <c r="AN1362" s="658">
        <v>0</v>
      </c>
      <c r="AO1362" s="658">
        <v>0</v>
      </c>
      <c r="AP1362" s="658">
        <v>0</v>
      </c>
      <c r="AQ1362" s="658">
        <v>0</v>
      </c>
      <c r="AR1362" s="658">
        <v>0</v>
      </c>
      <c r="AS1362" s="658">
        <v>0</v>
      </c>
      <c r="AT1362" s="658">
        <v>0</v>
      </c>
      <c r="AU1362" s="658">
        <v>0</v>
      </c>
      <c r="AV1362" s="676"/>
      <c r="AW1362" s="677">
        <v>0</v>
      </c>
      <c r="AX1362" s="677"/>
      <c r="AY1362" s="677"/>
      <c r="AZ1362" s="677"/>
      <c r="BA1362" s="677"/>
      <c r="BB1362" s="677"/>
      <c r="BC1362" s="677"/>
      <c r="BD1362" s="677"/>
      <c r="BE1362" s="678">
        <v>0</v>
      </c>
      <c r="BF1362" s="417"/>
      <c r="BG1362" s="408"/>
      <c r="BH1362" s="408"/>
      <c r="BI1362" s="408"/>
      <c r="BJ1362" s="408"/>
      <c r="BK1362" s="408"/>
    </row>
    <row r="1363" spans="1:63" s="390" customFormat="1" ht="12.75">
      <c r="A1363" s="410"/>
      <c r="B1363" s="360" t="s">
        <v>371</v>
      </c>
      <c r="C1363" s="676">
        <v>0</v>
      </c>
      <c r="D1363" s="677">
        <v>0</v>
      </c>
      <c r="E1363" s="677">
        <v>0</v>
      </c>
      <c r="F1363" s="677">
        <v>0</v>
      </c>
      <c r="G1363" s="677">
        <v>0</v>
      </c>
      <c r="H1363" s="677">
        <v>0</v>
      </c>
      <c r="I1363" s="677">
        <v>0</v>
      </c>
      <c r="J1363" s="677">
        <v>0</v>
      </c>
      <c r="K1363" s="677">
        <v>0</v>
      </c>
      <c r="L1363" s="677">
        <v>0</v>
      </c>
      <c r="M1363" s="677">
        <v>0</v>
      </c>
      <c r="N1363" s="678">
        <v>0</v>
      </c>
      <c r="O1363" s="657"/>
      <c r="P1363" s="658"/>
      <c r="Q1363" s="658"/>
      <c r="R1363" s="658"/>
      <c r="S1363" s="658"/>
      <c r="T1363" s="658"/>
      <c r="U1363" s="658"/>
      <c r="V1363" s="658"/>
      <c r="W1363" s="658"/>
      <c r="X1363" s="658"/>
      <c r="Y1363" s="658"/>
      <c r="Z1363" s="659"/>
      <c r="AA1363" s="679">
        <v>0</v>
      </c>
      <c r="AB1363" s="677">
        <v>0</v>
      </c>
      <c r="AC1363" s="677">
        <v>0</v>
      </c>
      <c r="AD1363" s="658">
        <v>0</v>
      </c>
      <c r="AE1363" s="658">
        <v>0</v>
      </c>
      <c r="AF1363" s="658"/>
      <c r="AG1363" s="658"/>
      <c r="AH1363" s="658"/>
      <c r="AI1363" s="658"/>
      <c r="AJ1363" s="658"/>
      <c r="AK1363" s="658"/>
      <c r="AL1363" s="658">
        <v>0</v>
      </c>
      <c r="AM1363" s="658">
        <v>0</v>
      </c>
      <c r="AN1363" s="658">
        <v>0</v>
      </c>
      <c r="AO1363" s="658">
        <v>0</v>
      </c>
      <c r="AP1363" s="658">
        <v>0</v>
      </c>
      <c r="AQ1363" s="658">
        <v>0</v>
      </c>
      <c r="AR1363" s="658">
        <v>0</v>
      </c>
      <c r="AS1363" s="658">
        <v>0</v>
      </c>
      <c r="AT1363" s="658">
        <v>0</v>
      </c>
      <c r="AU1363" s="658">
        <v>0</v>
      </c>
      <c r="AV1363" s="676"/>
      <c r="AW1363" s="677">
        <v>0</v>
      </c>
      <c r="AX1363" s="677"/>
      <c r="AY1363" s="677"/>
      <c r="AZ1363" s="677"/>
      <c r="BA1363" s="677"/>
      <c r="BB1363" s="677"/>
      <c r="BC1363" s="677"/>
      <c r="BD1363" s="677"/>
      <c r="BE1363" s="678">
        <v>0</v>
      </c>
      <c r="BF1363" s="417"/>
      <c r="BG1363" s="408"/>
      <c r="BH1363" s="408"/>
      <c r="BI1363" s="408"/>
      <c r="BJ1363" s="408"/>
      <c r="BK1363" s="408"/>
    </row>
    <row r="1364" spans="1:63" s="390" customFormat="1" ht="12.75">
      <c r="A1364" s="410"/>
      <c r="B1364" s="360" t="s">
        <v>372</v>
      </c>
      <c r="C1364" s="676">
        <v>0</v>
      </c>
      <c r="D1364" s="677">
        <v>0</v>
      </c>
      <c r="E1364" s="677">
        <v>0</v>
      </c>
      <c r="F1364" s="677">
        <v>0</v>
      </c>
      <c r="G1364" s="677">
        <v>0</v>
      </c>
      <c r="H1364" s="677">
        <v>0</v>
      </c>
      <c r="I1364" s="677">
        <v>0</v>
      </c>
      <c r="J1364" s="677">
        <v>0</v>
      </c>
      <c r="K1364" s="677">
        <v>0</v>
      </c>
      <c r="L1364" s="677">
        <v>0</v>
      </c>
      <c r="M1364" s="677">
        <v>0</v>
      </c>
      <c r="N1364" s="678">
        <v>0</v>
      </c>
      <c r="O1364" s="657"/>
      <c r="P1364" s="658"/>
      <c r="Q1364" s="658"/>
      <c r="R1364" s="658"/>
      <c r="S1364" s="658"/>
      <c r="T1364" s="658"/>
      <c r="U1364" s="658"/>
      <c r="V1364" s="658"/>
      <c r="W1364" s="658"/>
      <c r="X1364" s="658"/>
      <c r="Y1364" s="658"/>
      <c r="Z1364" s="659"/>
      <c r="AA1364" s="679">
        <v>0</v>
      </c>
      <c r="AB1364" s="677">
        <v>0</v>
      </c>
      <c r="AC1364" s="677">
        <v>0</v>
      </c>
      <c r="AD1364" s="658">
        <v>0</v>
      </c>
      <c r="AE1364" s="658">
        <v>0</v>
      </c>
      <c r="AF1364" s="658"/>
      <c r="AG1364" s="658"/>
      <c r="AH1364" s="658"/>
      <c r="AI1364" s="658"/>
      <c r="AJ1364" s="658"/>
      <c r="AK1364" s="658"/>
      <c r="AL1364" s="658">
        <v>0</v>
      </c>
      <c r="AM1364" s="658">
        <v>0</v>
      </c>
      <c r="AN1364" s="658">
        <v>0</v>
      </c>
      <c r="AO1364" s="658">
        <v>0</v>
      </c>
      <c r="AP1364" s="658">
        <v>0</v>
      </c>
      <c r="AQ1364" s="658">
        <v>0</v>
      </c>
      <c r="AR1364" s="658">
        <v>0</v>
      </c>
      <c r="AS1364" s="658">
        <v>0</v>
      </c>
      <c r="AT1364" s="658">
        <v>0</v>
      </c>
      <c r="AU1364" s="658">
        <v>0</v>
      </c>
      <c r="AV1364" s="676"/>
      <c r="AW1364" s="677">
        <v>0</v>
      </c>
      <c r="AX1364" s="677"/>
      <c r="AY1364" s="677"/>
      <c r="AZ1364" s="677"/>
      <c r="BA1364" s="677"/>
      <c r="BB1364" s="677"/>
      <c r="BC1364" s="677"/>
      <c r="BD1364" s="677"/>
      <c r="BE1364" s="678">
        <v>0</v>
      </c>
      <c r="BF1364" s="417"/>
      <c r="BG1364" s="408"/>
      <c r="BH1364" s="408"/>
      <c r="BI1364" s="408"/>
      <c r="BJ1364" s="408"/>
      <c r="BK1364" s="408"/>
    </row>
    <row r="1365" spans="1:63" s="390" customFormat="1" ht="12.75">
      <c r="A1365" s="410"/>
      <c r="B1365" s="360" t="s">
        <v>373</v>
      </c>
      <c r="C1365" s="676">
        <v>0</v>
      </c>
      <c r="D1365" s="677">
        <v>0</v>
      </c>
      <c r="E1365" s="677">
        <v>0</v>
      </c>
      <c r="F1365" s="677">
        <v>0.16</v>
      </c>
      <c r="G1365" s="677">
        <v>0</v>
      </c>
      <c r="H1365" s="677">
        <v>0</v>
      </c>
      <c r="I1365" s="677">
        <v>0</v>
      </c>
      <c r="J1365" s="677">
        <v>0</v>
      </c>
      <c r="K1365" s="677">
        <v>0</v>
      </c>
      <c r="L1365" s="677">
        <v>0</v>
      </c>
      <c r="M1365" s="677">
        <v>0</v>
      </c>
      <c r="N1365" s="678">
        <v>0.16</v>
      </c>
      <c r="O1365" s="657">
        <v>0</v>
      </c>
      <c r="P1365" s="658">
        <v>0</v>
      </c>
      <c r="Q1365" s="658">
        <v>0</v>
      </c>
      <c r="R1365" s="658">
        <v>0</v>
      </c>
      <c r="S1365" s="658">
        <v>0</v>
      </c>
      <c r="T1365" s="658">
        <v>0</v>
      </c>
      <c r="U1365" s="658">
        <v>0</v>
      </c>
      <c r="V1365" s="658">
        <v>0</v>
      </c>
      <c r="W1365" s="658">
        <v>0</v>
      </c>
      <c r="X1365" s="658">
        <v>0</v>
      </c>
      <c r="Y1365" s="658">
        <v>0</v>
      </c>
      <c r="Z1365" s="659">
        <v>0</v>
      </c>
      <c r="AA1365" s="679">
        <v>2.5752432500000002</v>
      </c>
      <c r="AB1365" s="677">
        <v>0</v>
      </c>
      <c r="AC1365" s="677">
        <v>0</v>
      </c>
      <c r="AD1365" s="658">
        <v>0</v>
      </c>
      <c r="AE1365" s="658">
        <v>0.16</v>
      </c>
      <c r="AF1365" s="658"/>
      <c r="AG1365" s="658"/>
      <c r="AH1365" s="658"/>
      <c r="AI1365" s="658"/>
      <c r="AJ1365" s="658"/>
      <c r="AK1365" s="658"/>
      <c r="AL1365" s="658">
        <v>0</v>
      </c>
      <c r="AM1365" s="658">
        <v>0.16</v>
      </c>
      <c r="AN1365" s="658">
        <v>0</v>
      </c>
      <c r="AO1365" s="658">
        <v>0</v>
      </c>
      <c r="AP1365" s="658">
        <v>0</v>
      </c>
      <c r="AQ1365" s="658">
        <v>0</v>
      </c>
      <c r="AR1365" s="658">
        <v>0</v>
      </c>
      <c r="AS1365" s="658">
        <v>0</v>
      </c>
      <c r="AT1365" s="658">
        <v>0</v>
      </c>
      <c r="AU1365" s="658">
        <v>0.16</v>
      </c>
      <c r="AV1365" s="676">
        <v>0</v>
      </c>
      <c r="AW1365" s="677">
        <v>2.5752432500000002</v>
      </c>
      <c r="AX1365" s="677">
        <v>0</v>
      </c>
      <c r="AY1365" s="677">
        <v>0</v>
      </c>
      <c r="AZ1365" s="677">
        <v>0</v>
      </c>
      <c r="BA1365" s="677">
        <v>2.5752432500000002</v>
      </c>
      <c r="BB1365" s="677">
        <v>0</v>
      </c>
      <c r="BC1365" s="677">
        <v>0</v>
      </c>
      <c r="BD1365" s="677">
        <v>0</v>
      </c>
      <c r="BE1365" s="678">
        <v>2.5752432500000002</v>
      </c>
      <c r="BF1365" s="417"/>
      <c r="BG1365" s="408"/>
      <c r="BH1365" s="408"/>
      <c r="BI1365" s="408"/>
      <c r="BJ1365" s="408"/>
      <c r="BK1365" s="408"/>
    </row>
    <row r="1366" spans="1:63" s="390" customFormat="1" ht="12.75">
      <c r="A1366" s="410"/>
      <c r="B1366" s="360" t="s">
        <v>374</v>
      </c>
      <c r="C1366" s="676">
        <v>0</v>
      </c>
      <c r="D1366" s="677">
        <v>0</v>
      </c>
      <c r="E1366" s="677">
        <v>0</v>
      </c>
      <c r="F1366" s="677">
        <v>0</v>
      </c>
      <c r="G1366" s="677">
        <v>0</v>
      </c>
      <c r="H1366" s="677">
        <v>0</v>
      </c>
      <c r="I1366" s="677">
        <v>0</v>
      </c>
      <c r="J1366" s="677">
        <v>0</v>
      </c>
      <c r="K1366" s="677">
        <v>0</v>
      </c>
      <c r="L1366" s="677">
        <v>0</v>
      </c>
      <c r="M1366" s="677">
        <v>0</v>
      </c>
      <c r="N1366" s="678">
        <v>0</v>
      </c>
      <c r="O1366" s="657"/>
      <c r="P1366" s="658"/>
      <c r="Q1366" s="658"/>
      <c r="R1366" s="658"/>
      <c r="S1366" s="658"/>
      <c r="T1366" s="658"/>
      <c r="U1366" s="658"/>
      <c r="V1366" s="658"/>
      <c r="W1366" s="658"/>
      <c r="X1366" s="658"/>
      <c r="Y1366" s="658"/>
      <c r="Z1366" s="659"/>
      <c r="AA1366" s="679">
        <v>0</v>
      </c>
      <c r="AB1366" s="677">
        <v>0</v>
      </c>
      <c r="AC1366" s="677">
        <v>0</v>
      </c>
      <c r="AD1366" s="658">
        <v>0</v>
      </c>
      <c r="AE1366" s="658">
        <v>0</v>
      </c>
      <c r="AF1366" s="658"/>
      <c r="AG1366" s="658"/>
      <c r="AH1366" s="658"/>
      <c r="AI1366" s="658"/>
      <c r="AJ1366" s="658"/>
      <c r="AK1366" s="658"/>
      <c r="AL1366" s="658">
        <v>0</v>
      </c>
      <c r="AM1366" s="658">
        <v>0</v>
      </c>
      <c r="AN1366" s="658">
        <v>0</v>
      </c>
      <c r="AO1366" s="658">
        <v>0</v>
      </c>
      <c r="AP1366" s="658">
        <v>0</v>
      </c>
      <c r="AQ1366" s="658">
        <v>0</v>
      </c>
      <c r="AR1366" s="658">
        <v>0</v>
      </c>
      <c r="AS1366" s="658">
        <v>0</v>
      </c>
      <c r="AT1366" s="658">
        <v>0</v>
      </c>
      <c r="AU1366" s="658">
        <v>0</v>
      </c>
      <c r="AV1366" s="676"/>
      <c r="AW1366" s="677">
        <v>0</v>
      </c>
      <c r="AX1366" s="677"/>
      <c r="AY1366" s="677"/>
      <c r="AZ1366" s="677"/>
      <c r="BA1366" s="677"/>
      <c r="BB1366" s="677"/>
      <c r="BC1366" s="677"/>
      <c r="BD1366" s="677"/>
      <c r="BE1366" s="678">
        <v>0</v>
      </c>
      <c r="BF1366" s="417"/>
      <c r="BG1366" s="408"/>
      <c r="BH1366" s="408"/>
      <c r="BI1366" s="408"/>
      <c r="BJ1366" s="408"/>
      <c r="BK1366" s="408"/>
    </row>
    <row r="1367" spans="1:63" s="390" customFormat="1" ht="12.75">
      <c r="A1367" s="410"/>
      <c r="B1367" s="360" t="s">
        <v>375</v>
      </c>
      <c r="C1367" s="676">
        <v>0</v>
      </c>
      <c r="D1367" s="677">
        <v>0</v>
      </c>
      <c r="E1367" s="677">
        <v>0</v>
      </c>
      <c r="F1367" s="677">
        <v>0</v>
      </c>
      <c r="G1367" s="677">
        <v>0</v>
      </c>
      <c r="H1367" s="677">
        <v>0</v>
      </c>
      <c r="I1367" s="677">
        <v>0</v>
      </c>
      <c r="J1367" s="677">
        <v>0</v>
      </c>
      <c r="K1367" s="677">
        <v>0</v>
      </c>
      <c r="L1367" s="677">
        <v>0</v>
      </c>
      <c r="M1367" s="677">
        <v>0</v>
      </c>
      <c r="N1367" s="678">
        <v>0</v>
      </c>
      <c r="O1367" s="657"/>
      <c r="P1367" s="658"/>
      <c r="Q1367" s="658"/>
      <c r="R1367" s="658"/>
      <c r="S1367" s="658"/>
      <c r="T1367" s="658"/>
      <c r="U1367" s="658"/>
      <c r="V1367" s="658"/>
      <c r="W1367" s="658"/>
      <c r="X1367" s="658"/>
      <c r="Y1367" s="658"/>
      <c r="Z1367" s="659"/>
      <c r="AA1367" s="679">
        <v>0</v>
      </c>
      <c r="AB1367" s="677">
        <v>0</v>
      </c>
      <c r="AC1367" s="677">
        <v>0</v>
      </c>
      <c r="AD1367" s="658">
        <v>0</v>
      </c>
      <c r="AE1367" s="658">
        <v>0</v>
      </c>
      <c r="AF1367" s="658"/>
      <c r="AG1367" s="658"/>
      <c r="AH1367" s="658"/>
      <c r="AI1367" s="658"/>
      <c r="AJ1367" s="658"/>
      <c r="AK1367" s="658"/>
      <c r="AL1367" s="658">
        <v>0</v>
      </c>
      <c r="AM1367" s="658">
        <v>0</v>
      </c>
      <c r="AN1367" s="658">
        <v>0</v>
      </c>
      <c r="AO1367" s="658">
        <v>0</v>
      </c>
      <c r="AP1367" s="658">
        <v>0</v>
      </c>
      <c r="AQ1367" s="658">
        <v>0</v>
      </c>
      <c r="AR1367" s="658">
        <v>0</v>
      </c>
      <c r="AS1367" s="658">
        <v>0</v>
      </c>
      <c r="AT1367" s="658">
        <v>0</v>
      </c>
      <c r="AU1367" s="658">
        <v>0</v>
      </c>
      <c r="AV1367" s="676"/>
      <c r="AW1367" s="677">
        <v>0</v>
      </c>
      <c r="AX1367" s="677"/>
      <c r="AY1367" s="677"/>
      <c r="AZ1367" s="677"/>
      <c r="BA1367" s="677"/>
      <c r="BB1367" s="677"/>
      <c r="BC1367" s="677"/>
      <c r="BD1367" s="677"/>
      <c r="BE1367" s="678">
        <v>0</v>
      </c>
      <c r="BF1367" s="417"/>
      <c r="BG1367" s="408"/>
      <c r="BH1367" s="408"/>
      <c r="BI1367" s="408"/>
      <c r="BJ1367" s="408"/>
      <c r="BK1367" s="408"/>
    </row>
    <row r="1368" spans="1:63" s="408" customFormat="1" ht="12.75">
      <c r="A1368" s="410"/>
      <c r="B1368" s="360" t="s">
        <v>376</v>
      </c>
      <c r="C1368" s="676">
        <v>0</v>
      </c>
      <c r="D1368" s="677">
        <v>0</v>
      </c>
      <c r="E1368" s="677">
        <v>0</v>
      </c>
      <c r="F1368" s="677">
        <v>0.16</v>
      </c>
      <c r="G1368" s="677">
        <v>0</v>
      </c>
      <c r="H1368" s="677">
        <v>0</v>
      </c>
      <c r="I1368" s="677">
        <v>0</v>
      </c>
      <c r="J1368" s="677">
        <v>0</v>
      </c>
      <c r="K1368" s="677">
        <v>0</v>
      </c>
      <c r="L1368" s="677">
        <v>0</v>
      </c>
      <c r="M1368" s="677">
        <v>0</v>
      </c>
      <c r="N1368" s="678">
        <v>0.16</v>
      </c>
      <c r="O1368" s="657"/>
      <c r="P1368" s="658"/>
      <c r="Q1368" s="658"/>
      <c r="R1368" s="658"/>
      <c r="S1368" s="658"/>
      <c r="T1368" s="658"/>
      <c r="U1368" s="658"/>
      <c r="V1368" s="658"/>
      <c r="W1368" s="658"/>
      <c r="X1368" s="658"/>
      <c r="Y1368" s="658"/>
      <c r="Z1368" s="659"/>
      <c r="AA1368" s="679">
        <v>2.5752432500000002</v>
      </c>
      <c r="AB1368" s="677">
        <v>0</v>
      </c>
      <c r="AC1368" s="677">
        <v>0</v>
      </c>
      <c r="AD1368" s="658">
        <v>0</v>
      </c>
      <c r="AE1368" s="658">
        <v>0.16</v>
      </c>
      <c r="AF1368" s="658"/>
      <c r="AG1368" s="658"/>
      <c r="AH1368" s="658"/>
      <c r="AI1368" s="658"/>
      <c r="AJ1368" s="658"/>
      <c r="AK1368" s="658"/>
      <c r="AL1368" s="658">
        <v>0</v>
      </c>
      <c r="AM1368" s="658">
        <v>0.16</v>
      </c>
      <c r="AN1368" s="658">
        <v>0</v>
      </c>
      <c r="AO1368" s="658">
        <v>0</v>
      </c>
      <c r="AP1368" s="658">
        <v>0</v>
      </c>
      <c r="AQ1368" s="658">
        <v>0</v>
      </c>
      <c r="AR1368" s="658">
        <v>0</v>
      </c>
      <c r="AS1368" s="658">
        <v>0</v>
      </c>
      <c r="AT1368" s="658">
        <v>0</v>
      </c>
      <c r="AU1368" s="658">
        <v>0.16</v>
      </c>
      <c r="AV1368" s="676"/>
      <c r="AW1368" s="677">
        <v>2.5752432500000002</v>
      </c>
      <c r="AX1368" s="677"/>
      <c r="AY1368" s="677"/>
      <c r="AZ1368" s="677"/>
      <c r="BA1368" s="677">
        <v>2.5752432500000002</v>
      </c>
      <c r="BB1368" s="677"/>
      <c r="BC1368" s="677"/>
      <c r="BD1368" s="677"/>
      <c r="BE1368" s="678">
        <v>2.5752432500000002</v>
      </c>
      <c r="BF1368" s="417"/>
    </row>
    <row r="1369" spans="1:63" s="390" customFormat="1" ht="12.75">
      <c r="A1369" s="410"/>
      <c r="B1369" s="360" t="s">
        <v>377</v>
      </c>
      <c r="C1369" s="676">
        <v>0</v>
      </c>
      <c r="D1369" s="677">
        <v>0</v>
      </c>
      <c r="E1369" s="677">
        <v>0</v>
      </c>
      <c r="F1369" s="677">
        <v>0</v>
      </c>
      <c r="G1369" s="677">
        <v>0</v>
      </c>
      <c r="H1369" s="677">
        <v>0</v>
      </c>
      <c r="I1369" s="677">
        <v>0</v>
      </c>
      <c r="J1369" s="677">
        <v>0</v>
      </c>
      <c r="K1369" s="677">
        <v>0</v>
      </c>
      <c r="L1369" s="677">
        <v>0</v>
      </c>
      <c r="M1369" s="677">
        <v>0</v>
      </c>
      <c r="N1369" s="678">
        <v>0</v>
      </c>
      <c r="O1369" s="657"/>
      <c r="P1369" s="658"/>
      <c r="Q1369" s="658"/>
      <c r="R1369" s="658"/>
      <c r="S1369" s="658"/>
      <c r="T1369" s="658"/>
      <c r="U1369" s="658"/>
      <c r="V1369" s="658"/>
      <c r="W1369" s="658"/>
      <c r="X1369" s="658"/>
      <c r="Y1369" s="658"/>
      <c r="Z1369" s="659"/>
      <c r="AA1369" s="679">
        <v>0</v>
      </c>
      <c r="AB1369" s="677">
        <v>0</v>
      </c>
      <c r="AC1369" s="677">
        <v>0</v>
      </c>
      <c r="AD1369" s="658">
        <v>0</v>
      </c>
      <c r="AE1369" s="658">
        <v>0</v>
      </c>
      <c r="AF1369" s="658"/>
      <c r="AG1369" s="658"/>
      <c r="AH1369" s="658"/>
      <c r="AI1369" s="658"/>
      <c r="AJ1369" s="658"/>
      <c r="AK1369" s="658"/>
      <c r="AL1369" s="658">
        <v>0</v>
      </c>
      <c r="AM1369" s="658">
        <v>0</v>
      </c>
      <c r="AN1369" s="658">
        <v>0</v>
      </c>
      <c r="AO1369" s="658">
        <v>0</v>
      </c>
      <c r="AP1369" s="658">
        <v>0</v>
      </c>
      <c r="AQ1369" s="658">
        <v>0</v>
      </c>
      <c r="AR1369" s="658">
        <v>0</v>
      </c>
      <c r="AS1369" s="658">
        <v>0</v>
      </c>
      <c r="AT1369" s="658">
        <v>0</v>
      </c>
      <c r="AU1369" s="658">
        <v>0</v>
      </c>
      <c r="AV1369" s="676"/>
      <c r="AW1369" s="677">
        <v>0</v>
      </c>
      <c r="AX1369" s="677"/>
      <c r="AY1369" s="677"/>
      <c r="AZ1369" s="677"/>
      <c r="BA1369" s="677"/>
      <c r="BB1369" s="677"/>
      <c r="BC1369" s="677"/>
      <c r="BD1369" s="677"/>
      <c r="BE1369" s="678">
        <v>0</v>
      </c>
      <c r="BF1369" s="417"/>
      <c r="BG1369" s="408"/>
      <c r="BH1369" s="408"/>
      <c r="BI1369" s="408"/>
      <c r="BJ1369" s="408"/>
      <c r="BK1369" s="408"/>
    </row>
    <row r="1370" spans="1:63" s="390" customFormat="1" ht="12.75">
      <c r="A1370" s="410"/>
      <c r="B1370" s="360" t="s">
        <v>67</v>
      </c>
      <c r="C1370" s="676">
        <v>0</v>
      </c>
      <c r="D1370" s="677">
        <v>0</v>
      </c>
      <c r="E1370" s="677">
        <v>0</v>
      </c>
      <c r="F1370" s="677">
        <v>0</v>
      </c>
      <c r="G1370" s="677">
        <v>0</v>
      </c>
      <c r="H1370" s="677">
        <v>0</v>
      </c>
      <c r="I1370" s="677">
        <v>0</v>
      </c>
      <c r="J1370" s="677">
        <v>0</v>
      </c>
      <c r="K1370" s="677">
        <v>0</v>
      </c>
      <c r="L1370" s="677">
        <v>0</v>
      </c>
      <c r="M1370" s="677">
        <v>0</v>
      </c>
      <c r="N1370" s="678">
        <v>0</v>
      </c>
      <c r="O1370" s="657"/>
      <c r="P1370" s="658"/>
      <c r="Q1370" s="658"/>
      <c r="R1370" s="658"/>
      <c r="S1370" s="658"/>
      <c r="T1370" s="658"/>
      <c r="U1370" s="658"/>
      <c r="V1370" s="658"/>
      <c r="W1370" s="658"/>
      <c r="X1370" s="658"/>
      <c r="Y1370" s="658"/>
      <c r="Z1370" s="659"/>
      <c r="AA1370" s="679">
        <v>0</v>
      </c>
      <c r="AB1370" s="677">
        <v>0</v>
      </c>
      <c r="AC1370" s="677">
        <v>0</v>
      </c>
      <c r="AD1370" s="658">
        <v>0</v>
      </c>
      <c r="AE1370" s="658">
        <v>0</v>
      </c>
      <c r="AF1370" s="658"/>
      <c r="AG1370" s="658"/>
      <c r="AH1370" s="658"/>
      <c r="AI1370" s="658"/>
      <c r="AJ1370" s="658"/>
      <c r="AK1370" s="658"/>
      <c r="AL1370" s="658">
        <v>0</v>
      </c>
      <c r="AM1370" s="658">
        <v>0</v>
      </c>
      <c r="AN1370" s="658">
        <v>0</v>
      </c>
      <c r="AO1370" s="658">
        <v>0</v>
      </c>
      <c r="AP1370" s="658">
        <v>0</v>
      </c>
      <c r="AQ1370" s="658">
        <v>0</v>
      </c>
      <c r="AR1370" s="658">
        <v>0</v>
      </c>
      <c r="AS1370" s="658">
        <v>0</v>
      </c>
      <c r="AT1370" s="658">
        <v>0</v>
      </c>
      <c r="AU1370" s="658">
        <v>0</v>
      </c>
      <c r="AV1370" s="676"/>
      <c r="AW1370" s="677"/>
      <c r="AX1370" s="677"/>
      <c r="AY1370" s="677"/>
      <c r="AZ1370" s="677"/>
      <c r="BA1370" s="677"/>
      <c r="BB1370" s="677"/>
      <c r="BC1370" s="677"/>
      <c r="BD1370" s="677"/>
      <c r="BE1370" s="678">
        <v>0</v>
      </c>
      <c r="BF1370" s="417"/>
      <c r="BG1370" s="408"/>
      <c r="BH1370" s="408"/>
      <c r="BI1370" s="408"/>
      <c r="BJ1370" s="408"/>
      <c r="BK1370" s="408"/>
    </row>
    <row r="1371" spans="1:63" s="433" customFormat="1" ht="25.5">
      <c r="A1371" s="411">
        <v>56</v>
      </c>
      <c r="B1371" s="670" t="s">
        <v>129</v>
      </c>
      <c r="C1371" s="657">
        <v>0</v>
      </c>
      <c r="D1371" s="658">
        <v>0</v>
      </c>
      <c r="E1371" s="658">
        <v>0</v>
      </c>
      <c r="F1371" s="658">
        <v>0</v>
      </c>
      <c r="G1371" s="658">
        <v>32.634999999999998</v>
      </c>
      <c r="H1371" s="658">
        <v>2.62</v>
      </c>
      <c r="I1371" s="658">
        <v>0</v>
      </c>
      <c r="J1371" s="658">
        <v>0</v>
      </c>
      <c r="K1371" s="658">
        <v>0</v>
      </c>
      <c r="L1371" s="658">
        <v>0</v>
      </c>
      <c r="M1371" s="658">
        <v>32.634999999999998</v>
      </c>
      <c r="N1371" s="659">
        <v>2.62</v>
      </c>
      <c r="O1371" s="689">
        <v>0</v>
      </c>
      <c r="P1371" s="690">
        <v>0</v>
      </c>
      <c r="Q1371" s="690">
        <v>0</v>
      </c>
      <c r="R1371" s="690">
        <v>0</v>
      </c>
      <c r="S1371" s="690">
        <v>0</v>
      </c>
      <c r="T1371" s="690">
        <v>0</v>
      </c>
      <c r="U1371" s="690">
        <v>0</v>
      </c>
      <c r="V1371" s="690">
        <v>0</v>
      </c>
      <c r="W1371" s="690">
        <v>0</v>
      </c>
      <c r="X1371" s="690">
        <v>0</v>
      </c>
      <c r="Y1371" s="690">
        <v>0</v>
      </c>
      <c r="Z1371" s="691">
        <v>0</v>
      </c>
      <c r="AA1371" s="674">
        <v>96.008474570000004</v>
      </c>
      <c r="AB1371" s="677">
        <v>0</v>
      </c>
      <c r="AC1371" s="677">
        <v>0</v>
      </c>
      <c r="AD1371" s="690">
        <v>0</v>
      </c>
      <c r="AE1371" s="690">
        <v>0</v>
      </c>
      <c r="AF1371" s="690"/>
      <c r="AG1371" s="690"/>
      <c r="AH1371" s="690"/>
      <c r="AI1371" s="690"/>
      <c r="AJ1371" s="690"/>
      <c r="AK1371" s="690"/>
      <c r="AL1371" s="690"/>
      <c r="AM1371" s="690"/>
      <c r="AN1371" s="690">
        <v>32.634999999999998</v>
      </c>
      <c r="AO1371" s="690">
        <v>2.62</v>
      </c>
      <c r="AP1371" s="690">
        <v>0</v>
      </c>
      <c r="AQ1371" s="690">
        <v>0</v>
      </c>
      <c r="AR1371" s="690">
        <v>0</v>
      </c>
      <c r="AS1371" s="690">
        <v>0</v>
      </c>
      <c r="AT1371" s="690">
        <v>32.634999999999998</v>
      </c>
      <c r="AU1371" s="690">
        <v>2.62</v>
      </c>
      <c r="AV1371" s="657">
        <v>0</v>
      </c>
      <c r="AW1371" s="658">
        <v>0</v>
      </c>
      <c r="AX1371" s="658">
        <v>0</v>
      </c>
      <c r="AY1371" s="658">
        <v>0</v>
      </c>
      <c r="AZ1371" s="658">
        <v>0</v>
      </c>
      <c r="BA1371" s="658">
        <v>0</v>
      </c>
      <c r="BB1371" s="658">
        <v>96.008474570000004</v>
      </c>
      <c r="BC1371" s="658">
        <v>0</v>
      </c>
      <c r="BD1371" s="658">
        <v>0</v>
      </c>
      <c r="BE1371" s="673">
        <v>96.008474570000004</v>
      </c>
      <c r="BF1371" s="417"/>
      <c r="BG1371" s="416"/>
      <c r="BH1371" s="416"/>
      <c r="BI1371" s="416"/>
      <c r="BJ1371" s="416"/>
      <c r="BK1371" s="416"/>
    </row>
    <row r="1372" spans="1:63" s="390" customFormat="1" ht="12.75">
      <c r="A1372" s="410"/>
      <c r="B1372" s="360" t="s">
        <v>361</v>
      </c>
      <c r="C1372" s="676">
        <v>0</v>
      </c>
      <c r="D1372" s="677">
        <v>0</v>
      </c>
      <c r="E1372" s="677">
        <v>0</v>
      </c>
      <c r="F1372" s="677">
        <v>0</v>
      </c>
      <c r="G1372" s="677">
        <v>32.634999999999998</v>
      </c>
      <c r="H1372" s="677">
        <v>2.62</v>
      </c>
      <c r="I1372" s="677">
        <v>0</v>
      </c>
      <c r="J1372" s="677">
        <v>0</v>
      </c>
      <c r="K1372" s="677">
        <v>0</v>
      </c>
      <c r="L1372" s="677">
        <v>0</v>
      </c>
      <c r="M1372" s="677">
        <v>32.634999999999998</v>
      </c>
      <c r="N1372" s="678">
        <v>2.62</v>
      </c>
      <c r="O1372" s="657">
        <v>0</v>
      </c>
      <c r="P1372" s="658">
        <v>0</v>
      </c>
      <c r="Q1372" s="658">
        <v>0</v>
      </c>
      <c r="R1372" s="658">
        <v>0</v>
      </c>
      <c r="S1372" s="658">
        <v>0</v>
      </c>
      <c r="T1372" s="658">
        <v>0</v>
      </c>
      <c r="U1372" s="658">
        <v>0</v>
      </c>
      <c r="V1372" s="658">
        <v>0</v>
      </c>
      <c r="W1372" s="658">
        <v>0</v>
      </c>
      <c r="X1372" s="658">
        <v>0</v>
      </c>
      <c r="Y1372" s="658">
        <v>0</v>
      </c>
      <c r="Z1372" s="659">
        <v>0</v>
      </c>
      <c r="AA1372" s="679">
        <v>96.008474570000004</v>
      </c>
      <c r="AB1372" s="677">
        <v>0</v>
      </c>
      <c r="AC1372" s="677">
        <v>0</v>
      </c>
      <c r="AD1372" s="658">
        <v>0</v>
      </c>
      <c r="AE1372" s="658">
        <v>0</v>
      </c>
      <c r="AF1372" s="658"/>
      <c r="AG1372" s="658"/>
      <c r="AH1372" s="658"/>
      <c r="AI1372" s="658"/>
      <c r="AJ1372" s="658"/>
      <c r="AK1372" s="658"/>
      <c r="AL1372" s="658"/>
      <c r="AM1372" s="658"/>
      <c r="AN1372" s="658">
        <v>32.634999999999998</v>
      </c>
      <c r="AO1372" s="658">
        <v>2.62</v>
      </c>
      <c r="AP1372" s="658">
        <v>0</v>
      </c>
      <c r="AQ1372" s="658">
        <v>0</v>
      </c>
      <c r="AR1372" s="658">
        <v>0</v>
      </c>
      <c r="AS1372" s="658">
        <v>0</v>
      </c>
      <c r="AT1372" s="658">
        <v>32.634999999999998</v>
      </c>
      <c r="AU1372" s="658">
        <v>2.62</v>
      </c>
      <c r="AV1372" s="676">
        <v>0</v>
      </c>
      <c r="AW1372" s="677">
        <v>0</v>
      </c>
      <c r="AX1372" s="677">
        <v>0</v>
      </c>
      <c r="AY1372" s="677">
        <v>0</v>
      </c>
      <c r="AZ1372" s="677">
        <v>0</v>
      </c>
      <c r="BA1372" s="677">
        <v>0</v>
      </c>
      <c r="BB1372" s="677">
        <v>96.008474570000004</v>
      </c>
      <c r="BC1372" s="677">
        <v>0</v>
      </c>
      <c r="BD1372" s="677">
        <v>0</v>
      </c>
      <c r="BE1372" s="678">
        <v>96.008474570000004</v>
      </c>
      <c r="BF1372" s="417"/>
      <c r="BG1372" s="408"/>
      <c r="BH1372" s="408"/>
      <c r="BI1372" s="408"/>
      <c r="BJ1372" s="408"/>
      <c r="BK1372" s="408"/>
    </row>
    <row r="1373" spans="1:63" s="390" customFormat="1" ht="12.75">
      <c r="A1373" s="410"/>
      <c r="B1373" s="360" t="s">
        <v>362</v>
      </c>
      <c r="C1373" s="676">
        <v>0</v>
      </c>
      <c r="D1373" s="677">
        <v>0</v>
      </c>
      <c r="E1373" s="677">
        <v>0</v>
      </c>
      <c r="F1373" s="677">
        <v>0</v>
      </c>
      <c r="G1373" s="677">
        <v>32.634999999999998</v>
      </c>
      <c r="H1373" s="677">
        <v>0</v>
      </c>
      <c r="I1373" s="677">
        <v>0</v>
      </c>
      <c r="J1373" s="677">
        <v>0</v>
      </c>
      <c r="K1373" s="677">
        <v>0</v>
      </c>
      <c r="L1373" s="677">
        <v>0</v>
      </c>
      <c r="M1373" s="677">
        <v>32.634999999999998</v>
      </c>
      <c r="N1373" s="678">
        <v>0</v>
      </c>
      <c r="O1373" s="657">
        <v>0</v>
      </c>
      <c r="P1373" s="658">
        <v>0</v>
      </c>
      <c r="Q1373" s="658">
        <v>0</v>
      </c>
      <c r="R1373" s="658">
        <v>0</v>
      </c>
      <c r="S1373" s="658">
        <v>0</v>
      </c>
      <c r="T1373" s="658">
        <v>0</v>
      </c>
      <c r="U1373" s="658">
        <v>0</v>
      </c>
      <c r="V1373" s="658">
        <v>0</v>
      </c>
      <c r="W1373" s="658">
        <v>0</v>
      </c>
      <c r="X1373" s="658">
        <v>0</v>
      </c>
      <c r="Y1373" s="658">
        <v>0</v>
      </c>
      <c r="Z1373" s="659">
        <v>0</v>
      </c>
      <c r="AA1373" s="679">
        <v>78.694583390000005</v>
      </c>
      <c r="AB1373" s="677">
        <v>0</v>
      </c>
      <c r="AC1373" s="677">
        <v>0</v>
      </c>
      <c r="AD1373" s="658">
        <v>0</v>
      </c>
      <c r="AE1373" s="658">
        <v>0</v>
      </c>
      <c r="AF1373" s="658"/>
      <c r="AG1373" s="658"/>
      <c r="AH1373" s="658"/>
      <c r="AI1373" s="658"/>
      <c r="AJ1373" s="658"/>
      <c r="AK1373" s="658"/>
      <c r="AL1373" s="658"/>
      <c r="AM1373" s="658"/>
      <c r="AN1373" s="658">
        <v>32.634999999999998</v>
      </c>
      <c r="AO1373" s="658">
        <v>0</v>
      </c>
      <c r="AP1373" s="658">
        <v>0</v>
      </c>
      <c r="AQ1373" s="658">
        <v>0</v>
      </c>
      <c r="AR1373" s="658">
        <v>0</v>
      </c>
      <c r="AS1373" s="658">
        <v>0</v>
      </c>
      <c r="AT1373" s="658">
        <v>32.634999999999998</v>
      </c>
      <c r="AU1373" s="658">
        <v>0</v>
      </c>
      <c r="AV1373" s="676">
        <v>0</v>
      </c>
      <c r="AW1373" s="677">
        <v>0</v>
      </c>
      <c r="AX1373" s="677">
        <v>0</v>
      </c>
      <c r="AY1373" s="677">
        <v>0</v>
      </c>
      <c r="AZ1373" s="677">
        <v>0</v>
      </c>
      <c r="BA1373" s="677">
        <v>0</v>
      </c>
      <c r="BB1373" s="677">
        <v>78.694583390000005</v>
      </c>
      <c r="BC1373" s="677">
        <v>0</v>
      </c>
      <c r="BD1373" s="677">
        <v>0</v>
      </c>
      <c r="BE1373" s="678">
        <v>78.694583390000005</v>
      </c>
      <c r="BF1373" s="417"/>
      <c r="BG1373" s="408"/>
      <c r="BH1373" s="408"/>
      <c r="BI1373" s="408"/>
      <c r="BJ1373" s="408"/>
      <c r="BK1373" s="408"/>
    </row>
    <row r="1374" spans="1:63" s="412" customFormat="1" ht="12.75">
      <c r="A1374" s="410"/>
      <c r="B1374" s="360" t="s">
        <v>363</v>
      </c>
      <c r="C1374" s="676">
        <v>0</v>
      </c>
      <c r="D1374" s="677">
        <v>0</v>
      </c>
      <c r="E1374" s="677">
        <v>0</v>
      </c>
      <c r="F1374" s="677">
        <v>0</v>
      </c>
      <c r="G1374" s="677">
        <v>32.634999999999998</v>
      </c>
      <c r="H1374" s="677">
        <v>0</v>
      </c>
      <c r="I1374" s="677">
        <v>0</v>
      </c>
      <c r="J1374" s="677">
        <v>0</v>
      </c>
      <c r="K1374" s="677">
        <v>0</v>
      </c>
      <c r="L1374" s="677">
        <v>0</v>
      </c>
      <c r="M1374" s="677">
        <v>32.634999999999998</v>
      </c>
      <c r="N1374" s="678">
        <v>0</v>
      </c>
      <c r="O1374" s="657">
        <v>0</v>
      </c>
      <c r="P1374" s="658">
        <v>0</v>
      </c>
      <c r="Q1374" s="658">
        <v>0</v>
      </c>
      <c r="R1374" s="658">
        <v>0</v>
      </c>
      <c r="S1374" s="658">
        <v>0</v>
      </c>
      <c r="T1374" s="658">
        <v>0</v>
      </c>
      <c r="U1374" s="658">
        <v>0</v>
      </c>
      <c r="V1374" s="658">
        <v>0</v>
      </c>
      <c r="W1374" s="658">
        <v>0</v>
      </c>
      <c r="X1374" s="658">
        <v>0</v>
      </c>
      <c r="Y1374" s="658">
        <v>0</v>
      </c>
      <c r="Z1374" s="659">
        <v>0</v>
      </c>
      <c r="AA1374" s="679">
        <v>78.694583390000005</v>
      </c>
      <c r="AB1374" s="677">
        <v>0</v>
      </c>
      <c r="AC1374" s="677">
        <v>0</v>
      </c>
      <c r="AD1374" s="658">
        <v>0</v>
      </c>
      <c r="AE1374" s="658">
        <v>0</v>
      </c>
      <c r="AF1374" s="658"/>
      <c r="AG1374" s="658"/>
      <c r="AH1374" s="658"/>
      <c r="AI1374" s="658"/>
      <c r="AJ1374" s="658"/>
      <c r="AK1374" s="658"/>
      <c r="AL1374" s="658"/>
      <c r="AM1374" s="658"/>
      <c r="AN1374" s="658">
        <v>32.634999999999998</v>
      </c>
      <c r="AO1374" s="658">
        <v>0</v>
      </c>
      <c r="AP1374" s="658">
        <v>0</v>
      </c>
      <c r="AQ1374" s="658">
        <v>0</v>
      </c>
      <c r="AR1374" s="658">
        <v>0</v>
      </c>
      <c r="AS1374" s="658">
        <v>0</v>
      </c>
      <c r="AT1374" s="658">
        <v>32.634999999999998</v>
      </c>
      <c r="AU1374" s="658">
        <v>0</v>
      </c>
      <c r="AV1374" s="676">
        <v>0</v>
      </c>
      <c r="AW1374" s="677">
        <v>0</v>
      </c>
      <c r="AX1374" s="677">
        <v>0</v>
      </c>
      <c r="AY1374" s="677">
        <v>0</v>
      </c>
      <c r="AZ1374" s="677">
        <v>0</v>
      </c>
      <c r="BA1374" s="677">
        <v>0</v>
      </c>
      <c r="BB1374" s="677">
        <v>78.694583390000005</v>
      </c>
      <c r="BC1374" s="677">
        <v>0</v>
      </c>
      <c r="BD1374" s="677">
        <v>0</v>
      </c>
      <c r="BE1374" s="678">
        <v>78.694583390000005</v>
      </c>
      <c r="BF1374" s="417"/>
      <c r="BG1374" s="408"/>
      <c r="BH1374" s="408"/>
      <c r="BI1374" s="408"/>
      <c r="BJ1374" s="408"/>
      <c r="BK1374" s="408"/>
    </row>
    <row r="1375" spans="1:63" s="390" customFormat="1" ht="12.75">
      <c r="A1375" s="410"/>
      <c r="B1375" s="360" t="s">
        <v>364</v>
      </c>
      <c r="C1375" s="676">
        <v>0</v>
      </c>
      <c r="D1375" s="677">
        <v>0</v>
      </c>
      <c r="E1375" s="677">
        <v>0</v>
      </c>
      <c r="F1375" s="677">
        <v>0</v>
      </c>
      <c r="G1375" s="677">
        <v>0</v>
      </c>
      <c r="H1375" s="677">
        <v>0</v>
      </c>
      <c r="I1375" s="677">
        <v>0</v>
      </c>
      <c r="J1375" s="677">
        <v>0</v>
      </c>
      <c r="K1375" s="677">
        <v>0</v>
      </c>
      <c r="L1375" s="677">
        <v>0</v>
      </c>
      <c r="M1375" s="677">
        <v>0</v>
      </c>
      <c r="N1375" s="678">
        <v>0</v>
      </c>
      <c r="O1375" s="657"/>
      <c r="P1375" s="658"/>
      <c r="Q1375" s="658"/>
      <c r="R1375" s="658"/>
      <c r="S1375" s="658"/>
      <c r="T1375" s="658"/>
      <c r="U1375" s="658"/>
      <c r="V1375" s="658"/>
      <c r="W1375" s="658"/>
      <c r="X1375" s="658"/>
      <c r="Y1375" s="658"/>
      <c r="Z1375" s="659"/>
      <c r="AA1375" s="679">
        <v>0</v>
      </c>
      <c r="AB1375" s="677">
        <v>0</v>
      </c>
      <c r="AC1375" s="677">
        <v>0</v>
      </c>
      <c r="AD1375" s="658">
        <v>0</v>
      </c>
      <c r="AE1375" s="658">
        <v>0</v>
      </c>
      <c r="AF1375" s="658"/>
      <c r="AG1375" s="658"/>
      <c r="AH1375" s="658"/>
      <c r="AI1375" s="658"/>
      <c r="AJ1375" s="658"/>
      <c r="AK1375" s="658"/>
      <c r="AL1375" s="658"/>
      <c r="AM1375" s="658"/>
      <c r="AN1375" s="658">
        <v>0</v>
      </c>
      <c r="AO1375" s="658">
        <v>0</v>
      </c>
      <c r="AP1375" s="658">
        <v>0</v>
      </c>
      <c r="AQ1375" s="658">
        <v>0</v>
      </c>
      <c r="AR1375" s="658">
        <v>0</v>
      </c>
      <c r="AS1375" s="658">
        <v>0</v>
      </c>
      <c r="AT1375" s="658">
        <v>0</v>
      </c>
      <c r="AU1375" s="658">
        <v>0</v>
      </c>
      <c r="AV1375" s="676"/>
      <c r="AW1375" s="677"/>
      <c r="AX1375" s="677"/>
      <c r="AY1375" s="677"/>
      <c r="AZ1375" s="677"/>
      <c r="BA1375" s="677"/>
      <c r="BB1375" s="677"/>
      <c r="BC1375" s="677"/>
      <c r="BD1375" s="677"/>
      <c r="BE1375" s="678">
        <v>0</v>
      </c>
      <c r="BF1375" s="417"/>
      <c r="BG1375" s="408"/>
      <c r="BH1375" s="408"/>
      <c r="BI1375" s="408"/>
      <c r="BJ1375" s="408"/>
      <c r="BK1375" s="408"/>
    </row>
    <row r="1376" spans="1:63" s="390" customFormat="1" ht="12.75">
      <c r="A1376" s="410"/>
      <c r="B1376" s="360" t="s">
        <v>365</v>
      </c>
      <c r="C1376" s="676">
        <v>0</v>
      </c>
      <c r="D1376" s="677">
        <v>0</v>
      </c>
      <c r="E1376" s="677">
        <v>0</v>
      </c>
      <c r="F1376" s="677">
        <v>0</v>
      </c>
      <c r="G1376" s="677">
        <v>0</v>
      </c>
      <c r="H1376" s="677">
        <v>0</v>
      </c>
      <c r="I1376" s="677">
        <v>0</v>
      </c>
      <c r="J1376" s="677">
        <v>0</v>
      </c>
      <c r="K1376" s="677">
        <v>0</v>
      </c>
      <c r="L1376" s="677">
        <v>0</v>
      </c>
      <c r="M1376" s="677">
        <v>0</v>
      </c>
      <c r="N1376" s="678">
        <v>0</v>
      </c>
      <c r="O1376" s="657"/>
      <c r="P1376" s="658"/>
      <c r="Q1376" s="658"/>
      <c r="R1376" s="658"/>
      <c r="S1376" s="658"/>
      <c r="T1376" s="658"/>
      <c r="U1376" s="658"/>
      <c r="V1376" s="658"/>
      <c r="W1376" s="658"/>
      <c r="X1376" s="658"/>
      <c r="Y1376" s="658"/>
      <c r="Z1376" s="659"/>
      <c r="AA1376" s="679">
        <v>0</v>
      </c>
      <c r="AB1376" s="677">
        <v>0</v>
      </c>
      <c r="AC1376" s="677">
        <v>0</v>
      </c>
      <c r="AD1376" s="658">
        <v>0</v>
      </c>
      <c r="AE1376" s="658">
        <v>0</v>
      </c>
      <c r="AF1376" s="658"/>
      <c r="AG1376" s="658"/>
      <c r="AH1376" s="658"/>
      <c r="AI1376" s="658"/>
      <c r="AJ1376" s="658"/>
      <c r="AK1376" s="658"/>
      <c r="AL1376" s="658"/>
      <c r="AM1376" s="658"/>
      <c r="AN1376" s="658">
        <v>0</v>
      </c>
      <c r="AO1376" s="658">
        <v>0</v>
      </c>
      <c r="AP1376" s="658">
        <v>0</v>
      </c>
      <c r="AQ1376" s="658">
        <v>0</v>
      </c>
      <c r="AR1376" s="658">
        <v>0</v>
      </c>
      <c r="AS1376" s="658">
        <v>0</v>
      </c>
      <c r="AT1376" s="658">
        <v>0</v>
      </c>
      <c r="AU1376" s="658">
        <v>0</v>
      </c>
      <c r="AV1376" s="676"/>
      <c r="AW1376" s="677"/>
      <c r="AX1376" s="677"/>
      <c r="AY1376" s="677"/>
      <c r="AZ1376" s="677"/>
      <c r="BA1376" s="677"/>
      <c r="BB1376" s="677"/>
      <c r="BC1376" s="677"/>
      <c r="BD1376" s="677"/>
      <c r="BE1376" s="678">
        <v>0</v>
      </c>
      <c r="BF1376" s="417"/>
      <c r="BG1376" s="408"/>
      <c r="BH1376" s="408"/>
      <c r="BI1376" s="408"/>
      <c r="BJ1376" s="408"/>
      <c r="BK1376" s="408"/>
    </row>
    <row r="1377" spans="1:63" s="390" customFormat="1" ht="12.75">
      <c r="A1377" s="410"/>
      <c r="B1377" s="360" t="s">
        <v>366</v>
      </c>
      <c r="C1377" s="676">
        <v>0</v>
      </c>
      <c r="D1377" s="677">
        <v>0</v>
      </c>
      <c r="E1377" s="677">
        <v>0</v>
      </c>
      <c r="F1377" s="677">
        <v>0</v>
      </c>
      <c r="G1377" s="677">
        <v>14.2</v>
      </c>
      <c r="H1377" s="677">
        <v>0</v>
      </c>
      <c r="I1377" s="677">
        <v>0</v>
      </c>
      <c r="J1377" s="677">
        <v>0</v>
      </c>
      <c r="K1377" s="677">
        <v>0</v>
      </c>
      <c r="L1377" s="677">
        <v>0</v>
      </c>
      <c r="M1377" s="677">
        <v>14.2</v>
      </c>
      <c r="N1377" s="678">
        <v>0</v>
      </c>
      <c r="O1377" s="657"/>
      <c r="P1377" s="658"/>
      <c r="Q1377" s="658"/>
      <c r="R1377" s="658"/>
      <c r="S1377" s="658"/>
      <c r="T1377" s="658"/>
      <c r="U1377" s="658"/>
      <c r="V1377" s="658"/>
      <c r="W1377" s="658"/>
      <c r="X1377" s="658"/>
      <c r="Y1377" s="658"/>
      <c r="Z1377" s="659"/>
      <c r="AA1377" s="679">
        <v>45.165588720000002</v>
      </c>
      <c r="AB1377" s="677">
        <v>0</v>
      </c>
      <c r="AC1377" s="677">
        <v>0</v>
      </c>
      <c r="AD1377" s="658">
        <v>0</v>
      </c>
      <c r="AE1377" s="658">
        <v>0</v>
      </c>
      <c r="AF1377" s="658"/>
      <c r="AG1377" s="658"/>
      <c r="AH1377" s="658"/>
      <c r="AI1377" s="658"/>
      <c r="AJ1377" s="658"/>
      <c r="AK1377" s="658"/>
      <c r="AL1377" s="658"/>
      <c r="AM1377" s="658"/>
      <c r="AN1377" s="658">
        <v>14.2</v>
      </c>
      <c r="AO1377" s="658">
        <v>0</v>
      </c>
      <c r="AP1377" s="658">
        <v>0</v>
      </c>
      <c r="AQ1377" s="658">
        <v>0</v>
      </c>
      <c r="AR1377" s="658">
        <v>0</v>
      </c>
      <c r="AS1377" s="658">
        <v>0</v>
      </c>
      <c r="AT1377" s="658">
        <v>14.2</v>
      </c>
      <c r="AU1377" s="658">
        <v>0</v>
      </c>
      <c r="AV1377" s="676"/>
      <c r="AW1377" s="677"/>
      <c r="AX1377" s="677"/>
      <c r="AY1377" s="677"/>
      <c r="AZ1377" s="677"/>
      <c r="BA1377" s="677"/>
      <c r="BB1377" s="677">
        <v>45.165588720000002</v>
      </c>
      <c r="BC1377" s="677"/>
      <c r="BD1377" s="677"/>
      <c r="BE1377" s="678">
        <v>45.165588720000002</v>
      </c>
      <c r="BF1377" s="417"/>
      <c r="BG1377" s="408"/>
      <c r="BH1377" s="408"/>
      <c r="BI1377" s="408"/>
      <c r="BJ1377" s="408"/>
      <c r="BK1377" s="408"/>
    </row>
    <row r="1378" spans="1:63" s="408" customFormat="1" ht="12.75">
      <c r="A1378" s="410"/>
      <c r="B1378" s="360" t="s">
        <v>367</v>
      </c>
      <c r="C1378" s="676">
        <v>0</v>
      </c>
      <c r="D1378" s="677">
        <v>0</v>
      </c>
      <c r="E1378" s="677">
        <v>0</v>
      </c>
      <c r="F1378" s="677">
        <v>0</v>
      </c>
      <c r="G1378" s="677">
        <v>18.434999999999999</v>
      </c>
      <c r="H1378" s="677">
        <v>0</v>
      </c>
      <c r="I1378" s="677">
        <v>0</v>
      </c>
      <c r="J1378" s="677">
        <v>0</v>
      </c>
      <c r="K1378" s="677">
        <v>0</v>
      </c>
      <c r="L1378" s="677">
        <v>0</v>
      </c>
      <c r="M1378" s="677">
        <v>18.434999999999999</v>
      </c>
      <c r="N1378" s="678">
        <v>0</v>
      </c>
      <c r="O1378" s="657"/>
      <c r="P1378" s="658"/>
      <c r="Q1378" s="658"/>
      <c r="R1378" s="658"/>
      <c r="S1378" s="658"/>
      <c r="T1378" s="658"/>
      <c r="U1378" s="658"/>
      <c r="V1378" s="658"/>
      <c r="W1378" s="658"/>
      <c r="X1378" s="658"/>
      <c r="Y1378" s="658"/>
      <c r="Z1378" s="659"/>
      <c r="AA1378" s="679">
        <v>33.528994670000003</v>
      </c>
      <c r="AB1378" s="677">
        <v>0</v>
      </c>
      <c r="AC1378" s="677">
        <v>0</v>
      </c>
      <c r="AD1378" s="658">
        <v>0</v>
      </c>
      <c r="AE1378" s="658">
        <v>0</v>
      </c>
      <c r="AF1378" s="658"/>
      <c r="AG1378" s="658"/>
      <c r="AH1378" s="658"/>
      <c r="AI1378" s="658"/>
      <c r="AJ1378" s="658"/>
      <c r="AK1378" s="658"/>
      <c r="AL1378" s="658"/>
      <c r="AM1378" s="658"/>
      <c r="AN1378" s="658">
        <v>18.434999999999999</v>
      </c>
      <c r="AO1378" s="658">
        <v>0</v>
      </c>
      <c r="AP1378" s="658">
        <v>0</v>
      </c>
      <c r="AQ1378" s="658">
        <v>0</v>
      </c>
      <c r="AR1378" s="658">
        <v>0</v>
      </c>
      <c r="AS1378" s="658">
        <v>0</v>
      </c>
      <c r="AT1378" s="658">
        <v>18.434999999999999</v>
      </c>
      <c r="AU1378" s="658">
        <v>0</v>
      </c>
      <c r="AV1378" s="676"/>
      <c r="AW1378" s="677"/>
      <c r="AX1378" s="677"/>
      <c r="AY1378" s="677"/>
      <c r="AZ1378" s="677"/>
      <c r="BA1378" s="677"/>
      <c r="BB1378" s="677">
        <v>33.528994670000003</v>
      </c>
      <c r="BC1378" s="677"/>
      <c r="BD1378" s="677"/>
      <c r="BE1378" s="678">
        <v>33.528994670000003</v>
      </c>
      <c r="BF1378" s="417"/>
    </row>
    <row r="1379" spans="1:63" s="412" customFormat="1" ht="12.75">
      <c r="A1379" s="410"/>
      <c r="B1379" s="360" t="s">
        <v>368</v>
      </c>
      <c r="C1379" s="676">
        <v>0</v>
      </c>
      <c r="D1379" s="677">
        <v>0</v>
      </c>
      <c r="E1379" s="677">
        <v>0</v>
      </c>
      <c r="F1379" s="677">
        <v>0</v>
      </c>
      <c r="G1379" s="677">
        <v>0</v>
      </c>
      <c r="H1379" s="677">
        <v>0</v>
      </c>
      <c r="I1379" s="677">
        <v>0</v>
      </c>
      <c r="J1379" s="677">
        <v>0</v>
      </c>
      <c r="K1379" s="677">
        <v>0</v>
      </c>
      <c r="L1379" s="677">
        <v>0</v>
      </c>
      <c r="M1379" s="677">
        <v>0</v>
      </c>
      <c r="N1379" s="678">
        <v>0</v>
      </c>
      <c r="O1379" s="657">
        <v>0</v>
      </c>
      <c r="P1379" s="658">
        <v>0</v>
      </c>
      <c r="Q1379" s="658">
        <v>0</v>
      </c>
      <c r="R1379" s="658">
        <v>0</v>
      </c>
      <c r="S1379" s="658">
        <v>0</v>
      </c>
      <c r="T1379" s="658">
        <v>0</v>
      </c>
      <c r="U1379" s="658">
        <v>0</v>
      </c>
      <c r="V1379" s="658">
        <v>0</v>
      </c>
      <c r="W1379" s="658">
        <v>0</v>
      </c>
      <c r="X1379" s="658">
        <v>0</v>
      </c>
      <c r="Y1379" s="658">
        <v>0</v>
      </c>
      <c r="Z1379" s="659">
        <v>0</v>
      </c>
      <c r="AA1379" s="679">
        <v>0</v>
      </c>
      <c r="AB1379" s="677">
        <v>0</v>
      </c>
      <c r="AC1379" s="677">
        <v>0</v>
      </c>
      <c r="AD1379" s="658">
        <v>0</v>
      </c>
      <c r="AE1379" s="658">
        <v>0</v>
      </c>
      <c r="AF1379" s="658"/>
      <c r="AG1379" s="658"/>
      <c r="AH1379" s="658"/>
      <c r="AI1379" s="658"/>
      <c r="AJ1379" s="658"/>
      <c r="AK1379" s="658"/>
      <c r="AL1379" s="658"/>
      <c r="AM1379" s="658"/>
      <c r="AN1379" s="658">
        <v>0</v>
      </c>
      <c r="AO1379" s="658">
        <v>0</v>
      </c>
      <c r="AP1379" s="658">
        <v>0</v>
      </c>
      <c r="AQ1379" s="658">
        <v>0</v>
      </c>
      <c r="AR1379" s="658">
        <v>0</v>
      </c>
      <c r="AS1379" s="658">
        <v>0</v>
      </c>
      <c r="AT1379" s="658">
        <v>0</v>
      </c>
      <c r="AU1379" s="658">
        <v>0</v>
      </c>
      <c r="AV1379" s="676">
        <v>0</v>
      </c>
      <c r="AW1379" s="677">
        <v>0</v>
      </c>
      <c r="AX1379" s="677">
        <v>0</v>
      </c>
      <c r="AY1379" s="677">
        <v>0</v>
      </c>
      <c r="AZ1379" s="677">
        <v>0</v>
      </c>
      <c r="BA1379" s="677">
        <v>0</v>
      </c>
      <c r="BB1379" s="677">
        <v>0</v>
      </c>
      <c r="BC1379" s="677">
        <v>0</v>
      </c>
      <c r="BD1379" s="677">
        <v>0</v>
      </c>
      <c r="BE1379" s="678">
        <v>0</v>
      </c>
      <c r="BF1379" s="417"/>
      <c r="BG1379" s="408"/>
      <c r="BH1379" s="408"/>
      <c r="BI1379" s="408"/>
      <c r="BJ1379" s="408"/>
      <c r="BK1379" s="408"/>
    </row>
    <row r="1380" spans="1:63" s="408" customFormat="1" ht="12.75">
      <c r="A1380" s="410"/>
      <c r="B1380" s="360" t="s">
        <v>369</v>
      </c>
      <c r="C1380" s="676">
        <v>0</v>
      </c>
      <c r="D1380" s="677">
        <v>0</v>
      </c>
      <c r="E1380" s="677">
        <v>0</v>
      </c>
      <c r="F1380" s="677">
        <v>0</v>
      </c>
      <c r="G1380" s="677">
        <v>0</v>
      </c>
      <c r="H1380" s="677">
        <v>0</v>
      </c>
      <c r="I1380" s="677">
        <v>0</v>
      </c>
      <c r="J1380" s="677">
        <v>0</v>
      </c>
      <c r="K1380" s="677">
        <v>0</v>
      </c>
      <c r="L1380" s="677">
        <v>0</v>
      </c>
      <c r="M1380" s="677">
        <v>0</v>
      </c>
      <c r="N1380" s="678">
        <v>0</v>
      </c>
      <c r="O1380" s="657"/>
      <c r="P1380" s="658"/>
      <c r="Q1380" s="658"/>
      <c r="R1380" s="658"/>
      <c r="S1380" s="658"/>
      <c r="T1380" s="658"/>
      <c r="U1380" s="658"/>
      <c r="V1380" s="658"/>
      <c r="W1380" s="658"/>
      <c r="X1380" s="658"/>
      <c r="Y1380" s="658"/>
      <c r="Z1380" s="659"/>
      <c r="AA1380" s="679">
        <v>0</v>
      </c>
      <c r="AB1380" s="677">
        <v>0</v>
      </c>
      <c r="AC1380" s="677">
        <v>0</v>
      </c>
      <c r="AD1380" s="658">
        <v>0</v>
      </c>
      <c r="AE1380" s="658">
        <v>0</v>
      </c>
      <c r="AF1380" s="658"/>
      <c r="AG1380" s="658"/>
      <c r="AH1380" s="658"/>
      <c r="AI1380" s="658"/>
      <c r="AJ1380" s="658"/>
      <c r="AK1380" s="658"/>
      <c r="AL1380" s="658"/>
      <c r="AM1380" s="658"/>
      <c r="AN1380" s="658">
        <v>0</v>
      </c>
      <c r="AO1380" s="658">
        <v>0</v>
      </c>
      <c r="AP1380" s="658">
        <v>0</v>
      </c>
      <c r="AQ1380" s="658">
        <v>0</v>
      </c>
      <c r="AR1380" s="658">
        <v>0</v>
      </c>
      <c r="AS1380" s="658">
        <v>0</v>
      </c>
      <c r="AT1380" s="658">
        <v>0</v>
      </c>
      <c r="AU1380" s="658">
        <v>0</v>
      </c>
      <c r="AV1380" s="676"/>
      <c r="AW1380" s="677"/>
      <c r="AX1380" s="677"/>
      <c r="AY1380" s="677"/>
      <c r="AZ1380" s="677"/>
      <c r="BA1380" s="677"/>
      <c r="BB1380" s="677"/>
      <c r="BC1380" s="677"/>
      <c r="BD1380" s="677"/>
      <c r="BE1380" s="678">
        <v>0</v>
      </c>
      <c r="BF1380" s="417"/>
    </row>
    <row r="1381" spans="1:63" s="408" customFormat="1" ht="12.75">
      <c r="A1381" s="410"/>
      <c r="B1381" s="360" t="s">
        <v>370</v>
      </c>
      <c r="C1381" s="676">
        <v>0</v>
      </c>
      <c r="D1381" s="677">
        <v>0</v>
      </c>
      <c r="E1381" s="677">
        <v>0</v>
      </c>
      <c r="F1381" s="677">
        <v>0</v>
      </c>
      <c r="G1381" s="677">
        <v>0</v>
      </c>
      <c r="H1381" s="677">
        <v>0</v>
      </c>
      <c r="I1381" s="677">
        <v>0</v>
      </c>
      <c r="J1381" s="677">
        <v>0</v>
      </c>
      <c r="K1381" s="677">
        <v>0</v>
      </c>
      <c r="L1381" s="677">
        <v>0</v>
      </c>
      <c r="M1381" s="677">
        <v>0</v>
      </c>
      <c r="N1381" s="678">
        <v>0</v>
      </c>
      <c r="O1381" s="657"/>
      <c r="P1381" s="658"/>
      <c r="Q1381" s="658"/>
      <c r="R1381" s="658"/>
      <c r="S1381" s="658"/>
      <c r="T1381" s="658"/>
      <c r="U1381" s="658"/>
      <c r="V1381" s="658"/>
      <c r="W1381" s="658"/>
      <c r="X1381" s="658"/>
      <c r="Y1381" s="658"/>
      <c r="Z1381" s="659"/>
      <c r="AA1381" s="679">
        <v>0</v>
      </c>
      <c r="AB1381" s="677">
        <v>0</v>
      </c>
      <c r="AC1381" s="677">
        <v>0</v>
      </c>
      <c r="AD1381" s="658">
        <v>0</v>
      </c>
      <c r="AE1381" s="658">
        <v>0</v>
      </c>
      <c r="AF1381" s="658"/>
      <c r="AG1381" s="658"/>
      <c r="AH1381" s="658"/>
      <c r="AI1381" s="658"/>
      <c r="AJ1381" s="658"/>
      <c r="AK1381" s="658"/>
      <c r="AL1381" s="658"/>
      <c r="AM1381" s="658"/>
      <c r="AN1381" s="658">
        <v>0</v>
      </c>
      <c r="AO1381" s="658">
        <v>0</v>
      </c>
      <c r="AP1381" s="658">
        <v>0</v>
      </c>
      <c r="AQ1381" s="658">
        <v>0</v>
      </c>
      <c r="AR1381" s="658">
        <v>0</v>
      </c>
      <c r="AS1381" s="658">
        <v>0</v>
      </c>
      <c r="AT1381" s="658">
        <v>0</v>
      </c>
      <c r="AU1381" s="658">
        <v>0</v>
      </c>
      <c r="AV1381" s="676"/>
      <c r="AW1381" s="677"/>
      <c r="AX1381" s="677"/>
      <c r="AY1381" s="677"/>
      <c r="AZ1381" s="677"/>
      <c r="BA1381" s="677"/>
      <c r="BB1381" s="677"/>
      <c r="BC1381" s="677"/>
      <c r="BD1381" s="677"/>
      <c r="BE1381" s="678">
        <v>0</v>
      </c>
      <c r="BF1381" s="417"/>
    </row>
    <row r="1382" spans="1:63" s="408" customFormat="1" ht="12" customHeight="1">
      <c r="A1382" s="410"/>
      <c r="B1382" s="360" t="s">
        <v>371</v>
      </c>
      <c r="C1382" s="676">
        <v>0</v>
      </c>
      <c r="D1382" s="677">
        <v>0</v>
      </c>
      <c r="E1382" s="677">
        <v>0</v>
      </c>
      <c r="F1382" s="677">
        <v>0</v>
      </c>
      <c r="G1382" s="677">
        <v>0</v>
      </c>
      <c r="H1382" s="677">
        <v>0</v>
      </c>
      <c r="I1382" s="677">
        <v>0</v>
      </c>
      <c r="J1382" s="677">
        <v>0</v>
      </c>
      <c r="K1382" s="677">
        <v>0</v>
      </c>
      <c r="L1382" s="677">
        <v>0</v>
      </c>
      <c r="M1382" s="677">
        <v>0</v>
      </c>
      <c r="N1382" s="678">
        <v>0</v>
      </c>
      <c r="O1382" s="657"/>
      <c r="P1382" s="658"/>
      <c r="Q1382" s="658"/>
      <c r="R1382" s="658"/>
      <c r="S1382" s="658"/>
      <c r="T1382" s="658"/>
      <c r="U1382" s="658"/>
      <c r="V1382" s="658"/>
      <c r="W1382" s="658"/>
      <c r="X1382" s="658"/>
      <c r="Y1382" s="658"/>
      <c r="Z1382" s="659"/>
      <c r="AA1382" s="679">
        <v>0</v>
      </c>
      <c r="AB1382" s="677">
        <v>0</v>
      </c>
      <c r="AC1382" s="677">
        <v>0</v>
      </c>
      <c r="AD1382" s="658">
        <v>0</v>
      </c>
      <c r="AE1382" s="658">
        <v>0</v>
      </c>
      <c r="AF1382" s="658"/>
      <c r="AG1382" s="658"/>
      <c r="AH1382" s="658"/>
      <c r="AI1382" s="658"/>
      <c r="AJ1382" s="658"/>
      <c r="AK1382" s="658"/>
      <c r="AL1382" s="658"/>
      <c r="AM1382" s="658"/>
      <c r="AN1382" s="658">
        <v>0</v>
      </c>
      <c r="AO1382" s="658">
        <v>0</v>
      </c>
      <c r="AP1382" s="658">
        <v>0</v>
      </c>
      <c r="AQ1382" s="658">
        <v>0</v>
      </c>
      <c r="AR1382" s="658">
        <v>0</v>
      </c>
      <c r="AS1382" s="658">
        <v>0</v>
      </c>
      <c r="AT1382" s="658">
        <v>0</v>
      </c>
      <c r="AU1382" s="658">
        <v>0</v>
      </c>
      <c r="AV1382" s="676"/>
      <c r="AW1382" s="677"/>
      <c r="AX1382" s="677"/>
      <c r="AY1382" s="677"/>
      <c r="AZ1382" s="677"/>
      <c r="BA1382" s="677"/>
      <c r="BB1382" s="677"/>
      <c r="BC1382" s="677"/>
      <c r="BD1382" s="677"/>
      <c r="BE1382" s="678">
        <v>0</v>
      </c>
      <c r="BF1382" s="417"/>
    </row>
    <row r="1383" spans="1:63" s="408" customFormat="1" ht="15.75" customHeight="1">
      <c r="A1383" s="410"/>
      <c r="B1383" s="360" t="s">
        <v>372</v>
      </c>
      <c r="C1383" s="676">
        <v>0</v>
      </c>
      <c r="D1383" s="677">
        <v>0</v>
      </c>
      <c r="E1383" s="677">
        <v>0</v>
      </c>
      <c r="F1383" s="677">
        <v>0</v>
      </c>
      <c r="G1383" s="677">
        <v>0</v>
      </c>
      <c r="H1383" s="677">
        <v>0</v>
      </c>
      <c r="I1383" s="677">
        <v>0</v>
      </c>
      <c r="J1383" s="677">
        <v>0</v>
      </c>
      <c r="K1383" s="677">
        <v>0</v>
      </c>
      <c r="L1383" s="677">
        <v>0</v>
      </c>
      <c r="M1383" s="677">
        <v>0</v>
      </c>
      <c r="N1383" s="678">
        <v>0</v>
      </c>
      <c r="O1383" s="657"/>
      <c r="P1383" s="658"/>
      <c r="Q1383" s="658"/>
      <c r="R1383" s="658"/>
      <c r="S1383" s="658"/>
      <c r="T1383" s="658"/>
      <c r="U1383" s="658"/>
      <c r="V1383" s="658"/>
      <c r="W1383" s="658"/>
      <c r="X1383" s="658"/>
      <c r="Y1383" s="658"/>
      <c r="Z1383" s="659"/>
      <c r="AA1383" s="679">
        <v>0</v>
      </c>
      <c r="AB1383" s="677">
        <v>0</v>
      </c>
      <c r="AC1383" s="677">
        <v>0</v>
      </c>
      <c r="AD1383" s="658">
        <v>0</v>
      </c>
      <c r="AE1383" s="658">
        <v>0</v>
      </c>
      <c r="AF1383" s="658"/>
      <c r="AG1383" s="658"/>
      <c r="AH1383" s="658"/>
      <c r="AI1383" s="658"/>
      <c r="AJ1383" s="658"/>
      <c r="AK1383" s="658"/>
      <c r="AL1383" s="658"/>
      <c r="AM1383" s="658"/>
      <c r="AN1383" s="658">
        <v>0</v>
      </c>
      <c r="AO1383" s="658">
        <v>0</v>
      </c>
      <c r="AP1383" s="658">
        <v>0</v>
      </c>
      <c r="AQ1383" s="658">
        <v>0</v>
      </c>
      <c r="AR1383" s="658">
        <v>0</v>
      </c>
      <c r="AS1383" s="658">
        <v>0</v>
      </c>
      <c r="AT1383" s="658">
        <v>0</v>
      </c>
      <c r="AU1383" s="658">
        <v>0</v>
      </c>
      <c r="AV1383" s="676"/>
      <c r="AW1383" s="677"/>
      <c r="AX1383" s="677"/>
      <c r="AY1383" s="677"/>
      <c r="AZ1383" s="677"/>
      <c r="BA1383" s="677"/>
      <c r="BB1383" s="677"/>
      <c r="BC1383" s="677"/>
      <c r="BD1383" s="677"/>
      <c r="BE1383" s="678">
        <v>0</v>
      </c>
      <c r="BF1383" s="417"/>
    </row>
    <row r="1384" spans="1:63" s="412" customFormat="1" ht="12.75">
      <c r="A1384" s="410"/>
      <c r="B1384" s="360" t="s">
        <v>373</v>
      </c>
      <c r="C1384" s="676">
        <v>0</v>
      </c>
      <c r="D1384" s="677">
        <v>0</v>
      </c>
      <c r="E1384" s="677">
        <v>0</v>
      </c>
      <c r="F1384" s="677">
        <v>0</v>
      </c>
      <c r="G1384" s="677">
        <v>0</v>
      </c>
      <c r="H1384" s="677">
        <v>2.62</v>
      </c>
      <c r="I1384" s="677">
        <v>0</v>
      </c>
      <c r="J1384" s="677">
        <v>0</v>
      </c>
      <c r="K1384" s="677">
        <v>0</v>
      </c>
      <c r="L1384" s="677">
        <v>0</v>
      </c>
      <c r="M1384" s="677">
        <v>0</v>
      </c>
      <c r="N1384" s="678">
        <v>2.62</v>
      </c>
      <c r="O1384" s="657">
        <v>0</v>
      </c>
      <c r="P1384" s="658">
        <v>0</v>
      </c>
      <c r="Q1384" s="658">
        <v>0</v>
      </c>
      <c r="R1384" s="658">
        <v>0</v>
      </c>
      <c r="S1384" s="658">
        <v>0</v>
      </c>
      <c r="T1384" s="658">
        <v>0</v>
      </c>
      <c r="U1384" s="658">
        <v>0</v>
      </c>
      <c r="V1384" s="658">
        <v>0</v>
      </c>
      <c r="W1384" s="658">
        <v>0</v>
      </c>
      <c r="X1384" s="658">
        <v>0</v>
      </c>
      <c r="Y1384" s="658">
        <v>0</v>
      </c>
      <c r="Z1384" s="659">
        <v>0</v>
      </c>
      <c r="AA1384" s="679">
        <v>17.313891179999999</v>
      </c>
      <c r="AB1384" s="677">
        <v>0</v>
      </c>
      <c r="AC1384" s="677">
        <v>0</v>
      </c>
      <c r="AD1384" s="658">
        <v>0</v>
      </c>
      <c r="AE1384" s="658">
        <v>0</v>
      </c>
      <c r="AF1384" s="658"/>
      <c r="AG1384" s="658"/>
      <c r="AH1384" s="658"/>
      <c r="AI1384" s="658"/>
      <c r="AJ1384" s="658"/>
      <c r="AK1384" s="658"/>
      <c r="AL1384" s="658"/>
      <c r="AM1384" s="658"/>
      <c r="AN1384" s="658">
        <v>0</v>
      </c>
      <c r="AO1384" s="658">
        <v>2.62</v>
      </c>
      <c r="AP1384" s="658">
        <v>0</v>
      </c>
      <c r="AQ1384" s="658">
        <v>0</v>
      </c>
      <c r="AR1384" s="658">
        <v>0</v>
      </c>
      <c r="AS1384" s="658">
        <v>0</v>
      </c>
      <c r="AT1384" s="658">
        <v>0</v>
      </c>
      <c r="AU1384" s="658">
        <v>2.62</v>
      </c>
      <c r="AV1384" s="676">
        <v>0</v>
      </c>
      <c r="AW1384" s="677">
        <v>0</v>
      </c>
      <c r="AX1384" s="677">
        <v>0</v>
      </c>
      <c r="AY1384" s="677">
        <v>0</v>
      </c>
      <c r="AZ1384" s="677">
        <v>0</v>
      </c>
      <c r="BA1384" s="677">
        <v>0</v>
      </c>
      <c r="BB1384" s="677">
        <v>17.313891179999999</v>
      </c>
      <c r="BC1384" s="677">
        <v>0</v>
      </c>
      <c r="BD1384" s="677">
        <v>0</v>
      </c>
      <c r="BE1384" s="678">
        <v>17.313891179999999</v>
      </c>
      <c r="BF1384" s="417"/>
      <c r="BG1384" s="408"/>
      <c r="BH1384" s="408"/>
      <c r="BI1384" s="408"/>
      <c r="BJ1384" s="408"/>
      <c r="BK1384" s="408"/>
    </row>
    <row r="1385" spans="1:63" s="408" customFormat="1" ht="12.75">
      <c r="A1385" s="410"/>
      <c r="B1385" s="360" t="s">
        <v>374</v>
      </c>
      <c r="C1385" s="676">
        <v>0</v>
      </c>
      <c r="D1385" s="677">
        <v>0</v>
      </c>
      <c r="E1385" s="677">
        <v>0</v>
      </c>
      <c r="F1385" s="677">
        <v>0</v>
      </c>
      <c r="G1385" s="677">
        <v>0</v>
      </c>
      <c r="H1385" s="677">
        <v>0</v>
      </c>
      <c r="I1385" s="677">
        <v>0</v>
      </c>
      <c r="J1385" s="677">
        <v>0</v>
      </c>
      <c r="K1385" s="677">
        <v>0</v>
      </c>
      <c r="L1385" s="677">
        <v>0</v>
      </c>
      <c r="M1385" s="677">
        <v>0</v>
      </c>
      <c r="N1385" s="678">
        <v>0</v>
      </c>
      <c r="O1385" s="657"/>
      <c r="P1385" s="658"/>
      <c r="Q1385" s="658"/>
      <c r="R1385" s="658"/>
      <c r="S1385" s="658"/>
      <c r="T1385" s="658"/>
      <c r="U1385" s="658"/>
      <c r="V1385" s="658"/>
      <c r="W1385" s="658"/>
      <c r="X1385" s="658"/>
      <c r="Y1385" s="658"/>
      <c r="Z1385" s="659"/>
      <c r="AA1385" s="679">
        <v>0</v>
      </c>
      <c r="AB1385" s="677">
        <v>0</v>
      </c>
      <c r="AC1385" s="677">
        <v>0</v>
      </c>
      <c r="AD1385" s="658">
        <v>0</v>
      </c>
      <c r="AE1385" s="658">
        <v>0</v>
      </c>
      <c r="AF1385" s="658"/>
      <c r="AG1385" s="658"/>
      <c r="AH1385" s="658"/>
      <c r="AI1385" s="658"/>
      <c r="AJ1385" s="658"/>
      <c r="AK1385" s="658"/>
      <c r="AL1385" s="658"/>
      <c r="AM1385" s="658"/>
      <c r="AN1385" s="658">
        <v>0</v>
      </c>
      <c r="AO1385" s="658">
        <v>0</v>
      </c>
      <c r="AP1385" s="658">
        <v>0</v>
      </c>
      <c r="AQ1385" s="658">
        <v>0</v>
      </c>
      <c r="AR1385" s="658">
        <v>0</v>
      </c>
      <c r="AS1385" s="658">
        <v>0</v>
      </c>
      <c r="AT1385" s="658">
        <v>0</v>
      </c>
      <c r="AU1385" s="658">
        <v>0</v>
      </c>
      <c r="AV1385" s="676"/>
      <c r="AW1385" s="677"/>
      <c r="AX1385" s="677"/>
      <c r="AY1385" s="677"/>
      <c r="AZ1385" s="677"/>
      <c r="BA1385" s="677"/>
      <c r="BB1385" s="677"/>
      <c r="BC1385" s="677"/>
      <c r="BD1385" s="677"/>
      <c r="BE1385" s="678">
        <v>0</v>
      </c>
      <c r="BF1385" s="417"/>
    </row>
    <row r="1386" spans="1:63" s="408" customFormat="1" ht="12.75">
      <c r="A1386" s="410"/>
      <c r="B1386" s="360" t="s">
        <v>375</v>
      </c>
      <c r="C1386" s="676">
        <v>0</v>
      </c>
      <c r="D1386" s="677">
        <v>0</v>
      </c>
      <c r="E1386" s="677">
        <v>0</v>
      </c>
      <c r="F1386" s="677">
        <v>0</v>
      </c>
      <c r="G1386" s="677">
        <v>0</v>
      </c>
      <c r="H1386" s="677">
        <v>0</v>
      </c>
      <c r="I1386" s="677">
        <v>0</v>
      </c>
      <c r="J1386" s="677">
        <v>0</v>
      </c>
      <c r="K1386" s="677">
        <v>0</v>
      </c>
      <c r="L1386" s="677">
        <v>0</v>
      </c>
      <c r="M1386" s="677">
        <v>0</v>
      </c>
      <c r="N1386" s="678">
        <v>0</v>
      </c>
      <c r="O1386" s="657"/>
      <c r="P1386" s="658"/>
      <c r="Q1386" s="658"/>
      <c r="R1386" s="658"/>
      <c r="S1386" s="658"/>
      <c r="T1386" s="658"/>
      <c r="U1386" s="658"/>
      <c r="V1386" s="658"/>
      <c r="W1386" s="658"/>
      <c r="X1386" s="658"/>
      <c r="Y1386" s="658"/>
      <c r="Z1386" s="659"/>
      <c r="AA1386" s="679">
        <v>0</v>
      </c>
      <c r="AB1386" s="677">
        <v>0</v>
      </c>
      <c r="AC1386" s="677">
        <v>0</v>
      </c>
      <c r="AD1386" s="658">
        <v>0</v>
      </c>
      <c r="AE1386" s="658">
        <v>0</v>
      </c>
      <c r="AF1386" s="658"/>
      <c r="AG1386" s="658"/>
      <c r="AH1386" s="658"/>
      <c r="AI1386" s="658"/>
      <c r="AJ1386" s="658"/>
      <c r="AK1386" s="658"/>
      <c r="AL1386" s="658"/>
      <c r="AM1386" s="658"/>
      <c r="AN1386" s="658">
        <v>0</v>
      </c>
      <c r="AO1386" s="658">
        <v>0</v>
      </c>
      <c r="AP1386" s="658">
        <v>0</v>
      </c>
      <c r="AQ1386" s="658">
        <v>0</v>
      </c>
      <c r="AR1386" s="658">
        <v>0</v>
      </c>
      <c r="AS1386" s="658">
        <v>0</v>
      </c>
      <c r="AT1386" s="658">
        <v>0</v>
      </c>
      <c r="AU1386" s="658">
        <v>0</v>
      </c>
      <c r="AV1386" s="676"/>
      <c r="AW1386" s="677"/>
      <c r="AX1386" s="677"/>
      <c r="AY1386" s="677"/>
      <c r="AZ1386" s="677"/>
      <c r="BA1386" s="677"/>
      <c r="BB1386" s="677"/>
      <c r="BC1386" s="677"/>
      <c r="BD1386" s="677"/>
      <c r="BE1386" s="678">
        <v>0</v>
      </c>
      <c r="BF1386" s="417"/>
    </row>
    <row r="1387" spans="1:63" s="408" customFormat="1" ht="12.75">
      <c r="A1387" s="410"/>
      <c r="B1387" s="360" t="s">
        <v>376</v>
      </c>
      <c r="C1387" s="676">
        <v>0</v>
      </c>
      <c r="D1387" s="677">
        <v>0</v>
      </c>
      <c r="E1387" s="677">
        <v>0</v>
      </c>
      <c r="F1387" s="677">
        <v>0</v>
      </c>
      <c r="G1387" s="677">
        <v>0</v>
      </c>
      <c r="H1387" s="677">
        <v>2.62</v>
      </c>
      <c r="I1387" s="677">
        <v>0</v>
      </c>
      <c r="J1387" s="677">
        <v>0</v>
      </c>
      <c r="K1387" s="677">
        <v>0</v>
      </c>
      <c r="L1387" s="677">
        <v>0</v>
      </c>
      <c r="M1387" s="677">
        <v>0</v>
      </c>
      <c r="N1387" s="678">
        <v>2.62</v>
      </c>
      <c r="O1387" s="657"/>
      <c r="P1387" s="658"/>
      <c r="Q1387" s="658"/>
      <c r="R1387" s="658"/>
      <c r="S1387" s="658"/>
      <c r="T1387" s="658"/>
      <c r="U1387" s="658"/>
      <c r="V1387" s="658"/>
      <c r="W1387" s="658"/>
      <c r="X1387" s="658"/>
      <c r="Y1387" s="658"/>
      <c r="Z1387" s="659"/>
      <c r="AA1387" s="679">
        <v>17.313891179999999</v>
      </c>
      <c r="AB1387" s="677">
        <v>0</v>
      </c>
      <c r="AC1387" s="677">
        <v>0</v>
      </c>
      <c r="AD1387" s="658">
        <v>0</v>
      </c>
      <c r="AE1387" s="658">
        <v>0</v>
      </c>
      <c r="AF1387" s="658"/>
      <c r="AG1387" s="658"/>
      <c r="AH1387" s="658"/>
      <c r="AI1387" s="658"/>
      <c r="AJ1387" s="658"/>
      <c r="AK1387" s="658"/>
      <c r="AL1387" s="658"/>
      <c r="AM1387" s="658"/>
      <c r="AN1387" s="658">
        <v>0</v>
      </c>
      <c r="AO1387" s="658">
        <v>2.62</v>
      </c>
      <c r="AP1387" s="658">
        <v>0</v>
      </c>
      <c r="AQ1387" s="658">
        <v>0</v>
      </c>
      <c r="AR1387" s="658">
        <v>0</v>
      </c>
      <c r="AS1387" s="658">
        <v>0</v>
      </c>
      <c r="AT1387" s="658">
        <v>0</v>
      </c>
      <c r="AU1387" s="658">
        <v>2.62</v>
      </c>
      <c r="AV1387" s="676"/>
      <c r="AW1387" s="677"/>
      <c r="AX1387" s="677"/>
      <c r="AY1387" s="677"/>
      <c r="AZ1387" s="677"/>
      <c r="BA1387" s="677"/>
      <c r="BB1387" s="677">
        <v>17.313891179999999</v>
      </c>
      <c r="BC1387" s="677"/>
      <c r="BD1387" s="677"/>
      <c r="BE1387" s="678">
        <v>17.313891179999999</v>
      </c>
      <c r="BF1387" s="417"/>
    </row>
    <row r="1388" spans="1:63" s="408" customFormat="1" ht="12.75">
      <c r="A1388" s="410"/>
      <c r="B1388" s="360" t="s">
        <v>377</v>
      </c>
      <c r="C1388" s="676">
        <v>0</v>
      </c>
      <c r="D1388" s="677">
        <v>0</v>
      </c>
      <c r="E1388" s="677">
        <v>0</v>
      </c>
      <c r="F1388" s="677">
        <v>0</v>
      </c>
      <c r="G1388" s="677">
        <v>0</v>
      </c>
      <c r="H1388" s="677">
        <v>0</v>
      </c>
      <c r="I1388" s="677">
        <v>0</v>
      </c>
      <c r="J1388" s="677">
        <v>0</v>
      </c>
      <c r="K1388" s="677">
        <v>0</v>
      </c>
      <c r="L1388" s="677">
        <v>0</v>
      </c>
      <c r="M1388" s="677">
        <v>0</v>
      </c>
      <c r="N1388" s="678">
        <v>0</v>
      </c>
      <c r="O1388" s="657"/>
      <c r="P1388" s="658"/>
      <c r="Q1388" s="658"/>
      <c r="R1388" s="658"/>
      <c r="S1388" s="658"/>
      <c r="T1388" s="658"/>
      <c r="U1388" s="658"/>
      <c r="V1388" s="658"/>
      <c r="W1388" s="658"/>
      <c r="X1388" s="658"/>
      <c r="Y1388" s="658"/>
      <c r="Z1388" s="659"/>
      <c r="AA1388" s="679">
        <v>0</v>
      </c>
      <c r="AB1388" s="677">
        <v>0</v>
      </c>
      <c r="AC1388" s="677">
        <v>0</v>
      </c>
      <c r="AD1388" s="658">
        <v>0</v>
      </c>
      <c r="AE1388" s="658">
        <v>0</v>
      </c>
      <c r="AF1388" s="658"/>
      <c r="AG1388" s="658"/>
      <c r="AH1388" s="658"/>
      <c r="AI1388" s="658"/>
      <c r="AJ1388" s="658"/>
      <c r="AK1388" s="658"/>
      <c r="AL1388" s="658"/>
      <c r="AM1388" s="658"/>
      <c r="AN1388" s="658">
        <v>0</v>
      </c>
      <c r="AO1388" s="658">
        <v>0</v>
      </c>
      <c r="AP1388" s="658">
        <v>0</v>
      </c>
      <c r="AQ1388" s="658">
        <v>0</v>
      </c>
      <c r="AR1388" s="658">
        <v>0</v>
      </c>
      <c r="AS1388" s="658">
        <v>0</v>
      </c>
      <c r="AT1388" s="658">
        <v>0</v>
      </c>
      <c r="AU1388" s="658">
        <v>0</v>
      </c>
      <c r="AV1388" s="676"/>
      <c r="AW1388" s="677"/>
      <c r="AX1388" s="677"/>
      <c r="AY1388" s="677"/>
      <c r="AZ1388" s="677"/>
      <c r="BA1388" s="677"/>
      <c r="BB1388" s="677"/>
      <c r="BC1388" s="677"/>
      <c r="BD1388" s="677"/>
      <c r="BE1388" s="678">
        <v>0</v>
      </c>
      <c r="BF1388" s="417"/>
    </row>
    <row r="1389" spans="1:63" s="390" customFormat="1" ht="12.75">
      <c r="A1389" s="410"/>
      <c r="B1389" s="360" t="s">
        <v>67</v>
      </c>
      <c r="C1389" s="676">
        <v>0</v>
      </c>
      <c r="D1389" s="677">
        <v>0</v>
      </c>
      <c r="E1389" s="677">
        <v>0</v>
      </c>
      <c r="F1389" s="677">
        <v>0</v>
      </c>
      <c r="G1389" s="677">
        <v>0</v>
      </c>
      <c r="H1389" s="677">
        <v>0</v>
      </c>
      <c r="I1389" s="677">
        <v>0</v>
      </c>
      <c r="J1389" s="677">
        <v>0</v>
      </c>
      <c r="K1389" s="677">
        <v>0</v>
      </c>
      <c r="L1389" s="677">
        <v>0</v>
      </c>
      <c r="M1389" s="677">
        <v>0</v>
      </c>
      <c r="N1389" s="678">
        <v>0</v>
      </c>
      <c r="O1389" s="657"/>
      <c r="P1389" s="658"/>
      <c r="Q1389" s="658"/>
      <c r="R1389" s="658"/>
      <c r="S1389" s="658"/>
      <c r="T1389" s="658"/>
      <c r="U1389" s="658"/>
      <c r="V1389" s="658"/>
      <c r="W1389" s="658"/>
      <c r="X1389" s="658"/>
      <c r="Y1389" s="658"/>
      <c r="Z1389" s="659"/>
      <c r="AA1389" s="679">
        <v>0</v>
      </c>
      <c r="AB1389" s="677">
        <v>0</v>
      </c>
      <c r="AC1389" s="677">
        <v>0</v>
      </c>
      <c r="AD1389" s="658">
        <v>0</v>
      </c>
      <c r="AE1389" s="658">
        <v>0</v>
      </c>
      <c r="AF1389" s="658"/>
      <c r="AG1389" s="658"/>
      <c r="AH1389" s="658"/>
      <c r="AI1389" s="658"/>
      <c r="AJ1389" s="658"/>
      <c r="AK1389" s="658"/>
      <c r="AL1389" s="658"/>
      <c r="AM1389" s="658"/>
      <c r="AN1389" s="658">
        <v>0</v>
      </c>
      <c r="AO1389" s="658">
        <v>0</v>
      </c>
      <c r="AP1389" s="658">
        <v>0</v>
      </c>
      <c r="AQ1389" s="658">
        <v>0</v>
      </c>
      <c r="AR1389" s="658">
        <v>0</v>
      </c>
      <c r="AS1389" s="658">
        <v>0</v>
      </c>
      <c r="AT1389" s="658">
        <v>0</v>
      </c>
      <c r="AU1389" s="658">
        <v>0</v>
      </c>
      <c r="AV1389" s="676"/>
      <c r="AW1389" s="677"/>
      <c r="AX1389" s="677"/>
      <c r="AY1389" s="677"/>
      <c r="AZ1389" s="677"/>
      <c r="BA1389" s="677"/>
      <c r="BB1389" s="677"/>
      <c r="BC1389" s="677"/>
      <c r="BD1389" s="677"/>
      <c r="BE1389" s="678">
        <v>0</v>
      </c>
      <c r="BF1389" s="417"/>
      <c r="BG1389" s="408"/>
      <c r="BH1389" s="408"/>
      <c r="BI1389" s="408"/>
      <c r="BJ1389" s="408"/>
      <c r="BK1389" s="408"/>
    </row>
    <row r="1390" spans="1:63" s="416" customFormat="1" ht="30" customHeight="1">
      <c r="A1390" s="411">
        <v>57</v>
      </c>
      <c r="B1390" s="670" t="s">
        <v>130</v>
      </c>
      <c r="C1390" s="657">
        <v>0</v>
      </c>
      <c r="D1390" s="658">
        <v>0</v>
      </c>
      <c r="E1390" s="658">
        <v>0</v>
      </c>
      <c r="F1390" s="658">
        <v>1.8</v>
      </c>
      <c r="G1390" s="658">
        <v>0</v>
      </c>
      <c r="H1390" s="658">
        <v>0</v>
      </c>
      <c r="I1390" s="658">
        <v>0</v>
      </c>
      <c r="J1390" s="658">
        <v>0</v>
      </c>
      <c r="K1390" s="658">
        <v>0</v>
      </c>
      <c r="L1390" s="658">
        <v>0</v>
      </c>
      <c r="M1390" s="658">
        <v>0</v>
      </c>
      <c r="N1390" s="659">
        <v>1.8</v>
      </c>
      <c r="O1390" s="689">
        <v>0</v>
      </c>
      <c r="P1390" s="690">
        <v>0</v>
      </c>
      <c r="Q1390" s="690">
        <v>0</v>
      </c>
      <c r="R1390" s="690">
        <v>0</v>
      </c>
      <c r="S1390" s="690">
        <v>0</v>
      </c>
      <c r="T1390" s="690">
        <v>0</v>
      </c>
      <c r="U1390" s="690">
        <v>0</v>
      </c>
      <c r="V1390" s="690">
        <v>0</v>
      </c>
      <c r="W1390" s="690">
        <v>0</v>
      </c>
      <c r="X1390" s="690">
        <v>0</v>
      </c>
      <c r="Y1390" s="690">
        <v>0</v>
      </c>
      <c r="Z1390" s="691">
        <v>0</v>
      </c>
      <c r="AA1390" s="674">
        <v>5.2148258700000003</v>
      </c>
      <c r="AB1390" s="677">
        <v>0</v>
      </c>
      <c r="AC1390" s="677">
        <v>0</v>
      </c>
      <c r="AD1390" s="690">
        <v>0</v>
      </c>
      <c r="AE1390" s="690">
        <v>1.8</v>
      </c>
      <c r="AF1390" s="690"/>
      <c r="AG1390" s="690"/>
      <c r="AH1390" s="690"/>
      <c r="AI1390" s="690"/>
      <c r="AJ1390" s="690"/>
      <c r="AK1390" s="690"/>
      <c r="AL1390" s="690">
        <v>0</v>
      </c>
      <c r="AM1390" s="690">
        <v>1.8</v>
      </c>
      <c r="AN1390" s="690">
        <v>0</v>
      </c>
      <c r="AO1390" s="690">
        <v>0</v>
      </c>
      <c r="AP1390" s="690">
        <v>0</v>
      </c>
      <c r="AQ1390" s="690">
        <v>0</v>
      </c>
      <c r="AR1390" s="690">
        <v>0</v>
      </c>
      <c r="AS1390" s="690">
        <v>0</v>
      </c>
      <c r="AT1390" s="690">
        <v>0</v>
      </c>
      <c r="AU1390" s="690">
        <v>1.8</v>
      </c>
      <c r="AV1390" s="657">
        <v>0</v>
      </c>
      <c r="AW1390" s="658">
        <v>5.2148258700000003</v>
      </c>
      <c r="AX1390" s="658">
        <v>0</v>
      </c>
      <c r="AY1390" s="658">
        <v>0</v>
      </c>
      <c r="AZ1390" s="658">
        <v>0</v>
      </c>
      <c r="BA1390" s="658">
        <v>5.2148258700000003</v>
      </c>
      <c r="BB1390" s="658">
        <v>0</v>
      </c>
      <c r="BC1390" s="658">
        <v>0</v>
      </c>
      <c r="BD1390" s="658">
        <v>0</v>
      </c>
      <c r="BE1390" s="673">
        <v>5.2148258700000003</v>
      </c>
      <c r="BF1390" s="417"/>
    </row>
    <row r="1391" spans="1:63" s="390" customFormat="1" ht="12.75">
      <c r="A1391" s="410"/>
      <c r="B1391" s="360" t="s">
        <v>361</v>
      </c>
      <c r="C1391" s="676">
        <v>0</v>
      </c>
      <c r="D1391" s="677">
        <v>0</v>
      </c>
      <c r="E1391" s="677">
        <v>0</v>
      </c>
      <c r="F1391" s="677">
        <v>1.8</v>
      </c>
      <c r="G1391" s="677">
        <v>0</v>
      </c>
      <c r="H1391" s="677">
        <v>0</v>
      </c>
      <c r="I1391" s="677">
        <v>0</v>
      </c>
      <c r="J1391" s="677">
        <v>0</v>
      </c>
      <c r="K1391" s="677">
        <v>0</v>
      </c>
      <c r="L1391" s="677">
        <v>0</v>
      </c>
      <c r="M1391" s="677">
        <v>0</v>
      </c>
      <c r="N1391" s="678">
        <v>1.8</v>
      </c>
      <c r="O1391" s="657">
        <v>0</v>
      </c>
      <c r="P1391" s="658">
        <v>0</v>
      </c>
      <c r="Q1391" s="658">
        <v>0</v>
      </c>
      <c r="R1391" s="658">
        <v>0</v>
      </c>
      <c r="S1391" s="658">
        <v>0</v>
      </c>
      <c r="T1391" s="658">
        <v>0</v>
      </c>
      <c r="U1391" s="658">
        <v>0</v>
      </c>
      <c r="V1391" s="658">
        <v>0</v>
      </c>
      <c r="W1391" s="658">
        <v>0</v>
      </c>
      <c r="X1391" s="658">
        <v>0</v>
      </c>
      <c r="Y1391" s="658">
        <v>0</v>
      </c>
      <c r="Z1391" s="659">
        <v>0</v>
      </c>
      <c r="AA1391" s="679">
        <v>5.2148258700000003</v>
      </c>
      <c r="AB1391" s="677">
        <v>0</v>
      </c>
      <c r="AC1391" s="677">
        <v>0</v>
      </c>
      <c r="AD1391" s="658">
        <v>0</v>
      </c>
      <c r="AE1391" s="658">
        <v>1.8</v>
      </c>
      <c r="AF1391" s="658"/>
      <c r="AG1391" s="658"/>
      <c r="AH1391" s="658"/>
      <c r="AI1391" s="658"/>
      <c r="AJ1391" s="658"/>
      <c r="AK1391" s="658"/>
      <c r="AL1391" s="658">
        <v>0</v>
      </c>
      <c r="AM1391" s="658">
        <v>1.8</v>
      </c>
      <c r="AN1391" s="658">
        <v>0</v>
      </c>
      <c r="AO1391" s="658">
        <v>0</v>
      </c>
      <c r="AP1391" s="658">
        <v>0</v>
      </c>
      <c r="AQ1391" s="658">
        <v>0</v>
      </c>
      <c r="AR1391" s="658">
        <v>0</v>
      </c>
      <c r="AS1391" s="658">
        <v>0</v>
      </c>
      <c r="AT1391" s="658">
        <v>0</v>
      </c>
      <c r="AU1391" s="658">
        <v>1.8</v>
      </c>
      <c r="AV1391" s="676">
        <v>0</v>
      </c>
      <c r="AW1391" s="677">
        <v>5.2148258700000003</v>
      </c>
      <c r="AX1391" s="677">
        <v>0</v>
      </c>
      <c r="AY1391" s="677">
        <v>0</v>
      </c>
      <c r="AZ1391" s="677">
        <v>0</v>
      </c>
      <c r="BA1391" s="677">
        <v>5.2148258700000003</v>
      </c>
      <c r="BB1391" s="677">
        <v>0</v>
      </c>
      <c r="BC1391" s="677">
        <v>0</v>
      </c>
      <c r="BD1391" s="677">
        <v>0</v>
      </c>
      <c r="BE1391" s="678">
        <v>5.2148258700000003</v>
      </c>
      <c r="BF1391" s="417"/>
      <c r="BG1391" s="408"/>
      <c r="BH1391" s="408"/>
      <c r="BI1391" s="408"/>
      <c r="BJ1391" s="408"/>
      <c r="BK1391" s="408"/>
    </row>
    <row r="1392" spans="1:63" s="390" customFormat="1" ht="12.75">
      <c r="A1392" s="410"/>
      <c r="B1392" s="360" t="s">
        <v>362</v>
      </c>
      <c r="C1392" s="676">
        <v>0</v>
      </c>
      <c r="D1392" s="677">
        <v>0</v>
      </c>
      <c r="E1392" s="677">
        <v>0</v>
      </c>
      <c r="F1392" s="677">
        <v>0</v>
      </c>
      <c r="G1392" s="677">
        <v>0</v>
      </c>
      <c r="H1392" s="677">
        <v>0</v>
      </c>
      <c r="I1392" s="677">
        <v>0</v>
      </c>
      <c r="J1392" s="677">
        <v>0</v>
      </c>
      <c r="K1392" s="677">
        <v>0</v>
      </c>
      <c r="L1392" s="677">
        <v>0</v>
      </c>
      <c r="M1392" s="677">
        <v>0</v>
      </c>
      <c r="N1392" s="678">
        <v>0</v>
      </c>
      <c r="O1392" s="657">
        <v>0</v>
      </c>
      <c r="P1392" s="658">
        <v>0</v>
      </c>
      <c r="Q1392" s="658">
        <v>0</v>
      </c>
      <c r="R1392" s="658">
        <v>0</v>
      </c>
      <c r="S1392" s="658">
        <v>0</v>
      </c>
      <c r="T1392" s="658">
        <v>0</v>
      </c>
      <c r="U1392" s="658">
        <v>0</v>
      </c>
      <c r="V1392" s="658">
        <v>0</v>
      </c>
      <c r="W1392" s="658">
        <v>0</v>
      </c>
      <c r="X1392" s="658">
        <v>0</v>
      </c>
      <c r="Y1392" s="658">
        <v>0</v>
      </c>
      <c r="Z1392" s="659">
        <v>0</v>
      </c>
      <c r="AA1392" s="679">
        <v>0</v>
      </c>
      <c r="AB1392" s="677">
        <v>0</v>
      </c>
      <c r="AC1392" s="677">
        <v>0</v>
      </c>
      <c r="AD1392" s="658">
        <v>0</v>
      </c>
      <c r="AE1392" s="658">
        <v>0</v>
      </c>
      <c r="AF1392" s="658"/>
      <c r="AG1392" s="658"/>
      <c r="AH1392" s="658"/>
      <c r="AI1392" s="658"/>
      <c r="AJ1392" s="658"/>
      <c r="AK1392" s="658"/>
      <c r="AL1392" s="658">
        <v>0</v>
      </c>
      <c r="AM1392" s="658">
        <v>0</v>
      </c>
      <c r="AN1392" s="658">
        <v>0</v>
      </c>
      <c r="AO1392" s="658">
        <v>0</v>
      </c>
      <c r="AP1392" s="658">
        <v>0</v>
      </c>
      <c r="AQ1392" s="658">
        <v>0</v>
      </c>
      <c r="AR1392" s="658">
        <v>0</v>
      </c>
      <c r="AS1392" s="658">
        <v>0</v>
      </c>
      <c r="AT1392" s="658">
        <v>0</v>
      </c>
      <c r="AU1392" s="658">
        <v>0</v>
      </c>
      <c r="AV1392" s="676">
        <v>0</v>
      </c>
      <c r="AW1392" s="677">
        <v>0</v>
      </c>
      <c r="AX1392" s="677">
        <v>0</v>
      </c>
      <c r="AY1392" s="677">
        <v>0</v>
      </c>
      <c r="AZ1392" s="677">
        <v>0</v>
      </c>
      <c r="BA1392" s="677">
        <v>0</v>
      </c>
      <c r="BB1392" s="677">
        <v>0</v>
      </c>
      <c r="BC1392" s="677">
        <v>0</v>
      </c>
      <c r="BD1392" s="677">
        <v>0</v>
      </c>
      <c r="BE1392" s="678">
        <v>0</v>
      </c>
      <c r="BF1392" s="417"/>
      <c r="BG1392" s="408"/>
      <c r="BH1392" s="408"/>
      <c r="BI1392" s="408"/>
      <c r="BJ1392" s="408"/>
      <c r="BK1392" s="408"/>
    </row>
    <row r="1393" spans="1:63" s="390" customFormat="1" ht="12.75">
      <c r="A1393" s="410"/>
      <c r="B1393" s="360" t="s">
        <v>363</v>
      </c>
      <c r="C1393" s="676">
        <v>0</v>
      </c>
      <c r="D1393" s="677">
        <v>0</v>
      </c>
      <c r="E1393" s="677">
        <v>0</v>
      </c>
      <c r="F1393" s="677">
        <v>0</v>
      </c>
      <c r="G1393" s="677">
        <v>0</v>
      </c>
      <c r="H1393" s="677">
        <v>0</v>
      </c>
      <c r="I1393" s="677">
        <v>0</v>
      </c>
      <c r="J1393" s="677">
        <v>0</v>
      </c>
      <c r="K1393" s="677">
        <v>0</v>
      </c>
      <c r="L1393" s="677">
        <v>0</v>
      </c>
      <c r="M1393" s="677">
        <v>0</v>
      </c>
      <c r="N1393" s="678">
        <v>0</v>
      </c>
      <c r="O1393" s="657">
        <v>0</v>
      </c>
      <c r="P1393" s="658">
        <v>0</v>
      </c>
      <c r="Q1393" s="658">
        <v>0</v>
      </c>
      <c r="R1393" s="658">
        <v>0</v>
      </c>
      <c r="S1393" s="658">
        <v>0</v>
      </c>
      <c r="T1393" s="658">
        <v>0</v>
      </c>
      <c r="U1393" s="658">
        <v>0</v>
      </c>
      <c r="V1393" s="658">
        <v>0</v>
      </c>
      <c r="W1393" s="658">
        <v>0</v>
      </c>
      <c r="X1393" s="658">
        <v>0</v>
      </c>
      <c r="Y1393" s="658">
        <v>0</v>
      </c>
      <c r="Z1393" s="659">
        <v>0</v>
      </c>
      <c r="AA1393" s="679">
        <v>0</v>
      </c>
      <c r="AB1393" s="677">
        <v>0</v>
      </c>
      <c r="AC1393" s="677">
        <v>0</v>
      </c>
      <c r="AD1393" s="658">
        <v>0</v>
      </c>
      <c r="AE1393" s="658">
        <v>0</v>
      </c>
      <c r="AF1393" s="658"/>
      <c r="AG1393" s="658"/>
      <c r="AH1393" s="658"/>
      <c r="AI1393" s="658"/>
      <c r="AJ1393" s="658"/>
      <c r="AK1393" s="658"/>
      <c r="AL1393" s="658">
        <v>0</v>
      </c>
      <c r="AM1393" s="658">
        <v>0</v>
      </c>
      <c r="AN1393" s="658">
        <v>0</v>
      </c>
      <c r="AO1393" s="658">
        <v>0</v>
      </c>
      <c r="AP1393" s="658">
        <v>0</v>
      </c>
      <c r="AQ1393" s="658">
        <v>0</v>
      </c>
      <c r="AR1393" s="658">
        <v>0</v>
      </c>
      <c r="AS1393" s="658">
        <v>0</v>
      </c>
      <c r="AT1393" s="658">
        <v>0</v>
      </c>
      <c r="AU1393" s="658">
        <v>0</v>
      </c>
      <c r="AV1393" s="676">
        <v>0</v>
      </c>
      <c r="AW1393" s="677">
        <v>0</v>
      </c>
      <c r="AX1393" s="677">
        <v>0</v>
      </c>
      <c r="AY1393" s="677">
        <v>0</v>
      </c>
      <c r="AZ1393" s="677">
        <v>0</v>
      </c>
      <c r="BA1393" s="677">
        <v>0</v>
      </c>
      <c r="BB1393" s="677">
        <v>0</v>
      </c>
      <c r="BC1393" s="677">
        <v>0</v>
      </c>
      <c r="BD1393" s="677">
        <v>0</v>
      </c>
      <c r="BE1393" s="678">
        <v>0</v>
      </c>
      <c r="BF1393" s="417"/>
      <c r="BG1393" s="408"/>
      <c r="BH1393" s="408"/>
      <c r="BI1393" s="408"/>
      <c r="BJ1393" s="408"/>
      <c r="BK1393" s="408"/>
    </row>
    <row r="1394" spans="1:63" s="390" customFormat="1" ht="12.75">
      <c r="A1394" s="410"/>
      <c r="B1394" s="360" t="s">
        <v>364</v>
      </c>
      <c r="C1394" s="676">
        <v>0</v>
      </c>
      <c r="D1394" s="677">
        <v>0</v>
      </c>
      <c r="E1394" s="677">
        <v>0</v>
      </c>
      <c r="F1394" s="677">
        <v>0</v>
      </c>
      <c r="G1394" s="677">
        <v>0</v>
      </c>
      <c r="H1394" s="677">
        <v>0</v>
      </c>
      <c r="I1394" s="677">
        <v>0</v>
      </c>
      <c r="J1394" s="677">
        <v>0</v>
      </c>
      <c r="K1394" s="677">
        <v>0</v>
      </c>
      <c r="L1394" s="677">
        <v>0</v>
      </c>
      <c r="M1394" s="677">
        <v>0</v>
      </c>
      <c r="N1394" s="678">
        <v>0</v>
      </c>
      <c r="O1394" s="657"/>
      <c r="P1394" s="658"/>
      <c r="Q1394" s="658"/>
      <c r="R1394" s="658"/>
      <c r="S1394" s="658"/>
      <c r="T1394" s="658"/>
      <c r="U1394" s="658"/>
      <c r="V1394" s="658"/>
      <c r="W1394" s="658"/>
      <c r="X1394" s="658"/>
      <c r="Y1394" s="658"/>
      <c r="Z1394" s="659"/>
      <c r="AA1394" s="679">
        <v>0</v>
      </c>
      <c r="AB1394" s="677">
        <v>0</v>
      </c>
      <c r="AC1394" s="677">
        <v>0</v>
      </c>
      <c r="AD1394" s="658">
        <v>0</v>
      </c>
      <c r="AE1394" s="658">
        <v>0</v>
      </c>
      <c r="AF1394" s="658"/>
      <c r="AG1394" s="658"/>
      <c r="AH1394" s="658"/>
      <c r="AI1394" s="658"/>
      <c r="AJ1394" s="658"/>
      <c r="AK1394" s="658"/>
      <c r="AL1394" s="658">
        <v>0</v>
      </c>
      <c r="AM1394" s="658">
        <v>0</v>
      </c>
      <c r="AN1394" s="658">
        <v>0</v>
      </c>
      <c r="AO1394" s="658">
        <v>0</v>
      </c>
      <c r="AP1394" s="658">
        <v>0</v>
      </c>
      <c r="AQ1394" s="658">
        <v>0</v>
      </c>
      <c r="AR1394" s="658">
        <v>0</v>
      </c>
      <c r="AS1394" s="658">
        <v>0</v>
      </c>
      <c r="AT1394" s="658">
        <v>0</v>
      </c>
      <c r="AU1394" s="658">
        <v>0</v>
      </c>
      <c r="AV1394" s="676"/>
      <c r="AW1394" s="677">
        <v>0</v>
      </c>
      <c r="AX1394" s="677"/>
      <c r="AY1394" s="677"/>
      <c r="AZ1394" s="677"/>
      <c r="BA1394" s="677"/>
      <c r="BB1394" s="677"/>
      <c r="BC1394" s="677"/>
      <c r="BD1394" s="677"/>
      <c r="BE1394" s="678">
        <v>0</v>
      </c>
      <c r="BF1394" s="417"/>
      <c r="BG1394" s="408"/>
      <c r="BH1394" s="408"/>
      <c r="BI1394" s="408"/>
      <c r="BJ1394" s="408"/>
      <c r="BK1394" s="408"/>
    </row>
    <row r="1395" spans="1:63" s="390" customFormat="1" ht="12.75">
      <c r="A1395" s="410"/>
      <c r="B1395" s="360" t="s">
        <v>365</v>
      </c>
      <c r="C1395" s="676">
        <v>0</v>
      </c>
      <c r="D1395" s="677">
        <v>0</v>
      </c>
      <c r="E1395" s="677">
        <v>0</v>
      </c>
      <c r="F1395" s="677">
        <v>0</v>
      </c>
      <c r="G1395" s="677">
        <v>0</v>
      </c>
      <c r="H1395" s="677">
        <v>0</v>
      </c>
      <c r="I1395" s="677">
        <v>0</v>
      </c>
      <c r="J1395" s="677">
        <v>0</v>
      </c>
      <c r="K1395" s="677">
        <v>0</v>
      </c>
      <c r="L1395" s="677">
        <v>0</v>
      </c>
      <c r="M1395" s="677">
        <v>0</v>
      </c>
      <c r="N1395" s="678">
        <v>0</v>
      </c>
      <c r="O1395" s="657"/>
      <c r="P1395" s="658"/>
      <c r="Q1395" s="658"/>
      <c r="R1395" s="658"/>
      <c r="S1395" s="658"/>
      <c r="T1395" s="658"/>
      <c r="U1395" s="658"/>
      <c r="V1395" s="658"/>
      <c r="W1395" s="658"/>
      <c r="X1395" s="658"/>
      <c r="Y1395" s="658"/>
      <c r="Z1395" s="659"/>
      <c r="AA1395" s="679">
        <v>0</v>
      </c>
      <c r="AB1395" s="677">
        <v>0</v>
      </c>
      <c r="AC1395" s="677">
        <v>0</v>
      </c>
      <c r="AD1395" s="658">
        <v>0</v>
      </c>
      <c r="AE1395" s="658">
        <v>0</v>
      </c>
      <c r="AF1395" s="658"/>
      <c r="AG1395" s="658"/>
      <c r="AH1395" s="658"/>
      <c r="AI1395" s="658"/>
      <c r="AJ1395" s="658"/>
      <c r="AK1395" s="658"/>
      <c r="AL1395" s="658">
        <v>0</v>
      </c>
      <c r="AM1395" s="658">
        <v>0</v>
      </c>
      <c r="AN1395" s="658">
        <v>0</v>
      </c>
      <c r="AO1395" s="658">
        <v>0</v>
      </c>
      <c r="AP1395" s="658">
        <v>0</v>
      </c>
      <c r="AQ1395" s="658">
        <v>0</v>
      </c>
      <c r="AR1395" s="658">
        <v>0</v>
      </c>
      <c r="AS1395" s="658">
        <v>0</v>
      </c>
      <c r="AT1395" s="658">
        <v>0</v>
      </c>
      <c r="AU1395" s="658">
        <v>0</v>
      </c>
      <c r="AV1395" s="676"/>
      <c r="AW1395" s="677">
        <v>0</v>
      </c>
      <c r="AX1395" s="677"/>
      <c r="AY1395" s="677"/>
      <c r="AZ1395" s="677"/>
      <c r="BA1395" s="677"/>
      <c r="BB1395" s="677"/>
      <c r="BC1395" s="677"/>
      <c r="BD1395" s="677"/>
      <c r="BE1395" s="678">
        <v>0</v>
      </c>
      <c r="BF1395" s="417"/>
      <c r="BG1395" s="408"/>
      <c r="BH1395" s="408"/>
      <c r="BI1395" s="408"/>
      <c r="BJ1395" s="408"/>
      <c r="BK1395" s="408"/>
    </row>
    <row r="1396" spans="1:63" s="390" customFormat="1" ht="12.75">
      <c r="A1396" s="410"/>
      <c r="B1396" s="360" t="s">
        <v>366</v>
      </c>
      <c r="C1396" s="676">
        <v>0</v>
      </c>
      <c r="D1396" s="677">
        <v>0</v>
      </c>
      <c r="E1396" s="677">
        <v>0</v>
      </c>
      <c r="F1396" s="677">
        <v>0</v>
      </c>
      <c r="G1396" s="677">
        <v>0</v>
      </c>
      <c r="H1396" s="677">
        <v>0</v>
      </c>
      <c r="I1396" s="677">
        <v>0</v>
      </c>
      <c r="J1396" s="677">
        <v>0</v>
      </c>
      <c r="K1396" s="677">
        <v>0</v>
      </c>
      <c r="L1396" s="677">
        <v>0</v>
      </c>
      <c r="M1396" s="677">
        <v>0</v>
      </c>
      <c r="N1396" s="678">
        <v>0</v>
      </c>
      <c r="O1396" s="657"/>
      <c r="P1396" s="658"/>
      <c r="Q1396" s="658"/>
      <c r="R1396" s="658"/>
      <c r="S1396" s="658"/>
      <c r="T1396" s="658"/>
      <c r="U1396" s="658"/>
      <c r="V1396" s="658"/>
      <c r="W1396" s="658"/>
      <c r="X1396" s="658"/>
      <c r="Y1396" s="658"/>
      <c r="Z1396" s="659"/>
      <c r="AA1396" s="679">
        <v>0</v>
      </c>
      <c r="AB1396" s="677">
        <v>0</v>
      </c>
      <c r="AC1396" s="677">
        <v>0</v>
      </c>
      <c r="AD1396" s="658">
        <v>0</v>
      </c>
      <c r="AE1396" s="658">
        <v>0</v>
      </c>
      <c r="AF1396" s="658"/>
      <c r="AG1396" s="658"/>
      <c r="AH1396" s="658"/>
      <c r="AI1396" s="658"/>
      <c r="AJ1396" s="658"/>
      <c r="AK1396" s="658"/>
      <c r="AL1396" s="658">
        <v>0</v>
      </c>
      <c r="AM1396" s="658">
        <v>0</v>
      </c>
      <c r="AN1396" s="658">
        <v>0</v>
      </c>
      <c r="AO1396" s="658">
        <v>0</v>
      </c>
      <c r="AP1396" s="658">
        <v>0</v>
      </c>
      <c r="AQ1396" s="658">
        <v>0</v>
      </c>
      <c r="AR1396" s="658">
        <v>0</v>
      </c>
      <c r="AS1396" s="658">
        <v>0</v>
      </c>
      <c r="AT1396" s="658">
        <v>0</v>
      </c>
      <c r="AU1396" s="658">
        <v>0</v>
      </c>
      <c r="AV1396" s="676"/>
      <c r="AW1396" s="677">
        <v>0</v>
      </c>
      <c r="AX1396" s="677"/>
      <c r="AY1396" s="677"/>
      <c r="AZ1396" s="677"/>
      <c r="BA1396" s="677"/>
      <c r="BB1396" s="677"/>
      <c r="BC1396" s="677"/>
      <c r="BD1396" s="677"/>
      <c r="BE1396" s="678">
        <v>0</v>
      </c>
      <c r="BF1396" s="417"/>
      <c r="BG1396" s="408"/>
      <c r="BH1396" s="408"/>
      <c r="BI1396" s="408"/>
      <c r="BJ1396" s="408"/>
      <c r="BK1396" s="408"/>
    </row>
    <row r="1397" spans="1:63" s="390" customFormat="1" ht="12.75">
      <c r="A1397" s="410"/>
      <c r="B1397" s="360" t="s">
        <v>367</v>
      </c>
      <c r="C1397" s="676">
        <v>0</v>
      </c>
      <c r="D1397" s="677">
        <v>0</v>
      </c>
      <c r="E1397" s="677">
        <v>0</v>
      </c>
      <c r="F1397" s="677">
        <v>0</v>
      </c>
      <c r="G1397" s="677">
        <v>0</v>
      </c>
      <c r="H1397" s="677">
        <v>0</v>
      </c>
      <c r="I1397" s="677">
        <v>0</v>
      </c>
      <c r="J1397" s="677">
        <v>0</v>
      </c>
      <c r="K1397" s="677">
        <v>0</v>
      </c>
      <c r="L1397" s="677">
        <v>0</v>
      </c>
      <c r="M1397" s="677">
        <v>0</v>
      </c>
      <c r="N1397" s="678">
        <v>0</v>
      </c>
      <c r="O1397" s="657"/>
      <c r="P1397" s="658"/>
      <c r="Q1397" s="658"/>
      <c r="R1397" s="658"/>
      <c r="S1397" s="658"/>
      <c r="T1397" s="658"/>
      <c r="U1397" s="658"/>
      <c r="V1397" s="658"/>
      <c r="W1397" s="658"/>
      <c r="X1397" s="658"/>
      <c r="Y1397" s="658"/>
      <c r="Z1397" s="659"/>
      <c r="AA1397" s="679">
        <v>0</v>
      </c>
      <c r="AB1397" s="677">
        <v>0</v>
      </c>
      <c r="AC1397" s="677">
        <v>0</v>
      </c>
      <c r="AD1397" s="658">
        <v>0</v>
      </c>
      <c r="AE1397" s="658">
        <v>0</v>
      </c>
      <c r="AF1397" s="658"/>
      <c r="AG1397" s="658"/>
      <c r="AH1397" s="658"/>
      <c r="AI1397" s="658"/>
      <c r="AJ1397" s="658"/>
      <c r="AK1397" s="658"/>
      <c r="AL1397" s="658">
        <v>0</v>
      </c>
      <c r="AM1397" s="658">
        <v>0</v>
      </c>
      <c r="AN1397" s="658">
        <v>0</v>
      </c>
      <c r="AO1397" s="658">
        <v>0</v>
      </c>
      <c r="AP1397" s="658">
        <v>0</v>
      </c>
      <c r="AQ1397" s="658">
        <v>0</v>
      </c>
      <c r="AR1397" s="658">
        <v>0</v>
      </c>
      <c r="AS1397" s="658">
        <v>0</v>
      </c>
      <c r="AT1397" s="658">
        <v>0</v>
      </c>
      <c r="AU1397" s="658">
        <v>0</v>
      </c>
      <c r="AV1397" s="676"/>
      <c r="AW1397" s="677">
        <v>0</v>
      </c>
      <c r="AX1397" s="677"/>
      <c r="AY1397" s="677"/>
      <c r="AZ1397" s="677"/>
      <c r="BA1397" s="677"/>
      <c r="BB1397" s="677"/>
      <c r="BC1397" s="677"/>
      <c r="BD1397" s="677"/>
      <c r="BE1397" s="678">
        <v>0</v>
      </c>
      <c r="BF1397" s="417"/>
      <c r="BG1397" s="408"/>
      <c r="BH1397" s="408"/>
      <c r="BI1397" s="408"/>
      <c r="BJ1397" s="408"/>
      <c r="BK1397" s="408"/>
    </row>
    <row r="1398" spans="1:63" s="390" customFormat="1" ht="12.75">
      <c r="A1398" s="410"/>
      <c r="B1398" s="360" t="s">
        <v>368</v>
      </c>
      <c r="C1398" s="676">
        <v>0</v>
      </c>
      <c r="D1398" s="677">
        <v>0</v>
      </c>
      <c r="E1398" s="677">
        <v>0</v>
      </c>
      <c r="F1398" s="677">
        <v>0</v>
      </c>
      <c r="G1398" s="677">
        <v>0</v>
      </c>
      <c r="H1398" s="677">
        <v>0</v>
      </c>
      <c r="I1398" s="677">
        <v>0</v>
      </c>
      <c r="J1398" s="677">
        <v>0</v>
      </c>
      <c r="K1398" s="677">
        <v>0</v>
      </c>
      <c r="L1398" s="677">
        <v>0</v>
      </c>
      <c r="M1398" s="677">
        <v>0</v>
      </c>
      <c r="N1398" s="678">
        <v>0</v>
      </c>
      <c r="O1398" s="657">
        <v>0</v>
      </c>
      <c r="P1398" s="658">
        <v>0</v>
      </c>
      <c r="Q1398" s="658">
        <v>0</v>
      </c>
      <c r="R1398" s="658">
        <v>0</v>
      </c>
      <c r="S1398" s="658">
        <v>0</v>
      </c>
      <c r="T1398" s="658">
        <v>0</v>
      </c>
      <c r="U1398" s="658">
        <v>0</v>
      </c>
      <c r="V1398" s="658">
        <v>0</v>
      </c>
      <c r="W1398" s="658">
        <v>0</v>
      </c>
      <c r="X1398" s="658">
        <v>0</v>
      </c>
      <c r="Y1398" s="658">
        <v>0</v>
      </c>
      <c r="Z1398" s="659">
        <v>0</v>
      </c>
      <c r="AA1398" s="679">
        <v>0</v>
      </c>
      <c r="AB1398" s="677">
        <v>0</v>
      </c>
      <c r="AC1398" s="677">
        <v>0</v>
      </c>
      <c r="AD1398" s="658">
        <v>0</v>
      </c>
      <c r="AE1398" s="658">
        <v>0</v>
      </c>
      <c r="AF1398" s="658"/>
      <c r="AG1398" s="658"/>
      <c r="AH1398" s="658"/>
      <c r="AI1398" s="658"/>
      <c r="AJ1398" s="658"/>
      <c r="AK1398" s="658"/>
      <c r="AL1398" s="658">
        <v>0</v>
      </c>
      <c r="AM1398" s="658">
        <v>0</v>
      </c>
      <c r="AN1398" s="658">
        <v>0</v>
      </c>
      <c r="AO1398" s="658">
        <v>0</v>
      </c>
      <c r="AP1398" s="658">
        <v>0</v>
      </c>
      <c r="AQ1398" s="658">
        <v>0</v>
      </c>
      <c r="AR1398" s="658">
        <v>0</v>
      </c>
      <c r="AS1398" s="658">
        <v>0</v>
      </c>
      <c r="AT1398" s="658">
        <v>0</v>
      </c>
      <c r="AU1398" s="658">
        <v>0</v>
      </c>
      <c r="AV1398" s="676">
        <v>0</v>
      </c>
      <c r="AW1398" s="677">
        <v>0</v>
      </c>
      <c r="AX1398" s="677">
        <v>0</v>
      </c>
      <c r="AY1398" s="677">
        <v>0</v>
      </c>
      <c r="AZ1398" s="677">
        <v>0</v>
      </c>
      <c r="BA1398" s="677">
        <v>0</v>
      </c>
      <c r="BB1398" s="677">
        <v>0</v>
      </c>
      <c r="BC1398" s="677">
        <v>0</v>
      </c>
      <c r="BD1398" s="677">
        <v>0</v>
      </c>
      <c r="BE1398" s="678">
        <v>0</v>
      </c>
      <c r="BF1398" s="417"/>
      <c r="BG1398" s="408"/>
      <c r="BH1398" s="408"/>
      <c r="BI1398" s="408"/>
      <c r="BJ1398" s="408"/>
      <c r="BK1398" s="408"/>
    </row>
    <row r="1399" spans="1:63" s="390" customFormat="1" ht="12.75">
      <c r="A1399" s="410"/>
      <c r="B1399" s="360" t="s">
        <v>369</v>
      </c>
      <c r="C1399" s="676">
        <v>0</v>
      </c>
      <c r="D1399" s="677">
        <v>0</v>
      </c>
      <c r="E1399" s="677">
        <v>0</v>
      </c>
      <c r="F1399" s="677">
        <v>0</v>
      </c>
      <c r="G1399" s="677">
        <v>0</v>
      </c>
      <c r="H1399" s="677">
        <v>0</v>
      </c>
      <c r="I1399" s="677">
        <v>0</v>
      </c>
      <c r="J1399" s="677">
        <v>0</v>
      </c>
      <c r="K1399" s="677">
        <v>0</v>
      </c>
      <c r="L1399" s="677">
        <v>0</v>
      </c>
      <c r="M1399" s="677">
        <v>0</v>
      </c>
      <c r="N1399" s="678">
        <v>0</v>
      </c>
      <c r="O1399" s="657"/>
      <c r="P1399" s="658"/>
      <c r="Q1399" s="658"/>
      <c r="R1399" s="658"/>
      <c r="S1399" s="658"/>
      <c r="T1399" s="658"/>
      <c r="U1399" s="658"/>
      <c r="V1399" s="658"/>
      <c r="W1399" s="658"/>
      <c r="X1399" s="658"/>
      <c r="Y1399" s="658"/>
      <c r="Z1399" s="659"/>
      <c r="AA1399" s="679">
        <v>0</v>
      </c>
      <c r="AB1399" s="677">
        <v>0</v>
      </c>
      <c r="AC1399" s="677">
        <v>0</v>
      </c>
      <c r="AD1399" s="658">
        <v>0</v>
      </c>
      <c r="AE1399" s="658">
        <v>0</v>
      </c>
      <c r="AF1399" s="658"/>
      <c r="AG1399" s="658"/>
      <c r="AH1399" s="658"/>
      <c r="AI1399" s="658"/>
      <c r="AJ1399" s="658"/>
      <c r="AK1399" s="658"/>
      <c r="AL1399" s="658">
        <v>0</v>
      </c>
      <c r="AM1399" s="658">
        <v>0</v>
      </c>
      <c r="AN1399" s="658">
        <v>0</v>
      </c>
      <c r="AO1399" s="658">
        <v>0</v>
      </c>
      <c r="AP1399" s="658">
        <v>0</v>
      </c>
      <c r="AQ1399" s="658">
        <v>0</v>
      </c>
      <c r="AR1399" s="658">
        <v>0</v>
      </c>
      <c r="AS1399" s="658">
        <v>0</v>
      </c>
      <c r="AT1399" s="658">
        <v>0</v>
      </c>
      <c r="AU1399" s="658">
        <v>0</v>
      </c>
      <c r="AV1399" s="676"/>
      <c r="AW1399" s="677">
        <v>0</v>
      </c>
      <c r="AX1399" s="677"/>
      <c r="AY1399" s="677"/>
      <c r="AZ1399" s="677"/>
      <c r="BA1399" s="677"/>
      <c r="BB1399" s="677"/>
      <c r="BC1399" s="677"/>
      <c r="BD1399" s="677"/>
      <c r="BE1399" s="678">
        <v>0</v>
      </c>
      <c r="BF1399" s="417"/>
      <c r="BG1399" s="408"/>
      <c r="BH1399" s="408"/>
      <c r="BI1399" s="408"/>
      <c r="BJ1399" s="408"/>
      <c r="BK1399" s="408"/>
    </row>
    <row r="1400" spans="1:63" s="390" customFormat="1" ht="12.75">
      <c r="A1400" s="410"/>
      <c r="B1400" s="360" t="s">
        <v>370</v>
      </c>
      <c r="C1400" s="676">
        <v>0</v>
      </c>
      <c r="D1400" s="677">
        <v>0</v>
      </c>
      <c r="E1400" s="677">
        <v>0</v>
      </c>
      <c r="F1400" s="677">
        <v>0</v>
      </c>
      <c r="G1400" s="677">
        <v>0</v>
      </c>
      <c r="H1400" s="677">
        <v>0</v>
      </c>
      <c r="I1400" s="677">
        <v>0</v>
      </c>
      <c r="J1400" s="677">
        <v>0</v>
      </c>
      <c r="K1400" s="677">
        <v>0</v>
      </c>
      <c r="L1400" s="677">
        <v>0</v>
      </c>
      <c r="M1400" s="677">
        <v>0</v>
      </c>
      <c r="N1400" s="678">
        <v>0</v>
      </c>
      <c r="O1400" s="657"/>
      <c r="P1400" s="658"/>
      <c r="Q1400" s="658"/>
      <c r="R1400" s="658"/>
      <c r="S1400" s="658"/>
      <c r="T1400" s="658"/>
      <c r="U1400" s="658"/>
      <c r="V1400" s="658"/>
      <c r="W1400" s="658"/>
      <c r="X1400" s="658"/>
      <c r="Y1400" s="658"/>
      <c r="Z1400" s="659"/>
      <c r="AA1400" s="679">
        <v>0</v>
      </c>
      <c r="AB1400" s="677">
        <v>0</v>
      </c>
      <c r="AC1400" s="677">
        <v>0</v>
      </c>
      <c r="AD1400" s="658">
        <v>0</v>
      </c>
      <c r="AE1400" s="658">
        <v>0</v>
      </c>
      <c r="AF1400" s="658"/>
      <c r="AG1400" s="658"/>
      <c r="AH1400" s="658"/>
      <c r="AI1400" s="658"/>
      <c r="AJ1400" s="658"/>
      <c r="AK1400" s="658"/>
      <c r="AL1400" s="658">
        <v>0</v>
      </c>
      <c r="AM1400" s="658">
        <v>0</v>
      </c>
      <c r="AN1400" s="658">
        <v>0</v>
      </c>
      <c r="AO1400" s="658">
        <v>0</v>
      </c>
      <c r="AP1400" s="658">
        <v>0</v>
      </c>
      <c r="AQ1400" s="658">
        <v>0</v>
      </c>
      <c r="AR1400" s="658">
        <v>0</v>
      </c>
      <c r="AS1400" s="658">
        <v>0</v>
      </c>
      <c r="AT1400" s="658">
        <v>0</v>
      </c>
      <c r="AU1400" s="658">
        <v>0</v>
      </c>
      <c r="AV1400" s="676"/>
      <c r="AW1400" s="677">
        <v>0</v>
      </c>
      <c r="AX1400" s="677"/>
      <c r="AY1400" s="677"/>
      <c r="AZ1400" s="677"/>
      <c r="BA1400" s="677"/>
      <c r="BB1400" s="677"/>
      <c r="BC1400" s="677"/>
      <c r="BD1400" s="677"/>
      <c r="BE1400" s="678">
        <v>0</v>
      </c>
      <c r="BF1400" s="417"/>
      <c r="BG1400" s="408"/>
      <c r="BH1400" s="408"/>
      <c r="BI1400" s="408"/>
      <c r="BJ1400" s="408"/>
      <c r="BK1400" s="408"/>
    </row>
    <row r="1401" spans="1:63" s="390" customFormat="1" ht="12.75">
      <c r="A1401" s="410"/>
      <c r="B1401" s="360" t="s">
        <v>371</v>
      </c>
      <c r="C1401" s="676">
        <v>0</v>
      </c>
      <c r="D1401" s="677">
        <v>0</v>
      </c>
      <c r="E1401" s="677">
        <v>0</v>
      </c>
      <c r="F1401" s="677">
        <v>0</v>
      </c>
      <c r="G1401" s="677">
        <v>0</v>
      </c>
      <c r="H1401" s="677">
        <v>0</v>
      </c>
      <c r="I1401" s="677">
        <v>0</v>
      </c>
      <c r="J1401" s="677">
        <v>0</v>
      </c>
      <c r="K1401" s="677">
        <v>0</v>
      </c>
      <c r="L1401" s="677">
        <v>0</v>
      </c>
      <c r="M1401" s="677">
        <v>0</v>
      </c>
      <c r="N1401" s="678">
        <v>0</v>
      </c>
      <c r="O1401" s="657"/>
      <c r="P1401" s="658"/>
      <c r="Q1401" s="658"/>
      <c r="R1401" s="658"/>
      <c r="S1401" s="658"/>
      <c r="T1401" s="658"/>
      <c r="U1401" s="658"/>
      <c r="V1401" s="658"/>
      <c r="W1401" s="658"/>
      <c r="X1401" s="658"/>
      <c r="Y1401" s="658"/>
      <c r="Z1401" s="659"/>
      <c r="AA1401" s="679">
        <v>0</v>
      </c>
      <c r="AB1401" s="677">
        <v>0</v>
      </c>
      <c r="AC1401" s="677">
        <v>0</v>
      </c>
      <c r="AD1401" s="658">
        <v>0</v>
      </c>
      <c r="AE1401" s="658">
        <v>0</v>
      </c>
      <c r="AF1401" s="658"/>
      <c r="AG1401" s="658"/>
      <c r="AH1401" s="658"/>
      <c r="AI1401" s="658"/>
      <c r="AJ1401" s="658"/>
      <c r="AK1401" s="658"/>
      <c r="AL1401" s="658">
        <v>0</v>
      </c>
      <c r="AM1401" s="658">
        <v>0</v>
      </c>
      <c r="AN1401" s="658">
        <v>0</v>
      </c>
      <c r="AO1401" s="658">
        <v>0</v>
      </c>
      <c r="AP1401" s="658">
        <v>0</v>
      </c>
      <c r="AQ1401" s="658">
        <v>0</v>
      </c>
      <c r="AR1401" s="658">
        <v>0</v>
      </c>
      <c r="AS1401" s="658">
        <v>0</v>
      </c>
      <c r="AT1401" s="658">
        <v>0</v>
      </c>
      <c r="AU1401" s="658">
        <v>0</v>
      </c>
      <c r="AV1401" s="676"/>
      <c r="AW1401" s="677">
        <v>0</v>
      </c>
      <c r="AX1401" s="677"/>
      <c r="AY1401" s="677"/>
      <c r="AZ1401" s="677"/>
      <c r="BA1401" s="677"/>
      <c r="BB1401" s="677"/>
      <c r="BC1401" s="677"/>
      <c r="BD1401" s="677"/>
      <c r="BE1401" s="678">
        <v>0</v>
      </c>
      <c r="BF1401" s="417"/>
      <c r="BG1401" s="408"/>
      <c r="BH1401" s="408"/>
      <c r="BI1401" s="408"/>
      <c r="BJ1401" s="408"/>
      <c r="BK1401" s="408"/>
    </row>
    <row r="1402" spans="1:63" s="390" customFormat="1" ht="12.75">
      <c r="A1402" s="410"/>
      <c r="B1402" s="360" t="s">
        <v>372</v>
      </c>
      <c r="C1402" s="676">
        <v>0</v>
      </c>
      <c r="D1402" s="677">
        <v>0</v>
      </c>
      <c r="E1402" s="677">
        <v>0</v>
      </c>
      <c r="F1402" s="677">
        <v>0</v>
      </c>
      <c r="G1402" s="677">
        <v>0</v>
      </c>
      <c r="H1402" s="677">
        <v>0</v>
      </c>
      <c r="I1402" s="677">
        <v>0</v>
      </c>
      <c r="J1402" s="677">
        <v>0</v>
      </c>
      <c r="K1402" s="677">
        <v>0</v>
      </c>
      <c r="L1402" s="677">
        <v>0</v>
      </c>
      <c r="M1402" s="677">
        <v>0</v>
      </c>
      <c r="N1402" s="678">
        <v>0</v>
      </c>
      <c r="O1402" s="657"/>
      <c r="P1402" s="658"/>
      <c r="Q1402" s="658"/>
      <c r="R1402" s="658"/>
      <c r="S1402" s="658"/>
      <c r="T1402" s="658"/>
      <c r="U1402" s="658"/>
      <c r="V1402" s="658"/>
      <c r="W1402" s="658"/>
      <c r="X1402" s="658"/>
      <c r="Y1402" s="658"/>
      <c r="Z1402" s="659"/>
      <c r="AA1402" s="679">
        <v>0</v>
      </c>
      <c r="AB1402" s="677">
        <v>0</v>
      </c>
      <c r="AC1402" s="677">
        <v>0</v>
      </c>
      <c r="AD1402" s="658">
        <v>0</v>
      </c>
      <c r="AE1402" s="658">
        <v>0</v>
      </c>
      <c r="AF1402" s="658"/>
      <c r="AG1402" s="658"/>
      <c r="AH1402" s="658"/>
      <c r="AI1402" s="658"/>
      <c r="AJ1402" s="658"/>
      <c r="AK1402" s="658"/>
      <c r="AL1402" s="658">
        <v>0</v>
      </c>
      <c r="AM1402" s="658">
        <v>0</v>
      </c>
      <c r="AN1402" s="658">
        <v>0</v>
      </c>
      <c r="AO1402" s="658">
        <v>0</v>
      </c>
      <c r="AP1402" s="658">
        <v>0</v>
      </c>
      <c r="AQ1402" s="658">
        <v>0</v>
      </c>
      <c r="AR1402" s="658">
        <v>0</v>
      </c>
      <c r="AS1402" s="658">
        <v>0</v>
      </c>
      <c r="AT1402" s="658">
        <v>0</v>
      </c>
      <c r="AU1402" s="658">
        <v>0</v>
      </c>
      <c r="AV1402" s="676"/>
      <c r="AW1402" s="677">
        <v>0</v>
      </c>
      <c r="AX1402" s="677"/>
      <c r="AY1402" s="677"/>
      <c r="AZ1402" s="677"/>
      <c r="BA1402" s="677"/>
      <c r="BB1402" s="677"/>
      <c r="BC1402" s="677"/>
      <c r="BD1402" s="677"/>
      <c r="BE1402" s="678">
        <v>0</v>
      </c>
      <c r="BF1402" s="417"/>
      <c r="BG1402" s="408"/>
      <c r="BH1402" s="408"/>
      <c r="BI1402" s="408"/>
      <c r="BJ1402" s="408"/>
      <c r="BK1402" s="408"/>
    </row>
    <row r="1403" spans="1:63" s="390" customFormat="1" ht="12.75">
      <c r="A1403" s="410"/>
      <c r="B1403" s="360" t="s">
        <v>373</v>
      </c>
      <c r="C1403" s="676">
        <v>0</v>
      </c>
      <c r="D1403" s="677">
        <v>0</v>
      </c>
      <c r="E1403" s="677">
        <v>0</v>
      </c>
      <c r="F1403" s="677">
        <v>1.8</v>
      </c>
      <c r="G1403" s="677">
        <v>0</v>
      </c>
      <c r="H1403" s="677">
        <v>0</v>
      </c>
      <c r="I1403" s="677">
        <v>0</v>
      </c>
      <c r="J1403" s="677">
        <v>0</v>
      </c>
      <c r="K1403" s="677">
        <v>0</v>
      </c>
      <c r="L1403" s="677">
        <v>0</v>
      </c>
      <c r="M1403" s="677">
        <v>0</v>
      </c>
      <c r="N1403" s="678">
        <v>1.8</v>
      </c>
      <c r="O1403" s="657">
        <v>0</v>
      </c>
      <c r="P1403" s="658">
        <v>0</v>
      </c>
      <c r="Q1403" s="658">
        <v>0</v>
      </c>
      <c r="R1403" s="658">
        <v>0</v>
      </c>
      <c r="S1403" s="658">
        <v>0</v>
      </c>
      <c r="T1403" s="658">
        <v>0</v>
      </c>
      <c r="U1403" s="658">
        <v>0</v>
      </c>
      <c r="V1403" s="658">
        <v>0</v>
      </c>
      <c r="W1403" s="658">
        <v>0</v>
      </c>
      <c r="X1403" s="658">
        <v>0</v>
      </c>
      <c r="Y1403" s="658">
        <v>0</v>
      </c>
      <c r="Z1403" s="659">
        <v>0</v>
      </c>
      <c r="AA1403" s="679">
        <v>5.2148258700000003</v>
      </c>
      <c r="AB1403" s="677">
        <v>0</v>
      </c>
      <c r="AC1403" s="677">
        <v>0</v>
      </c>
      <c r="AD1403" s="658">
        <v>0</v>
      </c>
      <c r="AE1403" s="658">
        <v>1.8</v>
      </c>
      <c r="AF1403" s="658"/>
      <c r="AG1403" s="658"/>
      <c r="AH1403" s="658"/>
      <c r="AI1403" s="658"/>
      <c r="AJ1403" s="658"/>
      <c r="AK1403" s="658"/>
      <c r="AL1403" s="658">
        <v>0</v>
      </c>
      <c r="AM1403" s="658">
        <v>1.8</v>
      </c>
      <c r="AN1403" s="658">
        <v>0</v>
      </c>
      <c r="AO1403" s="658">
        <v>0</v>
      </c>
      <c r="AP1403" s="658">
        <v>0</v>
      </c>
      <c r="AQ1403" s="658">
        <v>0</v>
      </c>
      <c r="AR1403" s="658">
        <v>0</v>
      </c>
      <c r="AS1403" s="658">
        <v>0</v>
      </c>
      <c r="AT1403" s="658">
        <v>0</v>
      </c>
      <c r="AU1403" s="658">
        <v>1.8</v>
      </c>
      <c r="AV1403" s="676">
        <v>0</v>
      </c>
      <c r="AW1403" s="677">
        <v>5.2148258700000003</v>
      </c>
      <c r="AX1403" s="677">
        <v>0</v>
      </c>
      <c r="AY1403" s="677">
        <v>0</v>
      </c>
      <c r="AZ1403" s="677">
        <v>0</v>
      </c>
      <c r="BA1403" s="677">
        <v>5.2148258700000003</v>
      </c>
      <c r="BB1403" s="677">
        <v>0</v>
      </c>
      <c r="BC1403" s="677">
        <v>0</v>
      </c>
      <c r="BD1403" s="677">
        <v>0</v>
      </c>
      <c r="BE1403" s="678">
        <v>5.2148258700000003</v>
      </c>
      <c r="BF1403" s="417"/>
      <c r="BG1403" s="408"/>
      <c r="BH1403" s="408"/>
      <c r="BI1403" s="408"/>
      <c r="BJ1403" s="408"/>
      <c r="BK1403" s="408"/>
    </row>
    <row r="1404" spans="1:63" s="390" customFormat="1" ht="12.75">
      <c r="A1404" s="410"/>
      <c r="B1404" s="360" t="s">
        <v>374</v>
      </c>
      <c r="C1404" s="676">
        <v>0</v>
      </c>
      <c r="D1404" s="677">
        <v>0</v>
      </c>
      <c r="E1404" s="677">
        <v>0</v>
      </c>
      <c r="F1404" s="677">
        <v>0</v>
      </c>
      <c r="G1404" s="677">
        <v>0</v>
      </c>
      <c r="H1404" s="677">
        <v>0</v>
      </c>
      <c r="I1404" s="677">
        <v>0</v>
      </c>
      <c r="J1404" s="677">
        <v>0</v>
      </c>
      <c r="K1404" s="677">
        <v>0</v>
      </c>
      <c r="L1404" s="677">
        <v>0</v>
      </c>
      <c r="M1404" s="677">
        <v>0</v>
      </c>
      <c r="N1404" s="678">
        <v>0</v>
      </c>
      <c r="O1404" s="657"/>
      <c r="P1404" s="658"/>
      <c r="Q1404" s="658"/>
      <c r="R1404" s="658"/>
      <c r="S1404" s="658"/>
      <c r="T1404" s="658"/>
      <c r="U1404" s="658"/>
      <c r="V1404" s="658"/>
      <c r="W1404" s="658"/>
      <c r="X1404" s="658"/>
      <c r="Y1404" s="658"/>
      <c r="Z1404" s="659"/>
      <c r="AA1404" s="679">
        <v>0</v>
      </c>
      <c r="AB1404" s="677">
        <v>0</v>
      </c>
      <c r="AC1404" s="677">
        <v>0</v>
      </c>
      <c r="AD1404" s="658">
        <v>0</v>
      </c>
      <c r="AE1404" s="658">
        <v>0</v>
      </c>
      <c r="AF1404" s="658"/>
      <c r="AG1404" s="658"/>
      <c r="AH1404" s="658"/>
      <c r="AI1404" s="658"/>
      <c r="AJ1404" s="658"/>
      <c r="AK1404" s="658"/>
      <c r="AL1404" s="658">
        <v>0</v>
      </c>
      <c r="AM1404" s="658">
        <v>0</v>
      </c>
      <c r="AN1404" s="658">
        <v>0</v>
      </c>
      <c r="AO1404" s="658">
        <v>0</v>
      </c>
      <c r="AP1404" s="658">
        <v>0</v>
      </c>
      <c r="AQ1404" s="658">
        <v>0</v>
      </c>
      <c r="AR1404" s="658">
        <v>0</v>
      </c>
      <c r="AS1404" s="658">
        <v>0</v>
      </c>
      <c r="AT1404" s="658">
        <v>0</v>
      </c>
      <c r="AU1404" s="658">
        <v>0</v>
      </c>
      <c r="AV1404" s="676"/>
      <c r="AW1404" s="677">
        <v>0</v>
      </c>
      <c r="AX1404" s="677"/>
      <c r="AY1404" s="677"/>
      <c r="AZ1404" s="677"/>
      <c r="BA1404" s="677"/>
      <c r="BB1404" s="677"/>
      <c r="BC1404" s="677"/>
      <c r="BD1404" s="677"/>
      <c r="BE1404" s="678">
        <v>0</v>
      </c>
      <c r="BF1404" s="417"/>
      <c r="BG1404" s="408"/>
      <c r="BH1404" s="408"/>
      <c r="BI1404" s="408"/>
      <c r="BJ1404" s="408"/>
      <c r="BK1404" s="408"/>
    </row>
    <row r="1405" spans="1:63" s="390" customFormat="1" ht="12.75">
      <c r="A1405" s="410"/>
      <c r="B1405" s="360" t="s">
        <v>375</v>
      </c>
      <c r="C1405" s="676">
        <v>0</v>
      </c>
      <c r="D1405" s="677">
        <v>0</v>
      </c>
      <c r="E1405" s="677">
        <v>0</v>
      </c>
      <c r="F1405" s="677">
        <v>0</v>
      </c>
      <c r="G1405" s="677">
        <v>0</v>
      </c>
      <c r="H1405" s="677">
        <v>0</v>
      </c>
      <c r="I1405" s="677">
        <v>0</v>
      </c>
      <c r="J1405" s="677">
        <v>0</v>
      </c>
      <c r="K1405" s="677">
        <v>0</v>
      </c>
      <c r="L1405" s="677">
        <v>0</v>
      </c>
      <c r="M1405" s="677">
        <v>0</v>
      </c>
      <c r="N1405" s="678">
        <v>0</v>
      </c>
      <c r="O1405" s="657"/>
      <c r="P1405" s="658"/>
      <c r="Q1405" s="658"/>
      <c r="R1405" s="658"/>
      <c r="S1405" s="658"/>
      <c r="T1405" s="658"/>
      <c r="U1405" s="658"/>
      <c r="V1405" s="658"/>
      <c r="W1405" s="658"/>
      <c r="X1405" s="658"/>
      <c r="Y1405" s="658"/>
      <c r="Z1405" s="659"/>
      <c r="AA1405" s="679">
        <v>0</v>
      </c>
      <c r="AB1405" s="677">
        <v>0</v>
      </c>
      <c r="AC1405" s="677">
        <v>0</v>
      </c>
      <c r="AD1405" s="658">
        <v>0</v>
      </c>
      <c r="AE1405" s="658">
        <v>0</v>
      </c>
      <c r="AF1405" s="658"/>
      <c r="AG1405" s="658"/>
      <c r="AH1405" s="658"/>
      <c r="AI1405" s="658"/>
      <c r="AJ1405" s="658"/>
      <c r="AK1405" s="658"/>
      <c r="AL1405" s="658">
        <v>0</v>
      </c>
      <c r="AM1405" s="658">
        <v>0</v>
      </c>
      <c r="AN1405" s="658">
        <v>0</v>
      </c>
      <c r="AO1405" s="658">
        <v>0</v>
      </c>
      <c r="AP1405" s="658">
        <v>0</v>
      </c>
      <c r="AQ1405" s="658">
        <v>0</v>
      </c>
      <c r="AR1405" s="658">
        <v>0</v>
      </c>
      <c r="AS1405" s="658">
        <v>0</v>
      </c>
      <c r="AT1405" s="658">
        <v>0</v>
      </c>
      <c r="AU1405" s="658">
        <v>0</v>
      </c>
      <c r="AV1405" s="676"/>
      <c r="AW1405" s="677">
        <v>0</v>
      </c>
      <c r="AX1405" s="677"/>
      <c r="AY1405" s="677"/>
      <c r="AZ1405" s="677"/>
      <c r="BA1405" s="677"/>
      <c r="BB1405" s="677"/>
      <c r="BC1405" s="677"/>
      <c r="BD1405" s="677"/>
      <c r="BE1405" s="678">
        <v>0</v>
      </c>
      <c r="BF1405" s="417"/>
      <c r="BG1405" s="408"/>
      <c r="BH1405" s="408"/>
      <c r="BI1405" s="408"/>
      <c r="BJ1405" s="408"/>
      <c r="BK1405" s="408"/>
    </row>
    <row r="1406" spans="1:63" s="390" customFormat="1" ht="12.75">
      <c r="A1406" s="410"/>
      <c r="B1406" s="360" t="s">
        <v>376</v>
      </c>
      <c r="C1406" s="676">
        <v>0</v>
      </c>
      <c r="D1406" s="677">
        <v>0</v>
      </c>
      <c r="E1406" s="677">
        <v>0</v>
      </c>
      <c r="F1406" s="677">
        <v>1.8</v>
      </c>
      <c r="G1406" s="677">
        <v>0</v>
      </c>
      <c r="H1406" s="677">
        <v>0</v>
      </c>
      <c r="I1406" s="677">
        <v>0</v>
      </c>
      <c r="J1406" s="677">
        <v>0</v>
      </c>
      <c r="K1406" s="677">
        <v>0</v>
      </c>
      <c r="L1406" s="677">
        <v>0</v>
      </c>
      <c r="M1406" s="677">
        <v>0</v>
      </c>
      <c r="N1406" s="678">
        <v>1.8</v>
      </c>
      <c r="O1406" s="657"/>
      <c r="P1406" s="658"/>
      <c r="Q1406" s="658"/>
      <c r="R1406" s="658"/>
      <c r="S1406" s="658"/>
      <c r="T1406" s="658"/>
      <c r="U1406" s="658"/>
      <c r="V1406" s="658"/>
      <c r="W1406" s="658"/>
      <c r="X1406" s="658"/>
      <c r="Y1406" s="658"/>
      <c r="Z1406" s="659"/>
      <c r="AA1406" s="679">
        <v>5.2148258700000003</v>
      </c>
      <c r="AB1406" s="677">
        <v>0</v>
      </c>
      <c r="AC1406" s="677">
        <v>0</v>
      </c>
      <c r="AD1406" s="658">
        <v>0</v>
      </c>
      <c r="AE1406" s="658">
        <v>1.8</v>
      </c>
      <c r="AF1406" s="658"/>
      <c r="AG1406" s="658"/>
      <c r="AH1406" s="658"/>
      <c r="AI1406" s="658"/>
      <c r="AJ1406" s="658"/>
      <c r="AK1406" s="658"/>
      <c r="AL1406" s="658">
        <v>0</v>
      </c>
      <c r="AM1406" s="658">
        <v>1.8</v>
      </c>
      <c r="AN1406" s="658">
        <v>0</v>
      </c>
      <c r="AO1406" s="658">
        <v>0</v>
      </c>
      <c r="AP1406" s="658">
        <v>0</v>
      </c>
      <c r="AQ1406" s="658">
        <v>0</v>
      </c>
      <c r="AR1406" s="658">
        <v>0</v>
      </c>
      <c r="AS1406" s="658">
        <v>0</v>
      </c>
      <c r="AT1406" s="658">
        <v>0</v>
      </c>
      <c r="AU1406" s="658">
        <v>1.8</v>
      </c>
      <c r="AV1406" s="676"/>
      <c r="AW1406" s="677">
        <v>5.2148258700000003</v>
      </c>
      <c r="AX1406" s="677"/>
      <c r="AY1406" s="677"/>
      <c r="AZ1406" s="677"/>
      <c r="BA1406" s="677">
        <v>5.2148258700000003</v>
      </c>
      <c r="BB1406" s="677"/>
      <c r="BC1406" s="677"/>
      <c r="BD1406" s="677"/>
      <c r="BE1406" s="678">
        <v>5.2148258700000003</v>
      </c>
      <c r="BF1406" s="417"/>
      <c r="BG1406" s="408"/>
      <c r="BH1406" s="408"/>
      <c r="BI1406" s="408"/>
      <c r="BJ1406" s="408"/>
      <c r="BK1406" s="408"/>
    </row>
    <row r="1407" spans="1:63" s="390" customFormat="1" ht="12.75">
      <c r="A1407" s="410"/>
      <c r="B1407" s="360" t="s">
        <v>377</v>
      </c>
      <c r="C1407" s="676">
        <v>0</v>
      </c>
      <c r="D1407" s="677">
        <v>0</v>
      </c>
      <c r="E1407" s="677">
        <v>0</v>
      </c>
      <c r="F1407" s="677">
        <v>0</v>
      </c>
      <c r="G1407" s="677">
        <v>0</v>
      </c>
      <c r="H1407" s="677">
        <v>0</v>
      </c>
      <c r="I1407" s="677">
        <v>0</v>
      </c>
      <c r="J1407" s="677">
        <v>0</v>
      </c>
      <c r="K1407" s="677">
        <v>0</v>
      </c>
      <c r="L1407" s="677">
        <v>0</v>
      </c>
      <c r="M1407" s="677">
        <v>0</v>
      </c>
      <c r="N1407" s="678">
        <v>0</v>
      </c>
      <c r="O1407" s="657"/>
      <c r="P1407" s="658"/>
      <c r="Q1407" s="658"/>
      <c r="R1407" s="658"/>
      <c r="S1407" s="658"/>
      <c r="T1407" s="658"/>
      <c r="U1407" s="658"/>
      <c r="V1407" s="658"/>
      <c r="W1407" s="658"/>
      <c r="X1407" s="658"/>
      <c r="Y1407" s="658"/>
      <c r="Z1407" s="659"/>
      <c r="AA1407" s="679">
        <v>0</v>
      </c>
      <c r="AB1407" s="677">
        <v>0</v>
      </c>
      <c r="AC1407" s="677">
        <v>0</v>
      </c>
      <c r="AD1407" s="658">
        <v>0</v>
      </c>
      <c r="AE1407" s="658">
        <v>0</v>
      </c>
      <c r="AF1407" s="658"/>
      <c r="AG1407" s="658"/>
      <c r="AH1407" s="658"/>
      <c r="AI1407" s="658"/>
      <c r="AJ1407" s="658"/>
      <c r="AK1407" s="658"/>
      <c r="AL1407" s="658">
        <v>0</v>
      </c>
      <c r="AM1407" s="658">
        <v>0</v>
      </c>
      <c r="AN1407" s="658">
        <v>0</v>
      </c>
      <c r="AO1407" s="658">
        <v>0</v>
      </c>
      <c r="AP1407" s="658">
        <v>0</v>
      </c>
      <c r="AQ1407" s="658">
        <v>0</v>
      </c>
      <c r="AR1407" s="658">
        <v>0</v>
      </c>
      <c r="AS1407" s="658">
        <v>0</v>
      </c>
      <c r="AT1407" s="658">
        <v>0</v>
      </c>
      <c r="AU1407" s="658">
        <v>0</v>
      </c>
      <c r="AV1407" s="676"/>
      <c r="AW1407" s="677">
        <v>0</v>
      </c>
      <c r="AX1407" s="677"/>
      <c r="AY1407" s="677"/>
      <c r="AZ1407" s="677"/>
      <c r="BA1407" s="677"/>
      <c r="BB1407" s="677"/>
      <c r="BC1407" s="677"/>
      <c r="BD1407" s="677"/>
      <c r="BE1407" s="678">
        <v>0</v>
      </c>
      <c r="BF1407" s="417"/>
      <c r="BG1407" s="408"/>
      <c r="BH1407" s="408"/>
      <c r="BI1407" s="408"/>
      <c r="BJ1407" s="408"/>
      <c r="BK1407" s="408"/>
    </row>
    <row r="1408" spans="1:63" s="390" customFormat="1" ht="12.75">
      <c r="A1408" s="410"/>
      <c r="B1408" s="360" t="s">
        <v>67</v>
      </c>
      <c r="C1408" s="676">
        <v>0</v>
      </c>
      <c r="D1408" s="677">
        <v>0</v>
      </c>
      <c r="E1408" s="677">
        <v>0</v>
      </c>
      <c r="F1408" s="677">
        <v>0</v>
      </c>
      <c r="G1408" s="677">
        <v>0</v>
      </c>
      <c r="H1408" s="677">
        <v>0</v>
      </c>
      <c r="I1408" s="677">
        <v>0</v>
      </c>
      <c r="J1408" s="677">
        <v>0</v>
      </c>
      <c r="K1408" s="677">
        <v>0</v>
      </c>
      <c r="L1408" s="677">
        <v>0</v>
      </c>
      <c r="M1408" s="677">
        <v>0</v>
      </c>
      <c r="N1408" s="678">
        <v>0</v>
      </c>
      <c r="O1408" s="657"/>
      <c r="P1408" s="658"/>
      <c r="Q1408" s="658"/>
      <c r="R1408" s="658"/>
      <c r="S1408" s="658"/>
      <c r="T1408" s="658"/>
      <c r="U1408" s="658"/>
      <c r="V1408" s="658"/>
      <c r="W1408" s="658"/>
      <c r="X1408" s="658"/>
      <c r="Y1408" s="658"/>
      <c r="Z1408" s="659"/>
      <c r="AA1408" s="679">
        <v>0</v>
      </c>
      <c r="AB1408" s="677">
        <v>0</v>
      </c>
      <c r="AC1408" s="677">
        <v>0</v>
      </c>
      <c r="AD1408" s="658">
        <v>0</v>
      </c>
      <c r="AE1408" s="658">
        <v>0</v>
      </c>
      <c r="AF1408" s="658"/>
      <c r="AG1408" s="658"/>
      <c r="AH1408" s="658"/>
      <c r="AI1408" s="658"/>
      <c r="AJ1408" s="658"/>
      <c r="AK1408" s="658"/>
      <c r="AL1408" s="658">
        <v>0</v>
      </c>
      <c r="AM1408" s="658">
        <v>0</v>
      </c>
      <c r="AN1408" s="658">
        <v>0</v>
      </c>
      <c r="AO1408" s="658">
        <v>0</v>
      </c>
      <c r="AP1408" s="658">
        <v>0</v>
      </c>
      <c r="AQ1408" s="658">
        <v>0</v>
      </c>
      <c r="AR1408" s="658">
        <v>0</v>
      </c>
      <c r="AS1408" s="658">
        <v>0</v>
      </c>
      <c r="AT1408" s="658">
        <v>0</v>
      </c>
      <c r="AU1408" s="658">
        <v>0</v>
      </c>
      <c r="AV1408" s="676"/>
      <c r="AW1408" s="677"/>
      <c r="AX1408" s="677"/>
      <c r="AY1408" s="677"/>
      <c r="AZ1408" s="677"/>
      <c r="BA1408" s="677"/>
      <c r="BB1408" s="677"/>
      <c r="BC1408" s="677"/>
      <c r="BD1408" s="677"/>
      <c r="BE1408" s="678">
        <v>0</v>
      </c>
      <c r="BF1408" s="417"/>
      <c r="BG1408" s="408"/>
      <c r="BH1408" s="408"/>
      <c r="BI1408" s="408"/>
      <c r="BJ1408" s="408"/>
      <c r="BK1408" s="408"/>
    </row>
    <row r="1409" spans="1:63" s="408" customFormat="1" ht="12.75">
      <c r="A1409" s="410"/>
      <c r="B1409" s="413" t="s">
        <v>131</v>
      </c>
      <c r="C1409" s="657">
        <v>12.834</v>
      </c>
      <c r="D1409" s="658">
        <v>4.54</v>
      </c>
      <c r="E1409" s="658">
        <v>130.14099999999999</v>
      </c>
      <c r="F1409" s="658">
        <v>15.27</v>
      </c>
      <c r="G1409" s="658">
        <v>290.55200000000002</v>
      </c>
      <c r="H1409" s="658">
        <v>36.949999999999996</v>
      </c>
      <c r="I1409" s="658">
        <v>35.94</v>
      </c>
      <c r="J1409" s="658">
        <v>5.98</v>
      </c>
      <c r="K1409" s="658">
        <v>110.96</v>
      </c>
      <c r="L1409" s="658">
        <v>14.540000000000001</v>
      </c>
      <c r="M1409" s="658">
        <v>580.42699999999991</v>
      </c>
      <c r="N1409" s="659">
        <v>77.28</v>
      </c>
      <c r="O1409" s="657">
        <v>0</v>
      </c>
      <c r="P1409" s="658">
        <v>0</v>
      </c>
      <c r="Q1409" s="658">
        <v>0</v>
      </c>
      <c r="R1409" s="658">
        <v>0</v>
      </c>
      <c r="S1409" s="658">
        <v>0</v>
      </c>
      <c r="T1409" s="658">
        <v>0</v>
      </c>
      <c r="U1409" s="658">
        <v>0</v>
      </c>
      <c r="V1409" s="658">
        <v>0</v>
      </c>
      <c r="W1409" s="658">
        <v>0</v>
      </c>
      <c r="X1409" s="658">
        <v>0</v>
      </c>
      <c r="Y1409" s="658">
        <v>0</v>
      </c>
      <c r="Z1409" s="659">
        <v>0</v>
      </c>
      <c r="AA1409" s="660">
        <v>2559.2344497200002</v>
      </c>
      <c r="AB1409" s="677">
        <v>12.834</v>
      </c>
      <c r="AC1409" s="677">
        <v>4.54</v>
      </c>
      <c r="AD1409" s="658">
        <v>130.14099999999999</v>
      </c>
      <c r="AE1409" s="658">
        <v>15.27</v>
      </c>
      <c r="AF1409" s="658">
        <v>0</v>
      </c>
      <c r="AG1409" s="658">
        <v>0</v>
      </c>
      <c r="AH1409" s="658">
        <v>1.7229999999999999</v>
      </c>
      <c r="AI1409" s="658">
        <v>0.4</v>
      </c>
      <c r="AJ1409" s="658">
        <v>4.24</v>
      </c>
      <c r="AK1409" s="658">
        <v>2.5</v>
      </c>
      <c r="AL1409" s="658">
        <v>124.17799999999998</v>
      </c>
      <c r="AM1409" s="658">
        <v>12.370000000000001</v>
      </c>
      <c r="AN1409" s="658">
        <v>290.55200000000002</v>
      </c>
      <c r="AO1409" s="658">
        <v>36.949999999999996</v>
      </c>
      <c r="AP1409" s="658">
        <v>35.94</v>
      </c>
      <c r="AQ1409" s="658">
        <v>5.98</v>
      </c>
      <c r="AR1409" s="658">
        <v>110.96</v>
      </c>
      <c r="AS1409" s="658">
        <v>14.540000000000001</v>
      </c>
      <c r="AT1409" s="658">
        <v>580.42699999999991</v>
      </c>
      <c r="AU1409" s="658">
        <v>77.28</v>
      </c>
      <c r="AV1409" s="657">
        <v>66.146512860000001</v>
      </c>
      <c r="AW1409" s="658">
        <v>421.87345538000011</v>
      </c>
      <c r="AX1409" s="658">
        <v>0</v>
      </c>
      <c r="AY1409" s="658">
        <v>7.1244099599999995</v>
      </c>
      <c r="AZ1409" s="658">
        <v>34.958307500000004</v>
      </c>
      <c r="BA1409" s="658">
        <v>379.79073792000008</v>
      </c>
      <c r="BB1409" s="658">
        <v>949.74714917000006</v>
      </c>
      <c r="BC1409" s="658">
        <v>87.941570610000014</v>
      </c>
      <c r="BD1409" s="658">
        <v>491.36458350999999</v>
      </c>
      <c r="BE1409" s="659">
        <v>2017.0732715299996</v>
      </c>
      <c r="BF1409" s="417"/>
    </row>
    <row r="1410" spans="1:63" s="390" customFormat="1" ht="12.75">
      <c r="A1410" s="411"/>
      <c r="B1410" s="347" t="s">
        <v>361</v>
      </c>
      <c r="C1410" s="657">
        <v>12.834</v>
      </c>
      <c r="D1410" s="658">
        <v>4.54</v>
      </c>
      <c r="E1410" s="658">
        <v>130.14099999999999</v>
      </c>
      <c r="F1410" s="658">
        <v>15.27</v>
      </c>
      <c r="G1410" s="658">
        <v>290.55200000000002</v>
      </c>
      <c r="H1410" s="658">
        <v>36.949999999999996</v>
      </c>
      <c r="I1410" s="658">
        <v>35.94</v>
      </c>
      <c r="J1410" s="658">
        <v>5.98</v>
      </c>
      <c r="K1410" s="658">
        <v>110.96</v>
      </c>
      <c r="L1410" s="658">
        <v>14.540000000000001</v>
      </c>
      <c r="M1410" s="658">
        <v>580.42699999999991</v>
      </c>
      <c r="N1410" s="659">
        <v>77.28</v>
      </c>
      <c r="O1410" s="657">
        <v>0</v>
      </c>
      <c r="P1410" s="658">
        <v>0</v>
      </c>
      <c r="Q1410" s="658">
        <v>0</v>
      </c>
      <c r="R1410" s="658">
        <v>0</v>
      </c>
      <c r="S1410" s="658">
        <v>0</v>
      </c>
      <c r="T1410" s="658">
        <v>0</v>
      </c>
      <c r="U1410" s="658">
        <v>0</v>
      </c>
      <c r="V1410" s="658">
        <v>0</v>
      </c>
      <c r="W1410" s="658">
        <v>0</v>
      </c>
      <c r="X1410" s="658">
        <v>0</v>
      </c>
      <c r="Y1410" s="658">
        <v>0</v>
      </c>
      <c r="Z1410" s="659">
        <v>0</v>
      </c>
      <c r="AA1410" s="660">
        <v>2559.2344497200002</v>
      </c>
      <c r="AB1410" s="677">
        <v>12.834</v>
      </c>
      <c r="AC1410" s="677">
        <v>4.54</v>
      </c>
      <c r="AD1410" s="658">
        <v>130.14099999999999</v>
      </c>
      <c r="AE1410" s="658">
        <v>15.27</v>
      </c>
      <c r="AF1410" s="658">
        <v>0</v>
      </c>
      <c r="AG1410" s="658">
        <v>0</v>
      </c>
      <c r="AH1410" s="658">
        <v>1.7229999999999999</v>
      </c>
      <c r="AI1410" s="658">
        <v>0.4</v>
      </c>
      <c r="AJ1410" s="658">
        <v>4.24</v>
      </c>
      <c r="AK1410" s="658">
        <v>2.5</v>
      </c>
      <c r="AL1410" s="658">
        <v>124.17799999999998</v>
      </c>
      <c r="AM1410" s="658">
        <v>12.370000000000001</v>
      </c>
      <c r="AN1410" s="658">
        <v>290.55200000000002</v>
      </c>
      <c r="AO1410" s="658">
        <v>36.949999999999996</v>
      </c>
      <c r="AP1410" s="658">
        <v>35.94</v>
      </c>
      <c r="AQ1410" s="658">
        <v>5.98</v>
      </c>
      <c r="AR1410" s="658">
        <v>110.96</v>
      </c>
      <c r="AS1410" s="658">
        <v>14.540000000000001</v>
      </c>
      <c r="AT1410" s="658">
        <v>580.42699999999991</v>
      </c>
      <c r="AU1410" s="658">
        <v>77.28</v>
      </c>
      <c r="AV1410" s="657">
        <v>66.146512860000001</v>
      </c>
      <c r="AW1410" s="658">
        <v>421.87345538000011</v>
      </c>
      <c r="AX1410" s="658">
        <v>0</v>
      </c>
      <c r="AY1410" s="658">
        <v>7.1244099599999995</v>
      </c>
      <c r="AZ1410" s="658">
        <v>34.958307500000004</v>
      </c>
      <c r="BA1410" s="658">
        <v>379.79073792000008</v>
      </c>
      <c r="BB1410" s="658">
        <v>949.74714917000006</v>
      </c>
      <c r="BC1410" s="658">
        <v>87.941570610000014</v>
      </c>
      <c r="BD1410" s="658">
        <v>491.36458350999999</v>
      </c>
      <c r="BE1410" s="659">
        <v>2017.0732715299996</v>
      </c>
      <c r="BF1410" s="417"/>
      <c r="BG1410" s="408"/>
      <c r="BH1410" s="408"/>
      <c r="BI1410" s="408"/>
      <c r="BJ1410" s="408"/>
      <c r="BK1410" s="408"/>
    </row>
    <row r="1411" spans="1:63" s="390" customFormat="1" ht="12.75">
      <c r="A1411" s="411"/>
      <c r="B1411" s="347" t="s">
        <v>362</v>
      </c>
      <c r="C1411" s="657">
        <v>12.834</v>
      </c>
      <c r="D1411" s="658">
        <v>0</v>
      </c>
      <c r="E1411" s="658">
        <v>130.14099999999999</v>
      </c>
      <c r="F1411" s="658">
        <v>0</v>
      </c>
      <c r="G1411" s="658">
        <v>290.55200000000002</v>
      </c>
      <c r="H1411" s="658">
        <v>0</v>
      </c>
      <c r="I1411" s="658">
        <v>35.94</v>
      </c>
      <c r="J1411" s="658">
        <v>0</v>
      </c>
      <c r="K1411" s="658">
        <v>110.96</v>
      </c>
      <c r="L1411" s="658">
        <v>0</v>
      </c>
      <c r="M1411" s="658">
        <v>580.42699999999991</v>
      </c>
      <c r="N1411" s="659">
        <v>0</v>
      </c>
      <c r="O1411" s="657">
        <v>0</v>
      </c>
      <c r="P1411" s="658">
        <v>0</v>
      </c>
      <c r="Q1411" s="658">
        <v>0</v>
      </c>
      <c r="R1411" s="658">
        <v>0</v>
      </c>
      <c r="S1411" s="658">
        <v>0</v>
      </c>
      <c r="T1411" s="658">
        <v>0</v>
      </c>
      <c r="U1411" s="658">
        <v>0</v>
      </c>
      <c r="V1411" s="658">
        <v>0</v>
      </c>
      <c r="W1411" s="658">
        <v>0</v>
      </c>
      <c r="X1411" s="658">
        <v>0</v>
      </c>
      <c r="Y1411" s="658">
        <v>0</v>
      </c>
      <c r="Z1411" s="659">
        <v>0</v>
      </c>
      <c r="AA1411" s="660">
        <v>1889.1020485200002</v>
      </c>
      <c r="AB1411" s="677">
        <v>12.834</v>
      </c>
      <c r="AC1411" s="677">
        <v>0</v>
      </c>
      <c r="AD1411" s="658">
        <v>130.14099999999999</v>
      </c>
      <c r="AE1411" s="658">
        <v>0</v>
      </c>
      <c r="AF1411" s="658">
        <v>0</v>
      </c>
      <c r="AG1411" s="658">
        <v>0</v>
      </c>
      <c r="AH1411" s="658">
        <v>1.7229999999999999</v>
      </c>
      <c r="AI1411" s="658">
        <v>0</v>
      </c>
      <c r="AJ1411" s="658">
        <v>4.24</v>
      </c>
      <c r="AK1411" s="658">
        <v>0</v>
      </c>
      <c r="AL1411" s="658">
        <v>124.17799999999998</v>
      </c>
      <c r="AM1411" s="658">
        <v>0</v>
      </c>
      <c r="AN1411" s="658">
        <v>290.55200000000002</v>
      </c>
      <c r="AO1411" s="658">
        <v>0</v>
      </c>
      <c r="AP1411" s="658">
        <v>35.94</v>
      </c>
      <c r="AQ1411" s="658">
        <v>0</v>
      </c>
      <c r="AR1411" s="658">
        <v>110.96</v>
      </c>
      <c r="AS1411" s="658">
        <v>0</v>
      </c>
      <c r="AT1411" s="658">
        <v>580.42699999999991</v>
      </c>
      <c r="AU1411" s="658">
        <v>0</v>
      </c>
      <c r="AV1411" s="657">
        <v>21.18195918</v>
      </c>
      <c r="AW1411" s="658">
        <v>302.26489874000004</v>
      </c>
      <c r="AX1411" s="658">
        <v>0</v>
      </c>
      <c r="AY1411" s="658">
        <v>4.30403307</v>
      </c>
      <c r="AZ1411" s="658">
        <v>10.596546420000001</v>
      </c>
      <c r="BA1411" s="658">
        <v>287.36431924999999</v>
      </c>
      <c r="BB1411" s="658">
        <v>667.04160380999997</v>
      </c>
      <c r="BC1411" s="658">
        <v>71.239908940000007</v>
      </c>
      <c r="BD1411" s="658">
        <v>371.81654284000001</v>
      </c>
      <c r="BE1411" s="659">
        <v>1433.54491351</v>
      </c>
      <c r="BF1411" s="417"/>
      <c r="BG1411" s="408"/>
      <c r="BH1411" s="408"/>
      <c r="BI1411" s="408"/>
      <c r="BJ1411" s="408"/>
      <c r="BK1411" s="408"/>
    </row>
    <row r="1412" spans="1:63" s="390" customFormat="1" ht="12.75">
      <c r="A1412" s="411"/>
      <c r="B1412" s="347" t="s">
        <v>363</v>
      </c>
      <c r="C1412" s="657">
        <v>12.539</v>
      </c>
      <c r="D1412" s="658">
        <v>0</v>
      </c>
      <c r="E1412" s="658">
        <v>128.13800000000001</v>
      </c>
      <c r="F1412" s="658">
        <v>0</v>
      </c>
      <c r="G1412" s="658">
        <v>278.62599999999998</v>
      </c>
      <c r="H1412" s="658">
        <v>0</v>
      </c>
      <c r="I1412" s="658">
        <v>20.92</v>
      </c>
      <c r="J1412" s="658">
        <v>0</v>
      </c>
      <c r="K1412" s="658">
        <v>91.254999999999995</v>
      </c>
      <c r="L1412" s="658">
        <v>0</v>
      </c>
      <c r="M1412" s="658">
        <v>531.47800000000007</v>
      </c>
      <c r="N1412" s="659">
        <v>0</v>
      </c>
      <c r="O1412" s="657">
        <v>0</v>
      </c>
      <c r="P1412" s="658">
        <v>0</v>
      </c>
      <c r="Q1412" s="658">
        <v>0</v>
      </c>
      <c r="R1412" s="658">
        <v>0</v>
      </c>
      <c r="S1412" s="658">
        <v>0</v>
      </c>
      <c r="T1412" s="658">
        <v>0</v>
      </c>
      <c r="U1412" s="658">
        <v>0</v>
      </c>
      <c r="V1412" s="658">
        <v>0</v>
      </c>
      <c r="W1412" s="658">
        <v>0</v>
      </c>
      <c r="X1412" s="658">
        <v>0</v>
      </c>
      <c r="Y1412" s="658">
        <v>0</v>
      </c>
      <c r="Z1412" s="659">
        <v>0</v>
      </c>
      <c r="AA1412" s="660">
        <v>1743.3049607399998</v>
      </c>
      <c r="AB1412" s="677">
        <v>12.539</v>
      </c>
      <c r="AC1412" s="677">
        <v>0</v>
      </c>
      <c r="AD1412" s="658">
        <v>128.13800000000001</v>
      </c>
      <c r="AE1412" s="658">
        <v>0</v>
      </c>
      <c r="AF1412" s="658">
        <v>0</v>
      </c>
      <c r="AG1412" s="658">
        <v>0</v>
      </c>
      <c r="AH1412" s="658">
        <v>1.7229999999999999</v>
      </c>
      <c r="AI1412" s="658">
        <v>0</v>
      </c>
      <c r="AJ1412" s="658">
        <v>3.8149999999999999</v>
      </c>
      <c r="AK1412" s="658">
        <v>0</v>
      </c>
      <c r="AL1412" s="658">
        <v>122.60000000000001</v>
      </c>
      <c r="AM1412" s="658">
        <v>0</v>
      </c>
      <c r="AN1412" s="658">
        <v>278.62599999999998</v>
      </c>
      <c r="AO1412" s="658">
        <v>0</v>
      </c>
      <c r="AP1412" s="658">
        <v>20.92</v>
      </c>
      <c r="AQ1412" s="658">
        <v>0</v>
      </c>
      <c r="AR1412" s="658">
        <v>91.254999999999995</v>
      </c>
      <c r="AS1412" s="658">
        <v>0</v>
      </c>
      <c r="AT1412" s="658">
        <v>531.47800000000007</v>
      </c>
      <c r="AU1412" s="658">
        <v>0</v>
      </c>
      <c r="AV1412" s="657">
        <v>19.518986080000001</v>
      </c>
      <c r="AW1412" s="658">
        <v>292.35284508000001</v>
      </c>
      <c r="AX1412" s="658">
        <v>0</v>
      </c>
      <c r="AY1412" s="658">
        <v>4.30403307</v>
      </c>
      <c r="AZ1412" s="658">
        <v>8.574476520000001</v>
      </c>
      <c r="BA1412" s="658">
        <v>279.47433548999999</v>
      </c>
      <c r="BB1412" s="658">
        <v>635.36795023000002</v>
      </c>
      <c r="BC1412" s="658">
        <v>37.081920870000005</v>
      </c>
      <c r="BD1412" s="658">
        <v>303.42612346999999</v>
      </c>
      <c r="BE1412" s="659">
        <v>1287.7478257299997</v>
      </c>
      <c r="BF1412" s="417"/>
      <c r="BG1412" s="408"/>
      <c r="BH1412" s="408"/>
      <c r="BI1412" s="408"/>
      <c r="BJ1412" s="408"/>
      <c r="BK1412" s="408"/>
    </row>
    <row r="1413" spans="1:63" s="390" customFormat="1" ht="12.75">
      <c r="A1413" s="411"/>
      <c r="B1413" s="347" t="s">
        <v>364</v>
      </c>
      <c r="C1413" s="657">
        <v>0</v>
      </c>
      <c r="D1413" s="658">
        <v>0</v>
      </c>
      <c r="E1413" s="658">
        <v>0</v>
      </c>
      <c r="F1413" s="658">
        <v>0</v>
      </c>
      <c r="G1413" s="658">
        <v>0</v>
      </c>
      <c r="H1413" s="658">
        <v>0</v>
      </c>
      <c r="I1413" s="658">
        <v>0</v>
      </c>
      <c r="J1413" s="658">
        <v>0</v>
      </c>
      <c r="K1413" s="658">
        <v>0</v>
      </c>
      <c r="L1413" s="658">
        <v>0</v>
      </c>
      <c r="M1413" s="658">
        <v>0</v>
      </c>
      <c r="N1413" s="659">
        <v>0</v>
      </c>
      <c r="O1413" s="657">
        <v>0</v>
      </c>
      <c r="P1413" s="658">
        <v>0</v>
      </c>
      <c r="Q1413" s="658">
        <v>0</v>
      </c>
      <c r="R1413" s="658">
        <v>0</v>
      </c>
      <c r="S1413" s="658">
        <v>0</v>
      </c>
      <c r="T1413" s="658">
        <v>0</v>
      </c>
      <c r="U1413" s="658">
        <v>0</v>
      </c>
      <c r="V1413" s="658">
        <v>0</v>
      </c>
      <c r="W1413" s="658">
        <v>0</v>
      </c>
      <c r="X1413" s="658">
        <v>0</v>
      </c>
      <c r="Y1413" s="658">
        <v>0</v>
      </c>
      <c r="Z1413" s="659">
        <v>0</v>
      </c>
      <c r="AA1413" s="660">
        <v>0</v>
      </c>
      <c r="AB1413" s="677">
        <v>0</v>
      </c>
      <c r="AC1413" s="677">
        <v>0</v>
      </c>
      <c r="AD1413" s="658">
        <v>0</v>
      </c>
      <c r="AE1413" s="658">
        <v>0</v>
      </c>
      <c r="AF1413" s="658">
        <v>0</v>
      </c>
      <c r="AG1413" s="658">
        <v>0</v>
      </c>
      <c r="AH1413" s="658">
        <v>0</v>
      </c>
      <c r="AI1413" s="658">
        <v>0</v>
      </c>
      <c r="AJ1413" s="658">
        <v>0</v>
      </c>
      <c r="AK1413" s="658">
        <v>0</v>
      </c>
      <c r="AL1413" s="658">
        <v>0</v>
      </c>
      <c r="AM1413" s="658">
        <v>0</v>
      </c>
      <c r="AN1413" s="658">
        <v>0</v>
      </c>
      <c r="AO1413" s="658">
        <v>0</v>
      </c>
      <c r="AP1413" s="658">
        <v>0</v>
      </c>
      <c r="AQ1413" s="658">
        <v>0</v>
      </c>
      <c r="AR1413" s="658">
        <v>0</v>
      </c>
      <c r="AS1413" s="658">
        <v>0</v>
      </c>
      <c r="AT1413" s="658">
        <v>0</v>
      </c>
      <c r="AU1413" s="658">
        <v>0</v>
      </c>
      <c r="AV1413" s="657">
        <v>0</v>
      </c>
      <c r="AW1413" s="658">
        <v>0</v>
      </c>
      <c r="AX1413" s="658">
        <v>0</v>
      </c>
      <c r="AY1413" s="658">
        <v>0</v>
      </c>
      <c r="AZ1413" s="658">
        <v>0</v>
      </c>
      <c r="BA1413" s="658">
        <v>0</v>
      </c>
      <c r="BB1413" s="658">
        <v>0</v>
      </c>
      <c r="BC1413" s="658">
        <v>0</v>
      </c>
      <c r="BD1413" s="658">
        <v>0</v>
      </c>
      <c r="BE1413" s="659">
        <v>0</v>
      </c>
      <c r="BF1413" s="417"/>
      <c r="BG1413" s="408"/>
      <c r="BH1413" s="408"/>
      <c r="BI1413" s="408"/>
      <c r="BJ1413" s="408"/>
      <c r="BK1413" s="408"/>
    </row>
    <row r="1414" spans="1:63" s="390" customFormat="1" ht="12.75">
      <c r="A1414" s="411"/>
      <c r="B1414" s="347" t="s">
        <v>365</v>
      </c>
      <c r="C1414" s="657">
        <v>0</v>
      </c>
      <c r="D1414" s="658">
        <v>0</v>
      </c>
      <c r="E1414" s="658">
        <v>0</v>
      </c>
      <c r="F1414" s="658">
        <v>0</v>
      </c>
      <c r="G1414" s="658">
        <v>0</v>
      </c>
      <c r="H1414" s="658">
        <v>0</v>
      </c>
      <c r="I1414" s="658">
        <v>0</v>
      </c>
      <c r="J1414" s="658">
        <v>0</v>
      </c>
      <c r="K1414" s="658">
        <v>6</v>
      </c>
      <c r="L1414" s="658">
        <v>0</v>
      </c>
      <c r="M1414" s="658">
        <v>6</v>
      </c>
      <c r="N1414" s="659">
        <v>0</v>
      </c>
      <c r="O1414" s="657">
        <v>0</v>
      </c>
      <c r="P1414" s="658">
        <v>0</v>
      </c>
      <c r="Q1414" s="658">
        <v>0</v>
      </c>
      <c r="R1414" s="658">
        <v>0</v>
      </c>
      <c r="S1414" s="658">
        <v>0</v>
      </c>
      <c r="T1414" s="658">
        <v>0</v>
      </c>
      <c r="U1414" s="658">
        <v>0</v>
      </c>
      <c r="V1414" s="658">
        <v>0</v>
      </c>
      <c r="W1414" s="658">
        <v>0</v>
      </c>
      <c r="X1414" s="658">
        <v>0</v>
      </c>
      <c r="Y1414" s="658">
        <v>0</v>
      </c>
      <c r="Z1414" s="659">
        <v>0</v>
      </c>
      <c r="AA1414" s="660">
        <v>572.26570831000004</v>
      </c>
      <c r="AB1414" s="677">
        <v>0</v>
      </c>
      <c r="AC1414" s="677">
        <v>0</v>
      </c>
      <c r="AD1414" s="658">
        <v>0</v>
      </c>
      <c r="AE1414" s="658">
        <v>0</v>
      </c>
      <c r="AF1414" s="658">
        <v>0</v>
      </c>
      <c r="AG1414" s="658">
        <v>0</v>
      </c>
      <c r="AH1414" s="658">
        <v>0</v>
      </c>
      <c r="AI1414" s="658">
        <v>0</v>
      </c>
      <c r="AJ1414" s="658">
        <v>0</v>
      </c>
      <c r="AK1414" s="658">
        <v>0</v>
      </c>
      <c r="AL1414" s="658">
        <v>0</v>
      </c>
      <c r="AM1414" s="658">
        <v>0</v>
      </c>
      <c r="AN1414" s="658">
        <v>0</v>
      </c>
      <c r="AO1414" s="658">
        <v>0</v>
      </c>
      <c r="AP1414" s="658">
        <v>0</v>
      </c>
      <c r="AQ1414" s="658">
        <v>0</v>
      </c>
      <c r="AR1414" s="658">
        <v>6</v>
      </c>
      <c r="AS1414" s="658">
        <v>0</v>
      </c>
      <c r="AT1414" s="658">
        <v>6</v>
      </c>
      <c r="AU1414" s="658">
        <v>0</v>
      </c>
      <c r="AV1414" s="657">
        <v>0</v>
      </c>
      <c r="AW1414" s="658">
        <v>0</v>
      </c>
      <c r="AX1414" s="658">
        <v>0</v>
      </c>
      <c r="AY1414" s="658">
        <v>0</v>
      </c>
      <c r="AZ1414" s="658">
        <v>0</v>
      </c>
      <c r="BA1414" s="658">
        <v>0</v>
      </c>
      <c r="BB1414" s="658">
        <v>0</v>
      </c>
      <c r="BC1414" s="658">
        <v>0</v>
      </c>
      <c r="BD1414" s="658">
        <v>119.74819796</v>
      </c>
      <c r="BE1414" s="659">
        <v>119.74819796</v>
      </c>
      <c r="BF1414" s="417"/>
      <c r="BG1414" s="408"/>
      <c r="BH1414" s="408"/>
      <c r="BI1414" s="408"/>
      <c r="BJ1414" s="408"/>
      <c r="BK1414" s="408"/>
    </row>
    <row r="1415" spans="1:63" s="390" customFormat="1" ht="12.75">
      <c r="A1415" s="411"/>
      <c r="B1415" s="347" t="s">
        <v>366</v>
      </c>
      <c r="C1415" s="657">
        <v>4.7459999999999996</v>
      </c>
      <c r="D1415" s="658">
        <v>0</v>
      </c>
      <c r="E1415" s="658">
        <v>68.852000000000018</v>
      </c>
      <c r="F1415" s="658">
        <v>0</v>
      </c>
      <c r="G1415" s="658">
        <v>117.316</v>
      </c>
      <c r="H1415" s="658">
        <v>0</v>
      </c>
      <c r="I1415" s="658">
        <v>8.31</v>
      </c>
      <c r="J1415" s="658">
        <v>0</v>
      </c>
      <c r="K1415" s="658">
        <v>11</v>
      </c>
      <c r="L1415" s="658">
        <v>0</v>
      </c>
      <c r="M1415" s="658">
        <v>210.22399999999996</v>
      </c>
      <c r="N1415" s="659">
        <v>0</v>
      </c>
      <c r="O1415" s="657">
        <v>0</v>
      </c>
      <c r="P1415" s="658">
        <v>0</v>
      </c>
      <c r="Q1415" s="658">
        <v>0</v>
      </c>
      <c r="R1415" s="658">
        <v>0</v>
      </c>
      <c r="S1415" s="658">
        <v>0</v>
      </c>
      <c r="T1415" s="658">
        <v>0</v>
      </c>
      <c r="U1415" s="658">
        <v>0</v>
      </c>
      <c r="V1415" s="658">
        <v>0</v>
      </c>
      <c r="W1415" s="658">
        <v>0</v>
      </c>
      <c r="X1415" s="658">
        <v>0</v>
      </c>
      <c r="Y1415" s="658">
        <v>0</v>
      </c>
      <c r="Z1415" s="659">
        <v>0</v>
      </c>
      <c r="AA1415" s="660">
        <v>552.87929052000004</v>
      </c>
      <c r="AB1415" s="677">
        <v>4.7459999999999996</v>
      </c>
      <c r="AC1415" s="677">
        <v>0</v>
      </c>
      <c r="AD1415" s="658">
        <v>68.852000000000018</v>
      </c>
      <c r="AE1415" s="658">
        <v>0</v>
      </c>
      <c r="AF1415" s="658">
        <v>0</v>
      </c>
      <c r="AG1415" s="658">
        <v>0</v>
      </c>
      <c r="AH1415" s="658">
        <v>0.122</v>
      </c>
      <c r="AI1415" s="658">
        <v>0</v>
      </c>
      <c r="AJ1415" s="658">
        <v>2.4</v>
      </c>
      <c r="AK1415" s="658">
        <v>0</v>
      </c>
      <c r="AL1415" s="658">
        <v>66.330000000000013</v>
      </c>
      <c r="AM1415" s="658">
        <v>0</v>
      </c>
      <c r="AN1415" s="658">
        <v>117.316</v>
      </c>
      <c r="AO1415" s="658">
        <v>0</v>
      </c>
      <c r="AP1415" s="658">
        <v>8.31</v>
      </c>
      <c r="AQ1415" s="658">
        <v>0</v>
      </c>
      <c r="AR1415" s="658">
        <v>11</v>
      </c>
      <c r="AS1415" s="658">
        <v>0</v>
      </c>
      <c r="AT1415" s="658">
        <v>210.22399999999996</v>
      </c>
      <c r="AU1415" s="658">
        <v>0</v>
      </c>
      <c r="AV1415" s="657">
        <v>5.5555799499999994</v>
      </c>
      <c r="AW1415" s="658">
        <v>177.84599449999999</v>
      </c>
      <c r="AX1415" s="658">
        <v>0</v>
      </c>
      <c r="AY1415" s="658">
        <v>1.06491238</v>
      </c>
      <c r="AZ1415" s="658">
        <v>5.7936648100000001</v>
      </c>
      <c r="BA1415" s="658">
        <v>170.98741730999998</v>
      </c>
      <c r="BB1415" s="658">
        <v>328.27580470999999</v>
      </c>
      <c r="BC1415" s="658">
        <v>17.097473690000001</v>
      </c>
      <c r="BD1415" s="658">
        <v>23.645530879999999</v>
      </c>
      <c r="BE1415" s="659">
        <v>552.42038373000003</v>
      </c>
      <c r="BF1415" s="417"/>
      <c r="BG1415" s="408"/>
      <c r="BH1415" s="408"/>
      <c r="BI1415" s="408"/>
      <c r="BJ1415" s="408"/>
      <c r="BK1415" s="408"/>
    </row>
    <row r="1416" spans="1:63" s="390" customFormat="1" ht="12.75">
      <c r="A1416" s="411"/>
      <c r="B1416" s="347" t="s">
        <v>367</v>
      </c>
      <c r="C1416" s="657">
        <v>7.7930000000000001</v>
      </c>
      <c r="D1416" s="658">
        <v>0</v>
      </c>
      <c r="E1416" s="658">
        <v>59.286000000000001</v>
      </c>
      <c r="F1416" s="658">
        <v>0</v>
      </c>
      <c r="G1416" s="658">
        <v>161.31</v>
      </c>
      <c r="H1416" s="658">
        <v>0</v>
      </c>
      <c r="I1416" s="658">
        <v>12.61</v>
      </c>
      <c r="J1416" s="658">
        <v>0</v>
      </c>
      <c r="K1416" s="658">
        <v>74.254999999999995</v>
      </c>
      <c r="L1416" s="658">
        <v>0</v>
      </c>
      <c r="M1416" s="658">
        <v>315.25399999999996</v>
      </c>
      <c r="N1416" s="659">
        <v>0</v>
      </c>
      <c r="O1416" s="657">
        <v>0</v>
      </c>
      <c r="P1416" s="658">
        <v>0</v>
      </c>
      <c r="Q1416" s="658">
        <v>0</v>
      </c>
      <c r="R1416" s="658">
        <v>0</v>
      </c>
      <c r="S1416" s="658">
        <v>0</v>
      </c>
      <c r="T1416" s="658">
        <v>0</v>
      </c>
      <c r="U1416" s="658">
        <v>0</v>
      </c>
      <c r="V1416" s="658">
        <v>0</v>
      </c>
      <c r="W1416" s="658">
        <v>0</v>
      </c>
      <c r="X1416" s="658">
        <v>0</v>
      </c>
      <c r="Y1416" s="658">
        <v>0</v>
      </c>
      <c r="Z1416" s="659">
        <v>0</v>
      </c>
      <c r="AA1416" s="660">
        <v>618.15996190999999</v>
      </c>
      <c r="AB1416" s="677">
        <v>7.7930000000000001</v>
      </c>
      <c r="AC1416" s="677">
        <v>0</v>
      </c>
      <c r="AD1416" s="658">
        <v>59.286000000000001</v>
      </c>
      <c r="AE1416" s="658">
        <v>0</v>
      </c>
      <c r="AF1416" s="658">
        <v>0</v>
      </c>
      <c r="AG1416" s="658">
        <v>0</v>
      </c>
      <c r="AH1416" s="658">
        <v>1.601</v>
      </c>
      <c r="AI1416" s="658">
        <v>0</v>
      </c>
      <c r="AJ1416" s="658">
        <v>1.415</v>
      </c>
      <c r="AK1416" s="658">
        <v>0</v>
      </c>
      <c r="AL1416" s="658">
        <v>56.27</v>
      </c>
      <c r="AM1416" s="658">
        <v>0</v>
      </c>
      <c r="AN1416" s="658">
        <v>161.31</v>
      </c>
      <c r="AO1416" s="658">
        <v>0</v>
      </c>
      <c r="AP1416" s="658">
        <v>12.61</v>
      </c>
      <c r="AQ1416" s="658">
        <v>0</v>
      </c>
      <c r="AR1416" s="658">
        <v>74.254999999999995</v>
      </c>
      <c r="AS1416" s="658">
        <v>0</v>
      </c>
      <c r="AT1416" s="658">
        <v>315.25399999999996</v>
      </c>
      <c r="AU1416" s="658">
        <v>0</v>
      </c>
      <c r="AV1416" s="657">
        <v>13.963406130000001</v>
      </c>
      <c r="AW1416" s="658">
        <v>114.50685057999999</v>
      </c>
      <c r="AX1416" s="658">
        <v>0</v>
      </c>
      <c r="AY1416" s="658">
        <v>3.23912069</v>
      </c>
      <c r="AZ1416" s="658">
        <v>2.78081171</v>
      </c>
      <c r="BA1416" s="658">
        <v>108.48691817999999</v>
      </c>
      <c r="BB1416" s="658">
        <v>307.09214552000003</v>
      </c>
      <c r="BC1416" s="658">
        <v>19.98444718</v>
      </c>
      <c r="BD1416" s="658">
        <v>160.03239463</v>
      </c>
      <c r="BE1416" s="659">
        <v>615.57924403999994</v>
      </c>
      <c r="BF1416" s="417"/>
      <c r="BG1416" s="408"/>
      <c r="BH1416" s="408"/>
      <c r="BI1416" s="408"/>
      <c r="BJ1416" s="408"/>
      <c r="BK1416" s="408"/>
    </row>
    <row r="1417" spans="1:63" s="390" customFormat="1" ht="12.75">
      <c r="A1417" s="411"/>
      <c r="B1417" s="347" t="s">
        <v>368</v>
      </c>
      <c r="C1417" s="657">
        <v>0.29500000000000004</v>
      </c>
      <c r="D1417" s="658">
        <v>0</v>
      </c>
      <c r="E1417" s="658">
        <v>2.0030000000000001</v>
      </c>
      <c r="F1417" s="658">
        <v>0</v>
      </c>
      <c r="G1417" s="658">
        <v>11.925999999999998</v>
      </c>
      <c r="H1417" s="658">
        <v>0</v>
      </c>
      <c r="I1417" s="658">
        <v>15.02</v>
      </c>
      <c r="J1417" s="658">
        <v>0</v>
      </c>
      <c r="K1417" s="658">
        <v>19.704999999999998</v>
      </c>
      <c r="L1417" s="658">
        <v>0</v>
      </c>
      <c r="M1417" s="658">
        <v>48.948999999999998</v>
      </c>
      <c r="N1417" s="659">
        <v>0</v>
      </c>
      <c r="O1417" s="657">
        <v>0</v>
      </c>
      <c r="P1417" s="658">
        <v>0</v>
      </c>
      <c r="Q1417" s="658">
        <v>0</v>
      </c>
      <c r="R1417" s="658">
        <v>0</v>
      </c>
      <c r="S1417" s="658">
        <v>0</v>
      </c>
      <c r="T1417" s="658">
        <v>0</v>
      </c>
      <c r="U1417" s="658">
        <v>0</v>
      </c>
      <c r="V1417" s="658">
        <v>0</v>
      </c>
      <c r="W1417" s="658">
        <v>0</v>
      </c>
      <c r="X1417" s="658">
        <v>0</v>
      </c>
      <c r="Y1417" s="658">
        <v>0</v>
      </c>
      <c r="Z1417" s="659">
        <v>0</v>
      </c>
      <c r="AA1417" s="660">
        <v>145.79708778</v>
      </c>
      <c r="AB1417" s="677">
        <v>0.29500000000000004</v>
      </c>
      <c r="AC1417" s="677">
        <v>0</v>
      </c>
      <c r="AD1417" s="658">
        <v>2.0030000000000001</v>
      </c>
      <c r="AE1417" s="658">
        <v>0</v>
      </c>
      <c r="AF1417" s="658">
        <v>0</v>
      </c>
      <c r="AG1417" s="658">
        <v>0</v>
      </c>
      <c r="AH1417" s="658">
        <v>0</v>
      </c>
      <c r="AI1417" s="658">
        <v>0</v>
      </c>
      <c r="AJ1417" s="658">
        <v>0.42499999999999999</v>
      </c>
      <c r="AK1417" s="658">
        <v>0</v>
      </c>
      <c r="AL1417" s="658">
        <v>1.5779999999999998</v>
      </c>
      <c r="AM1417" s="658">
        <v>0</v>
      </c>
      <c r="AN1417" s="658">
        <v>11.925999999999998</v>
      </c>
      <c r="AO1417" s="658">
        <v>0</v>
      </c>
      <c r="AP1417" s="658">
        <v>15.02</v>
      </c>
      <c r="AQ1417" s="658">
        <v>0</v>
      </c>
      <c r="AR1417" s="658">
        <v>19.704999999999998</v>
      </c>
      <c r="AS1417" s="658">
        <v>0</v>
      </c>
      <c r="AT1417" s="658">
        <v>48.948999999999998</v>
      </c>
      <c r="AU1417" s="658">
        <v>0</v>
      </c>
      <c r="AV1417" s="657">
        <v>1.6629731000000001</v>
      </c>
      <c r="AW1417" s="658">
        <v>9.9120536599999998</v>
      </c>
      <c r="AX1417" s="658">
        <v>0</v>
      </c>
      <c r="AY1417" s="658">
        <v>0</v>
      </c>
      <c r="AZ1417" s="658">
        <v>2.0220699</v>
      </c>
      <c r="BA1417" s="658">
        <v>7.8899837599999998</v>
      </c>
      <c r="BB1417" s="658">
        <v>31.67365358</v>
      </c>
      <c r="BC1417" s="658">
        <v>34.157988070000002</v>
      </c>
      <c r="BD1417" s="658">
        <v>68.390419369999989</v>
      </c>
      <c r="BE1417" s="659">
        <v>145.79708778</v>
      </c>
      <c r="BF1417" s="417"/>
      <c r="BG1417" s="408"/>
      <c r="BH1417" s="408"/>
      <c r="BI1417" s="408"/>
      <c r="BJ1417" s="408"/>
      <c r="BK1417" s="408"/>
    </row>
    <row r="1418" spans="1:63" s="390" customFormat="1" ht="12.75">
      <c r="A1418" s="411"/>
      <c r="B1418" s="347" t="s">
        <v>369</v>
      </c>
      <c r="C1418" s="657">
        <v>0</v>
      </c>
      <c r="D1418" s="658">
        <v>0</v>
      </c>
      <c r="E1418" s="658">
        <v>0</v>
      </c>
      <c r="F1418" s="658">
        <v>0</v>
      </c>
      <c r="G1418" s="658">
        <v>0</v>
      </c>
      <c r="H1418" s="658">
        <v>0</v>
      </c>
      <c r="I1418" s="658">
        <v>0</v>
      </c>
      <c r="J1418" s="658">
        <v>0</v>
      </c>
      <c r="K1418" s="658">
        <v>0</v>
      </c>
      <c r="L1418" s="658">
        <v>0</v>
      </c>
      <c r="M1418" s="658">
        <v>0</v>
      </c>
      <c r="N1418" s="659">
        <v>0</v>
      </c>
      <c r="O1418" s="657">
        <v>0</v>
      </c>
      <c r="P1418" s="658">
        <v>0</v>
      </c>
      <c r="Q1418" s="658">
        <v>0</v>
      </c>
      <c r="R1418" s="658">
        <v>0</v>
      </c>
      <c r="S1418" s="658">
        <v>0</v>
      </c>
      <c r="T1418" s="658">
        <v>0</v>
      </c>
      <c r="U1418" s="658">
        <v>0</v>
      </c>
      <c r="V1418" s="658">
        <v>0</v>
      </c>
      <c r="W1418" s="658">
        <v>0</v>
      </c>
      <c r="X1418" s="658">
        <v>0</v>
      </c>
      <c r="Y1418" s="658">
        <v>0</v>
      </c>
      <c r="Z1418" s="659">
        <v>0</v>
      </c>
      <c r="AA1418" s="660">
        <v>0</v>
      </c>
      <c r="AB1418" s="677">
        <v>0</v>
      </c>
      <c r="AC1418" s="677">
        <v>0</v>
      </c>
      <c r="AD1418" s="658">
        <v>0</v>
      </c>
      <c r="AE1418" s="658">
        <v>0</v>
      </c>
      <c r="AF1418" s="658">
        <v>0</v>
      </c>
      <c r="AG1418" s="658">
        <v>0</v>
      </c>
      <c r="AH1418" s="658">
        <v>0</v>
      </c>
      <c r="AI1418" s="658">
        <v>0</v>
      </c>
      <c r="AJ1418" s="658">
        <v>0</v>
      </c>
      <c r="AK1418" s="658">
        <v>0</v>
      </c>
      <c r="AL1418" s="658">
        <v>0</v>
      </c>
      <c r="AM1418" s="658">
        <v>0</v>
      </c>
      <c r="AN1418" s="658">
        <v>0</v>
      </c>
      <c r="AO1418" s="658">
        <v>0</v>
      </c>
      <c r="AP1418" s="658">
        <v>0</v>
      </c>
      <c r="AQ1418" s="658">
        <v>0</v>
      </c>
      <c r="AR1418" s="658">
        <v>0</v>
      </c>
      <c r="AS1418" s="658">
        <v>0</v>
      </c>
      <c r="AT1418" s="658">
        <v>0</v>
      </c>
      <c r="AU1418" s="658">
        <v>0</v>
      </c>
      <c r="AV1418" s="657">
        <v>0</v>
      </c>
      <c r="AW1418" s="658">
        <v>0</v>
      </c>
      <c r="AX1418" s="658">
        <v>0</v>
      </c>
      <c r="AY1418" s="658">
        <v>0</v>
      </c>
      <c r="AZ1418" s="658">
        <v>0</v>
      </c>
      <c r="BA1418" s="658">
        <v>0</v>
      </c>
      <c r="BB1418" s="658">
        <v>0</v>
      </c>
      <c r="BC1418" s="658">
        <v>0</v>
      </c>
      <c r="BD1418" s="658">
        <v>0</v>
      </c>
      <c r="BE1418" s="659">
        <v>0</v>
      </c>
      <c r="BF1418" s="417"/>
      <c r="BG1418" s="408"/>
      <c r="BH1418" s="408"/>
      <c r="BI1418" s="408"/>
      <c r="BJ1418" s="408"/>
      <c r="BK1418" s="408"/>
    </row>
    <row r="1419" spans="1:63" s="390" customFormat="1" ht="12.75">
      <c r="A1419" s="411"/>
      <c r="B1419" s="347" t="s">
        <v>370</v>
      </c>
      <c r="C1419" s="657">
        <v>0</v>
      </c>
      <c r="D1419" s="658">
        <v>0</v>
      </c>
      <c r="E1419" s="658">
        <v>0</v>
      </c>
      <c r="F1419" s="658">
        <v>0</v>
      </c>
      <c r="G1419" s="658">
        <v>0</v>
      </c>
      <c r="H1419" s="658">
        <v>0</v>
      </c>
      <c r="I1419" s="658">
        <v>0</v>
      </c>
      <c r="J1419" s="658">
        <v>0</v>
      </c>
      <c r="K1419" s="658">
        <v>0</v>
      </c>
      <c r="L1419" s="658">
        <v>0</v>
      </c>
      <c r="M1419" s="658">
        <v>0</v>
      </c>
      <c r="N1419" s="659">
        <v>0</v>
      </c>
      <c r="O1419" s="657">
        <v>0</v>
      </c>
      <c r="P1419" s="658">
        <v>0</v>
      </c>
      <c r="Q1419" s="658">
        <v>0</v>
      </c>
      <c r="R1419" s="658">
        <v>0</v>
      </c>
      <c r="S1419" s="658">
        <v>0</v>
      </c>
      <c r="T1419" s="658">
        <v>0</v>
      </c>
      <c r="U1419" s="658">
        <v>0</v>
      </c>
      <c r="V1419" s="658">
        <v>0</v>
      </c>
      <c r="W1419" s="658">
        <v>0</v>
      </c>
      <c r="X1419" s="658">
        <v>0</v>
      </c>
      <c r="Y1419" s="658">
        <v>0</v>
      </c>
      <c r="Z1419" s="659">
        <v>0</v>
      </c>
      <c r="AA1419" s="660">
        <v>0</v>
      </c>
      <c r="AB1419" s="677">
        <v>0</v>
      </c>
      <c r="AC1419" s="677">
        <v>0</v>
      </c>
      <c r="AD1419" s="658">
        <v>0</v>
      </c>
      <c r="AE1419" s="658">
        <v>0</v>
      </c>
      <c r="AF1419" s="658">
        <v>0</v>
      </c>
      <c r="AG1419" s="658">
        <v>0</v>
      </c>
      <c r="AH1419" s="658">
        <v>0</v>
      </c>
      <c r="AI1419" s="658">
        <v>0</v>
      </c>
      <c r="AJ1419" s="658">
        <v>0</v>
      </c>
      <c r="AK1419" s="658">
        <v>0</v>
      </c>
      <c r="AL1419" s="658">
        <v>0</v>
      </c>
      <c r="AM1419" s="658">
        <v>0</v>
      </c>
      <c r="AN1419" s="658">
        <v>0</v>
      </c>
      <c r="AO1419" s="658">
        <v>0</v>
      </c>
      <c r="AP1419" s="658">
        <v>0</v>
      </c>
      <c r="AQ1419" s="658">
        <v>0</v>
      </c>
      <c r="AR1419" s="658">
        <v>0</v>
      </c>
      <c r="AS1419" s="658">
        <v>0</v>
      </c>
      <c r="AT1419" s="658">
        <v>0</v>
      </c>
      <c r="AU1419" s="658">
        <v>0</v>
      </c>
      <c r="AV1419" s="657">
        <v>0</v>
      </c>
      <c r="AW1419" s="658">
        <v>0</v>
      </c>
      <c r="AX1419" s="658">
        <v>0</v>
      </c>
      <c r="AY1419" s="658">
        <v>0</v>
      </c>
      <c r="AZ1419" s="658">
        <v>0</v>
      </c>
      <c r="BA1419" s="658">
        <v>0</v>
      </c>
      <c r="BB1419" s="658">
        <v>0</v>
      </c>
      <c r="BC1419" s="658">
        <v>0</v>
      </c>
      <c r="BD1419" s="658">
        <v>0</v>
      </c>
      <c r="BE1419" s="659">
        <v>0</v>
      </c>
      <c r="BF1419" s="417"/>
      <c r="BG1419" s="408"/>
      <c r="BH1419" s="408"/>
      <c r="BI1419" s="408"/>
      <c r="BJ1419" s="408"/>
      <c r="BK1419" s="408"/>
    </row>
    <row r="1420" spans="1:63" s="390" customFormat="1" ht="12.75">
      <c r="A1420" s="411"/>
      <c r="B1420" s="347" t="s">
        <v>371</v>
      </c>
      <c r="C1420" s="657">
        <v>0.29500000000000004</v>
      </c>
      <c r="D1420" s="658">
        <v>0</v>
      </c>
      <c r="E1420" s="658">
        <v>1.33</v>
      </c>
      <c r="F1420" s="658">
        <v>0</v>
      </c>
      <c r="G1420" s="658">
        <v>6.7620000000000005</v>
      </c>
      <c r="H1420" s="658">
        <v>0</v>
      </c>
      <c r="I1420" s="658">
        <v>9.0399999999999991</v>
      </c>
      <c r="J1420" s="658">
        <v>0</v>
      </c>
      <c r="K1420" s="658">
        <v>16.245000000000001</v>
      </c>
      <c r="L1420" s="658">
        <v>0</v>
      </c>
      <c r="M1420" s="658">
        <v>33.671999999999997</v>
      </c>
      <c r="N1420" s="659">
        <v>0</v>
      </c>
      <c r="O1420" s="657">
        <v>0</v>
      </c>
      <c r="P1420" s="658">
        <v>0</v>
      </c>
      <c r="Q1420" s="658">
        <v>0</v>
      </c>
      <c r="R1420" s="658">
        <v>0</v>
      </c>
      <c r="S1420" s="658">
        <v>0</v>
      </c>
      <c r="T1420" s="658">
        <v>0</v>
      </c>
      <c r="U1420" s="658">
        <v>0</v>
      </c>
      <c r="V1420" s="658">
        <v>0</v>
      </c>
      <c r="W1420" s="658">
        <v>0</v>
      </c>
      <c r="X1420" s="658">
        <v>0</v>
      </c>
      <c r="Y1420" s="658">
        <v>0</v>
      </c>
      <c r="Z1420" s="659">
        <v>0</v>
      </c>
      <c r="AA1420" s="660">
        <v>118.45240415999999</v>
      </c>
      <c r="AB1420" s="677">
        <v>0.29500000000000004</v>
      </c>
      <c r="AC1420" s="677">
        <v>0</v>
      </c>
      <c r="AD1420" s="658">
        <v>1.33</v>
      </c>
      <c r="AE1420" s="658">
        <v>0</v>
      </c>
      <c r="AF1420" s="658">
        <v>0</v>
      </c>
      <c r="AG1420" s="658">
        <v>0</v>
      </c>
      <c r="AH1420" s="658">
        <v>0</v>
      </c>
      <c r="AI1420" s="658">
        <v>0</v>
      </c>
      <c r="AJ1420" s="658">
        <v>0.125</v>
      </c>
      <c r="AK1420" s="658">
        <v>0</v>
      </c>
      <c r="AL1420" s="658">
        <v>1.2050000000000001</v>
      </c>
      <c r="AM1420" s="658">
        <v>0</v>
      </c>
      <c r="AN1420" s="658">
        <v>6.7620000000000005</v>
      </c>
      <c r="AO1420" s="658">
        <v>0</v>
      </c>
      <c r="AP1420" s="658">
        <v>9.0399999999999991</v>
      </c>
      <c r="AQ1420" s="658">
        <v>0</v>
      </c>
      <c r="AR1420" s="658">
        <v>16.245000000000001</v>
      </c>
      <c r="AS1420" s="658">
        <v>0</v>
      </c>
      <c r="AT1420" s="658">
        <v>33.671999999999997</v>
      </c>
      <c r="AU1420" s="658">
        <v>0</v>
      </c>
      <c r="AV1420" s="657">
        <v>1.6629731000000001</v>
      </c>
      <c r="AW1420" s="658">
        <v>6.97097123</v>
      </c>
      <c r="AX1420" s="658">
        <v>0</v>
      </c>
      <c r="AY1420" s="658">
        <v>0</v>
      </c>
      <c r="AZ1420" s="658">
        <v>0.65307630000000005</v>
      </c>
      <c r="BA1420" s="658">
        <v>6.3178949300000005</v>
      </c>
      <c r="BB1420" s="658">
        <v>21.427679679999997</v>
      </c>
      <c r="BC1420" s="658">
        <v>25.18949112</v>
      </c>
      <c r="BD1420" s="658">
        <v>63.201289029999998</v>
      </c>
      <c r="BE1420" s="659">
        <v>118.45240415999999</v>
      </c>
      <c r="BF1420" s="417"/>
      <c r="BG1420" s="408"/>
      <c r="BH1420" s="408"/>
      <c r="BI1420" s="408"/>
      <c r="BJ1420" s="408"/>
      <c r="BK1420" s="408"/>
    </row>
    <row r="1421" spans="1:63" s="390" customFormat="1" ht="12.75">
      <c r="A1421" s="411"/>
      <c r="B1421" s="347" t="s">
        <v>372</v>
      </c>
      <c r="C1421" s="657">
        <v>0</v>
      </c>
      <c r="D1421" s="658">
        <v>0</v>
      </c>
      <c r="E1421" s="658">
        <v>0.67299999999999993</v>
      </c>
      <c r="F1421" s="658">
        <v>0</v>
      </c>
      <c r="G1421" s="658">
        <v>5.1639999999999997</v>
      </c>
      <c r="H1421" s="658">
        <v>0</v>
      </c>
      <c r="I1421" s="658">
        <v>5.98</v>
      </c>
      <c r="J1421" s="658">
        <v>0</v>
      </c>
      <c r="K1421" s="658">
        <v>3.46</v>
      </c>
      <c r="L1421" s="658">
        <v>0</v>
      </c>
      <c r="M1421" s="658">
        <v>15.277000000000001</v>
      </c>
      <c r="N1421" s="659">
        <v>0</v>
      </c>
      <c r="O1421" s="657">
        <v>0</v>
      </c>
      <c r="P1421" s="658">
        <v>0</v>
      </c>
      <c r="Q1421" s="658">
        <v>0</v>
      </c>
      <c r="R1421" s="658">
        <v>0</v>
      </c>
      <c r="S1421" s="658">
        <v>0</v>
      </c>
      <c r="T1421" s="658">
        <v>0</v>
      </c>
      <c r="U1421" s="658">
        <v>0</v>
      </c>
      <c r="V1421" s="658">
        <v>0</v>
      </c>
      <c r="W1421" s="658">
        <v>0</v>
      </c>
      <c r="X1421" s="658">
        <v>0</v>
      </c>
      <c r="Y1421" s="658">
        <v>0</v>
      </c>
      <c r="Z1421" s="659">
        <v>0</v>
      </c>
      <c r="AA1421" s="660">
        <v>27.344683619999998</v>
      </c>
      <c r="AB1421" s="677">
        <v>0</v>
      </c>
      <c r="AC1421" s="677">
        <v>0</v>
      </c>
      <c r="AD1421" s="658">
        <v>0.67299999999999993</v>
      </c>
      <c r="AE1421" s="658">
        <v>0</v>
      </c>
      <c r="AF1421" s="658">
        <v>0</v>
      </c>
      <c r="AG1421" s="658">
        <v>0</v>
      </c>
      <c r="AH1421" s="658">
        <v>0</v>
      </c>
      <c r="AI1421" s="658">
        <v>0</v>
      </c>
      <c r="AJ1421" s="658">
        <v>0.3</v>
      </c>
      <c r="AK1421" s="658">
        <v>0</v>
      </c>
      <c r="AL1421" s="658">
        <v>0.373</v>
      </c>
      <c r="AM1421" s="658">
        <v>0</v>
      </c>
      <c r="AN1421" s="658">
        <v>5.1639999999999997</v>
      </c>
      <c r="AO1421" s="658">
        <v>0</v>
      </c>
      <c r="AP1421" s="658">
        <v>5.98</v>
      </c>
      <c r="AQ1421" s="658">
        <v>0</v>
      </c>
      <c r="AR1421" s="658">
        <v>3.46</v>
      </c>
      <c r="AS1421" s="658">
        <v>0</v>
      </c>
      <c r="AT1421" s="658">
        <v>15.277000000000001</v>
      </c>
      <c r="AU1421" s="658">
        <v>0</v>
      </c>
      <c r="AV1421" s="657">
        <v>0</v>
      </c>
      <c r="AW1421" s="658">
        <v>2.9410824299999998</v>
      </c>
      <c r="AX1421" s="658">
        <v>0</v>
      </c>
      <c r="AY1421" s="658">
        <v>0</v>
      </c>
      <c r="AZ1421" s="658">
        <v>1.3689936</v>
      </c>
      <c r="BA1421" s="658">
        <v>1.57208883</v>
      </c>
      <c r="BB1421" s="658">
        <v>10.245973900000001</v>
      </c>
      <c r="BC1421" s="658">
        <v>8.9684969499999987</v>
      </c>
      <c r="BD1421" s="658">
        <v>5.1891303400000002</v>
      </c>
      <c r="BE1421" s="659">
        <v>27.344683619999998</v>
      </c>
      <c r="BF1421" s="417"/>
      <c r="BG1421" s="408"/>
      <c r="BH1421" s="408"/>
      <c r="BI1421" s="408"/>
      <c r="BJ1421" s="408"/>
      <c r="BK1421" s="408"/>
    </row>
    <row r="1422" spans="1:63" s="390" customFormat="1" ht="12.75">
      <c r="A1422" s="411"/>
      <c r="B1422" s="347" t="s">
        <v>373</v>
      </c>
      <c r="C1422" s="657">
        <v>0</v>
      </c>
      <c r="D1422" s="658">
        <v>4.54</v>
      </c>
      <c r="E1422" s="658">
        <v>0</v>
      </c>
      <c r="F1422" s="658">
        <v>15.27</v>
      </c>
      <c r="G1422" s="658">
        <v>0</v>
      </c>
      <c r="H1422" s="658">
        <v>36.949999999999996</v>
      </c>
      <c r="I1422" s="658">
        <v>0</v>
      </c>
      <c r="J1422" s="658">
        <v>5.98</v>
      </c>
      <c r="K1422" s="658">
        <v>0</v>
      </c>
      <c r="L1422" s="658">
        <v>14.540000000000001</v>
      </c>
      <c r="M1422" s="658">
        <v>0</v>
      </c>
      <c r="N1422" s="659">
        <v>77.28</v>
      </c>
      <c r="O1422" s="657">
        <v>0</v>
      </c>
      <c r="P1422" s="658">
        <v>0</v>
      </c>
      <c r="Q1422" s="658">
        <v>0</v>
      </c>
      <c r="R1422" s="658">
        <v>0</v>
      </c>
      <c r="S1422" s="658">
        <v>0</v>
      </c>
      <c r="T1422" s="658">
        <v>0</v>
      </c>
      <c r="U1422" s="658">
        <v>0</v>
      </c>
      <c r="V1422" s="658">
        <v>0</v>
      </c>
      <c r="W1422" s="658">
        <v>0</v>
      </c>
      <c r="X1422" s="658">
        <v>0</v>
      </c>
      <c r="Y1422" s="658">
        <v>0</v>
      </c>
      <c r="Z1422" s="659">
        <v>0</v>
      </c>
      <c r="AA1422" s="660">
        <v>670.13240120000012</v>
      </c>
      <c r="AB1422" s="677">
        <v>0</v>
      </c>
      <c r="AC1422" s="677">
        <v>4.54</v>
      </c>
      <c r="AD1422" s="658">
        <v>0</v>
      </c>
      <c r="AE1422" s="658">
        <v>15.27</v>
      </c>
      <c r="AF1422" s="658">
        <v>0</v>
      </c>
      <c r="AG1422" s="658">
        <v>0</v>
      </c>
      <c r="AH1422" s="658">
        <v>0</v>
      </c>
      <c r="AI1422" s="658">
        <v>0.4</v>
      </c>
      <c r="AJ1422" s="658">
        <v>0</v>
      </c>
      <c r="AK1422" s="658">
        <v>2.5</v>
      </c>
      <c r="AL1422" s="658">
        <v>0</v>
      </c>
      <c r="AM1422" s="658">
        <v>12.370000000000001</v>
      </c>
      <c r="AN1422" s="658">
        <v>0</v>
      </c>
      <c r="AO1422" s="658">
        <v>36.949999999999996</v>
      </c>
      <c r="AP1422" s="658">
        <v>0</v>
      </c>
      <c r="AQ1422" s="658">
        <v>5.98</v>
      </c>
      <c r="AR1422" s="658">
        <v>0</v>
      </c>
      <c r="AS1422" s="658">
        <v>14.540000000000001</v>
      </c>
      <c r="AT1422" s="658">
        <v>0</v>
      </c>
      <c r="AU1422" s="658">
        <v>77.28</v>
      </c>
      <c r="AV1422" s="657">
        <v>44.964553679999995</v>
      </c>
      <c r="AW1422" s="658">
        <v>119.60855664</v>
      </c>
      <c r="AX1422" s="658">
        <v>0</v>
      </c>
      <c r="AY1422" s="658">
        <v>2.8203768899999999</v>
      </c>
      <c r="AZ1422" s="658">
        <v>24.361761080000001</v>
      </c>
      <c r="BA1422" s="658">
        <v>92.426418670000004</v>
      </c>
      <c r="BB1422" s="658">
        <v>282.70554535999997</v>
      </c>
      <c r="BC1422" s="658">
        <v>16.70166167</v>
      </c>
      <c r="BD1422" s="658">
        <v>119.54804067000001</v>
      </c>
      <c r="BE1422" s="659">
        <v>583.52835802000004</v>
      </c>
      <c r="BF1422" s="417"/>
      <c r="BG1422" s="408"/>
      <c r="BH1422" s="408"/>
      <c r="BI1422" s="408"/>
      <c r="BJ1422" s="408"/>
      <c r="BK1422" s="408"/>
    </row>
    <row r="1423" spans="1:63" s="390" customFormat="1" ht="12.75">
      <c r="A1423" s="411"/>
      <c r="B1423" s="347" t="s">
        <v>374</v>
      </c>
      <c r="C1423" s="657">
        <v>0</v>
      </c>
      <c r="D1423" s="658">
        <v>0</v>
      </c>
      <c r="E1423" s="658">
        <v>0</v>
      </c>
      <c r="F1423" s="658">
        <v>0</v>
      </c>
      <c r="G1423" s="658">
        <v>0</v>
      </c>
      <c r="H1423" s="658">
        <v>0</v>
      </c>
      <c r="I1423" s="658">
        <v>0</v>
      </c>
      <c r="J1423" s="658">
        <v>0</v>
      </c>
      <c r="K1423" s="658">
        <v>0</v>
      </c>
      <c r="L1423" s="658">
        <v>0</v>
      </c>
      <c r="M1423" s="658">
        <v>0</v>
      </c>
      <c r="N1423" s="659">
        <v>0</v>
      </c>
      <c r="O1423" s="657">
        <v>0</v>
      </c>
      <c r="P1423" s="658">
        <v>0</v>
      </c>
      <c r="Q1423" s="658">
        <v>0</v>
      </c>
      <c r="R1423" s="658">
        <v>0</v>
      </c>
      <c r="S1423" s="658">
        <v>0</v>
      </c>
      <c r="T1423" s="658">
        <v>0</v>
      </c>
      <c r="U1423" s="658">
        <v>0</v>
      </c>
      <c r="V1423" s="658">
        <v>0</v>
      </c>
      <c r="W1423" s="658">
        <v>0</v>
      </c>
      <c r="X1423" s="658">
        <v>0</v>
      </c>
      <c r="Y1423" s="658">
        <v>0</v>
      </c>
      <c r="Z1423" s="659">
        <v>0</v>
      </c>
      <c r="AA1423" s="660">
        <v>0</v>
      </c>
      <c r="AB1423" s="677">
        <v>0</v>
      </c>
      <c r="AC1423" s="677">
        <v>0</v>
      </c>
      <c r="AD1423" s="658">
        <v>0</v>
      </c>
      <c r="AE1423" s="658">
        <v>0</v>
      </c>
      <c r="AF1423" s="658">
        <v>0</v>
      </c>
      <c r="AG1423" s="658">
        <v>0</v>
      </c>
      <c r="AH1423" s="658">
        <v>0</v>
      </c>
      <c r="AI1423" s="658">
        <v>0</v>
      </c>
      <c r="AJ1423" s="658">
        <v>0</v>
      </c>
      <c r="AK1423" s="658">
        <v>0</v>
      </c>
      <c r="AL1423" s="658">
        <v>0</v>
      </c>
      <c r="AM1423" s="658">
        <v>0</v>
      </c>
      <c r="AN1423" s="658">
        <v>0</v>
      </c>
      <c r="AO1423" s="658">
        <v>0</v>
      </c>
      <c r="AP1423" s="658">
        <v>0</v>
      </c>
      <c r="AQ1423" s="658">
        <v>0</v>
      </c>
      <c r="AR1423" s="658">
        <v>0</v>
      </c>
      <c r="AS1423" s="658">
        <v>0</v>
      </c>
      <c r="AT1423" s="658">
        <v>0</v>
      </c>
      <c r="AU1423" s="658">
        <v>0</v>
      </c>
      <c r="AV1423" s="657">
        <v>0</v>
      </c>
      <c r="AW1423" s="658">
        <v>0</v>
      </c>
      <c r="AX1423" s="658">
        <v>0</v>
      </c>
      <c r="AY1423" s="658">
        <v>0</v>
      </c>
      <c r="AZ1423" s="658">
        <v>0</v>
      </c>
      <c r="BA1423" s="658">
        <v>0</v>
      </c>
      <c r="BB1423" s="658">
        <v>0</v>
      </c>
      <c r="BC1423" s="658">
        <v>0</v>
      </c>
      <c r="BD1423" s="658">
        <v>0</v>
      </c>
      <c r="BE1423" s="659">
        <v>0</v>
      </c>
      <c r="BF1423" s="417"/>
      <c r="BG1423" s="408"/>
      <c r="BH1423" s="408"/>
      <c r="BI1423" s="408"/>
      <c r="BJ1423" s="408"/>
      <c r="BK1423" s="408"/>
    </row>
    <row r="1424" spans="1:63" s="390" customFormat="1" ht="12.75">
      <c r="A1424" s="411"/>
      <c r="B1424" s="347" t="s">
        <v>375</v>
      </c>
      <c r="C1424" s="657">
        <v>0</v>
      </c>
      <c r="D1424" s="658">
        <v>0</v>
      </c>
      <c r="E1424" s="658">
        <v>0</v>
      </c>
      <c r="F1424" s="658">
        <v>0</v>
      </c>
      <c r="G1424" s="658">
        <v>0</v>
      </c>
      <c r="H1424" s="658">
        <v>0</v>
      </c>
      <c r="I1424" s="658">
        <v>0</v>
      </c>
      <c r="J1424" s="658">
        <v>0</v>
      </c>
      <c r="K1424" s="658">
        <v>0</v>
      </c>
      <c r="L1424" s="658">
        <v>5</v>
      </c>
      <c r="M1424" s="658">
        <v>0</v>
      </c>
      <c r="N1424" s="659">
        <v>5</v>
      </c>
      <c r="O1424" s="657">
        <v>0</v>
      </c>
      <c r="P1424" s="658">
        <v>0</v>
      </c>
      <c r="Q1424" s="658">
        <v>0</v>
      </c>
      <c r="R1424" s="658">
        <v>0</v>
      </c>
      <c r="S1424" s="658">
        <v>0</v>
      </c>
      <c r="T1424" s="658">
        <v>0</v>
      </c>
      <c r="U1424" s="658">
        <v>0</v>
      </c>
      <c r="V1424" s="658">
        <v>0</v>
      </c>
      <c r="W1424" s="658">
        <v>0</v>
      </c>
      <c r="X1424" s="658">
        <v>0</v>
      </c>
      <c r="Y1424" s="658">
        <v>0</v>
      </c>
      <c r="Z1424" s="659">
        <v>0</v>
      </c>
      <c r="AA1424" s="660">
        <v>134.80896948999998</v>
      </c>
      <c r="AB1424" s="677">
        <v>0</v>
      </c>
      <c r="AC1424" s="677">
        <v>0</v>
      </c>
      <c r="AD1424" s="658">
        <v>0</v>
      </c>
      <c r="AE1424" s="658">
        <v>0</v>
      </c>
      <c r="AF1424" s="658">
        <v>0</v>
      </c>
      <c r="AG1424" s="658">
        <v>0</v>
      </c>
      <c r="AH1424" s="658">
        <v>0</v>
      </c>
      <c r="AI1424" s="658">
        <v>0</v>
      </c>
      <c r="AJ1424" s="658">
        <v>0</v>
      </c>
      <c r="AK1424" s="658">
        <v>0</v>
      </c>
      <c r="AL1424" s="658">
        <v>0</v>
      </c>
      <c r="AM1424" s="658">
        <v>0</v>
      </c>
      <c r="AN1424" s="658">
        <v>0</v>
      </c>
      <c r="AO1424" s="658">
        <v>0</v>
      </c>
      <c r="AP1424" s="658">
        <v>0</v>
      </c>
      <c r="AQ1424" s="658">
        <v>0</v>
      </c>
      <c r="AR1424" s="658">
        <v>0</v>
      </c>
      <c r="AS1424" s="658">
        <v>5</v>
      </c>
      <c r="AT1424" s="658">
        <v>0</v>
      </c>
      <c r="AU1424" s="658">
        <v>5</v>
      </c>
      <c r="AV1424" s="657">
        <v>0</v>
      </c>
      <c r="AW1424" s="658">
        <v>0</v>
      </c>
      <c r="AX1424" s="658">
        <v>0</v>
      </c>
      <c r="AY1424" s="658">
        <v>0</v>
      </c>
      <c r="AZ1424" s="658">
        <v>0</v>
      </c>
      <c r="BA1424" s="658">
        <v>0</v>
      </c>
      <c r="BB1424" s="658">
        <v>0</v>
      </c>
      <c r="BC1424" s="658">
        <v>0</v>
      </c>
      <c r="BD1424" s="658">
        <v>49.743327469999997</v>
      </c>
      <c r="BE1424" s="659">
        <v>49.743327469999997</v>
      </c>
      <c r="BF1424" s="417"/>
      <c r="BG1424" s="408"/>
      <c r="BH1424" s="408"/>
      <c r="BI1424" s="408"/>
      <c r="BJ1424" s="408"/>
      <c r="BK1424" s="408"/>
    </row>
    <row r="1425" spans="1:63" s="390" customFormat="1" ht="12.75">
      <c r="A1425" s="411"/>
      <c r="B1425" s="347" t="s">
        <v>376</v>
      </c>
      <c r="C1425" s="657">
        <v>0</v>
      </c>
      <c r="D1425" s="658">
        <v>4.54</v>
      </c>
      <c r="E1425" s="658">
        <v>0</v>
      </c>
      <c r="F1425" s="658">
        <v>15.27</v>
      </c>
      <c r="G1425" s="658">
        <v>0</v>
      </c>
      <c r="H1425" s="658">
        <v>36.949999999999996</v>
      </c>
      <c r="I1425" s="658">
        <v>0</v>
      </c>
      <c r="J1425" s="658">
        <v>5.98</v>
      </c>
      <c r="K1425" s="658">
        <v>0</v>
      </c>
      <c r="L1425" s="658">
        <v>9.5399999999999991</v>
      </c>
      <c r="M1425" s="658">
        <v>0</v>
      </c>
      <c r="N1425" s="659">
        <v>72.28</v>
      </c>
      <c r="O1425" s="657">
        <v>0</v>
      </c>
      <c r="P1425" s="658">
        <v>0</v>
      </c>
      <c r="Q1425" s="658">
        <v>0</v>
      </c>
      <c r="R1425" s="658">
        <v>0</v>
      </c>
      <c r="S1425" s="658">
        <v>0</v>
      </c>
      <c r="T1425" s="658">
        <v>0</v>
      </c>
      <c r="U1425" s="658">
        <v>0</v>
      </c>
      <c r="V1425" s="658">
        <v>0</v>
      </c>
      <c r="W1425" s="658">
        <v>0</v>
      </c>
      <c r="X1425" s="658">
        <v>0</v>
      </c>
      <c r="Y1425" s="658">
        <v>0</v>
      </c>
      <c r="Z1425" s="659">
        <v>0</v>
      </c>
      <c r="AA1425" s="660">
        <v>535.32343171000014</v>
      </c>
      <c r="AB1425" s="677">
        <v>0</v>
      </c>
      <c r="AC1425" s="677">
        <v>4.54</v>
      </c>
      <c r="AD1425" s="658">
        <v>0</v>
      </c>
      <c r="AE1425" s="658">
        <v>15.27</v>
      </c>
      <c r="AF1425" s="658">
        <v>0</v>
      </c>
      <c r="AG1425" s="658">
        <v>0</v>
      </c>
      <c r="AH1425" s="658">
        <v>0</v>
      </c>
      <c r="AI1425" s="658">
        <v>0.4</v>
      </c>
      <c r="AJ1425" s="658">
        <v>0</v>
      </c>
      <c r="AK1425" s="658">
        <v>2.5</v>
      </c>
      <c r="AL1425" s="658">
        <v>0</v>
      </c>
      <c r="AM1425" s="658">
        <v>12.370000000000001</v>
      </c>
      <c r="AN1425" s="658">
        <v>0</v>
      </c>
      <c r="AO1425" s="658">
        <v>36.949999999999996</v>
      </c>
      <c r="AP1425" s="658">
        <v>0</v>
      </c>
      <c r="AQ1425" s="658">
        <v>5.98</v>
      </c>
      <c r="AR1425" s="658">
        <v>0</v>
      </c>
      <c r="AS1425" s="658">
        <v>9.5399999999999991</v>
      </c>
      <c r="AT1425" s="658">
        <v>0</v>
      </c>
      <c r="AU1425" s="658">
        <v>72.28</v>
      </c>
      <c r="AV1425" s="657">
        <v>44.964553679999995</v>
      </c>
      <c r="AW1425" s="658">
        <v>119.60855664</v>
      </c>
      <c r="AX1425" s="658">
        <v>0</v>
      </c>
      <c r="AY1425" s="658">
        <v>2.8203768899999999</v>
      </c>
      <c r="AZ1425" s="658">
        <v>24.361761080000001</v>
      </c>
      <c r="BA1425" s="658">
        <v>92.426418670000004</v>
      </c>
      <c r="BB1425" s="658">
        <v>282.70554535999997</v>
      </c>
      <c r="BC1425" s="658">
        <v>16.70166167</v>
      </c>
      <c r="BD1425" s="658">
        <v>69.804713200000009</v>
      </c>
      <c r="BE1425" s="659">
        <v>533.7850305500001</v>
      </c>
      <c r="BF1425" s="417"/>
      <c r="BG1425" s="408"/>
      <c r="BH1425" s="408"/>
      <c r="BI1425" s="408"/>
      <c r="BJ1425" s="408"/>
      <c r="BK1425" s="408"/>
    </row>
    <row r="1426" spans="1:63" s="390" customFormat="1" ht="12.75">
      <c r="A1426" s="411"/>
      <c r="B1426" s="347" t="s">
        <v>377</v>
      </c>
      <c r="C1426" s="657">
        <v>0</v>
      </c>
      <c r="D1426" s="658">
        <v>0</v>
      </c>
      <c r="E1426" s="658">
        <v>0</v>
      </c>
      <c r="F1426" s="658">
        <v>0</v>
      </c>
      <c r="G1426" s="658">
        <v>0</v>
      </c>
      <c r="H1426" s="658">
        <v>0</v>
      </c>
      <c r="I1426" s="658">
        <v>0</v>
      </c>
      <c r="J1426" s="658">
        <v>0</v>
      </c>
      <c r="K1426" s="658">
        <v>0</v>
      </c>
      <c r="L1426" s="658">
        <v>0</v>
      </c>
      <c r="M1426" s="658">
        <v>0</v>
      </c>
      <c r="N1426" s="659">
        <v>0</v>
      </c>
      <c r="O1426" s="657">
        <v>0</v>
      </c>
      <c r="P1426" s="658">
        <v>0</v>
      </c>
      <c r="Q1426" s="658">
        <v>0</v>
      </c>
      <c r="R1426" s="658">
        <v>0</v>
      </c>
      <c r="S1426" s="658">
        <v>0</v>
      </c>
      <c r="T1426" s="658">
        <v>0</v>
      </c>
      <c r="U1426" s="658">
        <v>0</v>
      </c>
      <c r="V1426" s="658">
        <v>0</v>
      </c>
      <c r="W1426" s="658">
        <v>0</v>
      </c>
      <c r="X1426" s="658">
        <v>0</v>
      </c>
      <c r="Y1426" s="658">
        <v>0</v>
      </c>
      <c r="Z1426" s="659">
        <v>0</v>
      </c>
      <c r="AA1426" s="660">
        <v>0</v>
      </c>
      <c r="AB1426" s="677">
        <v>0</v>
      </c>
      <c r="AC1426" s="677">
        <v>0</v>
      </c>
      <c r="AD1426" s="658">
        <v>0</v>
      </c>
      <c r="AE1426" s="658">
        <v>0</v>
      </c>
      <c r="AF1426" s="658">
        <v>0</v>
      </c>
      <c r="AG1426" s="658">
        <v>0</v>
      </c>
      <c r="AH1426" s="658">
        <v>0</v>
      </c>
      <c r="AI1426" s="658">
        <v>0</v>
      </c>
      <c r="AJ1426" s="658">
        <v>0</v>
      </c>
      <c r="AK1426" s="658">
        <v>0</v>
      </c>
      <c r="AL1426" s="658">
        <v>0</v>
      </c>
      <c r="AM1426" s="658">
        <v>0</v>
      </c>
      <c r="AN1426" s="658">
        <v>0</v>
      </c>
      <c r="AO1426" s="658">
        <v>0</v>
      </c>
      <c r="AP1426" s="658">
        <v>0</v>
      </c>
      <c r="AQ1426" s="658">
        <v>0</v>
      </c>
      <c r="AR1426" s="658">
        <v>0</v>
      </c>
      <c r="AS1426" s="658">
        <v>0</v>
      </c>
      <c r="AT1426" s="658">
        <v>0</v>
      </c>
      <c r="AU1426" s="658">
        <v>0</v>
      </c>
      <c r="AV1426" s="657">
        <v>0</v>
      </c>
      <c r="AW1426" s="658">
        <v>0</v>
      </c>
      <c r="AX1426" s="658">
        <v>0</v>
      </c>
      <c r="AY1426" s="658">
        <v>0</v>
      </c>
      <c r="AZ1426" s="658">
        <v>0</v>
      </c>
      <c r="BA1426" s="658">
        <v>0</v>
      </c>
      <c r="BB1426" s="658">
        <v>0</v>
      </c>
      <c r="BC1426" s="658">
        <v>0</v>
      </c>
      <c r="BD1426" s="658">
        <v>0</v>
      </c>
      <c r="BE1426" s="659">
        <v>0</v>
      </c>
      <c r="BF1426" s="417"/>
      <c r="BG1426" s="408"/>
      <c r="BH1426" s="408"/>
      <c r="BI1426" s="408"/>
      <c r="BJ1426" s="408"/>
      <c r="BK1426" s="408"/>
    </row>
    <row r="1427" spans="1:63" s="390" customFormat="1" ht="12.75">
      <c r="A1427" s="411"/>
      <c r="B1427" s="347" t="s">
        <v>67</v>
      </c>
      <c r="C1427" s="657">
        <v>0</v>
      </c>
      <c r="D1427" s="658">
        <v>0</v>
      </c>
      <c r="E1427" s="658">
        <v>0</v>
      </c>
      <c r="F1427" s="658">
        <v>0</v>
      </c>
      <c r="G1427" s="658">
        <v>0</v>
      </c>
      <c r="H1427" s="658">
        <v>0</v>
      </c>
      <c r="I1427" s="658">
        <v>0</v>
      </c>
      <c r="J1427" s="658">
        <v>0</v>
      </c>
      <c r="K1427" s="658">
        <v>0</v>
      </c>
      <c r="L1427" s="658">
        <v>0</v>
      </c>
      <c r="M1427" s="658">
        <v>0</v>
      </c>
      <c r="N1427" s="659">
        <v>0</v>
      </c>
      <c r="O1427" s="657">
        <v>0</v>
      </c>
      <c r="P1427" s="658">
        <v>0</v>
      </c>
      <c r="Q1427" s="658">
        <v>0</v>
      </c>
      <c r="R1427" s="658">
        <v>0</v>
      </c>
      <c r="S1427" s="658">
        <v>0</v>
      </c>
      <c r="T1427" s="658">
        <v>0</v>
      </c>
      <c r="U1427" s="658">
        <v>0</v>
      </c>
      <c r="V1427" s="658">
        <v>0</v>
      </c>
      <c r="W1427" s="658">
        <v>0</v>
      </c>
      <c r="X1427" s="658">
        <v>0</v>
      </c>
      <c r="Y1427" s="658">
        <v>0</v>
      </c>
      <c r="Z1427" s="659">
        <v>0</v>
      </c>
      <c r="AA1427" s="660">
        <v>0</v>
      </c>
      <c r="AB1427" s="677">
        <v>0</v>
      </c>
      <c r="AC1427" s="677">
        <v>0</v>
      </c>
      <c r="AD1427" s="658">
        <v>0</v>
      </c>
      <c r="AE1427" s="658">
        <v>0</v>
      </c>
      <c r="AF1427" s="658">
        <v>0</v>
      </c>
      <c r="AG1427" s="658">
        <v>0</v>
      </c>
      <c r="AH1427" s="658">
        <v>0</v>
      </c>
      <c r="AI1427" s="658">
        <v>0</v>
      </c>
      <c r="AJ1427" s="658">
        <v>0</v>
      </c>
      <c r="AK1427" s="658">
        <v>0</v>
      </c>
      <c r="AL1427" s="658">
        <v>0</v>
      </c>
      <c r="AM1427" s="658">
        <v>0</v>
      </c>
      <c r="AN1427" s="658">
        <v>0</v>
      </c>
      <c r="AO1427" s="658">
        <v>0</v>
      </c>
      <c r="AP1427" s="658">
        <v>0</v>
      </c>
      <c r="AQ1427" s="658">
        <v>0</v>
      </c>
      <c r="AR1427" s="658">
        <v>0</v>
      </c>
      <c r="AS1427" s="658">
        <v>0</v>
      </c>
      <c r="AT1427" s="658">
        <v>0</v>
      </c>
      <c r="AU1427" s="658">
        <v>0</v>
      </c>
      <c r="AV1427" s="657">
        <v>0</v>
      </c>
      <c r="AW1427" s="658">
        <v>0</v>
      </c>
      <c r="AX1427" s="658">
        <v>0</v>
      </c>
      <c r="AY1427" s="658">
        <v>0</v>
      </c>
      <c r="AZ1427" s="658">
        <v>0</v>
      </c>
      <c r="BA1427" s="658">
        <v>0</v>
      </c>
      <c r="BB1427" s="658">
        <v>0</v>
      </c>
      <c r="BC1427" s="658">
        <v>0</v>
      </c>
      <c r="BD1427" s="658">
        <v>0</v>
      </c>
      <c r="BE1427" s="659">
        <v>0</v>
      </c>
      <c r="BF1427" s="417"/>
      <c r="BG1427" s="408"/>
      <c r="BH1427" s="408"/>
      <c r="BI1427" s="408"/>
      <c r="BJ1427" s="408"/>
      <c r="BK1427" s="408"/>
    </row>
    <row r="1428" spans="1:63" s="427" customFormat="1" ht="12.75">
      <c r="A1428" s="662"/>
      <c r="B1428" s="663" t="s">
        <v>132</v>
      </c>
      <c r="C1428" s="664"/>
      <c r="D1428" s="665"/>
      <c r="E1428" s="665"/>
      <c r="F1428" s="665"/>
      <c r="G1428" s="665"/>
      <c r="H1428" s="665"/>
      <c r="I1428" s="665"/>
      <c r="J1428" s="665"/>
      <c r="K1428" s="665"/>
      <c r="L1428" s="665"/>
      <c r="M1428" s="665"/>
      <c r="N1428" s="666"/>
      <c r="O1428" s="664"/>
      <c r="P1428" s="665"/>
      <c r="Q1428" s="665"/>
      <c r="R1428" s="665"/>
      <c r="S1428" s="665"/>
      <c r="T1428" s="665"/>
      <c r="U1428" s="665"/>
      <c r="V1428" s="665"/>
      <c r="W1428" s="665"/>
      <c r="X1428" s="665"/>
      <c r="Y1428" s="665"/>
      <c r="Z1428" s="666"/>
      <c r="AA1428" s="667"/>
      <c r="AB1428" s="665">
        <v>0</v>
      </c>
      <c r="AC1428" s="665">
        <v>0</v>
      </c>
      <c r="AD1428" s="665">
        <v>0</v>
      </c>
      <c r="AE1428" s="665">
        <v>0</v>
      </c>
      <c r="AF1428" s="665"/>
      <c r="AG1428" s="665"/>
      <c r="AH1428" s="665"/>
      <c r="AI1428" s="665"/>
      <c r="AJ1428" s="665"/>
      <c r="AK1428" s="665"/>
      <c r="AL1428" s="665"/>
      <c r="AM1428" s="665"/>
      <c r="AN1428" s="665">
        <v>0</v>
      </c>
      <c r="AO1428" s="665">
        <v>0</v>
      </c>
      <c r="AP1428" s="665">
        <v>0</v>
      </c>
      <c r="AQ1428" s="665">
        <v>0</v>
      </c>
      <c r="AR1428" s="665">
        <v>0</v>
      </c>
      <c r="AS1428" s="665">
        <v>0</v>
      </c>
      <c r="AT1428" s="665">
        <v>0</v>
      </c>
      <c r="AU1428" s="665">
        <v>0</v>
      </c>
      <c r="AV1428" s="664"/>
      <c r="AW1428" s="665"/>
      <c r="AX1428" s="665"/>
      <c r="AY1428" s="665"/>
      <c r="AZ1428" s="665"/>
      <c r="BA1428" s="665"/>
      <c r="BB1428" s="665"/>
      <c r="BC1428" s="665"/>
      <c r="BD1428" s="665"/>
      <c r="BE1428" s="666"/>
      <c r="BF1428" s="417"/>
      <c r="BG1428" s="408"/>
      <c r="BH1428" s="408"/>
      <c r="BI1428" s="408"/>
      <c r="BJ1428" s="408"/>
      <c r="BK1428" s="408"/>
    </row>
    <row r="1429" spans="1:63" s="416" customFormat="1" ht="51">
      <c r="A1429" s="411">
        <v>58</v>
      </c>
      <c r="B1429" s="695" t="s">
        <v>133</v>
      </c>
      <c r="C1429" s="657">
        <v>0</v>
      </c>
      <c r="D1429" s="658">
        <v>0</v>
      </c>
      <c r="E1429" s="658">
        <v>0</v>
      </c>
      <c r="F1429" s="658">
        <v>0</v>
      </c>
      <c r="G1429" s="658">
        <v>0</v>
      </c>
      <c r="H1429" s="658">
        <v>0</v>
      </c>
      <c r="I1429" s="658">
        <v>73.954999999999998</v>
      </c>
      <c r="J1429" s="658">
        <v>6.4</v>
      </c>
      <c r="K1429" s="658">
        <v>0</v>
      </c>
      <c r="L1429" s="658">
        <v>0</v>
      </c>
      <c r="M1429" s="658">
        <v>73.954999999999998</v>
      </c>
      <c r="N1429" s="659">
        <v>6.4</v>
      </c>
      <c r="O1429" s="689">
        <v>0</v>
      </c>
      <c r="P1429" s="690">
        <v>0</v>
      </c>
      <c r="Q1429" s="690">
        <v>0</v>
      </c>
      <c r="R1429" s="690">
        <v>0</v>
      </c>
      <c r="S1429" s="690">
        <v>0</v>
      </c>
      <c r="T1429" s="690">
        <v>0</v>
      </c>
      <c r="U1429" s="690">
        <v>0</v>
      </c>
      <c r="V1429" s="690">
        <v>0</v>
      </c>
      <c r="W1429" s="690">
        <v>0</v>
      </c>
      <c r="X1429" s="690">
        <v>0</v>
      </c>
      <c r="Y1429" s="690">
        <v>0</v>
      </c>
      <c r="Z1429" s="691">
        <v>0</v>
      </c>
      <c r="AA1429" s="674">
        <v>504.38734304000002</v>
      </c>
      <c r="AB1429" s="677">
        <v>0</v>
      </c>
      <c r="AC1429" s="677">
        <v>0</v>
      </c>
      <c r="AD1429" s="690">
        <v>0</v>
      </c>
      <c r="AE1429" s="690">
        <v>0</v>
      </c>
      <c r="AF1429" s="690"/>
      <c r="AG1429" s="690"/>
      <c r="AH1429" s="690"/>
      <c r="AI1429" s="690"/>
      <c r="AJ1429" s="690"/>
      <c r="AK1429" s="690"/>
      <c r="AL1429" s="690"/>
      <c r="AM1429" s="690"/>
      <c r="AN1429" s="690">
        <v>0</v>
      </c>
      <c r="AO1429" s="690">
        <v>0</v>
      </c>
      <c r="AP1429" s="690">
        <v>73.954999999999998</v>
      </c>
      <c r="AQ1429" s="690">
        <v>6.4</v>
      </c>
      <c r="AR1429" s="690">
        <v>0</v>
      </c>
      <c r="AS1429" s="690">
        <v>0</v>
      </c>
      <c r="AT1429" s="690">
        <v>73.954999999999998</v>
      </c>
      <c r="AU1429" s="690">
        <v>6.4</v>
      </c>
      <c r="AV1429" s="657">
        <v>0</v>
      </c>
      <c r="AW1429" s="658">
        <v>0</v>
      </c>
      <c r="AX1429" s="658">
        <v>0</v>
      </c>
      <c r="AY1429" s="658">
        <v>0</v>
      </c>
      <c r="AZ1429" s="658">
        <v>0</v>
      </c>
      <c r="BA1429" s="658">
        <v>0</v>
      </c>
      <c r="BB1429" s="658">
        <v>0</v>
      </c>
      <c r="BC1429" s="658">
        <v>504.38734304000002</v>
      </c>
      <c r="BD1429" s="658">
        <v>0</v>
      </c>
      <c r="BE1429" s="673">
        <v>504.38734304000002</v>
      </c>
      <c r="BF1429" s="417"/>
    </row>
    <row r="1430" spans="1:63" s="390" customFormat="1" ht="12.75">
      <c r="A1430" s="410"/>
      <c r="B1430" s="360" t="s">
        <v>361</v>
      </c>
      <c r="C1430" s="676">
        <v>0</v>
      </c>
      <c r="D1430" s="677">
        <v>0</v>
      </c>
      <c r="E1430" s="677">
        <v>0</v>
      </c>
      <c r="F1430" s="677">
        <v>0</v>
      </c>
      <c r="G1430" s="677">
        <v>0</v>
      </c>
      <c r="H1430" s="677">
        <v>0</v>
      </c>
      <c r="I1430" s="677">
        <v>73.954999999999998</v>
      </c>
      <c r="J1430" s="677">
        <v>6.4</v>
      </c>
      <c r="K1430" s="677">
        <v>0</v>
      </c>
      <c r="L1430" s="677">
        <v>0</v>
      </c>
      <c r="M1430" s="677">
        <v>73.954999999999998</v>
      </c>
      <c r="N1430" s="678">
        <v>6.4</v>
      </c>
      <c r="O1430" s="657">
        <v>0</v>
      </c>
      <c r="P1430" s="658">
        <v>0</v>
      </c>
      <c r="Q1430" s="658">
        <v>0</v>
      </c>
      <c r="R1430" s="658">
        <v>0</v>
      </c>
      <c r="S1430" s="658">
        <v>0</v>
      </c>
      <c r="T1430" s="658">
        <v>0</v>
      </c>
      <c r="U1430" s="658">
        <v>0</v>
      </c>
      <c r="V1430" s="658">
        <v>0</v>
      </c>
      <c r="W1430" s="658">
        <v>0</v>
      </c>
      <c r="X1430" s="658">
        <v>0</v>
      </c>
      <c r="Y1430" s="658">
        <v>0</v>
      </c>
      <c r="Z1430" s="659">
        <v>0</v>
      </c>
      <c r="AA1430" s="679">
        <v>504.38734304000002</v>
      </c>
      <c r="AB1430" s="677">
        <v>0</v>
      </c>
      <c r="AC1430" s="677">
        <v>0</v>
      </c>
      <c r="AD1430" s="658">
        <v>0</v>
      </c>
      <c r="AE1430" s="658">
        <v>0</v>
      </c>
      <c r="AF1430" s="658"/>
      <c r="AG1430" s="658"/>
      <c r="AH1430" s="658"/>
      <c r="AI1430" s="658"/>
      <c r="AJ1430" s="658"/>
      <c r="AK1430" s="658"/>
      <c r="AL1430" s="658"/>
      <c r="AM1430" s="658"/>
      <c r="AN1430" s="658">
        <v>0</v>
      </c>
      <c r="AO1430" s="658">
        <v>0</v>
      </c>
      <c r="AP1430" s="658">
        <v>73.954999999999998</v>
      </c>
      <c r="AQ1430" s="658">
        <v>6.4</v>
      </c>
      <c r="AR1430" s="658">
        <v>0</v>
      </c>
      <c r="AS1430" s="658">
        <v>0</v>
      </c>
      <c r="AT1430" s="658">
        <v>73.954999999999998</v>
      </c>
      <c r="AU1430" s="658">
        <v>6.4</v>
      </c>
      <c r="AV1430" s="676">
        <v>0</v>
      </c>
      <c r="AW1430" s="677">
        <v>0</v>
      </c>
      <c r="AX1430" s="677">
        <v>0</v>
      </c>
      <c r="AY1430" s="677">
        <v>0</v>
      </c>
      <c r="AZ1430" s="677">
        <v>0</v>
      </c>
      <c r="BA1430" s="677">
        <v>0</v>
      </c>
      <c r="BB1430" s="677">
        <v>0</v>
      </c>
      <c r="BC1430" s="677">
        <v>504.38734304000002</v>
      </c>
      <c r="BD1430" s="677">
        <v>0</v>
      </c>
      <c r="BE1430" s="678">
        <v>504.38734304000002</v>
      </c>
      <c r="BF1430" s="417"/>
      <c r="BG1430" s="408"/>
      <c r="BH1430" s="408"/>
      <c r="BI1430" s="408"/>
      <c r="BJ1430" s="408"/>
      <c r="BK1430" s="408"/>
    </row>
    <row r="1431" spans="1:63" s="390" customFormat="1" ht="12.75">
      <c r="A1431" s="410"/>
      <c r="B1431" s="360" t="s">
        <v>362</v>
      </c>
      <c r="C1431" s="676">
        <v>0</v>
      </c>
      <c r="D1431" s="677">
        <v>0</v>
      </c>
      <c r="E1431" s="677">
        <v>0</v>
      </c>
      <c r="F1431" s="677">
        <v>0</v>
      </c>
      <c r="G1431" s="677">
        <v>0</v>
      </c>
      <c r="H1431" s="677">
        <v>0</v>
      </c>
      <c r="I1431" s="677">
        <v>73.954999999999998</v>
      </c>
      <c r="J1431" s="677">
        <v>0</v>
      </c>
      <c r="K1431" s="677">
        <v>0</v>
      </c>
      <c r="L1431" s="677">
        <v>0</v>
      </c>
      <c r="M1431" s="677">
        <v>73.954999999999998</v>
      </c>
      <c r="N1431" s="678">
        <v>0</v>
      </c>
      <c r="O1431" s="657">
        <v>0</v>
      </c>
      <c r="P1431" s="658">
        <v>0</v>
      </c>
      <c r="Q1431" s="658">
        <v>0</v>
      </c>
      <c r="R1431" s="658">
        <v>0</v>
      </c>
      <c r="S1431" s="658">
        <v>0</v>
      </c>
      <c r="T1431" s="658">
        <v>0</v>
      </c>
      <c r="U1431" s="658">
        <v>0</v>
      </c>
      <c r="V1431" s="658">
        <v>0</v>
      </c>
      <c r="W1431" s="658">
        <v>0</v>
      </c>
      <c r="X1431" s="658">
        <v>0</v>
      </c>
      <c r="Y1431" s="658">
        <v>0</v>
      </c>
      <c r="Z1431" s="659">
        <v>0</v>
      </c>
      <c r="AA1431" s="679">
        <v>413.94267279000002</v>
      </c>
      <c r="AB1431" s="677">
        <v>0</v>
      </c>
      <c r="AC1431" s="677">
        <v>0</v>
      </c>
      <c r="AD1431" s="658">
        <v>0</v>
      </c>
      <c r="AE1431" s="658">
        <v>0</v>
      </c>
      <c r="AF1431" s="658"/>
      <c r="AG1431" s="658"/>
      <c r="AH1431" s="658"/>
      <c r="AI1431" s="658"/>
      <c r="AJ1431" s="658"/>
      <c r="AK1431" s="658"/>
      <c r="AL1431" s="658"/>
      <c r="AM1431" s="658"/>
      <c r="AN1431" s="658">
        <v>0</v>
      </c>
      <c r="AO1431" s="658">
        <v>0</v>
      </c>
      <c r="AP1431" s="658">
        <v>73.954999999999998</v>
      </c>
      <c r="AQ1431" s="658">
        <v>0</v>
      </c>
      <c r="AR1431" s="658">
        <v>0</v>
      </c>
      <c r="AS1431" s="658">
        <v>0</v>
      </c>
      <c r="AT1431" s="658">
        <v>73.954999999999998</v>
      </c>
      <c r="AU1431" s="658">
        <v>0</v>
      </c>
      <c r="AV1431" s="676">
        <v>0</v>
      </c>
      <c r="AW1431" s="677">
        <v>0</v>
      </c>
      <c r="AX1431" s="677">
        <v>0</v>
      </c>
      <c r="AY1431" s="677">
        <v>0</v>
      </c>
      <c r="AZ1431" s="677">
        <v>0</v>
      </c>
      <c r="BA1431" s="677">
        <v>0</v>
      </c>
      <c r="BB1431" s="677">
        <v>0</v>
      </c>
      <c r="BC1431" s="677">
        <v>413.94267279000002</v>
      </c>
      <c r="BD1431" s="677">
        <v>0</v>
      </c>
      <c r="BE1431" s="678">
        <v>413.94267279000002</v>
      </c>
      <c r="BF1431" s="417"/>
      <c r="BG1431" s="408"/>
      <c r="BH1431" s="408"/>
      <c r="BI1431" s="408"/>
      <c r="BJ1431" s="408"/>
      <c r="BK1431" s="408"/>
    </row>
    <row r="1432" spans="1:63" s="412" customFormat="1" ht="12.75">
      <c r="A1432" s="410"/>
      <c r="B1432" s="360" t="s">
        <v>363</v>
      </c>
      <c r="C1432" s="676">
        <v>0</v>
      </c>
      <c r="D1432" s="677">
        <v>0</v>
      </c>
      <c r="E1432" s="677">
        <v>0</v>
      </c>
      <c r="F1432" s="677">
        <v>0</v>
      </c>
      <c r="G1432" s="677">
        <v>0</v>
      </c>
      <c r="H1432" s="677">
        <v>0</v>
      </c>
      <c r="I1432" s="677">
        <v>73.539000000000001</v>
      </c>
      <c r="J1432" s="677">
        <v>0</v>
      </c>
      <c r="K1432" s="677">
        <v>0</v>
      </c>
      <c r="L1432" s="677">
        <v>0</v>
      </c>
      <c r="M1432" s="677">
        <v>73.539000000000001</v>
      </c>
      <c r="N1432" s="678">
        <v>0</v>
      </c>
      <c r="O1432" s="657">
        <v>0</v>
      </c>
      <c r="P1432" s="658">
        <v>0</v>
      </c>
      <c r="Q1432" s="658">
        <v>0</v>
      </c>
      <c r="R1432" s="658">
        <v>0</v>
      </c>
      <c r="S1432" s="658">
        <v>0</v>
      </c>
      <c r="T1432" s="658">
        <v>0</v>
      </c>
      <c r="U1432" s="658">
        <v>0</v>
      </c>
      <c r="V1432" s="658">
        <v>0</v>
      </c>
      <c r="W1432" s="658">
        <v>0</v>
      </c>
      <c r="X1432" s="658">
        <v>0</v>
      </c>
      <c r="Y1432" s="658">
        <v>0</v>
      </c>
      <c r="Z1432" s="659">
        <v>0</v>
      </c>
      <c r="AA1432" s="679">
        <v>411.75439531000001</v>
      </c>
      <c r="AB1432" s="677">
        <v>0</v>
      </c>
      <c r="AC1432" s="677">
        <v>0</v>
      </c>
      <c r="AD1432" s="658">
        <v>0</v>
      </c>
      <c r="AE1432" s="658">
        <v>0</v>
      </c>
      <c r="AF1432" s="658"/>
      <c r="AG1432" s="658"/>
      <c r="AH1432" s="658"/>
      <c r="AI1432" s="658"/>
      <c r="AJ1432" s="658"/>
      <c r="AK1432" s="658"/>
      <c r="AL1432" s="658"/>
      <c r="AM1432" s="658"/>
      <c r="AN1432" s="658">
        <v>0</v>
      </c>
      <c r="AO1432" s="658">
        <v>0</v>
      </c>
      <c r="AP1432" s="658">
        <v>73.539000000000001</v>
      </c>
      <c r="AQ1432" s="658">
        <v>0</v>
      </c>
      <c r="AR1432" s="658">
        <v>0</v>
      </c>
      <c r="AS1432" s="658">
        <v>0</v>
      </c>
      <c r="AT1432" s="658">
        <v>73.539000000000001</v>
      </c>
      <c r="AU1432" s="658">
        <v>0</v>
      </c>
      <c r="AV1432" s="676">
        <v>0</v>
      </c>
      <c r="AW1432" s="677">
        <v>0</v>
      </c>
      <c r="AX1432" s="677">
        <v>0</v>
      </c>
      <c r="AY1432" s="677">
        <v>0</v>
      </c>
      <c r="AZ1432" s="677">
        <v>0</v>
      </c>
      <c r="BA1432" s="677">
        <v>0</v>
      </c>
      <c r="BB1432" s="677">
        <v>0</v>
      </c>
      <c r="BC1432" s="677">
        <v>411.75439531000001</v>
      </c>
      <c r="BD1432" s="677">
        <v>0</v>
      </c>
      <c r="BE1432" s="678">
        <v>411.75439531000001</v>
      </c>
      <c r="BF1432" s="417"/>
      <c r="BG1432" s="408"/>
      <c r="BH1432" s="408"/>
      <c r="BI1432" s="408"/>
      <c r="BJ1432" s="408"/>
      <c r="BK1432" s="408"/>
    </row>
    <row r="1433" spans="1:63" s="390" customFormat="1" ht="12.75">
      <c r="A1433" s="410"/>
      <c r="B1433" s="360" t="s">
        <v>364</v>
      </c>
      <c r="C1433" s="676">
        <v>0</v>
      </c>
      <c r="D1433" s="677">
        <v>0</v>
      </c>
      <c r="E1433" s="677">
        <v>0</v>
      </c>
      <c r="F1433" s="677">
        <v>0</v>
      </c>
      <c r="G1433" s="677">
        <v>0</v>
      </c>
      <c r="H1433" s="677">
        <v>0</v>
      </c>
      <c r="I1433" s="677">
        <v>0</v>
      </c>
      <c r="J1433" s="677">
        <v>0</v>
      </c>
      <c r="K1433" s="677">
        <v>0</v>
      </c>
      <c r="L1433" s="677">
        <v>0</v>
      </c>
      <c r="M1433" s="677">
        <v>0</v>
      </c>
      <c r="N1433" s="678">
        <v>0</v>
      </c>
      <c r="O1433" s="657"/>
      <c r="P1433" s="658"/>
      <c r="Q1433" s="658"/>
      <c r="R1433" s="658"/>
      <c r="S1433" s="658"/>
      <c r="T1433" s="658"/>
      <c r="U1433" s="658"/>
      <c r="V1433" s="658"/>
      <c r="W1433" s="658"/>
      <c r="X1433" s="658"/>
      <c r="Y1433" s="658"/>
      <c r="Z1433" s="659"/>
      <c r="AA1433" s="679">
        <v>0</v>
      </c>
      <c r="AB1433" s="677">
        <v>0</v>
      </c>
      <c r="AC1433" s="677">
        <v>0</v>
      </c>
      <c r="AD1433" s="658">
        <v>0</v>
      </c>
      <c r="AE1433" s="658">
        <v>0</v>
      </c>
      <c r="AF1433" s="658"/>
      <c r="AG1433" s="658"/>
      <c r="AH1433" s="658"/>
      <c r="AI1433" s="658"/>
      <c r="AJ1433" s="658"/>
      <c r="AK1433" s="658"/>
      <c r="AL1433" s="658"/>
      <c r="AM1433" s="658"/>
      <c r="AN1433" s="658">
        <v>0</v>
      </c>
      <c r="AO1433" s="658">
        <v>0</v>
      </c>
      <c r="AP1433" s="658">
        <v>0</v>
      </c>
      <c r="AQ1433" s="658">
        <v>0</v>
      </c>
      <c r="AR1433" s="658">
        <v>0</v>
      </c>
      <c r="AS1433" s="658">
        <v>0</v>
      </c>
      <c r="AT1433" s="658">
        <v>0</v>
      </c>
      <c r="AU1433" s="658">
        <v>0</v>
      </c>
      <c r="AV1433" s="676"/>
      <c r="AW1433" s="677"/>
      <c r="AX1433" s="677"/>
      <c r="AY1433" s="677"/>
      <c r="AZ1433" s="677"/>
      <c r="BA1433" s="677"/>
      <c r="BB1433" s="677"/>
      <c r="BC1433" s="677"/>
      <c r="BD1433" s="677"/>
      <c r="BE1433" s="678">
        <v>0</v>
      </c>
      <c r="BF1433" s="417"/>
      <c r="BG1433" s="408"/>
      <c r="BH1433" s="408"/>
      <c r="BI1433" s="408"/>
      <c r="BJ1433" s="408"/>
      <c r="BK1433" s="408"/>
    </row>
    <row r="1434" spans="1:63" s="390" customFormat="1" ht="12.75">
      <c r="A1434" s="410"/>
      <c r="B1434" s="360" t="s">
        <v>365</v>
      </c>
      <c r="C1434" s="676">
        <v>0</v>
      </c>
      <c r="D1434" s="677">
        <v>0</v>
      </c>
      <c r="E1434" s="677">
        <v>0</v>
      </c>
      <c r="F1434" s="677">
        <v>0</v>
      </c>
      <c r="G1434" s="677">
        <v>0</v>
      </c>
      <c r="H1434" s="677">
        <v>0</v>
      </c>
      <c r="I1434" s="677">
        <v>0</v>
      </c>
      <c r="J1434" s="677">
        <v>0</v>
      </c>
      <c r="K1434" s="677">
        <v>0</v>
      </c>
      <c r="L1434" s="677">
        <v>0</v>
      </c>
      <c r="M1434" s="677">
        <v>0</v>
      </c>
      <c r="N1434" s="678">
        <v>0</v>
      </c>
      <c r="O1434" s="657"/>
      <c r="P1434" s="658"/>
      <c r="Q1434" s="658"/>
      <c r="R1434" s="658"/>
      <c r="S1434" s="658"/>
      <c r="T1434" s="658"/>
      <c r="U1434" s="658"/>
      <c r="V1434" s="658"/>
      <c r="W1434" s="658"/>
      <c r="X1434" s="658"/>
      <c r="Y1434" s="658"/>
      <c r="Z1434" s="659"/>
      <c r="AA1434" s="679">
        <v>0</v>
      </c>
      <c r="AB1434" s="677">
        <v>0</v>
      </c>
      <c r="AC1434" s="677">
        <v>0</v>
      </c>
      <c r="AD1434" s="658">
        <v>0</v>
      </c>
      <c r="AE1434" s="658">
        <v>0</v>
      </c>
      <c r="AF1434" s="658"/>
      <c r="AG1434" s="658"/>
      <c r="AH1434" s="658"/>
      <c r="AI1434" s="658"/>
      <c r="AJ1434" s="658"/>
      <c r="AK1434" s="658"/>
      <c r="AL1434" s="658"/>
      <c r="AM1434" s="658"/>
      <c r="AN1434" s="658">
        <v>0</v>
      </c>
      <c r="AO1434" s="658">
        <v>0</v>
      </c>
      <c r="AP1434" s="658">
        <v>0</v>
      </c>
      <c r="AQ1434" s="658">
        <v>0</v>
      </c>
      <c r="AR1434" s="658">
        <v>0</v>
      </c>
      <c r="AS1434" s="658">
        <v>0</v>
      </c>
      <c r="AT1434" s="658">
        <v>0</v>
      </c>
      <c r="AU1434" s="658">
        <v>0</v>
      </c>
      <c r="AV1434" s="676"/>
      <c r="AW1434" s="677"/>
      <c r="AX1434" s="677"/>
      <c r="AY1434" s="677"/>
      <c r="AZ1434" s="677"/>
      <c r="BA1434" s="677"/>
      <c r="BB1434" s="677"/>
      <c r="BC1434" s="677"/>
      <c r="BD1434" s="677"/>
      <c r="BE1434" s="678">
        <v>0</v>
      </c>
      <c r="BF1434" s="417"/>
      <c r="BG1434" s="408"/>
      <c r="BH1434" s="408"/>
      <c r="BI1434" s="408"/>
      <c r="BJ1434" s="408"/>
      <c r="BK1434" s="408"/>
    </row>
    <row r="1435" spans="1:63" s="390" customFormat="1" ht="12.75">
      <c r="A1435" s="410"/>
      <c r="B1435" s="360" t="s">
        <v>366</v>
      </c>
      <c r="C1435" s="676">
        <v>0</v>
      </c>
      <c r="D1435" s="677">
        <v>0</v>
      </c>
      <c r="E1435" s="677">
        <v>0</v>
      </c>
      <c r="F1435" s="677">
        <v>0</v>
      </c>
      <c r="G1435" s="677">
        <v>0</v>
      </c>
      <c r="H1435" s="677">
        <v>0</v>
      </c>
      <c r="I1435" s="677">
        <v>73.539000000000001</v>
      </c>
      <c r="J1435" s="677">
        <v>0</v>
      </c>
      <c r="K1435" s="677">
        <v>0</v>
      </c>
      <c r="L1435" s="677">
        <v>0</v>
      </c>
      <c r="M1435" s="677">
        <v>73.539000000000001</v>
      </c>
      <c r="N1435" s="678">
        <v>0</v>
      </c>
      <c r="O1435" s="657"/>
      <c r="P1435" s="658"/>
      <c r="Q1435" s="658"/>
      <c r="R1435" s="658"/>
      <c r="S1435" s="658"/>
      <c r="T1435" s="658"/>
      <c r="U1435" s="658"/>
      <c r="V1435" s="658"/>
      <c r="W1435" s="658"/>
      <c r="X1435" s="658"/>
      <c r="Y1435" s="658"/>
      <c r="Z1435" s="659"/>
      <c r="AA1435" s="679">
        <v>411.75439531000001</v>
      </c>
      <c r="AB1435" s="677">
        <v>0</v>
      </c>
      <c r="AC1435" s="677">
        <v>0</v>
      </c>
      <c r="AD1435" s="658">
        <v>0</v>
      </c>
      <c r="AE1435" s="658">
        <v>0</v>
      </c>
      <c r="AF1435" s="658"/>
      <c r="AG1435" s="658"/>
      <c r="AH1435" s="658"/>
      <c r="AI1435" s="658"/>
      <c r="AJ1435" s="658"/>
      <c r="AK1435" s="658"/>
      <c r="AL1435" s="658"/>
      <c r="AM1435" s="658"/>
      <c r="AN1435" s="658">
        <v>0</v>
      </c>
      <c r="AO1435" s="658">
        <v>0</v>
      </c>
      <c r="AP1435" s="658">
        <v>73.539000000000001</v>
      </c>
      <c r="AQ1435" s="658">
        <v>0</v>
      </c>
      <c r="AR1435" s="658">
        <v>0</v>
      </c>
      <c r="AS1435" s="658">
        <v>0</v>
      </c>
      <c r="AT1435" s="658">
        <v>73.539000000000001</v>
      </c>
      <c r="AU1435" s="658">
        <v>0</v>
      </c>
      <c r="AV1435" s="676"/>
      <c r="AW1435" s="677"/>
      <c r="AX1435" s="677"/>
      <c r="AY1435" s="677"/>
      <c r="AZ1435" s="677"/>
      <c r="BA1435" s="677"/>
      <c r="BB1435" s="677"/>
      <c r="BC1435" s="677">
        <v>411.75439531000001</v>
      </c>
      <c r="BD1435" s="677"/>
      <c r="BE1435" s="678">
        <v>411.75439531000001</v>
      </c>
      <c r="BF1435" s="417"/>
      <c r="BG1435" s="408"/>
      <c r="BH1435" s="408"/>
      <c r="BI1435" s="408"/>
      <c r="BJ1435" s="408"/>
      <c r="BK1435" s="408"/>
    </row>
    <row r="1436" spans="1:63" s="390" customFormat="1" ht="12.75">
      <c r="A1436" s="410"/>
      <c r="B1436" s="360" t="s">
        <v>367</v>
      </c>
      <c r="C1436" s="676">
        <v>0</v>
      </c>
      <c r="D1436" s="677">
        <v>0</v>
      </c>
      <c r="E1436" s="677">
        <v>0</v>
      </c>
      <c r="F1436" s="677">
        <v>0</v>
      </c>
      <c r="G1436" s="677">
        <v>0</v>
      </c>
      <c r="H1436" s="677">
        <v>0</v>
      </c>
      <c r="I1436" s="677">
        <v>0</v>
      </c>
      <c r="J1436" s="677">
        <v>0</v>
      </c>
      <c r="K1436" s="677">
        <v>0</v>
      </c>
      <c r="L1436" s="677">
        <v>0</v>
      </c>
      <c r="M1436" s="677">
        <v>0</v>
      </c>
      <c r="N1436" s="678">
        <v>0</v>
      </c>
      <c r="O1436" s="657"/>
      <c r="P1436" s="658"/>
      <c r="Q1436" s="658"/>
      <c r="R1436" s="658"/>
      <c r="S1436" s="658"/>
      <c r="T1436" s="658"/>
      <c r="U1436" s="658"/>
      <c r="V1436" s="658"/>
      <c r="W1436" s="658"/>
      <c r="X1436" s="658"/>
      <c r="Y1436" s="658"/>
      <c r="Z1436" s="659"/>
      <c r="AA1436" s="679">
        <v>0</v>
      </c>
      <c r="AB1436" s="677">
        <v>0</v>
      </c>
      <c r="AC1436" s="677">
        <v>0</v>
      </c>
      <c r="AD1436" s="658">
        <v>0</v>
      </c>
      <c r="AE1436" s="658">
        <v>0</v>
      </c>
      <c r="AF1436" s="658"/>
      <c r="AG1436" s="658"/>
      <c r="AH1436" s="658"/>
      <c r="AI1436" s="658"/>
      <c r="AJ1436" s="658"/>
      <c r="AK1436" s="658"/>
      <c r="AL1436" s="658"/>
      <c r="AM1436" s="658"/>
      <c r="AN1436" s="658">
        <v>0</v>
      </c>
      <c r="AO1436" s="658">
        <v>0</v>
      </c>
      <c r="AP1436" s="658">
        <v>0</v>
      </c>
      <c r="AQ1436" s="658">
        <v>0</v>
      </c>
      <c r="AR1436" s="658">
        <v>0</v>
      </c>
      <c r="AS1436" s="658">
        <v>0</v>
      </c>
      <c r="AT1436" s="658">
        <v>0</v>
      </c>
      <c r="AU1436" s="658">
        <v>0</v>
      </c>
      <c r="AV1436" s="676"/>
      <c r="AW1436" s="677"/>
      <c r="AX1436" s="677"/>
      <c r="AY1436" s="677"/>
      <c r="AZ1436" s="677"/>
      <c r="BA1436" s="677"/>
      <c r="BB1436" s="677"/>
      <c r="BC1436" s="677"/>
      <c r="BD1436" s="677"/>
      <c r="BE1436" s="678">
        <v>0</v>
      </c>
      <c r="BF1436" s="417"/>
      <c r="BG1436" s="408"/>
      <c r="BH1436" s="408"/>
      <c r="BI1436" s="408"/>
      <c r="BJ1436" s="408"/>
      <c r="BK1436" s="408"/>
    </row>
    <row r="1437" spans="1:63" s="412" customFormat="1" ht="12.75">
      <c r="A1437" s="410"/>
      <c r="B1437" s="360" t="s">
        <v>368</v>
      </c>
      <c r="C1437" s="676">
        <v>0</v>
      </c>
      <c r="D1437" s="677">
        <v>0</v>
      </c>
      <c r="E1437" s="677">
        <v>0</v>
      </c>
      <c r="F1437" s="677">
        <v>0</v>
      </c>
      <c r="G1437" s="677">
        <v>0</v>
      </c>
      <c r="H1437" s="677">
        <v>0</v>
      </c>
      <c r="I1437" s="677">
        <v>0.41599999999999998</v>
      </c>
      <c r="J1437" s="677">
        <v>0</v>
      </c>
      <c r="K1437" s="677">
        <v>0</v>
      </c>
      <c r="L1437" s="677">
        <v>0</v>
      </c>
      <c r="M1437" s="677">
        <v>0.41599999999999998</v>
      </c>
      <c r="N1437" s="678">
        <v>0</v>
      </c>
      <c r="O1437" s="657">
        <v>0</v>
      </c>
      <c r="P1437" s="658">
        <v>0</v>
      </c>
      <c r="Q1437" s="658">
        <v>0</v>
      </c>
      <c r="R1437" s="658">
        <v>0</v>
      </c>
      <c r="S1437" s="658">
        <v>0</v>
      </c>
      <c r="T1437" s="658">
        <v>0</v>
      </c>
      <c r="U1437" s="658">
        <v>0</v>
      </c>
      <c r="V1437" s="658">
        <v>0</v>
      </c>
      <c r="W1437" s="658">
        <v>0</v>
      </c>
      <c r="X1437" s="658">
        <v>0</v>
      </c>
      <c r="Y1437" s="658">
        <v>0</v>
      </c>
      <c r="Z1437" s="659">
        <v>0</v>
      </c>
      <c r="AA1437" s="679">
        <v>2.18827748</v>
      </c>
      <c r="AB1437" s="677">
        <v>0</v>
      </c>
      <c r="AC1437" s="677">
        <v>0</v>
      </c>
      <c r="AD1437" s="658">
        <v>0</v>
      </c>
      <c r="AE1437" s="658">
        <v>0</v>
      </c>
      <c r="AF1437" s="658"/>
      <c r="AG1437" s="658"/>
      <c r="AH1437" s="658"/>
      <c r="AI1437" s="658"/>
      <c r="AJ1437" s="658"/>
      <c r="AK1437" s="658"/>
      <c r="AL1437" s="658"/>
      <c r="AM1437" s="658"/>
      <c r="AN1437" s="658">
        <v>0</v>
      </c>
      <c r="AO1437" s="658">
        <v>0</v>
      </c>
      <c r="AP1437" s="658">
        <v>0.41599999999999998</v>
      </c>
      <c r="AQ1437" s="658">
        <v>0</v>
      </c>
      <c r="AR1437" s="658">
        <v>0</v>
      </c>
      <c r="AS1437" s="658">
        <v>0</v>
      </c>
      <c r="AT1437" s="658">
        <v>0.41599999999999998</v>
      </c>
      <c r="AU1437" s="658">
        <v>0</v>
      </c>
      <c r="AV1437" s="676">
        <v>0</v>
      </c>
      <c r="AW1437" s="677">
        <v>0</v>
      </c>
      <c r="AX1437" s="677">
        <v>0</v>
      </c>
      <c r="AY1437" s="677">
        <v>0</v>
      </c>
      <c r="AZ1437" s="677">
        <v>0</v>
      </c>
      <c r="BA1437" s="677">
        <v>0</v>
      </c>
      <c r="BB1437" s="677">
        <v>0</v>
      </c>
      <c r="BC1437" s="677">
        <v>2.18827748</v>
      </c>
      <c r="BD1437" s="677">
        <v>0</v>
      </c>
      <c r="BE1437" s="678">
        <v>2.18827748</v>
      </c>
      <c r="BF1437" s="417"/>
      <c r="BG1437" s="408"/>
      <c r="BH1437" s="408"/>
      <c r="BI1437" s="408"/>
      <c r="BJ1437" s="408"/>
      <c r="BK1437" s="408"/>
    </row>
    <row r="1438" spans="1:63" s="390" customFormat="1" ht="12.75">
      <c r="A1438" s="410"/>
      <c r="B1438" s="360" t="s">
        <v>369</v>
      </c>
      <c r="C1438" s="676">
        <v>0</v>
      </c>
      <c r="D1438" s="677">
        <v>0</v>
      </c>
      <c r="E1438" s="677">
        <v>0</v>
      </c>
      <c r="F1438" s="677">
        <v>0</v>
      </c>
      <c r="G1438" s="677">
        <v>0</v>
      </c>
      <c r="H1438" s="677">
        <v>0</v>
      </c>
      <c r="I1438" s="677">
        <v>0</v>
      </c>
      <c r="J1438" s="677">
        <v>0</v>
      </c>
      <c r="K1438" s="677">
        <v>0</v>
      </c>
      <c r="L1438" s="677">
        <v>0</v>
      </c>
      <c r="M1438" s="677">
        <v>0</v>
      </c>
      <c r="N1438" s="678">
        <v>0</v>
      </c>
      <c r="O1438" s="657"/>
      <c r="P1438" s="658"/>
      <c r="Q1438" s="658"/>
      <c r="R1438" s="658"/>
      <c r="S1438" s="658"/>
      <c r="T1438" s="658"/>
      <c r="U1438" s="658"/>
      <c r="V1438" s="658"/>
      <c r="W1438" s="658"/>
      <c r="X1438" s="658"/>
      <c r="Y1438" s="658"/>
      <c r="Z1438" s="659"/>
      <c r="AA1438" s="679">
        <v>0</v>
      </c>
      <c r="AB1438" s="677">
        <v>0</v>
      </c>
      <c r="AC1438" s="677">
        <v>0</v>
      </c>
      <c r="AD1438" s="658">
        <v>0</v>
      </c>
      <c r="AE1438" s="658">
        <v>0</v>
      </c>
      <c r="AF1438" s="658"/>
      <c r="AG1438" s="658"/>
      <c r="AH1438" s="658"/>
      <c r="AI1438" s="658"/>
      <c r="AJ1438" s="658"/>
      <c r="AK1438" s="658"/>
      <c r="AL1438" s="658"/>
      <c r="AM1438" s="658"/>
      <c r="AN1438" s="658">
        <v>0</v>
      </c>
      <c r="AO1438" s="658">
        <v>0</v>
      </c>
      <c r="AP1438" s="658">
        <v>0</v>
      </c>
      <c r="AQ1438" s="658">
        <v>0</v>
      </c>
      <c r="AR1438" s="658">
        <v>0</v>
      </c>
      <c r="AS1438" s="658">
        <v>0</v>
      </c>
      <c r="AT1438" s="658">
        <v>0</v>
      </c>
      <c r="AU1438" s="658">
        <v>0</v>
      </c>
      <c r="AV1438" s="676"/>
      <c r="AW1438" s="677"/>
      <c r="AX1438" s="677"/>
      <c r="AY1438" s="677"/>
      <c r="AZ1438" s="677"/>
      <c r="BA1438" s="677"/>
      <c r="BB1438" s="677"/>
      <c r="BC1438" s="677"/>
      <c r="BD1438" s="677"/>
      <c r="BE1438" s="678">
        <v>0</v>
      </c>
      <c r="BF1438" s="417"/>
      <c r="BG1438" s="408"/>
      <c r="BH1438" s="408"/>
      <c r="BI1438" s="408"/>
      <c r="BJ1438" s="408"/>
      <c r="BK1438" s="408"/>
    </row>
    <row r="1439" spans="1:63" s="390" customFormat="1" ht="12.75">
      <c r="A1439" s="410"/>
      <c r="B1439" s="360" t="s">
        <v>370</v>
      </c>
      <c r="C1439" s="676">
        <v>0</v>
      </c>
      <c r="D1439" s="677">
        <v>0</v>
      </c>
      <c r="E1439" s="677">
        <v>0</v>
      </c>
      <c r="F1439" s="677">
        <v>0</v>
      </c>
      <c r="G1439" s="677">
        <v>0</v>
      </c>
      <c r="H1439" s="677">
        <v>0</v>
      </c>
      <c r="I1439" s="677">
        <v>0</v>
      </c>
      <c r="J1439" s="677">
        <v>0</v>
      </c>
      <c r="K1439" s="677">
        <v>0</v>
      </c>
      <c r="L1439" s="677">
        <v>0</v>
      </c>
      <c r="M1439" s="677">
        <v>0</v>
      </c>
      <c r="N1439" s="678">
        <v>0</v>
      </c>
      <c r="O1439" s="657"/>
      <c r="P1439" s="658"/>
      <c r="Q1439" s="658"/>
      <c r="R1439" s="658"/>
      <c r="S1439" s="658"/>
      <c r="T1439" s="658"/>
      <c r="U1439" s="658"/>
      <c r="V1439" s="658"/>
      <c r="W1439" s="658"/>
      <c r="X1439" s="658"/>
      <c r="Y1439" s="658"/>
      <c r="Z1439" s="659"/>
      <c r="AA1439" s="679">
        <v>0</v>
      </c>
      <c r="AB1439" s="677">
        <v>0</v>
      </c>
      <c r="AC1439" s="677">
        <v>0</v>
      </c>
      <c r="AD1439" s="658">
        <v>0</v>
      </c>
      <c r="AE1439" s="658">
        <v>0</v>
      </c>
      <c r="AF1439" s="658"/>
      <c r="AG1439" s="658"/>
      <c r="AH1439" s="658"/>
      <c r="AI1439" s="658"/>
      <c r="AJ1439" s="658"/>
      <c r="AK1439" s="658"/>
      <c r="AL1439" s="658"/>
      <c r="AM1439" s="658"/>
      <c r="AN1439" s="658">
        <v>0</v>
      </c>
      <c r="AO1439" s="658">
        <v>0</v>
      </c>
      <c r="AP1439" s="658">
        <v>0</v>
      </c>
      <c r="AQ1439" s="658">
        <v>0</v>
      </c>
      <c r="AR1439" s="658">
        <v>0</v>
      </c>
      <c r="AS1439" s="658">
        <v>0</v>
      </c>
      <c r="AT1439" s="658">
        <v>0</v>
      </c>
      <c r="AU1439" s="658">
        <v>0</v>
      </c>
      <c r="AV1439" s="676"/>
      <c r="AW1439" s="677"/>
      <c r="AX1439" s="677"/>
      <c r="AY1439" s="677"/>
      <c r="AZ1439" s="677"/>
      <c r="BA1439" s="677"/>
      <c r="BB1439" s="677"/>
      <c r="BC1439" s="677"/>
      <c r="BD1439" s="677"/>
      <c r="BE1439" s="678">
        <v>0</v>
      </c>
      <c r="BF1439" s="417"/>
      <c r="BG1439" s="408"/>
      <c r="BH1439" s="408"/>
      <c r="BI1439" s="408"/>
      <c r="BJ1439" s="408"/>
      <c r="BK1439" s="408"/>
    </row>
    <row r="1440" spans="1:63" s="390" customFormat="1" ht="12.75">
      <c r="A1440" s="410"/>
      <c r="B1440" s="360" t="s">
        <v>371</v>
      </c>
      <c r="C1440" s="676">
        <v>0</v>
      </c>
      <c r="D1440" s="677">
        <v>0</v>
      </c>
      <c r="E1440" s="677">
        <v>0</v>
      </c>
      <c r="F1440" s="677">
        <v>0</v>
      </c>
      <c r="G1440" s="677">
        <v>0</v>
      </c>
      <c r="H1440" s="677">
        <v>0</v>
      </c>
      <c r="I1440" s="677">
        <v>0.41599999999999998</v>
      </c>
      <c r="J1440" s="677">
        <v>0</v>
      </c>
      <c r="K1440" s="677">
        <v>0</v>
      </c>
      <c r="L1440" s="677">
        <v>0</v>
      </c>
      <c r="M1440" s="677">
        <v>0.41599999999999998</v>
      </c>
      <c r="N1440" s="678">
        <v>0</v>
      </c>
      <c r="O1440" s="657"/>
      <c r="P1440" s="658"/>
      <c r="Q1440" s="658"/>
      <c r="R1440" s="658"/>
      <c r="S1440" s="658"/>
      <c r="T1440" s="658"/>
      <c r="U1440" s="658"/>
      <c r="V1440" s="658"/>
      <c r="W1440" s="658"/>
      <c r="X1440" s="658"/>
      <c r="Y1440" s="658"/>
      <c r="Z1440" s="659"/>
      <c r="AA1440" s="679">
        <v>2.18827748</v>
      </c>
      <c r="AB1440" s="677">
        <v>0</v>
      </c>
      <c r="AC1440" s="677">
        <v>0</v>
      </c>
      <c r="AD1440" s="658">
        <v>0</v>
      </c>
      <c r="AE1440" s="658">
        <v>0</v>
      </c>
      <c r="AF1440" s="658"/>
      <c r="AG1440" s="658"/>
      <c r="AH1440" s="658"/>
      <c r="AI1440" s="658"/>
      <c r="AJ1440" s="658"/>
      <c r="AK1440" s="658"/>
      <c r="AL1440" s="658"/>
      <c r="AM1440" s="658"/>
      <c r="AN1440" s="658">
        <v>0</v>
      </c>
      <c r="AO1440" s="658">
        <v>0</v>
      </c>
      <c r="AP1440" s="658">
        <v>0.41599999999999998</v>
      </c>
      <c r="AQ1440" s="658">
        <v>0</v>
      </c>
      <c r="AR1440" s="658">
        <v>0</v>
      </c>
      <c r="AS1440" s="658">
        <v>0</v>
      </c>
      <c r="AT1440" s="658">
        <v>0.41599999999999998</v>
      </c>
      <c r="AU1440" s="658">
        <v>0</v>
      </c>
      <c r="AV1440" s="676"/>
      <c r="AW1440" s="677"/>
      <c r="AX1440" s="677"/>
      <c r="AY1440" s="677"/>
      <c r="AZ1440" s="677"/>
      <c r="BA1440" s="677"/>
      <c r="BB1440" s="677"/>
      <c r="BC1440" s="677">
        <v>2.18827748</v>
      </c>
      <c r="BD1440" s="677"/>
      <c r="BE1440" s="678">
        <v>2.18827748</v>
      </c>
      <c r="BF1440" s="417"/>
      <c r="BG1440" s="408"/>
      <c r="BH1440" s="408"/>
      <c r="BI1440" s="408"/>
      <c r="BJ1440" s="408"/>
      <c r="BK1440" s="408"/>
    </row>
    <row r="1441" spans="1:63" s="390" customFormat="1" ht="12.75">
      <c r="A1441" s="410"/>
      <c r="B1441" s="360" t="s">
        <v>372</v>
      </c>
      <c r="C1441" s="676">
        <v>0</v>
      </c>
      <c r="D1441" s="677">
        <v>0</v>
      </c>
      <c r="E1441" s="677">
        <v>0</v>
      </c>
      <c r="F1441" s="677">
        <v>0</v>
      </c>
      <c r="G1441" s="677">
        <v>0</v>
      </c>
      <c r="H1441" s="677">
        <v>0</v>
      </c>
      <c r="I1441" s="677">
        <v>0</v>
      </c>
      <c r="J1441" s="677">
        <v>0</v>
      </c>
      <c r="K1441" s="677">
        <v>0</v>
      </c>
      <c r="L1441" s="677">
        <v>0</v>
      </c>
      <c r="M1441" s="677">
        <v>0</v>
      </c>
      <c r="N1441" s="678">
        <v>0</v>
      </c>
      <c r="O1441" s="657"/>
      <c r="P1441" s="658"/>
      <c r="Q1441" s="658"/>
      <c r="R1441" s="658"/>
      <c r="S1441" s="658"/>
      <c r="T1441" s="658"/>
      <c r="U1441" s="658"/>
      <c r="V1441" s="658"/>
      <c r="W1441" s="658"/>
      <c r="X1441" s="658"/>
      <c r="Y1441" s="658"/>
      <c r="Z1441" s="659"/>
      <c r="AA1441" s="679">
        <v>0</v>
      </c>
      <c r="AB1441" s="677">
        <v>0</v>
      </c>
      <c r="AC1441" s="677">
        <v>0</v>
      </c>
      <c r="AD1441" s="658">
        <v>0</v>
      </c>
      <c r="AE1441" s="658">
        <v>0</v>
      </c>
      <c r="AF1441" s="658"/>
      <c r="AG1441" s="658"/>
      <c r="AH1441" s="658"/>
      <c r="AI1441" s="658"/>
      <c r="AJ1441" s="658"/>
      <c r="AK1441" s="658"/>
      <c r="AL1441" s="658"/>
      <c r="AM1441" s="658"/>
      <c r="AN1441" s="658">
        <v>0</v>
      </c>
      <c r="AO1441" s="658">
        <v>0</v>
      </c>
      <c r="AP1441" s="658">
        <v>0</v>
      </c>
      <c r="AQ1441" s="658">
        <v>0</v>
      </c>
      <c r="AR1441" s="658">
        <v>0</v>
      </c>
      <c r="AS1441" s="658">
        <v>0</v>
      </c>
      <c r="AT1441" s="658">
        <v>0</v>
      </c>
      <c r="AU1441" s="658">
        <v>0</v>
      </c>
      <c r="AV1441" s="676"/>
      <c r="AW1441" s="677"/>
      <c r="AX1441" s="677"/>
      <c r="AY1441" s="677"/>
      <c r="AZ1441" s="677"/>
      <c r="BA1441" s="677"/>
      <c r="BB1441" s="677"/>
      <c r="BC1441" s="677"/>
      <c r="BD1441" s="677"/>
      <c r="BE1441" s="678">
        <v>0</v>
      </c>
      <c r="BF1441" s="417"/>
      <c r="BG1441" s="408"/>
      <c r="BH1441" s="408"/>
      <c r="BI1441" s="408"/>
      <c r="BJ1441" s="408"/>
      <c r="BK1441" s="408"/>
    </row>
    <row r="1442" spans="1:63" s="412" customFormat="1" ht="12.75">
      <c r="A1442" s="410"/>
      <c r="B1442" s="360" t="s">
        <v>373</v>
      </c>
      <c r="C1442" s="676">
        <v>0</v>
      </c>
      <c r="D1442" s="677">
        <v>0</v>
      </c>
      <c r="E1442" s="677">
        <v>0</v>
      </c>
      <c r="F1442" s="677">
        <v>0</v>
      </c>
      <c r="G1442" s="677">
        <v>0</v>
      </c>
      <c r="H1442" s="677">
        <v>0</v>
      </c>
      <c r="I1442" s="677">
        <v>0</v>
      </c>
      <c r="J1442" s="677">
        <v>6.4</v>
      </c>
      <c r="K1442" s="677">
        <v>0</v>
      </c>
      <c r="L1442" s="677">
        <v>0</v>
      </c>
      <c r="M1442" s="677">
        <v>0</v>
      </c>
      <c r="N1442" s="678">
        <v>6.4</v>
      </c>
      <c r="O1442" s="657">
        <v>0</v>
      </c>
      <c r="P1442" s="658">
        <v>0</v>
      </c>
      <c r="Q1442" s="658">
        <v>0</v>
      </c>
      <c r="R1442" s="658">
        <v>0</v>
      </c>
      <c r="S1442" s="658">
        <v>0</v>
      </c>
      <c r="T1442" s="658">
        <v>0</v>
      </c>
      <c r="U1442" s="658">
        <v>0</v>
      </c>
      <c r="V1442" s="658">
        <v>0</v>
      </c>
      <c r="W1442" s="658">
        <v>0</v>
      </c>
      <c r="X1442" s="658">
        <v>0</v>
      </c>
      <c r="Y1442" s="658">
        <v>0</v>
      </c>
      <c r="Z1442" s="659">
        <v>0</v>
      </c>
      <c r="AA1442" s="679">
        <v>90.444670250000001</v>
      </c>
      <c r="AB1442" s="677">
        <v>0</v>
      </c>
      <c r="AC1442" s="677">
        <v>0</v>
      </c>
      <c r="AD1442" s="658">
        <v>0</v>
      </c>
      <c r="AE1442" s="658">
        <v>0</v>
      </c>
      <c r="AF1442" s="658"/>
      <c r="AG1442" s="658"/>
      <c r="AH1442" s="658"/>
      <c r="AI1442" s="658"/>
      <c r="AJ1442" s="658"/>
      <c r="AK1442" s="658"/>
      <c r="AL1442" s="658"/>
      <c r="AM1442" s="658"/>
      <c r="AN1442" s="658">
        <v>0</v>
      </c>
      <c r="AO1442" s="658">
        <v>0</v>
      </c>
      <c r="AP1442" s="658">
        <v>0</v>
      </c>
      <c r="AQ1442" s="658">
        <v>6.4</v>
      </c>
      <c r="AR1442" s="658">
        <v>0</v>
      </c>
      <c r="AS1442" s="658">
        <v>0</v>
      </c>
      <c r="AT1442" s="658">
        <v>0</v>
      </c>
      <c r="AU1442" s="658">
        <v>6.4</v>
      </c>
      <c r="AV1442" s="676">
        <v>0</v>
      </c>
      <c r="AW1442" s="677">
        <v>0</v>
      </c>
      <c r="AX1442" s="677">
        <v>0</v>
      </c>
      <c r="AY1442" s="677">
        <v>0</v>
      </c>
      <c r="AZ1442" s="677">
        <v>0</v>
      </c>
      <c r="BA1442" s="677">
        <v>0</v>
      </c>
      <c r="BB1442" s="677">
        <v>0</v>
      </c>
      <c r="BC1442" s="677">
        <v>90.444670250000001</v>
      </c>
      <c r="BD1442" s="677">
        <v>0</v>
      </c>
      <c r="BE1442" s="678">
        <v>90.444670250000001</v>
      </c>
      <c r="BF1442" s="417"/>
      <c r="BG1442" s="408"/>
      <c r="BH1442" s="408"/>
      <c r="BI1442" s="408"/>
      <c r="BJ1442" s="408"/>
      <c r="BK1442" s="408"/>
    </row>
    <row r="1443" spans="1:63" s="390" customFormat="1" ht="12.75">
      <c r="A1443" s="410"/>
      <c r="B1443" s="360" t="s">
        <v>374</v>
      </c>
      <c r="C1443" s="676">
        <v>0</v>
      </c>
      <c r="D1443" s="677">
        <v>0</v>
      </c>
      <c r="E1443" s="677">
        <v>0</v>
      </c>
      <c r="F1443" s="677">
        <v>0</v>
      </c>
      <c r="G1443" s="677">
        <v>0</v>
      </c>
      <c r="H1443" s="677">
        <v>0</v>
      </c>
      <c r="I1443" s="677">
        <v>0</v>
      </c>
      <c r="J1443" s="677">
        <v>0</v>
      </c>
      <c r="K1443" s="677">
        <v>0</v>
      </c>
      <c r="L1443" s="677">
        <v>0</v>
      </c>
      <c r="M1443" s="677">
        <v>0</v>
      </c>
      <c r="N1443" s="678">
        <v>0</v>
      </c>
      <c r="O1443" s="657"/>
      <c r="P1443" s="658"/>
      <c r="Q1443" s="658"/>
      <c r="R1443" s="658"/>
      <c r="S1443" s="658"/>
      <c r="T1443" s="658"/>
      <c r="U1443" s="658"/>
      <c r="V1443" s="658"/>
      <c r="W1443" s="658"/>
      <c r="X1443" s="658"/>
      <c r="Y1443" s="658"/>
      <c r="Z1443" s="659"/>
      <c r="AA1443" s="679">
        <v>0</v>
      </c>
      <c r="AB1443" s="677">
        <v>0</v>
      </c>
      <c r="AC1443" s="677">
        <v>0</v>
      </c>
      <c r="AD1443" s="658">
        <v>0</v>
      </c>
      <c r="AE1443" s="658">
        <v>0</v>
      </c>
      <c r="AF1443" s="658"/>
      <c r="AG1443" s="658"/>
      <c r="AH1443" s="658"/>
      <c r="AI1443" s="658"/>
      <c r="AJ1443" s="658"/>
      <c r="AK1443" s="658"/>
      <c r="AL1443" s="658"/>
      <c r="AM1443" s="658"/>
      <c r="AN1443" s="658">
        <v>0</v>
      </c>
      <c r="AO1443" s="658">
        <v>0</v>
      </c>
      <c r="AP1443" s="658">
        <v>0</v>
      </c>
      <c r="AQ1443" s="658">
        <v>0</v>
      </c>
      <c r="AR1443" s="658">
        <v>0</v>
      </c>
      <c r="AS1443" s="658">
        <v>0</v>
      </c>
      <c r="AT1443" s="658">
        <v>0</v>
      </c>
      <c r="AU1443" s="658">
        <v>0</v>
      </c>
      <c r="AV1443" s="676"/>
      <c r="AW1443" s="677"/>
      <c r="AX1443" s="677"/>
      <c r="AY1443" s="677"/>
      <c r="AZ1443" s="677"/>
      <c r="BA1443" s="677"/>
      <c r="BB1443" s="677"/>
      <c r="BC1443" s="677"/>
      <c r="BD1443" s="677"/>
      <c r="BE1443" s="678">
        <v>0</v>
      </c>
      <c r="BF1443" s="417"/>
      <c r="BG1443" s="408"/>
      <c r="BH1443" s="408"/>
      <c r="BI1443" s="408"/>
      <c r="BJ1443" s="408"/>
      <c r="BK1443" s="408"/>
    </row>
    <row r="1444" spans="1:63" s="390" customFormat="1" ht="12.75">
      <c r="A1444" s="410"/>
      <c r="B1444" s="360" t="s">
        <v>375</v>
      </c>
      <c r="C1444" s="676">
        <v>0</v>
      </c>
      <c r="D1444" s="677">
        <v>0</v>
      </c>
      <c r="E1444" s="677">
        <v>0</v>
      </c>
      <c r="F1444" s="677">
        <v>0</v>
      </c>
      <c r="G1444" s="677">
        <v>0</v>
      </c>
      <c r="H1444" s="677">
        <v>0</v>
      </c>
      <c r="I1444" s="677">
        <v>0</v>
      </c>
      <c r="J1444" s="677">
        <v>0</v>
      </c>
      <c r="K1444" s="677">
        <v>0</v>
      </c>
      <c r="L1444" s="677">
        <v>0</v>
      </c>
      <c r="M1444" s="677">
        <v>0</v>
      </c>
      <c r="N1444" s="678">
        <v>0</v>
      </c>
      <c r="O1444" s="657"/>
      <c r="P1444" s="658"/>
      <c r="Q1444" s="658"/>
      <c r="R1444" s="658"/>
      <c r="S1444" s="658"/>
      <c r="T1444" s="658"/>
      <c r="U1444" s="658"/>
      <c r="V1444" s="658"/>
      <c r="W1444" s="658"/>
      <c r="X1444" s="658"/>
      <c r="Y1444" s="658"/>
      <c r="Z1444" s="659"/>
      <c r="AA1444" s="679">
        <v>0</v>
      </c>
      <c r="AB1444" s="677">
        <v>0</v>
      </c>
      <c r="AC1444" s="677">
        <v>0</v>
      </c>
      <c r="AD1444" s="658">
        <v>0</v>
      </c>
      <c r="AE1444" s="658">
        <v>0</v>
      </c>
      <c r="AF1444" s="658"/>
      <c r="AG1444" s="658"/>
      <c r="AH1444" s="658"/>
      <c r="AI1444" s="658"/>
      <c r="AJ1444" s="658"/>
      <c r="AK1444" s="658"/>
      <c r="AL1444" s="658"/>
      <c r="AM1444" s="658"/>
      <c r="AN1444" s="658">
        <v>0</v>
      </c>
      <c r="AO1444" s="658">
        <v>0</v>
      </c>
      <c r="AP1444" s="658">
        <v>0</v>
      </c>
      <c r="AQ1444" s="658">
        <v>0</v>
      </c>
      <c r="AR1444" s="658">
        <v>0</v>
      </c>
      <c r="AS1444" s="658">
        <v>0</v>
      </c>
      <c r="AT1444" s="658">
        <v>0</v>
      </c>
      <c r="AU1444" s="658">
        <v>0</v>
      </c>
      <c r="AV1444" s="676"/>
      <c r="AW1444" s="677"/>
      <c r="AX1444" s="677"/>
      <c r="AY1444" s="677"/>
      <c r="AZ1444" s="677"/>
      <c r="BA1444" s="677"/>
      <c r="BB1444" s="677"/>
      <c r="BC1444" s="677"/>
      <c r="BD1444" s="677"/>
      <c r="BE1444" s="678">
        <v>0</v>
      </c>
      <c r="BF1444" s="417"/>
      <c r="BG1444" s="408"/>
      <c r="BH1444" s="408"/>
      <c r="BI1444" s="408"/>
      <c r="BJ1444" s="408"/>
      <c r="BK1444" s="408"/>
    </row>
    <row r="1445" spans="1:63" s="390" customFormat="1" ht="12.75">
      <c r="A1445" s="410"/>
      <c r="B1445" s="360" t="s">
        <v>376</v>
      </c>
      <c r="C1445" s="676">
        <v>0</v>
      </c>
      <c r="D1445" s="677">
        <v>0</v>
      </c>
      <c r="E1445" s="677">
        <v>0</v>
      </c>
      <c r="F1445" s="677">
        <v>0</v>
      </c>
      <c r="G1445" s="677">
        <v>0</v>
      </c>
      <c r="H1445" s="677">
        <v>0</v>
      </c>
      <c r="I1445" s="677">
        <v>0</v>
      </c>
      <c r="J1445" s="677">
        <v>6.4</v>
      </c>
      <c r="K1445" s="677">
        <v>0</v>
      </c>
      <c r="L1445" s="677">
        <v>0</v>
      </c>
      <c r="M1445" s="677">
        <v>0</v>
      </c>
      <c r="N1445" s="678">
        <v>6.4</v>
      </c>
      <c r="O1445" s="657"/>
      <c r="P1445" s="658"/>
      <c r="Q1445" s="658"/>
      <c r="R1445" s="658"/>
      <c r="S1445" s="658"/>
      <c r="T1445" s="658"/>
      <c r="U1445" s="658"/>
      <c r="V1445" s="658"/>
      <c r="W1445" s="658"/>
      <c r="X1445" s="658"/>
      <c r="Y1445" s="658"/>
      <c r="Z1445" s="659"/>
      <c r="AA1445" s="679">
        <v>90.444670250000001</v>
      </c>
      <c r="AB1445" s="677">
        <v>0</v>
      </c>
      <c r="AC1445" s="677">
        <v>0</v>
      </c>
      <c r="AD1445" s="658">
        <v>0</v>
      </c>
      <c r="AE1445" s="658">
        <v>0</v>
      </c>
      <c r="AF1445" s="658"/>
      <c r="AG1445" s="658"/>
      <c r="AH1445" s="658"/>
      <c r="AI1445" s="658"/>
      <c r="AJ1445" s="658"/>
      <c r="AK1445" s="658"/>
      <c r="AL1445" s="658"/>
      <c r="AM1445" s="658"/>
      <c r="AN1445" s="658">
        <v>0</v>
      </c>
      <c r="AO1445" s="658">
        <v>0</v>
      </c>
      <c r="AP1445" s="658">
        <v>0</v>
      </c>
      <c r="AQ1445" s="658">
        <v>6.4</v>
      </c>
      <c r="AR1445" s="658">
        <v>0</v>
      </c>
      <c r="AS1445" s="658">
        <v>0</v>
      </c>
      <c r="AT1445" s="658">
        <v>0</v>
      </c>
      <c r="AU1445" s="658">
        <v>6.4</v>
      </c>
      <c r="AV1445" s="676"/>
      <c r="AW1445" s="677"/>
      <c r="AX1445" s="677"/>
      <c r="AY1445" s="677"/>
      <c r="AZ1445" s="677"/>
      <c r="BA1445" s="677"/>
      <c r="BB1445" s="677"/>
      <c r="BC1445" s="677">
        <v>90.444670250000001</v>
      </c>
      <c r="BD1445" s="677"/>
      <c r="BE1445" s="678">
        <v>90.444670250000001</v>
      </c>
      <c r="BF1445" s="417"/>
      <c r="BG1445" s="408"/>
      <c r="BH1445" s="408"/>
      <c r="BI1445" s="408"/>
      <c r="BJ1445" s="408"/>
      <c r="BK1445" s="408"/>
    </row>
    <row r="1446" spans="1:63" s="390" customFormat="1" ht="12.75">
      <c r="A1446" s="410"/>
      <c r="B1446" s="360" t="s">
        <v>377</v>
      </c>
      <c r="C1446" s="676">
        <v>0</v>
      </c>
      <c r="D1446" s="677">
        <v>0</v>
      </c>
      <c r="E1446" s="677">
        <v>0</v>
      </c>
      <c r="F1446" s="677">
        <v>0</v>
      </c>
      <c r="G1446" s="677">
        <v>0</v>
      </c>
      <c r="H1446" s="677">
        <v>0</v>
      </c>
      <c r="I1446" s="677">
        <v>0</v>
      </c>
      <c r="J1446" s="677">
        <v>0</v>
      </c>
      <c r="K1446" s="677">
        <v>0</v>
      </c>
      <c r="L1446" s="677">
        <v>0</v>
      </c>
      <c r="M1446" s="677">
        <v>0</v>
      </c>
      <c r="N1446" s="678">
        <v>0</v>
      </c>
      <c r="O1446" s="657"/>
      <c r="P1446" s="658"/>
      <c r="Q1446" s="658"/>
      <c r="R1446" s="658"/>
      <c r="S1446" s="658"/>
      <c r="T1446" s="658"/>
      <c r="U1446" s="658"/>
      <c r="V1446" s="658"/>
      <c r="W1446" s="658"/>
      <c r="X1446" s="658"/>
      <c r="Y1446" s="658"/>
      <c r="Z1446" s="659"/>
      <c r="AA1446" s="679">
        <v>0</v>
      </c>
      <c r="AB1446" s="677">
        <v>0</v>
      </c>
      <c r="AC1446" s="677">
        <v>0</v>
      </c>
      <c r="AD1446" s="658">
        <v>0</v>
      </c>
      <c r="AE1446" s="658">
        <v>0</v>
      </c>
      <c r="AF1446" s="658"/>
      <c r="AG1446" s="658"/>
      <c r="AH1446" s="658"/>
      <c r="AI1446" s="658"/>
      <c r="AJ1446" s="658"/>
      <c r="AK1446" s="658"/>
      <c r="AL1446" s="658"/>
      <c r="AM1446" s="658"/>
      <c r="AN1446" s="658">
        <v>0</v>
      </c>
      <c r="AO1446" s="658">
        <v>0</v>
      </c>
      <c r="AP1446" s="658">
        <v>0</v>
      </c>
      <c r="AQ1446" s="658">
        <v>0</v>
      </c>
      <c r="AR1446" s="658">
        <v>0</v>
      </c>
      <c r="AS1446" s="658">
        <v>0</v>
      </c>
      <c r="AT1446" s="658">
        <v>0</v>
      </c>
      <c r="AU1446" s="658">
        <v>0</v>
      </c>
      <c r="AV1446" s="676"/>
      <c r="AW1446" s="677"/>
      <c r="AX1446" s="677"/>
      <c r="AY1446" s="677"/>
      <c r="AZ1446" s="677"/>
      <c r="BA1446" s="677"/>
      <c r="BB1446" s="677"/>
      <c r="BC1446" s="677"/>
      <c r="BD1446" s="677"/>
      <c r="BE1446" s="678">
        <v>0</v>
      </c>
      <c r="BF1446" s="417"/>
      <c r="BG1446" s="408"/>
      <c r="BH1446" s="408"/>
      <c r="BI1446" s="408"/>
      <c r="BJ1446" s="408"/>
      <c r="BK1446" s="408"/>
    </row>
    <row r="1447" spans="1:63" s="390" customFormat="1" ht="12.75">
      <c r="A1447" s="410"/>
      <c r="B1447" s="360" t="s">
        <v>67</v>
      </c>
      <c r="C1447" s="676">
        <v>0</v>
      </c>
      <c r="D1447" s="677">
        <v>0</v>
      </c>
      <c r="E1447" s="677">
        <v>0</v>
      </c>
      <c r="F1447" s="677">
        <v>0</v>
      </c>
      <c r="G1447" s="677">
        <v>0</v>
      </c>
      <c r="H1447" s="677">
        <v>0</v>
      </c>
      <c r="I1447" s="677">
        <v>0</v>
      </c>
      <c r="J1447" s="677">
        <v>0</v>
      </c>
      <c r="K1447" s="677">
        <v>0</v>
      </c>
      <c r="L1447" s="677">
        <v>0</v>
      </c>
      <c r="M1447" s="677">
        <v>0</v>
      </c>
      <c r="N1447" s="678">
        <v>0</v>
      </c>
      <c r="O1447" s="657"/>
      <c r="P1447" s="658"/>
      <c r="Q1447" s="658"/>
      <c r="R1447" s="658"/>
      <c r="S1447" s="658"/>
      <c r="T1447" s="658"/>
      <c r="U1447" s="658"/>
      <c r="V1447" s="658"/>
      <c r="W1447" s="658"/>
      <c r="X1447" s="658"/>
      <c r="Y1447" s="658"/>
      <c r="Z1447" s="659"/>
      <c r="AA1447" s="679">
        <v>0</v>
      </c>
      <c r="AB1447" s="677">
        <v>0</v>
      </c>
      <c r="AC1447" s="677">
        <v>0</v>
      </c>
      <c r="AD1447" s="658">
        <v>0</v>
      </c>
      <c r="AE1447" s="658">
        <v>0</v>
      </c>
      <c r="AF1447" s="658"/>
      <c r="AG1447" s="658"/>
      <c r="AH1447" s="658"/>
      <c r="AI1447" s="658"/>
      <c r="AJ1447" s="658"/>
      <c r="AK1447" s="658"/>
      <c r="AL1447" s="658"/>
      <c r="AM1447" s="658"/>
      <c r="AN1447" s="658">
        <v>0</v>
      </c>
      <c r="AO1447" s="658">
        <v>0</v>
      </c>
      <c r="AP1447" s="658">
        <v>0</v>
      </c>
      <c r="AQ1447" s="658">
        <v>0</v>
      </c>
      <c r="AR1447" s="658">
        <v>0</v>
      </c>
      <c r="AS1447" s="658">
        <v>0</v>
      </c>
      <c r="AT1447" s="658">
        <v>0</v>
      </c>
      <c r="AU1447" s="658">
        <v>0</v>
      </c>
      <c r="AV1447" s="676"/>
      <c r="AW1447" s="677"/>
      <c r="AX1447" s="677"/>
      <c r="AY1447" s="677"/>
      <c r="AZ1447" s="677"/>
      <c r="BA1447" s="677"/>
      <c r="BB1447" s="677"/>
      <c r="BC1447" s="677"/>
      <c r="BD1447" s="677"/>
      <c r="BE1447" s="678">
        <v>0</v>
      </c>
      <c r="BF1447" s="417"/>
      <c r="BG1447" s="408"/>
      <c r="BH1447" s="408"/>
      <c r="BI1447" s="408"/>
      <c r="BJ1447" s="408"/>
      <c r="BK1447" s="408"/>
    </row>
    <row r="1448" spans="1:63" s="416" customFormat="1" ht="38.25">
      <c r="A1448" s="411">
        <v>59</v>
      </c>
      <c r="B1448" s="695" t="s">
        <v>276</v>
      </c>
      <c r="C1448" s="657">
        <v>0</v>
      </c>
      <c r="D1448" s="658">
        <v>0</v>
      </c>
      <c r="E1448" s="658">
        <v>0</v>
      </c>
      <c r="F1448" s="658">
        <v>0</v>
      </c>
      <c r="G1448" s="658">
        <v>0</v>
      </c>
      <c r="H1448" s="658">
        <v>0</v>
      </c>
      <c r="I1448" s="658">
        <v>0</v>
      </c>
      <c r="J1448" s="658">
        <v>0</v>
      </c>
      <c r="K1448" s="658">
        <v>0</v>
      </c>
      <c r="L1448" s="658">
        <v>0</v>
      </c>
      <c r="M1448" s="658">
        <v>0</v>
      </c>
      <c r="N1448" s="659">
        <v>0</v>
      </c>
      <c r="O1448" s="689">
        <v>0</v>
      </c>
      <c r="P1448" s="690">
        <v>0</v>
      </c>
      <c r="Q1448" s="690">
        <v>0</v>
      </c>
      <c r="R1448" s="690">
        <v>0</v>
      </c>
      <c r="S1448" s="690">
        <v>0</v>
      </c>
      <c r="T1448" s="690">
        <v>0</v>
      </c>
      <c r="U1448" s="690">
        <v>0</v>
      </c>
      <c r="V1448" s="690">
        <v>0</v>
      </c>
      <c r="W1448" s="690">
        <v>0</v>
      </c>
      <c r="X1448" s="690">
        <v>0</v>
      </c>
      <c r="Y1448" s="690">
        <v>0</v>
      </c>
      <c r="Z1448" s="691">
        <v>0</v>
      </c>
      <c r="AA1448" s="660">
        <v>1.7699657599999998</v>
      </c>
      <c r="AB1448" s="677">
        <v>0</v>
      </c>
      <c r="AC1448" s="677">
        <v>0</v>
      </c>
      <c r="AD1448" s="690">
        <v>0</v>
      </c>
      <c r="AE1448" s="690">
        <v>0</v>
      </c>
      <c r="AF1448" s="690"/>
      <c r="AG1448" s="690"/>
      <c r="AH1448" s="690"/>
      <c r="AI1448" s="690"/>
      <c r="AJ1448" s="690"/>
      <c r="AK1448" s="690"/>
      <c r="AL1448" s="690"/>
      <c r="AM1448" s="690"/>
      <c r="AN1448" s="690">
        <v>0</v>
      </c>
      <c r="AO1448" s="690">
        <v>0</v>
      </c>
      <c r="AP1448" s="690">
        <v>0</v>
      </c>
      <c r="AQ1448" s="690">
        <v>0</v>
      </c>
      <c r="AR1448" s="690">
        <v>0</v>
      </c>
      <c r="AS1448" s="690">
        <v>0</v>
      </c>
      <c r="AT1448" s="690">
        <v>0</v>
      </c>
      <c r="AU1448" s="690">
        <v>0</v>
      </c>
      <c r="AV1448" s="657">
        <v>0</v>
      </c>
      <c r="AW1448" s="658">
        <v>0</v>
      </c>
      <c r="AX1448" s="658"/>
      <c r="AY1448" s="658"/>
      <c r="AZ1448" s="658"/>
      <c r="BA1448" s="658"/>
      <c r="BB1448" s="658"/>
      <c r="BC1448" s="658"/>
      <c r="BD1448" s="658"/>
      <c r="BE1448" s="673">
        <v>0</v>
      </c>
      <c r="BF1448" s="419"/>
    </row>
    <row r="1449" spans="1:63" s="390" customFormat="1" ht="12.75">
      <c r="A1449" s="411"/>
      <c r="B1449" s="360" t="s">
        <v>361</v>
      </c>
      <c r="C1449" s="676">
        <v>0</v>
      </c>
      <c r="D1449" s="677">
        <v>0</v>
      </c>
      <c r="E1449" s="677">
        <v>0</v>
      </c>
      <c r="F1449" s="677">
        <v>0</v>
      </c>
      <c r="G1449" s="677">
        <v>0</v>
      </c>
      <c r="H1449" s="677">
        <v>0</v>
      </c>
      <c r="I1449" s="677">
        <v>0</v>
      </c>
      <c r="J1449" s="677">
        <v>0</v>
      </c>
      <c r="K1449" s="677">
        <v>0</v>
      </c>
      <c r="L1449" s="677">
        <v>0</v>
      </c>
      <c r="M1449" s="677">
        <v>0</v>
      </c>
      <c r="N1449" s="678">
        <v>0</v>
      </c>
      <c r="O1449" s="657">
        <v>0</v>
      </c>
      <c r="P1449" s="658">
        <v>0</v>
      </c>
      <c r="Q1449" s="658">
        <v>0</v>
      </c>
      <c r="R1449" s="658">
        <v>0</v>
      </c>
      <c r="S1449" s="658">
        <v>0</v>
      </c>
      <c r="T1449" s="658">
        <v>0</v>
      </c>
      <c r="U1449" s="658">
        <v>0</v>
      </c>
      <c r="V1449" s="658">
        <v>0</v>
      </c>
      <c r="W1449" s="658">
        <v>0</v>
      </c>
      <c r="X1449" s="658">
        <v>0</v>
      </c>
      <c r="Y1449" s="658">
        <v>0</v>
      </c>
      <c r="Z1449" s="659">
        <v>0</v>
      </c>
      <c r="AA1449" s="692">
        <v>1.7699657599999998</v>
      </c>
      <c r="AB1449" s="677">
        <v>0</v>
      </c>
      <c r="AC1449" s="677">
        <v>0</v>
      </c>
      <c r="AD1449" s="658">
        <v>0</v>
      </c>
      <c r="AE1449" s="658">
        <v>0</v>
      </c>
      <c r="AF1449" s="658"/>
      <c r="AG1449" s="658"/>
      <c r="AH1449" s="658"/>
      <c r="AI1449" s="658"/>
      <c r="AJ1449" s="658"/>
      <c r="AK1449" s="658"/>
      <c r="AL1449" s="658"/>
      <c r="AM1449" s="658"/>
      <c r="AN1449" s="658">
        <v>0</v>
      </c>
      <c r="AO1449" s="658">
        <v>0</v>
      </c>
      <c r="AP1449" s="658">
        <v>0</v>
      </c>
      <c r="AQ1449" s="658">
        <v>0</v>
      </c>
      <c r="AR1449" s="658">
        <v>0</v>
      </c>
      <c r="AS1449" s="658">
        <v>0</v>
      </c>
      <c r="AT1449" s="658">
        <v>0</v>
      </c>
      <c r="AU1449" s="658">
        <v>0</v>
      </c>
      <c r="AV1449" s="657">
        <v>0</v>
      </c>
      <c r="AW1449" s="658">
        <v>0</v>
      </c>
      <c r="AX1449" s="658">
        <v>0</v>
      </c>
      <c r="AY1449" s="658">
        <v>0</v>
      </c>
      <c r="AZ1449" s="658">
        <v>0</v>
      </c>
      <c r="BA1449" s="658">
        <v>0</v>
      </c>
      <c r="BB1449" s="658">
        <v>0</v>
      </c>
      <c r="BC1449" s="658">
        <v>0</v>
      </c>
      <c r="BD1449" s="658">
        <v>0</v>
      </c>
      <c r="BE1449" s="678">
        <v>0</v>
      </c>
      <c r="BF1449" s="417"/>
      <c r="BG1449" s="408"/>
      <c r="BH1449" s="408"/>
      <c r="BI1449" s="408"/>
      <c r="BJ1449" s="408"/>
      <c r="BK1449" s="408"/>
    </row>
    <row r="1450" spans="1:63" s="390" customFormat="1" ht="12.75">
      <c r="A1450" s="411"/>
      <c r="B1450" s="360" t="s">
        <v>362</v>
      </c>
      <c r="C1450" s="676">
        <v>0</v>
      </c>
      <c r="D1450" s="677">
        <v>0</v>
      </c>
      <c r="E1450" s="677">
        <v>0</v>
      </c>
      <c r="F1450" s="677">
        <v>0</v>
      </c>
      <c r="G1450" s="677">
        <v>0</v>
      </c>
      <c r="H1450" s="677">
        <v>0</v>
      </c>
      <c r="I1450" s="677">
        <v>0</v>
      </c>
      <c r="J1450" s="677">
        <v>0</v>
      </c>
      <c r="K1450" s="677">
        <v>0</v>
      </c>
      <c r="L1450" s="677">
        <v>0</v>
      </c>
      <c r="M1450" s="677">
        <v>0</v>
      </c>
      <c r="N1450" s="678">
        <v>0</v>
      </c>
      <c r="O1450" s="657">
        <v>0</v>
      </c>
      <c r="P1450" s="658">
        <v>0</v>
      </c>
      <c r="Q1450" s="658">
        <v>0</v>
      </c>
      <c r="R1450" s="658">
        <v>0</v>
      </c>
      <c r="S1450" s="658">
        <v>0</v>
      </c>
      <c r="T1450" s="658">
        <v>0</v>
      </c>
      <c r="U1450" s="658">
        <v>0</v>
      </c>
      <c r="V1450" s="658">
        <v>0</v>
      </c>
      <c r="W1450" s="658">
        <v>0</v>
      </c>
      <c r="X1450" s="658">
        <v>0</v>
      </c>
      <c r="Y1450" s="658">
        <v>0</v>
      </c>
      <c r="Z1450" s="659">
        <v>0</v>
      </c>
      <c r="AA1450" s="692">
        <v>1.4372424399999999</v>
      </c>
      <c r="AB1450" s="677">
        <v>0</v>
      </c>
      <c r="AC1450" s="677">
        <v>0</v>
      </c>
      <c r="AD1450" s="658">
        <v>0</v>
      </c>
      <c r="AE1450" s="658">
        <v>0</v>
      </c>
      <c r="AF1450" s="658"/>
      <c r="AG1450" s="658"/>
      <c r="AH1450" s="658"/>
      <c r="AI1450" s="658"/>
      <c r="AJ1450" s="658"/>
      <c r="AK1450" s="658"/>
      <c r="AL1450" s="658"/>
      <c r="AM1450" s="658"/>
      <c r="AN1450" s="658">
        <v>0</v>
      </c>
      <c r="AO1450" s="658">
        <v>0</v>
      </c>
      <c r="AP1450" s="658">
        <v>0</v>
      </c>
      <c r="AQ1450" s="658">
        <v>0</v>
      </c>
      <c r="AR1450" s="658">
        <v>0</v>
      </c>
      <c r="AS1450" s="658">
        <v>0</v>
      </c>
      <c r="AT1450" s="658">
        <v>0</v>
      </c>
      <c r="AU1450" s="658">
        <v>0</v>
      </c>
      <c r="AV1450" s="657">
        <v>0</v>
      </c>
      <c r="AW1450" s="658">
        <v>0</v>
      </c>
      <c r="AX1450" s="658">
        <v>0</v>
      </c>
      <c r="AY1450" s="658">
        <v>0</v>
      </c>
      <c r="AZ1450" s="658">
        <v>0</v>
      </c>
      <c r="BA1450" s="658">
        <v>0</v>
      </c>
      <c r="BB1450" s="658">
        <v>0</v>
      </c>
      <c r="BC1450" s="658">
        <v>0</v>
      </c>
      <c r="BD1450" s="658">
        <v>0</v>
      </c>
      <c r="BE1450" s="678">
        <v>0</v>
      </c>
      <c r="BF1450" s="417"/>
      <c r="BG1450" s="408"/>
      <c r="BH1450" s="408"/>
      <c r="BI1450" s="408"/>
      <c r="BJ1450" s="408"/>
      <c r="BK1450" s="408"/>
    </row>
    <row r="1451" spans="1:63" s="390" customFormat="1" ht="12.75">
      <c r="A1451" s="411"/>
      <c r="B1451" s="360" t="s">
        <v>363</v>
      </c>
      <c r="C1451" s="676">
        <v>0</v>
      </c>
      <c r="D1451" s="677">
        <v>0</v>
      </c>
      <c r="E1451" s="677">
        <v>0</v>
      </c>
      <c r="F1451" s="677">
        <v>0</v>
      </c>
      <c r="G1451" s="677">
        <v>0</v>
      </c>
      <c r="H1451" s="677">
        <v>0</v>
      </c>
      <c r="I1451" s="677">
        <v>0</v>
      </c>
      <c r="J1451" s="677">
        <v>0</v>
      </c>
      <c r="K1451" s="677">
        <v>0</v>
      </c>
      <c r="L1451" s="677">
        <v>0</v>
      </c>
      <c r="M1451" s="677">
        <v>0</v>
      </c>
      <c r="N1451" s="678">
        <v>0</v>
      </c>
      <c r="O1451" s="657">
        <v>0</v>
      </c>
      <c r="P1451" s="658">
        <v>0</v>
      </c>
      <c r="Q1451" s="658">
        <v>0</v>
      </c>
      <c r="R1451" s="658">
        <v>0</v>
      </c>
      <c r="S1451" s="658">
        <v>0</v>
      </c>
      <c r="T1451" s="658">
        <v>0</v>
      </c>
      <c r="U1451" s="658">
        <v>0</v>
      </c>
      <c r="V1451" s="658">
        <v>0</v>
      </c>
      <c r="W1451" s="658">
        <v>0</v>
      </c>
      <c r="X1451" s="658">
        <v>0</v>
      </c>
      <c r="Y1451" s="658">
        <v>0</v>
      </c>
      <c r="Z1451" s="659">
        <v>0</v>
      </c>
      <c r="AA1451" s="692">
        <v>1.30763878</v>
      </c>
      <c r="AB1451" s="677">
        <v>0</v>
      </c>
      <c r="AC1451" s="677">
        <v>0</v>
      </c>
      <c r="AD1451" s="658">
        <v>0</v>
      </c>
      <c r="AE1451" s="658">
        <v>0</v>
      </c>
      <c r="AF1451" s="658"/>
      <c r="AG1451" s="658"/>
      <c r="AH1451" s="658"/>
      <c r="AI1451" s="658"/>
      <c r="AJ1451" s="658"/>
      <c r="AK1451" s="658"/>
      <c r="AL1451" s="658"/>
      <c r="AM1451" s="658"/>
      <c r="AN1451" s="658">
        <v>0</v>
      </c>
      <c r="AO1451" s="658">
        <v>0</v>
      </c>
      <c r="AP1451" s="658">
        <v>0</v>
      </c>
      <c r="AQ1451" s="658">
        <v>0</v>
      </c>
      <c r="AR1451" s="658">
        <v>0</v>
      </c>
      <c r="AS1451" s="658">
        <v>0</v>
      </c>
      <c r="AT1451" s="658">
        <v>0</v>
      </c>
      <c r="AU1451" s="658">
        <v>0</v>
      </c>
      <c r="AV1451" s="657">
        <v>0</v>
      </c>
      <c r="AW1451" s="658">
        <v>0</v>
      </c>
      <c r="AX1451" s="658">
        <v>0</v>
      </c>
      <c r="AY1451" s="658">
        <v>0</v>
      </c>
      <c r="AZ1451" s="658">
        <v>0</v>
      </c>
      <c r="BA1451" s="658">
        <v>0</v>
      </c>
      <c r="BB1451" s="658">
        <v>0</v>
      </c>
      <c r="BC1451" s="658">
        <v>0</v>
      </c>
      <c r="BD1451" s="658">
        <v>0</v>
      </c>
      <c r="BE1451" s="678">
        <v>0</v>
      </c>
      <c r="BF1451" s="417"/>
      <c r="BG1451" s="408"/>
      <c r="BH1451" s="408"/>
      <c r="BI1451" s="408"/>
      <c r="BJ1451" s="408"/>
      <c r="BK1451" s="408"/>
    </row>
    <row r="1452" spans="1:63" s="390" customFormat="1" ht="12.75">
      <c r="A1452" s="411"/>
      <c r="B1452" s="360" t="s">
        <v>364</v>
      </c>
      <c r="C1452" s="676">
        <v>0</v>
      </c>
      <c r="D1452" s="677">
        <v>0</v>
      </c>
      <c r="E1452" s="677">
        <v>0</v>
      </c>
      <c r="F1452" s="677">
        <v>0</v>
      </c>
      <c r="G1452" s="677">
        <v>0</v>
      </c>
      <c r="H1452" s="677">
        <v>0</v>
      </c>
      <c r="I1452" s="677">
        <v>0</v>
      </c>
      <c r="J1452" s="677">
        <v>0</v>
      </c>
      <c r="K1452" s="677">
        <v>0</v>
      </c>
      <c r="L1452" s="677">
        <v>0</v>
      </c>
      <c r="M1452" s="677">
        <v>0</v>
      </c>
      <c r="N1452" s="678">
        <v>0</v>
      </c>
      <c r="O1452" s="657"/>
      <c r="P1452" s="658"/>
      <c r="Q1452" s="658"/>
      <c r="R1452" s="658"/>
      <c r="S1452" s="658"/>
      <c r="T1452" s="658"/>
      <c r="U1452" s="658"/>
      <c r="V1452" s="658"/>
      <c r="W1452" s="658"/>
      <c r="X1452" s="658"/>
      <c r="Y1452" s="658"/>
      <c r="Z1452" s="659"/>
      <c r="AA1452" s="696"/>
      <c r="AB1452" s="677">
        <v>0</v>
      </c>
      <c r="AC1452" s="677">
        <v>0</v>
      </c>
      <c r="AD1452" s="658">
        <v>0</v>
      </c>
      <c r="AE1452" s="658">
        <v>0</v>
      </c>
      <c r="AF1452" s="658"/>
      <c r="AG1452" s="658"/>
      <c r="AH1452" s="658"/>
      <c r="AI1452" s="658"/>
      <c r="AJ1452" s="658"/>
      <c r="AK1452" s="658"/>
      <c r="AL1452" s="658"/>
      <c r="AM1452" s="658"/>
      <c r="AN1452" s="658">
        <v>0</v>
      </c>
      <c r="AO1452" s="658">
        <v>0</v>
      </c>
      <c r="AP1452" s="658">
        <v>0</v>
      </c>
      <c r="AQ1452" s="658">
        <v>0</v>
      </c>
      <c r="AR1452" s="658">
        <v>0</v>
      </c>
      <c r="AS1452" s="658">
        <v>0</v>
      </c>
      <c r="AT1452" s="658">
        <v>0</v>
      </c>
      <c r="AU1452" s="658">
        <v>0</v>
      </c>
      <c r="AV1452" s="657"/>
      <c r="AW1452" s="658"/>
      <c r="AX1452" s="658"/>
      <c r="AY1452" s="658"/>
      <c r="AZ1452" s="658"/>
      <c r="BA1452" s="658"/>
      <c r="BB1452" s="658"/>
      <c r="BC1452" s="658"/>
      <c r="BD1452" s="658"/>
      <c r="BE1452" s="678">
        <v>0</v>
      </c>
      <c r="BF1452" s="417"/>
      <c r="BG1452" s="408"/>
      <c r="BH1452" s="408"/>
      <c r="BI1452" s="408"/>
      <c r="BJ1452" s="408"/>
      <c r="BK1452" s="408"/>
    </row>
    <row r="1453" spans="1:63" s="390" customFormat="1" ht="12.75">
      <c r="A1453" s="411"/>
      <c r="B1453" s="360" t="s">
        <v>365</v>
      </c>
      <c r="C1453" s="676">
        <v>0</v>
      </c>
      <c r="D1453" s="677">
        <v>0</v>
      </c>
      <c r="E1453" s="677">
        <v>0</v>
      </c>
      <c r="F1453" s="677">
        <v>0</v>
      </c>
      <c r="G1453" s="677">
        <v>0</v>
      </c>
      <c r="H1453" s="677">
        <v>0</v>
      </c>
      <c r="I1453" s="677">
        <v>0</v>
      </c>
      <c r="J1453" s="677">
        <v>0</v>
      </c>
      <c r="K1453" s="677">
        <v>0</v>
      </c>
      <c r="L1453" s="677">
        <v>0</v>
      </c>
      <c r="M1453" s="677">
        <v>0</v>
      </c>
      <c r="N1453" s="678">
        <v>0</v>
      </c>
      <c r="O1453" s="657"/>
      <c r="P1453" s="658"/>
      <c r="Q1453" s="658"/>
      <c r="R1453" s="658"/>
      <c r="S1453" s="658"/>
      <c r="T1453" s="658"/>
      <c r="U1453" s="658"/>
      <c r="V1453" s="658"/>
      <c r="W1453" s="658"/>
      <c r="X1453" s="658"/>
      <c r="Y1453" s="658"/>
      <c r="Z1453" s="659"/>
      <c r="AA1453" s="696"/>
      <c r="AB1453" s="677">
        <v>0</v>
      </c>
      <c r="AC1453" s="677">
        <v>0</v>
      </c>
      <c r="AD1453" s="658">
        <v>0</v>
      </c>
      <c r="AE1453" s="658">
        <v>0</v>
      </c>
      <c r="AF1453" s="658"/>
      <c r="AG1453" s="658"/>
      <c r="AH1453" s="658"/>
      <c r="AI1453" s="658"/>
      <c r="AJ1453" s="658"/>
      <c r="AK1453" s="658"/>
      <c r="AL1453" s="658"/>
      <c r="AM1453" s="658"/>
      <c r="AN1453" s="658">
        <v>0</v>
      </c>
      <c r="AO1453" s="658">
        <v>0</v>
      </c>
      <c r="AP1453" s="658">
        <v>0</v>
      </c>
      <c r="AQ1453" s="658">
        <v>0</v>
      </c>
      <c r="AR1453" s="658">
        <v>0</v>
      </c>
      <c r="AS1453" s="658">
        <v>0</v>
      </c>
      <c r="AT1453" s="658">
        <v>0</v>
      </c>
      <c r="AU1453" s="658">
        <v>0</v>
      </c>
      <c r="AV1453" s="657"/>
      <c r="AW1453" s="658"/>
      <c r="AX1453" s="658"/>
      <c r="AY1453" s="658"/>
      <c r="AZ1453" s="658"/>
      <c r="BA1453" s="658"/>
      <c r="BB1453" s="658"/>
      <c r="BC1453" s="658"/>
      <c r="BD1453" s="658"/>
      <c r="BE1453" s="678">
        <v>0</v>
      </c>
      <c r="BF1453" s="417"/>
      <c r="BG1453" s="408"/>
      <c r="BH1453" s="408"/>
      <c r="BI1453" s="408"/>
      <c r="BJ1453" s="408"/>
      <c r="BK1453" s="408"/>
    </row>
    <row r="1454" spans="1:63" s="390" customFormat="1" ht="12.75">
      <c r="A1454" s="411"/>
      <c r="B1454" s="360" t="s">
        <v>366</v>
      </c>
      <c r="C1454" s="676">
        <v>0</v>
      </c>
      <c r="D1454" s="677">
        <v>0</v>
      </c>
      <c r="E1454" s="677">
        <v>0</v>
      </c>
      <c r="F1454" s="677">
        <v>0</v>
      </c>
      <c r="G1454" s="677">
        <v>0</v>
      </c>
      <c r="H1454" s="677">
        <v>0</v>
      </c>
      <c r="I1454" s="677">
        <v>0</v>
      </c>
      <c r="J1454" s="677">
        <v>0</v>
      </c>
      <c r="K1454" s="677">
        <v>0</v>
      </c>
      <c r="L1454" s="677">
        <v>0</v>
      </c>
      <c r="M1454" s="677">
        <v>0</v>
      </c>
      <c r="N1454" s="678">
        <v>0</v>
      </c>
      <c r="O1454" s="657"/>
      <c r="P1454" s="658"/>
      <c r="Q1454" s="658"/>
      <c r="R1454" s="658"/>
      <c r="S1454" s="658"/>
      <c r="T1454" s="658"/>
      <c r="U1454" s="658"/>
      <c r="V1454" s="658"/>
      <c r="W1454" s="658"/>
      <c r="X1454" s="658"/>
      <c r="Y1454" s="658"/>
      <c r="Z1454" s="659"/>
      <c r="AA1454" s="696">
        <v>1.30763878</v>
      </c>
      <c r="AB1454" s="677">
        <v>0</v>
      </c>
      <c r="AC1454" s="677">
        <v>0</v>
      </c>
      <c r="AD1454" s="658">
        <v>0</v>
      </c>
      <c r="AE1454" s="658">
        <v>0</v>
      </c>
      <c r="AF1454" s="658"/>
      <c r="AG1454" s="658"/>
      <c r="AH1454" s="658"/>
      <c r="AI1454" s="658"/>
      <c r="AJ1454" s="658"/>
      <c r="AK1454" s="658"/>
      <c r="AL1454" s="658"/>
      <c r="AM1454" s="658"/>
      <c r="AN1454" s="658">
        <v>0</v>
      </c>
      <c r="AO1454" s="658">
        <v>0</v>
      </c>
      <c r="AP1454" s="658">
        <v>0</v>
      </c>
      <c r="AQ1454" s="658">
        <v>0</v>
      </c>
      <c r="AR1454" s="658">
        <v>0</v>
      </c>
      <c r="AS1454" s="658">
        <v>0</v>
      </c>
      <c r="AT1454" s="658">
        <v>0</v>
      </c>
      <c r="AU1454" s="658">
        <v>0</v>
      </c>
      <c r="AV1454" s="657"/>
      <c r="AW1454" s="658"/>
      <c r="AX1454" s="658"/>
      <c r="AY1454" s="658"/>
      <c r="AZ1454" s="658"/>
      <c r="BA1454" s="658"/>
      <c r="BB1454" s="658"/>
      <c r="BC1454" s="658"/>
      <c r="BD1454" s="658"/>
      <c r="BE1454" s="678">
        <v>0</v>
      </c>
      <c r="BF1454" s="417"/>
      <c r="BG1454" s="408"/>
      <c r="BH1454" s="408"/>
      <c r="BI1454" s="408"/>
      <c r="BJ1454" s="408"/>
      <c r="BK1454" s="408"/>
    </row>
    <row r="1455" spans="1:63" s="390" customFormat="1" ht="12.75">
      <c r="A1455" s="411"/>
      <c r="B1455" s="360" t="s">
        <v>367</v>
      </c>
      <c r="C1455" s="676">
        <v>0</v>
      </c>
      <c r="D1455" s="677">
        <v>0</v>
      </c>
      <c r="E1455" s="677">
        <v>0</v>
      </c>
      <c r="F1455" s="677">
        <v>0</v>
      </c>
      <c r="G1455" s="677">
        <v>0</v>
      </c>
      <c r="H1455" s="677">
        <v>0</v>
      </c>
      <c r="I1455" s="677">
        <v>0</v>
      </c>
      <c r="J1455" s="677">
        <v>0</v>
      </c>
      <c r="K1455" s="677">
        <v>0</v>
      </c>
      <c r="L1455" s="677">
        <v>0</v>
      </c>
      <c r="M1455" s="677">
        <v>0</v>
      </c>
      <c r="N1455" s="678">
        <v>0</v>
      </c>
      <c r="O1455" s="657"/>
      <c r="P1455" s="658"/>
      <c r="Q1455" s="658"/>
      <c r="R1455" s="658"/>
      <c r="S1455" s="658"/>
      <c r="T1455" s="658"/>
      <c r="U1455" s="658"/>
      <c r="V1455" s="658"/>
      <c r="W1455" s="658"/>
      <c r="X1455" s="658"/>
      <c r="Y1455" s="658"/>
      <c r="Z1455" s="659"/>
      <c r="AA1455" s="696"/>
      <c r="AB1455" s="677">
        <v>0</v>
      </c>
      <c r="AC1455" s="677">
        <v>0</v>
      </c>
      <c r="AD1455" s="658">
        <v>0</v>
      </c>
      <c r="AE1455" s="658">
        <v>0</v>
      </c>
      <c r="AF1455" s="658"/>
      <c r="AG1455" s="658"/>
      <c r="AH1455" s="658"/>
      <c r="AI1455" s="658"/>
      <c r="AJ1455" s="658"/>
      <c r="AK1455" s="658"/>
      <c r="AL1455" s="658"/>
      <c r="AM1455" s="658"/>
      <c r="AN1455" s="658">
        <v>0</v>
      </c>
      <c r="AO1455" s="658">
        <v>0</v>
      </c>
      <c r="AP1455" s="658">
        <v>0</v>
      </c>
      <c r="AQ1455" s="658">
        <v>0</v>
      </c>
      <c r="AR1455" s="658">
        <v>0</v>
      </c>
      <c r="AS1455" s="658">
        <v>0</v>
      </c>
      <c r="AT1455" s="658">
        <v>0</v>
      </c>
      <c r="AU1455" s="658">
        <v>0</v>
      </c>
      <c r="AV1455" s="657"/>
      <c r="AW1455" s="658"/>
      <c r="AX1455" s="658"/>
      <c r="AY1455" s="658"/>
      <c r="AZ1455" s="658"/>
      <c r="BA1455" s="658"/>
      <c r="BB1455" s="658"/>
      <c r="BC1455" s="658"/>
      <c r="BD1455" s="658"/>
      <c r="BE1455" s="678">
        <v>0</v>
      </c>
      <c r="BF1455" s="417"/>
      <c r="BG1455" s="408"/>
      <c r="BH1455" s="408"/>
      <c r="BI1455" s="408"/>
      <c r="BJ1455" s="408"/>
      <c r="BK1455" s="408"/>
    </row>
    <row r="1456" spans="1:63" s="390" customFormat="1" ht="12.75">
      <c r="A1456" s="411"/>
      <c r="B1456" s="360" t="s">
        <v>368</v>
      </c>
      <c r="C1456" s="676">
        <v>0</v>
      </c>
      <c r="D1456" s="677">
        <v>0</v>
      </c>
      <c r="E1456" s="677">
        <v>0</v>
      </c>
      <c r="F1456" s="677">
        <v>0</v>
      </c>
      <c r="G1456" s="677">
        <v>0</v>
      </c>
      <c r="H1456" s="677">
        <v>0</v>
      </c>
      <c r="I1456" s="677">
        <v>0</v>
      </c>
      <c r="J1456" s="677">
        <v>0</v>
      </c>
      <c r="K1456" s="677">
        <v>0</v>
      </c>
      <c r="L1456" s="677">
        <v>0</v>
      </c>
      <c r="M1456" s="677">
        <v>0</v>
      </c>
      <c r="N1456" s="678">
        <v>0</v>
      </c>
      <c r="O1456" s="657">
        <v>0</v>
      </c>
      <c r="P1456" s="658">
        <v>0</v>
      </c>
      <c r="Q1456" s="658">
        <v>0</v>
      </c>
      <c r="R1456" s="658">
        <v>0</v>
      </c>
      <c r="S1456" s="658">
        <v>0</v>
      </c>
      <c r="T1456" s="658">
        <v>0</v>
      </c>
      <c r="U1456" s="658">
        <v>0</v>
      </c>
      <c r="V1456" s="658">
        <v>0</v>
      </c>
      <c r="W1456" s="658">
        <v>0</v>
      </c>
      <c r="X1456" s="658">
        <v>0</v>
      </c>
      <c r="Y1456" s="658">
        <v>0</v>
      </c>
      <c r="Z1456" s="659">
        <v>0</v>
      </c>
      <c r="AA1456" s="692">
        <v>0.12960366000000001</v>
      </c>
      <c r="AB1456" s="677">
        <v>0</v>
      </c>
      <c r="AC1456" s="677">
        <v>0</v>
      </c>
      <c r="AD1456" s="658">
        <v>0</v>
      </c>
      <c r="AE1456" s="658">
        <v>0</v>
      </c>
      <c r="AF1456" s="658"/>
      <c r="AG1456" s="658"/>
      <c r="AH1456" s="658"/>
      <c r="AI1456" s="658"/>
      <c r="AJ1456" s="658"/>
      <c r="AK1456" s="658"/>
      <c r="AL1456" s="658"/>
      <c r="AM1456" s="658"/>
      <c r="AN1456" s="658">
        <v>0</v>
      </c>
      <c r="AO1456" s="658">
        <v>0</v>
      </c>
      <c r="AP1456" s="658">
        <v>0</v>
      </c>
      <c r="AQ1456" s="658">
        <v>0</v>
      </c>
      <c r="AR1456" s="658">
        <v>0</v>
      </c>
      <c r="AS1456" s="658">
        <v>0</v>
      </c>
      <c r="AT1456" s="658">
        <v>0</v>
      </c>
      <c r="AU1456" s="658">
        <v>0</v>
      </c>
      <c r="AV1456" s="657">
        <v>0</v>
      </c>
      <c r="AW1456" s="658">
        <v>0</v>
      </c>
      <c r="AX1456" s="658">
        <v>0</v>
      </c>
      <c r="AY1456" s="658">
        <v>0</v>
      </c>
      <c r="AZ1456" s="658">
        <v>0</v>
      </c>
      <c r="BA1456" s="658">
        <v>0</v>
      </c>
      <c r="BB1456" s="658">
        <v>0</v>
      </c>
      <c r="BC1456" s="658">
        <v>0</v>
      </c>
      <c r="BD1456" s="658">
        <v>0</v>
      </c>
      <c r="BE1456" s="678">
        <v>0</v>
      </c>
      <c r="BF1456" s="417"/>
      <c r="BG1456" s="408"/>
      <c r="BH1456" s="408"/>
      <c r="BI1456" s="408"/>
      <c r="BJ1456" s="408"/>
      <c r="BK1456" s="408"/>
    </row>
    <row r="1457" spans="1:63" s="390" customFormat="1" ht="12.75">
      <c r="A1457" s="411"/>
      <c r="B1457" s="360" t="s">
        <v>369</v>
      </c>
      <c r="C1457" s="676">
        <v>0</v>
      </c>
      <c r="D1457" s="677">
        <v>0</v>
      </c>
      <c r="E1457" s="677">
        <v>0</v>
      </c>
      <c r="F1457" s="677">
        <v>0</v>
      </c>
      <c r="G1457" s="677">
        <v>0</v>
      </c>
      <c r="H1457" s="677">
        <v>0</v>
      </c>
      <c r="I1457" s="677">
        <v>0</v>
      </c>
      <c r="J1457" s="677">
        <v>0</v>
      </c>
      <c r="K1457" s="677">
        <v>0</v>
      </c>
      <c r="L1457" s="677">
        <v>0</v>
      </c>
      <c r="M1457" s="677">
        <v>0</v>
      </c>
      <c r="N1457" s="678">
        <v>0</v>
      </c>
      <c r="O1457" s="657"/>
      <c r="P1457" s="658"/>
      <c r="Q1457" s="658"/>
      <c r="R1457" s="658"/>
      <c r="S1457" s="658"/>
      <c r="T1457" s="658"/>
      <c r="U1457" s="658"/>
      <c r="V1457" s="658"/>
      <c r="W1457" s="658"/>
      <c r="X1457" s="658"/>
      <c r="Y1457" s="658"/>
      <c r="Z1457" s="659"/>
      <c r="AA1457" s="696"/>
      <c r="AB1457" s="677">
        <v>0</v>
      </c>
      <c r="AC1457" s="677">
        <v>0</v>
      </c>
      <c r="AD1457" s="658">
        <v>0</v>
      </c>
      <c r="AE1457" s="658">
        <v>0</v>
      </c>
      <c r="AF1457" s="658"/>
      <c r="AG1457" s="658"/>
      <c r="AH1457" s="658"/>
      <c r="AI1457" s="658"/>
      <c r="AJ1457" s="658"/>
      <c r="AK1457" s="658"/>
      <c r="AL1457" s="658"/>
      <c r="AM1457" s="658"/>
      <c r="AN1457" s="658">
        <v>0</v>
      </c>
      <c r="AO1457" s="658">
        <v>0</v>
      </c>
      <c r="AP1457" s="658">
        <v>0</v>
      </c>
      <c r="AQ1457" s="658">
        <v>0</v>
      </c>
      <c r="AR1457" s="658">
        <v>0</v>
      </c>
      <c r="AS1457" s="658">
        <v>0</v>
      </c>
      <c r="AT1457" s="658">
        <v>0</v>
      </c>
      <c r="AU1457" s="658">
        <v>0</v>
      </c>
      <c r="AV1457" s="657"/>
      <c r="AW1457" s="658"/>
      <c r="AX1457" s="658"/>
      <c r="AY1457" s="658"/>
      <c r="AZ1457" s="658"/>
      <c r="BA1457" s="658"/>
      <c r="BB1457" s="658"/>
      <c r="BC1457" s="658"/>
      <c r="BD1457" s="658"/>
      <c r="BE1457" s="678">
        <v>0</v>
      </c>
      <c r="BF1457" s="417"/>
      <c r="BG1457" s="408"/>
      <c r="BH1457" s="408"/>
      <c r="BI1457" s="408"/>
      <c r="BJ1457" s="408"/>
      <c r="BK1457" s="408"/>
    </row>
    <row r="1458" spans="1:63" s="390" customFormat="1" ht="12.75">
      <c r="A1458" s="411"/>
      <c r="B1458" s="360" t="s">
        <v>370</v>
      </c>
      <c r="C1458" s="676">
        <v>0</v>
      </c>
      <c r="D1458" s="677">
        <v>0</v>
      </c>
      <c r="E1458" s="677">
        <v>0</v>
      </c>
      <c r="F1458" s="677">
        <v>0</v>
      </c>
      <c r="G1458" s="677">
        <v>0</v>
      </c>
      <c r="H1458" s="677">
        <v>0</v>
      </c>
      <c r="I1458" s="677">
        <v>0</v>
      </c>
      <c r="J1458" s="677">
        <v>0</v>
      </c>
      <c r="K1458" s="677">
        <v>0</v>
      </c>
      <c r="L1458" s="677">
        <v>0</v>
      </c>
      <c r="M1458" s="677">
        <v>0</v>
      </c>
      <c r="N1458" s="678">
        <v>0</v>
      </c>
      <c r="O1458" s="657"/>
      <c r="P1458" s="658"/>
      <c r="Q1458" s="658"/>
      <c r="R1458" s="658"/>
      <c r="S1458" s="658"/>
      <c r="T1458" s="658"/>
      <c r="U1458" s="658"/>
      <c r="V1458" s="658"/>
      <c r="W1458" s="658"/>
      <c r="X1458" s="658"/>
      <c r="Y1458" s="658"/>
      <c r="Z1458" s="659"/>
      <c r="AA1458" s="696"/>
      <c r="AB1458" s="677">
        <v>0</v>
      </c>
      <c r="AC1458" s="677">
        <v>0</v>
      </c>
      <c r="AD1458" s="658">
        <v>0</v>
      </c>
      <c r="AE1458" s="658">
        <v>0</v>
      </c>
      <c r="AF1458" s="658"/>
      <c r="AG1458" s="658"/>
      <c r="AH1458" s="658"/>
      <c r="AI1458" s="658"/>
      <c r="AJ1458" s="658"/>
      <c r="AK1458" s="658"/>
      <c r="AL1458" s="658"/>
      <c r="AM1458" s="658"/>
      <c r="AN1458" s="658">
        <v>0</v>
      </c>
      <c r="AO1458" s="658">
        <v>0</v>
      </c>
      <c r="AP1458" s="658">
        <v>0</v>
      </c>
      <c r="AQ1458" s="658">
        <v>0</v>
      </c>
      <c r="AR1458" s="658">
        <v>0</v>
      </c>
      <c r="AS1458" s="658">
        <v>0</v>
      </c>
      <c r="AT1458" s="658">
        <v>0</v>
      </c>
      <c r="AU1458" s="658">
        <v>0</v>
      </c>
      <c r="AV1458" s="657"/>
      <c r="AW1458" s="658"/>
      <c r="AX1458" s="658"/>
      <c r="AY1458" s="658"/>
      <c r="AZ1458" s="658"/>
      <c r="BA1458" s="658"/>
      <c r="BB1458" s="658"/>
      <c r="BC1458" s="658"/>
      <c r="BD1458" s="658"/>
      <c r="BE1458" s="678">
        <v>0</v>
      </c>
      <c r="BF1458" s="417"/>
      <c r="BG1458" s="408"/>
      <c r="BH1458" s="408"/>
      <c r="BI1458" s="408"/>
      <c r="BJ1458" s="408"/>
      <c r="BK1458" s="408"/>
    </row>
    <row r="1459" spans="1:63" s="390" customFormat="1" ht="12.75">
      <c r="A1459" s="411"/>
      <c r="B1459" s="360" t="s">
        <v>371</v>
      </c>
      <c r="C1459" s="676">
        <v>0</v>
      </c>
      <c r="D1459" s="677">
        <v>0</v>
      </c>
      <c r="E1459" s="677">
        <v>0</v>
      </c>
      <c r="F1459" s="677">
        <v>0</v>
      </c>
      <c r="G1459" s="677">
        <v>0</v>
      </c>
      <c r="H1459" s="677">
        <v>0</v>
      </c>
      <c r="I1459" s="677">
        <v>0</v>
      </c>
      <c r="J1459" s="677">
        <v>0</v>
      </c>
      <c r="K1459" s="677">
        <v>0</v>
      </c>
      <c r="L1459" s="677">
        <v>0</v>
      </c>
      <c r="M1459" s="677">
        <v>0</v>
      </c>
      <c r="N1459" s="678">
        <v>0</v>
      </c>
      <c r="O1459" s="657"/>
      <c r="P1459" s="658"/>
      <c r="Q1459" s="658"/>
      <c r="R1459" s="658"/>
      <c r="S1459" s="658"/>
      <c r="T1459" s="658"/>
      <c r="U1459" s="658"/>
      <c r="V1459" s="658"/>
      <c r="W1459" s="658"/>
      <c r="X1459" s="658"/>
      <c r="Y1459" s="658"/>
      <c r="Z1459" s="659"/>
      <c r="AA1459" s="696">
        <v>0.12960366000000001</v>
      </c>
      <c r="AB1459" s="677">
        <v>0</v>
      </c>
      <c r="AC1459" s="677">
        <v>0</v>
      </c>
      <c r="AD1459" s="658">
        <v>0</v>
      </c>
      <c r="AE1459" s="658">
        <v>0</v>
      </c>
      <c r="AF1459" s="658"/>
      <c r="AG1459" s="658"/>
      <c r="AH1459" s="658"/>
      <c r="AI1459" s="658"/>
      <c r="AJ1459" s="658"/>
      <c r="AK1459" s="658"/>
      <c r="AL1459" s="658"/>
      <c r="AM1459" s="658"/>
      <c r="AN1459" s="658">
        <v>0</v>
      </c>
      <c r="AO1459" s="658">
        <v>0</v>
      </c>
      <c r="AP1459" s="658">
        <v>0</v>
      </c>
      <c r="AQ1459" s="658">
        <v>0</v>
      </c>
      <c r="AR1459" s="658">
        <v>0</v>
      </c>
      <c r="AS1459" s="658">
        <v>0</v>
      </c>
      <c r="AT1459" s="658">
        <v>0</v>
      </c>
      <c r="AU1459" s="658">
        <v>0</v>
      </c>
      <c r="AV1459" s="657"/>
      <c r="AW1459" s="658"/>
      <c r="AX1459" s="658"/>
      <c r="AY1459" s="658"/>
      <c r="AZ1459" s="658"/>
      <c r="BA1459" s="658"/>
      <c r="BB1459" s="658"/>
      <c r="BC1459" s="658"/>
      <c r="BD1459" s="658"/>
      <c r="BE1459" s="678">
        <v>0</v>
      </c>
      <c r="BF1459" s="417"/>
      <c r="BG1459" s="408"/>
      <c r="BH1459" s="408"/>
      <c r="BI1459" s="408"/>
      <c r="BJ1459" s="408"/>
      <c r="BK1459" s="408"/>
    </row>
    <row r="1460" spans="1:63" s="390" customFormat="1" ht="12.75">
      <c r="A1460" s="411"/>
      <c r="B1460" s="360" t="s">
        <v>372</v>
      </c>
      <c r="C1460" s="676">
        <v>0</v>
      </c>
      <c r="D1460" s="677">
        <v>0</v>
      </c>
      <c r="E1460" s="677">
        <v>0</v>
      </c>
      <c r="F1460" s="677">
        <v>0</v>
      </c>
      <c r="G1460" s="677">
        <v>0</v>
      </c>
      <c r="H1460" s="677">
        <v>0</v>
      </c>
      <c r="I1460" s="677">
        <v>0</v>
      </c>
      <c r="J1460" s="677">
        <v>0</v>
      </c>
      <c r="K1460" s="677">
        <v>0</v>
      </c>
      <c r="L1460" s="677">
        <v>0</v>
      </c>
      <c r="M1460" s="677">
        <v>0</v>
      </c>
      <c r="N1460" s="678">
        <v>0</v>
      </c>
      <c r="O1460" s="657"/>
      <c r="P1460" s="658"/>
      <c r="Q1460" s="658"/>
      <c r="R1460" s="658"/>
      <c r="S1460" s="658"/>
      <c r="T1460" s="658"/>
      <c r="U1460" s="658"/>
      <c r="V1460" s="658"/>
      <c r="W1460" s="658"/>
      <c r="X1460" s="658"/>
      <c r="Y1460" s="658"/>
      <c r="Z1460" s="659"/>
      <c r="AA1460" s="696"/>
      <c r="AB1460" s="677">
        <v>0</v>
      </c>
      <c r="AC1460" s="677">
        <v>0</v>
      </c>
      <c r="AD1460" s="658">
        <v>0</v>
      </c>
      <c r="AE1460" s="658">
        <v>0</v>
      </c>
      <c r="AF1460" s="658"/>
      <c r="AG1460" s="658"/>
      <c r="AH1460" s="658"/>
      <c r="AI1460" s="658"/>
      <c r="AJ1460" s="658"/>
      <c r="AK1460" s="658"/>
      <c r="AL1460" s="658"/>
      <c r="AM1460" s="658"/>
      <c r="AN1460" s="658">
        <v>0</v>
      </c>
      <c r="AO1460" s="658">
        <v>0</v>
      </c>
      <c r="AP1460" s="658">
        <v>0</v>
      </c>
      <c r="AQ1460" s="658">
        <v>0</v>
      </c>
      <c r="AR1460" s="658">
        <v>0</v>
      </c>
      <c r="AS1460" s="658">
        <v>0</v>
      </c>
      <c r="AT1460" s="658">
        <v>0</v>
      </c>
      <c r="AU1460" s="658">
        <v>0</v>
      </c>
      <c r="AV1460" s="657"/>
      <c r="AW1460" s="658"/>
      <c r="AX1460" s="658"/>
      <c r="AY1460" s="658"/>
      <c r="AZ1460" s="658"/>
      <c r="BA1460" s="658"/>
      <c r="BB1460" s="658"/>
      <c r="BC1460" s="658"/>
      <c r="BD1460" s="658"/>
      <c r="BE1460" s="678">
        <v>0</v>
      </c>
      <c r="BF1460" s="417"/>
      <c r="BG1460" s="408"/>
      <c r="BH1460" s="408"/>
      <c r="BI1460" s="408"/>
      <c r="BJ1460" s="408"/>
      <c r="BK1460" s="408"/>
    </row>
    <row r="1461" spans="1:63" s="390" customFormat="1" ht="12.75">
      <c r="A1461" s="411"/>
      <c r="B1461" s="360" t="s">
        <v>373</v>
      </c>
      <c r="C1461" s="676">
        <v>0</v>
      </c>
      <c r="D1461" s="677">
        <v>0</v>
      </c>
      <c r="E1461" s="677">
        <v>0</v>
      </c>
      <c r="F1461" s="677">
        <v>0</v>
      </c>
      <c r="G1461" s="677">
        <v>0</v>
      </c>
      <c r="H1461" s="677">
        <v>0</v>
      </c>
      <c r="I1461" s="677">
        <v>0</v>
      </c>
      <c r="J1461" s="677">
        <v>0</v>
      </c>
      <c r="K1461" s="677">
        <v>0</v>
      </c>
      <c r="L1461" s="677">
        <v>0</v>
      </c>
      <c r="M1461" s="677">
        <v>0</v>
      </c>
      <c r="N1461" s="678">
        <v>0</v>
      </c>
      <c r="O1461" s="657">
        <v>0</v>
      </c>
      <c r="P1461" s="658">
        <v>0</v>
      </c>
      <c r="Q1461" s="658">
        <v>0</v>
      </c>
      <c r="R1461" s="658">
        <v>0</v>
      </c>
      <c r="S1461" s="658">
        <v>0</v>
      </c>
      <c r="T1461" s="658">
        <v>0</v>
      </c>
      <c r="U1461" s="658">
        <v>0</v>
      </c>
      <c r="V1461" s="658">
        <v>0</v>
      </c>
      <c r="W1461" s="658">
        <v>0</v>
      </c>
      <c r="X1461" s="658">
        <v>0</v>
      </c>
      <c r="Y1461" s="658">
        <v>0</v>
      </c>
      <c r="Z1461" s="659">
        <v>0</v>
      </c>
      <c r="AA1461" s="692">
        <v>0.33272331999999993</v>
      </c>
      <c r="AB1461" s="677">
        <v>0</v>
      </c>
      <c r="AC1461" s="677">
        <v>0</v>
      </c>
      <c r="AD1461" s="658">
        <v>0</v>
      </c>
      <c r="AE1461" s="658">
        <v>0</v>
      </c>
      <c r="AF1461" s="658"/>
      <c r="AG1461" s="658"/>
      <c r="AH1461" s="658"/>
      <c r="AI1461" s="658"/>
      <c r="AJ1461" s="658"/>
      <c r="AK1461" s="658"/>
      <c r="AL1461" s="658"/>
      <c r="AM1461" s="658"/>
      <c r="AN1461" s="658">
        <v>0</v>
      </c>
      <c r="AO1461" s="658">
        <v>0</v>
      </c>
      <c r="AP1461" s="658">
        <v>0</v>
      </c>
      <c r="AQ1461" s="658">
        <v>0</v>
      </c>
      <c r="AR1461" s="658">
        <v>0</v>
      </c>
      <c r="AS1461" s="658">
        <v>0</v>
      </c>
      <c r="AT1461" s="658">
        <v>0</v>
      </c>
      <c r="AU1461" s="658">
        <v>0</v>
      </c>
      <c r="AV1461" s="657">
        <v>0</v>
      </c>
      <c r="AW1461" s="658">
        <v>0</v>
      </c>
      <c r="AX1461" s="658">
        <v>0</v>
      </c>
      <c r="AY1461" s="658">
        <v>0</v>
      </c>
      <c r="AZ1461" s="658">
        <v>0</v>
      </c>
      <c r="BA1461" s="658">
        <v>0</v>
      </c>
      <c r="BB1461" s="658">
        <v>0</v>
      </c>
      <c r="BC1461" s="658">
        <v>0</v>
      </c>
      <c r="BD1461" s="658">
        <v>0</v>
      </c>
      <c r="BE1461" s="678">
        <v>0</v>
      </c>
      <c r="BF1461" s="417"/>
      <c r="BG1461" s="408"/>
      <c r="BH1461" s="408"/>
      <c r="BI1461" s="408"/>
      <c r="BJ1461" s="408"/>
      <c r="BK1461" s="408"/>
    </row>
    <row r="1462" spans="1:63" s="390" customFormat="1" ht="12.75">
      <c r="A1462" s="411"/>
      <c r="B1462" s="360" t="s">
        <v>374</v>
      </c>
      <c r="C1462" s="676">
        <v>0</v>
      </c>
      <c r="D1462" s="677">
        <v>0</v>
      </c>
      <c r="E1462" s="677">
        <v>0</v>
      </c>
      <c r="F1462" s="677">
        <v>0</v>
      </c>
      <c r="G1462" s="677">
        <v>0</v>
      </c>
      <c r="H1462" s="677">
        <v>0</v>
      </c>
      <c r="I1462" s="677">
        <v>0</v>
      </c>
      <c r="J1462" s="677">
        <v>0</v>
      </c>
      <c r="K1462" s="677">
        <v>0</v>
      </c>
      <c r="L1462" s="677">
        <v>0</v>
      </c>
      <c r="M1462" s="677">
        <v>0</v>
      </c>
      <c r="N1462" s="678">
        <v>0</v>
      </c>
      <c r="O1462" s="657"/>
      <c r="P1462" s="658"/>
      <c r="Q1462" s="658"/>
      <c r="R1462" s="658"/>
      <c r="S1462" s="658"/>
      <c r="T1462" s="658"/>
      <c r="U1462" s="658"/>
      <c r="V1462" s="658"/>
      <c r="W1462" s="658"/>
      <c r="X1462" s="658"/>
      <c r="Y1462" s="658"/>
      <c r="Z1462" s="659"/>
      <c r="AA1462" s="696"/>
      <c r="AB1462" s="677">
        <v>0</v>
      </c>
      <c r="AC1462" s="677">
        <v>0</v>
      </c>
      <c r="AD1462" s="658">
        <v>0</v>
      </c>
      <c r="AE1462" s="658">
        <v>0</v>
      </c>
      <c r="AF1462" s="658"/>
      <c r="AG1462" s="658"/>
      <c r="AH1462" s="658"/>
      <c r="AI1462" s="658"/>
      <c r="AJ1462" s="658"/>
      <c r="AK1462" s="658"/>
      <c r="AL1462" s="658"/>
      <c r="AM1462" s="658"/>
      <c r="AN1462" s="658">
        <v>0</v>
      </c>
      <c r="AO1462" s="658">
        <v>0</v>
      </c>
      <c r="AP1462" s="658">
        <v>0</v>
      </c>
      <c r="AQ1462" s="658">
        <v>0</v>
      </c>
      <c r="AR1462" s="658">
        <v>0</v>
      </c>
      <c r="AS1462" s="658">
        <v>0</v>
      </c>
      <c r="AT1462" s="658">
        <v>0</v>
      </c>
      <c r="AU1462" s="658">
        <v>0</v>
      </c>
      <c r="AV1462" s="657"/>
      <c r="AW1462" s="658"/>
      <c r="AX1462" s="658"/>
      <c r="AY1462" s="658"/>
      <c r="AZ1462" s="658"/>
      <c r="BA1462" s="658"/>
      <c r="BB1462" s="658"/>
      <c r="BC1462" s="658"/>
      <c r="BD1462" s="658"/>
      <c r="BE1462" s="678">
        <v>0</v>
      </c>
      <c r="BF1462" s="417"/>
      <c r="BG1462" s="408"/>
      <c r="BH1462" s="408"/>
      <c r="BI1462" s="408"/>
      <c r="BJ1462" s="408"/>
      <c r="BK1462" s="408"/>
    </row>
    <row r="1463" spans="1:63" s="390" customFormat="1" ht="12.75">
      <c r="A1463" s="411"/>
      <c r="B1463" s="360" t="s">
        <v>375</v>
      </c>
      <c r="C1463" s="676">
        <v>0</v>
      </c>
      <c r="D1463" s="677">
        <v>0</v>
      </c>
      <c r="E1463" s="677">
        <v>0</v>
      </c>
      <c r="F1463" s="677">
        <v>0</v>
      </c>
      <c r="G1463" s="677">
        <v>0</v>
      </c>
      <c r="H1463" s="677">
        <v>0</v>
      </c>
      <c r="I1463" s="677">
        <v>0</v>
      </c>
      <c r="J1463" s="677">
        <v>0</v>
      </c>
      <c r="K1463" s="677">
        <v>0</v>
      </c>
      <c r="L1463" s="677">
        <v>0</v>
      </c>
      <c r="M1463" s="677">
        <v>0</v>
      </c>
      <c r="N1463" s="678">
        <v>0</v>
      </c>
      <c r="O1463" s="657"/>
      <c r="P1463" s="658"/>
      <c r="Q1463" s="658"/>
      <c r="R1463" s="658"/>
      <c r="S1463" s="658"/>
      <c r="T1463" s="658"/>
      <c r="U1463" s="658"/>
      <c r="V1463" s="658"/>
      <c r="W1463" s="658"/>
      <c r="X1463" s="658"/>
      <c r="Y1463" s="658"/>
      <c r="Z1463" s="659"/>
      <c r="AA1463" s="696"/>
      <c r="AB1463" s="677">
        <v>0</v>
      </c>
      <c r="AC1463" s="677">
        <v>0</v>
      </c>
      <c r="AD1463" s="658">
        <v>0</v>
      </c>
      <c r="AE1463" s="658">
        <v>0</v>
      </c>
      <c r="AF1463" s="658"/>
      <c r="AG1463" s="658"/>
      <c r="AH1463" s="658"/>
      <c r="AI1463" s="658"/>
      <c r="AJ1463" s="658"/>
      <c r="AK1463" s="658"/>
      <c r="AL1463" s="658"/>
      <c r="AM1463" s="658"/>
      <c r="AN1463" s="658">
        <v>0</v>
      </c>
      <c r="AO1463" s="658">
        <v>0</v>
      </c>
      <c r="AP1463" s="658">
        <v>0</v>
      </c>
      <c r="AQ1463" s="658">
        <v>0</v>
      </c>
      <c r="AR1463" s="658">
        <v>0</v>
      </c>
      <c r="AS1463" s="658">
        <v>0</v>
      </c>
      <c r="AT1463" s="658">
        <v>0</v>
      </c>
      <c r="AU1463" s="658">
        <v>0</v>
      </c>
      <c r="AV1463" s="657"/>
      <c r="AW1463" s="658"/>
      <c r="AX1463" s="658"/>
      <c r="AY1463" s="658"/>
      <c r="AZ1463" s="658"/>
      <c r="BA1463" s="658"/>
      <c r="BB1463" s="658"/>
      <c r="BC1463" s="658"/>
      <c r="BD1463" s="658"/>
      <c r="BE1463" s="678">
        <v>0</v>
      </c>
      <c r="BF1463" s="417"/>
      <c r="BG1463" s="408"/>
      <c r="BH1463" s="408"/>
      <c r="BI1463" s="408"/>
      <c r="BJ1463" s="408"/>
      <c r="BK1463" s="408"/>
    </row>
    <row r="1464" spans="1:63" s="408" customFormat="1" ht="12.75">
      <c r="A1464" s="411"/>
      <c r="B1464" s="360" t="s">
        <v>376</v>
      </c>
      <c r="C1464" s="676">
        <v>0</v>
      </c>
      <c r="D1464" s="677">
        <v>0</v>
      </c>
      <c r="E1464" s="677">
        <v>0</v>
      </c>
      <c r="F1464" s="677">
        <v>0</v>
      </c>
      <c r="G1464" s="677">
        <v>0</v>
      </c>
      <c r="H1464" s="677">
        <v>0</v>
      </c>
      <c r="I1464" s="677">
        <v>0</v>
      </c>
      <c r="J1464" s="677">
        <v>0</v>
      </c>
      <c r="K1464" s="677">
        <v>0</v>
      </c>
      <c r="L1464" s="677">
        <v>0</v>
      </c>
      <c r="M1464" s="677">
        <v>0</v>
      </c>
      <c r="N1464" s="678">
        <v>0</v>
      </c>
      <c r="O1464" s="657"/>
      <c r="P1464" s="658"/>
      <c r="Q1464" s="658"/>
      <c r="R1464" s="658"/>
      <c r="S1464" s="658"/>
      <c r="T1464" s="658"/>
      <c r="U1464" s="658"/>
      <c r="V1464" s="658"/>
      <c r="W1464" s="658"/>
      <c r="X1464" s="658"/>
      <c r="Y1464" s="658"/>
      <c r="Z1464" s="659"/>
      <c r="AA1464" s="697">
        <v>0.33272331999999993</v>
      </c>
      <c r="AB1464" s="677">
        <v>0</v>
      </c>
      <c r="AC1464" s="677">
        <v>0</v>
      </c>
      <c r="AD1464" s="658">
        <v>0</v>
      </c>
      <c r="AE1464" s="658">
        <v>0</v>
      </c>
      <c r="AF1464" s="658"/>
      <c r="AG1464" s="658"/>
      <c r="AH1464" s="658"/>
      <c r="AI1464" s="658"/>
      <c r="AJ1464" s="658"/>
      <c r="AK1464" s="658"/>
      <c r="AL1464" s="658"/>
      <c r="AM1464" s="658"/>
      <c r="AN1464" s="658">
        <v>0</v>
      </c>
      <c r="AO1464" s="658">
        <v>0</v>
      </c>
      <c r="AP1464" s="658">
        <v>0</v>
      </c>
      <c r="AQ1464" s="658">
        <v>0</v>
      </c>
      <c r="AR1464" s="658">
        <v>0</v>
      </c>
      <c r="AS1464" s="658">
        <v>0</v>
      </c>
      <c r="AT1464" s="658">
        <v>0</v>
      </c>
      <c r="AU1464" s="658">
        <v>0</v>
      </c>
      <c r="AV1464" s="657"/>
      <c r="AW1464" s="658"/>
      <c r="AX1464" s="658"/>
      <c r="AY1464" s="658"/>
      <c r="AZ1464" s="658"/>
      <c r="BA1464" s="658"/>
      <c r="BB1464" s="658"/>
      <c r="BC1464" s="658"/>
      <c r="BD1464" s="658"/>
      <c r="BE1464" s="678">
        <v>0</v>
      </c>
      <c r="BF1464" s="417"/>
    </row>
    <row r="1465" spans="1:63" s="390" customFormat="1" ht="12.75">
      <c r="A1465" s="411"/>
      <c r="B1465" s="360" t="s">
        <v>377</v>
      </c>
      <c r="C1465" s="676">
        <v>0</v>
      </c>
      <c r="D1465" s="677">
        <v>0</v>
      </c>
      <c r="E1465" s="677">
        <v>0</v>
      </c>
      <c r="F1465" s="677">
        <v>0</v>
      </c>
      <c r="G1465" s="677">
        <v>0</v>
      </c>
      <c r="H1465" s="677">
        <v>0</v>
      </c>
      <c r="I1465" s="677">
        <v>0</v>
      </c>
      <c r="J1465" s="677">
        <v>0</v>
      </c>
      <c r="K1465" s="677">
        <v>0</v>
      </c>
      <c r="L1465" s="677">
        <v>0</v>
      </c>
      <c r="M1465" s="677">
        <v>0</v>
      </c>
      <c r="N1465" s="678">
        <v>0</v>
      </c>
      <c r="O1465" s="657"/>
      <c r="P1465" s="658"/>
      <c r="Q1465" s="658"/>
      <c r="R1465" s="658"/>
      <c r="S1465" s="658"/>
      <c r="T1465" s="658"/>
      <c r="U1465" s="658"/>
      <c r="V1465" s="658"/>
      <c r="W1465" s="658"/>
      <c r="X1465" s="658"/>
      <c r="Y1465" s="658"/>
      <c r="Z1465" s="659"/>
      <c r="AA1465" s="696"/>
      <c r="AB1465" s="677">
        <v>0</v>
      </c>
      <c r="AC1465" s="677">
        <v>0</v>
      </c>
      <c r="AD1465" s="658">
        <v>0</v>
      </c>
      <c r="AE1465" s="658">
        <v>0</v>
      </c>
      <c r="AF1465" s="658"/>
      <c r="AG1465" s="658"/>
      <c r="AH1465" s="658"/>
      <c r="AI1465" s="658"/>
      <c r="AJ1465" s="658"/>
      <c r="AK1465" s="658"/>
      <c r="AL1465" s="658"/>
      <c r="AM1465" s="658"/>
      <c r="AN1465" s="658">
        <v>0</v>
      </c>
      <c r="AO1465" s="658">
        <v>0</v>
      </c>
      <c r="AP1465" s="658">
        <v>0</v>
      </c>
      <c r="AQ1465" s="658">
        <v>0</v>
      </c>
      <c r="AR1465" s="658">
        <v>0</v>
      </c>
      <c r="AS1465" s="658">
        <v>0</v>
      </c>
      <c r="AT1465" s="658">
        <v>0</v>
      </c>
      <c r="AU1465" s="658">
        <v>0</v>
      </c>
      <c r="AV1465" s="657"/>
      <c r="AW1465" s="658"/>
      <c r="AX1465" s="658"/>
      <c r="AY1465" s="658"/>
      <c r="AZ1465" s="658"/>
      <c r="BA1465" s="658"/>
      <c r="BB1465" s="658"/>
      <c r="BC1465" s="658"/>
      <c r="BD1465" s="658"/>
      <c r="BE1465" s="678">
        <v>0</v>
      </c>
      <c r="BF1465" s="417"/>
      <c r="BG1465" s="408"/>
      <c r="BH1465" s="408"/>
      <c r="BI1465" s="408"/>
      <c r="BJ1465" s="408"/>
      <c r="BK1465" s="408"/>
    </row>
    <row r="1466" spans="1:63" s="390" customFormat="1" ht="12.75">
      <c r="A1466" s="411"/>
      <c r="B1466" s="360" t="s">
        <v>67</v>
      </c>
      <c r="C1466" s="676">
        <v>0</v>
      </c>
      <c r="D1466" s="677">
        <v>0</v>
      </c>
      <c r="E1466" s="677">
        <v>0</v>
      </c>
      <c r="F1466" s="677">
        <v>0</v>
      </c>
      <c r="G1466" s="677">
        <v>0</v>
      </c>
      <c r="H1466" s="677">
        <v>0</v>
      </c>
      <c r="I1466" s="677">
        <v>0</v>
      </c>
      <c r="J1466" s="677">
        <v>0</v>
      </c>
      <c r="K1466" s="677">
        <v>0</v>
      </c>
      <c r="L1466" s="677">
        <v>0</v>
      </c>
      <c r="M1466" s="677">
        <v>0</v>
      </c>
      <c r="N1466" s="678">
        <v>0</v>
      </c>
      <c r="O1466" s="657"/>
      <c r="P1466" s="658"/>
      <c r="Q1466" s="658"/>
      <c r="R1466" s="658"/>
      <c r="S1466" s="658"/>
      <c r="T1466" s="658"/>
      <c r="U1466" s="658"/>
      <c r="V1466" s="658"/>
      <c r="W1466" s="658"/>
      <c r="X1466" s="658"/>
      <c r="Y1466" s="658"/>
      <c r="Z1466" s="659"/>
      <c r="AA1466" s="693"/>
      <c r="AB1466" s="677">
        <v>0</v>
      </c>
      <c r="AC1466" s="677">
        <v>0</v>
      </c>
      <c r="AD1466" s="658">
        <v>0</v>
      </c>
      <c r="AE1466" s="658">
        <v>0</v>
      </c>
      <c r="AF1466" s="658"/>
      <c r="AG1466" s="658"/>
      <c r="AH1466" s="658"/>
      <c r="AI1466" s="658"/>
      <c r="AJ1466" s="658"/>
      <c r="AK1466" s="658"/>
      <c r="AL1466" s="658"/>
      <c r="AM1466" s="658"/>
      <c r="AN1466" s="658">
        <v>0</v>
      </c>
      <c r="AO1466" s="658">
        <v>0</v>
      </c>
      <c r="AP1466" s="658">
        <v>0</v>
      </c>
      <c r="AQ1466" s="658">
        <v>0</v>
      </c>
      <c r="AR1466" s="658">
        <v>0</v>
      </c>
      <c r="AS1466" s="658">
        <v>0</v>
      </c>
      <c r="AT1466" s="658">
        <v>0</v>
      </c>
      <c r="AU1466" s="658">
        <v>0</v>
      </c>
      <c r="AV1466" s="657"/>
      <c r="AW1466" s="658"/>
      <c r="AX1466" s="658"/>
      <c r="AY1466" s="658"/>
      <c r="AZ1466" s="658"/>
      <c r="BA1466" s="658"/>
      <c r="BB1466" s="658"/>
      <c r="BC1466" s="658"/>
      <c r="BD1466" s="658"/>
      <c r="BE1466" s="678">
        <v>0</v>
      </c>
      <c r="BF1466" s="417"/>
      <c r="BG1466" s="408"/>
      <c r="BH1466" s="408"/>
      <c r="BI1466" s="408"/>
      <c r="BJ1466" s="408"/>
      <c r="BK1466" s="408"/>
    </row>
    <row r="1467" spans="1:63" s="416" customFormat="1" ht="38.25">
      <c r="A1467" s="411">
        <v>60</v>
      </c>
      <c r="B1467" s="695" t="s">
        <v>135</v>
      </c>
      <c r="C1467" s="657">
        <v>0</v>
      </c>
      <c r="D1467" s="658">
        <v>0</v>
      </c>
      <c r="E1467" s="658">
        <v>0</v>
      </c>
      <c r="F1467" s="658">
        <v>0</v>
      </c>
      <c r="G1467" s="658">
        <v>1.4140000000000001</v>
      </c>
      <c r="H1467" s="658">
        <v>0.1</v>
      </c>
      <c r="I1467" s="658">
        <v>0</v>
      </c>
      <c r="J1467" s="658">
        <v>0</v>
      </c>
      <c r="K1467" s="658">
        <v>0</v>
      </c>
      <c r="L1467" s="658">
        <v>0</v>
      </c>
      <c r="M1467" s="658">
        <v>1.4140000000000001</v>
      </c>
      <c r="N1467" s="659">
        <v>0.1</v>
      </c>
      <c r="O1467" s="689">
        <v>0</v>
      </c>
      <c r="P1467" s="690">
        <v>0</v>
      </c>
      <c r="Q1467" s="690">
        <v>0</v>
      </c>
      <c r="R1467" s="690">
        <v>0</v>
      </c>
      <c r="S1467" s="690">
        <v>0</v>
      </c>
      <c r="T1467" s="690">
        <v>0</v>
      </c>
      <c r="U1467" s="690">
        <v>0</v>
      </c>
      <c r="V1467" s="690">
        <v>0</v>
      </c>
      <c r="W1467" s="690">
        <v>0</v>
      </c>
      <c r="X1467" s="690">
        <v>0</v>
      </c>
      <c r="Y1467" s="690">
        <v>0</v>
      </c>
      <c r="Z1467" s="691">
        <v>0</v>
      </c>
      <c r="AA1467" s="674">
        <v>41.764013059999996</v>
      </c>
      <c r="AB1467" s="677">
        <v>0</v>
      </c>
      <c r="AC1467" s="677">
        <v>0</v>
      </c>
      <c r="AD1467" s="690">
        <v>0</v>
      </c>
      <c r="AE1467" s="690">
        <v>0</v>
      </c>
      <c r="AF1467" s="690"/>
      <c r="AG1467" s="690"/>
      <c r="AH1467" s="690"/>
      <c r="AI1467" s="690"/>
      <c r="AJ1467" s="690"/>
      <c r="AK1467" s="690"/>
      <c r="AL1467" s="690"/>
      <c r="AM1467" s="690"/>
      <c r="AN1467" s="690">
        <v>1.4140000000000001</v>
      </c>
      <c r="AO1467" s="690">
        <v>0.1</v>
      </c>
      <c r="AP1467" s="690">
        <v>0</v>
      </c>
      <c r="AQ1467" s="690">
        <v>0</v>
      </c>
      <c r="AR1467" s="690">
        <v>0</v>
      </c>
      <c r="AS1467" s="690">
        <v>0</v>
      </c>
      <c r="AT1467" s="690">
        <v>1.4140000000000001</v>
      </c>
      <c r="AU1467" s="690">
        <v>0.1</v>
      </c>
      <c r="AV1467" s="657">
        <v>0.2012602</v>
      </c>
      <c r="AW1467" s="658">
        <v>0</v>
      </c>
      <c r="AX1467" s="658">
        <v>0</v>
      </c>
      <c r="AY1467" s="658">
        <v>0</v>
      </c>
      <c r="AZ1467" s="658">
        <v>0</v>
      </c>
      <c r="BA1467" s="658">
        <v>0</v>
      </c>
      <c r="BB1467" s="658">
        <v>41.562752860000003</v>
      </c>
      <c r="BC1467" s="658">
        <v>0</v>
      </c>
      <c r="BD1467" s="658">
        <v>0</v>
      </c>
      <c r="BE1467" s="673">
        <v>41.764013059999996</v>
      </c>
      <c r="BF1467" s="417"/>
    </row>
    <row r="1468" spans="1:63" s="390" customFormat="1" ht="12.75">
      <c r="A1468" s="410"/>
      <c r="B1468" s="360" t="s">
        <v>361</v>
      </c>
      <c r="C1468" s="676">
        <v>0</v>
      </c>
      <c r="D1468" s="677">
        <v>0</v>
      </c>
      <c r="E1468" s="677">
        <v>0</v>
      </c>
      <c r="F1468" s="677">
        <v>0</v>
      </c>
      <c r="G1468" s="677">
        <v>1.4140000000000001</v>
      </c>
      <c r="H1468" s="677">
        <v>0.1</v>
      </c>
      <c r="I1468" s="677">
        <v>0</v>
      </c>
      <c r="J1468" s="677">
        <v>0</v>
      </c>
      <c r="K1468" s="677">
        <v>0</v>
      </c>
      <c r="L1468" s="677">
        <v>0</v>
      </c>
      <c r="M1468" s="677">
        <v>1.4140000000000001</v>
      </c>
      <c r="N1468" s="678">
        <v>0.1</v>
      </c>
      <c r="O1468" s="657">
        <v>0</v>
      </c>
      <c r="P1468" s="658">
        <v>0</v>
      </c>
      <c r="Q1468" s="658">
        <v>0</v>
      </c>
      <c r="R1468" s="658">
        <v>0</v>
      </c>
      <c r="S1468" s="658">
        <v>0</v>
      </c>
      <c r="T1468" s="658">
        <v>0</v>
      </c>
      <c r="U1468" s="658">
        <v>0</v>
      </c>
      <c r="V1468" s="658">
        <v>0</v>
      </c>
      <c r="W1468" s="658">
        <v>0</v>
      </c>
      <c r="X1468" s="658">
        <v>0</v>
      </c>
      <c r="Y1468" s="658">
        <v>0</v>
      </c>
      <c r="Z1468" s="659">
        <v>0</v>
      </c>
      <c r="AA1468" s="679">
        <v>41.764013059999996</v>
      </c>
      <c r="AB1468" s="677">
        <v>0</v>
      </c>
      <c r="AC1468" s="677">
        <v>0</v>
      </c>
      <c r="AD1468" s="658">
        <v>0</v>
      </c>
      <c r="AE1468" s="658">
        <v>0</v>
      </c>
      <c r="AF1468" s="658"/>
      <c r="AG1468" s="658"/>
      <c r="AH1468" s="658"/>
      <c r="AI1468" s="658"/>
      <c r="AJ1468" s="658"/>
      <c r="AK1468" s="658"/>
      <c r="AL1468" s="658"/>
      <c r="AM1468" s="658"/>
      <c r="AN1468" s="658">
        <v>1.4140000000000001</v>
      </c>
      <c r="AO1468" s="658">
        <v>0.1</v>
      </c>
      <c r="AP1468" s="658">
        <v>0</v>
      </c>
      <c r="AQ1468" s="658">
        <v>0</v>
      </c>
      <c r="AR1468" s="658">
        <v>0</v>
      </c>
      <c r="AS1468" s="658">
        <v>0</v>
      </c>
      <c r="AT1468" s="658">
        <v>1.4140000000000001</v>
      </c>
      <c r="AU1468" s="658">
        <v>0.1</v>
      </c>
      <c r="AV1468" s="676">
        <v>0.2012602</v>
      </c>
      <c r="AW1468" s="677">
        <v>0</v>
      </c>
      <c r="AX1468" s="677">
        <v>0</v>
      </c>
      <c r="AY1468" s="677">
        <v>0</v>
      </c>
      <c r="AZ1468" s="677">
        <v>0</v>
      </c>
      <c r="BA1468" s="677">
        <v>0</v>
      </c>
      <c r="BB1468" s="677">
        <v>41.562752860000003</v>
      </c>
      <c r="BC1468" s="677">
        <v>0</v>
      </c>
      <c r="BD1468" s="677">
        <v>0</v>
      </c>
      <c r="BE1468" s="678">
        <v>41.764013059999996</v>
      </c>
      <c r="BF1468" s="417"/>
      <c r="BG1468" s="408"/>
      <c r="BH1468" s="408"/>
      <c r="BI1468" s="408"/>
      <c r="BJ1468" s="408"/>
      <c r="BK1468" s="408"/>
    </row>
    <row r="1469" spans="1:63" s="390" customFormat="1" ht="12.75">
      <c r="A1469" s="410"/>
      <c r="B1469" s="360" t="s">
        <v>362</v>
      </c>
      <c r="C1469" s="676">
        <v>0</v>
      </c>
      <c r="D1469" s="677">
        <v>0</v>
      </c>
      <c r="E1469" s="677">
        <v>0</v>
      </c>
      <c r="F1469" s="677">
        <v>0</v>
      </c>
      <c r="G1469" s="677">
        <v>1.4140000000000001</v>
      </c>
      <c r="H1469" s="677">
        <v>0</v>
      </c>
      <c r="I1469" s="677">
        <v>0</v>
      </c>
      <c r="J1469" s="677">
        <v>0</v>
      </c>
      <c r="K1469" s="677">
        <v>0</v>
      </c>
      <c r="L1469" s="677">
        <v>0</v>
      </c>
      <c r="M1469" s="677">
        <v>1.4140000000000001</v>
      </c>
      <c r="N1469" s="678">
        <v>0</v>
      </c>
      <c r="O1469" s="657">
        <v>0</v>
      </c>
      <c r="P1469" s="658">
        <v>0</v>
      </c>
      <c r="Q1469" s="658">
        <v>0</v>
      </c>
      <c r="R1469" s="658">
        <v>0</v>
      </c>
      <c r="S1469" s="658">
        <v>0</v>
      </c>
      <c r="T1469" s="658">
        <v>0</v>
      </c>
      <c r="U1469" s="658">
        <v>0</v>
      </c>
      <c r="V1469" s="658">
        <v>0</v>
      </c>
      <c r="W1469" s="658">
        <v>0</v>
      </c>
      <c r="X1469" s="658">
        <v>0</v>
      </c>
      <c r="Y1469" s="658">
        <v>0</v>
      </c>
      <c r="Z1469" s="659">
        <v>0</v>
      </c>
      <c r="AA1469" s="679">
        <v>28.679427130000001</v>
      </c>
      <c r="AB1469" s="677">
        <v>0</v>
      </c>
      <c r="AC1469" s="677">
        <v>0</v>
      </c>
      <c r="AD1469" s="658">
        <v>0</v>
      </c>
      <c r="AE1469" s="658">
        <v>0</v>
      </c>
      <c r="AF1469" s="658"/>
      <c r="AG1469" s="658"/>
      <c r="AH1469" s="658"/>
      <c r="AI1469" s="658"/>
      <c r="AJ1469" s="658"/>
      <c r="AK1469" s="658"/>
      <c r="AL1469" s="658"/>
      <c r="AM1469" s="658"/>
      <c r="AN1469" s="658">
        <v>1.4140000000000001</v>
      </c>
      <c r="AO1469" s="658">
        <v>0</v>
      </c>
      <c r="AP1469" s="658">
        <v>0</v>
      </c>
      <c r="AQ1469" s="658">
        <v>0</v>
      </c>
      <c r="AR1469" s="658">
        <v>0</v>
      </c>
      <c r="AS1469" s="658">
        <v>0</v>
      </c>
      <c r="AT1469" s="658">
        <v>1.4140000000000001</v>
      </c>
      <c r="AU1469" s="658">
        <v>0</v>
      </c>
      <c r="AV1469" s="676">
        <v>0.2012602</v>
      </c>
      <c r="AW1469" s="677">
        <v>0</v>
      </c>
      <c r="AX1469" s="677">
        <v>0</v>
      </c>
      <c r="AY1469" s="677">
        <v>0</v>
      </c>
      <c r="AZ1469" s="677">
        <v>0</v>
      </c>
      <c r="BA1469" s="677">
        <v>0</v>
      </c>
      <c r="BB1469" s="677">
        <v>28.47816693</v>
      </c>
      <c r="BC1469" s="677">
        <v>0</v>
      </c>
      <c r="BD1469" s="677">
        <v>0</v>
      </c>
      <c r="BE1469" s="678">
        <v>28.679427130000001</v>
      </c>
      <c r="BF1469" s="417"/>
      <c r="BG1469" s="408"/>
      <c r="BH1469" s="408"/>
      <c r="BI1469" s="408"/>
      <c r="BJ1469" s="408"/>
      <c r="BK1469" s="408"/>
    </row>
    <row r="1470" spans="1:63" s="412" customFormat="1" ht="12.75">
      <c r="A1470" s="410"/>
      <c r="B1470" s="360" t="s">
        <v>363</v>
      </c>
      <c r="C1470" s="676">
        <v>0</v>
      </c>
      <c r="D1470" s="677">
        <v>0</v>
      </c>
      <c r="E1470" s="677">
        <v>0</v>
      </c>
      <c r="F1470" s="677">
        <v>0</v>
      </c>
      <c r="G1470" s="677">
        <v>1.4140000000000001</v>
      </c>
      <c r="H1470" s="677">
        <v>0</v>
      </c>
      <c r="I1470" s="677">
        <v>0</v>
      </c>
      <c r="J1470" s="677">
        <v>0</v>
      </c>
      <c r="K1470" s="677">
        <v>0</v>
      </c>
      <c r="L1470" s="677">
        <v>0</v>
      </c>
      <c r="M1470" s="677">
        <v>1.4140000000000001</v>
      </c>
      <c r="N1470" s="678">
        <v>0</v>
      </c>
      <c r="O1470" s="657">
        <v>0</v>
      </c>
      <c r="P1470" s="658">
        <v>0</v>
      </c>
      <c r="Q1470" s="658">
        <v>0</v>
      </c>
      <c r="R1470" s="658">
        <v>0</v>
      </c>
      <c r="S1470" s="658">
        <v>0</v>
      </c>
      <c r="T1470" s="658">
        <v>0</v>
      </c>
      <c r="U1470" s="658">
        <v>0</v>
      </c>
      <c r="V1470" s="658">
        <v>0</v>
      </c>
      <c r="W1470" s="658">
        <v>0</v>
      </c>
      <c r="X1470" s="658">
        <v>0</v>
      </c>
      <c r="Y1470" s="658">
        <v>0</v>
      </c>
      <c r="Z1470" s="659">
        <v>0</v>
      </c>
      <c r="AA1470" s="679">
        <v>28.679427130000001</v>
      </c>
      <c r="AB1470" s="677">
        <v>0</v>
      </c>
      <c r="AC1470" s="677">
        <v>0</v>
      </c>
      <c r="AD1470" s="658">
        <v>0</v>
      </c>
      <c r="AE1470" s="658">
        <v>0</v>
      </c>
      <c r="AF1470" s="658"/>
      <c r="AG1470" s="658"/>
      <c r="AH1470" s="658"/>
      <c r="AI1470" s="658"/>
      <c r="AJ1470" s="658"/>
      <c r="AK1470" s="658"/>
      <c r="AL1470" s="658"/>
      <c r="AM1470" s="658"/>
      <c r="AN1470" s="658">
        <v>1.4140000000000001</v>
      </c>
      <c r="AO1470" s="658">
        <v>0</v>
      </c>
      <c r="AP1470" s="658">
        <v>0</v>
      </c>
      <c r="AQ1470" s="658">
        <v>0</v>
      </c>
      <c r="AR1470" s="658">
        <v>0</v>
      </c>
      <c r="AS1470" s="658">
        <v>0</v>
      </c>
      <c r="AT1470" s="658">
        <v>1.4140000000000001</v>
      </c>
      <c r="AU1470" s="658">
        <v>0</v>
      </c>
      <c r="AV1470" s="676">
        <v>0.2012602</v>
      </c>
      <c r="AW1470" s="677">
        <v>0</v>
      </c>
      <c r="AX1470" s="677">
        <v>0</v>
      </c>
      <c r="AY1470" s="677">
        <v>0</v>
      </c>
      <c r="AZ1470" s="677">
        <v>0</v>
      </c>
      <c r="BA1470" s="677">
        <v>0</v>
      </c>
      <c r="BB1470" s="677">
        <v>28.47816693</v>
      </c>
      <c r="BC1470" s="677">
        <v>0</v>
      </c>
      <c r="BD1470" s="677">
        <v>0</v>
      </c>
      <c r="BE1470" s="678">
        <v>28.679427130000001</v>
      </c>
      <c r="BF1470" s="417"/>
      <c r="BG1470" s="408"/>
      <c r="BH1470" s="408"/>
      <c r="BI1470" s="408"/>
      <c r="BJ1470" s="408"/>
      <c r="BK1470" s="408"/>
    </row>
    <row r="1471" spans="1:63" s="390" customFormat="1" ht="12.75">
      <c r="A1471" s="410"/>
      <c r="B1471" s="360" t="s">
        <v>364</v>
      </c>
      <c r="C1471" s="676">
        <v>0</v>
      </c>
      <c r="D1471" s="677">
        <v>0</v>
      </c>
      <c r="E1471" s="677">
        <v>0</v>
      </c>
      <c r="F1471" s="677">
        <v>0</v>
      </c>
      <c r="G1471" s="677">
        <v>0</v>
      </c>
      <c r="H1471" s="677">
        <v>0</v>
      </c>
      <c r="I1471" s="677">
        <v>0</v>
      </c>
      <c r="J1471" s="677">
        <v>0</v>
      </c>
      <c r="K1471" s="677">
        <v>0</v>
      </c>
      <c r="L1471" s="677">
        <v>0</v>
      </c>
      <c r="M1471" s="677">
        <v>0</v>
      </c>
      <c r="N1471" s="678">
        <v>0</v>
      </c>
      <c r="O1471" s="657"/>
      <c r="P1471" s="658"/>
      <c r="Q1471" s="658"/>
      <c r="R1471" s="658"/>
      <c r="S1471" s="658"/>
      <c r="T1471" s="658"/>
      <c r="U1471" s="658"/>
      <c r="V1471" s="658"/>
      <c r="W1471" s="658"/>
      <c r="X1471" s="658"/>
      <c r="Y1471" s="658"/>
      <c r="Z1471" s="659"/>
      <c r="AA1471" s="679">
        <v>0</v>
      </c>
      <c r="AB1471" s="677">
        <v>0</v>
      </c>
      <c r="AC1471" s="677">
        <v>0</v>
      </c>
      <c r="AD1471" s="658">
        <v>0</v>
      </c>
      <c r="AE1471" s="658">
        <v>0</v>
      </c>
      <c r="AF1471" s="658"/>
      <c r="AG1471" s="658"/>
      <c r="AH1471" s="658"/>
      <c r="AI1471" s="658"/>
      <c r="AJ1471" s="658"/>
      <c r="AK1471" s="658"/>
      <c r="AL1471" s="658"/>
      <c r="AM1471" s="658"/>
      <c r="AN1471" s="658">
        <v>0</v>
      </c>
      <c r="AO1471" s="658">
        <v>0</v>
      </c>
      <c r="AP1471" s="658">
        <v>0</v>
      </c>
      <c r="AQ1471" s="658">
        <v>0</v>
      </c>
      <c r="AR1471" s="658">
        <v>0</v>
      </c>
      <c r="AS1471" s="658">
        <v>0</v>
      </c>
      <c r="AT1471" s="658">
        <v>0</v>
      </c>
      <c r="AU1471" s="658">
        <v>0</v>
      </c>
      <c r="AV1471" s="676"/>
      <c r="AW1471" s="677"/>
      <c r="AX1471" s="677"/>
      <c r="AY1471" s="677"/>
      <c r="AZ1471" s="677"/>
      <c r="BA1471" s="677"/>
      <c r="BB1471" s="677"/>
      <c r="BC1471" s="677"/>
      <c r="BD1471" s="677"/>
      <c r="BE1471" s="678">
        <v>0</v>
      </c>
      <c r="BF1471" s="417"/>
      <c r="BG1471" s="408"/>
      <c r="BH1471" s="408"/>
      <c r="BI1471" s="408"/>
      <c r="BJ1471" s="408"/>
      <c r="BK1471" s="408"/>
    </row>
    <row r="1472" spans="1:63" s="390" customFormat="1" ht="12.75">
      <c r="A1472" s="410"/>
      <c r="B1472" s="360" t="s">
        <v>365</v>
      </c>
      <c r="C1472" s="676">
        <v>0</v>
      </c>
      <c r="D1472" s="677">
        <v>0</v>
      </c>
      <c r="E1472" s="677">
        <v>0</v>
      </c>
      <c r="F1472" s="677">
        <v>0</v>
      </c>
      <c r="G1472" s="677">
        <v>0</v>
      </c>
      <c r="H1472" s="677">
        <v>0</v>
      </c>
      <c r="I1472" s="677">
        <v>0</v>
      </c>
      <c r="J1472" s="677">
        <v>0</v>
      </c>
      <c r="K1472" s="677">
        <v>0</v>
      </c>
      <c r="L1472" s="677">
        <v>0</v>
      </c>
      <c r="M1472" s="677">
        <v>0</v>
      </c>
      <c r="N1472" s="678">
        <v>0</v>
      </c>
      <c r="O1472" s="657"/>
      <c r="P1472" s="658"/>
      <c r="Q1472" s="658"/>
      <c r="R1472" s="658"/>
      <c r="S1472" s="658"/>
      <c r="T1472" s="658"/>
      <c r="U1472" s="658"/>
      <c r="V1472" s="658"/>
      <c r="W1472" s="658"/>
      <c r="X1472" s="658"/>
      <c r="Y1472" s="658"/>
      <c r="Z1472" s="659"/>
      <c r="AA1472" s="679">
        <v>0</v>
      </c>
      <c r="AB1472" s="677">
        <v>0</v>
      </c>
      <c r="AC1472" s="677">
        <v>0</v>
      </c>
      <c r="AD1472" s="658">
        <v>0</v>
      </c>
      <c r="AE1472" s="658">
        <v>0</v>
      </c>
      <c r="AF1472" s="658"/>
      <c r="AG1472" s="658"/>
      <c r="AH1472" s="658"/>
      <c r="AI1472" s="658"/>
      <c r="AJ1472" s="658"/>
      <c r="AK1472" s="658"/>
      <c r="AL1472" s="658"/>
      <c r="AM1472" s="658"/>
      <c r="AN1472" s="658">
        <v>0</v>
      </c>
      <c r="AO1472" s="658">
        <v>0</v>
      </c>
      <c r="AP1472" s="658">
        <v>0</v>
      </c>
      <c r="AQ1472" s="658">
        <v>0</v>
      </c>
      <c r="AR1472" s="658">
        <v>0</v>
      </c>
      <c r="AS1472" s="658">
        <v>0</v>
      </c>
      <c r="AT1472" s="658">
        <v>0</v>
      </c>
      <c r="AU1472" s="658">
        <v>0</v>
      </c>
      <c r="AV1472" s="676"/>
      <c r="AW1472" s="677"/>
      <c r="AX1472" s="677"/>
      <c r="AY1472" s="677"/>
      <c r="AZ1472" s="677"/>
      <c r="BA1472" s="677"/>
      <c r="BB1472" s="677"/>
      <c r="BC1472" s="677"/>
      <c r="BD1472" s="677"/>
      <c r="BE1472" s="678">
        <v>0</v>
      </c>
      <c r="BF1472" s="417"/>
      <c r="BG1472" s="408"/>
      <c r="BH1472" s="408"/>
      <c r="BI1472" s="408"/>
      <c r="BJ1472" s="408"/>
      <c r="BK1472" s="408"/>
    </row>
    <row r="1473" spans="1:63" s="390" customFormat="1" ht="12.75">
      <c r="A1473" s="410"/>
      <c r="B1473" s="360" t="s">
        <v>366</v>
      </c>
      <c r="C1473" s="676">
        <v>0</v>
      </c>
      <c r="D1473" s="677">
        <v>0</v>
      </c>
      <c r="E1473" s="677">
        <v>0</v>
      </c>
      <c r="F1473" s="677">
        <v>0</v>
      </c>
      <c r="G1473" s="677">
        <v>1.4140000000000001</v>
      </c>
      <c r="H1473" s="677">
        <v>0</v>
      </c>
      <c r="I1473" s="677">
        <v>0</v>
      </c>
      <c r="J1473" s="677">
        <v>0</v>
      </c>
      <c r="K1473" s="677">
        <v>0</v>
      </c>
      <c r="L1473" s="677">
        <v>0</v>
      </c>
      <c r="M1473" s="677">
        <v>1.4140000000000001</v>
      </c>
      <c r="N1473" s="678">
        <v>0</v>
      </c>
      <c r="O1473" s="657"/>
      <c r="P1473" s="658"/>
      <c r="Q1473" s="658"/>
      <c r="R1473" s="658"/>
      <c r="S1473" s="658"/>
      <c r="T1473" s="658"/>
      <c r="U1473" s="658"/>
      <c r="V1473" s="658"/>
      <c r="W1473" s="658"/>
      <c r="X1473" s="658"/>
      <c r="Y1473" s="658"/>
      <c r="Z1473" s="659"/>
      <c r="AA1473" s="679">
        <v>28.4006747</v>
      </c>
      <c r="AB1473" s="677">
        <v>0</v>
      </c>
      <c r="AC1473" s="677">
        <v>0</v>
      </c>
      <c r="AD1473" s="658">
        <v>0</v>
      </c>
      <c r="AE1473" s="658">
        <v>0</v>
      </c>
      <c r="AF1473" s="658"/>
      <c r="AG1473" s="658"/>
      <c r="AH1473" s="658"/>
      <c r="AI1473" s="658"/>
      <c r="AJ1473" s="658"/>
      <c r="AK1473" s="658"/>
      <c r="AL1473" s="658"/>
      <c r="AM1473" s="658"/>
      <c r="AN1473" s="658">
        <v>1.4140000000000001</v>
      </c>
      <c r="AO1473" s="658">
        <v>0</v>
      </c>
      <c r="AP1473" s="658">
        <v>0</v>
      </c>
      <c r="AQ1473" s="658">
        <v>0</v>
      </c>
      <c r="AR1473" s="658">
        <v>0</v>
      </c>
      <c r="AS1473" s="658">
        <v>0</v>
      </c>
      <c r="AT1473" s="658">
        <v>1.4140000000000001</v>
      </c>
      <c r="AU1473" s="658">
        <v>0</v>
      </c>
      <c r="AV1473" s="676"/>
      <c r="AW1473" s="677"/>
      <c r="AX1473" s="677"/>
      <c r="AY1473" s="677"/>
      <c r="AZ1473" s="677"/>
      <c r="BA1473" s="677"/>
      <c r="BB1473" s="677">
        <v>28.4006747</v>
      </c>
      <c r="BC1473" s="677"/>
      <c r="BD1473" s="677"/>
      <c r="BE1473" s="678">
        <v>28.4006747</v>
      </c>
      <c r="BF1473" s="417"/>
      <c r="BG1473" s="408"/>
      <c r="BH1473" s="408"/>
      <c r="BI1473" s="408"/>
      <c r="BJ1473" s="408"/>
      <c r="BK1473" s="408"/>
    </row>
    <row r="1474" spans="1:63" s="408" customFormat="1" ht="12.75">
      <c r="A1474" s="410"/>
      <c r="B1474" s="360" t="s">
        <v>367</v>
      </c>
      <c r="C1474" s="676">
        <v>0</v>
      </c>
      <c r="D1474" s="677">
        <v>0</v>
      </c>
      <c r="E1474" s="677">
        <v>0</v>
      </c>
      <c r="F1474" s="677">
        <v>0</v>
      </c>
      <c r="G1474" s="677">
        <v>0</v>
      </c>
      <c r="H1474" s="677">
        <v>0</v>
      </c>
      <c r="I1474" s="677">
        <v>0</v>
      </c>
      <c r="J1474" s="677">
        <v>0</v>
      </c>
      <c r="K1474" s="677">
        <v>0</v>
      </c>
      <c r="L1474" s="677">
        <v>0</v>
      </c>
      <c r="M1474" s="677">
        <v>0</v>
      </c>
      <c r="N1474" s="678">
        <v>0</v>
      </c>
      <c r="O1474" s="657"/>
      <c r="P1474" s="658"/>
      <c r="Q1474" s="658"/>
      <c r="R1474" s="658"/>
      <c r="S1474" s="658"/>
      <c r="T1474" s="658"/>
      <c r="U1474" s="658"/>
      <c r="V1474" s="658"/>
      <c r="W1474" s="658"/>
      <c r="X1474" s="658"/>
      <c r="Y1474" s="658"/>
      <c r="Z1474" s="659"/>
      <c r="AA1474" s="679">
        <v>0.27875243</v>
      </c>
      <c r="AB1474" s="677">
        <v>0</v>
      </c>
      <c r="AC1474" s="677">
        <v>0</v>
      </c>
      <c r="AD1474" s="658">
        <v>0</v>
      </c>
      <c r="AE1474" s="658">
        <v>0</v>
      </c>
      <c r="AF1474" s="658"/>
      <c r="AG1474" s="658"/>
      <c r="AH1474" s="658"/>
      <c r="AI1474" s="658"/>
      <c r="AJ1474" s="658"/>
      <c r="AK1474" s="658"/>
      <c r="AL1474" s="658"/>
      <c r="AM1474" s="658"/>
      <c r="AN1474" s="658">
        <v>0</v>
      </c>
      <c r="AO1474" s="658">
        <v>0</v>
      </c>
      <c r="AP1474" s="658">
        <v>0</v>
      </c>
      <c r="AQ1474" s="658">
        <v>0</v>
      </c>
      <c r="AR1474" s="658">
        <v>0</v>
      </c>
      <c r="AS1474" s="658">
        <v>0</v>
      </c>
      <c r="AT1474" s="658">
        <v>0</v>
      </c>
      <c r="AU1474" s="658">
        <v>0</v>
      </c>
      <c r="AV1474" s="676">
        <v>0.2012602</v>
      </c>
      <c r="AW1474" s="677"/>
      <c r="AX1474" s="677"/>
      <c r="AY1474" s="677"/>
      <c r="AZ1474" s="677"/>
      <c r="BA1474" s="677"/>
      <c r="BB1474" s="677">
        <v>7.7492229999999995E-2</v>
      </c>
      <c r="BC1474" s="677"/>
      <c r="BD1474" s="677"/>
      <c r="BE1474" s="678">
        <v>0.27875243</v>
      </c>
      <c r="BF1474" s="417"/>
    </row>
    <row r="1475" spans="1:63" s="412" customFormat="1" ht="12.75">
      <c r="A1475" s="410"/>
      <c r="B1475" s="360" t="s">
        <v>368</v>
      </c>
      <c r="C1475" s="676">
        <v>0</v>
      </c>
      <c r="D1475" s="677">
        <v>0</v>
      </c>
      <c r="E1475" s="677">
        <v>0</v>
      </c>
      <c r="F1475" s="677">
        <v>0</v>
      </c>
      <c r="G1475" s="677">
        <v>0</v>
      </c>
      <c r="H1475" s="677">
        <v>0</v>
      </c>
      <c r="I1475" s="677">
        <v>0</v>
      </c>
      <c r="J1475" s="677">
        <v>0</v>
      </c>
      <c r="K1475" s="677">
        <v>0</v>
      </c>
      <c r="L1475" s="677">
        <v>0</v>
      </c>
      <c r="M1475" s="677">
        <v>0</v>
      </c>
      <c r="N1475" s="678">
        <v>0</v>
      </c>
      <c r="O1475" s="657">
        <v>0</v>
      </c>
      <c r="P1475" s="658">
        <v>0</v>
      </c>
      <c r="Q1475" s="658">
        <v>0</v>
      </c>
      <c r="R1475" s="658">
        <v>0</v>
      </c>
      <c r="S1475" s="658">
        <v>0</v>
      </c>
      <c r="T1475" s="658">
        <v>0</v>
      </c>
      <c r="U1475" s="658">
        <v>0</v>
      </c>
      <c r="V1475" s="658">
        <v>0</v>
      </c>
      <c r="W1475" s="658">
        <v>0</v>
      </c>
      <c r="X1475" s="658">
        <v>0</v>
      </c>
      <c r="Y1475" s="658">
        <v>0</v>
      </c>
      <c r="Z1475" s="659">
        <v>0</v>
      </c>
      <c r="AA1475" s="679">
        <v>0</v>
      </c>
      <c r="AB1475" s="677">
        <v>0</v>
      </c>
      <c r="AC1475" s="677">
        <v>0</v>
      </c>
      <c r="AD1475" s="658">
        <v>0</v>
      </c>
      <c r="AE1475" s="658">
        <v>0</v>
      </c>
      <c r="AF1475" s="658"/>
      <c r="AG1475" s="658"/>
      <c r="AH1475" s="658"/>
      <c r="AI1475" s="658"/>
      <c r="AJ1475" s="658"/>
      <c r="AK1475" s="658"/>
      <c r="AL1475" s="658"/>
      <c r="AM1475" s="658"/>
      <c r="AN1475" s="658">
        <v>0</v>
      </c>
      <c r="AO1475" s="658">
        <v>0</v>
      </c>
      <c r="AP1475" s="658">
        <v>0</v>
      </c>
      <c r="AQ1475" s="658">
        <v>0</v>
      </c>
      <c r="AR1475" s="658">
        <v>0</v>
      </c>
      <c r="AS1475" s="658">
        <v>0</v>
      </c>
      <c r="AT1475" s="658">
        <v>0</v>
      </c>
      <c r="AU1475" s="658">
        <v>0</v>
      </c>
      <c r="AV1475" s="676">
        <v>0</v>
      </c>
      <c r="AW1475" s="677">
        <v>0</v>
      </c>
      <c r="AX1475" s="677">
        <v>0</v>
      </c>
      <c r="AY1475" s="677">
        <v>0</v>
      </c>
      <c r="AZ1475" s="677">
        <v>0</v>
      </c>
      <c r="BA1475" s="677">
        <v>0</v>
      </c>
      <c r="BB1475" s="677">
        <v>0</v>
      </c>
      <c r="BC1475" s="677">
        <v>0</v>
      </c>
      <c r="BD1475" s="677">
        <v>0</v>
      </c>
      <c r="BE1475" s="678">
        <v>0</v>
      </c>
      <c r="BF1475" s="417"/>
      <c r="BG1475" s="408"/>
      <c r="BH1475" s="408"/>
      <c r="BI1475" s="408"/>
      <c r="BJ1475" s="408"/>
      <c r="BK1475" s="408"/>
    </row>
    <row r="1476" spans="1:63" s="390" customFormat="1" ht="12.75">
      <c r="A1476" s="410"/>
      <c r="B1476" s="360" t="s">
        <v>369</v>
      </c>
      <c r="C1476" s="676">
        <v>0</v>
      </c>
      <c r="D1476" s="677">
        <v>0</v>
      </c>
      <c r="E1476" s="677">
        <v>0</v>
      </c>
      <c r="F1476" s="677">
        <v>0</v>
      </c>
      <c r="G1476" s="677">
        <v>0</v>
      </c>
      <c r="H1476" s="677">
        <v>0</v>
      </c>
      <c r="I1476" s="677">
        <v>0</v>
      </c>
      <c r="J1476" s="677">
        <v>0</v>
      </c>
      <c r="K1476" s="677">
        <v>0</v>
      </c>
      <c r="L1476" s="677">
        <v>0</v>
      </c>
      <c r="M1476" s="677">
        <v>0</v>
      </c>
      <c r="N1476" s="678">
        <v>0</v>
      </c>
      <c r="O1476" s="657"/>
      <c r="P1476" s="658"/>
      <c r="Q1476" s="658"/>
      <c r="R1476" s="658"/>
      <c r="S1476" s="658"/>
      <c r="T1476" s="658"/>
      <c r="U1476" s="658"/>
      <c r="V1476" s="658"/>
      <c r="W1476" s="658"/>
      <c r="X1476" s="658"/>
      <c r="Y1476" s="658"/>
      <c r="Z1476" s="659"/>
      <c r="AA1476" s="679">
        <v>0</v>
      </c>
      <c r="AB1476" s="677">
        <v>0</v>
      </c>
      <c r="AC1476" s="677">
        <v>0</v>
      </c>
      <c r="AD1476" s="658">
        <v>0</v>
      </c>
      <c r="AE1476" s="658">
        <v>0</v>
      </c>
      <c r="AF1476" s="658"/>
      <c r="AG1476" s="658"/>
      <c r="AH1476" s="658"/>
      <c r="AI1476" s="658"/>
      <c r="AJ1476" s="658"/>
      <c r="AK1476" s="658"/>
      <c r="AL1476" s="658"/>
      <c r="AM1476" s="658"/>
      <c r="AN1476" s="658">
        <v>0</v>
      </c>
      <c r="AO1476" s="658">
        <v>0</v>
      </c>
      <c r="AP1476" s="658">
        <v>0</v>
      </c>
      <c r="AQ1476" s="658">
        <v>0</v>
      </c>
      <c r="AR1476" s="658">
        <v>0</v>
      </c>
      <c r="AS1476" s="658">
        <v>0</v>
      </c>
      <c r="AT1476" s="658">
        <v>0</v>
      </c>
      <c r="AU1476" s="658">
        <v>0</v>
      </c>
      <c r="AV1476" s="676"/>
      <c r="AW1476" s="677"/>
      <c r="AX1476" s="677"/>
      <c r="AY1476" s="677"/>
      <c r="AZ1476" s="677"/>
      <c r="BA1476" s="677"/>
      <c r="BB1476" s="677"/>
      <c r="BC1476" s="677"/>
      <c r="BD1476" s="677"/>
      <c r="BE1476" s="678">
        <v>0</v>
      </c>
      <c r="BF1476" s="417"/>
      <c r="BG1476" s="408"/>
      <c r="BH1476" s="408"/>
      <c r="BI1476" s="408"/>
      <c r="BJ1476" s="408"/>
      <c r="BK1476" s="408"/>
    </row>
    <row r="1477" spans="1:63" s="390" customFormat="1" ht="12.75">
      <c r="A1477" s="410"/>
      <c r="B1477" s="360" t="s">
        <v>370</v>
      </c>
      <c r="C1477" s="676">
        <v>0</v>
      </c>
      <c r="D1477" s="677">
        <v>0</v>
      </c>
      <c r="E1477" s="677">
        <v>0</v>
      </c>
      <c r="F1477" s="677">
        <v>0</v>
      </c>
      <c r="G1477" s="677">
        <v>0</v>
      </c>
      <c r="H1477" s="677">
        <v>0</v>
      </c>
      <c r="I1477" s="677">
        <v>0</v>
      </c>
      <c r="J1477" s="677">
        <v>0</v>
      </c>
      <c r="K1477" s="677">
        <v>0</v>
      </c>
      <c r="L1477" s="677">
        <v>0</v>
      </c>
      <c r="M1477" s="677">
        <v>0</v>
      </c>
      <c r="N1477" s="678">
        <v>0</v>
      </c>
      <c r="O1477" s="657"/>
      <c r="P1477" s="658"/>
      <c r="Q1477" s="658"/>
      <c r="R1477" s="658"/>
      <c r="S1477" s="658"/>
      <c r="T1477" s="658"/>
      <c r="U1477" s="658"/>
      <c r="V1477" s="658"/>
      <c r="W1477" s="658"/>
      <c r="X1477" s="658"/>
      <c r="Y1477" s="658"/>
      <c r="Z1477" s="659"/>
      <c r="AA1477" s="679">
        <v>0</v>
      </c>
      <c r="AB1477" s="677">
        <v>0</v>
      </c>
      <c r="AC1477" s="677">
        <v>0</v>
      </c>
      <c r="AD1477" s="658">
        <v>0</v>
      </c>
      <c r="AE1477" s="658">
        <v>0</v>
      </c>
      <c r="AF1477" s="658"/>
      <c r="AG1477" s="658"/>
      <c r="AH1477" s="658"/>
      <c r="AI1477" s="658"/>
      <c r="AJ1477" s="658"/>
      <c r="AK1477" s="658"/>
      <c r="AL1477" s="658"/>
      <c r="AM1477" s="658"/>
      <c r="AN1477" s="658">
        <v>0</v>
      </c>
      <c r="AO1477" s="658">
        <v>0</v>
      </c>
      <c r="AP1477" s="658">
        <v>0</v>
      </c>
      <c r="AQ1477" s="658">
        <v>0</v>
      </c>
      <c r="AR1477" s="658">
        <v>0</v>
      </c>
      <c r="AS1477" s="658">
        <v>0</v>
      </c>
      <c r="AT1477" s="658">
        <v>0</v>
      </c>
      <c r="AU1477" s="658">
        <v>0</v>
      </c>
      <c r="AV1477" s="676"/>
      <c r="AW1477" s="677"/>
      <c r="AX1477" s="677"/>
      <c r="AY1477" s="677"/>
      <c r="AZ1477" s="677"/>
      <c r="BA1477" s="677"/>
      <c r="BB1477" s="677"/>
      <c r="BC1477" s="677"/>
      <c r="BD1477" s="677"/>
      <c r="BE1477" s="678">
        <v>0</v>
      </c>
      <c r="BF1477" s="417"/>
      <c r="BG1477" s="408"/>
      <c r="BH1477" s="408"/>
      <c r="BI1477" s="408"/>
      <c r="BJ1477" s="408"/>
      <c r="BK1477" s="408"/>
    </row>
    <row r="1478" spans="1:63" s="390" customFormat="1" ht="12.75">
      <c r="A1478" s="410"/>
      <c r="B1478" s="360" t="s">
        <v>371</v>
      </c>
      <c r="C1478" s="676">
        <v>0</v>
      </c>
      <c r="D1478" s="677">
        <v>0</v>
      </c>
      <c r="E1478" s="677">
        <v>0</v>
      </c>
      <c r="F1478" s="677">
        <v>0</v>
      </c>
      <c r="G1478" s="677">
        <v>0</v>
      </c>
      <c r="H1478" s="677">
        <v>0</v>
      </c>
      <c r="I1478" s="677">
        <v>0</v>
      </c>
      <c r="J1478" s="677">
        <v>0</v>
      </c>
      <c r="K1478" s="677">
        <v>0</v>
      </c>
      <c r="L1478" s="677">
        <v>0</v>
      </c>
      <c r="M1478" s="677">
        <v>0</v>
      </c>
      <c r="N1478" s="678">
        <v>0</v>
      </c>
      <c r="O1478" s="657"/>
      <c r="P1478" s="658"/>
      <c r="Q1478" s="658"/>
      <c r="R1478" s="658"/>
      <c r="S1478" s="658"/>
      <c r="T1478" s="658"/>
      <c r="U1478" s="658"/>
      <c r="V1478" s="658"/>
      <c r="W1478" s="658"/>
      <c r="X1478" s="658"/>
      <c r="Y1478" s="658"/>
      <c r="Z1478" s="659"/>
      <c r="AA1478" s="679">
        <v>0</v>
      </c>
      <c r="AB1478" s="677">
        <v>0</v>
      </c>
      <c r="AC1478" s="677">
        <v>0</v>
      </c>
      <c r="AD1478" s="658">
        <v>0</v>
      </c>
      <c r="AE1478" s="658">
        <v>0</v>
      </c>
      <c r="AF1478" s="658"/>
      <c r="AG1478" s="658"/>
      <c r="AH1478" s="658"/>
      <c r="AI1478" s="658"/>
      <c r="AJ1478" s="658"/>
      <c r="AK1478" s="658"/>
      <c r="AL1478" s="658"/>
      <c r="AM1478" s="658"/>
      <c r="AN1478" s="658">
        <v>0</v>
      </c>
      <c r="AO1478" s="658">
        <v>0</v>
      </c>
      <c r="AP1478" s="658">
        <v>0</v>
      </c>
      <c r="AQ1478" s="658">
        <v>0</v>
      </c>
      <c r="AR1478" s="658">
        <v>0</v>
      </c>
      <c r="AS1478" s="658">
        <v>0</v>
      </c>
      <c r="AT1478" s="658">
        <v>0</v>
      </c>
      <c r="AU1478" s="658">
        <v>0</v>
      </c>
      <c r="AV1478" s="676"/>
      <c r="AW1478" s="677"/>
      <c r="AX1478" s="677"/>
      <c r="AY1478" s="677"/>
      <c r="AZ1478" s="677"/>
      <c r="BA1478" s="677"/>
      <c r="BB1478" s="677"/>
      <c r="BC1478" s="677"/>
      <c r="BD1478" s="677"/>
      <c r="BE1478" s="678">
        <v>0</v>
      </c>
      <c r="BF1478" s="417"/>
      <c r="BG1478" s="408"/>
      <c r="BH1478" s="408"/>
      <c r="BI1478" s="408"/>
      <c r="BJ1478" s="408"/>
      <c r="BK1478" s="408"/>
    </row>
    <row r="1479" spans="1:63" s="390" customFormat="1" ht="12.75">
      <c r="A1479" s="410"/>
      <c r="B1479" s="360" t="s">
        <v>372</v>
      </c>
      <c r="C1479" s="676">
        <v>0</v>
      </c>
      <c r="D1479" s="677">
        <v>0</v>
      </c>
      <c r="E1479" s="677">
        <v>0</v>
      </c>
      <c r="F1479" s="677">
        <v>0</v>
      </c>
      <c r="G1479" s="677">
        <v>0</v>
      </c>
      <c r="H1479" s="677">
        <v>0</v>
      </c>
      <c r="I1479" s="677">
        <v>0</v>
      </c>
      <c r="J1479" s="677">
        <v>0</v>
      </c>
      <c r="K1479" s="677">
        <v>0</v>
      </c>
      <c r="L1479" s="677">
        <v>0</v>
      </c>
      <c r="M1479" s="677">
        <v>0</v>
      </c>
      <c r="N1479" s="678">
        <v>0</v>
      </c>
      <c r="O1479" s="657"/>
      <c r="P1479" s="658"/>
      <c r="Q1479" s="658"/>
      <c r="R1479" s="658"/>
      <c r="S1479" s="658"/>
      <c r="T1479" s="658"/>
      <c r="U1479" s="658"/>
      <c r="V1479" s="658"/>
      <c r="W1479" s="658"/>
      <c r="X1479" s="658"/>
      <c r="Y1479" s="658"/>
      <c r="Z1479" s="659"/>
      <c r="AA1479" s="679">
        <v>0</v>
      </c>
      <c r="AB1479" s="677">
        <v>0</v>
      </c>
      <c r="AC1479" s="677">
        <v>0</v>
      </c>
      <c r="AD1479" s="658">
        <v>0</v>
      </c>
      <c r="AE1479" s="658">
        <v>0</v>
      </c>
      <c r="AF1479" s="658"/>
      <c r="AG1479" s="658"/>
      <c r="AH1479" s="658"/>
      <c r="AI1479" s="658"/>
      <c r="AJ1479" s="658"/>
      <c r="AK1479" s="658"/>
      <c r="AL1479" s="658"/>
      <c r="AM1479" s="658"/>
      <c r="AN1479" s="658">
        <v>0</v>
      </c>
      <c r="AO1479" s="658">
        <v>0</v>
      </c>
      <c r="AP1479" s="658">
        <v>0</v>
      </c>
      <c r="AQ1479" s="658">
        <v>0</v>
      </c>
      <c r="AR1479" s="658">
        <v>0</v>
      </c>
      <c r="AS1479" s="658">
        <v>0</v>
      </c>
      <c r="AT1479" s="658">
        <v>0</v>
      </c>
      <c r="AU1479" s="658">
        <v>0</v>
      </c>
      <c r="AV1479" s="676"/>
      <c r="AW1479" s="677"/>
      <c r="AX1479" s="677"/>
      <c r="AY1479" s="677"/>
      <c r="AZ1479" s="677"/>
      <c r="BA1479" s="677"/>
      <c r="BB1479" s="677"/>
      <c r="BC1479" s="677"/>
      <c r="BD1479" s="677"/>
      <c r="BE1479" s="678">
        <v>0</v>
      </c>
      <c r="BF1479" s="417"/>
      <c r="BG1479" s="408"/>
      <c r="BH1479" s="408"/>
      <c r="BI1479" s="408"/>
      <c r="BJ1479" s="408"/>
      <c r="BK1479" s="408"/>
    </row>
    <row r="1480" spans="1:63" s="412" customFormat="1" ht="12.75">
      <c r="A1480" s="410"/>
      <c r="B1480" s="360" t="s">
        <v>373</v>
      </c>
      <c r="C1480" s="676">
        <v>0</v>
      </c>
      <c r="D1480" s="677">
        <v>0</v>
      </c>
      <c r="E1480" s="677">
        <v>0</v>
      </c>
      <c r="F1480" s="677">
        <v>0</v>
      </c>
      <c r="G1480" s="677">
        <v>0</v>
      </c>
      <c r="H1480" s="677">
        <v>0.1</v>
      </c>
      <c r="I1480" s="677">
        <v>0</v>
      </c>
      <c r="J1480" s="677">
        <v>0</v>
      </c>
      <c r="K1480" s="677">
        <v>0</v>
      </c>
      <c r="L1480" s="677">
        <v>0</v>
      </c>
      <c r="M1480" s="677">
        <v>0</v>
      </c>
      <c r="N1480" s="678">
        <v>0.1</v>
      </c>
      <c r="O1480" s="657">
        <v>0</v>
      </c>
      <c r="P1480" s="658">
        <v>0</v>
      </c>
      <c r="Q1480" s="658">
        <v>0</v>
      </c>
      <c r="R1480" s="658">
        <v>0</v>
      </c>
      <c r="S1480" s="658">
        <v>0</v>
      </c>
      <c r="T1480" s="658">
        <v>0</v>
      </c>
      <c r="U1480" s="658">
        <v>0</v>
      </c>
      <c r="V1480" s="658">
        <v>0</v>
      </c>
      <c r="W1480" s="658">
        <v>0</v>
      </c>
      <c r="X1480" s="658">
        <v>0</v>
      </c>
      <c r="Y1480" s="658">
        <v>0</v>
      </c>
      <c r="Z1480" s="659">
        <v>0</v>
      </c>
      <c r="AA1480" s="679">
        <v>13.084585929999999</v>
      </c>
      <c r="AB1480" s="677">
        <v>0</v>
      </c>
      <c r="AC1480" s="677">
        <v>0</v>
      </c>
      <c r="AD1480" s="658">
        <v>0</v>
      </c>
      <c r="AE1480" s="658">
        <v>0</v>
      </c>
      <c r="AF1480" s="658"/>
      <c r="AG1480" s="658"/>
      <c r="AH1480" s="658"/>
      <c r="AI1480" s="658"/>
      <c r="AJ1480" s="658"/>
      <c r="AK1480" s="658"/>
      <c r="AL1480" s="658"/>
      <c r="AM1480" s="658"/>
      <c r="AN1480" s="658">
        <v>0</v>
      </c>
      <c r="AO1480" s="658">
        <v>0.1</v>
      </c>
      <c r="AP1480" s="658">
        <v>0</v>
      </c>
      <c r="AQ1480" s="658">
        <v>0</v>
      </c>
      <c r="AR1480" s="658">
        <v>0</v>
      </c>
      <c r="AS1480" s="658">
        <v>0</v>
      </c>
      <c r="AT1480" s="658">
        <v>0</v>
      </c>
      <c r="AU1480" s="658">
        <v>0.1</v>
      </c>
      <c r="AV1480" s="676">
        <v>0</v>
      </c>
      <c r="AW1480" s="677">
        <v>0</v>
      </c>
      <c r="AX1480" s="677">
        <v>0</v>
      </c>
      <c r="AY1480" s="677">
        <v>0</v>
      </c>
      <c r="AZ1480" s="677">
        <v>0</v>
      </c>
      <c r="BA1480" s="677">
        <v>0</v>
      </c>
      <c r="BB1480" s="677">
        <v>13.084585929999999</v>
      </c>
      <c r="BC1480" s="677">
        <v>0</v>
      </c>
      <c r="BD1480" s="677">
        <v>0</v>
      </c>
      <c r="BE1480" s="678">
        <v>13.084585929999999</v>
      </c>
      <c r="BF1480" s="417"/>
      <c r="BG1480" s="408"/>
      <c r="BH1480" s="408"/>
      <c r="BI1480" s="408"/>
      <c r="BJ1480" s="408"/>
      <c r="BK1480" s="408"/>
    </row>
    <row r="1481" spans="1:63" s="390" customFormat="1" ht="12.75">
      <c r="A1481" s="410"/>
      <c r="B1481" s="360" t="s">
        <v>374</v>
      </c>
      <c r="C1481" s="676">
        <v>0</v>
      </c>
      <c r="D1481" s="677">
        <v>0</v>
      </c>
      <c r="E1481" s="677">
        <v>0</v>
      </c>
      <c r="F1481" s="677">
        <v>0</v>
      </c>
      <c r="G1481" s="677">
        <v>0</v>
      </c>
      <c r="H1481" s="677">
        <v>0</v>
      </c>
      <c r="I1481" s="677">
        <v>0</v>
      </c>
      <c r="J1481" s="677">
        <v>0</v>
      </c>
      <c r="K1481" s="677">
        <v>0</v>
      </c>
      <c r="L1481" s="677">
        <v>0</v>
      </c>
      <c r="M1481" s="677">
        <v>0</v>
      </c>
      <c r="N1481" s="678">
        <v>0</v>
      </c>
      <c r="O1481" s="657"/>
      <c r="P1481" s="658"/>
      <c r="Q1481" s="658"/>
      <c r="R1481" s="658"/>
      <c r="S1481" s="658"/>
      <c r="T1481" s="658"/>
      <c r="U1481" s="658"/>
      <c r="V1481" s="658"/>
      <c r="W1481" s="658"/>
      <c r="X1481" s="658"/>
      <c r="Y1481" s="658"/>
      <c r="Z1481" s="659"/>
      <c r="AA1481" s="679">
        <v>0</v>
      </c>
      <c r="AB1481" s="677">
        <v>0</v>
      </c>
      <c r="AC1481" s="677">
        <v>0</v>
      </c>
      <c r="AD1481" s="658">
        <v>0</v>
      </c>
      <c r="AE1481" s="658">
        <v>0</v>
      </c>
      <c r="AF1481" s="658"/>
      <c r="AG1481" s="658"/>
      <c r="AH1481" s="658"/>
      <c r="AI1481" s="658"/>
      <c r="AJ1481" s="658"/>
      <c r="AK1481" s="658"/>
      <c r="AL1481" s="658"/>
      <c r="AM1481" s="658"/>
      <c r="AN1481" s="658">
        <v>0</v>
      </c>
      <c r="AO1481" s="658">
        <v>0</v>
      </c>
      <c r="AP1481" s="658">
        <v>0</v>
      </c>
      <c r="AQ1481" s="658">
        <v>0</v>
      </c>
      <c r="AR1481" s="658">
        <v>0</v>
      </c>
      <c r="AS1481" s="658">
        <v>0</v>
      </c>
      <c r="AT1481" s="658">
        <v>0</v>
      </c>
      <c r="AU1481" s="658">
        <v>0</v>
      </c>
      <c r="AV1481" s="676"/>
      <c r="AW1481" s="677"/>
      <c r="AX1481" s="677"/>
      <c r="AY1481" s="677"/>
      <c r="AZ1481" s="677"/>
      <c r="BA1481" s="677"/>
      <c r="BB1481" s="677"/>
      <c r="BC1481" s="677"/>
      <c r="BD1481" s="677"/>
      <c r="BE1481" s="678">
        <v>0</v>
      </c>
      <c r="BF1481" s="417"/>
      <c r="BG1481" s="408"/>
      <c r="BH1481" s="408"/>
      <c r="BI1481" s="408"/>
      <c r="BJ1481" s="408"/>
      <c r="BK1481" s="408"/>
    </row>
    <row r="1482" spans="1:63" s="390" customFormat="1" ht="12.75">
      <c r="A1482" s="410"/>
      <c r="B1482" s="360" t="s">
        <v>375</v>
      </c>
      <c r="C1482" s="676">
        <v>0</v>
      </c>
      <c r="D1482" s="677">
        <v>0</v>
      </c>
      <c r="E1482" s="677">
        <v>0</v>
      </c>
      <c r="F1482" s="677">
        <v>0</v>
      </c>
      <c r="G1482" s="677">
        <v>0</v>
      </c>
      <c r="H1482" s="677">
        <v>0</v>
      </c>
      <c r="I1482" s="677">
        <v>0</v>
      </c>
      <c r="J1482" s="677">
        <v>0</v>
      </c>
      <c r="K1482" s="677">
        <v>0</v>
      </c>
      <c r="L1482" s="677">
        <v>0</v>
      </c>
      <c r="M1482" s="677">
        <v>0</v>
      </c>
      <c r="N1482" s="678">
        <v>0</v>
      </c>
      <c r="O1482" s="657"/>
      <c r="P1482" s="658"/>
      <c r="Q1482" s="658"/>
      <c r="R1482" s="658"/>
      <c r="S1482" s="658"/>
      <c r="T1482" s="658"/>
      <c r="U1482" s="658"/>
      <c r="V1482" s="658"/>
      <c r="W1482" s="658"/>
      <c r="X1482" s="658"/>
      <c r="Y1482" s="658"/>
      <c r="Z1482" s="659"/>
      <c r="AA1482" s="679">
        <v>0</v>
      </c>
      <c r="AB1482" s="677">
        <v>0</v>
      </c>
      <c r="AC1482" s="677">
        <v>0</v>
      </c>
      <c r="AD1482" s="658">
        <v>0</v>
      </c>
      <c r="AE1482" s="658">
        <v>0</v>
      </c>
      <c r="AF1482" s="658"/>
      <c r="AG1482" s="658"/>
      <c r="AH1482" s="658"/>
      <c r="AI1482" s="658"/>
      <c r="AJ1482" s="658"/>
      <c r="AK1482" s="658"/>
      <c r="AL1482" s="658"/>
      <c r="AM1482" s="658"/>
      <c r="AN1482" s="658">
        <v>0</v>
      </c>
      <c r="AO1482" s="658">
        <v>0</v>
      </c>
      <c r="AP1482" s="658">
        <v>0</v>
      </c>
      <c r="AQ1482" s="658">
        <v>0</v>
      </c>
      <c r="AR1482" s="658">
        <v>0</v>
      </c>
      <c r="AS1482" s="658">
        <v>0</v>
      </c>
      <c r="AT1482" s="658">
        <v>0</v>
      </c>
      <c r="AU1482" s="658">
        <v>0</v>
      </c>
      <c r="AV1482" s="676"/>
      <c r="AW1482" s="677"/>
      <c r="AX1482" s="677"/>
      <c r="AY1482" s="677"/>
      <c r="AZ1482" s="677"/>
      <c r="BA1482" s="677"/>
      <c r="BB1482" s="677"/>
      <c r="BC1482" s="677"/>
      <c r="BD1482" s="677"/>
      <c r="BE1482" s="678">
        <v>0</v>
      </c>
      <c r="BF1482" s="417"/>
      <c r="BG1482" s="408"/>
      <c r="BH1482" s="408"/>
      <c r="BI1482" s="408"/>
      <c r="BJ1482" s="408"/>
      <c r="BK1482" s="408"/>
    </row>
    <row r="1483" spans="1:63" s="390" customFormat="1" ht="12.75">
      <c r="A1483" s="410"/>
      <c r="B1483" s="360" t="s">
        <v>376</v>
      </c>
      <c r="C1483" s="676">
        <v>0</v>
      </c>
      <c r="D1483" s="677">
        <v>0</v>
      </c>
      <c r="E1483" s="677">
        <v>0</v>
      </c>
      <c r="F1483" s="677">
        <v>0</v>
      </c>
      <c r="G1483" s="677">
        <v>0</v>
      </c>
      <c r="H1483" s="677">
        <v>0.1</v>
      </c>
      <c r="I1483" s="677">
        <v>0</v>
      </c>
      <c r="J1483" s="677">
        <v>0</v>
      </c>
      <c r="K1483" s="677">
        <v>0</v>
      </c>
      <c r="L1483" s="677">
        <v>0</v>
      </c>
      <c r="M1483" s="677">
        <v>0</v>
      </c>
      <c r="N1483" s="678">
        <v>0.1</v>
      </c>
      <c r="O1483" s="657"/>
      <c r="P1483" s="658"/>
      <c r="Q1483" s="658"/>
      <c r="R1483" s="658"/>
      <c r="S1483" s="658"/>
      <c r="T1483" s="658"/>
      <c r="U1483" s="658"/>
      <c r="V1483" s="658"/>
      <c r="W1483" s="658"/>
      <c r="X1483" s="658"/>
      <c r="Y1483" s="658"/>
      <c r="Z1483" s="659"/>
      <c r="AA1483" s="679">
        <v>13.084585929999999</v>
      </c>
      <c r="AB1483" s="677">
        <v>0</v>
      </c>
      <c r="AC1483" s="677">
        <v>0</v>
      </c>
      <c r="AD1483" s="658">
        <v>0</v>
      </c>
      <c r="AE1483" s="658">
        <v>0</v>
      </c>
      <c r="AF1483" s="658"/>
      <c r="AG1483" s="658"/>
      <c r="AH1483" s="658"/>
      <c r="AI1483" s="658"/>
      <c r="AJ1483" s="658"/>
      <c r="AK1483" s="658"/>
      <c r="AL1483" s="658"/>
      <c r="AM1483" s="658"/>
      <c r="AN1483" s="658">
        <v>0</v>
      </c>
      <c r="AO1483" s="658">
        <v>0.1</v>
      </c>
      <c r="AP1483" s="658">
        <v>0</v>
      </c>
      <c r="AQ1483" s="658">
        <v>0</v>
      </c>
      <c r="AR1483" s="658">
        <v>0</v>
      </c>
      <c r="AS1483" s="658">
        <v>0</v>
      </c>
      <c r="AT1483" s="658">
        <v>0</v>
      </c>
      <c r="AU1483" s="658">
        <v>0.1</v>
      </c>
      <c r="AV1483" s="676"/>
      <c r="AW1483" s="677"/>
      <c r="AX1483" s="677"/>
      <c r="AY1483" s="677"/>
      <c r="AZ1483" s="677"/>
      <c r="BA1483" s="677"/>
      <c r="BB1483" s="677">
        <v>13.084585929999999</v>
      </c>
      <c r="BC1483" s="677"/>
      <c r="BD1483" s="677"/>
      <c r="BE1483" s="678">
        <v>13.084585929999999</v>
      </c>
      <c r="BF1483" s="417"/>
      <c r="BG1483" s="408"/>
      <c r="BH1483" s="408"/>
      <c r="BI1483" s="408"/>
      <c r="BJ1483" s="408"/>
      <c r="BK1483" s="408"/>
    </row>
    <row r="1484" spans="1:63" s="390" customFormat="1" ht="12.75">
      <c r="A1484" s="410"/>
      <c r="B1484" s="360" t="s">
        <v>377</v>
      </c>
      <c r="C1484" s="676">
        <v>0</v>
      </c>
      <c r="D1484" s="677">
        <v>0</v>
      </c>
      <c r="E1484" s="677">
        <v>0</v>
      </c>
      <c r="F1484" s="677">
        <v>0</v>
      </c>
      <c r="G1484" s="677">
        <v>0</v>
      </c>
      <c r="H1484" s="677">
        <v>0</v>
      </c>
      <c r="I1484" s="677">
        <v>0</v>
      </c>
      <c r="J1484" s="677">
        <v>0</v>
      </c>
      <c r="K1484" s="677">
        <v>0</v>
      </c>
      <c r="L1484" s="677">
        <v>0</v>
      </c>
      <c r="M1484" s="677">
        <v>0</v>
      </c>
      <c r="N1484" s="678">
        <v>0</v>
      </c>
      <c r="O1484" s="657"/>
      <c r="P1484" s="658"/>
      <c r="Q1484" s="658"/>
      <c r="R1484" s="658"/>
      <c r="S1484" s="658"/>
      <c r="T1484" s="658"/>
      <c r="U1484" s="658"/>
      <c r="V1484" s="658"/>
      <c r="W1484" s="658"/>
      <c r="X1484" s="658"/>
      <c r="Y1484" s="658"/>
      <c r="Z1484" s="659"/>
      <c r="AA1484" s="679">
        <v>0</v>
      </c>
      <c r="AB1484" s="677">
        <v>0</v>
      </c>
      <c r="AC1484" s="677">
        <v>0</v>
      </c>
      <c r="AD1484" s="658">
        <v>0</v>
      </c>
      <c r="AE1484" s="658">
        <v>0</v>
      </c>
      <c r="AF1484" s="658"/>
      <c r="AG1484" s="658"/>
      <c r="AH1484" s="658"/>
      <c r="AI1484" s="658"/>
      <c r="AJ1484" s="658"/>
      <c r="AK1484" s="658"/>
      <c r="AL1484" s="658"/>
      <c r="AM1484" s="658"/>
      <c r="AN1484" s="658">
        <v>0</v>
      </c>
      <c r="AO1484" s="658">
        <v>0</v>
      </c>
      <c r="AP1484" s="658">
        <v>0</v>
      </c>
      <c r="AQ1484" s="658">
        <v>0</v>
      </c>
      <c r="AR1484" s="658">
        <v>0</v>
      </c>
      <c r="AS1484" s="658">
        <v>0</v>
      </c>
      <c r="AT1484" s="658">
        <v>0</v>
      </c>
      <c r="AU1484" s="658">
        <v>0</v>
      </c>
      <c r="AV1484" s="676"/>
      <c r="AW1484" s="677"/>
      <c r="AX1484" s="677"/>
      <c r="AY1484" s="677"/>
      <c r="AZ1484" s="677"/>
      <c r="BA1484" s="677"/>
      <c r="BB1484" s="677"/>
      <c r="BC1484" s="677"/>
      <c r="BD1484" s="677"/>
      <c r="BE1484" s="678">
        <v>0</v>
      </c>
      <c r="BF1484" s="417"/>
      <c r="BG1484" s="408"/>
      <c r="BH1484" s="408"/>
      <c r="BI1484" s="408"/>
      <c r="BJ1484" s="408"/>
      <c r="BK1484" s="408"/>
    </row>
    <row r="1485" spans="1:63" s="390" customFormat="1" ht="12.75">
      <c r="A1485" s="410"/>
      <c r="B1485" s="360" t="s">
        <v>67</v>
      </c>
      <c r="C1485" s="676">
        <v>0</v>
      </c>
      <c r="D1485" s="677">
        <v>0</v>
      </c>
      <c r="E1485" s="677">
        <v>0</v>
      </c>
      <c r="F1485" s="677">
        <v>0</v>
      </c>
      <c r="G1485" s="677">
        <v>0</v>
      </c>
      <c r="H1485" s="677">
        <v>0</v>
      </c>
      <c r="I1485" s="677">
        <v>0</v>
      </c>
      <c r="J1485" s="677">
        <v>0</v>
      </c>
      <c r="K1485" s="677">
        <v>0</v>
      </c>
      <c r="L1485" s="677">
        <v>0</v>
      </c>
      <c r="M1485" s="677">
        <v>0</v>
      </c>
      <c r="N1485" s="678">
        <v>0</v>
      </c>
      <c r="O1485" s="657"/>
      <c r="P1485" s="658"/>
      <c r="Q1485" s="658"/>
      <c r="R1485" s="658"/>
      <c r="S1485" s="658"/>
      <c r="T1485" s="658"/>
      <c r="U1485" s="658"/>
      <c r="V1485" s="658"/>
      <c r="W1485" s="658"/>
      <c r="X1485" s="658"/>
      <c r="Y1485" s="658"/>
      <c r="Z1485" s="659"/>
      <c r="AA1485" s="679">
        <v>0</v>
      </c>
      <c r="AB1485" s="677">
        <v>0</v>
      </c>
      <c r="AC1485" s="677">
        <v>0</v>
      </c>
      <c r="AD1485" s="658">
        <v>0</v>
      </c>
      <c r="AE1485" s="658">
        <v>0</v>
      </c>
      <c r="AF1485" s="658"/>
      <c r="AG1485" s="658"/>
      <c r="AH1485" s="658"/>
      <c r="AI1485" s="658"/>
      <c r="AJ1485" s="658"/>
      <c r="AK1485" s="658"/>
      <c r="AL1485" s="658"/>
      <c r="AM1485" s="658"/>
      <c r="AN1485" s="658">
        <v>0</v>
      </c>
      <c r="AO1485" s="658">
        <v>0</v>
      </c>
      <c r="AP1485" s="658">
        <v>0</v>
      </c>
      <c r="AQ1485" s="658">
        <v>0</v>
      </c>
      <c r="AR1485" s="658">
        <v>0</v>
      </c>
      <c r="AS1485" s="658">
        <v>0</v>
      </c>
      <c r="AT1485" s="658">
        <v>0</v>
      </c>
      <c r="AU1485" s="658">
        <v>0</v>
      </c>
      <c r="AV1485" s="676"/>
      <c r="AW1485" s="677"/>
      <c r="AX1485" s="677"/>
      <c r="AY1485" s="677"/>
      <c r="AZ1485" s="677"/>
      <c r="BA1485" s="677"/>
      <c r="BB1485" s="677"/>
      <c r="BC1485" s="677"/>
      <c r="BD1485" s="677"/>
      <c r="BE1485" s="678">
        <v>0</v>
      </c>
      <c r="BF1485" s="417"/>
      <c r="BG1485" s="408"/>
      <c r="BH1485" s="408"/>
      <c r="BI1485" s="408"/>
      <c r="BJ1485" s="408"/>
      <c r="BK1485" s="408"/>
    </row>
    <row r="1486" spans="1:63" s="416" customFormat="1" ht="51">
      <c r="A1486" s="411">
        <v>61</v>
      </c>
      <c r="B1486" s="695" t="s">
        <v>136</v>
      </c>
      <c r="C1486" s="657">
        <v>0.23</v>
      </c>
      <c r="D1486" s="658">
        <v>0</v>
      </c>
      <c r="E1486" s="658">
        <v>0.28999999999999998</v>
      </c>
      <c r="F1486" s="658">
        <v>0.63</v>
      </c>
      <c r="G1486" s="658">
        <v>0</v>
      </c>
      <c r="H1486" s="658">
        <v>0</v>
      </c>
      <c r="I1486" s="658">
        <v>0</v>
      </c>
      <c r="J1486" s="658">
        <v>0</v>
      </c>
      <c r="K1486" s="658">
        <v>0</v>
      </c>
      <c r="L1486" s="658">
        <v>0</v>
      </c>
      <c r="M1486" s="658">
        <v>0.52</v>
      </c>
      <c r="N1486" s="659">
        <v>0.63</v>
      </c>
      <c r="O1486" s="689">
        <v>0</v>
      </c>
      <c r="P1486" s="690">
        <v>0</v>
      </c>
      <c r="Q1486" s="690">
        <v>0</v>
      </c>
      <c r="R1486" s="690">
        <v>0</v>
      </c>
      <c r="S1486" s="690">
        <v>0</v>
      </c>
      <c r="T1486" s="690">
        <v>0</v>
      </c>
      <c r="U1486" s="690">
        <v>0</v>
      </c>
      <c r="V1486" s="690">
        <v>0</v>
      </c>
      <c r="W1486" s="690">
        <v>0</v>
      </c>
      <c r="X1486" s="690">
        <v>0</v>
      </c>
      <c r="Y1486" s="690">
        <v>0</v>
      </c>
      <c r="Z1486" s="691">
        <v>0</v>
      </c>
      <c r="AA1486" s="674">
        <v>3.51564269</v>
      </c>
      <c r="AB1486" s="677">
        <v>0.23</v>
      </c>
      <c r="AC1486" s="677">
        <v>0</v>
      </c>
      <c r="AD1486" s="690">
        <v>0.29000000000000004</v>
      </c>
      <c r="AE1486" s="690">
        <v>0.63</v>
      </c>
      <c r="AF1486" s="690"/>
      <c r="AG1486" s="690"/>
      <c r="AH1486" s="690"/>
      <c r="AI1486" s="690"/>
      <c r="AJ1486" s="690">
        <v>0.2</v>
      </c>
      <c r="AK1486" s="690">
        <v>0</v>
      </c>
      <c r="AL1486" s="690">
        <v>0.09</v>
      </c>
      <c r="AM1486" s="690">
        <v>0.63</v>
      </c>
      <c r="AN1486" s="690">
        <v>0</v>
      </c>
      <c r="AO1486" s="690">
        <v>0</v>
      </c>
      <c r="AP1486" s="690">
        <v>0</v>
      </c>
      <c r="AQ1486" s="690">
        <v>0</v>
      </c>
      <c r="AR1486" s="690">
        <v>0</v>
      </c>
      <c r="AS1486" s="690">
        <v>0</v>
      </c>
      <c r="AT1486" s="690">
        <v>0.52</v>
      </c>
      <c r="AU1486" s="690">
        <v>0.63</v>
      </c>
      <c r="AV1486" s="657">
        <v>0</v>
      </c>
      <c r="AW1486" s="658">
        <v>3.51564269</v>
      </c>
      <c r="AX1486" s="658">
        <v>0</v>
      </c>
      <c r="AY1486" s="658">
        <v>0</v>
      </c>
      <c r="AZ1486" s="658">
        <v>0.52572141999999999</v>
      </c>
      <c r="BA1486" s="658">
        <v>2.98992127</v>
      </c>
      <c r="BB1486" s="658">
        <v>0</v>
      </c>
      <c r="BC1486" s="658">
        <v>0</v>
      </c>
      <c r="BD1486" s="658">
        <v>0</v>
      </c>
      <c r="BE1486" s="673">
        <v>3.51564269</v>
      </c>
      <c r="BF1486" s="417"/>
    </row>
    <row r="1487" spans="1:63" s="390" customFormat="1" ht="12.75">
      <c r="A1487" s="410"/>
      <c r="B1487" s="360" t="s">
        <v>361</v>
      </c>
      <c r="C1487" s="676">
        <v>0.23</v>
      </c>
      <c r="D1487" s="677">
        <v>0</v>
      </c>
      <c r="E1487" s="677">
        <v>0.28999999999999998</v>
      </c>
      <c r="F1487" s="677">
        <v>0.63</v>
      </c>
      <c r="G1487" s="677">
        <v>0</v>
      </c>
      <c r="H1487" s="677">
        <v>0</v>
      </c>
      <c r="I1487" s="677">
        <v>0</v>
      </c>
      <c r="J1487" s="677">
        <v>0</v>
      </c>
      <c r="K1487" s="677">
        <v>0</v>
      </c>
      <c r="L1487" s="677">
        <v>0</v>
      </c>
      <c r="M1487" s="677">
        <v>0.52</v>
      </c>
      <c r="N1487" s="678">
        <v>0.63</v>
      </c>
      <c r="O1487" s="657">
        <v>0</v>
      </c>
      <c r="P1487" s="658">
        <v>0</v>
      </c>
      <c r="Q1487" s="658">
        <v>0</v>
      </c>
      <c r="R1487" s="658">
        <v>0</v>
      </c>
      <c r="S1487" s="658">
        <v>0</v>
      </c>
      <c r="T1487" s="658">
        <v>0</v>
      </c>
      <c r="U1487" s="658">
        <v>0</v>
      </c>
      <c r="V1487" s="658">
        <v>0</v>
      </c>
      <c r="W1487" s="658">
        <v>0</v>
      </c>
      <c r="X1487" s="658">
        <v>0</v>
      </c>
      <c r="Y1487" s="658">
        <v>0</v>
      </c>
      <c r="Z1487" s="659">
        <v>0</v>
      </c>
      <c r="AA1487" s="679">
        <v>3.51564269</v>
      </c>
      <c r="AB1487" s="677">
        <v>0.23</v>
      </c>
      <c r="AC1487" s="677">
        <v>0</v>
      </c>
      <c r="AD1487" s="658">
        <v>0.29000000000000004</v>
      </c>
      <c r="AE1487" s="658">
        <v>0.63</v>
      </c>
      <c r="AF1487" s="658"/>
      <c r="AG1487" s="658"/>
      <c r="AH1487" s="658"/>
      <c r="AI1487" s="658"/>
      <c r="AJ1487" s="658">
        <v>0.2</v>
      </c>
      <c r="AK1487" s="658">
        <v>0</v>
      </c>
      <c r="AL1487" s="658">
        <v>0.09</v>
      </c>
      <c r="AM1487" s="658">
        <v>0.63</v>
      </c>
      <c r="AN1487" s="658">
        <v>0</v>
      </c>
      <c r="AO1487" s="658">
        <v>0</v>
      </c>
      <c r="AP1487" s="658">
        <v>0</v>
      </c>
      <c r="AQ1487" s="658">
        <v>0</v>
      </c>
      <c r="AR1487" s="658">
        <v>0</v>
      </c>
      <c r="AS1487" s="658">
        <v>0</v>
      </c>
      <c r="AT1487" s="658">
        <v>0.52</v>
      </c>
      <c r="AU1487" s="658">
        <v>0.63</v>
      </c>
      <c r="AV1487" s="676">
        <v>0</v>
      </c>
      <c r="AW1487" s="677">
        <v>3.51564269</v>
      </c>
      <c r="AX1487" s="677">
        <v>0</v>
      </c>
      <c r="AY1487" s="677">
        <v>0</v>
      </c>
      <c r="AZ1487" s="677">
        <v>0.52572141999999999</v>
      </c>
      <c r="BA1487" s="677">
        <v>2.98992127</v>
      </c>
      <c r="BB1487" s="677">
        <v>0</v>
      </c>
      <c r="BC1487" s="677">
        <v>0</v>
      </c>
      <c r="BD1487" s="677">
        <v>0</v>
      </c>
      <c r="BE1487" s="678">
        <v>3.51564269</v>
      </c>
      <c r="BF1487" s="417"/>
      <c r="BG1487" s="408"/>
      <c r="BH1487" s="408"/>
      <c r="BI1487" s="408"/>
      <c r="BJ1487" s="408"/>
      <c r="BK1487" s="408"/>
    </row>
    <row r="1488" spans="1:63" s="390" customFormat="1" ht="12.75">
      <c r="A1488" s="410"/>
      <c r="B1488" s="360" t="s">
        <v>362</v>
      </c>
      <c r="C1488" s="676">
        <v>0.23</v>
      </c>
      <c r="D1488" s="677">
        <v>0</v>
      </c>
      <c r="E1488" s="677">
        <v>0.28999999999999998</v>
      </c>
      <c r="F1488" s="677">
        <v>0</v>
      </c>
      <c r="G1488" s="677">
        <v>0</v>
      </c>
      <c r="H1488" s="677">
        <v>0</v>
      </c>
      <c r="I1488" s="677">
        <v>0</v>
      </c>
      <c r="J1488" s="677">
        <v>0</v>
      </c>
      <c r="K1488" s="677">
        <v>0</v>
      </c>
      <c r="L1488" s="677">
        <v>0</v>
      </c>
      <c r="M1488" s="677">
        <v>0.52</v>
      </c>
      <c r="N1488" s="678">
        <v>0</v>
      </c>
      <c r="O1488" s="657">
        <v>0</v>
      </c>
      <c r="P1488" s="658">
        <v>0</v>
      </c>
      <c r="Q1488" s="658">
        <v>0</v>
      </c>
      <c r="R1488" s="658">
        <v>0</v>
      </c>
      <c r="S1488" s="658">
        <v>0</v>
      </c>
      <c r="T1488" s="658">
        <v>0</v>
      </c>
      <c r="U1488" s="658">
        <v>0</v>
      </c>
      <c r="V1488" s="658">
        <v>0</v>
      </c>
      <c r="W1488" s="658">
        <v>0</v>
      </c>
      <c r="X1488" s="658">
        <v>0</v>
      </c>
      <c r="Y1488" s="658">
        <v>0</v>
      </c>
      <c r="Z1488" s="659">
        <v>0</v>
      </c>
      <c r="AA1488" s="679">
        <v>0.66908630999999996</v>
      </c>
      <c r="AB1488" s="677">
        <v>0.23</v>
      </c>
      <c r="AC1488" s="677">
        <v>0</v>
      </c>
      <c r="AD1488" s="658">
        <v>0.29000000000000004</v>
      </c>
      <c r="AE1488" s="658">
        <v>0</v>
      </c>
      <c r="AF1488" s="658"/>
      <c r="AG1488" s="658"/>
      <c r="AH1488" s="658"/>
      <c r="AI1488" s="658"/>
      <c r="AJ1488" s="658">
        <v>0.2</v>
      </c>
      <c r="AK1488" s="658">
        <v>0</v>
      </c>
      <c r="AL1488" s="658">
        <v>0.09</v>
      </c>
      <c r="AM1488" s="658">
        <v>0</v>
      </c>
      <c r="AN1488" s="658">
        <v>0</v>
      </c>
      <c r="AO1488" s="658">
        <v>0</v>
      </c>
      <c r="AP1488" s="658">
        <v>0</v>
      </c>
      <c r="AQ1488" s="658">
        <v>0</v>
      </c>
      <c r="AR1488" s="658">
        <v>0</v>
      </c>
      <c r="AS1488" s="658">
        <v>0</v>
      </c>
      <c r="AT1488" s="658">
        <v>0.52</v>
      </c>
      <c r="AU1488" s="658">
        <v>0</v>
      </c>
      <c r="AV1488" s="676">
        <v>0</v>
      </c>
      <c r="AW1488" s="677">
        <v>0.66908630999999996</v>
      </c>
      <c r="AX1488" s="677">
        <v>0</v>
      </c>
      <c r="AY1488" s="677">
        <v>0</v>
      </c>
      <c r="AZ1488" s="677">
        <v>0.52572141999999999</v>
      </c>
      <c r="BA1488" s="677">
        <v>0.14336489000000002</v>
      </c>
      <c r="BB1488" s="677">
        <v>0</v>
      </c>
      <c r="BC1488" s="677">
        <v>0</v>
      </c>
      <c r="BD1488" s="677">
        <v>0</v>
      </c>
      <c r="BE1488" s="678">
        <v>0.66908630999999996</v>
      </c>
      <c r="BF1488" s="417"/>
      <c r="BG1488" s="408"/>
      <c r="BH1488" s="408"/>
      <c r="BI1488" s="408"/>
      <c r="BJ1488" s="408"/>
      <c r="BK1488" s="408"/>
    </row>
    <row r="1489" spans="1:63" s="390" customFormat="1" ht="12.75">
      <c r="A1489" s="410"/>
      <c r="B1489" s="360" t="s">
        <v>363</v>
      </c>
      <c r="C1489" s="676">
        <v>0.23</v>
      </c>
      <c r="D1489" s="677">
        <v>0</v>
      </c>
      <c r="E1489" s="677">
        <v>0.28999999999999998</v>
      </c>
      <c r="F1489" s="677">
        <v>0</v>
      </c>
      <c r="G1489" s="677">
        <v>0</v>
      </c>
      <c r="H1489" s="677">
        <v>0</v>
      </c>
      <c r="I1489" s="677">
        <v>0</v>
      </c>
      <c r="J1489" s="677">
        <v>0</v>
      </c>
      <c r="K1489" s="677">
        <v>0</v>
      </c>
      <c r="L1489" s="677">
        <v>0</v>
      </c>
      <c r="M1489" s="677">
        <v>0.52</v>
      </c>
      <c r="N1489" s="678">
        <v>0</v>
      </c>
      <c r="O1489" s="657">
        <v>0</v>
      </c>
      <c r="P1489" s="658">
        <v>0</v>
      </c>
      <c r="Q1489" s="658">
        <v>0</v>
      </c>
      <c r="R1489" s="658">
        <v>0</v>
      </c>
      <c r="S1489" s="658">
        <v>0</v>
      </c>
      <c r="T1489" s="658">
        <v>0</v>
      </c>
      <c r="U1489" s="658">
        <v>0</v>
      </c>
      <c r="V1489" s="658">
        <v>0</v>
      </c>
      <c r="W1489" s="658">
        <v>0</v>
      </c>
      <c r="X1489" s="658">
        <v>0</v>
      </c>
      <c r="Y1489" s="658">
        <v>0</v>
      </c>
      <c r="Z1489" s="659">
        <v>0</v>
      </c>
      <c r="AA1489" s="679">
        <v>0.66908630999999996</v>
      </c>
      <c r="AB1489" s="677">
        <v>0.23</v>
      </c>
      <c r="AC1489" s="677">
        <v>0</v>
      </c>
      <c r="AD1489" s="658">
        <v>0.29000000000000004</v>
      </c>
      <c r="AE1489" s="658">
        <v>0</v>
      </c>
      <c r="AF1489" s="658"/>
      <c r="AG1489" s="658"/>
      <c r="AH1489" s="658"/>
      <c r="AI1489" s="658"/>
      <c r="AJ1489" s="658">
        <v>0.2</v>
      </c>
      <c r="AK1489" s="658">
        <v>0</v>
      </c>
      <c r="AL1489" s="658">
        <v>0.09</v>
      </c>
      <c r="AM1489" s="658">
        <v>0</v>
      </c>
      <c r="AN1489" s="658">
        <v>0</v>
      </c>
      <c r="AO1489" s="658">
        <v>0</v>
      </c>
      <c r="AP1489" s="658">
        <v>0</v>
      </c>
      <c r="AQ1489" s="658">
        <v>0</v>
      </c>
      <c r="AR1489" s="658">
        <v>0</v>
      </c>
      <c r="AS1489" s="658">
        <v>0</v>
      </c>
      <c r="AT1489" s="658">
        <v>0.52</v>
      </c>
      <c r="AU1489" s="658">
        <v>0</v>
      </c>
      <c r="AV1489" s="676">
        <v>0</v>
      </c>
      <c r="AW1489" s="677">
        <v>0.66908630999999996</v>
      </c>
      <c r="AX1489" s="677">
        <v>0</v>
      </c>
      <c r="AY1489" s="677">
        <v>0</v>
      </c>
      <c r="AZ1489" s="677">
        <v>0.52572141999999999</v>
      </c>
      <c r="BA1489" s="677">
        <v>0.14336489000000002</v>
      </c>
      <c r="BB1489" s="677">
        <v>0</v>
      </c>
      <c r="BC1489" s="677">
        <v>0</v>
      </c>
      <c r="BD1489" s="677">
        <v>0</v>
      </c>
      <c r="BE1489" s="678">
        <v>0.66908630999999996</v>
      </c>
      <c r="BF1489" s="417"/>
      <c r="BG1489" s="408"/>
      <c r="BH1489" s="408"/>
      <c r="BI1489" s="408"/>
      <c r="BJ1489" s="408"/>
      <c r="BK1489" s="408"/>
    </row>
    <row r="1490" spans="1:63" s="390" customFormat="1" ht="12.75">
      <c r="A1490" s="410"/>
      <c r="B1490" s="360" t="s">
        <v>364</v>
      </c>
      <c r="C1490" s="676">
        <v>0</v>
      </c>
      <c r="D1490" s="677">
        <v>0</v>
      </c>
      <c r="E1490" s="677">
        <v>0</v>
      </c>
      <c r="F1490" s="677">
        <v>0</v>
      </c>
      <c r="G1490" s="677">
        <v>0</v>
      </c>
      <c r="H1490" s="677">
        <v>0</v>
      </c>
      <c r="I1490" s="677">
        <v>0</v>
      </c>
      <c r="J1490" s="677">
        <v>0</v>
      </c>
      <c r="K1490" s="677">
        <v>0</v>
      </c>
      <c r="L1490" s="677">
        <v>0</v>
      </c>
      <c r="M1490" s="677">
        <v>0</v>
      </c>
      <c r="N1490" s="678">
        <v>0</v>
      </c>
      <c r="O1490" s="657"/>
      <c r="P1490" s="658"/>
      <c r="Q1490" s="658"/>
      <c r="R1490" s="658"/>
      <c r="S1490" s="658"/>
      <c r="T1490" s="658"/>
      <c r="U1490" s="658"/>
      <c r="V1490" s="658"/>
      <c r="W1490" s="658"/>
      <c r="X1490" s="658"/>
      <c r="Y1490" s="658"/>
      <c r="Z1490" s="659"/>
      <c r="AA1490" s="679">
        <v>0</v>
      </c>
      <c r="AB1490" s="677">
        <v>0</v>
      </c>
      <c r="AC1490" s="677">
        <v>0</v>
      </c>
      <c r="AD1490" s="658">
        <v>0</v>
      </c>
      <c r="AE1490" s="658">
        <v>0</v>
      </c>
      <c r="AF1490" s="658"/>
      <c r="AG1490" s="658"/>
      <c r="AH1490" s="658"/>
      <c r="AI1490" s="658"/>
      <c r="AJ1490" s="658">
        <v>0</v>
      </c>
      <c r="AK1490" s="658">
        <v>0</v>
      </c>
      <c r="AL1490" s="658">
        <v>0</v>
      </c>
      <c r="AM1490" s="658">
        <v>0</v>
      </c>
      <c r="AN1490" s="658">
        <v>0</v>
      </c>
      <c r="AO1490" s="658">
        <v>0</v>
      </c>
      <c r="AP1490" s="658">
        <v>0</v>
      </c>
      <c r="AQ1490" s="658">
        <v>0</v>
      </c>
      <c r="AR1490" s="658">
        <v>0</v>
      </c>
      <c r="AS1490" s="658">
        <v>0</v>
      </c>
      <c r="AT1490" s="658">
        <v>0</v>
      </c>
      <c r="AU1490" s="658">
        <v>0</v>
      </c>
      <c r="AV1490" s="676"/>
      <c r="AW1490" s="677">
        <v>0</v>
      </c>
      <c r="AX1490" s="677"/>
      <c r="AY1490" s="677"/>
      <c r="AZ1490" s="677"/>
      <c r="BA1490" s="677"/>
      <c r="BB1490" s="677"/>
      <c r="BC1490" s="677"/>
      <c r="BD1490" s="677"/>
      <c r="BE1490" s="678">
        <v>0</v>
      </c>
      <c r="BF1490" s="417"/>
      <c r="BG1490" s="408"/>
      <c r="BH1490" s="408"/>
      <c r="BI1490" s="408"/>
      <c r="BJ1490" s="408"/>
      <c r="BK1490" s="408"/>
    </row>
    <row r="1491" spans="1:63" s="390" customFormat="1" ht="12.75">
      <c r="A1491" s="410"/>
      <c r="B1491" s="360" t="s">
        <v>365</v>
      </c>
      <c r="C1491" s="676">
        <v>0</v>
      </c>
      <c r="D1491" s="677">
        <v>0</v>
      </c>
      <c r="E1491" s="677">
        <v>0</v>
      </c>
      <c r="F1491" s="677">
        <v>0</v>
      </c>
      <c r="G1491" s="677">
        <v>0</v>
      </c>
      <c r="H1491" s="677">
        <v>0</v>
      </c>
      <c r="I1491" s="677">
        <v>0</v>
      </c>
      <c r="J1491" s="677">
        <v>0</v>
      </c>
      <c r="K1491" s="677">
        <v>0</v>
      </c>
      <c r="L1491" s="677">
        <v>0</v>
      </c>
      <c r="M1491" s="677">
        <v>0</v>
      </c>
      <c r="N1491" s="678">
        <v>0</v>
      </c>
      <c r="O1491" s="657"/>
      <c r="P1491" s="658"/>
      <c r="Q1491" s="658"/>
      <c r="R1491" s="658"/>
      <c r="S1491" s="658"/>
      <c r="T1491" s="658"/>
      <c r="U1491" s="658"/>
      <c r="V1491" s="658"/>
      <c r="W1491" s="658"/>
      <c r="X1491" s="658"/>
      <c r="Y1491" s="658"/>
      <c r="Z1491" s="659"/>
      <c r="AA1491" s="679">
        <v>0</v>
      </c>
      <c r="AB1491" s="677">
        <v>0</v>
      </c>
      <c r="AC1491" s="677">
        <v>0</v>
      </c>
      <c r="AD1491" s="658">
        <v>0</v>
      </c>
      <c r="AE1491" s="658">
        <v>0</v>
      </c>
      <c r="AF1491" s="658"/>
      <c r="AG1491" s="658"/>
      <c r="AH1491" s="658"/>
      <c r="AI1491" s="658"/>
      <c r="AJ1491" s="658">
        <v>0</v>
      </c>
      <c r="AK1491" s="658">
        <v>0</v>
      </c>
      <c r="AL1491" s="658">
        <v>0</v>
      </c>
      <c r="AM1491" s="658">
        <v>0</v>
      </c>
      <c r="AN1491" s="658">
        <v>0</v>
      </c>
      <c r="AO1491" s="658">
        <v>0</v>
      </c>
      <c r="AP1491" s="658">
        <v>0</v>
      </c>
      <c r="AQ1491" s="658">
        <v>0</v>
      </c>
      <c r="AR1491" s="658">
        <v>0</v>
      </c>
      <c r="AS1491" s="658">
        <v>0</v>
      </c>
      <c r="AT1491" s="658">
        <v>0</v>
      </c>
      <c r="AU1491" s="658">
        <v>0</v>
      </c>
      <c r="AV1491" s="676"/>
      <c r="AW1491" s="677">
        <v>0</v>
      </c>
      <c r="AX1491" s="677"/>
      <c r="AY1491" s="677"/>
      <c r="AZ1491" s="677"/>
      <c r="BA1491" s="677"/>
      <c r="BB1491" s="677"/>
      <c r="BC1491" s="677"/>
      <c r="BD1491" s="677"/>
      <c r="BE1491" s="678">
        <v>0</v>
      </c>
      <c r="BF1491" s="417"/>
      <c r="BG1491" s="408"/>
      <c r="BH1491" s="408"/>
      <c r="BI1491" s="408"/>
      <c r="BJ1491" s="408"/>
      <c r="BK1491" s="408"/>
    </row>
    <row r="1492" spans="1:63" s="390" customFormat="1" ht="12.75">
      <c r="A1492" s="410"/>
      <c r="B1492" s="360" t="s">
        <v>366</v>
      </c>
      <c r="C1492" s="676">
        <v>0</v>
      </c>
      <c r="D1492" s="677">
        <v>0</v>
      </c>
      <c r="E1492" s="677">
        <v>0</v>
      </c>
      <c r="F1492" s="677">
        <v>0</v>
      </c>
      <c r="G1492" s="677">
        <v>0</v>
      </c>
      <c r="H1492" s="677">
        <v>0</v>
      </c>
      <c r="I1492" s="677">
        <v>0</v>
      </c>
      <c r="J1492" s="677">
        <v>0</v>
      </c>
      <c r="K1492" s="677">
        <v>0</v>
      </c>
      <c r="L1492" s="677">
        <v>0</v>
      </c>
      <c r="M1492" s="677">
        <v>0</v>
      </c>
      <c r="N1492" s="678">
        <v>0</v>
      </c>
      <c r="O1492" s="657"/>
      <c r="P1492" s="658"/>
      <c r="Q1492" s="658"/>
      <c r="R1492" s="658"/>
      <c r="S1492" s="658"/>
      <c r="T1492" s="658"/>
      <c r="U1492" s="658"/>
      <c r="V1492" s="658"/>
      <c r="W1492" s="658"/>
      <c r="X1492" s="658"/>
      <c r="Y1492" s="658"/>
      <c r="Z1492" s="659"/>
      <c r="AA1492" s="679">
        <v>0</v>
      </c>
      <c r="AB1492" s="677">
        <v>0</v>
      </c>
      <c r="AC1492" s="677">
        <v>0</v>
      </c>
      <c r="AD1492" s="658">
        <v>0</v>
      </c>
      <c r="AE1492" s="658">
        <v>0</v>
      </c>
      <c r="AF1492" s="658"/>
      <c r="AG1492" s="658"/>
      <c r="AH1492" s="658"/>
      <c r="AI1492" s="658"/>
      <c r="AJ1492" s="658">
        <v>0</v>
      </c>
      <c r="AK1492" s="658">
        <v>0</v>
      </c>
      <c r="AL1492" s="658">
        <v>0</v>
      </c>
      <c r="AM1492" s="658">
        <v>0</v>
      </c>
      <c r="AN1492" s="658">
        <v>0</v>
      </c>
      <c r="AO1492" s="658">
        <v>0</v>
      </c>
      <c r="AP1492" s="658">
        <v>0</v>
      </c>
      <c r="AQ1492" s="658">
        <v>0</v>
      </c>
      <c r="AR1492" s="658">
        <v>0</v>
      </c>
      <c r="AS1492" s="658">
        <v>0</v>
      </c>
      <c r="AT1492" s="658">
        <v>0</v>
      </c>
      <c r="AU1492" s="658">
        <v>0</v>
      </c>
      <c r="AV1492" s="676"/>
      <c r="AW1492" s="677">
        <v>0</v>
      </c>
      <c r="AX1492" s="677"/>
      <c r="AY1492" s="677"/>
      <c r="AZ1492" s="677"/>
      <c r="BA1492" s="677"/>
      <c r="BB1492" s="677"/>
      <c r="BC1492" s="677"/>
      <c r="BD1492" s="677"/>
      <c r="BE1492" s="678">
        <v>0</v>
      </c>
      <c r="BF1492" s="417"/>
      <c r="BG1492" s="408"/>
      <c r="BH1492" s="408"/>
      <c r="BI1492" s="408"/>
      <c r="BJ1492" s="408"/>
      <c r="BK1492" s="408"/>
    </row>
    <row r="1493" spans="1:63" s="390" customFormat="1" ht="12.75">
      <c r="A1493" s="410"/>
      <c r="B1493" s="360" t="s">
        <v>367</v>
      </c>
      <c r="C1493" s="676">
        <v>0.23</v>
      </c>
      <c r="D1493" s="677">
        <v>0</v>
      </c>
      <c r="E1493" s="677">
        <v>0.28999999999999998</v>
      </c>
      <c r="F1493" s="677">
        <v>0</v>
      </c>
      <c r="G1493" s="677">
        <v>0</v>
      </c>
      <c r="H1493" s="677">
        <v>0</v>
      </c>
      <c r="I1493" s="677">
        <v>0</v>
      </c>
      <c r="J1493" s="677">
        <v>0</v>
      </c>
      <c r="K1493" s="677">
        <v>0</v>
      </c>
      <c r="L1493" s="677">
        <v>0</v>
      </c>
      <c r="M1493" s="677">
        <v>0.52</v>
      </c>
      <c r="N1493" s="678">
        <v>0</v>
      </c>
      <c r="O1493" s="657"/>
      <c r="P1493" s="658"/>
      <c r="Q1493" s="658"/>
      <c r="R1493" s="658"/>
      <c r="S1493" s="658"/>
      <c r="T1493" s="658"/>
      <c r="U1493" s="658"/>
      <c r="V1493" s="658"/>
      <c r="W1493" s="658"/>
      <c r="X1493" s="658"/>
      <c r="Y1493" s="658"/>
      <c r="Z1493" s="659"/>
      <c r="AA1493" s="679">
        <v>0.66908630999999996</v>
      </c>
      <c r="AB1493" s="677">
        <v>0.23</v>
      </c>
      <c r="AC1493" s="677">
        <v>0</v>
      </c>
      <c r="AD1493" s="658">
        <v>0.29000000000000004</v>
      </c>
      <c r="AE1493" s="658">
        <v>0</v>
      </c>
      <c r="AF1493" s="658"/>
      <c r="AG1493" s="658"/>
      <c r="AH1493" s="658"/>
      <c r="AI1493" s="658"/>
      <c r="AJ1493" s="658">
        <v>0.2</v>
      </c>
      <c r="AK1493" s="658">
        <v>0</v>
      </c>
      <c r="AL1493" s="658">
        <v>0.09</v>
      </c>
      <c r="AM1493" s="658">
        <v>0</v>
      </c>
      <c r="AN1493" s="658">
        <v>0</v>
      </c>
      <c r="AO1493" s="658">
        <v>0</v>
      </c>
      <c r="AP1493" s="658">
        <v>0</v>
      </c>
      <c r="AQ1493" s="658">
        <v>0</v>
      </c>
      <c r="AR1493" s="658">
        <v>0</v>
      </c>
      <c r="AS1493" s="658">
        <v>0</v>
      </c>
      <c r="AT1493" s="658">
        <v>0.52</v>
      </c>
      <c r="AU1493" s="658">
        <v>0</v>
      </c>
      <c r="AV1493" s="676"/>
      <c r="AW1493" s="677">
        <v>0.66908630999999996</v>
      </c>
      <c r="AX1493" s="677"/>
      <c r="AY1493" s="677"/>
      <c r="AZ1493" s="677">
        <v>0.52572141999999999</v>
      </c>
      <c r="BA1493" s="677">
        <v>0.14336489000000002</v>
      </c>
      <c r="BB1493" s="677"/>
      <c r="BC1493" s="677"/>
      <c r="BD1493" s="677"/>
      <c r="BE1493" s="678">
        <v>0.66908630999999996</v>
      </c>
      <c r="BF1493" s="417"/>
      <c r="BG1493" s="408"/>
      <c r="BH1493" s="408"/>
      <c r="BI1493" s="408"/>
      <c r="BJ1493" s="408"/>
      <c r="BK1493" s="408"/>
    </row>
    <row r="1494" spans="1:63" s="390" customFormat="1" ht="12.75">
      <c r="A1494" s="410"/>
      <c r="B1494" s="360" t="s">
        <v>368</v>
      </c>
      <c r="C1494" s="676">
        <v>0</v>
      </c>
      <c r="D1494" s="677">
        <v>0</v>
      </c>
      <c r="E1494" s="677">
        <v>0</v>
      </c>
      <c r="F1494" s="677">
        <v>0</v>
      </c>
      <c r="G1494" s="677">
        <v>0</v>
      </c>
      <c r="H1494" s="677">
        <v>0</v>
      </c>
      <c r="I1494" s="677">
        <v>0</v>
      </c>
      <c r="J1494" s="677">
        <v>0</v>
      </c>
      <c r="K1494" s="677">
        <v>0</v>
      </c>
      <c r="L1494" s="677">
        <v>0</v>
      </c>
      <c r="M1494" s="677">
        <v>0</v>
      </c>
      <c r="N1494" s="678">
        <v>0</v>
      </c>
      <c r="O1494" s="657">
        <v>0</v>
      </c>
      <c r="P1494" s="658">
        <v>0</v>
      </c>
      <c r="Q1494" s="658">
        <v>0</v>
      </c>
      <c r="R1494" s="658">
        <v>0</v>
      </c>
      <c r="S1494" s="658">
        <v>0</v>
      </c>
      <c r="T1494" s="658">
        <v>0</v>
      </c>
      <c r="U1494" s="658">
        <v>0</v>
      </c>
      <c r="V1494" s="658">
        <v>0</v>
      </c>
      <c r="W1494" s="658">
        <v>0</v>
      </c>
      <c r="X1494" s="658">
        <v>0</v>
      </c>
      <c r="Y1494" s="658">
        <v>0</v>
      </c>
      <c r="Z1494" s="659">
        <v>0</v>
      </c>
      <c r="AA1494" s="679">
        <v>0</v>
      </c>
      <c r="AB1494" s="677">
        <v>0</v>
      </c>
      <c r="AC1494" s="677">
        <v>0</v>
      </c>
      <c r="AD1494" s="658">
        <v>0</v>
      </c>
      <c r="AE1494" s="658">
        <v>0</v>
      </c>
      <c r="AF1494" s="658"/>
      <c r="AG1494" s="658"/>
      <c r="AH1494" s="658"/>
      <c r="AI1494" s="658"/>
      <c r="AJ1494" s="658">
        <v>0</v>
      </c>
      <c r="AK1494" s="658">
        <v>0</v>
      </c>
      <c r="AL1494" s="658">
        <v>0</v>
      </c>
      <c r="AM1494" s="658">
        <v>0</v>
      </c>
      <c r="AN1494" s="658">
        <v>0</v>
      </c>
      <c r="AO1494" s="658">
        <v>0</v>
      </c>
      <c r="AP1494" s="658">
        <v>0</v>
      </c>
      <c r="AQ1494" s="658">
        <v>0</v>
      </c>
      <c r="AR1494" s="658">
        <v>0</v>
      </c>
      <c r="AS1494" s="658">
        <v>0</v>
      </c>
      <c r="AT1494" s="658">
        <v>0</v>
      </c>
      <c r="AU1494" s="658">
        <v>0</v>
      </c>
      <c r="AV1494" s="676">
        <v>0</v>
      </c>
      <c r="AW1494" s="677">
        <v>0</v>
      </c>
      <c r="AX1494" s="677">
        <v>0</v>
      </c>
      <c r="AY1494" s="677">
        <v>0</v>
      </c>
      <c r="AZ1494" s="677">
        <v>0</v>
      </c>
      <c r="BA1494" s="677">
        <v>0</v>
      </c>
      <c r="BB1494" s="677">
        <v>0</v>
      </c>
      <c r="BC1494" s="677">
        <v>0</v>
      </c>
      <c r="BD1494" s="677">
        <v>0</v>
      </c>
      <c r="BE1494" s="678">
        <v>0</v>
      </c>
      <c r="BF1494" s="417"/>
      <c r="BG1494" s="408"/>
      <c r="BH1494" s="408"/>
      <c r="BI1494" s="408"/>
      <c r="BJ1494" s="408"/>
      <c r="BK1494" s="408"/>
    </row>
    <row r="1495" spans="1:63" s="390" customFormat="1" ht="12.75">
      <c r="A1495" s="410"/>
      <c r="B1495" s="360" t="s">
        <v>369</v>
      </c>
      <c r="C1495" s="676">
        <v>0</v>
      </c>
      <c r="D1495" s="677">
        <v>0</v>
      </c>
      <c r="E1495" s="677">
        <v>0</v>
      </c>
      <c r="F1495" s="677">
        <v>0</v>
      </c>
      <c r="G1495" s="677">
        <v>0</v>
      </c>
      <c r="H1495" s="677">
        <v>0</v>
      </c>
      <c r="I1495" s="677">
        <v>0</v>
      </c>
      <c r="J1495" s="677">
        <v>0</v>
      </c>
      <c r="K1495" s="677">
        <v>0</v>
      </c>
      <c r="L1495" s="677">
        <v>0</v>
      </c>
      <c r="M1495" s="677">
        <v>0</v>
      </c>
      <c r="N1495" s="678">
        <v>0</v>
      </c>
      <c r="O1495" s="657"/>
      <c r="P1495" s="658"/>
      <c r="Q1495" s="658"/>
      <c r="R1495" s="658"/>
      <c r="S1495" s="658"/>
      <c r="T1495" s="658"/>
      <c r="U1495" s="658"/>
      <c r="V1495" s="658"/>
      <c r="W1495" s="658"/>
      <c r="X1495" s="658"/>
      <c r="Y1495" s="658"/>
      <c r="Z1495" s="659"/>
      <c r="AA1495" s="679">
        <v>0</v>
      </c>
      <c r="AB1495" s="677">
        <v>0</v>
      </c>
      <c r="AC1495" s="677">
        <v>0</v>
      </c>
      <c r="AD1495" s="658">
        <v>0</v>
      </c>
      <c r="AE1495" s="658">
        <v>0</v>
      </c>
      <c r="AF1495" s="658"/>
      <c r="AG1495" s="658"/>
      <c r="AH1495" s="658"/>
      <c r="AI1495" s="658"/>
      <c r="AJ1495" s="658">
        <v>0</v>
      </c>
      <c r="AK1495" s="658">
        <v>0</v>
      </c>
      <c r="AL1495" s="658">
        <v>0</v>
      </c>
      <c r="AM1495" s="658">
        <v>0</v>
      </c>
      <c r="AN1495" s="658">
        <v>0</v>
      </c>
      <c r="AO1495" s="658">
        <v>0</v>
      </c>
      <c r="AP1495" s="658">
        <v>0</v>
      </c>
      <c r="AQ1495" s="658">
        <v>0</v>
      </c>
      <c r="AR1495" s="658">
        <v>0</v>
      </c>
      <c r="AS1495" s="658">
        <v>0</v>
      </c>
      <c r="AT1495" s="658">
        <v>0</v>
      </c>
      <c r="AU1495" s="658">
        <v>0</v>
      </c>
      <c r="AV1495" s="676"/>
      <c r="AW1495" s="677">
        <v>0</v>
      </c>
      <c r="AX1495" s="677"/>
      <c r="AY1495" s="677"/>
      <c r="AZ1495" s="677"/>
      <c r="BA1495" s="677"/>
      <c r="BB1495" s="677"/>
      <c r="BC1495" s="677"/>
      <c r="BD1495" s="677"/>
      <c r="BE1495" s="678">
        <v>0</v>
      </c>
      <c r="BF1495" s="417"/>
      <c r="BG1495" s="408"/>
      <c r="BH1495" s="408"/>
      <c r="BI1495" s="408"/>
      <c r="BJ1495" s="408"/>
      <c r="BK1495" s="408"/>
    </row>
    <row r="1496" spans="1:63" s="390" customFormat="1" ht="12.75">
      <c r="A1496" s="410"/>
      <c r="B1496" s="360" t="s">
        <v>370</v>
      </c>
      <c r="C1496" s="676">
        <v>0</v>
      </c>
      <c r="D1496" s="677">
        <v>0</v>
      </c>
      <c r="E1496" s="677">
        <v>0</v>
      </c>
      <c r="F1496" s="677">
        <v>0</v>
      </c>
      <c r="G1496" s="677">
        <v>0</v>
      </c>
      <c r="H1496" s="677">
        <v>0</v>
      </c>
      <c r="I1496" s="677">
        <v>0</v>
      </c>
      <c r="J1496" s="677">
        <v>0</v>
      </c>
      <c r="K1496" s="677">
        <v>0</v>
      </c>
      <c r="L1496" s="677">
        <v>0</v>
      </c>
      <c r="M1496" s="677">
        <v>0</v>
      </c>
      <c r="N1496" s="678">
        <v>0</v>
      </c>
      <c r="O1496" s="657"/>
      <c r="P1496" s="658"/>
      <c r="Q1496" s="658"/>
      <c r="R1496" s="658"/>
      <c r="S1496" s="658"/>
      <c r="T1496" s="658"/>
      <c r="U1496" s="658"/>
      <c r="V1496" s="658"/>
      <c r="W1496" s="658"/>
      <c r="X1496" s="658"/>
      <c r="Y1496" s="658"/>
      <c r="Z1496" s="659"/>
      <c r="AA1496" s="679">
        <v>0</v>
      </c>
      <c r="AB1496" s="677">
        <v>0</v>
      </c>
      <c r="AC1496" s="677">
        <v>0</v>
      </c>
      <c r="AD1496" s="658">
        <v>0</v>
      </c>
      <c r="AE1496" s="658">
        <v>0</v>
      </c>
      <c r="AF1496" s="658"/>
      <c r="AG1496" s="658"/>
      <c r="AH1496" s="658"/>
      <c r="AI1496" s="658"/>
      <c r="AJ1496" s="658">
        <v>0</v>
      </c>
      <c r="AK1496" s="658">
        <v>0</v>
      </c>
      <c r="AL1496" s="658">
        <v>0</v>
      </c>
      <c r="AM1496" s="658">
        <v>0</v>
      </c>
      <c r="AN1496" s="658">
        <v>0</v>
      </c>
      <c r="AO1496" s="658">
        <v>0</v>
      </c>
      <c r="AP1496" s="658">
        <v>0</v>
      </c>
      <c r="AQ1496" s="658">
        <v>0</v>
      </c>
      <c r="AR1496" s="658">
        <v>0</v>
      </c>
      <c r="AS1496" s="658">
        <v>0</v>
      </c>
      <c r="AT1496" s="658">
        <v>0</v>
      </c>
      <c r="AU1496" s="658">
        <v>0</v>
      </c>
      <c r="AV1496" s="676"/>
      <c r="AW1496" s="677">
        <v>0</v>
      </c>
      <c r="AX1496" s="677"/>
      <c r="AY1496" s="677"/>
      <c r="AZ1496" s="677"/>
      <c r="BA1496" s="677"/>
      <c r="BB1496" s="677"/>
      <c r="BC1496" s="677"/>
      <c r="BD1496" s="677"/>
      <c r="BE1496" s="678">
        <v>0</v>
      </c>
      <c r="BF1496" s="417"/>
      <c r="BG1496" s="408"/>
      <c r="BH1496" s="408"/>
      <c r="BI1496" s="408"/>
      <c r="BJ1496" s="408"/>
      <c r="BK1496" s="408"/>
    </row>
    <row r="1497" spans="1:63" s="390" customFormat="1" ht="12.75">
      <c r="A1497" s="410"/>
      <c r="B1497" s="360" t="s">
        <v>371</v>
      </c>
      <c r="C1497" s="676">
        <v>0</v>
      </c>
      <c r="D1497" s="677">
        <v>0</v>
      </c>
      <c r="E1497" s="677">
        <v>0</v>
      </c>
      <c r="F1497" s="677">
        <v>0</v>
      </c>
      <c r="G1497" s="677">
        <v>0</v>
      </c>
      <c r="H1497" s="677">
        <v>0</v>
      </c>
      <c r="I1497" s="677">
        <v>0</v>
      </c>
      <c r="J1497" s="677">
        <v>0</v>
      </c>
      <c r="K1497" s="677">
        <v>0</v>
      </c>
      <c r="L1497" s="677">
        <v>0</v>
      </c>
      <c r="M1497" s="677">
        <v>0</v>
      </c>
      <c r="N1497" s="678">
        <v>0</v>
      </c>
      <c r="O1497" s="657"/>
      <c r="P1497" s="658"/>
      <c r="Q1497" s="658"/>
      <c r="R1497" s="658"/>
      <c r="S1497" s="658"/>
      <c r="T1497" s="658"/>
      <c r="U1497" s="658"/>
      <c r="V1497" s="658"/>
      <c r="W1497" s="658"/>
      <c r="X1497" s="658"/>
      <c r="Y1497" s="658"/>
      <c r="Z1497" s="659"/>
      <c r="AA1497" s="679">
        <v>0</v>
      </c>
      <c r="AB1497" s="677">
        <v>0</v>
      </c>
      <c r="AC1497" s="677">
        <v>0</v>
      </c>
      <c r="AD1497" s="658">
        <v>0</v>
      </c>
      <c r="AE1497" s="658">
        <v>0</v>
      </c>
      <c r="AF1497" s="658"/>
      <c r="AG1497" s="658"/>
      <c r="AH1497" s="658"/>
      <c r="AI1497" s="658"/>
      <c r="AJ1497" s="658">
        <v>0</v>
      </c>
      <c r="AK1497" s="658">
        <v>0</v>
      </c>
      <c r="AL1497" s="658">
        <v>0</v>
      </c>
      <c r="AM1497" s="658">
        <v>0</v>
      </c>
      <c r="AN1497" s="658">
        <v>0</v>
      </c>
      <c r="AO1497" s="658">
        <v>0</v>
      </c>
      <c r="AP1497" s="658">
        <v>0</v>
      </c>
      <c r="AQ1497" s="658">
        <v>0</v>
      </c>
      <c r="AR1497" s="658">
        <v>0</v>
      </c>
      <c r="AS1497" s="658">
        <v>0</v>
      </c>
      <c r="AT1497" s="658">
        <v>0</v>
      </c>
      <c r="AU1497" s="658">
        <v>0</v>
      </c>
      <c r="AV1497" s="676"/>
      <c r="AW1497" s="677">
        <v>0</v>
      </c>
      <c r="AX1497" s="677"/>
      <c r="AY1497" s="677"/>
      <c r="AZ1497" s="677"/>
      <c r="BA1497" s="677"/>
      <c r="BB1497" s="677"/>
      <c r="BC1497" s="677"/>
      <c r="BD1497" s="677"/>
      <c r="BE1497" s="678">
        <v>0</v>
      </c>
      <c r="BF1497" s="417"/>
      <c r="BG1497" s="408"/>
      <c r="BH1497" s="408"/>
      <c r="BI1497" s="408"/>
      <c r="BJ1497" s="408"/>
      <c r="BK1497" s="408"/>
    </row>
    <row r="1498" spans="1:63" s="390" customFormat="1" ht="12.75">
      <c r="A1498" s="410"/>
      <c r="B1498" s="360" t="s">
        <v>372</v>
      </c>
      <c r="C1498" s="676">
        <v>0</v>
      </c>
      <c r="D1498" s="677">
        <v>0</v>
      </c>
      <c r="E1498" s="677">
        <v>0</v>
      </c>
      <c r="F1498" s="677">
        <v>0</v>
      </c>
      <c r="G1498" s="677">
        <v>0</v>
      </c>
      <c r="H1498" s="677">
        <v>0</v>
      </c>
      <c r="I1498" s="677">
        <v>0</v>
      </c>
      <c r="J1498" s="677">
        <v>0</v>
      </c>
      <c r="K1498" s="677">
        <v>0</v>
      </c>
      <c r="L1498" s="677">
        <v>0</v>
      </c>
      <c r="M1498" s="677">
        <v>0</v>
      </c>
      <c r="N1498" s="678">
        <v>0</v>
      </c>
      <c r="O1498" s="657"/>
      <c r="P1498" s="658"/>
      <c r="Q1498" s="658"/>
      <c r="R1498" s="658"/>
      <c r="S1498" s="658"/>
      <c r="T1498" s="658"/>
      <c r="U1498" s="658"/>
      <c r="V1498" s="658"/>
      <c r="W1498" s="658"/>
      <c r="X1498" s="658"/>
      <c r="Y1498" s="658"/>
      <c r="Z1498" s="659"/>
      <c r="AA1498" s="679">
        <v>0</v>
      </c>
      <c r="AB1498" s="677">
        <v>0</v>
      </c>
      <c r="AC1498" s="677">
        <v>0</v>
      </c>
      <c r="AD1498" s="658">
        <v>0</v>
      </c>
      <c r="AE1498" s="658">
        <v>0</v>
      </c>
      <c r="AF1498" s="658"/>
      <c r="AG1498" s="658"/>
      <c r="AH1498" s="658"/>
      <c r="AI1498" s="658"/>
      <c r="AJ1498" s="658">
        <v>0</v>
      </c>
      <c r="AK1498" s="658">
        <v>0</v>
      </c>
      <c r="AL1498" s="658">
        <v>0</v>
      </c>
      <c r="AM1498" s="658">
        <v>0</v>
      </c>
      <c r="AN1498" s="658">
        <v>0</v>
      </c>
      <c r="AO1498" s="658">
        <v>0</v>
      </c>
      <c r="AP1498" s="658">
        <v>0</v>
      </c>
      <c r="AQ1498" s="658">
        <v>0</v>
      </c>
      <c r="AR1498" s="658">
        <v>0</v>
      </c>
      <c r="AS1498" s="658">
        <v>0</v>
      </c>
      <c r="AT1498" s="658">
        <v>0</v>
      </c>
      <c r="AU1498" s="658">
        <v>0</v>
      </c>
      <c r="AV1498" s="676"/>
      <c r="AW1498" s="677">
        <v>0</v>
      </c>
      <c r="AX1498" s="677"/>
      <c r="AY1498" s="677"/>
      <c r="AZ1498" s="677"/>
      <c r="BA1498" s="677"/>
      <c r="BB1498" s="677"/>
      <c r="BC1498" s="677"/>
      <c r="BD1498" s="677"/>
      <c r="BE1498" s="678">
        <v>0</v>
      </c>
      <c r="BF1498" s="417"/>
      <c r="BG1498" s="408"/>
      <c r="BH1498" s="408"/>
      <c r="BI1498" s="408"/>
      <c r="BJ1498" s="408"/>
      <c r="BK1498" s="408"/>
    </row>
    <row r="1499" spans="1:63" s="390" customFormat="1" ht="12.75">
      <c r="A1499" s="410"/>
      <c r="B1499" s="360" t="s">
        <v>373</v>
      </c>
      <c r="C1499" s="676">
        <v>0</v>
      </c>
      <c r="D1499" s="677">
        <v>0</v>
      </c>
      <c r="E1499" s="677">
        <v>0</v>
      </c>
      <c r="F1499" s="677">
        <v>0.63</v>
      </c>
      <c r="G1499" s="677">
        <v>0</v>
      </c>
      <c r="H1499" s="677">
        <v>0</v>
      </c>
      <c r="I1499" s="677">
        <v>0</v>
      </c>
      <c r="J1499" s="677">
        <v>0</v>
      </c>
      <c r="K1499" s="677">
        <v>0</v>
      </c>
      <c r="L1499" s="677">
        <v>0</v>
      </c>
      <c r="M1499" s="677">
        <v>0</v>
      </c>
      <c r="N1499" s="678">
        <v>0.63</v>
      </c>
      <c r="O1499" s="657">
        <v>0</v>
      </c>
      <c r="P1499" s="658">
        <v>0</v>
      </c>
      <c r="Q1499" s="658">
        <v>0</v>
      </c>
      <c r="R1499" s="658">
        <v>0</v>
      </c>
      <c r="S1499" s="658">
        <v>0</v>
      </c>
      <c r="T1499" s="658">
        <v>0</v>
      </c>
      <c r="U1499" s="658">
        <v>0</v>
      </c>
      <c r="V1499" s="658">
        <v>0</v>
      </c>
      <c r="W1499" s="658">
        <v>0</v>
      </c>
      <c r="X1499" s="658">
        <v>0</v>
      </c>
      <c r="Y1499" s="658">
        <v>0</v>
      </c>
      <c r="Z1499" s="659">
        <v>0</v>
      </c>
      <c r="AA1499" s="679">
        <v>2.84655638</v>
      </c>
      <c r="AB1499" s="677">
        <v>0</v>
      </c>
      <c r="AC1499" s="677">
        <v>0</v>
      </c>
      <c r="AD1499" s="658">
        <v>0</v>
      </c>
      <c r="AE1499" s="658">
        <v>0.63</v>
      </c>
      <c r="AF1499" s="658"/>
      <c r="AG1499" s="658"/>
      <c r="AH1499" s="658"/>
      <c r="AI1499" s="658"/>
      <c r="AJ1499" s="658">
        <v>0</v>
      </c>
      <c r="AK1499" s="658">
        <v>0</v>
      </c>
      <c r="AL1499" s="658">
        <v>0</v>
      </c>
      <c r="AM1499" s="658">
        <v>0.63</v>
      </c>
      <c r="AN1499" s="658">
        <v>0</v>
      </c>
      <c r="AO1499" s="658">
        <v>0</v>
      </c>
      <c r="AP1499" s="658">
        <v>0</v>
      </c>
      <c r="AQ1499" s="658">
        <v>0</v>
      </c>
      <c r="AR1499" s="658">
        <v>0</v>
      </c>
      <c r="AS1499" s="658">
        <v>0</v>
      </c>
      <c r="AT1499" s="658">
        <v>0</v>
      </c>
      <c r="AU1499" s="658">
        <v>0.63</v>
      </c>
      <c r="AV1499" s="676">
        <v>0</v>
      </c>
      <c r="AW1499" s="677">
        <v>2.84655638</v>
      </c>
      <c r="AX1499" s="677">
        <v>0</v>
      </c>
      <c r="AY1499" s="677">
        <v>0</v>
      </c>
      <c r="AZ1499" s="677">
        <v>0</v>
      </c>
      <c r="BA1499" s="677">
        <v>2.84655638</v>
      </c>
      <c r="BB1499" s="677">
        <v>0</v>
      </c>
      <c r="BC1499" s="677">
        <v>0</v>
      </c>
      <c r="BD1499" s="677">
        <v>0</v>
      </c>
      <c r="BE1499" s="678">
        <v>2.84655638</v>
      </c>
      <c r="BF1499" s="417"/>
      <c r="BG1499" s="408"/>
      <c r="BH1499" s="408"/>
      <c r="BI1499" s="408"/>
      <c r="BJ1499" s="408"/>
      <c r="BK1499" s="408"/>
    </row>
    <row r="1500" spans="1:63" s="390" customFormat="1" ht="12.75">
      <c r="A1500" s="410"/>
      <c r="B1500" s="360" t="s">
        <v>374</v>
      </c>
      <c r="C1500" s="676">
        <v>0</v>
      </c>
      <c r="D1500" s="677">
        <v>0</v>
      </c>
      <c r="E1500" s="677">
        <v>0</v>
      </c>
      <c r="F1500" s="677">
        <v>0</v>
      </c>
      <c r="G1500" s="677">
        <v>0</v>
      </c>
      <c r="H1500" s="677">
        <v>0</v>
      </c>
      <c r="I1500" s="677">
        <v>0</v>
      </c>
      <c r="J1500" s="677">
        <v>0</v>
      </c>
      <c r="K1500" s="677">
        <v>0</v>
      </c>
      <c r="L1500" s="677">
        <v>0</v>
      </c>
      <c r="M1500" s="677">
        <v>0</v>
      </c>
      <c r="N1500" s="678">
        <v>0</v>
      </c>
      <c r="O1500" s="657"/>
      <c r="P1500" s="658"/>
      <c r="Q1500" s="658"/>
      <c r="R1500" s="658"/>
      <c r="S1500" s="658"/>
      <c r="T1500" s="658"/>
      <c r="U1500" s="658"/>
      <c r="V1500" s="658"/>
      <c r="W1500" s="658"/>
      <c r="X1500" s="658"/>
      <c r="Y1500" s="658"/>
      <c r="Z1500" s="659"/>
      <c r="AA1500" s="679">
        <v>0</v>
      </c>
      <c r="AB1500" s="677">
        <v>0</v>
      </c>
      <c r="AC1500" s="677">
        <v>0</v>
      </c>
      <c r="AD1500" s="658">
        <v>0</v>
      </c>
      <c r="AE1500" s="658">
        <v>0</v>
      </c>
      <c r="AF1500" s="658"/>
      <c r="AG1500" s="658"/>
      <c r="AH1500" s="658"/>
      <c r="AI1500" s="658"/>
      <c r="AJ1500" s="658">
        <v>0</v>
      </c>
      <c r="AK1500" s="658">
        <v>0</v>
      </c>
      <c r="AL1500" s="658">
        <v>0</v>
      </c>
      <c r="AM1500" s="658">
        <v>0</v>
      </c>
      <c r="AN1500" s="658">
        <v>0</v>
      </c>
      <c r="AO1500" s="658">
        <v>0</v>
      </c>
      <c r="AP1500" s="658">
        <v>0</v>
      </c>
      <c r="AQ1500" s="658">
        <v>0</v>
      </c>
      <c r="AR1500" s="658">
        <v>0</v>
      </c>
      <c r="AS1500" s="658">
        <v>0</v>
      </c>
      <c r="AT1500" s="658">
        <v>0</v>
      </c>
      <c r="AU1500" s="658">
        <v>0</v>
      </c>
      <c r="AV1500" s="676"/>
      <c r="AW1500" s="677">
        <v>0</v>
      </c>
      <c r="AX1500" s="677"/>
      <c r="AY1500" s="677"/>
      <c r="AZ1500" s="677"/>
      <c r="BA1500" s="677"/>
      <c r="BB1500" s="677"/>
      <c r="BC1500" s="677"/>
      <c r="BD1500" s="677"/>
      <c r="BE1500" s="678">
        <v>0</v>
      </c>
      <c r="BF1500" s="417"/>
      <c r="BG1500" s="408"/>
      <c r="BH1500" s="408"/>
      <c r="BI1500" s="408"/>
      <c r="BJ1500" s="408"/>
      <c r="BK1500" s="408"/>
    </row>
    <row r="1501" spans="1:63" s="390" customFormat="1" ht="12.75">
      <c r="A1501" s="410"/>
      <c r="B1501" s="360" t="s">
        <v>375</v>
      </c>
      <c r="C1501" s="676">
        <v>0</v>
      </c>
      <c r="D1501" s="677">
        <v>0</v>
      </c>
      <c r="E1501" s="677">
        <v>0</v>
      </c>
      <c r="F1501" s="677">
        <v>0</v>
      </c>
      <c r="G1501" s="677">
        <v>0</v>
      </c>
      <c r="H1501" s="677">
        <v>0</v>
      </c>
      <c r="I1501" s="677">
        <v>0</v>
      </c>
      <c r="J1501" s="677">
        <v>0</v>
      </c>
      <c r="K1501" s="677">
        <v>0</v>
      </c>
      <c r="L1501" s="677">
        <v>0</v>
      </c>
      <c r="M1501" s="677">
        <v>0</v>
      </c>
      <c r="N1501" s="678">
        <v>0</v>
      </c>
      <c r="O1501" s="657"/>
      <c r="P1501" s="658"/>
      <c r="Q1501" s="658"/>
      <c r="R1501" s="658"/>
      <c r="S1501" s="658"/>
      <c r="T1501" s="658"/>
      <c r="U1501" s="658"/>
      <c r="V1501" s="658"/>
      <c r="W1501" s="658"/>
      <c r="X1501" s="658"/>
      <c r="Y1501" s="658"/>
      <c r="Z1501" s="659"/>
      <c r="AA1501" s="679">
        <v>0</v>
      </c>
      <c r="AB1501" s="677">
        <v>0</v>
      </c>
      <c r="AC1501" s="677">
        <v>0</v>
      </c>
      <c r="AD1501" s="658">
        <v>0</v>
      </c>
      <c r="AE1501" s="658">
        <v>0</v>
      </c>
      <c r="AF1501" s="658"/>
      <c r="AG1501" s="658"/>
      <c r="AH1501" s="658"/>
      <c r="AI1501" s="658"/>
      <c r="AJ1501" s="658">
        <v>0</v>
      </c>
      <c r="AK1501" s="658">
        <v>0</v>
      </c>
      <c r="AL1501" s="658">
        <v>0</v>
      </c>
      <c r="AM1501" s="658">
        <v>0</v>
      </c>
      <c r="AN1501" s="658">
        <v>0</v>
      </c>
      <c r="AO1501" s="658">
        <v>0</v>
      </c>
      <c r="AP1501" s="658">
        <v>0</v>
      </c>
      <c r="AQ1501" s="658">
        <v>0</v>
      </c>
      <c r="AR1501" s="658">
        <v>0</v>
      </c>
      <c r="AS1501" s="658">
        <v>0</v>
      </c>
      <c r="AT1501" s="658">
        <v>0</v>
      </c>
      <c r="AU1501" s="658">
        <v>0</v>
      </c>
      <c r="AV1501" s="676"/>
      <c r="AW1501" s="677">
        <v>0</v>
      </c>
      <c r="AX1501" s="677"/>
      <c r="AY1501" s="677"/>
      <c r="AZ1501" s="677"/>
      <c r="BA1501" s="677"/>
      <c r="BB1501" s="677"/>
      <c r="BC1501" s="677"/>
      <c r="BD1501" s="677"/>
      <c r="BE1501" s="678">
        <v>0</v>
      </c>
      <c r="BF1501" s="417"/>
      <c r="BG1501" s="408"/>
      <c r="BH1501" s="408"/>
      <c r="BI1501" s="408"/>
      <c r="BJ1501" s="408"/>
      <c r="BK1501" s="408"/>
    </row>
    <row r="1502" spans="1:63" s="390" customFormat="1" ht="12.75">
      <c r="A1502" s="410"/>
      <c r="B1502" s="360" t="s">
        <v>376</v>
      </c>
      <c r="C1502" s="676">
        <v>0</v>
      </c>
      <c r="D1502" s="677">
        <v>0</v>
      </c>
      <c r="E1502" s="677">
        <v>0</v>
      </c>
      <c r="F1502" s="677">
        <v>0.63</v>
      </c>
      <c r="G1502" s="677">
        <v>0</v>
      </c>
      <c r="H1502" s="677">
        <v>0</v>
      </c>
      <c r="I1502" s="677">
        <v>0</v>
      </c>
      <c r="J1502" s="677">
        <v>0</v>
      </c>
      <c r="K1502" s="677">
        <v>0</v>
      </c>
      <c r="L1502" s="677">
        <v>0</v>
      </c>
      <c r="M1502" s="677">
        <v>0</v>
      </c>
      <c r="N1502" s="678">
        <v>0.63</v>
      </c>
      <c r="O1502" s="657"/>
      <c r="P1502" s="658"/>
      <c r="Q1502" s="658"/>
      <c r="R1502" s="658"/>
      <c r="S1502" s="658"/>
      <c r="T1502" s="658"/>
      <c r="U1502" s="658"/>
      <c r="V1502" s="658"/>
      <c r="W1502" s="658"/>
      <c r="X1502" s="658"/>
      <c r="Y1502" s="658"/>
      <c r="Z1502" s="659"/>
      <c r="AA1502" s="679">
        <v>2.84655638</v>
      </c>
      <c r="AB1502" s="677">
        <v>0</v>
      </c>
      <c r="AC1502" s="677">
        <v>0</v>
      </c>
      <c r="AD1502" s="658">
        <v>0</v>
      </c>
      <c r="AE1502" s="658">
        <v>0.63</v>
      </c>
      <c r="AF1502" s="658"/>
      <c r="AG1502" s="658"/>
      <c r="AH1502" s="658"/>
      <c r="AI1502" s="658"/>
      <c r="AJ1502" s="658"/>
      <c r="AK1502" s="658">
        <v>0</v>
      </c>
      <c r="AL1502" s="658">
        <v>0</v>
      </c>
      <c r="AM1502" s="658">
        <v>0.63</v>
      </c>
      <c r="AN1502" s="658">
        <v>0</v>
      </c>
      <c r="AO1502" s="658">
        <v>0</v>
      </c>
      <c r="AP1502" s="658">
        <v>0</v>
      </c>
      <c r="AQ1502" s="658">
        <v>0</v>
      </c>
      <c r="AR1502" s="658">
        <v>0</v>
      </c>
      <c r="AS1502" s="658">
        <v>0</v>
      </c>
      <c r="AT1502" s="658">
        <v>0</v>
      </c>
      <c r="AU1502" s="658">
        <v>0.63</v>
      </c>
      <c r="AV1502" s="676"/>
      <c r="AW1502" s="677">
        <v>2.84655638</v>
      </c>
      <c r="AX1502" s="677"/>
      <c r="AY1502" s="677"/>
      <c r="AZ1502" s="677"/>
      <c r="BA1502" s="677">
        <v>2.84655638</v>
      </c>
      <c r="BB1502" s="677"/>
      <c r="BC1502" s="677"/>
      <c r="BD1502" s="677"/>
      <c r="BE1502" s="678">
        <v>2.84655638</v>
      </c>
      <c r="BF1502" s="417"/>
      <c r="BG1502" s="408"/>
      <c r="BH1502" s="408"/>
      <c r="BI1502" s="408"/>
      <c r="BJ1502" s="408"/>
      <c r="BK1502" s="408"/>
    </row>
    <row r="1503" spans="1:63" s="390" customFormat="1" ht="12.75">
      <c r="A1503" s="410"/>
      <c r="B1503" s="360" t="s">
        <v>377</v>
      </c>
      <c r="C1503" s="676">
        <v>0</v>
      </c>
      <c r="D1503" s="677">
        <v>0</v>
      </c>
      <c r="E1503" s="677">
        <v>0</v>
      </c>
      <c r="F1503" s="677">
        <v>0</v>
      </c>
      <c r="G1503" s="677">
        <v>0</v>
      </c>
      <c r="H1503" s="677">
        <v>0</v>
      </c>
      <c r="I1503" s="677">
        <v>0</v>
      </c>
      <c r="J1503" s="677">
        <v>0</v>
      </c>
      <c r="K1503" s="677">
        <v>0</v>
      </c>
      <c r="L1503" s="677">
        <v>0</v>
      </c>
      <c r="M1503" s="677">
        <v>0</v>
      </c>
      <c r="N1503" s="678">
        <v>0</v>
      </c>
      <c r="O1503" s="657"/>
      <c r="P1503" s="658"/>
      <c r="Q1503" s="658"/>
      <c r="R1503" s="658"/>
      <c r="S1503" s="658"/>
      <c r="T1503" s="658"/>
      <c r="U1503" s="658"/>
      <c r="V1503" s="658"/>
      <c r="W1503" s="658"/>
      <c r="X1503" s="658"/>
      <c r="Y1503" s="658"/>
      <c r="Z1503" s="659"/>
      <c r="AA1503" s="679">
        <v>0</v>
      </c>
      <c r="AB1503" s="677">
        <v>0</v>
      </c>
      <c r="AC1503" s="677">
        <v>0</v>
      </c>
      <c r="AD1503" s="658">
        <v>0</v>
      </c>
      <c r="AE1503" s="658">
        <v>0</v>
      </c>
      <c r="AF1503" s="658"/>
      <c r="AG1503" s="658"/>
      <c r="AH1503" s="658"/>
      <c r="AI1503" s="658"/>
      <c r="AJ1503" s="658">
        <v>0</v>
      </c>
      <c r="AK1503" s="658">
        <v>0</v>
      </c>
      <c r="AL1503" s="658">
        <v>0</v>
      </c>
      <c r="AM1503" s="658">
        <v>0</v>
      </c>
      <c r="AN1503" s="658">
        <v>0</v>
      </c>
      <c r="AO1503" s="658">
        <v>0</v>
      </c>
      <c r="AP1503" s="658">
        <v>0</v>
      </c>
      <c r="AQ1503" s="658">
        <v>0</v>
      </c>
      <c r="AR1503" s="658">
        <v>0</v>
      </c>
      <c r="AS1503" s="658">
        <v>0</v>
      </c>
      <c r="AT1503" s="658">
        <v>0</v>
      </c>
      <c r="AU1503" s="658">
        <v>0</v>
      </c>
      <c r="AV1503" s="676"/>
      <c r="AW1503" s="677">
        <v>0</v>
      </c>
      <c r="AX1503" s="677"/>
      <c r="AY1503" s="677"/>
      <c r="AZ1503" s="677"/>
      <c r="BA1503" s="677"/>
      <c r="BB1503" s="677"/>
      <c r="BC1503" s="677"/>
      <c r="BD1503" s="677"/>
      <c r="BE1503" s="678">
        <v>0</v>
      </c>
      <c r="BF1503" s="417"/>
      <c r="BG1503" s="408"/>
      <c r="BH1503" s="408"/>
      <c r="BI1503" s="408"/>
      <c r="BJ1503" s="408"/>
      <c r="BK1503" s="408"/>
    </row>
    <row r="1504" spans="1:63" s="390" customFormat="1" ht="12.75">
      <c r="A1504" s="410"/>
      <c r="B1504" s="360" t="s">
        <v>67</v>
      </c>
      <c r="C1504" s="676">
        <v>0</v>
      </c>
      <c r="D1504" s="677">
        <v>0</v>
      </c>
      <c r="E1504" s="677">
        <v>0</v>
      </c>
      <c r="F1504" s="677">
        <v>0</v>
      </c>
      <c r="G1504" s="677">
        <v>0</v>
      </c>
      <c r="H1504" s="677">
        <v>0</v>
      </c>
      <c r="I1504" s="677">
        <v>0</v>
      </c>
      <c r="J1504" s="677">
        <v>0</v>
      </c>
      <c r="K1504" s="677">
        <v>0</v>
      </c>
      <c r="L1504" s="677">
        <v>0</v>
      </c>
      <c r="M1504" s="677">
        <v>0</v>
      </c>
      <c r="N1504" s="678">
        <v>0</v>
      </c>
      <c r="O1504" s="657"/>
      <c r="P1504" s="658"/>
      <c r="Q1504" s="658"/>
      <c r="R1504" s="658"/>
      <c r="S1504" s="658"/>
      <c r="T1504" s="658"/>
      <c r="U1504" s="658"/>
      <c r="V1504" s="658"/>
      <c r="W1504" s="658"/>
      <c r="X1504" s="658"/>
      <c r="Y1504" s="658"/>
      <c r="Z1504" s="659"/>
      <c r="AA1504" s="679">
        <v>0</v>
      </c>
      <c r="AB1504" s="677">
        <v>0</v>
      </c>
      <c r="AC1504" s="677">
        <v>0</v>
      </c>
      <c r="AD1504" s="658">
        <v>0</v>
      </c>
      <c r="AE1504" s="658">
        <v>0</v>
      </c>
      <c r="AF1504" s="658"/>
      <c r="AG1504" s="658"/>
      <c r="AH1504" s="658"/>
      <c r="AI1504" s="658"/>
      <c r="AJ1504" s="658">
        <v>0</v>
      </c>
      <c r="AK1504" s="658">
        <v>0</v>
      </c>
      <c r="AL1504" s="658">
        <v>0</v>
      </c>
      <c r="AM1504" s="658">
        <v>0</v>
      </c>
      <c r="AN1504" s="658">
        <v>0</v>
      </c>
      <c r="AO1504" s="658">
        <v>0</v>
      </c>
      <c r="AP1504" s="658">
        <v>0</v>
      </c>
      <c r="AQ1504" s="658">
        <v>0</v>
      </c>
      <c r="AR1504" s="658">
        <v>0</v>
      </c>
      <c r="AS1504" s="658">
        <v>0</v>
      </c>
      <c r="AT1504" s="658">
        <v>0</v>
      </c>
      <c r="AU1504" s="658">
        <v>0</v>
      </c>
      <c r="AV1504" s="676"/>
      <c r="AW1504" s="677"/>
      <c r="AX1504" s="677"/>
      <c r="AY1504" s="677"/>
      <c r="AZ1504" s="677"/>
      <c r="BA1504" s="677"/>
      <c r="BB1504" s="677"/>
      <c r="BC1504" s="677"/>
      <c r="BD1504" s="677"/>
      <c r="BE1504" s="678">
        <v>0</v>
      </c>
      <c r="BF1504" s="417"/>
      <c r="BG1504" s="408"/>
      <c r="BH1504" s="408"/>
      <c r="BI1504" s="408"/>
      <c r="BJ1504" s="408"/>
      <c r="BK1504" s="408"/>
    </row>
    <row r="1505" spans="1:63" s="408" customFormat="1" ht="12.75">
      <c r="A1505" s="410"/>
      <c r="B1505" s="413" t="s">
        <v>137</v>
      </c>
      <c r="C1505" s="657">
        <v>0.23</v>
      </c>
      <c r="D1505" s="658">
        <v>0</v>
      </c>
      <c r="E1505" s="658">
        <v>0.28999999999999998</v>
      </c>
      <c r="F1505" s="658">
        <v>0.63</v>
      </c>
      <c r="G1505" s="658">
        <v>1.4140000000000001</v>
      </c>
      <c r="H1505" s="658">
        <v>0.1</v>
      </c>
      <c r="I1505" s="658">
        <v>73.954999999999998</v>
      </c>
      <c r="J1505" s="658">
        <v>6.4</v>
      </c>
      <c r="K1505" s="658">
        <v>0</v>
      </c>
      <c r="L1505" s="658">
        <v>0</v>
      </c>
      <c r="M1505" s="658">
        <v>75.888999999999996</v>
      </c>
      <c r="N1505" s="659">
        <v>7.13</v>
      </c>
      <c r="O1505" s="657">
        <v>0</v>
      </c>
      <c r="P1505" s="658">
        <v>0</v>
      </c>
      <c r="Q1505" s="658">
        <v>0</v>
      </c>
      <c r="R1505" s="658">
        <v>0</v>
      </c>
      <c r="S1505" s="658">
        <v>0</v>
      </c>
      <c r="T1505" s="658">
        <v>0</v>
      </c>
      <c r="U1505" s="658">
        <v>0</v>
      </c>
      <c r="V1505" s="658">
        <v>0</v>
      </c>
      <c r="W1505" s="658">
        <v>0</v>
      </c>
      <c r="X1505" s="658">
        <v>0</v>
      </c>
      <c r="Y1505" s="658">
        <v>0</v>
      </c>
      <c r="Z1505" s="659">
        <v>0</v>
      </c>
      <c r="AA1505" s="660">
        <v>551.43696455000008</v>
      </c>
      <c r="AB1505" s="658">
        <v>0.23</v>
      </c>
      <c r="AC1505" s="658">
        <v>0</v>
      </c>
      <c r="AD1505" s="658">
        <v>0.29000000000000004</v>
      </c>
      <c r="AE1505" s="658">
        <v>0.63</v>
      </c>
      <c r="AF1505" s="658">
        <v>0</v>
      </c>
      <c r="AG1505" s="658">
        <v>0</v>
      </c>
      <c r="AH1505" s="658">
        <v>0</v>
      </c>
      <c r="AI1505" s="658">
        <v>0</v>
      </c>
      <c r="AJ1505" s="658">
        <v>0.2</v>
      </c>
      <c r="AK1505" s="658">
        <v>0</v>
      </c>
      <c r="AL1505" s="658">
        <v>0.09</v>
      </c>
      <c r="AM1505" s="658">
        <v>0.63</v>
      </c>
      <c r="AN1505" s="658">
        <v>1.4140000000000001</v>
      </c>
      <c r="AO1505" s="658">
        <v>0.1</v>
      </c>
      <c r="AP1505" s="658">
        <v>73.954999999999998</v>
      </c>
      <c r="AQ1505" s="658">
        <v>6.4</v>
      </c>
      <c r="AR1505" s="658">
        <v>0</v>
      </c>
      <c r="AS1505" s="658">
        <v>0</v>
      </c>
      <c r="AT1505" s="658">
        <v>75.888999999999996</v>
      </c>
      <c r="AU1505" s="658">
        <v>7.13</v>
      </c>
      <c r="AV1505" s="657">
        <v>0.2012602</v>
      </c>
      <c r="AW1505" s="658">
        <v>3.51564269</v>
      </c>
      <c r="AX1505" s="658">
        <v>0</v>
      </c>
      <c r="AY1505" s="658">
        <v>0</v>
      </c>
      <c r="AZ1505" s="658">
        <v>0.52572141999999999</v>
      </c>
      <c r="BA1505" s="658">
        <v>2.98992127</v>
      </c>
      <c r="BB1505" s="658">
        <v>41.562752860000003</v>
      </c>
      <c r="BC1505" s="658">
        <v>504.38734304000002</v>
      </c>
      <c r="BD1505" s="658">
        <v>0</v>
      </c>
      <c r="BE1505" s="659">
        <v>549.66699879000009</v>
      </c>
      <c r="BF1505" s="417"/>
    </row>
    <row r="1506" spans="1:63" s="390" customFormat="1" ht="12.75">
      <c r="A1506" s="411"/>
      <c r="B1506" s="347" t="s">
        <v>361</v>
      </c>
      <c r="C1506" s="657">
        <v>0.23</v>
      </c>
      <c r="D1506" s="658">
        <v>0</v>
      </c>
      <c r="E1506" s="658">
        <v>0.28999999999999998</v>
      </c>
      <c r="F1506" s="658">
        <v>0.63</v>
      </c>
      <c r="G1506" s="658">
        <v>1.4140000000000001</v>
      </c>
      <c r="H1506" s="658">
        <v>0.1</v>
      </c>
      <c r="I1506" s="658">
        <v>73.954999999999998</v>
      </c>
      <c r="J1506" s="658">
        <v>6.4</v>
      </c>
      <c r="K1506" s="658">
        <v>0</v>
      </c>
      <c r="L1506" s="658">
        <v>0</v>
      </c>
      <c r="M1506" s="658">
        <v>75.888999999999996</v>
      </c>
      <c r="N1506" s="659">
        <v>7.13</v>
      </c>
      <c r="O1506" s="657">
        <v>0</v>
      </c>
      <c r="P1506" s="658">
        <v>0</v>
      </c>
      <c r="Q1506" s="658">
        <v>0</v>
      </c>
      <c r="R1506" s="658">
        <v>0</v>
      </c>
      <c r="S1506" s="658">
        <v>0</v>
      </c>
      <c r="T1506" s="658">
        <v>0</v>
      </c>
      <c r="U1506" s="658">
        <v>0</v>
      </c>
      <c r="V1506" s="658">
        <v>0</v>
      </c>
      <c r="W1506" s="658">
        <v>0</v>
      </c>
      <c r="X1506" s="658">
        <v>0</v>
      </c>
      <c r="Y1506" s="658">
        <v>0</v>
      </c>
      <c r="Z1506" s="659">
        <v>0</v>
      </c>
      <c r="AA1506" s="660">
        <v>551.43696455000008</v>
      </c>
      <c r="AB1506" s="658">
        <v>0.23</v>
      </c>
      <c r="AC1506" s="658">
        <v>0</v>
      </c>
      <c r="AD1506" s="658">
        <v>0.29000000000000004</v>
      </c>
      <c r="AE1506" s="658">
        <v>0.63</v>
      </c>
      <c r="AF1506" s="658">
        <v>0</v>
      </c>
      <c r="AG1506" s="658">
        <v>0</v>
      </c>
      <c r="AH1506" s="658">
        <v>0</v>
      </c>
      <c r="AI1506" s="658">
        <v>0</v>
      </c>
      <c r="AJ1506" s="658">
        <v>0.2</v>
      </c>
      <c r="AK1506" s="658">
        <v>0</v>
      </c>
      <c r="AL1506" s="658">
        <v>0.09</v>
      </c>
      <c r="AM1506" s="658">
        <v>0.63</v>
      </c>
      <c r="AN1506" s="658">
        <v>1.4140000000000001</v>
      </c>
      <c r="AO1506" s="658">
        <v>0.1</v>
      </c>
      <c r="AP1506" s="658">
        <v>73.954999999999998</v>
      </c>
      <c r="AQ1506" s="658">
        <v>6.4</v>
      </c>
      <c r="AR1506" s="658">
        <v>0</v>
      </c>
      <c r="AS1506" s="658">
        <v>0</v>
      </c>
      <c r="AT1506" s="658">
        <v>75.888999999999996</v>
      </c>
      <c r="AU1506" s="658">
        <v>7.13</v>
      </c>
      <c r="AV1506" s="657">
        <v>0.2012602</v>
      </c>
      <c r="AW1506" s="658">
        <v>3.51564269</v>
      </c>
      <c r="AX1506" s="658">
        <v>0</v>
      </c>
      <c r="AY1506" s="658">
        <v>0</v>
      </c>
      <c r="AZ1506" s="658">
        <v>0.52572141999999999</v>
      </c>
      <c r="BA1506" s="658">
        <v>2.98992127</v>
      </c>
      <c r="BB1506" s="658">
        <v>41.562752860000003</v>
      </c>
      <c r="BC1506" s="658">
        <v>504.38734304000002</v>
      </c>
      <c r="BD1506" s="658">
        <v>0</v>
      </c>
      <c r="BE1506" s="659">
        <v>549.66699879000009</v>
      </c>
      <c r="BF1506" s="417"/>
      <c r="BG1506" s="408"/>
      <c r="BH1506" s="408"/>
      <c r="BI1506" s="408"/>
      <c r="BJ1506" s="408"/>
      <c r="BK1506" s="408"/>
    </row>
    <row r="1507" spans="1:63" s="390" customFormat="1" ht="12.75">
      <c r="A1507" s="411"/>
      <c r="B1507" s="347" t="s">
        <v>362</v>
      </c>
      <c r="C1507" s="657">
        <v>0.23</v>
      </c>
      <c r="D1507" s="658">
        <v>0</v>
      </c>
      <c r="E1507" s="658">
        <v>0.28999999999999998</v>
      </c>
      <c r="F1507" s="658">
        <v>0</v>
      </c>
      <c r="G1507" s="658">
        <v>1.4140000000000001</v>
      </c>
      <c r="H1507" s="658">
        <v>0</v>
      </c>
      <c r="I1507" s="658">
        <v>73.954999999999998</v>
      </c>
      <c r="J1507" s="658">
        <v>0</v>
      </c>
      <c r="K1507" s="658">
        <v>0</v>
      </c>
      <c r="L1507" s="658">
        <v>0</v>
      </c>
      <c r="M1507" s="658">
        <v>75.888999999999996</v>
      </c>
      <c r="N1507" s="659">
        <v>0</v>
      </c>
      <c r="O1507" s="657">
        <v>0</v>
      </c>
      <c r="P1507" s="658">
        <v>0</v>
      </c>
      <c r="Q1507" s="658">
        <v>0</v>
      </c>
      <c r="R1507" s="658">
        <v>0</v>
      </c>
      <c r="S1507" s="658">
        <v>0</v>
      </c>
      <c r="T1507" s="658">
        <v>0</v>
      </c>
      <c r="U1507" s="658">
        <v>0</v>
      </c>
      <c r="V1507" s="658">
        <v>0</v>
      </c>
      <c r="W1507" s="658">
        <v>0</v>
      </c>
      <c r="X1507" s="658">
        <v>0</v>
      </c>
      <c r="Y1507" s="658">
        <v>0</v>
      </c>
      <c r="Z1507" s="659">
        <v>0</v>
      </c>
      <c r="AA1507" s="660">
        <v>444.72842867000003</v>
      </c>
      <c r="AB1507" s="658">
        <v>0.23</v>
      </c>
      <c r="AC1507" s="658">
        <v>0</v>
      </c>
      <c r="AD1507" s="658">
        <v>0.29000000000000004</v>
      </c>
      <c r="AE1507" s="658">
        <v>0</v>
      </c>
      <c r="AF1507" s="658">
        <v>0</v>
      </c>
      <c r="AG1507" s="658">
        <v>0</v>
      </c>
      <c r="AH1507" s="658">
        <v>0</v>
      </c>
      <c r="AI1507" s="658">
        <v>0</v>
      </c>
      <c r="AJ1507" s="658">
        <v>0.2</v>
      </c>
      <c r="AK1507" s="658">
        <v>0</v>
      </c>
      <c r="AL1507" s="658">
        <v>0.09</v>
      </c>
      <c r="AM1507" s="658">
        <v>0</v>
      </c>
      <c r="AN1507" s="658">
        <v>1.4140000000000001</v>
      </c>
      <c r="AO1507" s="658">
        <v>0</v>
      </c>
      <c r="AP1507" s="658">
        <v>73.954999999999998</v>
      </c>
      <c r="AQ1507" s="658">
        <v>0</v>
      </c>
      <c r="AR1507" s="658">
        <v>0</v>
      </c>
      <c r="AS1507" s="658">
        <v>0</v>
      </c>
      <c r="AT1507" s="658">
        <v>75.888999999999996</v>
      </c>
      <c r="AU1507" s="658">
        <v>0</v>
      </c>
      <c r="AV1507" s="657">
        <v>0.2012602</v>
      </c>
      <c r="AW1507" s="658">
        <v>0.66908630999999996</v>
      </c>
      <c r="AX1507" s="658">
        <v>0</v>
      </c>
      <c r="AY1507" s="658">
        <v>0</v>
      </c>
      <c r="AZ1507" s="658">
        <v>0.52572141999999999</v>
      </c>
      <c r="BA1507" s="658">
        <v>0.14336489000000002</v>
      </c>
      <c r="BB1507" s="658">
        <v>28.47816693</v>
      </c>
      <c r="BC1507" s="658">
        <v>413.94267279000002</v>
      </c>
      <c r="BD1507" s="658">
        <v>0</v>
      </c>
      <c r="BE1507" s="659">
        <v>443.29118623000005</v>
      </c>
      <c r="BF1507" s="417"/>
      <c r="BG1507" s="408"/>
      <c r="BH1507" s="408"/>
      <c r="BI1507" s="408"/>
      <c r="BJ1507" s="408"/>
      <c r="BK1507" s="408"/>
    </row>
    <row r="1508" spans="1:63" s="390" customFormat="1" ht="12.75">
      <c r="A1508" s="411"/>
      <c r="B1508" s="347" t="s">
        <v>363</v>
      </c>
      <c r="C1508" s="657">
        <v>0.23</v>
      </c>
      <c r="D1508" s="658">
        <v>0</v>
      </c>
      <c r="E1508" s="658">
        <v>0.28999999999999998</v>
      </c>
      <c r="F1508" s="658">
        <v>0</v>
      </c>
      <c r="G1508" s="658">
        <v>1.4140000000000001</v>
      </c>
      <c r="H1508" s="658">
        <v>0</v>
      </c>
      <c r="I1508" s="658">
        <v>73.539000000000001</v>
      </c>
      <c r="J1508" s="658">
        <v>0</v>
      </c>
      <c r="K1508" s="658">
        <v>0</v>
      </c>
      <c r="L1508" s="658">
        <v>0</v>
      </c>
      <c r="M1508" s="658">
        <v>75.472999999999999</v>
      </c>
      <c r="N1508" s="659">
        <v>0</v>
      </c>
      <c r="O1508" s="657">
        <v>0</v>
      </c>
      <c r="P1508" s="658">
        <v>0</v>
      </c>
      <c r="Q1508" s="658">
        <v>0</v>
      </c>
      <c r="R1508" s="658">
        <v>0</v>
      </c>
      <c r="S1508" s="658">
        <v>0</v>
      </c>
      <c r="T1508" s="658">
        <v>0</v>
      </c>
      <c r="U1508" s="658">
        <v>0</v>
      </c>
      <c r="V1508" s="658">
        <v>0</v>
      </c>
      <c r="W1508" s="658">
        <v>0</v>
      </c>
      <c r="X1508" s="658">
        <v>0</v>
      </c>
      <c r="Y1508" s="658">
        <v>0</v>
      </c>
      <c r="Z1508" s="659">
        <v>0</v>
      </c>
      <c r="AA1508" s="660">
        <v>442.41054753000003</v>
      </c>
      <c r="AB1508" s="658">
        <v>0.23</v>
      </c>
      <c r="AC1508" s="658">
        <v>0</v>
      </c>
      <c r="AD1508" s="658">
        <v>0.29000000000000004</v>
      </c>
      <c r="AE1508" s="658">
        <v>0</v>
      </c>
      <c r="AF1508" s="658">
        <v>0</v>
      </c>
      <c r="AG1508" s="658">
        <v>0</v>
      </c>
      <c r="AH1508" s="658">
        <v>0</v>
      </c>
      <c r="AI1508" s="658">
        <v>0</v>
      </c>
      <c r="AJ1508" s="658">
        <v>0.2</v>
      </c>
      <c r="AK1508" s="658">
        <v>0</v>
      </c>
      <c r="AL1508" s="658">
        <v>0.09</v>
      </c>
      <c r="AM1508" s="658">
        <v>0</v>
      </c>
      <c r="AN1508" s="658">
        <v>1.4140000000000001</v>
      </c>
      <c r="AO1508" s="658">
        <v>0</v>
      </c>
      <c r="AP1508" s="658">
        <v>73.539000000000001</v>
      </c>
      <c r="AQ1508" s="658">
        <v>0</v>
      </c>
      <c r="AR1508" s="658">
        <v>0</v>
      </c>
      <c r="AS1508" s="658">
        <v>0</v>
      </c>
      <c r="AT1508" s="658">
        <v>75.472999999999999</v>
      </c>
      <c r="AU1508" s="658">
        <v>0</v>
      </c>
      <c r="AV1508" s="657">
        <v>0.2012602</v>
      </c>
      <c r="AW1508" s="658">
        <v>0.66908630999999996</v>
      </c>
      <c r="AX1508" s="658">
        <v>0</v>
      </c>
      <c r="AY1508" s="658">
        <v>0</v>
      </c>
      <c r="AZ1508" s="658">
        <v>0.52572141999999999</v>
      </c>
      <c r="BA1508" s="658">
        <v>0.14336489000000002</v>
      </c>
      <c r="BB1508" s="658">
        <v>28.47816693</v>
      </c>
      <c r="BC1508" s="658">
        <v>411.75439531000001</v>
      </c>
      <c r="BD1508" s="658">
        <v>0</v>
      </c>
      <c r="BE1508" s="659">
        <v>441.10290875000004</v>
      </c>
      <c r="BF1508" s="417"/>
      <c r="BG1508" s="408"/>
      <c r="BH1508" s="408"/>
      <c r="BI1508" s="408"/>
      <c r="BJ1508" s="408"/>
      <c r="BK1508" s="408"/>
    </row>
    <row r="1509" spans="1:63" s="390" customFormat="1" ht="12.75">
      <c r="A1509" s="411"/>
      <c r="B1509" s="347" t="s">
        <v>364</v>
      </c>
      <c r="C1509" s="657">
        <v>0</v>
      </c>
      <c r="D1509" s="658">
        <v>0</v>
      </c>
      <c r="E1509" s="658">
        <v>0</v>
      </c>
      <c r="F1509" s="658">
        <v>0</v>
      </c>
      <c r="G1509" s="658">
        <v>0</v>
      </c>
      <c r="H1509" s="658">
        <v>0</v>
      </c>
      <c r="I1509" s="658">
        <v>0</v>
      </c>
      <c r="J1509" s="658">
        <v>0</v>
      </c>
      <c r="K1509" s="658">
        <v>0</v>
      </c>
      <c r="L1509" s="658">
        <v>0</v>
      </c>
      <c r="M1509" s="658">
        <v>0</v>
      </c>
      <c r="N1509" s="659">
        <v>0</v>
      </c>
      <c r="O1509" s="657">
        <v>0</v>
      </c>
      <c r="P1509" s="658">
        <v>0</v>
      </c>
      <c r="Q1509" s="658">
        <v>0</v>
      </c>
      <c r="R1509" s="658">
        <v>0</v>
      </c>
      <c r="S1509" s="658">
        <v>0</v>
      </c>
      <c r="T1509" s="658">
        <v>0</v>
      </c>
      <c r="U1509" s="658">
        <v>0</v>
      </c>
      <c r="V1509" s="658">
        <v>0</v>
      </c>
      <c r="W1509" s="658">
        <v>0</v>
      </c>
      <c r="X1509" s="658">
        <v>0</v>
      </c>
      <c r="Y1509" s="658">
        <v>0</v>
      </c>
      <c r="Z1509" s="659">
        <v>0</v>
      </c>
      <c r="AA1509" s="660">
        <v>0</v>
      </c>
      <c r="AB1509" s="658">
        <v>0</v>
      </c>
      <c r="AC1509" s="658">
        <v>0</v>
      </c>
      <c r="AD1509" s="658">
        <v>0</v>
      </c>
      <c r="AE1509" s="658">
        <v>0</v>
      </c>
      <c r="AF1509" s="658">
        <v>0</v>
      </c>
      <c r="AG1509" s="658">
        <v>0</v>
      </c>
      <c r="AH1509" s="658">
        <v>0</v>
      </c>
      <c r="AI1509" s="658">
        <v>0</v>
      </c>
      <c r="AJ1509" s="658">
        <v>0</v>
      </c>
      <c r="AK1509" s="658">
        <v>0</v>
      </c>
      <c r="AL1509" s="658">
        <v>0</v>
      </c>
      <c r="AM1509" s="658">
        <v>0</v>
      </c>
      <c r="AN1509" s="658">
        <v>0</v>
      </c>
      <c r="AO1509" s="658">
        <v>0</v>
      </c>
      <c r="AP1509" s="658">
        <v>0</v>
      </c>
      <c r="AQ1509" s="658">
        <v>0</v>
      </c>
      <c r="AR1509" s="658">
        <v>0</v>
      </c>
      <c r="AS1509" s="658">
        <v>0</v>
      </c>
      <c r="AT1509" s="658">
        <v>0</v>
      </c>
      <c r="AU1509" s="658">
        <v>0</v>
      </c>
      <c r="AV1509" s="657">
        <v>0</v>
      </c>
      <c r="AW1509" s="658">
        <v>0</v>
      </c>
      <c r="AX1509" s="658">
        <v>0</v>
      </c>
      <c r="AY1509" s="658">
        <v>0</v>
      </c>
      <c r="AZ1509" s="658">
        <v>0</v>
      </c>
      <c r="BA1509" s="658">
        <v>0</v>
      </c>
      <c r="BB1509" s="658">
        <v>0</v>
      </c>
      <c r="BC1509" s="658">
        <v>0</v>
      </c>
      <c r="BD1509" s="658">
        <v>0</v>
      </c>
      <c r="BE1509" s="659">
        <v>0</v>
      </c>
      <c r="BF1509" s="417"/>
      <c r="BG1509" s="408"/>
      <c r="BH1509" s="408"/>
      <c r="BI1509" s="408"/>
      <c r="BJ1509" s="408"/>
      <c r="BK1509" s="408"/>
    </row>
    <row r="1510" spans="1:63" s="390" customFormat="1" ht="12.75">
      <c r="A1510" s="411"/>
      <c r="B1510" s="347" t="s">
        <v>365</v>
      </c>
      <c r="C1510" s="657">
        <v>0</v>
      </c>
      <c r="D1510" s="658">
        <v>0</v>
      </c>
      <c r="E1510" s="658">
        <v>0</v>
      </c>
      <c r="F1510" s="658">
        <v>0</v>
      </c>
      <c r="G1510" s="658">
        <v>0</v>
      </c>
      <c r="H1510" s="658">
        <v>0</v>
      </c>
      <c r="I1510" s="658">
        <v>0</v>
      </c>
      <c r="J1510" s="658">
        <v>0</v>
      </c>
      <c r="K1510" s="658">
        <v>0</v>
      </c>
      <c r="L1510" s="658">
        <v>0</v>
      </c>
      <c r="M1510" s="658">
        <v>0</v>
      </c>
      <c r="N1510" s="659">
        <v>0</v>
      </c>
      <c r="O1510" s="657">
        <v>0</v>
      </c>
      <c r="P1510" s="658">
        <v>0</v>
      </c>
      <c r="Q1510" s="658">
        <v>0</v>
      </c>
      <c r="R1510" s="658">
        <v>0</v>
      </c>
      <c r="S1510" s="658">
        <v>0</v>
      </c>
      <c r="T1510" s="658">
        <v>0</v>
      </c>
      <c r="U1510" s="658">
        <v>0</v>
      </c>
      <c r="V1510" s="658">
        <v>0</v>
      </c>
      <c r="W1510" s="658">
        <v>0</v>
      </c>
      <c r="X1510" s="658">
        <v>0</v>
      </c>
      <c r="Y1510" s="658">
        <v>0</v>
      </c>
      <c r="Z1510" s="659">
        <v>0</v>
      </c>
      <c r="AA1510" s="660">
        <v>0</v>
      </c>
      <c r="AB1510" s="658">
        <v>0</v>
      </c>
      <c r="AC1510" s="658">
        <v>0</v>
      </c>
      <c r="AD1510" s="658">
        <v>0</v>
      </c>
      <c r="AE1510" s="658">
        <v>0</v>
      </c>
      <c r="AF1510" s="658">
        <v>0</v>
      </c>
      <c r="AG1510" s="658">
        <v>0</v>
      </c>
      <c r="AH1510" s="658">
        <v>0</v>
      </c>
      <c r="AI1510" s="658">
        <v>0</v>
      </c>
      <c r="AJ1510" s="658">
        <v>0</v>
      </c>
      <c r="AK1510" s="658">
        <v>0</v>
      </c>
      <c r="AL1510" s="658">
        <v>0</v>
      </c>
      <c r="AM1510" s="658">
        <v>0</v>
      </c>
      <c r="AN1510" s="658">
        <v>0</v>
      </c>
      <c r="AO1510" s="658">
        <v>0</v>
      </c>
      <c r="AP1510" s="658">
        <v>0</v>
      </c>
      <c r="AQ1510" s="658">
        <v>0</v>
      </c>
      <c r="AR1510" s="658">
        <v>0</v>
      </c>
      <c r="AS1510" s="658">
        <v>0</v>
      </c>
      <c r="AT1510" s="658">
        <v>0</v>
      </c>
      <c r="AU1510" s="658">
        <v>0</v>
      </c>
      <c r="AV1510" s="657">
        <v>0</v>
      </c>
      <c r="AW1510" s="658">
        <v>0</v>
      </c>
      <c r="AX1510" s="658">
        <v>0</v>
      </c>
      <c r="AY1510" s="658">
        <v>0</v>
      </c>
      <c r="AZ1510" s="658">
        <v>0</v>
      </c>
      <c r="BA1510" s="658">
        <v>0</v>
      </c>
      <c r="BB1510" s="658">
        <v>0</v>
      </c>
      <c r="BC1510" s="658">
        <v>0</v>
      </c>
      <c r="BD1510" s="658">
        <v>0</v>
      </c>
      <c r="BE1510" s="659">
        <v>0</v>
      </c>
      <c r="BF1510" s="417"/>
      <c r="BG1510" s="408"/>
      <c r="BH1510" s="408"/>
      <c r="BI1510" s="408"/>
      <c r="BJ1510" s="408"/>
      <c r="BK1510" s="408"/>
    </row>
    <row r="1511" spans="1:63" s="390" customFormat="1" ht="12.75">
      <c r="A1511" s="411"/>
      <c r="B1511" s="347" t="s">
        <v>366</v>
      </c>
      <c r="C1511" s="657">
        <v>0</v>
      </c>
      <c r="D1511" s="658">
        <v>0</v>
      </c>
      <c r="E1511" s="658">
        <v>0</v>
      </c>
      <c r="F1511" s="658">
        <v>0</v>
      </c>
      <c r="G1511" s="658">
        <v>1.4140000000000001</v>
      </c>
      <c r="H1511" s="658">
        <v>0</v>
      </c>
      <c r="I1511" s="658">
        <v>73.539000000000001</v>
      </c>
      <c r="J1511" s="658">
        <v>0</v>
      </c>
      <c r="K1511" s="658">
        <v>0</v>
      </c>
      <c r="L1511" s="658">
        <v>0</v>
      </c>
      <c r="M1511" s="658">
        <v>74.953000000000003</v>
      </c>
      <c r="N1511" s="659">
        <v>0</v>
      </c>
      <c r="O1511" s="657">
        <v>0</v>
      </c>
      <c r="P1511" s="658">
        <v>0</v>
      </c>
      <c r="Q1511" s="658">
        <v>0</v>
      </c>
      <c r="R1511" s="658">
        <v>0</v>
      </c>
      <c r="S1511" s="658">
        <v>0</v>
      </c>
      <c r="T1511" s="658">
        <v>0</v>
      </c>
      <c r="U1511" s="658">
        <v>0</v>
      </c>
      <c r="V1511" s="658">
        <v>0</v>
      </c>
      <c r="W1511" s="658">
        <v>0</v>
      </c>
      <c r="X1511" s="658">
        <v>0</v>
      </c>
      <c r="Y1511" s="658">
        <v>0</v>
      </c>
      <c r="Z1511" s="659">
        <v>0</v>
      </c>
      <c r="AA1511" s="660">
        <v>441.46270879000002</v>
      </c>
      <c r="AB1511" s="658">
        <v>0</v>
      </c>
      <c r="AC1511" s="658">
        <v>0</v>
      </c>
      <c r="AD1511" s="658">
        <v>0</v>
      </c>
      <c r="AE1511" s="658">
        <v>0</v>
      </c>
      <c r="AF1511" s="658">
        <v>0</v>
      </c>
      <c r="AG1511" s="658">
        <v>0</v>
      </c>
      <c r="AH1511" s="658">
        <v>0</v>
      </c>
      <c r="AI1511" s="658">
        <v>0</v>
      </c>
      <c r="AJ1511" s="658">
        <v>0</v>
      </c>
      <c r="AK1511" s="658">
        <v>0</v>
      </c>
      <c r="AL1511" s="658">
        <v>0</v>
      </c>
      <c r="AM1511" s="658">
        <v>0</v>
      </c>
      <c r="AN1511" s="658">
        <v>1.4140000000000001</v>
      </c>
      <c r="AO1511" s="658">
        <v>0</v>
      </c>
      <c r="AP1511" s="658">
        <v>73.539000000000001</v>
      </c>
      <c r="AQ1511" s="658">
        <v>0</v>
      </c>
      <c r="AR1511" s="658">
        <v>0</v>
      </c>
      <c r="AS1511" s="658">
        <v>0</v>
      </c>
      <c r="AT1511" s="658">
        <v>74.953000000000003</v>
      </c>
      <c r="AU1511" s="658">
        <v>0</v>
      </c>
      <c r="AV1511" s="657">
        <v>0</v>
      </c>
      <c r="AW1511" s="658">
        <v>0</v>
      </c>
      <c r="AX1511" s="658">
        <v>0</v>
      </c>
      <c r="AY1511" s="658">
        <v>0</v>
      </c>
      <c r="AZ1511" s="658">
        <v>0</v>
      </c>
      <c r="BA1511" s="658">
        <v>0</v>
      </c>
      <c r="BB1511" s="658">
        <v>28.4006747</v>
      </c>
      <c r="BC1511" s="658">
        <v>411.75439531000001</v>
      </c>
      <c r="BD1511" s="658">
        <v>0</v>
      </c>
      <c r="BE1511" s="659">
        <v>440.15507001000003</v>
      </c>
      <c r="BF1511" s="417"/>
      <c r="BG1511" s="408"/>
      <c r="BH1511" s="408"/>
      <c r="BI1511" s="408"/>
      <c r="BJ1511" s="408"/>
      <c r="BK1511" s="408"/>
    </row>
    <row r="1512" spans="1:63" s="390" customFormat="1" ht="12.75">
      <c r="A1512" s="411"/>
      <c r="B1512" s="347" t="s">
        <v>367</v>
      </c>
      <c r="C1512" s="657">
        <v>0.23</v>
      </c>
      <c r="D1512" s="658">
        <v>0</v>
      </c>
      <c r="E1512" s="658">
        <v>0.28999999999999998</v>
      </c>
      <c r="F1512" s="658">
        <v>0</v>
      </c>
      <c r="G1512" s="658">
        <v>0</v>
      </c>
      <c r="H1512" s="658">
        <v>0</v>
      </c>
      <c r="I1512" s="658">
        <v>0</v>
      </c>
      <c r="J1512" s="658">
        <v>0</v>
      </c>
      <c r="K1512" s="658">
        <v>0</v>
      </c>
      <c r="L1512" s="658">
        <v>0</v>
      </c>
      <c r="M1512" s="658">
        <v>0.52</v>
      </c>
      <c r="N1512" s="659">
        <v>0</v>
      </c>
      <c r="O1512" s="657">
        <v>0</v>
      </c>
      <c r="P1512" s="658">
        <v>0</v>
      </c>
      <c r="Q1512" s="658">
        <v>0</v>
      </c>
      <c r="R1512" s="658">
        <v>0</v>
      </c>
      <c r="S1512" s="658">
        <v>0</v>
      </c>
      <c r="T1512" s="658">
        <v>0</v>
      </c>
      <c r="U1512" s="658">
        <v>0</v>
      </c>
      <c r="V1512" s="658">
        <v>0</v>
      </c>
      <c r="W1512" s="658">
        <v>0</v>
      </c>
      <c r="X1512" s="658">
        <v>0</v>
      </c>
      <c r="Y1512" s="658">
        <v>0</v>
      </c>
      <c r="Z1512" s="659">
        <v>0</v>
      </c>
      <c r="AA1512" s="660">
        <v>0.9478387399999999</v>
      </c>
      <c r="AB1512" s="658">
        <v>0.23</v>
      </c>
      <c r="AC1512" s="658">
        <v>0</v>
      </c>
      <c r="AD1512" s="658">
        <v>0.29000000000000004</v>
      </c>
      <c r="AE1512" s="658">
        <v>0</v>
      </c>
      <c r="AF1512" s="658">
        <v>0</v>
      </c>
      <c r="AG1512" s="658">
        <v>0</v>
      </c>
      <c r="AH1512" s="658">
        <v>0</v>
      </c>
      <c r="AI1512" s="658">
        <v>0</v>
      </c>
      <c r="AJ1512" s="658">
        <v>0.2</v>
      </c>
      <c r="AK1512" s="658">
        <v>0</v>
      </c>
      <c r="AL1512" s="658">
        <v>0.09</v>
      </c>
      <c r="AM1512" s="658">
        <v>0</v>
      </c>
      <c r="AN1512" s="658">
        <v>0</v>
      </c>
      <c r="AO1512" s="658">
        <v>0</v>
      </c>
      <c r="AP1512" s="658">
        <v>0</v>
      </c>
      <c r="AQ1512" s="658">
        <v>0</v>
      </c>
      <c r="AR1512" s="658">
        <v>0</v>
      </c>
      <c r="AS1512" s="658">
        <v>0</v>
      </c>
      <c r="AT1512" s="658">
        <v>0.52</v>
      </c>
      <c r="AU1512" s="658">
        <v>0</v>
      </c>
      <c r="AV1512" s="657">
        <v>0.2012602</v>
      </c>
      <c r="AW1512" s="658">
        <v>0.66908630999999996</v>
      </c>
      <c r="AX1512" s="658">
        <v>0</v>
      </c>
      <c r="AY1512" s="658">
        <v>0</v>
      </c>
      <c r="AZ1512" s="658">
        <v>0.52572141999999999</v>
      </c>
      <c r="BA1512" s="658">
        <v>0.14336489000000002</v>
      </c>
      <c r="BB1512" s="658">
        <v>7.7492229999999995E-2</v>
      </c>
      <c r="BC1512" s="658">
        <v>0</v>
      </c>
      <c r="BD1512" s="658">
        <v>0</v>
      </c>
      <c r="BE1512" s="659">
        <v>0.9478387399999999</v>
      </c>
      <c r="BF1512" s="417"/>
      <c r="BG1512" s="408"/>
      <c r="BH1512" s="408"/>
      <c r="BI1512" s="408"/>
      <c r="BJ1512" s="408"/>
      <c r="BK1512" s="408"/>
    </row>
    <row r="1513" spans="1:63" s="390" customFormat="1" ht="12.75">
      <c r="A1513" s="411"/>
      <c r="B1513" s="347" t="s">
        <v>368</v>
      </c>
      <c r="C1513" s="657">
        <v>0</v>
      </c>
      <c r="D1513" s="658">
        <v>0</v>
      </c>
      <c r="E1513" s="658">
        <v>0</v>
      </c>
      <c r="F1513" s="658">
        <v>0</v>
      </c>
      <c r="G1513" s="658">
        <v>0</v>
      </c>
      <c r="H1513" s="658">
        <v>0</v>
      </c>
      <c r="I1513" s="658">
        <v>0.41599999999999998</v>
      </c>
      <c r="J1513" s="658">
        <v>0</v>
      </c>
      <c r="K1513" s="658">
        <v>0</v>
      </c>
      <c r="L1513" s="658">
        <v>0</v>
      </c>
      <c r="M1513" s="658">
        <v>0.41599999999999998</v>
      </c>
      <c r="N1513" s="659">
        <v>0</v>
      </c>
      <c r="O1513" s="657">
        <v>0</v>
      </c>
      <c r="P1513" s="658">
        <v>0</v>
      </c>
      <c r="Q1513" s="658">
        <v>0</v>
      </c>
      <c r="R1513" s="658">
        <v>0</v>
      </c>
      <c r="S1513" s="658">
        <v>0</v>
      </c>
      <c r="T1513" s="658">
        <v>0</v>
      </c>
      <c r="U1513" s="658">
        <v>0</v>
      </c>
      <c r="V1513" s="658">
        <v>0</v>
      </c>
      <c r="W1513" s="658">
        <v>0</v>
      </c>
      <c r="X1513" s="658">
        <v>0</v>
      </c>
      <c r="Y1513" s="658">
        <v>0</v>
      </c>
      <c r="Z1513" s="659">
        <v>0</v>
      </c>
      <c r="AA1513" s="660">
        <v>2.3178811399999999</v>
      </c>
      <c r="AB1513" s="658">
        <v>0</v>
      </c>
      <c r="AC1513" s="658">
        <v>0</v>
      </c>
      <c r="AD1513" s="658">
        <v>0</v>
      </c>
      <c r="AE1513" s="658">
        <v>0</v>
      </c>
      <c r="AF1513" s="658">
        <v>0</v>
      </c>
      <c r="AG1513" s="658">
        <v>0</v>
      </c>
      <c r="AH1513" s="658">
        <v>0</v>
      </c>
      <c r="AI1513" s="658">
        <v>0</v>
      </c>
      <c r="AJ1513" s="658">
        <v>0</v>
      </c>
      <c r="AK1513" s="658">
        <v>0</v>
      </c>
      <c r="AL1513" s="658">
        <v>0</v>
      </c>
      <c r="AM1513" s="658">
        <v>0</v>
      </c>
      <c r="AN1513" s="658">
        <v>0</v>
      </c>
      <c r="AO1513" s="658">
        <v>0</v>
      </c>
      <c r="AP1513" s="658">
        <v>0.41599999999999998</v>
      </c>
      <c r="AQ1513" s="658">
        <v>0</v>
      </c>
      <c r="AR1513" s="658">
        <v>0</v>
      </c>
      <c r="AS1513" s="658">
        <v>0</v>
      </c>
      <c r="AT1513" s="658">
        <v>0.41599999999999998</v>
      </c>
      <c r="AU1513" s="658">
        <v>0</v>
      </c>
      <c r="AV1513" s="657">
        <v>0</v>
      </c>
      <c r="AW1513" s="658">
        <v>0</v>
      </c>
      <c r="AX1513" s="658">
        <v>0</v>
      </c>
      <c r="AY1513" s="658">
        <v>0</v>
      </c>
      <c r="AZ1513" s="658">
        <v>0</v>
      </c>
      <c r="BA1513" s="658">
        <v>0</v>
      </c>
      <c r="BB1513" s="658">
        <v>0</v>
      </c>
      <c r="BC1513" s="658">
        <v>2.18827748</v>
      </c>
      <c r="BD1513" s="658">
        <v>0</v>
      </c>
      <c r="BE1513" s="659">
        <v>2.18827748</v>
      </c>
      <c r="BF1513" s="417"/>
      <c r="BG1513" s="408"/>
      <c r="BH1513" s="408"/>
      <c r="BI1513" s="408"/>
      <c r="BJ1513" s="408"/>
      <c r="BK1513" s="408"/>
    </row>
    <row r="1514" spans="1:63" s="390" customFormat="1" ht="12.75">
      <c r="A1514" s="411"/>
      <c r="B1514" s="347" t="s">
        <v>369</v>
      </c>
      <c r="C1514" s="657">
        <v>0</v>
      </c>
      <c r="D1514" s="658">
        <v>0</v>
      </c>
      <c r="E1514" s="658">
        <v>0</v>
      </c>
      <c r="F1514" s="658">
        <v>0</v>
      </c>
      <c r="G1514" s="658">
        <v>0</v>
      </c>
      <c r="H1514" s="658">
        <v>0</v>
      </c>
      <c r="I1514" s="658">
        <v>0</v>
      </c>
      <c r="J1514" s="658">
        <v>0</v>
      </c>
      <c r="K1514" s="658">
        <v>0</v>
      </c>
      <c r="L1514" s="658">
        <v>0</v>
      </c>
      <c r="M1514" s="658">
        <v>0</v>
      </c>
      <c r="N1514" s="659">
        <v>0</v>
      </c>
      <c r="O1514" s="657">
        <v>0</v>
      </c>
      <c r="P1514" s="658">
        <v>0</v>
      </c>
      <c r="Q1514" s="658">
        <v>0</v>
      </c>
      <c r="R1514" s="658">
        <v>0</v>
      </c>
      <c r="S1514" s="658">
        <v>0</v>
      </c>
      <c r="T1514" s="658">
        <v>0</v>
      </c>
      <c r="U1514" s="658">
        <v>0</v>
      </c>
      <c r="V1514" s="658">
        <v>0</v>
      </c>
      <c r="W1514" s="658">
        <v>0</v>
      </c>
      <c r="X1514" s="658">
        <v>0</v>
      </c>
      <c r="Y1514" s="658">
        <v>0</v>
      </c>
      <c r="Z1514" s="659">
        <v>0</v>
      </c>
      <c r="AA1514" s="660">
        <v>0</v>
      </c>
      <c r="AB1514" s="658">
        <v>0</v>
      </c>
      <c r="AC1514" s="658">
        <v>0</v>
      </c>
      <c r="AD1514" s="658">
        <v>0</v>
      </c>
      <c r="AE1514" s="658">
        <v>0</v>
      </c>
      <c r="AF1514" s="658">
        <v>0</v>
      </c>
      <c r="AG1514" s="658">
        <v>0</v>
      </c>
      <c r="AH1514" s="658">
        <v>0</v>
      </c>
      <c r="AI1514" s="658">
        <v>0</v>
      </c>
      <c r="AJ1514" s="658">
        <v>0</v>
      </c>
      <c r="AK1514" s="658">
        <v>0</v>
      </c>
      <c r="AL1514" s="658">
        <v>0</v>
      </c>
      <c r="AM1514" s="658">
        <v>0</v>
      </c>
      <c r="AN1514" s="658">
        <v>0</v>
      </c>
      <c r="AO1514" s="658">
        <v>0</v>
      </c>
      <c r="AP1514" s="658">
        <v>0</v>
      </c>
      <c r="AQ1514" s="658">
        <v>0</v>
      </c>
      <c r="AR1514" s="658">
        <v>0</v>
      </c>
      <c r="AS1514" s="658">
        <v>0</v>
      </c>
      <c r="AT1514" s="658">
        <v>0</v>
      </c>
      <c r="AU1514" s="658">
        <v>0</v>
      </c>
      <c r="AV1514" s="657">
        <v>0</v>
      </c>
      <c r="AW1514" s="658">
        <v>0</v>
      </c>
      <c r="AX1514" s="658">
        <v>0</v>
      </c>
      <c r="AY1514" s="658">
        <v>0</v>
      </c>
      <c r="AZ1514" s="658">
        <v>0</v>
      </c>
      <c r="BA1514" s="658">
        <v>0</v>
      </c>
      <c r="BB1514" s="658">
        <v>0</v>
      </c>
      <c r="BC1514" s="658">
        <v>0</v>
      </c>
      <c r="BD1514" s="658">
        <v>0</v>
      </c>
      <c r="BE1514" s="659">
        <v>0</v>
      </c>
      <c r="BF1514" s="417"/>
      <c r="BG1514" s="408"/>
      <c r="BH1514" s="408"/>
      <c r="BI1514" s="408"/>
      <c r="BJ1514" s="408"/>
      <c r="BK1514" s="408"/>
    </row>
    <row r="1515" spans="1:63" s="390" customFormat="1" ht="12.75">
      <c r="A1515" s="411"/>
      <c r="B1515" s="347" t="s">
        <v>370</v>
      </c>
      <c r="C1515" s="657">
        <v>0</v>
      </c>
      <c r="D1515" s="658">
        <v>0</v>
      </c>
      <c r="E1515" s="658">
        <v>0</v>
      </c>
      <c r="F1515" s="658">
        <v>0</v>
      </c>
      <c r="G1515" s="658">
        <v>0</v>
      </c>
      <c r="H1515" s="658">
        <v>0</v>
      </c>
      <c r="I1515" s="658">
        <v>0</v>
      </c>
      <c r="J1515" s="658">
        <v>0</v>
      </c>
      <c r="K1515" s="658">
        <v>0</v>
      </c>
      <c r="L1515" s="658">
        <v>0</v>
      </c>
      <c r="M1515" s="658">
        <v>0</v>
      </c>
      <c r="N1515" s="659">
        <v>0</v>
      </c>
      <c r="O1515" s="657">
        <v>0</v>
      </c>
      <c r="P1515" s="658">
        <v>0</v>
      </c>
      <c r="Q1515" s="658">
        <v>0</v>
      </c>
      <c r="R1515" s="658">
        <v>0</v>
      </c>
      <c r="S1515" s="658">
        <v>0</v>
      </c>
      <c r="T1515" s="658">
        <v>0</v>
      </c>
      <c r="U1515" s="658">
        <v>0</v>
      </c>
      <c r="V1515" s="658">
        <v>0</v>
      </c>
      <c r="W1515" s="658">
        <v>0</v>
      </c>
      <c r="X1515" s="658">
        <v>0</v>
      </c>
      <c r="Y1515" s="658">
        <v>0</v>
      </c>
      <c r="Z1515" s="659">
        <v>0</v>
      </c>
      <c r="AA1515" s="660">
        <v>0</v>
      </c>
      <c r="AB1515" s="658">
        <v>0</v>
      </c>
      <c r="AC1515" s="658">
        <v>0</v>
      </c>
      <c r="AD1515" s="658">
        <v>0</v>
      </c>
      <c r="AE1515" s="658">
        <v>0</v>
      </c>
      <c r="AF1515" s="658">
        <v>0</v>
      </c>
      <c r="AG1515" s="658">
        <v>0</v>
      </c>
      <c r="AH1515" s="658">
        <v>0</v>
      </c>
      <c r="AI1515" s="658">
        <v>0</v>
      </c>
      <c r="AJ1515" s="658">
        <v>0</v>
      </c>
      <c r="AK1515" s="658">
        <v>0</v>
      </c>
      <c r="AL1515" s="658">
        <v>0</v>
      </c>
      <c r="AM1515" s="658">
        <v>0</v>
      </c>
      <c r="AN1515" s="658">
        <v>0</v>
      </c>
      <c r="AO1515" s="658">
        <v>0</v>
      </c>
      <c r="AP1515" s="658">
        <v>0</v>
      </c>
      <c r="AQ1515" s="658">
        <v>0</v>
      </c>
      <c r="AR1515" s="658">
        <v>0</v>
      </c>
      <c r="AS1515" s="658">
        <v>0</v>
      </c>
      <c r="AT1515" s="658">
        <v>0</v>
      </c>
      <c r="AU1515" s="658">
        <v>0</v>
      </c>
      <c r="AV1515" s="657">
        <v>0</v>
      </c>
      <c r="AW1515" s="658">
        <v>0</v>
      </c>
      <c r="AX1515" s="658">
        <v>0</v>
      </c>
      <c r="AY1515" s="658">
        <v>0</v>
      </c>
      <c r="AZ1515" s="658">
        <v>0</v>
      </c>
      <c r="BA1515" s="658">
        <v>0</v>
      </c>
      <c r="BB1515" s="658">
        <v>0</v>
      </c>
      <c r="BC1515" s="658">
        <v>0</v>
      </c>
      <c r="BD1515" s="658">
        <v>0</v>
      </c>
      <c r="BE1515" s="659">
        <v>0</v>
      </c>
      <c r="BF1515" s="417"/>
      <c r="BG1515" s="408"/>
      <c r="BH1515" s="408"/>
      <c r="BI1515" s="408"/>
      <c r="BJ1515" s="408"/>
      <c r="BK1515" s="408"/>
    </row>
    <row r="1516" spans="1:63" s="390" customFormat="1" ht="12.75">
      <c r="A1516" s="411"/>
      <c r="B1516" s="347" t="s">
        <v>371</v>
      </c>
      <c r="C1516" s="657">
        <v>0</v>
      </c>
      <c r="D1516" s="658">
        <v>0</v>
      </c>
      <c r="E1516" s="658">
        <v>0</v>
      </c>
      <c r="F1516" s="658">
        <v>0</v>
      </c>
      <c r="G1516" s="658">
        <v>0</v>
      </c>
      <c r="H1516" s="658">
        <v>0</v>
      </c>
      <c r="I1516" s="658">
        <v>0.41599999999999998</v>
      </c>
      <c r="J1516" s="658">
        <v>0</v>
      </c>
      <c r="K1516" s="658">
        <v>0</v>
      </c>
      <c r="L1516" s="658">
        <v>0</v>
      </c>
      <c r="M1516" s="658">
        <v>0.41599999999999998</v>
      </c>
      <c r="N1516" s="659">
        <v>0</v>
      </c>
      <c r="O1516" s="657">
        <v>0</v>
      </c>
      <c r="P1516" s="658">
        <v>0</v>
      </c>
      <c r="Q1516" s="658">
        <v>0</v>
      </c>
      <c r="R1516" s="658">
        <v>0</v>
      </c>
      <c r="S1516" s="658">
        <v>0</v>
      </c>
      <c r="T1516" s="658">
        <v>0</v>
      </c>
      <c r="U1516" s="658">
        <v>0</v>
      </c>
      <c r="V1516" s="658">
        <v>0</v>
      </c>
      <c r="W1516" s="658">
        <v>0</v>
      </c>
      <c r="X1516" s="658">
        <v>0</v>
      </c>
      <c r="Y1516" s="658">
        <v>0</v>
      </c>
      <c r="Z1516" s="659">
        <v>0</v>
      </c>
      <c r="AA1516" s="660">
        <v>2.3178811399999999</v>
      </c>
      <c r="AB1516" s="658">
        <v>0</v>
      </c>
      <c r="AC1516" s="658">
        <v>0</v>
      </c>
      <c r="AD1516" s="658">
        <v>0</v>
      </c>
      <c r="AE1516" s="658">
        <v>0</v>
      </c>
      <c r="AF1516" s="658">
        <v>0</v>
      </c>
      <c r="AG1516" s="658">
        <v>0</v>
      </c>
      <c r="AH1516" s="658">
        <v>0</v>
      </c>
      <c r="AI1516" s="658">
        <v>0</v>
      </c>
      <c r="AJ1516" s="658">
        <v>0</v>
      </c>
      <c r="AK1516" s="658">
        <v>0</v>
      </c>
      <c r="AL1516" s="658">
        <v>0</v>
      </c>
      <c r="AM1516" s="658">
        <v>0</v>
      </c>
      <c r="AN1516" s="658">
        <v>0</v>
      </c>
      <c r="AO1516" s="658">
        <v>0</v>
      </c>
      <c r="AP1516" s="658">
        <v>0.41599999999999998</v>
      </c>
      <c r="AQ1516" s="658">
        <v>0</v>
      </c>
      <c r="AR1516" s="658">
        <v>0</v>
      </c>
      <c r="AS1516" s="658">
        <v>0</v>
      </c>
      <c r="AT1516" s="658">
        <v>0.41599999999999998</v>
      </c>
      <c r="AU1516" s="658">
        <v>0</v>
      </c>
      <c r="AV1516" s="657">
        <v>0</v>
      </c>
      <c r="AW1516" s="658">
        <v>0</v>
      </c>
      <c r="AX1516" s="658">
        <v>0</v>
      </c>
      <c r="AY1516" s="658">
        <v>0</v>
      </c>
      <c r="AZ1516" s="658">
        <v>0</v>
      </c>
      <c r="BA1516" s="658">
        <v>0</v>
      </c>
      <c r="BB1516" s="658">
        <v>0</v>
      </c>
      <c r="BC1516" s="658">
        <v>2.18827748</v>
      </c>
      <c r="BD1516" s="658">
        <v>0</v>
      </c>
      <c r="BE1516" s="659">
        <v>2.18827748</v>
      </c>
      <c r="BF1516" s="417"/>
      <c r="BG1516" s="408"/>
      <c r="BH1516" s="408"/>
      <c r="BI1516" s="408"/>
      <c r="BJ1516" s="408"/>
      <c r="BK1516" s="408"/>
    </row>
    <row r="1517" spans="1:63" s="390" customFormat="1" ht="12.75">
      <c r="A1517" s="411"/>
      <c r="B1517" s="347" t="s">
        <v>372</v>
      </c>
      <c r="C1517" s="657">
        <v>0</v>
      </c>
      <c r="D1517" s="658">
        <v>0</v>
      </c>
      <c r="E1517" s="658">
        <v>0</v>
      </c>
      <c r="F1517" s="658">
        <v>0</v>
      </c>
      <c r="G1517" s="658">
        <v>0</v>
      </c>
      <c r="H1517" s="658">
        <v>0</v>
      </c>
      <c r="I1517" s="658">
        <v>0</v>
      </c>
      <c r="J1517" s="658">
        <v>0</v>
      </c>
      <c r="K1517" s="658">
        <v>0</v>
      </c>
      <c r="L1517" s="658">
        <v>0</v>
      </c>
      <c r="M1517" s="658">
        <v>0</v>
      </c>
      <c r="N1517" s="659">
        <v>0</v>
      </c>
      <c r="O1517" s="657">
        <v>0</v>
      </c>
      <c r="P1517" s="658">
        <v>0</v>
      </c>
      <c r="Q1517" s="658">
        <v>0</v>
      </c>
      <c r="R1517" s="658">
        <v>0</v>
      </c>
      <c r="S1517" s="658">
        <v>0</v>
      </c>
      <c r="T1517" s="658">
        <v>0</v>
      </c>
      <c r="U1517" s="658">
        <v>0</v>
      </c>
      <c r="V1517" s="658">
        <v>0</v>
      </c>
      <c r="W1517" s="658">
        <v>0</v>
      </c>
      <c r="X1517" s="658">
        <v>0</v>
      </c>
      <c r="Y1517" s="658">
        <v>0</v>
      </c>
      <c r="Z1517" s="659">
        <v>0</v>
      </c>
      <c r="AA1517" s="660">
        <v>0</v>
      </c>
      <c r="AB1517" s="658">
        <v>0</v>
      </c>
      <c r="AC1517" s="658">
        <v>0</v>
      </c>
      <c r="AD1517" s="658">
        <v>0</v>
      </c>
      <c r="AE1517" s="658">
        <v>0</v>
      </c>
      <c r="AF1517" s="658">
        <v>0</v>
      </c>
      <c r="AG1517" s="658">
        <v>0</v>
      </c>
      <c r="AH1517" s="658">
        <v>0</v>
      </c>
      <c r="AI1517" s="658">
        <v>0</v>
      </c>
      <c r="AJ1517" s="658">
        <v>0</v>
      </c>
      <c r="AK1517" s="658">
        <v>0</v>
      </c>
      <c r="AL1517" s="658">
        <v>0</v>
      </c>
      <c r="AM1517" s="658">
        <v>0</v>
      </c>
      <c r="AN1517" s="658">
        <v>0</v>
      </c>
      <c r="AO1517" s="658">
        <v>0</v>
      </c>
      <c r="AP1517" s="658">
        <v>0</v>
      </c>
      <c r="AQ1517" s="658">
        <v>0</v>
      </c>
      <c r="AR1517" s="658">
        <v>0</v>
      </c>
      <c r="AS1517" s="658">
        <v>0</v>
      </c>
      <c r="AT1517" s="658">
        <v>0</v>
      </c>
      <c r="AU1517" s="658">
        <v>0</v>
      </c>
      <c r="AV1517" s="657">
        <v>0</v>
      </c>
      <c r="AW1517" s="658">
        <v>0</v>
      </c>
      <c r="AX1517" s="658">
        <v>0</v>
      </c>
      <c r="AY1517" s="658">
        <v>0</v>
      </c>
      <c r="AZ1517" s="658">
        <v>0</v>
      </c>
      <c r="BA1517" s="658">
        <v>0</v>
      </c>
      <c r="BB1517" s="658">
        <v>0</v>
      </c>
      <c r="BC1517" s="658">
        <v>0</v>
      </c>
      <c r="BD1517" s="658">
        <v>0</v>
      </c>
      <c r="BE1517" s="659">
        <v>0</v>
      </c>
      <c r="BF1517" s="417"/>
      <c r="BG1517" s="408"/>
      <c r="BH1517" s="408"/>
      <c r="BI1517" s="408"/>
      <c r="BJ1517" s="408"/>
      <c r="BK1517" s="408"/>
    </row>
    <row r="1518" spans="1:63" s="390" customFormat="1" ht="12.75">
      <c r="A1518" s="411"/>
      <c r="B1518" s="347" t="s">
        <v>373</v>
      </c>
      <c r="C1518" s="657">
        <v>0</v>
      </c>
      <c r="D1518" s="658">
        <v>0</v>
      </c>
      <c r="E1518" s="658">
        <v>0</v>
      </c>
      <c r="F1518" s="658">
        <v>0.63</v>
      </c>
      <c r="G1518" s="658">
        <v>0</v>
      </c>
      <c r="H1518" s="658">
        <v>0.1</v>
      </c>
      <c r="I1518" s="658">
        <v>0</v>
      </c>
      <c r="J1518" s="658">
        <v>6.4</v>
      </c>
      <c r="K1518" s="658">
        <v>0</v>
      </c>
      <c r="L1518" s="658">
        <v>0</v>
      </c>
      <c r="M1518" s="658">
        <v>0</v>
      </c>
      <c r="N1518" s="659">
        <v>7.13</v>
      </c>
      <c r="O1518" s="657">
        <v>0</v>
      </c>
      <c r="P1518" s="658">
        <v>0</v>
      </c>
      <c r="Q1518" s="658">
        <v>0</v>
      </c>
      <c r="R1518" s="658">
        <v>0</v>
      </c>
      <c r="S1518" s="658">
        <v>0</v>
      </c>
      <c r="T1518" s="658">
        <v>0</v>
      </c>
      <c r="U1518" s="658">
        <v>0</v>
      </c>
      <c r="V1518" s="658">
        <v>0</v>
      </c>
      <c r="W1518" s="658">
        <v>0</v>
      </c>
      <c r="X1518" s="658">
        <v>0</v>
      </c>
      <c r="Y1518" s="658">
        <v>0</v>
      </c>
      <c r="Z1518" s="659">
        <v>0</v>
      </c>
      <c r="AA1518" s="660">
        <v>106.70853588</v>
      </c>
      <c r="AB1518" s="658">
        <v>0</v>
      </c>
      <c r="AC1518" s="658">
        <v>0</v>
      </c>
      <c r="AD1518" s="658">
        <v>0</v>
      </c>
      <c r="AE1518" s="658">
        <v>0.63</v>
      </c>
      <c r="AF1518" s="658">
        <v>0</v>
      </c>
      <c r="AG1518" s="658">
        <v>0</v>
      </c>
      <c r="AH1518" s="658">
        <v>0</v>
      </c>
      <c r="AI1518" s="658">
        <v>0</v>
      </c>
      <c r="AJ1518" s="658">
        <v>0</v>
      </c>
      <c r="AK1518" s="658">
        <v>0</v>
      </c>
      <c r="AL1518" s="658">
        <v>0</v>
      </c>
      <c r="AM1518" s="658">
        <v>0.63</v>
      </c>
      <c r="AN1518" s="658">
        <v>0</v>
      </c>
      <c r="AO1518" s="658">
        <v>0.1</v>
      </c>
      <c r="AP1518" s="658">
        <v>0</v>
      </c>
      <c r="AQ1518" s="658">
        <v>6.4</v>
      </c>
      <c r="AR1518" s="658">
        <v>0</v>
      </c>
      <c r="AS1518" s="658">
        <v>0</v>
      </c>
      <c r="AT1518" s="658">
        <v>0</v>
      </c>
      <c r="AU1518" s="658">
        <v>7.13</v>
      </c>
      <c r="AV1518" s="657">
        <v>0</v>
      </c>
      <c r="AW1518" s="658">
        <v>2.84655638</v>
      </c>
      <c r="AX1518" s="658">
        <v>0</v>
      </c>
      <c r="AY1518" s="658">
        <v>0</v>
      </c>
      <c r="AZ1518" s="658">
        <v>0</v>
      </c>
      <c r="BA1518" s="658">
        <v>2.84655638</v>
      </c>
      <c r="BB1518" s="658">
        <v>13.084585929999999</v>
      </c>
      <c r="BC1518" s="658">
        <v>90.444670250000001</v>
      </c>
      <c r="BD1518" s="658">
        <v>0</v>
      </c>
      <c r="BE1518" s="659">
        <v>106.37581256</v>
      </c>
      <c r="BF1518" s="417"/>
      <c r="BG1518" s="408"/>
      <c r="BH1518" s="408"/>
      <c r="BI1518" s="408"/>
      <c r="BJ1518" s="408"/>
      <c r="BK1518" s="408"/>
    </row>
    <row r="1519" spans="1:63" s="390" customFormat="1" ht="12.75">
      <c r="A1519" s="411"/>
      <c r="B1519" s="347" t="s">
        <v>374</v>
      </c>
      <c r="C1519" s="657">
        <v>0</v>
      </c>
      <c r="D1519" s="658">
        <v>0</v>
      </c>
      <c r="E1519" s="658">
        <v>0</v>
      </c>
      <c r="F1519" s="658">
        <v>0</v>
      </c>
      <c r="G1519" s="658">
        <v>0</v>
      </c>
      <c r="H1519" s="658">
        <v>0</v>
      </c>
      <c r="I1519" s="658">
        <v>0</v>
      </c>
      <c r="J1519" s="658">
        <v>0</v>
      </c>
      <c r="K1519" s="658">
        <v>0</v>
      </c>
      <c r="L1519" s="658">
        <v>0</v>
      </c>
      <c r="M1519" s="658">
        <v>0</v>
      </c>
      <c r="N1519" s="659">
        <v>0</v>
      </c>
      <c r="O1519" s="657">
        <v>0</v>
      </c>
      <c r="P1519" s="658">
        <v>0</v>
      </c>
      <c r="Q1519" s="658">
        <v>0</v>
      </c>
      <c r="R1519" s="658">
        <v>0</v>
      </c>
      <c r="S1519" s="658">
        <v>0</v>
      </c>
      <c r="T1519" s="658">
        <v>0</v>
      </c>
      <c r="U1519" s="658">
        <v>0</v>
      </c>
      <c r="V1519" s="658">
        <v>0</v>
      </c>
      <c r="W1519" s="658">
        <v>0</v>
      </c>
      <c r="X1519" s="658">
        <v>0</v>
      </c>
      <c r="Y1519" s="658">
        <v>0</v>
      </c>
      <c r="Z1519" s="659">
        <v>0</v>
      </c>
      <c r="AA1519" s="660">
        <v>0</v>
      </c>
      <c r="AB1519" s="658">
        <v>0</v>
      </c>
      <c r="AC1519" s="658">
        <v>0</v>
      </c>
      <c r="AD1519" s="658">
        <v>0</v>
      </c>
      <c r="AE1519" s="658">
        <v>0</v>
      </c>
      <c r="AF1519" s="658">
        <v>0</v>
      </c>
      <c r="AG1519" s="658">
        <v>0</v>
      </c>
      <c r="AH1519" s="658">
        <v>0</v>
      </c>
      <c r="AI1519" s="658">
        <v>0</v>
      </c>
      <c r="AJ1519" s="658">
        <v>0</v>
      </c>
      <c r="AK1519" s="658">
        <v>0</v>
      </c>
      <c r="AL1519" s="658">
        <v>0</v>
      </c>
      <c r="AM1519" s="658">
        <v>0</v>
      </c>
      <c r="AN1519" s="658">
        <v>0</v>
      </c>
      <c r="AO1519" s="658">
        <v>0</v>
      </c>
      <c r="AP1519" s="658">
        <v>0</v>
      </c>
      <c r="AQ1519" s="658">
        <v>0</v>
      </c>
      <c r="AR1519" s="658">
        <v>0</v>
      </c>
      <c r="AS1519" s="658">
        <v>0</v>
      </c>
      <c r="AT1519" s="658">
        <v>0</v>
      </c>
      <c r="AU1519" s="658">
        <v>0</v>
      </c>
      <c r="AV1519" s="657">
        <v>0</v>
      </c>
      <c r="AW1519" s="658">
        <v>0</v>
      </c>
      <c r="AX1519" s="658">
        <v>0</v>
      </c>
      <c r="AY1519" s="658">
        <v>0</v>
      </c>
      <c r="AZ1519" s="658">
        <v>0</v>
      </c>
      <c r="BA1519" s="658">
        <v>0</v>
      </c>
      <c r="BB1519" s="658">
        <v>0</v>
      </c>
      <c r="BC1519" s="658">
        <v>0</v>
      </c>
      <c r="BD1519" s="658">
        <v>0</v>
      </c>
      <c r="BE1519" s="659">
        <v>0</v>
      </c>
      <c r="BF1519" s="417"/>
      <c r="BG1519" s="408"/>
      <c r="BH1519" s="408"/>
      <c r="BI1519" s="408"/>
      <c r="BJ1519" s="408"/>
      <c r="BK1519" s="408"/>
    </row>
    <row r="1520" spans="1:63" s="390" customFormat="1" ht="12.75">
      <c r="A1520" s="411"/>
      <c r="B1520" s="347" t="s">
        <v>375</v>
      </c>
      <c r="C1520" s="657">
        <v>0</v>
      </c>
      <c r="D1520" s="658">
        <v>0</v>
      </c>
      <c r="E1520" s="658">
        <v>0</v>
      </c>
      <c r="F1520" s="658">
        <v>0</v>
      </c>
      <c r="G1520" s="658">
        <v>0</v>
      </c>
      <c r="H1520" s="658">
        <v>0</v>
      </c>
      <c r="I1520" s="658">
        <v>0</v>
      </c>
      <c r="J1520" s="658">
        <v>0</v>
      </c>
      <c r="K1520" s="658">
        <v>0</v>
      </c>
      <c r="L1520" s="658">
        <v>0</v>
      </c>
      <c r="M1520" s="658">
        <v>0</v>
      </c>
      <c r="N1520" s="659">
        <v>0</v>
      </c>
      <c r="O1520" s="657">
        <v>0</v>
      </c>
      <c r="P1520" s="658">
        <v>0</v>
      </c>
      <c r="Q1520" s="658">
        <v>0</v>
      </c>
      <c r="R1520" s="658">
        <v>0</v>
      </c>
      <c r="S1520" s="658">
        <v>0</v>
      </c>
      <c r="T1520" s="658">
        <v>0</v>
      </c>
      <c r="U1520" s="658">
        <v>0</v>
      </c>
      <c r="V1520" s="658">
        <v>0</v>
      </c>
      <c r="W1520" s="658">
        <v>0</v>
      </c>
      <c r="X1520" s="658">
        <v>0</v>
      </c>
      <c r="Y1520" s="658">
        <v>0</v>
      </c>
      <c r="Z1520" s="659">
        <v>0</v>
      </c>
      <c r="AA1520" s="660">
        <v>0</v>
      </c>
      <c r="AB1520" s="658">
        <v>0</v>
      </c>
      <c r="AC1520" s="658">
        <v>0</v>
      </c>
      <c r="AD1520" s="658">
        <v>0</v>
      </c>
      <c r="AE1520" s="658">
        <v>0</v>
      </c>
      <c r="AF1520" s="658">
        <v>0</v>
      </c>
      <c r="AG1520" s="658">
        <v>0</v>
      </c>
      <c r="AH1520" s="658">
        <v>0</v>
      </c>
      <c r="AI1520" s="658">
        <v>0</v>
      </c>
      <c r="AJ1520" s="658">
        <v>0</v>
      </c>
      <c r="AK1520" s="658">
        <v>0</v>
      </c>
      <c r="AL1520" s="658">
        <v>0</v>
      </c>
      <c r="AM1520" s="658">
        <v>0</v>
      </c>
      <c r="AN1520" s="658">
        <v>0</v>
      </c>
      <c r="AO1520" s="658">
        <v>0</v>
      </c>
      <c r="AP1520" s="658">
        <v>0</v>
      </c>
      <c r="AQ1520" s="658">
        <v>0</v>
      </c>
      <c r="AR1520" s="658">
        <v>0</v>
      </c>
      <c r="AS1520" s="658">
        <v>0</v>
      </c>
      <c r="AT1520" s="658">
        <v>0</v>
      </c>
      <c r="AU1520" s="658">
        <v>0</v>
      </c>
      <c r="AV1520" s="657">
        <v>0</v>
      </c>
      <c r="AW1520" s="658">
        <v>0</v>
      </c>
      <c r="AX1520" s="658">
        <v>0</v>
      </c>
      <c r="AY1520" s="658">
        <v>0</v>
      </c>
      <c r="AZ1520" s="658">
        <v>0</v>
      </c>
      <c r="BA1520" s="658">
        <v>0</v>
      </c>
      <c r="BB1520" s="658">
        <v>0</v>
      </c>
      <c r="BC1520" s="658">
        <v>0</v>
      </c>
      <c r="BD1520" s="658">
        <v>0</v>
      </c>
      <c r="BE1520" s="659">
        <v>0</v>
      </c>
      <c r="BF1520" s="417"/>
      <c r="BG1520" s="408"/>
      <c r="BH1520" s="408"/>
      <c r="BI1520" s="408"/>
      <c r="BJ1520" s="408"/>
      <c r="BK1520" s="408"/>
    </row>
    <row r="1521" spans="1:63" s="390" customFormat="1" ht="12.75">
      <c r="A1521" s="411"/>
      <c r="B1521" s="347" t="s">
        <v>376</v>
      </c>
      <c r="C1521" s="657">
        <v>0</v>
      </c>
      <c r="D1521" s="658">
        <v>0</v>
      </c>
      <c r="E1521" s="658">
        <v>0</v>
      </c>
      <c r="F1521" s="658">
        <v>0.63</v>
      </c>
      <c r="G1521" s="658">
        <v>0</v>
      </c>
      <c r="H1521" s="658">
        <v>0.1</v>
      </c>
      <c r="I1521" s="658">
        <v>0</v>
      </c>
      <c r="J1521" s="658">
        <v>6.4</v>
      </c>
      <c r="K1521" s="658">
        <v>0</v>
      </c>
      <c r="L1521" s="658">
        <v>0</v>
      </c>
      <c r="M1521" s="658">
        <v>0</v>
      </c>
      <c r="N1521" s="659">
        <v>7.13</v>
      </c>
      <c r="O1521" s="657">
        <v>0</v>
      </c>
      <c r="P1521" s="658">
        <v>0</v>
      </c>
      <c r="Q1521" s="658">
        <v>0</v>
      </c>
      <c r="R1521" s="658">
        <v>0</v>
      </c>
      <c r="S1521" s="658">
        <v>0</v>
      </c>
      <c r="T1521" s="658">
        <v>0</v>
      </c>
      <c r="U1521" s="658">
        <v>0</v>
      </c>
      <c r="V1521" s="658">
        <v>0</v>
      </c>
      <c r="W1521" s="658">
        <v>0</v>
      </c>
      <c r="X1521" s="658">
        <v>0</v>
      </c>
      <c r="Y1521" s="658">
        <v>0</v>
      </c>
      <c r="Z1521" s="659">
        <v>0</v>
      </c>
      <c r="AA1521" s="660">
        <v>106.70853588</v>
      </c>
      <c r="AB1521" s="658">
        <v>0</v>
      </c>
      <c r="AC1521" s="658">
        <v>0</v>
      </c>
      <c r="AD1521" s="658">
        <v>0</v>
      </c>
      <c r="AE1521" s="658">
        <v>0.63</v>
      </c>
      <c r="AF1521" s="658">
        <v>0</v>
      </c>
      <c r="AG1521" s="658">
        <v>0</v>
      </c>
      <c r="AH1521" s="658">
        <v>0</v>
      </c>
      <c r="AI1521" s="658">
        <v>0</v>
      </c>
      <c r="AJ1521" s="658">
        <v>0</v>
      </c>
      <c r="AK1521" s="658">
        <v>0</v>
      </c>
      <c r="AL1521" s="658">
        <v>0</v>
      </c>
      <c r="AM1521" s="658">
        <v>0.63</v>
      </c>
      <c r="AN1521" s="658">
        <v>0</v>
      </c>
      <c r="AO1521" s="658">
        <v>0.1</v>
      </c>
      <c r="AP1521" s="658">
        <v>0</v>
      </c>
      <c r="AQ1521" s="658">
        <v>6.4</v>
      </c>
      <c r="AR1521" s="658">
        <v>0</v>
      </c>
      <c r="AS1521" s="658">
        <v>0</v>
      </c>
      <c r="AT1521" s="658">
        <v>0</v>
      </c>
      <c r="AU1521" s="658">
        <v>7.13</v>
      </c>
      <c r="AV1521" s="657">
        <v>0</v>
      </c>
      <c r="AW1521" s="658">
        <v>2.84655638</v>
      </c>
      <c r="AX1521" s="658">
        <v>0</v>
      </c>
      <c r="AY1521" s="658">
        <v>0</v>
      </c>
      <c r="AZ1521" s="658">
        <v>0</v>
      </c>
      <c r="BA1521" s="658">
        <v>2.84655638</v>
      </c>
      <c r="BB1521" s="658">
        <v>13.084585929999999</v>
      </c>
      <c r="BC1521" s="658">
        <v>90.444670250000001</v>
      </c>
      <c r="BD1521" s="658">
        <v>0</v>
      </c>
      <c r="BE1521" s="659">
        <v>106.37581256</v>
      </c>
      <c r="BF1521" s="417"/>
      <c r="BG1521" s="408"/>
      <c r="BH1521" s="408"/>
      <c r="BI1521" s="408"/>
      <c r="BJ1521" s="408"/>
      <c r="BK1521" s="408"/>
    </row>
    <row r="1522" spans="1:63" s="390" customFormat="1" ht="12.75">
      <c r="A1522" s="411"/>
      <c r="B1522" s="347" t="s">
        <v>377</v>
      </c>
      <c r="C1522" s="657">
        <v>0</v>
      </c>
      <c r="D1522" s="658">
        <v>0</v>
      </c>
      <c r="E1522" s="658">
        <v>0</v>
      </c>
      <c r="F1522" s="658">
        <v>0</v>
      </c>
      <c r="G1522" s="658">
        <v>0</v>
      </c>
      <c r="H1522" s="658">
        <v>0</v>
      </c>
      <c r="I1522" s="658">
        <v>0</v>
      </c>
      <c r="J1522" s="658">
        <v>0</v>
      </c>
      <c r="K1522" s="658">
        <v>0</v>
      </c>
      <c r="L1522" s="658">
        <v>0</v>
      </c>
      <c r="M1522" s="658">
        <v>0</v>
      </c>
      <c r="N1522" s="659">
        <v>0</v>
      </c>
      <c r="O1522" s="657">
        <v>0</v>
      </c>
      <c r="P1522" s="658">
        <v>0</v>
      </c>
      <c r="Q1522" s="658">
        <v>0</v>
      </c>
      <c r="R1522" s="658">
        <v>0</v>
      </c>
      <c r="S1522" s="658">
        <v>0</v>
      </c>
      <c r="T1522" s="658">
        <v>0</v>
      </c>
      <c r="U1522" s="658">
        <v>0</v>
      </c>
      <c r="V1522" s="658">
        <v>0</v>
      </c>
      <c r="W1522" s="658">
        <v>0</v>
      </c>
      <c r="X1522" s="658">
        <v>0</v>
      </c>
      <c r="Y1522" s="658">
        <v>0</v>
      </c>
      <c r="Z1522" s="659">
        <v>0</v>
      </c>
      <c r="AA1522" s="660">
        <v>0</v>
      </c>
      <c r="AB1522" s="658">
        <v>0</v>
      </c>
      <c r="AC1522" s="658">
        <v>0</v>
      </c>
      <c r="AD1522" s="658">
        <v>0</v>
      </c>
      <c r="AE1522" s="658">
        <v>0</v>
      </c>
      <c r="AF1522" s="658">
        <v>0</v>
      </c>
      <c r="AG1522" s="658">
        <v>0</v>
      </c>
      <c r="AH1522" s="658">
        <v>0</v>
      </c>
      <c r="AI1522" s="658">
        <v>0</v>
      </c>
      <c r="AJ1522" s="658">
        <v>0</v>
      </c>
      <c r="AK1522" s="658">
        <v>0</v>
      </c>
      <c r="AL1522" s="658">
        <v>0</v>
      </c>
      <c r="AM1522" s="658">
        <v>0</v>
      </c>
      <c r="AN1522" s="658">
        <v>0</v>
      </c>
      <c r="AO1522" s="658">
        <v>0</v>
      </c>
      <c r="AP1522" s="658">
        <v>0</v>
      </c>
      <c r="AQ1522" s="658">
        <v>0</v>
      </c>
      <c r="AR1522" s="658">
        <v>0</v>
      </c>
      <c r="AS1522" s="658">
        <v>0</v>
      </c>
      <c r="AT1522" s="658">
        <v>0</v>
      </c>
      <c r="AU1522" s="658">
        <v>0</v>
      </c>
      <c r="AV1522" s="657">
        <v>0</v>
      </c>
      <c r="AW1522" s="658">
        <v>0</v>
      </c>
      <c r="AX1522" s="658">
        <v>0</v>
      </c>
      <c r="AY1522" s="658">
        <v>0</v>
      </c>
      <c r="AZ1522" s="658">
        <v>0</v>
      </c>
      <c r="BA1522" s="658">
        <v>0</v>
      </c>
      <c r="BB1522" s="658">
        <v>0</v>
      </c>
      <c r="BC1522" s="658">
        <v>0</v>
      </c>
      <c r="BD1522" s="658">
        <v>0</v>
      </c>
      <c r="BE1522" s="659">
        <v>0</v>
      </c>
      <c r="BF1522" s="417"/>
      <c r="BG1522" s="408"/>
      <c r="BH1522" s="408"/>
      <c r="BI1522" s="408"/>
      <c r="BJ1522" s="408"/>
      <c r="BK1522" s="408"/>
    </row>
    <row r="1523" spans="1:63" s="390" customFormat="1" ht="12.75">
      <c r="A1523" s="411"/>
      <c r="B1523" s="347" t="s">
        <v>67</v>
      </c>
      <c r="C1523" s="657">
        <v>0</v>
      </c>
      <c r="D1523" s="658">
        <v>0</v>
      </c>
      <c r="E1523" s="658">
        <v>0</v>
      </c>
      <c r="F1523" s="658">
        <v>0</v>
      </c>
      <c r="G1523" s="658">
        <v>0</v>
      </c>
      <c r="H1523" s="658">
        <v>0</v>
      </c>
      <c r="I1523" s="658">
        <v>0</v>
      </c>
      <c r="J1523" s="658">
        <v>0</v>
      </c>
      <c r="K1523" s="658">
        <v>0</v>
      </c>
      <c r="L1523" s="658">
        <v>0</v>
      </c>
      <c r="M1523" s="658">
        <v>0</v>
      </c>
      <c r="N1523" s="659">
        <v>0</v>
      </c>
      <c r="O1523" s="657">
        <v>0</v>
      </c>
      <c r="P1523" s="658">
        <v>0</v>
      </c>
      <c r="Q1523" s="658">
        <v>0</v>
      </c>
      <c r="R1523" s="658">
        <v>0</v>
      </c>
      <c r="S1523" s="658">
        <v>0</v>
      </c>
      <c r="T1523" s="658">
        <v>0</v>
      </c>
      <c r="U1523" s="658">
        <v>0</v>
      </c>
      <c r="V1523" s="658">
        <v>0</v>
      </c>
      <c r="W1523" s="658">
        <v>0</v>
      </c>
      <c r="X1523" s="658">
        <v>0</v>
      </c>
      <c r="Y1523" s="658">
        <v>0</v>
      </c>
      <c r="Z1523" s="659">
        <v>0</v>
      </c>
      <c r="AA1523" s="660">
        <v>0</v>
      </c>
      <c r="AB1523" s="658">
        <v>0</v>
      </c>
      <c r="AC1523" s="658">
        <v>0</v>
      </c>
      <c r="AD1523" s="658">
        <v>0</v>
      </c>
      <c r="AE1523" s="658">
        <v>0</v>
      </c>
      <c r="AF1523" s="658">
        <v>0</v>
      </c>
      <c r="AG1523" s="658">
        <v>0</v>
      </c>
      <c r="AH1523" s="658">
        <v>0</v>
      </c>
      <c r="AI1523" s="658">
        <v>0</v>
      </c>
      <c r="AJ1523" s="658">
        <v>0</v>
      </c>
      <c r="AK1523" s="658">
        <v>0</v>
      </c>
      <c r="AL1523" s="658">
        <v>0</v>
      </c>
      <c r="AM1523" s="658">
        <v>0</v>
      </c>
      <c r="AN1523" s="658">
        <v>0</v>
      </c>
      <c r="AO1523" s="658">
        <v>0</v>
      </c>
      <c r="AP1523" s="658">
        <v>0</v>
      </c>
      <c r="AQ1523" s="658">
        <v>0</v>
      </c>
      <c r="AR1523" s="658">
        <v>0</v>
      </c>
      <c r="AS1523" s="658">
        <v>0</v>
      </c>
      <c r="AT1523" s="658">
        <v>0</v>
      </c>
      <c r="AU1523" s="658">
        <v>0</v>
      </c>
      <c r="AV1523" s="657">
        <v>0</v>
      </c>
      <c r="AW1523" s="658">
        <v>0</v>
      </c>
      <c r="AX1523" s="658">
        <v>0</v>
      </c>
      <c r="AY1523" s="658">
        <v>0</v>
      </c>
      <c r="AZ1523" s="658">
        <v>0</v>
      </c>
      <c r="BA1523" s="658">
        <v>0</v>
      </c>
      <c r="BB1523" s="658">
        <v>0</v>
      </c>
      <c r="BC1523" s="658">
        <v>0</v>
      </c>
      <c r="BD1523" s="658">
        <v>0</v>
      </c>
      <c r="BE1523" s="659">
        <v>0</v>
      </c>
      <c r="BF1523" s="417"/>
      <c r="BG1523" s="408"/>
      <c r="BH1523" s="408"/>
      <c r="BI1523" s="408"/>
      <c r="BJ1523" s="408"/>
      <c r="BK1523" s="408"/>
    </row>
    <row r="1524" spans="1:63" s="427" customFormat="1" ht="17.25" customHeight="1">
      <c r="A1524" s="662"/>
      <c r="B1524" s="663" t="s">
        <v>138</v>
      </c>
      <c r="C1524" s="664"/>
      <c r="D1524" s="665"/>
      <c r="E1524" s="665"/>
      <c r="F1524" s="665"/>
      <c r="G1524" s="665"/>
      <c r="H1524" s="665"/>
      <c r="I1524" s="665"/>
      <c r="J1524" s="665"/>
      <c r="K1524" s="665"/>
      <c r="L1524" s="665"/>
      <c r="M1524" s="665"/>
      <c r="N1524" s="666"/>
      <c r="O1524" s="664"/>
      <c r="P1524" s="665"/>
      <c r="Q1524" s="665"/>
      <c r="R1524" s="665"/>
      <c r="S1524" s="665"/>
      <c r="T1524" s="665"/>
      <c r="U1524" s="665"/>
      <c r="V1524" s="665"/>
      <c r="W1524" s="665"/>
      <c r="X1524" s="665"/>
      <c r="Y1524" s="665"/>
      <c r="Z1524" s="666"/>
      <c r="AA1524" s="667"/>
      <c r="AB1524" s="665">
        <v>0</v>
      </c>
      <c r="AC1524" s="665">
        <v>0</v>
      </c>
      <c r="AD1524" s="665">
        <v>0</v>
      </c>
      <c r="AE1524" s="665">
        <v>0</v>
      </c>
      <c r="AF1524" s="665"/>
      <c r="AG1524" s="665"/>
      <c r="AH1524" s="665"/>
      <c r="AI1524" s="665"/>
      <c r="AJ1524" s="665"/>
      <c r="AK1524" s="665"/>
      <c r="AL1524" s="665"/>
      <c r="AM1524" s="665"/>
      <c r="AN1524" s="665">
        <v>0</v>
      </c>
      <c r="AO1524" s="665">
        <v>0</v>
      </c>
      <c r="AP1524" s="665">
        <v>0</v>
      </c>
      <c r="AQ1524" s="665">
        <v>0</v>
      </c>
      <c r="AR1524" s="665">
        <v>0</v>
      </c>
      <c r="AS1524" s="665">
        <v>0</v>
      </c>
      <c r="AT1524" s="665">
        <v>0</v>
      </c>
      <c r="AU1524" s="665">
        <v>0</v>
      </c>
      <c r="AV1524" s="664"/>
      <c r="AW1524" s="665"/>
      <c r="AX1524" s="665"/>
      <c r="AY1524" s="665"/>
      <c r="AZ1524" s="665"/>
      <c r="BA1524" s="665"/>
      <c r="BB1524" s="665"/>
      <c r="BC1524" s="665"/>
      <c r="BD1524" s="665"/>
      <c r="BE1524" s="666"/>
      <c r="BF1524" s="417"/>
      <c r="BG1524" s="408"/>
      <c r="BH1524" s="408"/>
      <c r="BI1524" s="408"/>
      <c r="BJ1524" s="408"/>
      <c r="BK1524" s="408"/>
    </row>
    <row r="1525" spans="1:63" s="416" customFormat="1" ht="12.75">
      <c r="A1525" s="411">
        <v>62</v>
      </c>
      <c r="B1525" s="695" t="s">
        <v>139</v>
      </c>
      <c r="C1525" s="657">
        <v>0</v>
      </c>
      <c r="D1525" s="658">
        <v>0</v>
      </c>
      <c r="E1525" s="658">
        <v>28.114000000000001</v>
      </c>
      <c r="F1525" s="658">
        <v>0.63</v>
      </c>
      <c r="G1525" s="658">
        <v>0</v>
      </c>
      <c r="H1525" s="658">
        <v>0</v>
      </c>
      <c r="I1525" s="658">
        <v>0</v>
      </c>
      <c r="J1525" s="658">
        <v>0</v>
      </c>
      <c r="K1525" s="658">
        <v>0</v>
      </c>
      <c r="L1525" s="658">
        <v>0</v>
      </c>
      <c r="M1525" s="658">
        <v>28.114000000000001</v>
      </c>
      <c r="N1525" s="659">
        <v>0.63</v>
      </c>
      <c r="O1525" s="689">
        <v>0</v>
      </c>
      <c r="P1525" s="690">
        <v>0</v>
      </c>
      <c r="Q1525" s="690">
        <v>0</v>
      </c>
      <c r="R1525" s="690">
        <v>0</v>
      </c>
      <c r="S1525" s="690">
        <v>0</v>
      </c>
      <c r="T1525" s="690">
        <v>0</v>
      </c>
      <c r="U1525" s="690">
        <v>0</v>
      </c>
      <c r="V1525" s="690">
        <v>0</v>
      </c>
      <c r="W1525" s="690">
        <v>0</v>
      </c>
      <c r="X1525" s="690">
        <v>0</v>
      </c>
      <c r="Y1525" s="690">
        <v>0</v>
      </c>
      <c r="Z1525" s="691">
        <v>0</v>
      </c>
      <c r="AA1525" s="674">
        <v>193.55047989000002</v>
      </c>
      <c r="AB1525" s="677">
        <v>0</v>
      </c>
      <c r="AC1525" s="677">
        <v>0</v>
      </c>
      <c r="AD1525" s="690">
        <v>28.114000000000001</v>
      </c>
      <c r="AE1525" s="690">
        <v>0.63</v>
      </c>
      <c r="AF1525" s="690"/>
      <c r="AG1525" s="690"/>
      <c r="AH1525" s="690"/>
      <c r="AI1525" s="690"/>
      <c r="AJ1525" s="690"/>
      <c r="AK1525" s="690"/>
      <c r="AL1525" s="690">
        <v>28.114000000000001</v>
      </c>
      <c r="AM1525" s="690">
        <v>0.63</v>
      </c>
      <c r="AN1525" s="690">
        <v>0</v>
      </c>
      <c r="AO1525" s="690">
        <v>0</v>
      </c>
      <c r="AP1525" s="690">
        <v>0</v>
      </c>
      <c r="AQ1525" s="690">
        <v>0</v>
      </c>
      <c r="AR1525" s="690">
        <v>0</v>
      </c>
      <c r="AS1525" s="690">
        <v>0</v>
      </c>
      <c r="AT1525" s="690">
        <v>28.114000000000001</v>
      </c>
      <c r="AU1525" s="690">
        <v>0.63</v>
      </c>
      <c r="AV1525" s="657">
        <v>0</v>
      </c>
      <c r="AW1525" s="658">
        <v>193.55047989000002</v>
      </c>
      <c r="AX1525" s="658">
        <v>0</v>
      </c>
      <c r="AY1525" s="658">
        <v>0</v>
      </c>
      <c r="AZ1525" s="658">
        <v>0</v>
      </c>
      <c r="BA1525" s="658">
        <v>193.55047989000002</v>
      </c>
      <c r="BB1525" s="658">
        <v>0</v>
      </c>
      <c r="BC1525" s="658">
        <v>0</v>
      </c>
      <c r="BD1525" s="658">
        <v>0</v>
      </c>
      <c r="BE1525" s="673">
        <v>193.55047989000002</v>
      </c>
      <c r="BF1525" s="417"/>
    </row>
    <row r="1526" spans="1:63" s="390" customFormat="1" ht="12.75">
      <c r="A1526" s="410"/>
      <c r="B1526" s="360" t="s">
        <v>361</v>
      </c>
      <c r="C1526" s="676">
        <v>0</v>
      </c>
      <c r="D1526" s="677">
        <v>0</v>
      </c>
      <c r="E1526" s="677">
        <v>28.114000000000001</v>
      </c>
      <c r="F1526" s="677">
        <v>0.63</v>
      </c>
      <c r="G1526" s="677">
        <v>0</v>
      </c>
      <c r="H1526" s="677">
        <v>0</v>
      </c>
      <c r="I1526" s="677">
        <v>0</v>
      </c>
      <c r="J1526" s="677">
        <v>0</v>
      </c>
      <c r="K1526" s="677">
        <v>0</v>
      </c>
      <c r="L1526" s="677">
        <v>0</v>
      </c>
      <c r="M1526" s="677">
        <v>28.114000000000001</v>
      </c>
      <c r="N1526" s="678">
        <v>0.63</v>
      </c>
      <c r="O1526" s="657">
        <v>0</v>
      </c>
      <c r="P1526" s="658">
        <v>0</v>
      </c>
      <c r="Q1526" s="658">
        <v>0</v>
      </c>
      <c r="R1526" s="658">
        <v>0</v>
      </c>
      <c r="S1526" s="658">
        <v>0</v>
      </c>
      <c r="T1526" s="658">
        <v>0</v>
      </c>
      <c r="U1526" s="658">
        <v>0</v>
      </c>
      <c r="V1526" s="658">
        <v>0</v>
      </c>
      <c r="W1526" s="658">
        <v>0</v>
      </c>
      <c r="X1526" s="658">
        <v>0</v>
      </c>
      <c r="Y1526" s="658">
        <v>0</v>
      </c>
      <c r="Z1526" s="659">
        <v>0</v>
      </c>
      <c r="AA1526" s="679">
        <v>193.55047989000002</v>
      </c>
      <c r="AB1526" s="677">
        <v>0</v>
      </c>
      <c r="AC1526" s="677">
        <v>0</v>
      </c>
      <c r="AD1526" s="658">
        <v>28.114000000000001</v>
      </c>
      <c r="AE1526" s="658">
        <v>0.63</v>
      </c>
      <c r="AF1526" s="658"/>
      <c r="AG1526" s="658"/>
      <c r="AH1526" s="658"/>
      <c r="AI1526" s="658"/>
      <c r="AJ1526" s="658"/>
      <c r="AK1526" s="658"/>
      <c r="AL1526" s="658">
        <v>28.114000000000001</v>
      </c>
      <c r="AM1526" s="658">
        <v>0.63</v>
      </c>
      <c r="AN1526" s="658">
        <v>0</v>
      </c>
      <c r="AO1526" s="658">
        <v>0</v>
      </c>
      <c r="AP1526" s="658">
        <v>0</v>
      </c>
      <c r="AQ1526" s="658">
        <v>0</v>
      </c>
      <c r="AR1526" s="658">
        <v>0</v>
      </c>
      <c r="AS1526" s="658">
        <v>0</v>
      </c>
      <c r="AT1526" s="658">
        <v>28.114000000000001</v>
      </c>
      <c r="AU1526" s="658">
        <v>0.63</v>
      </c>
      <c r="AV1526" s="676">
        <v>0</v>
      </c>
      <c r="AW1526" s="677">
        <v>193.55047989000002</v>
      </c>
      <c r="AX1526" s="677">
        <v>0</v>
      </c>
      <c r="AY1526" s="677">
        <v>0</v>
      </c>
      <c r="AZ1526" s="677">
        <v>0</v>
      </c>
      <c r="BA1526" s="677">
        <v>193.55047989000002</v>
      </c>
      <c r="BB1526" s="677">
        <v>0</v>
      </c>
      <c r="BC1526" s="677">
        <v>0</v>
      </c>
      <c r="BD1526" s="677">
        <v>0</v>
      </c>
      <c r="BE1526" s="678">
        <v>193.55047989000002</v>
      </c>
      <c r="BF1526" s="417"/>
      <c r="BG1526" s="408"/>
      <c r="BH1526" s="408"/>
      <c r="BI1526" s="408"/>
      <c r="BJ1526" s="408"/>
      <c r="BK1526" s="408"/>
    </row>
    <row r="1527" spans="1:63" s="390" customFormat="1" ht="12.75">
      <c r="A1527" s="410"/>
      <c r="B1527" s="360" t="s">
        <v>362</v>
      </c>
      <c r="C1527" s="676">
        <v>0</v>
      </c>
      <c r="D1527" s="677">
        <v>0</v>
      </c>
      <c r="E1527" s="677">
        <v>28.114000000000001</v>
      </c>
      <c r="F1527" s="677">
        <v>0</v>
      </c>
      <c r="G1527" s="677">
        <v>0</v>
      </c>
      <c r="H1527" s="677">
        <v>0</v>
      </c>
      <c r="I1527" s="677">
        <v>0</v>
      </c>
      <c r="J1527" s="677">
        <v>0</v>
      </c>
      <c r="K1527" s="677">
        <v>0</v>
      </c>
      <c r="L1527" s="677">
        <v>0</v>
      </c>
      <c r="M1527" s="677">
        <v>28.114000000000001</v>
      </c>
      <c r="N1527" s="678">
        <v>0</v>
      </c>
      <c r="O1527" s="657">
        <v>0</v>
      </c>
      <c r="P1527" s="658">
        <v>0</v>
      </c>
      <c r="Q1527" s="658">
        <v>0</v>
      </c>
      <c r="R1527" s="658">
        <v>0</v>
      </c>
      <c r="S1527" s="658">
        <v>0</v>
      </c>
      <c r="T1527" s="658">
        <v>0</v>
      </c>
      <c r="U1527" s="658">
        <v>0</v>
      </c>
      <c r="V1527" s="658">
        <v>0</v>
      </c>
      <c r="W1527" s="658">
        <v>0</v>
      </c>
      <c r="X1527" s="658">
        <v>0</v>
      </c>
      <c r="Y1527" s="658">
        <v>0</v>
      </c>
      <c r="Z1527" s="659">
        <v>0</v>
      </c>
      <c r="AA1527" s="679">
        <v>164.93738850956851</v>
      </c>
      <c r="AB1527" s="677">
        <v>0</v>
      </c>
      <c r="AC1527" s="677">
        <v>0</v>
      </c>
      <c r="AD1527" s="658">
        <v>28.114000000000001</v>
      </c>
      <c r="AE1527" s="658">
        <v>0</v>
      </c>
      <c r="AF1527" s="658"/>
      <c r="AG1527" s="658"/>
      <c r="AH1527" s="658"/>
      <c r="AI1527" s="658"/>
      <c r="AJ1527" s="658"/>
      <c r="AK1527" s="658"/>
      <c r="AL1527" s="658">
        <v>28.114000000000001</v>
      </c>
      <c r="AM1527" s="658">
        <v>0</v>
      </c>
      <c r="AN1527" s="658">
        <v>0</v>
      </c>
      <c r="AO1527" s="658">
        <v>0</v>
      </c>
      <c r="AP1527" s="658">
        <v>0</v>
      </c>
      <c r="AQ1527" s="658">
        <v>0</v>
      </c>
      <c r="AR1527" s="658">
        <v>0</v>
      </c>
      <c r="AS1527" s="658">
        <v>0</v>
      </c>
      <c r="AT1527" s="658">
        <v>28.114000000000001</v>
      </c>
      <c r="AU1527" s="658">
        <v>0</v>
      </c>
      <c r="AV1527" s="676">
        <v>0</v>
      </c>
      <c r="AW1527" s="677">
        <v>164.93738850956851</v>
      </c>
      <c r="AX1527" s="677">
        <v>0</v>
      </c>
      <c r="AY1527" s="677">
        <v>0</v>
      </c>
      <c r="AZ1527" s="677">
        <v>0</v>
      </c>
      <c r="BA1527" s="677">
        <v>164.93738850956851</v>
      </c>
      <c r="BB1527" s="677">
        <v>0</v>
      </c>
      <c r="BC1527" s="677">
        <v>0</v>
      </c>
      <c r="BD1527" s="677">
        <v>0</v>
      </c>
      <c r="BE1527" s="678">
        <v>164.93738850956851</v>
      </c>
      <c r="BF1527" s="417"/>
      <c r="BG1527" s="408"/>
      <c r="BH1527" s="408"/>
      <c r="BI1527" s="408"/>
      <c r="BJ1527" s="408"/>
      <c r="BK1527" s="408"/>
    </row>
    <row r="1528" spans="1:63" s="412" customFormat="1" ht="12.75">
      <c r="A1528" s="410"/>
      <c r="B1528" s="360" t="s">
        <v>363</v>
      </c>
      <c r="C1528" s="676">
        <v>0</v>
      </c>
      <c r="D1528" s="677">
        <v>0</v>
      </c>
      <c r="E1528" s="677">
        <v>27.716000000000001</v>
      </c>
      <c r="F1528" s="677">
        <v>0</v>
      </c>
      <c r="G1528" s="677">
        <v>0</v>
      </c>
      <c r="H1528" s="677">
        <v>0</v>
      </c>
      <c r="I1528" s="677">
        <v>0</v>
      </c>
      <c r="J1528" s="677">
        <v>0</v>
      </c>
      <c r="K1528" s="677">
        <v>0</v>
      </c>
      <c r="L1528" s="677">
        <v>0</v>
      </c>
      <c r="M1528" s="677">
        <v>27.716000000000001</v>
      </c>
      <c r="N1528" s="678">
        <v>0</v>
      </c>
      <c r="O1528" s="657">
        <v>0</v>
      </c>
      <c r="P1528" s="658">
        <v>0</v>
      </c>
      <c r="Q1528" s="658">
        <v>0</v>
      </c>
      <c r="R1528" s="658">
        <v>0</v>
      </c>
      <c r="S1528" s="658">
        <v>0</v>
      </c>
      <c r="T1528" s="658">
        <v>0</v>
      </c>
      <c r="U1528" s="658">
        <v>0</v>
      </c>
      <c r="V1528" s="658">
        <v>0</v>
      </c>
      <c r="W1528" s="658">
        <v>0</v>
      </c>
      <c r="X1528" s="658">
        <v>0</v>
      </c>
      <c r="Y1528" s="658">
        <v>0</v>
      </c>
      <c r="Z1528" s="659">
        <v>0</v>
      </c>
      <c r="AA1528" s="679">
        <v>162.92799767</v>
      </c>
      <c r="AB1528" s="677">
        <v>0</v>
      </c>
      <c r="AC1528" s="677">
        <v>0</v>
      </c>
      <c r="AD1528" s="658">
        <v>27.716000000000001</v>
      </c>
      <c r="AE1528" s="658">
        <v>0</v>
      </c>
      <c r="AF1528" s="658"/>
      <c r="AG1528" s="658"/>
      <c r="AH1528" s="658"/>
      <c r="AI1528" s="658"/>
      <c r="AJ1528" s="658"/>
      <c r="AK1528" s="658"/>
      <c r="AL1528" s="658">
        <v>27.716000000000001</v>
      </c>
      <c r="AM1528" s="658">
        <v>0</v>
      </c>
      <c r="AN1528" s="658">
        <v>0</v>
      </c>
      <c r="AO1528" s="658">
        <v>0</v>
      </c>
      <c r="AP1528" s="658">
        <v>0</v>
      </c>
      <c r="AQ1528" s="658">
        <v>0</v>
      </c>
      <c r="AR1528" s="658">
        <v>0</v>
      </c>
      <c r="AS1528" s="658">
        <v>0</v>
      </c>
      <c r="AT1528" s="658">
        <v>27.716000000000001</v>
      </c>
      <c r="AU1528" s="658">
        <v>0</v>
      </c>
      <c r="AV1528" s="676">
        <v>0</v>
      </c>
      <c r="AW1528" s="677">
        <v>162.92799767</v>
      </c>
      <c r="AX1528" s="677">
        <v>0</v>
      </c>
      <c r="AY1528" s="677">
        <v>0</v>
      </c>
      <c r="AZ1528" s="677">
        <v>0</v>
      </c>
      <c r="BA1528" s="677">
        <v>162.92799767</v>
      </c>
      <c r="BB1528" s="677">
        <v>0</v>
      </c>
      <c r="BC1528" s="677">
        <v>0</v>
      </c>
      <c r="BD1528" s="677">
        <v>0</v>
      </c>
      <c r="BE1528" s="678">
        <v>162.92799767</v>
      </c>
      <c r="BF1528" s="417"/>
      <c r="BG1528" s="408"/>
      <c r="BH1528" s="408"/>
      <c r="BI1528" s="408"/>
      <c r="BJ1528" s="408"/>
      <c r="BK1528" s="408"/>
    </row>
    <row r="1529" spans="1:63" s="390" customFormat="1" ht="12.75">
      <c r="A1529" s="410"/>
      <c r="B1529" s="360" t="s">
        <v>364</v>
      </c>
      <c r="C1529" s="676">
        <v>0</v>
      </c>
      <c r="D1529" s="677">
        <v>0</v>
      </c>
      <c r="E1529" s="677">
        <v>0</v>
      </c>
      <c r="F1529" s="677">
        <v>0</v>
      </c>
      <c r="G1529" s="677">
        <v>0</v>
      </c>
      <c r="H1529" s="677">
        <v>0</v>
      </c>
      <c r="I1529" s="677">
        <v>0</v>
      </c>
      <c r="J1529" s="677">
        <v>0</v>
      </c>
      <c r="K1529" s="677">
        <v>0</v>
      </c>
      <c r="L1529" s="677">
        <v>0</v>
      </c>
      <c r="M1529" s="677">
        <v>0</v>
      </c>
      <c r="N1529" s="678">
        <v>0</v>
      </c>
      <c r="O1529" s="657"/>
      <c r="P1529" s="658"/>
      <c r="Q1529" s="658"/>
      <c r="R1529" s="658"/>
      <c r="S1529" s="658"/>
      <c r="T1529" s="658"/>
      <c r="U1529" s="658"/>
      <c r="V1529" s="658"/>
      <c r="W1529" s="658"/>
      <c r="X1529" s="658"/>
      <c r="Y1529" s="658"/>
      <c r="Z1529" s="659"/>
      <c r="AA1529" s="679">
        <v>0</v>
      </c>
      <c r="AB1529" s="677">
        <v>0</v>
      </c>
      <c r="AC1529" s="677">
        <v>0</v>
      </c>
      <c r="AD1529" s="658">
        <v>0</v>
      </c>
      <c r="AE1529" s="658">
        <v>0</v>
      </c>
      <c r="AF1529" s="658"/>
      <c r="AG1529" s="658"/>
      <c r="AH1529" s="658"/>
      <c r="AI1529" s="658"/>
      <c r="AJ1529" s="658"/>
      <c r="AK1529" s="658"/>
      <c r="AL1529" s="658">
        <v>0</v>
      </c>
      <c r="AM1529" s="658">
        <v>0</v>
      </c>
      <c r="AN1529" s="658">
        <v>0</v>
      </c>
      <c r="AO1529" s="658">
        <v>0</v>
      </c>
      <c r="AP1529" s="658">
        <v>0</v>
      </c>
      <c r="AQ1529" s="658">
        <v>0</v>
      </c>
      <c r="AR1529" s="658">
        <v>0</v>
      </c>
      <c r="AS1529" s="658">
        <v>0</v>
      </c>
      <c r="AT1529" s="658">
        <v>0</v>
      </c>
      <c r="AU1529" s="658">
        <v>0</v>
      </c>
      <c r="AV1529" s="676"/>
      <c r="AW1529" s="677">
        <v>0</v>
      </c>
      <c r="AX1529" s="677"/>
      <c r="AY1529" s="677"/>
      <c r="AZ1529" s="677"/>
      <c r="BA1529" s="677"/>
      <c r="BB1529" s="677"/>
      <c r="BC1529" s="677"/>
      <c r="BD1529" s="677"/>
      <c r="BE1529" s="678">
        <v>0</v>
      </c>
      <c r="BF1529" s="417"/>
      <c r="BG1529" s="408"/>
      <c r="BH1529" s="408"/>
      <c r="BI1529" s="408"/>
      <c r="BJ1529" s="408"/>
      <c r="BK1529" s="408"/>
    </row>
    <row r="1530" spans="1:63" s="390" customFormat="1" ht="12.75">
      <c r="A1530" s="410"/>
      <c r="B1530" s="360" t="s">
        <v>365</v>
      </c>
      <c r="C1530" s="676">
        <v>0</v>
      </c>
      <c r="D1530" s="677">
        <v>0</v>
      </c>
      <c r="E1530" s="677">
        <v>0</v>
      </c>
      <c r="F1530" s="677">
        <v>0</v>
      </c>
      <c r="G1530" s="677">
        <v>0</v>
      </c>
      <c r="H1530" s="677">
        <v>0</v>
      </c>
      <c r="I1530" s="677">
        <v>0</v>
      </c>
      <c r="J1530" s="677">
        <v>0</v>
      </c>
      <c r="K1530" s="677">
        <v>0</v>
      </c>
      <c r="L1530" s="677">
        <v>0</v>
      </c>
      <c r="M1530" s="677">
        <v>0</v>
      </c>
      <c r="N1530" s="678">
        <v>0</v>
      </c>
      <c r="O1530" s="657"/>
      <c r="P1530" s="658"/>
      <c r="Q1530" s="658"/>
      <c r="R1530" s="658"/>
      <c r="S1530" s="658"/>
      <c r="T1530" s="658"/>
      <c r="U1530" s="658"/>
      <c r="V1530" s="658"/>
      <c r="W1530" s="658"/>
      <c r="X1530" s="658"/>
      <c r="Y1530" s="658"/>
      <c r="Z1530" s="659"/>
      <c r="AA1530" s="679">
        <v>0</v>
      </c>
      <c r="AB1530" s="677">
        <v>0</v>
      </c>
      <c r="AC1530" s="677">
        <v>0</v>
      </c>
      <c r="AD1530" s="658">
        <v>0</v>
      </c>
      <c r="AE1530" s="658">
        <v>0</v>
      </c>
      <c r="AF1530" s="658"/>
      <c r="AG1530" s="658"/>
      <c r="AH1530" s="658"/>
      <c r="AI1530" s="658"/>
      <c r="AJ1530" s="658"/>
      <c r="AK1530" s="658"/>
      <c r="AL1530" s="658">
        <v>0</v>
      </c>
      <c r="AM1530" s="658">
        <v>0</v>
      </c>
      <c r="AN1530" s="658">
        <v>0</v>
      </c>
      <c r="AO1530" s="658">
        <v>0</v>
      </c>
      <c r="AP1530" s="658">
        <v>0</v>
      </c>
      <c r="AQ1530" s="658">
        <v>0</v>
      </c>
      <c r="AR1530" s="658">
        <v>0</v>
      </c>
      <c r="AS1530" s="658">
        <v>0</v>
      </c>
      <c r="AT1530" s="658">
        <v>0</v>
      </c>
      <c r="AU1530" s="658">
        <v>0</v>
      </c>
      <c r="AV1530" s="676"/>
      <c r="AW1530" s="677">
        <v>0</v>
      </c>
      <c r="AX1530" s="677"/>
      <c r="AY1530" s="677"/>
      <c r="AZ1530" s="677"/>
      <c r="BA1530" s="677"/>
      <c r="BB1530" s="677"/>
      <c r="BC1530" s="677"/>
      <c r="BD1530" s="677"/>
      <c r="BE1530" s="678">
        <v>0</v>
      </c>
      <c r="BF1530" s="417"/>
      <c r="BG1530" s="408"/>
      <c r="BH1530" s="408"/>
      <c r="BI1530" s="408"/>
      <c r="BJ1530" s="408"/>
      <c r="BK1530" s="408"/>
    </row>
    <row r="1531" spans="1:63" s="390" customFormat="1" ht="12.75">
      <c r="A1531" s="410"/>
      <c r="B1531" s="360" t="s">
        <v>366</v>
      </c>
      <c r="C1531" s="676">
        <v>0</v>
      </c>
      <c r="D1531" s="677">
        <v>0</v>
      </c>
      <c r="E1531" s="677">
        <v>27.716000000000001</v>
      </c>
      <c r="F1531" s="677">
        <v>0</v>
      </c>
      <c r="G1531" s="677">
        <v>0</v>
      </c>
      <c r="H1531" s="677">
        <v>0</v>
      </c>
      <c r="I1531" s="677">
        <v>0</v>
      </c>
      <c r="J1531" s="677">
        <v>0</v>
      </c>
      <c r="K1531" s="677">
        <v>0</v>
      </c>
      <c r="L1531" s="677">
        <v>0</v>
      </c>
      <c r="M1531" s="677">
        <v>27.716000000000001</v>
      </c>
      <c r="N1531" s="678">
        <v>0</v>
      </c>
      <c r="O1531" s="657"/>
      <c r="P1531" s="658"/>
      <c r="Q1531" s="658"/>
      <c r="R1531" s="658"/>
      <c r="S1531" s="658"/>
      <c r="T1531" s="658"/>
      <c r="U1531" s="658"/>
      <c r="V1531" s="658"/>
      <c r="W1531" s="658"/>
      <c r="X1531" s="658"/>
      <c r="Y1531" s="658"/>
      <c r="Z1531" s="659"/>
      <c r="AA1531" s="679">
        <v>162.92799767</v>
      </c>
      <c r="AB1531" s="677">
        <v>0</v>
      </c>
      <c r="AC1531" s="677">
        <v>0</v>
      </c>
      <c r="AD1531" s="658">
        <v>27.716000000000001</v>
      </c>
      <c r="AE1531" s="658">
        <v>0</v>
      </c>
      <c r="AF1531" s="658"/>
      <c r="AG1531" s="658"/>
      <c r="AH1531" s="658"/>
      <c r="AI1531" s="658"/>
      <c r="AJ1531" s="658"/>
      <c r="AK1531" s="658"/>
      <c r="AL1531" s="658">
        <v>27.716000000000001</v>
      </c>
      <c r="AM1531" s="658">
        <v>0</v>
      </c>
      <c r="AN1531" s="658">
        <v>0</v>
      </c>
      <c r="AO1531" s="658">
        <v>0</v>
      </c>
      <c r="AP1531" s="658">
        <v>0</v>
      </c>
      <c r="AQ1531" s="658">
        <v>0</v>
      </c>
      <c r="AR1531" s="658">
        <v>0</v>
      </c>
      <c r="AS1531" s="658">
        <v>0</v>
      </c>
      <c r="AT1531" s="658">
        <v>27.716000000000001</v>
      </c>
      <c r="AU1531" s="658">
        <v>0</v>
      </c>
      <c r="AV1531" s="676"/>
      <c r="AW1531" s="677">
        <v>162.92799767</v>
      </c>
      <c r="AX1531" s="677"/>
      <c r="AY1531" s="677"/>
      <c r="AZ1531" s="677"/>
      <c r="BA1531" s="677">
        <v>162.92799767</v>
      </c>
      <c r="BB1531" s="677"/>
      <c r="BC1531" s="677"/>
      <c r="BD1531" s="677"/>
      <c r="BE1531" s="678">
        <v>162.92799767</v>
      </c>
      <c r="BF1531" s="417"/>
      <c r="BG1531" s="408"/>
      <c r="BH1531" s="408"/>
      <c r="BI1531" s="408"/>
      <c r="BJ1531" s="408"/>
      <c r="BK1531" s="408"/>
    </row>
    <row r="1532" spans="1:63" s="390" customFormat="1" ht="12.75">
      <c r="A1532" s="410"/>
      <c r="B1532" s="360" t="s">
        <v>367</v>
      </c>
      <c r="C1532" s="676">
        <v>0</v>
      </c>
      <c r="D1532" s="677">
        <v>0</v>
      </c>
      <c r="E1532" s="677">
        <v>0</v>
      </c>
      <c r="F1532" s="677">
        <v>0</v>
      </c>
      <c r="G1532" s="677">
        <v>0</v>
      </c>
      <c r="H1532" s="677">
        <v>0</v>
      </c>
      <c r="I1532" s="677">
        <v>0</v>
      </c>
      <c r="J1532" s="677">
        <v>0</v>
      </c>
      <c r="K1532" s="677">
        <v>0</v>
      </c>
      <c r="L1532" s="677">
        <v>0</v>
      </c>
      <c r="M1532" s="677">
        <v>0</v>
      </c>
      <c r="N1532" s="678">
        <v>0</v>
      </c>
      <c r="O1532" s="657"/>
      <c r="P1532" s="658"/>
      <c r="Q1532" s="658"/>
      <c r="R1532" s="658"/>
      <c r="S1532" s="658"/>
      <c r="T1532" s="658"/>
      <c r="U1532" s="658"/>
      <c r="V1532" s="658"/>
      <c r="W1532" s="658"/>
      <c r="X1532" s="658"/>
      <c r="Y1532" s="658"/>
      <c r="Z1532" s="659"/>
      <c r="AA1532" s="679">
        <v>0</v>
      </c>
      <c r="AB1532" s="677">
        <v>0</v>
      </c>
      <c r="AC1532" s="677">
        <v>0</v>
      </c>
      <c r="AD1532" s="658">
        <v>0</v>
      </c>
      <c r="AE1532" s="658">
        <v>0</v>
      </c>
      <c r="AF1532" s="658"/>
      <c r="AG1532" s="658"/>
      <c r="AH1532" s="658"/>
      <c r="AI1532" s="658"/>
      <c r="AJ1532" s="658"/>
      <c r="AK1532" s="658"/>
      <c r="AL1532" s="658">
        <v>0</v>
      </c>
      <c r="AM1532" s="658">
        <v>0</v>
      </c>
      <c r="AN1532" s="658">
        <v>0</v>
      </c>
      <c r="AO1532" s="658">
        <v>0</v>
      </c>
      <c r="AP1532" s="658">
        <v>0</v>
      </c>
      <c r="AQ1532" s="658">
        <v>0</v>
      </c>
      <c r="AR1532" s="658">
        <v>0</v>
      </c>
      <c r="AS1532" s="658">
        <v>0</v>
      </c>
      <c r="AT1532" s="658">
        <v>0</v>
      </c>
      <c r="AU1532" s="658">
        <v>0</v>
      </c>
      <c r="AV1532" s="676"/>
      <c r="AW1532" s="677">
        <v>0</v>
      </c>
      <c r="AX1532" s="677"/>
      <c r="AY1532" s="677"/>
      <c r="AZ1532" s="677"/>
      <c r="BA1532" s="677"/>
      <c r="BB1532" s="677"/>
      <c r="BC1532" s="677"/>
      <c r="BD1532" s="677"/>
      <c r="BE1532" s="678">
        <v>0</v>
      </c>
      <c r="BF1532" s="417"/>
      <c r="BG1532" s="408"/>
      <c r="BH1532" s="408"/>
      <c r="BI1532" s="408"/>
      <c r="BJ1532" s="408"/>
      <c r="BK1532" s="408"/>
    </row>
    <row r="1533" spans="1:63" s="412" customFormat="1" ht="12.75">
      <c r="A1533" s="410"/>
      <c r="B1533" s="360" t="s">
        <v>368</v>
      </c>
      <c r="C1533" s="676">
        <v>0</v>
      </c>
      <c r="D1533" s="677">
        <v>0</v>
      </c>
      <c r="E1533" s="677">
        <v>0.39800000000000002</v>
      </c>
      <c r="F1533" s="677">
        <v>0</v>
      </c>
      <c r="G1533" s="677">
        <v>0</v>
      </c>
      <c r="H1533" s="677">
        <v>0</v>
      </c>
      <c r="I1533" s="677">
        <v>0</v>
      </c>
      <c r="J1533" s="677">
        <v>0</v>
      </c>
      <c r="K1533" s="677">
        <v>0</v>
      </c>
      <c r="L1533" s="677">
        <v>0</v>
      </c>
      <c r="M1533" s="677">
        <v>0.39800000000000002</v>
      </c>
      <c r="N1533" s="678">
        <v>0</v>
      </c>
      <c r="O1533" s="657">
        <v>0</v>
      </c>
      <c r="P1533" s="658">
        <v>0</v>
      </c>
      <c r="Q1533" s="658">
        <v>0</v>
      </c>
      <c r="R1533" s="658">
        <v>0</v>
      </c>
      <c r="S1533" s="658">
        <v>0</v>
      </c>
      <c r="T1533" s="658">
        <v>0</v>
      </c>
      <c r="U1533" s="658">
        <v>0</v>
      </c>
      <c r="V1533" s="658">
        <v>0</v>
      </c>
      <c r="W1533" s="658">
        <v>0</v>
      </c>
      <c r="X1533" s="658">
        <v>0</v>
      </c>
      <c r="Y1533" s="658">
        <v>0</v>
      </c>
      <c r="Z1533" s="659">
        <v>0</v>
      </c>
      <c r="AA1533" s="679">
        <v>2.009390839568499</v>
      </c>
      <c r="AB1533" s="677">
        <v>0</v>
      </c>
      <c r="AC1533" s="677">
        <v>0</v>
      </c>
      <c r="AD1533" s="658">
        <v>0.39800000000000002</v>
      </c>
      <c r="AE1533" s="658">
        <v>0</v>
      </c>
      <c r="AF1533" s="658"/>
      <c r="AG1533" s="658"/>
      <c r="AH1533" s="658"/>
      <c r="AI1533" s="658"/>
      <c r="AJ1533" s="658"/>
      <c r="AK1533" s="658"/>
      <c r="AL1533" s="658">
        <v>0.39800000000000002</v>
      </c>
      <c r="AM1533" s="658">
        <v>0</v>
      </c>
      <c r="AN1533" s="658">
        <v>0</v>
      </c>
      <c r="AO1533" s="658">
        <v>0</v>
      </c>
      <c r="AP1533" s="658">
        <v>0</v>
      </c>
      <c r="AQ1533" s="658">
        <v>0</v>
      </c>
      <c r="AR1533" s="658">
        <v>0</v>
      </c>
      <c r="AS1533" s="658">
        <v>0</v>
      </c>
      <c r="AT1533" s="658">
        <v>0.39800000000000002</v>
      </c>
      <c r="AU1533" s="658">
        <v>0</v>
      </c>
      <c r="AV1533" s="676">
        <v>0</v>
      </c>
      <c r="AW1533" s="677">
        <v>2.009390839568499</v>
      </c>
      <c r="AX1533" s="677">
        <v>0</v>
      </c>
      <c r="AY1533" s="677">
        <v>0</v>
      </c>
      <c r="AZ1533" s="677">
        <v>0</v>
      </c>
      <c r="BA1533" s="677">
        <v>2.009390839568499</v>
      </c>
      <c r="BB1533" s="677">
        <v>0</v>
      </c>
      <c r="BC1533" s="677">
        <v>0</v>
      </c>
      <c r="BD1533" s="677">
        <v>0</v>
      </c>
      <c r="BE1533" s="678">
        <v>2.009390839568499</v>
      </c>
      <c r="BF1533" s="417"/>
      <c r="BG1533" s="408"/>
      <c r="BH1533" s="408"/>
      <c r="BI1533" s="408"/>
      <c r="BJ1533" s="408"/>
      <c r="BK1533" s="408"/>
    </row>
    <row r="1534" spans="1:63" s="390" customFormat="1" ht="12.75">
      <c r="A1534" s="410"/>
      <c r="B1534" s="360" t="s">
        <v>369</v>
      </c>
      <c r="C1534" s="676">
        <v>0</v>
      </c>
      <c r="D1534" s="677">
        <v>0</v>
      </c>
      <c r="E1534" s="677">
        <v>0</v>
      </c>
      <c r="F1534" s="677">
        <v>0</v>
      </c>
      <c r="G1534" s="677">
        <v>0</v>
      </c>
      <c r="H1534" s="677">
        <v>0</v>
      </c>
      <c r="I1534" s="677">
        <v>0</v>
      </c>
      <c r="J1534" s="677">
        <v>0</v>
      </c>
      <c r="K1534" s="677">
        <v>0</v>
      </c>
      <c r="L1534" s="677">
        <v>0</v>
      </c>
      <c r="M1534" s="677">
        <v>0</v>
      </c>
      <c r="N1534" s="678">
        <v>0</v>
      </c>
      <c r="O1534" s="657"/>
      <c r="P1534" s="658"/>
      <c r="Q1534" s="658"/>
      <c r="R1534" s="658"/>
      <c r="S1534" s="658"/>
      <c r="T1534" s="658"/>
      <c r="U1534" s="658"/>
      <c r="V1534" s="658"/>
      <c r="W1534" s="658"/>
      <c r="X1534" s="658"/>
      <c r="Y1534" s="658"/>
      <c r="Z1534" s="659"/>
      <c r="AA1534" s="679">
        <v>0</v>
      </c>
      <c r="AB1534" s="677">
        <v>0</v>
      </c>
      <c r="AC1534" s="677">
        <v>0</v>
      </c>
      <c r="AD1534" s="658">
        <v>0</v>
      </c>
      <c r="AE1534" s="658">
        <v>0</v>
      </c>
      <c r="AF1534" s="658"/>
      <c r="AG1534" s="658"/>
      <c r="AH1534" s="658"/>
      <c r="AI1534" s="658"/>
      <c r="AJ1534" s="658"/>
      <c r="AK1534" s="658"/>
      <c r="AL1534" s="658">
        <v>0</v>
      </c>
      <c r="AM1534" s="658">
        <v>0</v>
      </c>
      <c r="AN1534" s="658">
        <v>0</v>
      </c>
      <c r="AO1534" s="658">
        <v>0</v>
      </c>
      <c r="AP1534" s="658">
        <v>0</v>
      </c>
      <c r="AQ1534" s="658">
        <v>0</v>
      </c>
      <c r="AR1534" s="658">
        <v>0</v>
      </c>
      <c r="AS1534" s="658">
        <v>0</v>
      </c>
      <c r="AT1534" s="658">
        <v>0</v>
      </c>
      <c r="AU1534" s="658">
        <v>0</v>
      </c>
      <c r="AV1534" s="676"/>
      <c r="AW1534" s="677">
        <v>0</v>
      </c>
      <c r="AX1534" s="677"/>
      <c r="AY1534" s="677"/>
      <c r="AZ1534" s="677"/>
      <c r="BA1534" s="677"/>
      <c r="BB1534" s="677"/>
      <c r="BC1534" s="677"/>
      <c r="BD1534" s="677"/>
      <c r="BE1534" s="678">
        <v>0</v>
      </c>
      <c r="BF1534" s="417"/>
      <c r="BG1534" s="408"/>
      <c r="BH1534" s="408"/>
      <c r="BI1534" s="408"/>
      <c r="BJ1534" s="408"/>
      <c r="BK1534" s="408"/>
    </row>
    <row r="1535" spans="1:63" s="390" customFormat="1" ht="12.75">
      <c r="A1535" s="410"/>
      <c r="B1535" s="360" t="s">
        <v>370</v>
      </c>
      <c r="C1535" s="676">
        <v>0</v>
      </c>
      <c r="D1535" s="677">
        <v>0</v>
      </c>
      <c r="E1535" s="677">
        <v>0</v>
      </c>
      <c r="F1535" s="677">
        <v>0</v>
      </c>
      <c r="G1535" s="677">
        <v>0</v>
      </c>
      <c r="H1535" s="677">
        <v>0</v>
      </c>
      <c r="I1535" s="677">
        <v>0</v>
      </c>
      <c r="J1535" s="677">
        <v>0</v>
      </c>
      <c r="K1535" s="677">
        <v>0</v>
      </c>
      <c r="L1535" s="677">
        <v>0</v>
      </c>
      <c r="M1535" s="677">
        <v>0</v>
      </c>
      <c r="N1535" s="678">
        <v>0</v>
      </c>
      <c r="O1535" s="657"/>
      <c r="P1535" s="658"/>
      <c r="Q1535" s="658"/>
      <c r="R1535" s="658"/>
      <c r="S1535" s="658"/>
      <c r="T1535" s="658"/>
      <c r="U1535" s="658"/>
      <c r="V1535" s="658"/>
      <c r="W1535" s="658"/>
      <c r="X1535" s="658"/>
      <c r="Y1535" s="658"/>
      <c r="Z1535" s="659"/>
      <c r="AA1535" s="679">
        <v>0</v>
      </c>
      <c r="AB1535" s="677">
        <v>0</v>
      </c>
      <c r="AC1535" s="677">
        <v>0</v>
      </c>
      <c r="AD1535" s="658">
        <v>0</v>
      </c>
      <c r="AE1535" s="658">
        <v>0</v>
      </c>
      <c r="AF1535" s="658"/>
      <c r="AG1535" s="658"/>
      <c r="AH1535" s="658"/>
      <c r="AI1535" s="658"/>
      <c r="AJ1535" s="658"/>
      <c r="AK1535" s="658"/>
      <c r="AL1535" s="658">
        <v>0</v>
      </c>
      <c r="AM1535" s="658">
        <v>0</v>
      </c>
      <c r="AN1535" s="658">
        <v>0</v>
      </c>
      <c r="AO1535" s="658">
        <v>0</v>
      </c>
      <c r="AP1535" s="658">
        <v>0</v>
      </c>
      <c r="AQ1535" s="658">
        <v>0</v>
      </c>
      <c r="AR1535" s="658">
        <v>0</v>
      </c>
      <c r="AS1535" s="658">
        <v>0</v>
      </c>
      <c r="AT1535" s="658">
        <v>0</v>
      </c>
      <c r="AU1535" s="658">
        <v>0</v>
      </c>
      <c r="AV1535" s="676"/>
      <c r="AW1535" s="677">
        <v>0</v>
      </c>
      <c r="AX1535" s="677"/>
      <c r="AY1535" s="677"/>
      <c r="AZ1535" s="677"/>
      <c r="BA1535" s="677"/>
      <c r="BB1535" s="677"/>
      <c r="BC1535" s="677"/>
      <c r="BD1535" s="677"/>
      <c r="BE1535" s="678">
        <v>0</v>
      </c>
      <c r="BF1535" s="417"/>
      <c r="BG1535" s="408"/>
      <c r="BH1535" s="408"/>
      <c r="BI1535" s="408"/>
      <c r="BJ1535" s="408"/>
      <c r="BK1535" s="408"/>
    </row>
    <row r="1536" spans="1:63" s="390" customFormat="1" ht="12.75">
      <c r="A1536" s="410"/>
      <c r="B1536" s="360" t="s">
        <v>371</v>
      </c>
      <c r="C1536" s="676">
        <v>0</v>
      </c>
      <c r="D1536" s="677">
        <v>0</v>
      </c>
      <c r="E1536" s="677">
        <v>0.38400000000000001</v>
      </c>
      <c r="F1536" s="677">
        <v>0</v>
      </c>
      <c r="G1536" s="677">
        <v>0</v>
      </c>
      <c r="H1536" s="677">
        <v>0</v>
      </c>
      <c r="I1536" s="677">
        <v>0</v>
      </c>
      <c r="J1536" s="677">
        <v>0</v>
      </c>
      <c r="K1536" s="677">
        <v>0</v>
      </c>
      <c r="L1536" s="677">
        <v>0</v>
      </c>
      <c r="M1536" s="677">
        <v>0.38400000000000001</v>
      </c>
      <c r="N1536" s="678">
        <v>0</v>
      </c>
      <c r="O1536" s="657"/>
      <c r="P1536" s="658"/>
      <c r="Q1536" s="658"/>
      <c r="R1536" s="658"/>
      <c r="S1536" s="658"/>
      <c r="T1536" s="658"/>
      <c r="U1536" s="658"/>
      <c r="V1536" s="658"/>
      <c r="W1536" s="658"/>
      <c r="X1536" s="658"/>
      <c r="Y1536" s="658"/>
      <c r="Z1536" s="659"/>
      <c r="AA1536" s="679">
        <v>1.8040361149975201</v>
      </c>
      <c r="AB1536" s="677">
        <v>0</v>
      </c>
      <c r="AC1536" s="677">
        <v>0</v>
      </c>
      <c r="AD1536" s="658">
        <v>0.38400000000000001</v>
      </c>
      <c r="AE1536" s="658">
        <v>0</v>
      </c>
      <c r="AF1536" s="658"/>
      <c r="AG1536" s="658"/>
      <c r="AH1536" s="658"/>
      <c r="AI1536" s="658"/>
      <c r="AJ1536" s="658"/>
      <c r="AK1536" s="658"/>
      <c r="AL1536" s="658">
        <v>0.38400000000000001</v>
      </c>
      <c r="AM1536" s="658">
        <v>0</v>
      </c>
      <c r="AN1536" s="658">
        <v>0</v>
      </c>
      <c r="AO1536" s="658">
        <v>0</v>
      </c>
      <c r="AP1536" s="658">
        <v>0</v>
      </c>
      <c r="AQ1536" s="658">
        <v>0</v>
      </c>
      <c r="AR1536" s="658">
        <v>0</v>
      </c>
      <c r="AS1536" s="658">
        <v>0</v>
      </c>
      <c r="AT1536" s="658">
        <v>0.38400000000000001</v>
      </c>
      <c r="AU1536" s="658">
        <v>0</v>
      </c>
      <c r="AV1536" s="676"/>
      <c r="AW1536" s="677">
        <v>1.8040361149975201</v>
      </c>
      <c r="AX1536" s="677"/>
      <c r="AY1536" s="677"/>
      <c r="AZ1536" s="677"/>
      <c r="BA1536" s="677">
        <v>1.8040361149975201</v>
      </c>
      <c r="BB1536" s="677"/>
      <c r="BC1536" s="677"/>
      <c r="BD1536" s="677"/>
      <c r="BE1536" s="678">
        <v>1.8040361149975201</v>
      </c>
      <c r="BF1536" s="417"/>
      <c r="BG1536" s="408"/>
      <c r="BH1536" s="408"/>
      <c r="BI1536" s="408"/>
      <c r="BJ1536" s="408"/>
      <c r="BK1536" s="408"/>
    </row>
    <row r="1537" spans="1:63" s="390" customFormat="1" ht="12.75">
      <c r="A1537" s="410"/>
      <c r="B1537" s="360" t="s">
        <v>372</v>
      </c>
      <c r="C1537" s="676">
        <v>0</v>
      </c>
      <c r="D1537" s="677">
        <v>0</v>
      </c>
      <c r="E1537" s="677">
        <v>1.4E-2</v>
      </c>
      <c r="F1537" s="677">
        <v>0</v>
      </c>
      <c r="G1537" s="677">
        <v>0</v>
      </c>
      <c r="H1537" s="677">
        <v>0</v>
      </c>
      <c r="I1537" s="677">
        <v>0</v>
      </c>
      <c r="J1537" s="677">
        <v>0</v>
      </c>
      <c r="K1537" s="677">
        <v>0</v>
      </c>
      <c r="L1537" s="677">
        <v>0</v>
      </c>
      <c r="M1537" s="677">
        <v>1.4E-2</v>
      </c>
      <c r="N1537" s="678">
        <v>0</v>
      </c>
      <c r="O1537" s="657"/>
      <c r="P1537" s="658"/>
      <c r="Q1537" s="658"/>
      <c r="R1537" s="658"/>
      <c r="S1537" s="658"/>
      <c r="T1537" s="658"/>
      <c r="U1537" s="658"/>
      <c r="V1537" s="658"/>
      <c r="W1537" s="658"/>
      <c r="X1537" s="658"/>
      <c r="Y1537" s="658"/>
      <c r="Z1537" s="659"/>
      <c r="AA1537" s="679">
        <v>0.20535472457097897</v>
      </c>
      <c r="AB1537" s="677">
        <v>0</v>
      </c>
      <c r="AC1537" s="677">
        <v>0</v>
      </c>
      <c r="AD1537" s="658">
        <v>1.4E-2</v>
      </c>
      <c r="AE1537" s="658">
        <v>0</v>
      </c>
      <c r="AF1537" s="658"/>
      <c r="AG1537" s="658"/>
      <c r="AH1537" s="658"/>
      <c r="AI1537" s="658"/>
      <c r="AJ1537" s="658"/>
      <c r="AK1537" s="658"/>
      <c r="AL1537" s="658">
        <v>1.4E-2</v>
      </c>
      <c r="AM1537" s="658">
        <v>0</v>
      </c>
      <c r="AN1537" s="658">
        <v>0</v>
      </c>
      <c r="AO1537" s="658">
        <v>0</v>
      </c>
      <c r="AP1537" s="658">
        <v>0</v>
      </c>
      <c r="AQ1537" s="658">
        <v>0</v>
      </c>
      <c r="AR1537" s="658">
        <v>0</v>
      </c>
      <c r="AS1537" s="658">
        <v>0</v>
      </c>
      <c r="AT1537" s="658">
        <v>1.4E-2</v>
      </c>
      <c r="AU1537" s="658">
        <v>0</v>
      </c>
      <c r="AV1537" s="676"/>
      <c r="AW1537" s="677">
        <v>0.20535472457097897</v>
      </c>
      <c r="AX1537" s="677"/>
      <c r="AY1537" s="677"/>
      <c r="AZ1537" s="677"/>
      <c r="BA1537" s="677">
        <v>0.20535472457097897</v>
      </c>
      <c r="BB1537" s="677"/>
      <c r="BC1537" s="677"/>
      <c r="BD1537" s="677"/>
      <c r="BE1537" s="678">
        <v>0.20535472457097897</v>
      </c>
      <c r="BF1537" s="417"/>
      <c r="BG1537" s="408"/>
      <c r="BH1537" s="408"/>
      <c r="BI1537" s="408"/>
      <c r="BJ1537" s="408"/>
      <c r="BK1537" s="408"/>
    </row>
    <row r="1538" spans="1:63" s="412" customFormat="1" ht="12.75">
      <c r="A1538" s="410"/>
      <c r="B1538" s="360" t="s">
        <v>373</v>
      </c>
      <c r="C1538" s="676">
        <v>0</v>
      </c>
      <c r="D1538" s="677">
        <v>0</v>
      </c>
      <c r="E1538" s="677">
        <v>0</v>
      </c>
      <c r="F1538" s="677">
        <v>0.63</v>
      </c>
      <c r="G1538" s="677">
        <v>0</v>
      </c>
      <c r="H1538" s="677">
        <v>0</v>
      </c>
      <c r="I1538" s="677">
        <v>0</v>
      </c>
      <c r="J1538" s="677">
        <v>0</v>
      </c>
      <c r="K1538" s="677">
        <v>0</v>
      </c>
      <c r="L1538" s="677">
        <v>0</v>
      </c>
      <c r="M1538" s="677">
        <v>0</v>
      </c>
      <c r="N1538" s="678">
        <v>0.63</v>
      </c>
      <c r="O1538" s="657">
        <v>0</v>
      </c>
      <c r="P1538" s="658">
        <v>0</v>
      </c>
      <c r="Q1538" s="658">
        <v>0</v>
      </c>
      <c r="R1538" s="658">
        <v>0</v>
      </c>
      <c r="S1538" s="658">
        <v>0</v>
      </c>
      <c r="T1538" s="658">
        <v>0</v>
      </c>
      <c r="U1538" s="658">
        <v>0</v>
      </c>
      <c r="V1538" s="658">
        <v>0</v>
      </c>
      <c r="W1538" s="658">
        <v>0</v>
      </c>
      <c r="X1538" s="658">
        <v>0</v>
      </c>
      <c r="Y1538" s="658">
        <v>0</v>
      </c>
      <c r="Z1538" s="659">
        <v>0</v>
      </c>
      <c r="AA1538" s="679">
        <v>28.613091380431499</v>
      </c>
      <c r="AB1538" s="677">
        <v>0</v>
      </c>
      <c r="AC1538" s="677">
        <v>0</v>
      </c>
      <c r="AD1538" s="658">
        <v>0</v>
      </c>
      <c r="AE1538" s="658">
        <v>0.63</v>
      </c>
      <c r="AF1538" s="658"/>
      <c r="AG1538" s="658"/>
      <c r="AH1538" s="658"/>
      <c r="AI1538" s="658"/>
      <c r="AJ1538" s="658"/>
      <c r="AK1538" s="658"/>
      <c r="AL1538" s="658">
        <v>0</v>
      </c>
      <c r="AM1538" s="658">
        <v>0.63</v>
      </c>
      <c r="AN1538" s="658">
        <v>0</v>
      </c>
      <c r="AO1538" s="658">
        <v>0</v>
      </c>
      <c r="AP1538" s="658">
        <v>0</v>
      </c>
      <c r="AQ1538" s="658">
        <v>0</v>
      </c>
      <c r="AR1538" s="658">
        <v>0</v>
      </c>
      <c r="AS1538" s="658">
        <v>0</v>
      </c>
      <c r="AT1538" s="658">
        <v>0</v>
      </c>
      <c r="AU1538" s="658">
        <v>0.63</v>
      </c>
      <c r="AV1538" s="676">
        <v>0</v>
      </c>
      <c r="AW1538" s="677">
        <v>28.613091380431499</v>
      </c>
      <c r="AX1538" s="677">
        <v>0</v>
      </c>
      <c r="AY1538" s="677">
        <v>0</v>
      </c>
      <c r="AZ1538" s="677">
        <v>0</v>
      </c>
      <c r="BA1538" s="677">
        <v>28.613091380431499</v>
      </c>
      <c r="BB1538" s="677">
        <v>0</v>
      </c>
      <c r="BC1538" s="677">
        <v>0</v>
      </c>
      <c r="BD1538" s="677">
        <v>0</v>
      </c>
      <c r="BE1538" s="678">
        <v>28.613091380431499</v>
      </c>
      <c r="BF1538" s="417"/>
      <c r="BG1538" s="408"/>
      <c r="BH1538" s="408"/>
      <c r="BI1538" s="408"/>
      <c r="BJ1538" s="408"/>
      <c r="BK1538" s="408"/>
    </row>
    <row r="1539" spans="1:63" s="390" customFormat="1" ht="12.75">
      <c r="A1539" s="410"/>
      <c r="B1539" s="360" t="s">
        <v>374</v>
      </c>
      <c r="C1539" s="676">
        <v>0</v>
      </c>
      <c r="D1539" s="677">
        <v>0</v>
      </c>
      <c r="E1539" s="677">
        <v>0</v>
      </c>
      <c r="F1539" s="677">
        <v>0</v>
      </c>
      <c r="G1539" s="677">
        <v>0</v>
      </c>
      <c r="H1539" s="677">
        <v>0</v>
      </c>
      <c r="I1539" s="677">
        <v>0</v>
      </c>
      <c r="J1539" s="677">
        <v>0</v>
      </c>
      <c r="K1539" s="677">
        <v>0</v>
      </c>
      <c r="L1539" s="677">
        <v>0</v>
      </c>
      <c r="M1539" s="677">
        <v>0</v>
      </c>
      <c r="N1539" s="678">
        <v>0</v>
      </c>
      <c r="O1539" s="657"/>
      <c r="P1539" s="658"/>
      <c r="Q1539" s="658"/>
      <c r="R1539" s="658"/>
      <c r="S1539" s="658"/>
      <c r="T1539" s="658"/>
      <c r="U1539" s="658"/>
      <c r="V1539" s="658"/>
      <c r="W1539" s="658"/>
      <c r="X1539" s="658"/>
      <c r="Y1539" s="658"/>
      <c r="Z1539" s="659"/>
      <c r="AA1539" s="679">
        <v>0</v>
      </c>
      <c r="AB1539" s="677">
        <v>0</v>
      </c>
      <c r="AC1539" s="677">
        <v>0</v>
      </c>
      <c r="AD1539" s="658">
        <v>0</v>
      </c>
      <c r="AE1539" s="658">
        <v>0</v>
      </c>
      <c r="AF1539" s="658"/>
      <c r="AG1539" s="658"/>
      <c r="AH1539" s="658"/>
      <c r="AI1539" s="658"/>
      <c r="AJ1539" s="658"/>
      <c r="AK1539" s="658"/>
      <c r="AL1539" s="658">
        <v>0</v>
      </c>
      <c r="AM1539" s="658">
        <v>0</v>
      </c>
      <c r="AN1539" s="658">
        <v>0</v>
      </c>
      <c r="AO1539" s="658">
        <v>0</v>
      </c>
      <c r="AP1539" s="658">
        <v>0</v>
      </c>
      <c r="AQ1539" s="658">
        <v>0</v>
      </c>
      <c r="AR1539" s="658">
        <v>0</v>
      </c>
      <c r="AS1539" s="658">
        <v>0</v>
      </c>
      <c r="AT1539" s="658">
        <v>0</v>
      </c>
      <c r="AU1539" s="658">
        <v>0</v>
      </c>
      <c r="AV1539" s="676"/>
      <c r="AW1539" s="677">
        <v>0</v>
      </c>
      <c r="AX1539" s="677"/>
      <c r="AY1539" s="677"/>
      <c r="AZ1539" s="677"/>
      <c r="BA1539" s="677"/>
      <c r="BB1539" s="677"/>
      <c r="BC1539" s="677"/>
      <c r="BD1539" s="677"/>
      <c r="BE1539" s="678">
        <v>0</v>
      </c>
      <c r="BF1539" s="417"/>
      <c r="BG1539" s="408"/>
      <c r="BH1539" s="408"/>
      <c r="BI1539" s="408"/>
      <c r="BJ1539" s="408"/>
      <c r="BK1539" s="408"/>
    </row>
    <row r="1540" spans="1:63" s="390" customFormat="1" ht="12.75">
      <c r="A1540" s="410"/>
      <c r="B1540" s="360" t="s">
        <v>375</v>
      </c>
      <c r="C1540" s="676">
        <v>0</v>
      </c>
      <c r="D1540" s="677">
        <v>0</v>
      </c>
      <c r="E1540" s="677">
        <v>0</v>
      </c>
      <c r="F1540" s="677">
        <v>0</v>
      </c>
      <c r="G1540" s="677">
        <v>0</v>
      </c>
      <c r="H1540" s="677">
        <v>0</v>
      </c>
      <c r="I1540" s="677">
        <v>0</v>
      </c>
      <c r="J1540" s="677">
        <v>0</v>
      </c>
      <c r="K1540" s="677">
        <v>0</v>
      </c>
      <c r="L1540" s="677">
        <v>0</v>
      </c>
      <c r="M1540" s="677">
        <v>0</v>
      </c>
      <c r="N1540" s="678">
        <v>0</v>
      </c>
      <c r="O1540" s="657"/>
      <c r="P1540" s="658"/>
      <c r="Q1540" s="658"/>
      <c r="R1540" s="658"/>
      <c r="S1540" s="658"/>
      <c r="T1540" s="658"/>
      <c r="U1540" s="658"/>
      <c r="V1540" s="658"/>
      <c r="W1540" s="658"/>
      <c r="X1540" s="658"/>
      <c r="Y1540" s="658"/>
      <c r="Z1540" s="659"/>
      <c r="AA1540" s="679">
        <v>0</v>
      </c>
      <c r="AB1540" s="677">
        <v>0</v>
      </c>
      <c r="AC1540" s="677">
        <v>0</v>
      </c>
      <c r="AD1540" s="658">
        <v>0</v>
      </c>
      <c r="AE1540" s="658">
        <v>0</v>
      </c>
      <c r="AF1540" s="658"/>
      <c r="AG1540" s="658"/>
      <c r="AH1540" s="658"/>
      <c r="AI1540" s="658"/>
      <c r="AJ1540" s="658"/>
      <c r="AK1540" s="658"/>
      <c r="AL1540" s="658">
        <v>0</v>
      </c>
      <c r="AM1540" s="658">
        <v>0</v>
      </c>
      <c r="AN1540" s="658">
        <v>0</v>
      </c>
      <c r="AO1540" s="658">
        <v>0</v>
      </c>
      <c r="AP1540" s="658">
        <v>0</v>
      </c>
      <c r="AQ1540" s="658">
        <v>0</v>
      </c>
      <c r="AR1540" s="658">
        <v>0</v>
      </c>
      <c r="AS1540" s="658">
        <v>0</v>
      </c>
      <c r="AT1540" s="658">
        <v>0</v>
      </c>
      <c r="AU1540" s="658">
        <v>0</v>
      </c>
      <c r="AV1540" s="676"/>
      <c r="AW1540" s="677">
        <v>0</v>
      </c>
      <c r="AX1540" s="677"/>
      <c r="AY1540" s="677"/>
      <c r="AZ1540" s="677"/>
      <c r="BA1540" s="677"/>
      <c r="BB1540" s="677"/>
      <c r="BC1540" s="677"/>
      <c r="BD1540" s="677"/>
      <c r="BE1540" s="678">
        <v>0</v>
      </c>
      <c r="BF1540" s="417"/>
      <c r="BG1540" s="408"/>
      <c r="BH1540" s="408"/>
      <c r="BI1540" s="408"/>
      <c r="BJ1540" s="408"/>
      <c r="BK1540" s="408"/>
    </row>
    <row r="1541" spans="1:63" s="390" customFormat="1" ht="12.75">
      <c r="A1541" s="410"/>
      <c r="B1541" s="360" t="s">
        <v>376</v>
      </c>
      <c r="C1541" s="676">
        <v>0</v>
      </c>
      <c r="D1541" s="677">
        <v>0</v>
      </c>
      <c r="E1541" s="677">
        <v>0</v>
      </c>
      <c r="F1541" s="677">
        <v>0.63</v>
      </c>
      <c r="G1541" s="677">
        <v>0</v>
      </c>
      <c r="H1541" s="677">
        <v>0</v>
      </c>
      <c r="I1541" s="677">
        <v>0</v>
      </c>
      <c r="J1541" s="677">
        <v>0</v>
      </c>
      <c r="K1541" s="677">
        <v>0</v>
      </c>
      <c r="L1541" s="677">
        <v>0</v>
      </c>
      <c r="M1541" s="677">
        <v>0</v>
      </c>
      <c r="N1541" s="678">
        <v>0.63</v>
      </c>
      <c r="O1541" s="657"/>
      <c r="P1541" s="658"/>
      <c r="Q1541" s="658"/>
      <c r="R1541" s="658"/>
      <c r="S1541" s="658"/>
      <c r="T1541" s="658"/>
      <c r="U1541" s="658"/>
      <c r="V1541" s="658"/>
      <c r="W1541" s="658"/>
      <c r="X1541" s="658"/>
      <c r="Y1541" s="658"/>
      <c r="Z1541" s="659"/>
      <c r="AA1541" s="679">
        <v>28.613091380431499</v>
      </c>
      <c r="AB1541" s="677">
        <v>0</v>
      </c>
      <c r="AC1541" s="677">
        <v>0</v>
      </c>
      <c r="AD1541" s="658">
        <v>0</v>
      </c>
      <c r="AE1541" s="658">
        <v>0.63</v>
      </c>
      <c r="AF1541" s="658"/>
      <c r="AG1541" s="658"/>
      <c r="AH1541" s="658"/>
      <c r="AI1541" s="658"/>
      <c r="AJ1541" s="658"/>
      <c r="AK1541" s="658"/>
      <c r="AL1541" s="658">
        <v>0</v>
      </c>
      <c r="AM1541" s="658">
        <v>0.63</v>
      </c>
      <c r="AN1541" s="658">
        <v>0</v>
      </c>
      <c r="AO1541" s="658">
        <v>0</v>
      </c>
      <c r="AP1541" s="658">
        <v>0</v>
      </c>
      <c r="AQ1541" s="658">
        <v>0</v>
      </c>
      <c r="AR1541" s="658">
        <v>0</v>
      </c>
      <c r="AS1541" s="658">
        <v>0</v>
      </c>
      <c r="AT1541" s="658">
        <v>0</v>
      </c>
      <c r="AU1541" s="658">
        <v>0.63</v>
      </c>
      <c r="AV1541" s="676"/>
      <c r="AW1541" s="677">
        <v>28.613091380431499</v>
      </c>
      <c r="AX1541" s="677"/>
      <c r="AY1541" s="677"/>
      <c r="AZ1541" s="677"/>
      <c r="BA1541" s="677">
        <v>28.613091380431499</v>
      </c>
      <c r="BB1541" s="677"/>
      <c r="BC1541" s="677"/>
      <c r="BD1541" s="677"/>
      <c r="BE1541" s="678">
        <v>28.613091380431499</v>
      </c>
      <c r="BF1541" s="417"/>
      <c r="BG1541" s="408"/>
      <c r="BH1541" s="408"/>
      <c r="BI1541" s="408"/>
      <c r="BJ1541" s="408"/>
      <c r="BK1541" s="408"/>
    </row>
    <row r="1542" spans="1:63" s="390" customFormat="1" ht="12.75">
      <c r="A1542" s="410"/>
      <c r="B1542" s="360" t="s">
        <v>377</v>
      </c>
      <c r="C1542" s="676">
        <v>0</v>
      </c>
      <c r="D1542" s="677">
        <v>0</v>
      </c>
      <c r="E1542" s="677">
        <v>0</v>
      </c>
      <c r="F1542" s="677">
        <v>0</v>
      </c>
      <c r="G1542" s="677">
        <v>0</v>
      </c>
      <c r="H1542" s="677">
        <v>0</v>
      </c>
      <c r="I1542" s="677">
        <v>0</v>
      </c>
      <c r="J1542" s="677">
        <v>0</v>
      </c>
      <c r="K1542" s="677">
        <v>0</v>
      </c>
      <c r="L1542" s="677">
        <v>0</v>
      </c>
      <c r="M1542" s="677">
        <v>0</v>
      </c>
      <c r="N1542" s="678">
        <v>0</v>
      </c>
      <c r="O1542" s="657"/>
      <c r="P1542" s="658"/>
      <c r="Q1542" s="658"/>
      <c r="R1542" s="658"/>
      <c r="S1542" s="658"/>
      <c r="T1542" s="658"/>
      <c r="U1542" s="658"/>
      <c r="V1542" s="658"/>
      <c r="W1542" s="658"/>
      <c r="X1542" s="658"/>
      <c r="Y1542" s="658"/>
      <c r="Z1542" s="659"/>
      <c r="AA1542" s="679">
        <v>0</v>
      </c>
      <c r="AB1542" s="677">
        <v>0</v>
      </c>
      <c r="AC1542" s="677">
        <v>0</v>
      </c>
      <c r="AD1542" s="658">
        <v>0</v>
      </c>
      <c r="AE1542" s="658">
        <v>0</v>
      </c>
      <c r="AF1542" s="658"/>
      <c r="AG1542" s="658"/>
      <c r="AH1542" s="658"/>
      <c r="AI1542" s="658"/>
      <c r="AJ1542" s="658"/>
      <c r="AK1542" s="658"/>
      <c r="AL1542" s="658">
        <v>0</v>
      </c>
      <c r="AM1542" s="658">
        <v>0</v>
      </c>
      <c r="AN1542" s="658">
        <v>0</v>
      </c>
      <c r="AO1542" s="658">
        <v>0</v>
      </c>
      <c r="AP1542" s="658">
        <v>0</v>
      </c>
      <c r="AQ1542" s="658">
        <v>0</v>
      </c>
      <c r="AR1542" s="658">
        <v>0</v>
      </c>
      <c r="AS1542" s="658">
        <v>0</v>
      </c>
      <c r="AT1542" s="658">
        <v>0</v>
      </c>
      <c r="AU1542" s="658">
        <v>0</v>
      </c>
      <c r="AV1542" s="657"/>
      <c r="AW1542" s="677">
        <v>0</v>
      </c>
      <c r="AX1542" s="658"/>
      <c r="AY1542" s="658"/>
      <c r="AZ1542" s="658"/>
      <c r="BA1542" s="658"/>
      <c r="BB1542" s="658"/>
      <c r="BC1542" s="658"/>
      <c r="BD1542" s="658"/>
      <c r="BE1542" s="678">
        <v>0</v>
      </c>
      <c r="BF1542" s="417"/>
      <c r="BG1542" s="408"/>
      <c r="BH1542" s="408"/>
      <c r="BI1542" s="408"/>
      <c r="BJ1542" s="408"/>
      <c r="BK1542" s="408"/>
    </row>
    <row r="1543" spans="1:63" s="390" customFormat="1" ht="12.75">
      <c r="A1543" s="410"/>
      <c r="B1543" s="360" t="s">
        <v>67</v>
      </c>
      <c r="C1543" s="676">
        <v>0</v>
      </c>
      <c r="D1543" s="677">
        <v>0</v>
      </c>
      <c r="E1543" s="677">
        <v>0</v>
      </c>
      <c r="F1543" s="677">
        <v>0</v>
      </c>
      <c r="G1543" s="677">
        <v>0</v>
      </c>
      <c r="H1543" s="677">
        <v>0</v>
      </c>
      <c r="I1543" s="677">
        <v>0</v>
      </c>
      <c r="J1543" s="677">
        <v>0</v>
      </c>
      <c r="K1543" s="677">
        <v>0</v>
      </c>
      <c r="L1543" s="677">
        <v>0</v>
      </c>
      <c r="M1543" s="677">
        <v>0</v>
      </c>
      <c r="N1543" s="678">
        <v>0</v>
      </c>
      <c r="O1543" s="657"/>
      <c r="P1543" s="658"/>
      <c r="Q1543" s="658"/>
      <c r="R1543" s="658"/>
      <c r="S1543" s="658"/>
      <c r="T1543" s="658"/>
      <c r="U1543" s="658"/>
      <c r="V1543" s="658"/>
      <c r="W1543" s="658"/>
      <c r="X1543" s="658"/>
      <c r="Y1543" s="658"/>
      <c r="Z1543" s="659"/>
      <c r="AA1543" s="679">
        <v>0</v>
      </c>
      <c r="AB1543" s="677">
        <v>0</v>
      </c>
      <c r="AC1543" s="677">
        <v>0</v>
      </c>
      <c r="AD1543" s="658">
        <v>0</v>
      </c>
      <c r="AE1543" s="658">
        <v>0</v>
      </c>
      <c r="AF1543" s="658"/>
      <c r="AG1543" s="658"/>
      <c r="AH1543" s="658"/>
      <c r="AI1543" s="658"/>
      <c r="AJ1543" s="658"/>
      <c r="AK1543" s="658"/>
      <c r="AL1543" s="658">
        <v>0</v>
      </c>
      <c r="AM1543" s="658">
        <v>0</v>
      </c>
      <c r="AN1543" s="658">
        <v>0</v>
      </c>
      <c r="AO1543" s="658">
        <v>0</v>
      </c>
      <c r="AP1543" s="658">
        <v>0</v>
      </c>
      <c r="AQ1543" s="658">
        <v>0</v>
      </c>
      <c r="AR1543" s="658">
        <v>0</v>
      </c>
      <c r="AS1543" s="658">
        <v>0</v>
      </c>
      <c r="AT1543" s="658">
        <v>0</v>
      </c>
      <c r="AU1543" s="658">
        <v>0</v>
      </c>
      <c r="AV1543" s="657"/>
      <c r="AW1543" s="658"/>
      <c r="AX1543" s="658"/>
      <c r="AY1543" s="658"/>
      <c r="AZ1543" s="658"/>
      <c r="BA1543" s="658"/>
      <c r="BB1543" s="658"/>
      <c r="BC1543" s="658"/>
      <c r="BD1543" s="658"/>
      <c r="BE1543" s="678">
        <v>0</v>
      </c>
      <c r="BF1543" s="417"/>
      <c r="BG1543" s="408"/>
      <c r="BH1543" s="408"/>
      <c r="BI1543" s="408"/>
      <c r="BJ1543" s="408"/>
      <c r="BK1543" s="408"/>
    </row>
    <row r="1544" spans="1:63" s="416" customFormat="1" ht="25.5">
      <c r="A1544" s="411">
        <v>63</v>
      </c>
      <c r="B1544" s="695" t="s">
        <v>140</v>
      </c>
      <c r="C1544" s="657">
        <v>0</v>
      </c>
      <c r="D1544" s="658">
        <v>0</v>
      </c>
      <c r="E1544" s="658">
        <v>8.3929999999999989</v>
      </c>
      <c r="F1544" s="658">
        <v>0.75</v>
      </c>
      <c r="G1544" s="658">
        <v>0</v>
      </c>
      <c r="H1544" s="658">
        <v>0</v>
      </c>
      <c r="I1544" s="658">
        <v>0</v>
      </c>
      <c r="J1544" s="658">
        <v>0</v>
      </c>
      <c r="K1544" s="658">
        <v>0</v>
      </c>
      <c r="L1544" s="658">
        <v>0</v>
      </c>
      <c r="M1544" s="658">
        <v>8.3929999999999989</v>
      </c>
      <c r="N1544" s="659">
        <v>0.75</v>
      </c>
      <c r="O1544" s="689">
        <v>0</v>
      </c>
      <c r="P1544" s="690">
        <v>0</v>
      </c>
      <c r="Q1544" s="690">
        <v>0</v>
      </c>
      <c r="R1544" s="690">
        <v>0</v>
      </c>
      <c r="S1544" s="690">
        <v>0</v>
      </c>
      <c r="T1544" s="690">
        <v>0</v>
      </c>
      <c r="U1544" s="690">
        <v>0</v>
      </c>
      <c r="V1544" s="690">
        <v>0</v>
      </c>
      <c r="W1544" s="690">
        <v>0</v>
      </c>
      <c r="X1544" s="690">
        <v>0</v>
      </c>
      <c r="Y1544" s="690">
        <v>0</v>
      </c>
      <c r="Z1544" s="691">
        <v>0</v>
      </c>
      <c r="AA1544" s="674">
        <v>32.688171179999998</v>
      </c>
      <c r="AB1544" s="677">
        <v>0</v>
      </c>
      <c r="AC1544" s="677">
        <v>0</v>
      </c>
      <c r="AD1544" s="690">
        <v>8.3930000000000007</v>
      </c>
      <c r="AE1544" s="690">
        <v>0.75</v>
      </c>
      <c r="AF1544" s="690"/>
      <c r="AG1544" s="690"/>
      <c r="AH1544" s="690"/>
      <c r="AI1544" s="690"/>
      <c r="AJ1544" s="690"/>
      <c r="AK1544" s="690"/>
      <c r="AL1544" s="690">
        <v>8.3930000000000007</v>
      </c>
      <c r="AM1544" s="690">
        <v>0.75</v>
      </c>
      <c r="AN1544" s="690">
        <v>0</v>
      </c>
      <c r="AO1544" s="690">
        <v>0</v>
      </c>
      <c r="AP1544" s="690">
        <v>0</v>
      </c>
      <c r="AQ1544" s="690">
        <v>0</v>
      </c>
      <c r="AR1544" s="690">
        <v>0</v>
      </c>
      <c r="AS1544" s="690">
        <v>0</v>
      </c>
      <c r="AT1544" s="690">
        <v>8.3929999999999989</v>
      </c>
      <c r="AU1544" s="690">
        <v>0.75</v>
      </c>
      <c r="AV1544" s="657">
        <v>0</v>
      </c>
      <c r="AW1544" s="658">
        <v>0</v>
      </c>
      <c r="AX1544" s="658">
        <v>0</v>
      </c>
      <c r="AY1544" s="658">
        <v>0</v>
      </c>
      <c r="AZ1544" s="658">
        <v>0</v>
      </c>
      <c r="BA1544" s="658">
        <v>0</v>
      </c>
      <c r="BB1544" s="658">
        <v>32.688171179999998</v>
      </c>
      <c r="BC1544" s="658">
        <v>0</v>
      </c>
      <c r="BD1544" s="658">
        <v>0</v>
      </c>
      <c r="BE1544" s="673">
        <v>32.688171179999998</v>
      </c>
      <c r="BF1544" s="417"/>
    </row>
    <row r="1545" spans="1:63" s="390" customFormat="1" ht="12.75">
      <c r="A1545" s="410"/>
      <c r="B1545" s="360" t="s">
        <v>361</v>
      </c>
      <c r="C1545" s="676">
        <v>0</v>
      </c>
      <c r="D1545" s="677">
        <v>0</v>
      </c>
      <c r="E1545" s="677">
        <v>8.3929999999999989</v>
      </c>
      <c r="F1545" s="677">
        <v>0.75</v>
      </c>
      <c r="G1545" s="677">
        <v>0</v>
      </c>
      <c r="H1545" s="677">
        <v>0</v>
      </c>
      <c r="I1545" s="677">
        <v>0</v>
      </c>
      <c r="J1545" s="677">
        <v>0</v>
      </c>
      <c r="K1545" s="677">
        <v>0</v>
      </c>
      <c r="L1545" s="677">
        <v>0</v>
      </c>
      <c r="M1545" s="677">
        <v>8.3929999999999989</v>
      </c>
      <c r="N1545" s="678">
        <v>0.75</v>
      </c>
      <c r="O1545" s="657">
        <v>0</v>
      </c>
      <c r="P1545" s="658">
        <v>0</v>
      </c>
      <c r="Q1545" s="658">
        <v>0</v>
      </c>
      <c r="R1545" s="658">
        <v>0</v>
      </c>
      <c r="S1545" s="658">
        <v>0</v>
      </c>
      <c r="T1545" s="658">
        <v>0</v>
      </c>
      <c r="U1545" s="658">
        <v>0</v>
      </c>
      <c r="V1545" s="658">
        <v>0</v>
      </c>
      <c r="W1545" s="658">
        <v>0</v>
      </c>
      <c r="X1545" s="658">
        <v>0</v>
      </c>
      <c r="Y1545" s="658">
        <v>0</v>
      </c>
      <c r="Z1545" s="659">
        <v>0</v>
      </c>
      <c r="AA1545" s="679">
        <v>32.688171179999998</v>
      </c>
      <c r="AB1545" s="677">
        <v>0</v>
      </c>
      <c r="AC1545" s="677">
        <v>0</v>
      </c>
      <c r="AD1545" s="658">
        <v>8.3929999999999989</v>
      </c>
      <c r="AE1545" s="658">
        <v>0.75</v>
      </c>
      <c r="AF1545" s="658"/>
      <c r="AG1545" s="658"/>
      <c r="AH1545" s="658"/>
      <c r="AI1545" s="658"/>
      <c r="AJ1545" s="658"/>
      <c r="AK1545" s="658"/>
      <c r="AL1545" s="658">
        <v>8.3929999999999989</v>
      </c>
      <c r="AM1545" s="658">
        <v>0.75</v>
      </c>
      <c r="AN1545" s="658">
        <v>0</v>
      </c>
      <c r="AO1545" s="658">
        <v>0</v>
      </c>
      <c r="AP1545" s="658">
        <v>0</v>
      </c>
      <c r="AQ1545" s="658">
        <v>0</v>
      </c>
      <c r="AR1545" s="658">
        <v>0</v>
      </c>
      <c r="AS1545" s="658">
        <v>0</v>
      </c>
      <c r="AT1545" s="658">
        <v>8.3929999999999989</v>
      </c>
      <c r="AU1545" s="658">
        <v>0.75</v>
      </c>
      <c r="AV1545" s="676">
        <v>0</v>
      </c>
      <c r="AW1545" s="677">
        <v>0</v>
      </c>
      <c r="AX1545" s="677">
        <v>0</v>
      </c>
      <c r="AY1545" s="677">
        <v>0</v>
      </c>
      <c r="AZ1545" s="677">
        <v>0</v>
      </c>
      <c r="BA1545" s="677">
        <v>0</v>
      </c>
      <c r="BB1545" s="677">
        <v>32.688171179999998</v>
      </c>
      <c r="BC1545" s="677">
        <v>0</v>
      </c>
      <c r="BD1545" s="677">
        <v>0</v>
      </c>
      <c r="BE1545" s="678">
        <v>32.688171179999998</v>
      </c>
      <c r="BF1545" s="417"/>
      <c r="BG1545" s="408"/>
      <c r="BH1545" s="408"/>
      <c r="BI1545" s="408"/>
      <c r="BJ1545" s="408"/>
      <c r="BK1545" s="408"/>
    </row>
    <row r="1546" spans="1:63" s="390" customFormat="1" ht="12.75">
      <c r="A1546" s="410"/>
      <c r="B1546" s="360" t="s">
        <v>362</v>
      </c>
      <c r="C1546" s="676">
        <v>0</v>
      </c>
      <c r="D1546" s="677">
        <v>0</v>
      </c>
      <c r="E1546" s="677">
        <v>8.3929999999999989</v>
      </c>
      <c r="F1546" s="677">
        <v>0</v>
      </c>
      <c r="G1546" s="677">
        <v>0</v>
      </c>
      <c r="H1546" s="677">
        <v>0</v>
      </c>
      <c r="I1546" s="677">
        <v>0</v>
      </c>
      <c r="J1546" s="677">
        <v>0</v>
      </c>
      <c r="K1546" s="677">
        <v>0</v>
      </c>
      <c r="L1546" s="677">
        <v>0</v>
      </c>
      <c r="M1546" s="677">
        <v>8.3929999999999989</v>
      </c>
      <c r="N1546" s="678">
        <v>0</v>
      </c>
      <c r="O1546" s="657">
        <v>0</v>
      </c>
      <c r="P1546" s="658">
        <v>0</v>
      </c>
      <c r="Q1546" s="658">
        <v>0</v>
      </c>
      <c r="R1546" s="658">
        <v>0</v>
      </c>
      <c r="S1546" s="658">
        <v>0</v>
      </c>
      <c r="T1546" s="658">
        <v>0</v>
      </c>
      <c r="U1546" s="658">
        <v>0</v>
      </c>
      <c r="V1546" s="658">
        <v>0</v>
      </c>
      <c r="W1546" s="658">
        <v>0</v>
      </c>
      <c r="X1546" s="658">
        <v>0</v>
      </c>
      <c r="Y1546" s="658">
        <v>0</v>
      </c>
      <c r="Z1546" s="659">
        <v>0</v>
      </c>
      <c r="AA1546" s="679">
        <v>16.52876844</v>
      </c>
      <c r="AB1546" s="677">
        <v>0</v>
      </c>
      <c r="AC1546" s="677">
        <v>0</v>
      </c>
      <c r="AD1546" s="658">
        <v>8.3929999999999989</v>
      </c>
      <c r="AE1546" s="658">
        <v>0</v>
      </c>
      <c r="AF1546" s="658"/>
      <c r="AG1546" s="658"/>
      <c r="AH1546" s="658"/>
      <c r="AI1546" s="658"/>
      <c r="AJ1546" s="658"/>
      <c r="AK1546" s="658"/>
      <c r="AL1546" s="658">
        <v>8.3929999999999989</v>
      </c>
      <c r="AM1546" s="658">
        <v>0</v>
      </c>
      <c r="AN1546" s="658">
        <v>0</v>
      </c>
      <c r="AO1546" s="658">
        <v>0</v>
      </c>
      <c r="AP1546" s="658">
        <v>0</v>
      </c>
      <c r="AQ1546" s="658">
        <v>0</v>
      </c>
      <c r="AR1546" s="658">
        <v>0</v>
      </c>
      <c r="AS1546" s="658">
        <v>0</v>
      </c>
      <c r="AT1546" s="658">
        <v>8.3929999999999989</v>
      </c>
      <c r="AU1546" s="658">
        <v>0</v>
      </c>
      <c r="AV1546" s="676">
        <v>0</v>
      </c>
      <c r="AW1546" s="677">
        <v>0</v>
      </c>
      <c r="AX1546" s="677">
        <v>0</v>
      </c>
      <c r="AY1546" s="677">
        <v>0</v>
      </c>
      <c r="AZ1546" s="677">
        <v>0</v>
      </c>
      <c r="BA1546" s="677">
        <v>0</v>
      </c>
      <c r="BB1546" s="677">
        <v>16.52876844</v>
      </c>
      <c r="BC1546" s="677">
        <v>0</v>
      </c>
      <c r="BD1546" s="677">
        <v>0</v>
      </c>
      <c r="BE1546" s="678">
        <v>16.52876844</v>
      </c>
      <c r="BF1546" s="417"/>
      <c r="BG1546" s="408"/>
      <c r="BH1546" s="408"/>
      <c r="BI1546" s="408"/>
      <c r="BJ1546" s="408"/>
      <c r="BK1546" s="408"/>
    </row>
    <row r="1547" spans="1:63" s="412" customFormat="1" ht="12.75">
      <c r="A1547" s="410"/>
      <c r="B1547" s="360" t="s">
        <v>363</v>
      </c>
      <c r="C1547" s="676">
        <v>0</v>
      </c>
      <c r="D1547" s="677">
        <v>0</v>
      </c>
      <c r="E1547" s="677">
        <v>8.1709999999999994</v>
      </c>
      <c r="F1547" s="677">
        <v>0</v>
      </c>
      <c r="G1547" s="677">
        <v>0</v>
      </c>
      <c r="H1547" s="677">
        <v>0</v>
      </c>
      <c r="I1547" s="677">
        <v>0</v>
      </c>
      <c r="J1547" s="677">
        <v>0</v>
      </c>
      <c r="K1547" s="677">
        <v>0</v>
      </c>
      <c r="L1547" s="677">
        <v>0</v>
      </c>
      <c r="M1547" s="677">
        <v>8.1709999999999994</v>
      </c>
      <c r="N1547" s="678">
        <v>0</v>
      </c>
      <c r="O1547" s="657">
        <v>0</v>
      </c>
      <c r="P1547" s="658">
        <v>0</v>
      </c>
      <c r="Q1547" s="658">
        <v>0</v>
      </c>
      <c r="R1547" s="658">
        <v>0</v>
      </c>
      <c r="S1547" s="658">
        <v>0</v>
      </c>
      <c r="T1547" s="658">
        <v>0</v>
      </c>
      <c r="U1547" s="658">
        <v>0</v>
      </c>
      <c r="V1547" s="658">
        <v>0</v>
      </c>
      <c r="W1547" s="658">
        <v>0</v>
      </c>
      <c r="X1547" s="658">
        <v>0</v>
      </c>
      <c r="Y1547" s="658">
        <v>0</v>
      </c>
      <c r="Z1547" s="659">
        <v>0</v>
      </c>
      <c r="AA1547" s="679">
        <v>15.533854390000002</v>
      </c>
      <c r="AB1547" s="677">
        <v>0</v>
      </c>
      <c r="AC1547" s="677">
        <v>0</v>
      </c>
      <c r="AD1547" s="658">
        <v>8.1709999999999994</v>
      </c>
      <c r="AE1547" s="658">
        <v>0</v>
      </c>
      <c r="AF1547" s="658"/>
      <c r="AG1547" s="658"/>
      <c r="AH1547" s="658"/>
      <c r="AI1547" s="658"/>
      <c r="AJ1547" s="658"/>
      <c r="AK1547" s="658"/>
      <c r="AL1547" s="658">
        <v>8.1709999999999994</v>
      </c>
      <c r="AM1547" s="658">
        <v>0</v>
      </c>
      <c r="AN1547" s="658">
        <v>0</v>
      </c>
      <c r="AO1547" s="658">
        <v>0</v>
      </c>
      <c r="AP1547" s="658">
        <v>0</v>
      </c>
      <c r="AQ1547" s="658">
        <v>0</v>
      </c>
      <c r="AR1547" s="658">
        <v>0</v>
      </c>
      <c r="AS1547" s="658">
        <v>0</v>
      </c>
      <c r="AT1547" s="658">
        <v>8.1709999999999994</v>
      </c>
      <c r="AU1547" s="658">
        <v>0</v>
      </c>
      <c r="AV1547" s="676">
        <v>0</v>
      </c>
      <c r="AW1547" s="677">
        <v>0</v>
      </c>
      <c r="AX1547" s="677">
        <v>0</v>
      </c>
      <c r="AY1547" s="677">
        <v>0</v>
      </c>
      <c r="AZ1547" s="677">
        <v>0</v>
      </c>
      <c r="BA1547" s="677">
        <v>0</v>
      </c>
      <c r="BB1547" s="677">
        <v>15.533854390000002</v>
      </c>
      <c r="BC1547" s="677">
        <v>0</v>
      </c>
      <c r="BD1547" s="677">
        <v>0</v>
      </c>
      <c r="BE1547" s="678">
        <v>15.533854390000002</v>
      </c>
      <c r="BF1547" s="417"/>
      <c r="BG1547" s="408"/>
      <c r="BH1547" s="408"/>
      <c r="BI1547" s="408"/>
      <c r="BJ1547" s="408"/>
      <c r="BK1547" s="408"/>
    </row>
    <row r="1548" spans="1:63" s="390" customFormat="1" ht="12.75">
      <c r="A1548" s="410"/>
      <c r="B1548" s="360" t="s">
        <v>364</v>
      </c>
      <c r="C1548" s="676">
        <v>0</v>
      </c>
      <c r="D1548" s="677">
        <v>0</v>
      </c>
      <c r="E1548" s="677">
        <v>0</v>
      </c>
      <c r="F1548" s="677">
        <v>0</v>
      </c>
      <c r="G1548" s="677">
        <v>0</v>
      </c>
      <c r="H1548" s="677">
        <v>0</v>
      </c>
      <c r="I1548" s="677">
        <v>0</v>
      </c>
      <c r="J1548" s="677">
        <v>0</v>
      </c>
      <c r="K1548" s="677">
        <v>0</v>
      </c>
      <c r="L1548" s="677">
        <v>0</v>
      </c>
      <c r="M1548" s="677">
        <v>0</v>
      </c>
      <c r="N1548" s="678">
        <v>0</v>
      </c>
      <c r="O1548" s="657"/>
      <c r="P1548" s="658"/>
      <c r="Q1548" s="658"/>
      <c r="R1548" s="658"/>
      <c r="S1548" s="658"/>
      <c r="T1548" s="658"/>
      <c r="U1548" s="658"/>
      <c r="V1548" s="658"/>
      <c r="W1548" s="658"/>
      <c r="X1548" s="658"/>
      <c r="Y1548" s="658"/>
      <c r="Z1548" s="659"/>
      <c r="AA1548" s="679">
        <v>0</v>
      </c>
      <c r="AB1548" s="677">
        <v>0</v>
      </c>
      <c r="AC1548" s="677">
        <v>0</v>
      </c>
      <c r="AD1548" s="658">
        <v>0</v>
      </c>
      <c r="AE1548" s="658">
        <v>0</v>
      </c>
      <c r="AF1548" s="658"/>
      <c r="AG1548" s="658"/>
      <c r="AH1548" s="658"/>
      <c r="AI1548" s="658"/>
      <c r="AJ1548" s="658"/>
      <c r="AK1548" s="658"/>
      <c r="AL1548" s="658"/>
      <c r="AM1548" s="658"/>
      <c r="AN1548" s="658">
        <v>0</v>
      </c>
      <c r="AO1548" s="658">
        <v>0</v>
      </c>
      <c r="AP1548" s="658">
        <v>0</v>
      </c>
      <c r="AQ1548" s="658">
        <v>0</v>
      </c>
      <c r="AR1548" s="658">
        <v>0</v>
      </c>
      <c r="AS1548" s="658">
        <v>0</v>
      </c>
      <c r="AT1548" s="658">
        <v>0</v>
      </c>
      <c r="AU1548" s="658">
        <v>0</v>
      </c>
      <c r="AV1548" s="676"/>
      <c r="AW1548" s="677"/>
      <c r="AX1548" s="677"/>
      <c r="AY1548" s="677"/>
      <c r="AZ1548" s="677"/>
      <c r="BA1548" s="677"/>
      <c r="BB1548" s="677"/>
      <c r="BC1548" s="677"/>
      <c r="BD1548" s="677"/>
      <c r="BE1548" s="678">
        <v>0</v>
      </c>
      <c r="BF1548" s="417"/>
      <c r="BG1548" s="408"/>
      <c r="BH1548" s="408"/>
      <c r="BI1548" s="408"/>
      <c r="BJ1548" s="408"/>
      <c r="BK1548" s="408"/>
    </row>
    <row r="1549" spans="1:63" s="390" customFormat="1" ht="12.75">
      <c r="A1549" s="410"/>
      <c r="B1549" s="360" t="s">
        <v>365</v>
      </c>
      <c r="C1549" s="676">
        <v>0</v>
      </c>
      <c r="D1549" s="677">
        <v>0</v>
      </c>
      <c r="E1549" s="677">
        <v>0</v>
      </c>
      <c r="F1549" s="677">
        <v>0</v>
      </c>
      <c r="G1549" s="677">
        <v>0</v>
      </c>
      <c r="H1549" s="677">
        <v>0</v>
      </c>
      <c r="I1549" s="677">
        <v>0</v>
      </c>
      <c r="J1549" s="677">
        <v>0</v>
      </c>
      <c r="K1549" s="677">
        <v>0</v>
      </c>
      <c r="L1549" s="677">
        <v>0</v>
      </c>
      <c r="M1549" s="677">
        <v>0</v>
      </c>
      <c r="N1549" s="678">
        <v>0</v>
      </c>
      <c r="O1549" s="657"/>
      <c r="P1549" s="658"/>
      <c r="Q1549" s="658"/>
      <c r="R1549" s="658"/>
      <c r="S1549" s="658"/>
      <c r="T1549" s="658"/>
      <c r="U1549" s="658"/>
      <c r="V1549" s="658"/>
      <c r="W1549" s="658"/>
      <c r="X1549" s="658"/>
      <c r="Y1549" s="658"/>
      <c r="Z1549" s="659"/>
      <c r="AA1549" s="679">
        <v>0</v>
      </c>
      <c r="AB1549" s="677">
        <v>0</v>
      </c>
      <c r="AC1549" s="677">
        <v>0</v>
      </c>
      <c r="AD1549" s="658">
        <v>0</v>
      </c>
      <c r="AE1549" s="658">
        <v>0</v>
      </c>
      <c r="AF1549" s="658"/>
      <c r="AG1549" s="658"/>
      <c r="AH1549" s="658"/>
      <c r="AI1549" s="658"/>
      <c r="AJ1549" s="658"/>
      <c r="AK1549" s="658"/>
      <c r="AL1549" s="658"/>
      <c r="AM1549" s="658"/>
      <c r="AN1549" s="658">
        <v>0</v>
      </c>
      <c r="AO1549" s="658">
        <v>0</v>
      </c>
      <c r="AP1549" s="658">
        <v>0</v>
      </c>
      <c r="AQ1549" s="658">
        <v>0</v>
      </c>
      <c r="AR1549" s="658">
        <v>0</v>
      </c>
      <c r="AS1549" s="658">
        <v>0</v>
      </c>
      <c r="AT1549" s="658">
        <v>0</v>
      </c>
      <c r="AU1549" s="658">
        <v>0</v>
      </c>
      <c r="AV1549" s="676"/>
      <c r="AW1549" s="677"/>
      <c r="AX1549" s="677"/>
      <c r="AY1549" s="677"/>
      <c r="AZ1549" s="677"/>
      <c r="BA1549" s="677"/>
      <c r="BB1549" s="677"/>
      <c r="BC1549" s="677"/>
      <c r="BD1549" s="677"/>
      <c r="BE1549" s="678">
        <v>0</v>
      </c>
      <c r="BF1549" s="417"/>
      <c r="BG1549" s="408"/>
      <c r="BH1549" s="408"/>
      <c r="BI1549" s="408"/>
      <c r="BJ1549" s="408"/>
      <c r="BK1549" s="408"/>
    </row>
    <row r="1550" spans="1:63" s="390" customFormat="1" ht="12.75">
      <c r="A1550" s="410"/>
      <c r="B1550" s="360" t="s">
        <v>366</v>
      </c>
      <c r="C1550" s="676">
        <v>0</v>
      </c>
      <c r="D1550" s="677">
        <v>0</v>
      </c>
      <c r="E1550" s="677">
        <v>2.4020000000000001</v>
      </c>
      <c r="F1550" s="677">
        <v>0</v>
      </c>
      <c r="G1550" s="677">
        <v>0</v>
      </c>
      <c r="H1550" s="677">
        <v>0</v>
      </c>
      <c r="I1550" s="677">
        <v>0</v>
      </c>
      <c r="J1550" s="677">
        <v>0</v>
      </c>
      <c r="K1550" s="677">
        <v>0</v>
      </c>
      <c r="L1550" s="677">
        <v>0</v>
      </c>
      <c r="M1550" s="677">
        <v>2.4020000000000001</v>
      </c>
      <c r="N1550" s="678">
        <v>0</v>
      </c>
      <c r="O1550" s="657"/>
      <c r="P1550" s="658"/>
      <c r="Q1550" s="658"/>
      <c r="R1550" s="658"/>
      <c r="S1550" s="658"/>
      <c r="T1550" s="658"/>
      <c r="U1550" s="658"/>
      <c r="V1550" s="658"/>
      <c r="W1550" s="658"/>
      <c r="X1550" s="658"/>
      <c r="Y1550" s="658"/>
      <c r="Z1550" s="659"/>
      <c r="AA1550" s="679">
        <v>3.4954442400000003</v>
      </c>
      <c r="AB1550" s="677">
        <v>0</v>
      </c>
      <c r="AC1550" s="677">
        <v>0</v>
      </c>
      <c r="AD1550" s="658">
        <v>2.4020000000000001</v>
      </c>
      <c r="AE1550" s="658">
        <v>0</v>
      </c>
      <c r="AF1550" s="658"/>
      <c r="AG1550" s="658"/>
      <c r="AH1550" s="658"/>
      <c r="AI1550" s="658"/>
      <c r="AJ1550" s="658"/>
      <c r="AK1550" s="658"/>
      <c r="AL1550" s="658">
        <v>2.4020000000000001</v>
      </c>
      <c r="AM1550" s="658"/>
      <c r="AN1550" s="658">
        <v>0</v>
      </c>
      <c r="AO1550" s="658">
        <v>0</v>
      </c>
      <c r="AP1550" s="658">
        <v>0</v>
      </c>
      <c r="AQ1550" s="658">
        <v>0</v>
      </c>
      <c r="AR1550" s="658">
        <v>0</v>
      </c>
      <c r="AS1550" s="658">
        <v>0</v>
      </c>
      <c r="AT1550" s="658">
        <v>2.4020000000000001</v>
      </c>
      <c r="AU1550" s="658">
        <v>0</v>
      </c>
      <c r="AV1550" s="676"/>
      <c r="AW1550" s="677"/>
      <c r="AX1550" s="677"/>
      <c r="AY1550" s="677"/>
      <c r="AZ1550" s="677"/>
      <c r="BA1550" s="677"/>
      <c r="BB1550" s="677">
        <v>3.4954442400000003</v>
      </c>
      <c r="BC1550" s="677"/>
      <c r="BD1550" s="677"/>
      <c r="BE1550" s="678">
        <v>3.4954442400000003</v>
      </c>
      <c r="BF1550" s="417"/>
      <c r="BG1550" s="408"/>
      <c r="BH1550" s="408"/>
      <c r="BI1550" s="408"/>
      <c r="BJ1550" s="408"/>
      <c r="BK1550" s="408"/>
    </row>
    <row r="1551" spans="1:63" s="390" customFormat="1" ht="12.75">
      <c r="A1551" s="410"/>
      <c r="B1551" s="360" t="s">
        <v>367</v>
      </c>
      <c r="C1551" s="676">
        <v>0</v>
      </c>
      <c r="D1551" s="677">
        <v>0</v>
      </c>
      <c r="E1551" s="677">
        <v>5.7690000000000001</v>
      </c>
      <c r="F1551" s="677">
        <v>0</v>
      </c>
      <c r="G1551" s="677">
        <v>0</v>
      </c>
      <c r="H1551" s="677">
        <v>0</v>
      </c>
      <c r="I1551" s="677">
        <v>0</v>
      </c>
      <c r="J1551" s="677">
        <v>0</v>
      </c>
      <c r="K1551" s="677">
        <v>0</v>
      </c>
      <c r="L1551" s="677">
        <v>0</v>
      </c>
      <c r="M1551" s="677">
        <v>5.7690000000000001</v>
      </c>
      <c r="N1551" s="678">
        <v>0</v>
      </c>
      <c r="O1551" s="657"/>
      <c r="P1551" s="658"/>
      <c r="Q1551" s="658"/>
      <c r="R1551" s="658"/>
      <c r="S1551" s="658"/>
      <c r="T1551" s="658"/>
      <c r="U1551" s="658"/>
      <c r="V1551" s="658"/>
      <c r="W1551" s="658"/>
      <c r="X1551" s="658"/>
      <c r="Y1551" s="658"/>
      <c r="Z1551" s="659"/>
      <c r="AA1551" s="679">
        <v>12.038410150000001</v>
      </c>
      <c r="AB1551" s="677">
        <v>0</v>
      </c>
      <c r="AC1551" s="677">
        <v>0</v>
      </c>
      <c r="AD1551" s="658">
        <v>5.7690000000000001</v>
      </c>
      <c r="AE1551" s="658">
        <v>0</v>
      </c>
      <c r="AF1551" s="658"/>
      <c r="AG1551" s="658"/>
      <c r="AH1551" s="658"/>
      <c r="AI1551" s="658"/>
      <c r="AJ1551" s="658"/>
      <c r="AK1551" s="658"/>
      <c r="AL1551" s="658">
        <v>5.7690000000000001</v>
      </c>
      <c r="AM1551" s="658"/>
      <c r="AN1551" s="658">
        <v>0</v>
      </c>
      <c r="AO1551" s="658">
        <v>0</v>
      </c>
      <c r="AP1551" s="658">
        <v>0</v>
      </c>
      <c r="AQ1551" s="658">
        <v>0</v>
      </c>
      <c r="AR1551" s="658">
        <v>0</v>
      </c>
      <c r="AS1551" s="658">
        <v>0</v>
      </c>
      <c r="AT1551" s="658">
        <v>5.7690000000000001</v>
      </c>
      <c r="AU1551" s="658">
        <v>0</v>
      </c>
      <c r="AV1551" s="676"/>
      <c r="AW1551" s="677"/>
      <c r="AX1551" s="677"/>
      <c r="AY1551" s="677"/>
      <c r="AZ1551" s="677"/>
      <c r="BA1551" s="677"/>
      <c r="BB1551" s="677">
        <v>12.038410150000001</v>
      </c>
      <c r="BC1551" s="677"/>
      <c r="BD1551" s="677"/>
      <c r="BE1551" s="678">
        <v>12.038410150000001</v>
      </c>
      <c r="BF1551" s="417"/>
      <c r="BG1551" s="408"/>
      <c r="BH1551" s="408"/>
      <c r="BI1551" s="408"/>
      <c r="BJ1551" s="408"/>
      <c r="BK1551" s="408"/>
    </row>
    <row r="1552" spans="1:63" s="412" customFormat="1" ht="12.75">
      <c r="A1552" s="410"/>
      <c r="B1552" s="360" t="s">
        <v>368</v>
      </c>
      <c r="C1552" s="676">
        <v>0</v>
      </c>
      <c r="D1552" s="677">
        <v>0</v>
      </c>
      <c r="E1552" s="677">
        <v>0.222</v>
      </c>
      <c r="F1552" s="677">
        <v>0</v>
      </c>
      <c r="G1552" s="677">
        <v>0</v>
      </c>
      <c r="H1552" s="677">
        <v>0</v>
      </c>
      <c r="I1552" s="677">
        <v>0</v>
      </c>
      <c r="J1552" s="677">
        <v>0</v>
      </c>
      <c r="K1552" s="677">
        <v>0</v>
      </c>
      <c r="L1552" s="677">
        <v>0</v>
      </c>
      <c r="M1552" s="677">
        <v>0.222</v>
      </c>
      <c r="N1552" s="678">
        <v>0</v>
      </c>
      <c r="O1552" s="657">
        <v>0</v>
      </c>
      <c r="P1552" s="658">
        <v>0</v>
      </c>
      <c r="Q1552" s="658">
        <v>0</v>
      </c>
      <c r="R1552" s="658">
        <v>0</v>
      </c>
      <c r="S1552" s="658">
        <v>0</v>
      </c>
      <c r="T1552" s="658">
        <v>0</v>
      </c>
      <c r="U1552" s="658">
        <v>0</v>
      </c>
      <c r="V1552" s="658">
        <v>0</v>
      </c>
      <c r="W1552" s="658">
        <v>0</v>
      </c>
      <c r="X1552" s="658">
        <v>0</v>
      </c>
      <c r="Y1552" s="658">
        <v>0</v>
      </c>
      <c r="Z1552" s="659">
        <v>0</v>
      </c>
      <c r="AA1552" s="679">
        <v>0.99491404999999999</v>
      </c>
      <c r="AB1552" s="677">
        <v>0</v>
      </c>
      <c r="AC1552" s="677">
        <v>0</v>
      </c>
      <c r="AD1552" s="658">
        <v>0.222</v>
      </c>
      <c r="AE1552" s="658">
        <v>0</v>
      </c>
      <c r="AF1552" s="658"/>
      <c r="AG1552" s="658"/>
      <c r="AH1552" s="658"/>
      <c r="AI1552" s="658"/>
      <c r="AJ1552" s="658"/>
      <c r="AK1552" s="658"/>
      <c r="AL1552" s="658">
        <v>0.222</v>
      </c>
      <c r="AM1552" s="658">
        <v>0</v>
      </c>
      <c r="AN1552" s="658">
        <v>0</v>
      </c>
      <c r="AO1552" s="658">
        <v>0</v>
      </c>
      <c r="AP1552" s="658">
        <v>0</v>
      </c>
      <c r="AQ1552" s="658">
        <v>0</v>
      </c>
      <c r="AR1552" s="658">
        <v>0</v>
      </c>
      <c r="AS1552" s="658">
        <v>0</v>
      </c>
      <c r="AT1552" s="658">
        <v>0.222</v>
      </c>
      <c r="AU1552" s="658">
        <v>0</v>
      </c>
      <c r="AV1552" s="676">
        <v>0</v>
      </c>
      <c r="AW1552" s="677">
        <v>0</v>
      </c>
      <c r="AX1552" s="677">
        <v>0</v>
      </c>
      <c r="AY1552" s="677">
        <v>0</v>
      </c>
      <c r="AZ1552" s="677">
        <v>0</v>
      </c>
      <c r="BA1552" s="677">
        <v>0</v>
      </c>
      <c r="BB1552" s="677">
        <v>0.99491404999999999</v>
      </c>
      <c r="BC1552" s="677">
        <v>0</v>
      </c>
      <c r="BD1552" s="677">
        <v>0</v>
      </c>
      <c r="BE1552" s="678">
        <v>0.99491404999999999</v>
      </c>
      <c r="BF1552" s="417"/>
      <c r="BG1552" s="408"/>
      <c r="BH1552" s="408"/>
      <c r="BI1552" s="408"/>
      <c r="BJ1552" s="408"/>
      <c r="BK1552" s="408"/>
    </row>
    <row r="1553" spans="1:63" s="390" customFormat="1" ht="12.75">
      <c r="A1553" s="410"/>
      <c r="B1553" s="360" t="s">
        <v>369</v>
      </c>
      <c r="C1553" s="676">
        <v>0</v>
      </c>
      <c r="D1553" s="677">
        <v>0</v>
      </c>
      <c r="E1553" s="677">
        <v>0</v>
      </c>
      <c r="F1553" s="677">
        <v>0</v>
      </c>
      <c r="G1553" s="677">
        <v>0</v>
      </c>
      <c r="H1553" s="677">
        <v>0</v>
      </c>
      <c r="I1553" s="677">
        <v>0</v>
      </c>
      <c r="J1553" s="677">
        <v>0</v>
      </c>
      <c r="K1553" s="677">
        <v>0</v>
      </c>
      <c r="L1553" s="677">
        <v>0</v>
      </c>
      <c r="M1553" s="677">
        <v>0</v>
      </c>
      <c r="N1553" s="678">
        <v>0</v>
      </c>
      <c r="O1553" s="657"/>
      <c r="P1553" s="658"/>
      <c r="Q1553" s="658"/>
      <c r="R1553" s="658"/>
      <c r="S1553" s="658"/>
      <c r="T1553" s="658"/>
      <c r="U1553" s="658"/>
      <c r="V1553" s="658"/>
      <c r="W1553" s="658"/>
      <c r="X1553" s="658"/>
      <c r="Y1553" s="658"/>
      <c r="Z1553" s="659"/>
      <c r="AA1553" s="679">
        <v>0</v>
      </c>
      <c r="AB1553" s="677">
        <v>0</v>
      </c>
      <c r="AC1553" s="677">
        <v>0</v>
      </c>
      <c r="AD1553" s="658">
        <v>0</v>
      </c>
      <c r="AE1553" s="658">
        <v>0</v>
      </c>
      <c r="AF1553" s="658"/>
      <c r="AG1553" s="658"/>
      <c r="AH1553" s="658"/>
      <c r="AI1553" s="658"/>
      <c r="AJ1553" s="658"/>
      <c r="AK1553" s="658"/>
      <c r="AL1553" s="658"/>
      <c r="AM1553" s="658"/>
      <c r="AN1553" s="658">
        <v>0</v>
      </c>
      <c r="AO1553" s="658">
        <v>0</v>
      </c>
      <c r="AP1553" s="658">
        <v>0</v>
      </c>
      <c r="AQ1553" s="658">
        <v>0</v>
      </c>
      <c r="AR1553" s="658">
        <v>0</v>
      </c>
      <c r="AS1553" s="658">
        <v>0</v>
      </c>
      <c r="AT1553" s="658">
        <v>0</v>
      </c>
      <c r="AU1553" s="658">
        <v>0</v>
      </c>
      <c r="AV1553" s="676"/>
      <c r="AW1553" s="677"/>
      <c r="AX1553" s="677"/>
      <c r="AY1553" s="677"/>
      <c r="AZ1553" s="677"/>
      <c r="BA1553" s="677"/>
      <c r="BB1553" s="677"/>
      <c r="BC1553" s="677"/>
      <c r="BD1553" s="677"/>
      <c r="BE1553" s="678">
        <v>0</v>
      </c>
      <c r="BF1553" s="417"/>
      <c r="BG1553" s="408"/>
      <c r="BH1553" s="408"/>
      <c r="BI1553" s="408"/>
      <c r="BJ1553" s="408"/>
      <c r="BK1553" s="408"/>
    </row>
    <row r="1554" spans="1:63" s="390" customFormat="1" ht="12.75">
      <c r="A1554" s="410"/>
      <c r="B1554" s="360" t="s">
        <v>370</v>
      </c>
      <c r="C1554" s="676">
        <v>0</v>
      </c>
      <c r="D1554" s="677">
        <v>0</v>
      </c>
      <c r="E1554" s="677">
        <v>0</v>
      </c>
      <c r="F1554" s="677">
        <v>0</v>
      </c>
      <c r="G1554" s="677">
        <v>0</v>
      </c>
      <c r="H1554" s="677">
        <v>0</v>
      </c>
      <c r="I1554" s="677">
        <v>0</v>
      </c>
      <c r="J1554" s="677">
        <v>0</v>
      </c>
      <c r="K1554" s="677">
        <v>0</v>
      </c>
      <c r="L1554" s="677">
        <v>0</v>
      </c>
      <c r="M1554" s="677">
        <v>0</v>
      </c>
      <c r="N1554" s="678">
        <v>0</v>
      </c>
      <c r="O1554" s="657"/>
      <c r="P1554" s="658"/>
      <c r="Q1554" s="658"/>
      <c r="R1554" s="658"/>
      <c r="S1554" s="658"/>
      <c r="T1554" s="658"/>
      <c r="U1554" s="658"/>
      <c r="V1554" s="658"/>
      <c r="W1554" s="658"/>
      <c r="X1554" s="658"/>
      <c r="Y1554" s="658"/>
      <c r="Z1554" s="659"/>
      <c r="AA1554" s="679">
        <v>0</v>
      </c>
      <c r="AB1554" s="677">
        <v>0</v>
      </c>
      <c r="AC1554" s="677">
        <v>0</v>
      </c>
      <c r="AD1554" s="658">
        <v>0</v>
      </c>
      <c r="AE1554" s="658">
        <v>0</v>
      </c>
      <c r="AF1554" s="658"/>
      <c r="AG1554" s="658"/>
      <c r="AH1554" s="658"/>
      <c r="AI1554" s="658"/>
      <c r="AJ1554" s="658"/>
      <c r="AK1554" s="658"/>
      <c r="AL1554" s="658"/>
      <c r="AM1554" s="658"/>
      <c r="AN1554" s="658">
        <v>0</v>
      </c>
      <c r="AO1554" s="658">
        <v>0</v>
      </c>
      <c r="AP1554" s="658">
        <v>0</v>
      </c>
      <c r="AQ1554" s="658">
        <v>0</v>
      </c>
      <c r="AR1554" s="658">
        <v>0</v>
      </c>
      <c r="AS1554" s="658">
        <v>0</v>
      </c>
      <c r="AT1554" s="658">
        <v>0</v>
      </c>
      <c r="AU1554" s="658">
        <v>0</v>
      </c>
      <c r="AV1554" s="676"/>
      <c r="AW1554" s="677"/>
      <c r="AX1554" s="677"/>
      <c r="AY1554" s="677"/>
      <c r="AZ1554" s="677"/>
      <c r="BA1554" s="677"/>
      <c r="BB1554" s="677"/>
      <c r="BC1554" s="677"/>
      <c r="BD1554" s="677"/>
      <c r="BE1554" s="678">
        <v>0</v>
      </c>
      <c r="BF1554" s="417"/>
      <c r="BG1554" s="408"/>
      <c r="BH1554" s="408"/>
      <c r="BI1554" s="408"/>
      <c r="BJ1554" s="408"/>
      <c r="BK1554" s="408"/>
    </row>
    <row r="1555" spans="1:63" s="390" customFormat="1" ht="12.75">
      <c r="A1555" s="410"/>
      <c r="B1555" s="360" t="s">
        <v>371</v>
      </c>
      <c r="C1555" s="676">
        <v>0</v>
      </c>
      <c r="D1555" s="677">
        <v>0</v>
      </c>
      <c r="E1555" s="677">
        <v>9.8000000000000004E-2</v>
      </c>
      <c r="F1555" s="677">
        <v>0</v>
      </c>
      <c r="G1555" s="677">
        <v>0</v>
      </c>
      <c r="H1555" s="677">
        <v>0</v>
      </c>
      <c r="I1555" s="677">
        <v>0</v>
      </c>
      <c r="J1555" s="677">
        <v>0</v>
      </c>
      <c r="K1555" s="677">
        <v>0</v>
      </c>
      <c r="L1555" s="677">
        <v>0</v>
      </c>
      <c r="M1555" s="677">
        <v>9.8000000000000004E-2</v>
      </c>
      <c r="N1555" s="678">
        <v>0</v>
      </c>
      <c r="O1555" s="657"/>
      <c r="P1555" s="658"/>
      <c r="Q1555" s="658"/>
      <c r="R1555" s="658"/>
      <c r="S1555" s="658"/>
      <c r="T1555" s="658"/>
      <c r="U1555" s="658"/>
      <c r="V1555" s="658"/>
      <c r="W1555" s="658"/>
      <c r="X1555" s="658"/>
      <c r="Y1555" s="658"/>
      <c r="Z1555" s="659"/>
      <c r="AA1555" s="679">
        <v>0.43013543999999998</v>
      </c>
      <c r="AB1555" s="677">
        <v>0</v>
      </c>
      <c r="AC1555" s="677">
        <v>0</v>
      </c>
      <c r="AD1555" s="658">
        <v>9.8000000000000004E-2</v>
      </c>
      <c r="AE1555" s="658">
        <v>0</v>
      </c>
      <c r="AF1555" s="658"/>
      <c r="AG1555" s="658"/>
      <c r="AH1555" s="658"/>
      <c r="AI1555" s="658"/>
      <c r="AJ1555" s="658"/>
      <c r="AK1555" s="658"/>
      <c r="AL1555" s="658">
        <v>9.8000000000000004E-2</v>
      </c>
      <c r="AM1555" s="658"/>
      <c r="AN1555" s="658">
        <v>0</v>
      </c>
      <c r="AO1555" s="658">
        <v>0</v>
      </c>
      <c r="AP1555" s="658">
        <v>0</v>
      </c>
      <c r="AQ1555" s="658">
        <v>0</v>
      </c>
      <c r="AR1555" s="658">
        <v>0</v>
      </c>
      <c r="AS1555" s="658">
        <v>0</v>
      </c>
      <c r="AT1555" s="658">
        <v>9.8000000000000004E-2</v>
      </c>
      <c r="AU1555" s="658">
        <v>0</v>
      </c>
      <c r="AV1555" s="676"/>
      <c r="AW1555" s="677"/>
      <c r="AX1555" s="677"/>
      <c r="AY1555" s="677"/>
      <c r="AZ1555" s="677"/>
      <c r="BA1555" s="677"/>
      <c r="BB1555" s="677">
        <v>0.43013543999999998</v>
      </c>
      <c r="BC1555" s="677"/>
      <c r="BD1555" s="677"/>
      <c r="BE1555" s="678">
        <v>0.43013543999999998</v>
      </c>
      <c r="BF1555" s="417"/>
      <c r="BG1555" s="408"/>
      <c r="BH1555" s="408"/>
      <c r="BI1555" s="408"/>
      <c r="BJ1555" s="408"/>
      <c r="BK1555" s="408"/>
    </row>
    <row r="1556" spans="1:63" s="390" customFormat="1" ht="12.75">
      <c r="A1556" s="410"/>
      <c r="B1556" s="360" t="s">
        <v>372</v>
      </c>
      <c r="C1556" s="676">
        <v>0</v>
      </c>
      <c r="D1556" s="677">
        <v>0</v>
      </c>
      <c r="E1556" s="677">
        <v>0.124</v>
      </c>
      <c r="F1556" s="677">
        <v>0</v>
      </c>
      <c r="G1556" s="677">
        <v>0</v>
      </c>
      <c r="H1556" s="677">
        <v>0</v>
      </c>
      <c r="I1556" s="677">
        <v>0</v>
      </c>
      <c r="J1556" s="677">
        <v>0</v>
      </c>
      <c r="K1556" s="677">
        <v>0</v>
      </c>
      <c r="L1556" s="677">
        <v>0</v>
      </c>
      <c r="M1556" s="677">
        <v>0.124</v>
      </c>
      <c r="N1556" s="678">
        <v>0</v>
      </c>
      <c r="O1556" s="657"/>
      <c r="P1556" s="658"/>
      <c r="Q1556" s="658"/>
      <c r="R1556" s="658"/>
      <c r="S1556" s="658"/>
      <c r="T1556" s="658"/>
      <c r="U1556" s="658"/>
      <c r="V1556" s="658"/>
      <c r="W1556" s="658"/>
      <c r="X1556" s="658"/>
      <c r="Y1556" s="658"/>
      <c r="Z1556" s="659"/>
      <c r="AA1556" s="679">
        <v>0.56477860999999996</v>
      </c>
      <c r="AB1556" s="677">
        <v>0</v>
      </c>
      <c r="AC1556" s="677">
        <v>0</v>
      </c>
      <c r="AD1556" s="658">
        <v>0.124</v>
      </c>
      <c r="AE1556" s="658">
        <v>0</v>
      </c>
      <c r="AF1556" s="658"/>
      <c r="AG1556" s="658"/>
      <c r="AH1556" s="658"/>
      <c r="AI1556" s="658"/>
      <c r="AJ1556" s="658"/>
      <c r="AK1556" s="658"/>
      <c r="AL1556" s="658">
        <v>0.124</v>
      </c>
      <c r="AM1556" s="658"/>
      <c r="AN1556" s="658">
        <v>0</v>
      </c>
      <c r="AO1556" s="658">
        <v>0</v>
      </c>
      <c r="AP1556" s="658">
        <v>0</v>
      </c>
      <c r="AQ1556" s="658">
        <v>0</v>
      </c>
      <c r="AR1556" s="658">
        <v>0</v>
      </c>
      <c r="AS1556" s="658">
        <v>0</v>
      </c>
      <c r="AT1556" s="658">
        <v>0.124</v>
      </c>
      <c r="AU1556" s="658">
        <v>0</v>
      </c>
      <c r="AV1556" s="676"/>
      <c r="AW1556" s="677"/>
      <c r="AX1556" s="677"/>
      <c r="AY1556" s="677"/>
      <c r="AZ1556" s="677"/>
      <c r="BA1556" s="677"/>
      <c r="BB1556" s="677">
        <v>0.56477860999999996</v>
      </c>
      <c r="BC1556" s="677"/>
      <c r="BD1556" s="677"/>
      <c r="BE1556" s="678">
        <v>0.56477860999999996</v>
      </c>
      <c r="BF1556" s="417"/>
      <c r="BG1556" s="408"/>
      <c r="BH1556" s="408"/>
      <c r="BI1556" s="408"/>
      <c r="BJ1556" s="408"/>
      <c r="BK1556" s="408"/>
    </row>
    <row r="1557" spans="1:63" s="412" customFormat="1" ht="12.75">
      <c r="A1557" s="410"/>
      <c r="B1557" s="360" t="s">
        <v>373</v>
      </c>
      <c r="C1557" s="676">
        <v>0</v>
      </c>
      <c r="D1557" s="677">
        <v>0</v>
      </c>
      <c r="E1557" s="677">
        <v>0</v>
      </c>
      <c r="F1557" s="677">
        <v>0.75</v>
      </c>
      <c r="G1557" s="677">
        <v>0</v>
      </c>
      <c r="H1557" s="677">
        <v>0</v>
      </c>
      <c r="I1557" s="677">
        <v>0</v>
      </c>
      <c r="J1557" s="677">
        <v>0</v>
      </c>
      <c r="K1557" s="677">
        <v>0</v>
      </c>
      <c r="L1557" s="677">
        <v>0</v>
      </c>
      <c r="M1557" s="677">
        <v>0</v>
      </c>
      <c r="N1557" s="678">
        <v>0.75</v>
      </c>
      <c r="O1557" s="657">
        <v>0</v>
      </c>
      <c r="P1557" s="658">
        <v>0</v>
      </c>
      <c r="Q1557" s="658">
        <v>0</v>
      </c>
      <c r="R1557" s="658">
        <v>0</v>
      </c>
      <c r="S1557" s="658">
        <v>0</v>
      </c>
      <c r="T1557" s="658">
        <v>0</v>
      </c>
      <c r="U1557" s="658">
        <v>0</v>
      </c>
      <c r="V1557" s="658">
        <v>0</v>
      </c>
      <c r="W1557" s="658">
        <v>0</v>
      </c>
      <c r="X1557" s="658">
        <v>0</v>
      </c>
      <c r="Y1557" s="658">
        <v>0</v>
      </c>
      <c r="Z1557" s="659">
        <v>0</v>
      </c>
      <c r="AA1557" s="679">
        <v>16.159402740000001</v>
      </c>
      <c r="AB1557" s="677">
        <v>0</v>
      </c>
      <c r="AC1557" s="677">
        <v>0</v>
      </c>
      <c r="AD1557" s="658">
        <v>0</v>
      </c>
      <c r="AE1557" s="658">
        <v>0.75</v>
      </c>
      <c r="AF1557" s="658"/>
      <c r="AG1557" s="658"/>
      <c r="AH1557" s="658"/>
      <c r="AI1557" s="658"/>
      <c r="AJ1557" s="658"/>
      <c r="AK1557" s="658"/>
      <c r="AL1557" s="658">
        <v>0</v>
      </c>
      <c r="AM1557" s="658">
        <v>0.75</v>
      </c>
      <c r="AN1557" s="658">
        <v>0</v>
      </c>
      <c r="AO1557" s="658">
        <v>0</v>
      </c>
      <c r="AP1557" s="658">
        <v>0</v>
      </c>
      <c r="AQ1557" s="658">
        <v>0</v>
      </c>
      <c r="AR1557" s="658">
        <v>0</v>
      </c>
      <c r="AS1557" s="658">
        <v>0</v>
      </c>
      <c r="AT1557" s="658">
        <v>0</v>
      </c>
      <c r="AU1557" s="658">
        <v>0.75</v>
      </c>
      <c r="AV1557" s="676">
        <v>0</v>
      </c>
      <c r="AW1557" s="677">
        <v>0</v>
      </c>
      <c r="AX1557" s="677">
        <v>0</v>
      </c>
      <c r="AY1557" s="677">
        <v>0</v>
      </c>
      <c r="AZ1557" s="677">
        <v>0</v>
      </c>
      <c r="BA1557" s="677">
        <v>0</v>
      </c>
      <c r="BB1557" s="677">
        <v>16.159402740000001</v>
      </c>
      <c r="BC1557" s="677">
        <v>0</v>
      </c>
      <c r="BD1557" s="677">
        <v>0</v>
      </c>
      <c r="BE1557" s="678">
        <v>16.159402740000001</v>
      </c>
      <c r="BF1557" s="417"/>
      <c r="BG1557" s="408"/>
      <c r="BH1557" s="408"/>
      <c r="BI1557" s="408"/>
      <c r="BJ1557" s="408"/>
      <c r="BK1557" s="408"/>
    </row>
    <row r="1558" spans="1:63" s="390" customFormat="1" ht="12.75">
      <c r="A1558" s="410"/>
      <c r="B1558" s="360" t="s">
        <v>374</v>
      </c>
      <c r="C1558" s="676">
        <v>0</v>
      </c>
      <c r="D1558" s="677">
        <v>0</v>
      </c>
      <c r="E1558" s="677">
        <v>0</v>
      </c>
      <c r="F1558" s="677">
        <v>0</v>
      </c>
      <c r="G1558" s="677">
        <v>0</v>
      </c>
      <c r="H1558" s="677">
        <v>0</v>
      </c>
      <c r="I1558" s="677">
        <v>0</v>
      </c>
      <c r="J1558" s="677">
        <v>0</v>
      </c>
      <c r="K1558" s="677">
        <v>0</v>
      </c>
      <c r="L1558" s="677">
        <v>0</v>
      </c>
      <c r="M1558" s="677">
        <v>0</v>
      </c>
      <c r="N1558" s="678">
        <v>0</v>
      </c>
      <c r="O1558" s="657"/>
      <c r="P1558" s="658"/>
      <c r="Q1558" s="658"/>
      <c r="R1558" s="658"/>
      <c r="S1558" s="658"/>
      <c r="T1558" s="658"/>
      <c r="U1558" s="658"/>
      <c r="V1558" s="658"/>
      <c r="W1558" s="658"/>
      <c r="X1558" s="658"/>
      <c r="Y1558" s="658"/>
      <c r="Z1558" s="659"/>
      <c r="AA1558" s="679">
        <v>0</v>
      </c>
      <c r="AB1558" s="677">
        <v>0</v>
      </c>
      <c r="AC1558" s="677">
        <v>0</v>
      </c>
      <c r="AD1558" s="658">
        <v>0</v>
      </c>
      <c r="AE1558" s="658">
        <v>0</v>
      </c>
      <c r="AF1558" s="658"/>
      <c r="AG1558" s="658"/>
      <c r="AH1558" s="658"/>
      <c r="AI1558" s="658"/>
      <c r="AJ1558" s="658"/>
      <c r="AK1558" s="658"/>
      <c r="AL1558" s="658"/>
      <c r="AM1558" s="658"/>
      <c r="AN1558" s="658">
        <v>0</v>
      </c>
      <c r="AO1558" s="658">
        <v>0</v>
      </c>
      <c r="AP1558" s="658">
        <v>0</v>
      </c>
      <c r="AQ1558" s="658">
        <v>0</v>
      </c>
      <c r="AR1558" s="658">
        <v>0</v>
      </c>
      <c r="AS1558" s="658">
        <v>0</v>
      </c>
      <c r="AT1558" s="658">
        <v>0</v>
      </c>
      <c r="AU1558" s="658">
        <v>0</v>
      </c>
      <c r="AV1558" s="676"/>
      <c r="AW1558" s="677"/>
      <c r="AX1558" s="677"/>
      <c r="AY1558" s="677"/>
      <c r="AZ1558" s="677"/>
      <c r="BA1558" s="677"/>
      <c r="BB1558" s="677"/>
      <c r="BC1558" s="677"/>
      <c r="BD1558" s="677"/>
      <c r="BE1558" s="678">
        <v>0</v>
      </c>
      <c r="BF1558" s="417"/>
      <c r="BG1558" s="408"/>
      <c r="BH1558" s="408"/>
      <c r="BI1558" s="408"/>
      <c r="BJ1558" s="408"/>
      <c r="BK1558" s="408"/>
    </row>
    <row r="1559" spans="1:63" s="390" customFormat="1" ht="12.75">
      <c r="A1559" s="410"/>
      <c r="B1559" s="360" t="s">
        <v>375</v>
      </c>
      <c r="C1559" s="676">
        <v>0</v>
      </c>
      <c r="D1559" s="677">
        <v>0</v>
      </c>
      <c r="E1559" s="677">
        <v>0</v>
      </c>
      <c r="F1559" s="677">
        <v>0</v>
      </c>
      <c r="G1559" s="677">
        <v>0</v>
      </c>
      <c r="H1559" s="677">
        <v>0</v>
      </c>
      <c r="I1559" s="677">
        <v>0</v>
      </c>
      <c r="J1559" s="677">
        <v>0</v>
      </c>
      <c r="K1559" s="677">
        <v>0</v>
      </c>
      <c r="L1559" s="677">
        <v>0</v>
      </c>
      <c r="M1559" s="677">
        <v>0</v>
      </c>
      <c r="N1559" s="678">
        <v>0</v>
      </c>
      <c r="O1559" s="657"/>
      <c r="P1559" s="658"/>
      <c r="Q1559" s="658"/>
      <c r="R1559" s="658"/>
      <c r="S1559" s="658"/>
      <c r="T1559" s="658"/>
      <c r="U1559" s="658"/>
      <c r="V1559" s="658"/>
      <c r="W1559" s="658"/>
      <c r="X1559" s="658"/>
      <c r="Y1559" s="658"/>
      <c r="Z1559" s="659"/>
      <c r="AA1559" s="679">
        <v>0</v>
      </c>
      <c r="AB1559" s="677">
        <v>0</v>
      </c>
      <c r="AC1559" s="677">
        <v>0</v>
      </c>
      <c r="AD1559" s="658">
        <v>0</v>
      </c>
      <c r="AE1559" s="658">
        <v>0</v>
      </c>
      <c r="AF1559" s="658"/>
      <c r="AG1559" s="658"/>
      <c r="AH1559" s="658"/>
      <c r="AI1559" s="658"/>
      <c r="AJ1559" s="658"/>
      <c r="AK1559" s="658"/>
      <c r="AL1559" s="658"/>
      <c r="AM1559" s="658"/>
      <c r="AN1559" s="658">
        <v>0</v>
      </c>
      <c r="AO1559" s="658">
        <v>0</v>
      </c>
      <c r="AP1559" s="658">
        <v>0</v>
      </c>
      <c r="AQ1559" s="658">
        <v>0</v>
      </c>
      <c r="AR1559" s="658">
        <v>0</v>
      </c>
      <c r="AS1559" s="658">
        <v>0</v>
      </c>
      <c r="AT1559" s="658">
        <v>0</v>
      </c>
      <c r="AU1559" s="658">
        <v>0</v>
      </c>
      <c r="AV1559" s="676"/>
      <c r="AW1559" s="677"/>
      <c r="AX1559" s="677"/>
      <c r="AY1559" s="677"/>
      <c r="AZ1559" s="677"/>
      <c r="BA1559" s="677"/>
      <c r="BB1559" s="677"/>
      <c r="BC1559" s="677"/>
      <c r="BD1559" s="677"/>
      <c r="BE1559" s="678">
        <v>0</v>
      </c>
      <c r="BF1559" s="417"/>
      <c r="BG1559" s="408"/>
      <c r="BH1559" s="408"/>
      <c r="BI1559" s="408"/>
      <c r="BJ1559" s="408"/>
      <c r="BK1559" s="408"/>
    </row>
    <row r="1560" spans="1:63" s="390" customFormat="1" ht="12.75">
      <c r="A1560" s="410"/>
      <c r="B1560" s="360" t="s">
        <v>376</v>
      </c>
      <c r="C1560" s="676">
        <v>0</v>
      </c>
      <c r="D1560" s="677">
        <v>0</v>
      </c>
      <c r="E1560" s="677">
        <v>0</v>
      </c>
      <c r="F1560" s="677">
        <v>0.75</v>
      </c>
      <c r="G1560" s="677">
        <v>0</v>
      </c>
      <c r="H1560" s="677">
        <v>0</v>
      </c>
      <c r="I1560" s="677">
        <v>0</v>
      </c>
      <c r="J1560" s="677">
        <v>0</v>
      </c>
      <c r="K1560" s="677">
        <v>0</v>
      </c>
      <c r="L1560" s="677">
        <v>0</v>
      </c>
      <c r="M1560" s="677">
        <v>0</v>
      </c>
      <c r="N1560" s="678">
        <v>0.75</v>
      </c>
      <c r="O1560" s="657"/>
      <c r="P1560" s="658"/>
      <c r="Q1560" s="658"/>
      <c r="R1560" s="658"/>
      <c r="S1560" s="658"/>
      <c r="T1560" s="658"/>
      <c r="U1560" s="658"/>
      <c r="V1560" s="658"/>
      <c r="W1560" s="658"/>
      <c r="X1560" s="658"/>
      <c r="Y1560" s="658"/>
      <c r="Z1560" s="659"/>
      <c r="AA1560" s="679">
        <v>16.159402740000001</v>
      </c>
      <c r="AB1560" s="677">
        <v>0</v>
      </c>
      <c r="AC1560" s="677">
        <v>0</v>
      </c>
      <c r="AD1560" s="658">
        <v>0</v>
      </c>
      <c r="AE1560" s="658">
        <v>0.75</v>
      </c>
      <c r="AF1560" s="658"/>
      <c r="AG1560" s="658"/>
      <c r="AH1560" s="658"/>
      <c r="AI1560" s="658"/>
      <c r="AJ1560" s="658"/>
      <c r="AK1560" s="658"/>
      <c r="AL1560" s="658"/>
      <c r="AM1560" s="658">
        <v>0.75</v>
      </c>
      <c r="AN1560" s="658">
        <v>0</v>
      </c>
      <c r="AO1560" s="658">
        <v>0</v>
      </c>
      <c r="AP1560" s="658">
        <v>0</v>
      </c>
      <c r="AQ1560" s="658">
        <v>0</v>
      </c>
      <c r="AR1560" s="658">
        <v>0</v>
      </c>
      <c r="AS1560" s="658">
        <v>0</v>
      </c>
      <c r="AT1560" s="658">
        <v>0</v>
      </c>
      <c r="AU1560" s="658">
        <v>0.75</v>
      </c>
      <c r="AV1560" s="676"/>
      <c r="AW1560" s="677"/>
      <c r="AX1560" s="677"/>
      <c r="AY1560" s="677"/>
      <c r="AZ1560" s="677"/>
      <c r="BA1560" s="677"/>
      <c r="BB1560" s="677">
        <v>16.159402740000001</v>
      </c>
      <c r="BC1560" s="677"/>
      <c r="BD1560" s="677"/>
      <c r="BE1560" s="678">
        <v>16.159402740000001</v>
      </c>
      <c r="BF1560" s="417"/>
      <c r="BG1560" s="408"/>
      <c r="BH1560" s="408"/>
      <c r="BI1560" s="408"/>
      <c r="BJ1560" s="408"/>
      <c r="BK1560" s="408"/>
    </row>
    <row r="1561" spans="1:63" s="390" customFormat="1" ht="12.75">
      <c r="A1561" s="410"/>
      <c r="B1561" s="360" t="s">
        <v>377</v>
      </c>
      <c r="C1561" s="676">
        <v>0</v>
      </c>
      <c r="D1561" s="677">
        <v>0</v>
      </c>
      <c r="E1561" s="677">
        <v>0</v>
      </c>
      <c r="F1561" s="677">
        <v>0</v>
      </c>
      <c r="G1561" s="677">
        <v>0</v>
      </c>
      <c r="H1561" s="677">
        <v>0</v>
      </c>
      <c r="I1561" s="677">
        <v>0</v>
      </c>
      <c r="J1561" s="677">
        <v>0</v>
      </c>
      <c r="K1561" s="677">
        <v>0</v>
      </c>
      <c r="L1561" s="677">
        <v>0</v>
      </c>
      <c r="M1561" s="677">
        <v>0</v>
      </c>
      <c r="N1561" s="678">
        <v>0</v>
      </c>
      <c r="O1561" s="657"/>
      <c r="P1561" s="658"/>
      <c r="Q1561" s="658"/>
      <c r="R1561" s="658"/>
      <c r="S1561" s="658"/>
      <c r="T1561" s="658"/>
      <c r="U1561" s="658"/>
      <c r="V1561" s="658"/>
      <c r="W1561" s="658"/>
      <c r="X1561" s="658"/>
      <c r="Y1561" s="658"/>
      <c r="Z1561" s="659"/>
      <c r="AA1561" s="679">
        <v>0</v>
      </c>
      <c r="AB1561" s="677">
        <v>0</v>
      </c>
      <c r="AC1561" s="677">
        <v>0</v>
      </c>
      <c r="AD1561" s="658">
        <v>0</v>
      </c>
      <c r="AE1561" s="658">
        <v>0</v>
      </c>
      <c r="AF1561" s="658"/>
      <c r="AG1561" s="658"/>
      <c r="AH1561" s="658"/>
      <c r="AI1561" s="658"/>
      <c r="AJ1561" s="658"/>
      <c r="AK1561" s="658"/>
      <c r="AL1561" s="658"/>
      <c r="AM1561" s="658"/>
      <c r="AN1561" s="658">
        <v>0</v>
      </c>
      <c r="AO1561" s="658">
        <v>0</v>
      </c>
      <c r="AP1561" s="658">
        <v>0</v>
      </c>
      <c r="AQ1561" s="658">
        <v>0</v>
      </c>
      <c r="AR1561" s="658">
        <v>0</v>
      </c>
      <c r="AS1561" s="658">
        <v>0</v>
      </c>
      <c r="AT1561" s="658">
        <v>0</v>
      </c>
      <c r="AU1561" s="658">
        <v>0</v>
      </c>
      <c r="AV1561" s="676"/>
      <c r="AW1561" s="677"/>
      <c r="AX1561" s="677"/>
      <c r="AY1561" s="677"/>
      <c r="AZ1561" s="677"/>
      <c r="BA1561" s="677"/>
      <c r="BB1561" s="677"/>
      <c r="BC1561" s="677"/>
      <c r="BD1561" s="677"/>
      <c r="BE1561" s="678">
        <v>0</v>
      </c>
      <c r="BF1561" s="417"/>
      <c r="BG1561" s="408"/>
      <c r="BH1561" s="408"/>
      <c r="BI1561" s="408"/>
      <c r="BJ1561" s="408"/>
      <c r="BK1561" s="408"/>
    </row>
    <row r="1562" spans="1:63" s="390" customFormat="1" ht="12.75">
      <c r="A1562" s="410"/>
      <c r="B1562" s="360" t="s">
        <v>67</v>
      </c>
      <c r="C1562" s="676">
        <v>0</v>
      </c>
      <c r="D1562" s="677">
        <v>0</v>
      </c>
      <c r="E1562" s="677">
        <v>0</v>
      </c>
      <c r="F1562" s="677">
        <v>0</v>
      </c>
      <c r="G1562" s="677">
        <v>0</v>
      </c>
      <c r="H1562" s="677">
        <v>0</v>
      </c>
      <c r="I1562" s="677">
        <v>0</v>
      </c>
      <c r="J1562" s="677">
        <v>0</v>
      </c>
      <c r="K1562" s="677">
        <v>0</v>
      </c>
      <c r="L1562" s="677">
        <v>0</v>
      </c>
      <c r="M1562" s="677">
        <v>0</v>
      </c>
      <c r="N1562" s="678">
        <v>0</v>
      </c>
      <c r="O1562" s="657"/>
      <c r="P1562" s="658"/>
      <c r="Q1562" s="658"/>
      <c r="R1562" s="658"/>
      <c r="S1562" s="658"/>
      <c r="T1562" s="658"/>
      <c r="U1562" s="658"/>
      <c r="V1562" s="658"/>
      <c r="W1562" s="658"/>
      <c r="X1562" s="658"/>
      <c r="Y1562" s="658"/>
      <c r="Z1562" s="659"/>
      <c r="AA1562" s="679">
        <v>0</v>
      </c>
      <c r="AB1562" s="677">
        <v>0</v>
      </c>
      <c r="AC1562" s="677">
        <v>0</v>
      </c>
      <c r="AD1562" s="658">
        <v>0</v>
      </c>
      <c r="AE1562" s="658">
        <v>0</v>
      </c>
      <c r="AF1562" s="658"/>
      <c r="AG1562" s="658"/>
      <c r="AH1562" s="658"/>
      <c r="AI1562" s="658"/>
      <c r="AJ1562" s="658"/>
      <c r="AK1562" s="658"/>
      <c r="AL1562" s="658"/>
      <c r="AM1562" s="658"/>
      <c r="AN1562" s="658">
        <v>0</v>
      </c>
      <c r="AO1562" s="658">
        <v>0</v>
      </c>
      <c r="AP1562" s="658">
        <v>0</v>
      </c>
      <c r="AQ1562" s="658">
        <v>0</v>
      </c>
      <c r="AR1562" s="658">
        <v>0</v>
      </c>
      <c r="AS1562" s="658">
        <v>0</v>
      </c>
      <c r="AT1562" s="658">
        <v>0</v>
      </c>
      <c r="AU1562" s="658">
        <v>0</v>
      </c>
      <c r="AV1562" s="676"/>
      <c r="AW1562" s="677"/>
      <c r="AX1562" s="677"/>
      <c r="AY1562" s="677"/>
      <c r="AZ1562" s="677"/>
      <c r="BA1562" s="677"/>
      <c r="BB1562" s="677"/>
      <c r="BC1562" s="677"/>
      <c r="BD1562" s="677"/>
      <c r="BE1562" s="678">
        <v>0</v>
      </c>
      <c r="BF1562" s="417"/>
      <c r="BG1562" s="408"/>
      <c r="BH1562" s="408"/>
      <c r="BI1562" s="408"/>
      <c r="BJ1562" s="408"/>
      <c r="BK1562" s="408"/>
    </row>
    <row r="1563" spans="1:63" s="416" customFormat="1" ht="25.5">
      <c r="A1563" s="411">
        <v>64</v>
      </c>
      <c r="B1563" s="695" t="s">
        <v>280</v>
      </c>
      <c r="C1563" s="657">
        <v>0</v>
      </c>
      <c r="D1563" s="658">
        <v>0</v>
      </c>
      <c r="E1563" s="658">
        <v>0</v>
      </c>
      <c r="F1563" s="658">
        <v>0</v>
      </c>
      <c r="G1563" s="658">
        <v>0</v>
      </c>
      <c r="H1563" s="658">
        <v>0</v>
      </c>
      <c r="I1563" s="658">
        <v>0</v>
      </c>
      <c r="J1563" s="658">
        <v>0</v>
      </c>
      <c r="K1563" s="658">
        <v>0</v>
      </c>
      <c r="L1563" s="658">
        <v>0</v>
      </c>
      <c r="M1563" s="658">
        <v>0</v>
      </c>
      <c r="N1563" s="659">
        <v>0</v>
      </c>
      <c r="O1563" s="689">
        <v>0</v>
      </c>
      <c r="P1563" s="690">
        <v>0</v>
      </c>
      <c r="Q1563" s="690">
        <v>0</v>
      </c>
      <c r="R1563" s="690">
        <v>0</v>
      </c>
      <c r="S1563" s="690">
        <v>0</v>
      </c>
      <c r="T1563" s="690">
        <v>0</v>
      </c>
      <c r="U1563" s="690">
        <v>0</v>
      </c>
      <c r="V1563" s="690">
        <v>0</v>
      </c>
      <c r="W1563" s="690">
        <v>0</v>
      </c>
      <c r="X1563" s="690">
        <v>0</v>
      </c>
      <c r="Y1563" s="690">
        <v>0</v>
      </c>
      <c r="Z1563" s="691">
        <v>0</v>
      </c>
      <c r="AA1563" s="660">
        <v>7.2500000099999999</v>
      </c>
      <c r="AB1563" s="677">
        <v>0</v>
      </c>
      <c r="AC1563" s="677">
        <v>0</v>
      </c>
      <c r="AD1563" s="690">
        <v>0</v>
      </c>
      <c r="AE1563" s="690">
        <v>0</v>
      </c>
      <c r="AF1563" s="690"/>
      <c r="AG1563" s="690"/>
      <c r="AH1563" s="690"/>
      <c r="AI1563" s="690"/>
      <c r="AJ1563" s="690"/>
      <c r="AK1563" s="690"/>
      <c r="AL1563" s="690"/>
      <c r="AM1563" s="690"/>
      <c r="AN1563" s="690">
        <v>0</v>
      </c>
      <c r="AO1563" s="690">
        <v>0</v>
      </c>
      <c r="AP1563" s="690">
        <v>0</v>
      </c>
      <c r="AQ1563" s="690">
        <v>0</v>
      </c>
      <c r="AR1563" s="690">
        <v>0</v>
      </c>
      <c r="AS1563" s="690">
        <v>0</v>
      </c>
      <c r="AT1563" s="690">
        <v>0</v>
      </c>
      <c r="AU1563" s="690">
        <v>0</v>
      </c>
      <c r="AV1563" s="657">
        <v>0</v>
      </c>
      <c r="AW1563" s="658">
        <v>0</v>
      </c>
      <c r="AX1563" s="658"/>
      <c r="AY1563" s="658"/>
      <c r="AZ1563" s="658"/>
      <c r="BA1563" s="658"/>
      <c r="BB1563" s="658"/>
      <c r="BC1563" s="658"/>
      <c r="BD1563" s="658"/>
      <c r="BE1563" s="673">
        <v>0</v>
      </c>
      <c r="BF1563" s="419"/>
    </row>
    <row r="1564" spans="1:63" s="390" customFormat="1" ht="12.75">
      <c r="A1564" s="410"/>
      <c r="B1564" s="360" t="s">
        <v>361</v>
      </c>
      <c r="C1564" s="676">
        <v>0</v>
      </c>
      <c r="D1564" s="677">
        <v>0</v>
      </c>
      <c r="E1564" s="677">
        <v>0</v>
      </c>
      <c r="F1564" s="677">
        <v>0</v>
      </c>
      <c r="G1564" s="677">
        <v>0</v>
      </c>
      <c r="H1564" s="677">
        <v>0</v>
      </c>
      <c r="I1564" s="677">
        <v>0</v>
      </c>
      <c r="J1564" s="677">
        <v>0</v>
      </c>
      <c r="K1564" s="677">
        <v>0</v>
      </c>
      <c r="L1564" s="677">
        <v>0</v>
      </c>
      <c r="M1564" s="677">
        <v>0</v>
      </c>
      <c r="N1564" s="678">
        <v>0</v>
      </c>
      <c r="O1564" s="657">
        <v>0</v>
      </c>
      <c r="P1564" s="658">
        <v>0</v>
      </c>
      <c r="Q1564" s="658">
        <v>0</v>
      </c>
      <c r="R1564" s="658">
        <v>0</v>
      </c>
      <c r="S1564" s="658">
        <v>0</v>
      </c>
      <c r="T1564" s="658">
        <v>0</v>
      </c>
      <c r="U1564" s="658">
        <v>0</v>
      </c>
      <c r="V1564" s="658">
        <v>0</v>
      </c>
      <c r="W1564" s="658">
        <v>0</v>
      </c>
      <c r="X1564" s="658">
        <v>0</v>
      </c>
      <c r="Y1564" s="658">
        <v>0</v>
      </c>
      <c r="Z1564" s="659">
        <v>0</v>
      </c>
      <c r="AA1564" s="692">
        <v>7.2500000099999999</v>
      </c>
      <c r="AB1564" s="677">
        <v>0</v>
      </c>
      <c r="AC1564" s="677">
        <v>0</v>
      </c>
      <c r="AD1564" s="658">
        <v>0</v>
      </c>
      <c r="AE1564" s="658">
        <v>0</v>
      </c>
      <c r="AF1564" s="658"/>
      <c r="AG1564" s="658"/>
      <c r="AH1564" s="658"/>
      <c r="AI1564" s="658"/>
      <c r="AJ1564" s="658"/>
      <c r="AK1564" s="658"/>
      <c r="AL1564" s="658"/>
      <c r="AM1564" s="658"/>
      <c r="AN1564" s="658">
        <v>0</v>
      </c>
      <c r="AO1564" s="658">
        <v>0</v>
      </c>
      <c r="AP1564" s="658">
        <v>0</v>
      </c>
      <c r="AQ1564" s="658">
        <v>0</v>
      </c>
      <c r="AR1564" s="658">
        <v>0</v>
      </c>
      <c r="AS1564" s="658">
        <v>0</v>
      </c>
      <c r="AT1564" s="658">
        <v>0</v>
      </c>
      <c r="AU1564" s="658">
        <v>0</v>
      </c>
      <c r="AV1564" s="657">
        <v>0</v>
      </c>
      <c r="AW1564" s="658">
        <v>0</v>
      </c>
      <c r="AX1564" s="658">
        <v>0</v>
      </c>
      <c r="AY1564" s="658">
        <v>0</v>
      </c>
      <c r="AZ1564" s="658">
        <v>0</v>
      </c>
      <c r="BA1564" s="658">
        <v>0</v>
      </c>
      <c r="BB1564" s="658">
        <v>0</v>
      </c>
      <c r="BC1564" s="658">
        <v>0</v>
      </c>
      <c r="BD1564" s="658">
        <v>0</v>
      </c>
      <c r="BE1564" s="678">
        <v>0</v>
      </c>
      <c r="BF1564" s="417"/>
      <c r="BG1564" s="408"/>
      <c r="BH1564" s="408"/>
      <c r="BI1564" s="408"/>
      <c r="BJ1564" s="408"/>
      <c r="BK1564" s="408"/>
    </row>
    <row r="1565" spans="1:63" s="390" customFormat="1" ht="12.75">
      <c r="A1565" s="410"/>
      <c r="B1565" s="360" t="s">
        <v>362</v>
      </c>
      <c r="C1565" s="676">
        <v>0</v>
      </c>
      <c r="D1565" s="677">
        <v>0</v>
      </c>
      <c r="E1565" s="677">
        <v>0</v>
      </c>
      <c r="F1565" s="677">
        <v>0</v>
      </c>
      <c r="G1565" s="677">
        <v>0</v>
      </c>
      <c r="H1565" s="677">
        <v>0</v>
      </c>
      <c r="I1565" s="677">
        <v>0</v>
      </c>
      <c r="J1565" s="677">
        <v>0</v>
      </c>
      <c r="K1565" s="677">
        <v>0</v>
      </c>
      <c r="L1565" s="677">
        <v>0</v>
      </c>
      <c r="M1565" s="677">
        <v>0</v>
      </c>
      <c r="N1565" s="678">
        <v>0</v>
      </c>
      <c r="O1565" s="657">
        <v>0</v>
      </c>
      <c r="P1565" s="658">
        <v>0</v>
      </c>
      <c r="Q1565" s="658">
        <v>0</v>
      </c>
      <c r="R1565" s="658">
        <v>0</v>
      </c>
      <c r="S1565" s="658">
        <v>0</v>
      </c>
      <c r="T1565" s="658">
        <v>0</v>
      </c>
      <c r="U1565" s="658">
        <v>0</v>
      </c>
      <c r="V1565" s="658">
        <v>0</v>
      </c>
      <c r="W1565" s="658">
        <v>0</v>
      </c>
      <c r="X1565" s="658">
        <v>0</v>
      </c>
      <c r="Y1565" s="658">
        <v>0</v>
      </c>
      <c r="Z1565" s="659">
        <v>0</v>
      </c>
      <c r="AA1565" s="692">
        <v>4.7133844500000013</v>
      </c>
      <c r="AB1565" s="677">
        <v>0</v>
      </c>
      <c r="AC1565" s="677">
        <v>0</v>
      </c>
      <c r="AD1565" s="658">
        <v>0</v>
      </c>
      <c r="AE1565" s="658">
        <v>0</v>
      </c>
      <c r="AF1565" s="658"/>
      <c r="AG1565" s="658"/>
      <c r="AH1565" s="658"/>
      <c r="AI1565" s="658"/>
      <c r="AJ1565" s="658"/>
      <c r="AK1565" s="658"/>
      <c r="AL1565" s="658"/>
      <c r="AM1565" s="658"/>
      <c r="AN1565" s="658">
        <v>0</v>
      </c>
      <c r="AO1565" s="658">
        <v>0</v>
      </c>
      <c r="AP1565" s="658">
        <v>0</v>
      </c>
      <c r="AQ1565" s="658">
        <v>0</v>
      </c>
      <c r="AR1565" s="658">
        <v>0</v>
      </c>
      <c r="AS1565" s="658">
        <v>0</v>
      </c>
      <c r="AT1565" s="658">
        <v>0</v>
      </c>
      <c r="AU1565" s="658">
        <v>0</v>
      </c>
      <c r="AV1565" s="657">
        <v>0</v>
      </c>
      <c r="AW1565" s="658">
        <v>0</v>
      </c>
      <c r="AX1565" s="658">
        <v>0</v>
      </c>
      <c r="AY1565" s="658">
        <v>0</v>
      </c>
      <c r="AZ1565" s="658">
        <v>0</v>
      </c>
      <c r="BA1565" s="658">
        <v>0</v>
      </c>
      <c r="BB1565" s="658">
        <v>0</v>
      </c>
      <c r="BC1565" s="658">
        <v>0</v>
      </c>
      <c r="BD1565" s="658">
        <v>0</v>
      </c>
      <c r="BE1565" s="678">
        <v>0</v>
      </c>
      <c r="BF1565" s="417"/>
      <c r="BG1565" s="408"/>
      <c r="BH1565" s="408"/>
      <c r="BI1565" s="408"/>
      <c r="BJ1565" s="408"/>
      <c r="BK1565" s="408"/>
    </row>
    <row r="1566" spans="1:63" s="390" customFormat="1" ht="12.75">
      <c r="A1566" s="410"/>
      <c r="B1566" s="360" t="s">
        <v>363</v>
      </c>
      <c r="C1566" s="676">
        <v>0</v>
      </c>
      <c r="D1566" s="677">
        <v>0</v>
      </c>
      <c r="E1566" s="677">
        <v>0</v>
      </c>
      <c r="F1566" s="677">
        <v>0</v>
      </c>
      <c r="G1566" s="677">
        <v>0</v>
      </c>
      <c r="H1566" s="677">
        <v>0</v>
      </c>
      <c r="I1566" s="677">
        <v>0</v>
      </c>
      <c r="J1566" s="677">
        <v>0</v>
      </c>
      <c r="K1566" s="677">
        <v>0</v>
      </c>
      <c r="L1566" s="677">
        <v>0</v>
      </c>
      <c r="M1566" s="677">
        <v>0</v>
      </c>
      <c r="N1566" s="678">
        <v>0</v>
      </c>
      <c r="O1566" s="657">
        <v>0</v>
      </c>
      <c r="P1566" s="658">
        <v>0</v>
      </c>
      <c r="Q1566" s="658">
        <v>0</v>
      </c>
      <c r="R1566" s="658">
        <v>0</v>
      </c>
      <c r="S1566" s="658">
        <v>0</v>
      </c>
      <c r="T1566" s="658">
        <v>0</v>
      </c>
      <c r="U1566" s="658">
        <v>0</v>
      </c>
      <c r="V1566" s="658">
        <v>0</v>
      </c>
      <c r="W1566" s="658">
        <v>0</v>
      </c>
      <c r="X1566" s="658">
        <v>0</v>
      </c>
      <c r="Y1566" s="658">
        <v>0</v>
      </c>
      <c r="Z1566" s="659">
        <v>0</v>
      </c>
      <c r="AA1566" s="692">
        <v>4.2060506300000009</v>
      </c>
      <c r="AB1566" s="677">
        <v>0</v>
      </c>
      <c r="AC1566" s="677">
        <v>0</v>
      </c>
      <c r="AD1566" s="658">
        <v>0</v>
      </c>
      <c r="AE1566" s="658">
        <v>0</v>
      </c>
      <c r="AF1566" s="658"/>
      <c r="AG1566" s="658"/>
      <c r="AH1566" s="658"/>
      <c r="AI1566" s="658"/>
      <c r="AJ1566" s="658"/>
      <c r="AK1566" s="658"/>
      <c r="AL1566" s="658"/>
      <c r="AM1566" s="658"/>
      <c r="AN1566" s="658">
        <v>0</v>
      </c>
      <c r="AO1566" s="658">
        <v>0</v>
      </c>
      <c r="AP1566" s="658">
        <v>0</v>
      </c>
      <c r="AQ1566" s="658">
        <v>0</v>
      </c>
      <c r="AR1566" s="658">
        <v>0</v>
      </c>
      <c r="AS1566" s="658">
        <v>0</v>
      </c>
      <c r="AT1566" s="658">
        <v>0</v>
      </c>
      <c r="AU1566" s="658">
        <v>0</v>
      </c>
      <c r="AV1566" s="657">
        <v>0</v>
      </c>
      <c r="AW1566" s="658">
        <v>0</v>
      </c>
      <c r="AX1566" s="658">
        <v>0</v>
      </c>
      <c r="AY1566" s="658">
        <v>0</v>
      </c>
      <c r="AZ1566" s="658">
        <v>0</v>
      </c>
      <c r="BA1566" s="658">
        <v>0</v>
      </c>
      <c r="BB1566" s="658">
        <v>0</v>
      </c>
      <c r="BC1566" s="658">
        <v>0</v>
      </c>
      <c r="BD1566" s="658">
        <v>0</v>
      </c>
      <c r="BE1566" s="678">
        <v>0</v>
      </c>
      <c r="BF1566" s="417"/>
      <c r="BG1566" s="408"/>
      <c r="BH1566" s="408"/>
      <c r="BI1566" s="408"/>
      <c r="BJ1566" s="408"/>
      <c r="BK1566" s="408"/>
    </row>
    <row r="1567" spans="1:63" s="390" customFormat="1" ht="12.75">
      <c r="A1567" s="410"/>
      <c r="B1567" s="360" t="s">
        <v>364</v>
      </c>
      <c r="C1567" s="676">
        <v>0</v>
      </c>
      <c r="D1567" s="677">
        <v>0</v>
      </c>
      <c r="E1567" s="677">
        <v>0</v>
      </c>
      <c r="F1567" s="677">
        <v>0</v>
      </c>
      <c r="G1567" s="677">
        <v>0</v>
      </c>
      <c r="H1567" s="677">
        <v>0</v>
      </c>
      <c r="I1567" s="677">
        <v>0</v>
      </c>
      <c r="J1567" s="677">
        <v>0</v>
      </c>
      <c r="K1567" s="677">
        <v>0</v>
      </c>
      <c r="L1567" s="677">
        <v>0</v>
      </c>
      <c r="M1567" s="677">
        <v>0</v>
      </c>
      <c r="N1567" s="678">
        <v>0</v>
      </c>
      <c r="O1567" s="657"/>
      <c r="P1567" s="658"/>
      <c r="Q1567" s="658"/>
      <c r="R1567" s="658"/>
      <c r="S1567" s="658"/>
      <c r="T1567" s="658"/>
      <c r="U1567" s="658"/>
      <c r="V1567" s="658"/>
      <c r="W1567" s="658"/>
      <c r="X1567" s="658"/>
      <c r="Y1567" s="658"/>
      <c r="Z1567" s="659"/>
      <c r="AA1567" s="696"/>
      <c r="AB1567" s="677">
        <v>0</v>
      </c>
      <c r="AC1567" s="677">
        <v>0</v>
      </c>
      <c r="AD1567" s="658">
        <v>0</v>
      </c>
      <c r="AE1567" s="658">
        <v>0</v>
      </c>
      <c r="AF1567" s="658"/>
      <c r="AG1567" s="658"/>
      <c r="AH1567" s="658"/>
      <c r="AI1567" s="658"/>
      <c r="AJ1567" s="658"/>
      <c r="AK1567" s="658"/>
      <c r="AL1567" s="658"/>
      <c r="AM1567" s="658"/>
      <c r="AN1567" s="658">
        <v>0</v>
      </c>
      <c r="AO1567" s="658">
        <v>0</v>
      </c>
      <c r="AP1567" s="658">
        <v>0</v>
      </c>
      <c r="AQ1567" s="658">
        <v>0</v>
      </c>
      <c r="AR1567" s="658">
        <v>0</v>
      </c>
      <c r="AS1567" s="658">
        <v>0</v>
      </c>
      <c r="AT1567" s="658">
        <v>0</v>
      </c>
      <c r="AU1567" s="658">
        <v>0</v>
      </c>
      <c r="AV1567" s="657"/>
      <c r="AW1567" s="658"/>
      <c r="AX1567" s="658"/>
      <c r="AY1567" s="658"/>
      <c r="AZ1567" s="658"/>
      <c r="BA1567" s="658"/>
      <c r="BB1567" s="658"/>
      <c r="BC1567" s="658"/>
      <c r="BD1567" s="658"/>
      <c r="BE1567" s="678">
        <v>0</v>
      </c>
      <c r="BF1567" s="417"/>
      <c r="BG1567" s="408"/>
      <c r="BH1567" s="408"/>
      <c r="BI1567" s="408"/>
      <c r="BJ1567" s="408"/>
      <c r="BK1567" s="408"/>
    </row>
    <row r="1568" spans="1:63" s="390" customFormat="1" ht="12.75">
      <c r="A1568" s="410"/>
      <c r="B1568" s="360" t="s">
        <v>365</v>
      </c>
      <c r="C1568" s="676">
        <v>0</v>
      </c>
      <c r="D1568" s="677">
        <v>0</v>
      </c>
      <c r="E1568" s="677">
        <v>0</v>
      </c>
      <c r="F1568" s="677">
        <v>0</v>
      </c>
      <c r="G1568" s="677">
        <v>0</v>
      </c>
      <c r="H1568" s="677">
        <v>0</v>
      </c>
      <c r="I1568" s="677">
        <v>0</v>
      </c>
      <c r="J1568" s="677">
        <v>0</v>
      </c>
      <c r="K1568" s="677">
        <v>0</v>
      </c>
      <c r="L1568" s="677">
        <v>0</v>
      </c>
      <c r="M1568" s="677">
        <v>0</v>
      </c>
      <c r="N1568" s="678">
        <v>0</v>
      </c>
      <c r="O1568" s="657"/>
      <c r="P1568" s="658"/>
      <c r="Q1568" s="658"/>
      <c r="R1568" s="658"/>
      <c r="S1568" s="658"/>
      <c r="T1568" s="658"/>
      <c r="U1568" s="658"/>
      <c r="V1568" s="658"/>
      <c r="W1568" s="658"/>
      <c r="X1568" s="658"/>
      <c r="Y1568" s="658"/>
      <c r="Z1568" s="659"/>
      <c r="AA1568" s="696"/>
      <c r="AB1568" s="677">
        <v>0</v>
      </c>
      <c r="AC1568" s="677">
        <v>0</v>
      </c>
      <c r="AD1568" s="658">
        <v>0</v>
      </c>
      <c r="AE1568" s="658">
        <v>0</v>
      </c>
      <c r="AF1568" s="658"/>
      <c r="AG1568" s="658"/>
      <c r="AH1568" s="658"/>
      <c r="AI1568" s="658"/>
      <c r="AJ1568" s="658"/>
      <c r="AK1568" s="658"/>
      <c r="AL1568" s="658"/>
      <c r="AM1568" s="658"/>
      <c r="AN1568" s="658">
        <v>0</v>
      </c>
      <c r="AO1568" s="658">
        <v>0</v>
      </c>
      <c r="AP1568" s="658">
        <v>0</v>
      </c>
      <c r="AQ1568" s="658">
        <v>0</v>
      </c>
      <c r="AR1568" s="658">
        <v>0</v>
      </c>
      <c r="AS1568" s="658">
        <v>0</v>
      </c>
      <c r="AT1568" s="658">
        <v>0</v>
      </c>
      <c r="AU1568" s="658">
        <v>0</v>
      </c>
      <c r="AV1568" s="657"/>
      <c r="AW1568" s="658"/>
      <c r="AX1568" s="658"/>
      <c r="AY1568" s="658"/>
      <c r="AZ1568" s="658"/>
      <c r="BA1568" s="658"/>
      <c r="BB1568" s="658"/>
      <c r="BC1568" s="658"/>
      <c r="BD1568" s="658"/>
      <c r="BE1568" s="678">
        <v>0</v>
      </c>
      <c r="BF1568" s="417"/>
      <c r="BG1568" s="408"/>
      <c r="BH1568" s="408"/>
      <c r="BI1568" s="408"/>
      <c r="BJ1568" s="408"/>
      <c r="BK1568" s="408"/>
    </row>
    <row r="1569" spans="1:63" s="390" customFormat="1" ht="12.75">
      <c r="A1569" s="410"/>
      <c r="B1569" s="360" t="s">
        <v>366</v>
      </c>
      <c r="C1569" s="676">
        <v>0</v>
      </c>
      <c r="D1569" s="677">
        <v>0</v>
      </c>
      <c r="E1569" s="677">
        <v>0</v>
      </c>
      <c r="F1569" s="677">
        <v>0</v>
      </c>
      <c r="G1569" s="677">
        <v>0</v>
      </c>
      <c r="H1569" s="677">
        <v>0</v>
      </c>
      <c r="I1569" s="677">
        <v>0</v>
      </c>
      <c r="J1569" s="677">
        <v>0</v>
      </c>
      <c r="K1569" s="677">
        <v>0</v>
      </c>
      <c r="L1569" s="677">
        <v>0</v>
      </c>
      <c r="M1569" s="677">
        <v>0</v>
      </c>
      <c r="N1569" s="678">
        <v>0</v>
      </c>
      <c r="O1569" s="657"/>
      <c r="P1569" s="658"/>
      <c r="Q1569" s="658"/>
      <c r="R1569" s="658"/>
      <c r="S1569" s="658"/>
      <c r="T1569" s="658"/>
      <c r="U1569" s="658"/>
      <c r="V1569" s="658"/>
      <c r="W1569" s="658"/>
      <c r="X1569" s="658"/>
      <c r="Y1569" s="658"/>
      <c r="Z1569" s="659"/>
      <c r="AA1569" s="696">
        <v>4.2060506300000009</v>
      </c>
      <c r="AB1569" s="677">
        <v>0</v>
      </c>
      <c r="AC1569" s="677">
        <v>0</v>
      </c>
      <c r="AD1569" s="658">
        <v>0</v>
      </c>
      <c r="AE1569" s="658">
        <v>0</v>
      </c>
      <c r="AF1569" s="658"/>
      <c r="AG1569" s="658"/>
      <c r="AH1569" s="658"/>
      <c r="AI1569" s="658"/>
      <c r="AJ1569" s="658"/>
      <c r="AK1569" s="658"/>
      <c r="AL1569" s="658"/>
      <c r="AM1569" s="658"/>
      <c r="AN1569" s="658">
        <v>0</v>
      </c>
      <c r="AO1569" s="658">
        <v>0</v>
      </c>
      <c r="AP1569" s="658">
        <v>0</v>
      </c>
      <c r="AQ1569" s="658">
        <v>0</v>
      </c>
      <c r="AR1569" s="658">
        <v>0</v>
      </c>
      <c r="AS1569" s="658">
        <v>0</v>
      </c>
      <c r="AT1569" s="658">
        <v>0</v>
      </c>
      <c r="AU1569" s="658">
        <v>0</v>
      </c>
      <c r="AV1569" s="657"/>
      <c r="AW1569" s="658"/>
      <c r="AX1569" s="658"/>
      <c r="AY1569" s="658"/>
      <c r="AZ1569" s="658"/>
      <c r="BA1569" s="658"/>
      <c r="BB1569" s="658"/>
      <c r="BC1569" s="658"/>
      <c r="BD1569" s="658"/>
      <c r="BE1569" s="678">
        <v>0</v>
      </c>
      <c r="BF1569" s="417"/>
      <c r="BG1569" s="408"/>
      <c r="BH1569" s="408"/>
      <c r="BI1569" s="408"/>
      <c r="BJ1569" s="408"/>
      <c r="BK1569" s="408"/>
    </row>
    <row r="1570" spans="1:63" s="390" customFormat="1" ht="12.75">
      <c r="A1570" s="410"/>
      <c r="B1570" s="360" t="s">
        <v>367</v>
      </c>
      <c r="C1570" s="676">
        <v>0</v>
      </c>
      <c r="D1570" s="677">
        <v>0</v>
      </c>
      <c r="E1570" s="677">
        <v>0</v>
      </c>
      <c r="F1570" s="677">
        <v>0</v>
      </c>
      <c r="G1570" s="677">
        <v>0</v>
      </c>
      <c r="H1570" s="677">
        <v>0</v>
      </c>
      <c r="I1570" s="677">
        <v>0</v>
      </c>
      <c r="J1570" s="677">
        <v>0</v>
      </c>
      <c r="K1570" s="677">
        <v>0</v>
      </c>
      <c r="L1570" s="677">
        <v>0</v>
      </c>
      <c r="M1570" s="677">
        <v>0</v>
      </c>
      <c r="N1570" s="678">
        <v>0</v>
      </c>
      <c r="O1570" s="657"/>
      <c r="P1570" s="658"/>
      <c r="Q1570" s="658"/>
      <c r="R1570" s="658"/>
      <c r="S1570" s="658"/>
      <c r="T1570" s="658"/>
      <c r="U1570" s="658"/>
      <c r="V1570" s="658"/>
      <c r="W1570" s="658"/>
      <c r="X1570" s="658"/>
      <c r="Y1570" s="658"/>
      <c r="Z1570" s="659"/>
      <c r="AA1570" s="696"/>
      <c r="AB1570" s="677">
        <v>0</v>
      </c>
      <c r="AC1570" s="677">
        <v>0</v>
      </c>
      <c r="AD1570" s="658">
        <v>0</v>
      </c>
      <c r="AE1570" s="658">
        <v>0</v>
      </c>
      <c r="AF1570" s="658"/>
      <c r="AG1570" s="658"/>
      <c r="AH1570" s="658"/>
      <c r="AI1570" s="658"/>
      <c r="AJ1570" s="658"/>
      <c r="AK1570" s="658"/>
      <c r="AL1570" s="658"/>
      <c r="AM1570" s="658"/>
      <c r="AN1570" s="658">
        <v>0</v>
      </c>
      <c r="AO1570" s="658">
        <v>0</v>
      </c>
      <c r="AP1570" s="658">
        <v>0</v>
      </c>
      <c r="AQ1570" s="658">
        <v>0</v>
      </c>
      <c r="AR1570" s="658">
        <v>0</v>
      </c>
      <c r="AS1570" s="658">
        <v>0</v>
      </c>
      <c r="AT1570" s="658">
        <v>0</v>
      </c>
      <c r="AU1570" s="658">
        <v>0</v>
      </c>
      <c r="AV1570" s="657"/>
      <c r="AW1570" s="658"/>
      <c r="AX1570" s="658"/>
      <c r="AY1570" s="658"/>
      <c r="AZ1570" s="658"/>
      <c r="BA1570" s="658"/>
      <c r="BB1570" s="658"/>
      <c r="BC1570" s="658"/>
      <c r="BD1570" s="658"/>
      <c r="BE1570" s="678">
        <v>0</v>
      </c>
      <c r="BF1570" s="417"/>
      <c r="BG1570" s="408"/>
      <c r="BH1570" s="408"/>
      <c r="BI1570" s="408"/>
      <c r="BJ1570" s="408"/>
      <c r="BK1570" s="408"/>
    </row>
    <row r="1571" spans="1:63" s="390" customFormat="1" ht="12.75">
      <c r="A1571" s="410"/>
      <c r="B1571" s="360" t="s">
        <v>368</v>
      </c>
      <c r="C1571" s="676">
        <v>0</v>
      </c>
      <c r="D1571" s="677">
        <v>0</v>
      </c>
      <c r="E1571" s="677">
        <v>0</v>
      </c>
      <c r="F1571" s="677">
        <v>0</v>
      </c>
      <c r="G1571" s="677">
        <v>0</v>
      </c>
      <c r="H1571" s="677">
        <v>0</v>
      </c>
      <c r="I1571" s="677">
        <v>0</v>
      </c>
      <c r="J1571" s="677">
        <v>0</v>
      </c>
      <c r="K1571" s="677">
        <v>0</v>
      </c>
      <c r="L1571" s="677">
        <v>0</v>
      </c>
      <c r="M1571" s="677">
        <v>0</v>
      </c>
      <c r="N1571" s="678">
        <v>0</v>
      </c>
      <c r="O1571" s="657">
        <v>0</v>
      </c>
      <c r="P1571" s="658">
        <v>0</v>
      </c>
      <c r="Q1571" s="658">
        <v>0</v>
      </c>
      <c r="R1571" s="658">
        <v>0</v>
      </c>
      <c r="S1571" s="658">
        <v>0</v>
      </c>
      <c r="T1571" s="658">
        <v>0</v>
      </c>
      <c r="U1571" s="658">
        <v>0</v>
      </c>
      <c r="V1571" s="658">
        <v>0</v>
      </c>
      <c r="W1571" s="658">
        <v>0</v>
      </c>
      <c r="X1571" s="658">
        <v>0</v>
      </c>
      <c r="Y1571" s="658">
        <v>0</v>
      </c>
      <c r="Z1571" s="659">
        <v>0</v>
      </c>
      <c r="AA1571" s="692">
        <v>0.50733382000000005</v>
      </c>
      <c r="AB1571" s="677">
        <v>0</v>
      </c>
      <c r="AC1571" s="677">
        <v>0</v>
      </c>
      <c r="AD1571" s="658">
        <v>0</v>
      </c>
      <c r="AE1571" s="658">
        <v>0</v>
      </c>
      <c r="AF1571" s="658"/>
      <c r="AG1571" s="658"/>
      <c r="AH1571" s="658"/>
      <c r="AI1571" s="658"/>
      <c r="AJ1571" s="658"/>
      <c r="AK1571" s="658"/>
      <c r="AL1571" s="658"/>
      <c r="AM1571" s="658"/>
      <c r="AN1571" s="658">
        <v>0</v>
      </c>
      <c r="AO1571" s="658">
        <v>0</v>
      </c>
      <c r="AP1571" s="658">
        <v>0</v>
      </c>
      <c r="AQ1571" s="658">
        <v>0</v>
      </c>
      <c r="AR1571" s="658">
        <v>0</v>
      </c>
      <c r="AS1571" s="658">
        <v>0</v>
      </c>
      <c r="AT1571" s="658">
        <v>0</v>
      </c>
      <c r="AU1571" s="658">
        <v>0</v>
      </c>
      <c r="AV1571" s="657">
        <v>0</v>
      </c>
      <c r="AW1571" s="658">
        <v>0</v>
      </c>
      <c r="AX1571" s="658">
        <v>0</v>
      </c>
      <c r="AY1571" s="658">
        <v>0</v>
      </c>
      <c r="AZ1571" s="658">
        <v>0</v>
      </c>
      <c r="BA1571" s="658">
        <v>0</v>
      </c>
      <c r="BB1571" s="658">
        <v>0</v>
      </c>
      <c r="BC1571" s="658">
        <v>0</v>
      </c>
      <c r="BD1571" s="658">
        <v>0</v>
      </c>
      <c r="BE1571" s="678">
        <v>0</v>
      </c>
      <c r="BF1571" s="417"/>
      <c r="BG1571" s="408"/>
      <c r="BH1571" s="408"/>
      <c r="BI1571" s="408"/>
      <c r="BJ1571" s="408"/>
      <c r="BK1571" s="408"/>
    </row>
    <row r="1572" spans="1:63" s="390" customFormat="1" ht="12.75">
      <c r="A1572" s="410"/>
      <c r="B1572" s="360" t="s">
        <v>369</v>
      </c>
      <c r="C1572" s="676">
        <v>0</v>
      </c>
      <c r="D1572" s="677">
        <v>0</v>
      </c>
      <c r="E1572" s="677">
        <v>0</v>
      </c>
      <c r="F1572" s="677">
        <v>0</v>
      </c>
      <c r="G1572" s="677">
        <v>0</v>
      </c>
      <c r="H1572" s="677">
        <v>0</v>
      </c>
      <c r="I1572" s="677">
        <v>0</v>
      </c>
      <c r="J1572" s="677">
        <v>0</v>
      </c>
      <c r="K1572" s="677">
        <v>0</v>
      </c>
      <c r="L1572" s="677">
        <v>0</v>
      </c>
      <c r="M1572" s="677">
        <v>0</v>
      </c>
      <c r="N1572" s="678">
        <v>0</v>
      </c>
      <c r="O1572" s="657"/>
      <c r="P1572" s="658"/>
      <c r="Q1572" s="658"/>
      <c r="R1572" s="658"/>
      <c r="S1572" s="658"/>
      <c r="T1572" s="658"/>
      <c r="U1572" s="658"/>
      <c r="V1572" s="658"/>
      <c r="W1572" s="658"/>
      <c r="X1572" s="658"/>
      <c r="Y1572" s="658"/>
      <c r="Z1572" s="659"/>
      <c r="AA1572" s="696"/>
      <c r="AB1572" s="677">
        <v>0</v>
      </c>
      <c r="AC1572" s="677">
        <v>0</v>
      </c>
      <c r="AD1572" s="658">
        <v>0</v>
      </c>
      <c r="AE1572" s="658">
        <v>0</v>
      </c>
      <c r="AF1572" s="658"/>
      <c r="AG1572" s="658"/>
      <c r="AH1572" s="658"/>
      <c r="AI1572" s="658"/>
      <c r="AJ1572" s="658"/>
      <c r="AK1572" s="658"/>
      <c r="AL1572" s="658"/>
      <c r="AM1572" s="658"/>
      <c r="AN1572" s="658">
        <v>0</v>
      </c>
      <c r="AO1572" s="658">
        <v>0</v>
      </c>
      <c r="AP1572" s="658">
        <v>0</v>
      </c>
      <c r="AQ1572" s="658">
        <v>0</v>
      </c>
      <c r="AR1572" s="658">
        <v>0</v>
      </c>
      <c r="AS1572" s="658">
        <v>0</v>
      </c>
      <c r="AT1572" s="658">
        <v>0</v>
      </c>
      <c r="AU1572" s="658">
        <v>0</v>
      </c>
      <c r="AV1572" s="657"/>
      <c r="AW1572" s="658"/>
      <c r="AX1572" s="658"/>
      <c r="AY1572" s="658"/>
      <c r="AZ1572" s="658"/>
      <c r="BA1572" s="658"/>
      <c r="BB1572" s="658"/>
      <c r="BC1572" s="658"/>
      <c r="BD1572" s="658"/>
      <c r="BE1572" s="678">
        <v>0</v>
      </c>
      <c r="BF1572" s="417"/>
      <c r="BG1572" s="408"/>
      <c r="BH1572" s="408"/>
      <c r="BI1572" s="408"/>
      <c r="BJ1572" s="408"/>
      <c r="BK1572" s="408"/>
    </row>
    <row r="1573" spans="1:63" s="390" customFormat="1" ht="12.75">
      <c r="A1573" s="410"/>
      <c r="B1573" s="360" t="s">
        <v>370</v>
      </c>
      <c r="C1573" s="676">
        <v>0</v>
      </c>
      <c r="D1573" s="677">
        <v>0</v>
      </c>
      <c r="E1573" s="677">
        <v>0</v>
      </c>
      <c r="F1573" s="677">
        <v>0</v>
      </c>
      <c r="G1573" s="677">
        <v>0</v>
      </c>
      <c r="H1573" s="677">
        <v>0</v>
      </c>
      <c r="I1573" s="677">
        <v>0</v>
      </c>
      <c r="J1573" s="677">
        <v>0</v>
      </c>
      <c r="K1573" s="677">
        <v>0</v>
      </c>
      <c r="L1573" s="677">
        <v>0</v>
      </c>
      <c r="M1573" s="677">
        <v>0</v>
      </c>
      <c r="N1573" s="678">
        <v>0</v>
      </c>
      <c r="O1573" s="657"/>
      <c r="P1573" s="658"/>
      <c r="Q1573" s="658"/>
      <c r="R1573" s="658"/>
      <c r="S1573" s="658"/>
      <c r="T1573" s="658"/>
      <c r="U1573" s="658"/>
      <c r="V1573" s="658"/>
      <c r="W1573" s="658"/>
      <c r="X1573" s="658"/>
      <c r="Y1573" s="658"/>
      <c r="Z1573" s="659"/>
      <c r="AA1573" s="696"/>
      <c r="AB1573" s="677">
        <v>0</v>
      </c>
      <c r="AC1573" s="677">
        <v>0</v>
      </c>
      <c r="AD1573" s="658">
        <v>0</v>
      </c>
      <c r="AE1573" s="658">
        <v>0</v>
      </c>
      <c r="AF1573" s="658"/>
      <c r="AG1573" s="658"/>
      <c r="AH1573" s="658"/>
      <c r="AI1573" s="658"/>
      <c r="AJ1573" s="658"/>
      <c r="AK1573" s="658"/>
      <c r="AL1573" s="658"/>
      <c r="AM1573" s="658"/>
      <c r="AN1573" s="658">
        <v>0</v>
      </c>
      <c r="AO1573" s="658">
        <v>0</v>
      </c>
      <c r="AP1573" s="658">
        <v>0</v>
      </c>
      <c r="AQ1573" s="658">
        <v>0</v>
      </c>
      <c r="AR1573" s="658">
        <v>0</v>
      </c>
      <c r="AS1573" s="658">
        <v>0</v>
      </c>
      <c r="AT1573" s="658">
        <v>0</v>
      </c>
      <c r="AU1573" s="658">
        <v>0</v>
      </c>
      <c r="AV1573" s="657"/>
      <c r="AW1573" s="658"/>
      <c r="AX1573" s="658"/>
      <c r="AY1573" s="658"/>
      <c r="AZ1573" s="658"/>
      <c r="BA1573" s="658"/>
      <c r="BB1573" s="658"/>
      <c r="BC1573" s="658"/>
      <c r="BD1573" s="658"/>
      <c r="BE1573" s="678">
        <v>0</v>
      </c>
      <c r="BF1573" s="417"/>
      <c r="BG1573" s="408"/>
      <c r="BH1573" s="408"/>
      <c r="BI1573" s="408"/>
      <c r="BJ1573" s="408"/>
      <c r="BK1573" s="408"/>
    </row>
    <row r="1574" spans="1:63" s="390" customFormat="1" ht="12.75">
      <c r="A1574" s="410"/>
      <c r="B1574" s="360" t="s">
        <v>371</v>
      </c>
      <c r="C1574" s="676">
        <v>0</v>
      </c>
      <c r="D1574" s="677">
        <v>0</v>
      </c>
      <c r="E1574" s="677">
        <v>0</v>
      </c>
      <c r="F1574" s="677">
        <v>0</v>
      </c>
      <c r="G1574" s="677">
        <v>0</v>
      </c>
      <c r="H1574" s="677">
        <v>0</v>
      </c>
      <c r="I1574" s="677">
        <v>0</v>
      </c>
      <c r="J1574" s="677">
        <v>0</v>
      </c>
      <c r="K1574" s="677">
        <v>0</v>
      </c>
      <c r="L1574" s="677">
        <v>0</v>
      </c>
      <c r="M1574" s="677">
        <v>0</v>
      </c>
      <c r="N1574" s="678">
        <v>0</v>
      </c>
      <c r="O1574" s="657"/>
      <c r="P1574" s="658"/>
      <c r="Q1574" s="658"/>
      <c r="R1574" s="658"/>
      <c r="S1574" s="658"/>
      <c r="T1574" s="658"/>
      <c r="U1574" s="658"/>
      <c r="V1574" s="658"/>
      <c r="W1574" s="658"/>
      <c r="X1574" s="658"/>
      <c r="Y1574" s="658"/>
      <c r="Z1574" s="659"/>
      <c r="AA1574" s="696">
        <v>0.50733382000000005</v>
      </c>
      <c r="AB1574" s="677">
        <v>0</v>
      </c>
      <c r="AC1574" s="677">
        <v>0</v>
      </c>
      <c r="AD1574" s="658">
        <v>0</v>
      </c>
      <c r="AE1574" s="658">
        <v>0</v>
      </c>
      <c r="AF1574" s="658"/>
      <c r="AG1574" s="658"/>
      <c r="AH1574" s="658"/>
      <c r="AI1574" s="658"/>
      <c r="AJ1574" s="658"/>
      <c r="AK1574" s="658"/>
      <c r="AL1574" s="658"/>
      <c r="AM1574" s="658"/>
      <c r="AN1574" s="658">
        <v>0</v>
      </c>
      <c r="AO1574" s="658">
        <v>0</v>
      </c>
      <c r="AP1574" s="658">
        <v>0</v>
      </c>
      <c r="AQ1574" s="658">
        <v>0</v>
      </c>
      <c r="AR1574" s="658">
        <v>0</v>
      </c>
      <c r="AS1574" s="658">
        <v>0</v>
      </c>
      <c r="AT1574" s="658">
        <v>0</v>
      </c>
      <c r="AU1574" s="658">
        <v>0</v>
      </c>
      <c r="AV1574" s="657"/>
      <c r="AW1574" s="658"/>
      <c r="AX1574" s="658"/>
      <c r="AY1574" s="658"/>
      <c r="AZ1574" s="658"/>
      <c r="BA1574" s="658"/>
      <c r="BB1574" s="658"/>
      <c r="BC1574" s="658"/>
      <c r="BD1574" s="658"/>
      <c r="BE1574" s="678">
        <v>0</v>
      </c>
      <c r="BF1574" s="417"/>
      <c r="BG1574" s="408"/>
      <c r="BH1574" s="408"/>
      <c r="BI1574" s="408"/>
      <c r="BJ1574" s="408"/>
      <c r="BK1574" s="408"/>
    </row>
    <row r="1575" spans="1:63" s="390" customFormat="1" ht="12.75">
      <c r="A1575" s="410"/>
      <c r="B1575" s="360" t="s">
        <v>372</v>
      </c>
      <c r="C1575" s="676">
        <v>0</v>
      </c>
      <c r="D1575" s="677">
        <v>0</v>
      </c>
      <c r="E1575" s="677">
        <v>0</v>
      </c>
      <c r="F1575" s="677">
        <v>0</v>
      </c>
      <c r="G1575" s="677">
        <v>0</v>
      </c>
      <c r="H1575" s="677">
        <v>0</v>
      </c>
      <c r="I1575" s="677">
        <v>0</v>
      </c>
      <c r="J1575" s="677">
        <v>0</v>
      </c>
      <c r="K1575" s="677">
        <v>0</v>
      </c>
      <c r="L1575" s="677">
        <v>0</v>
      </c>
      <c r="M1575" s="677">
        <v>0</v>
      </c>
      <c r="N1575" s="678">
        <v>0</v>
      </c>
      <c r="O1575" s="657"/>
      <c r="P1575" s="658"/>
      <c r="Q1575" s="658"/>
      <c r="R1575" s="658"/>
      <c r="S1575" s="658"/>
      <c r="T1575" s="658"/>
      <c r="U1575" s="658"/>
      <c r="V1575" s="658"/>
      <c r="W1575" s="658"/>
      <c r="X1575" s="658"/>
      <c r="Y1575" s="658"/>
      <c r="Z1575" s="659"/>
      <c r="AA1575" s="696"/>
      <c r="AB1575" s="677">
        <v>0</v>
      </c>
      <c r="AC1575" s="677">
        <v>0</v>
      </c>
      <c r="AD1575" s="658">
        <v>0</v>
      </c>
      <c r="AE1575" s="658">
        <v>0</v>
      </c>
      <c r="AF1575" s="658"/>
      <c r="AG1575" s="658"/>
      <c r="AH1575" s="658"/>
      <c r="AI1575" s="658"/>
      <c r="AJ1575" s="658"/>
      <c r="AK1575" s="658"/>
      <c r="AL1575" s="658"/>
      <c r="AM1575" s="658"/>
      <c r="AN1575" s="658">
        <v>0</v>
      </c>
      <c r="AO1575" s="658">
        <v>0</v>
      </c>
      <c r="AP1575" s="658">
        <v>0</v>
      </c>
      <c r="AQ1575" s="658">
        <v>0</v>
      </c>
      <c r="AR1575" s="658">
        <v>0</v>
      </c>
      <c r="AS1575" s="658">
        <v>0</v>
      </c>
      <c r="AT1575" s="658">
        <v>0</v>
      </c>
      <c r="AU1575" s="658">
        <v>0</v>
      </c>
      <c r="AV1575" s="657"/>
      <c r="AW1575" s="658"/>
      <c r="AX1575" s="658"/>
      <c r="AY1575" s="658"/>
      <c r="AZ1575" s="658"/>
      <c r="BA1575" s="658"/>
      <c r="BB1575" s="658"/>
      <c r="BC1575" s="658"/>
      <c r="BD1575" s="658"/>
      <c r="BE1575" s="678">
        <v>0</v>
      </c>
      <c r="BF1575" s="417"/>
      <c r="BG1575" s="408"/>
      <c r="BH1575" s="408"/>
      <c r="BI1575" s="408"/>
      <c r="BJ1575" s="408"/>
      <c r="BK1575" s="408"/>
    </row>
    <row r="1576" spans="1:63" s="390" customFormat="1" ht="12.75">
      <c r="A1576" s="410"/>
      <c r="B1576" s="360" t="s">
        <v>373</v>
      </c>
      <c r="C1576" s="676">
        <v>0</v>
      </c>
      <c r="D1576" s="677">
        <v>0</v>
      </c>
      <c r="E1576" s="677">
        <v>0</v>
      </c>
      <c r="F1576" s="677">
        <v>0</v>
      </c>
      <c r="G1576" s="677">
        <v>0</v>
      </c>
      <c r="H1576" s="677">
        <v>0</v>
      </c>
      <c r="I1576" s="677">
        <v>0</v>
      </c>
      <c r="J1576" s="677">
        <v>0</v>
      </c>
      <c r="K1576" s="677">
        <v>0</v>
      </c>
      <c r="L1576" s="677">
        <v>0</v>
      </c>
      <c r="M1576" s="677">
        <v>0</v>
      </c>
      <c r="N1576" s="678">
        <v>0</v>
      </c>
      <c r="O1576" s="657">
        <v>0</v>
      </c>
      <c r="P1576" s="658">
        <v>0</v>
      </c>
      <c r="Q1576" s="658">
        <v>0</v>
      </c>
      <c r="R1576" s="658">
        <v>0</v>
      </c>
      <c r="S1576" s="658">
        <v>0</v>
      </c>
      <c r="T1576" s="658">
        <v>0</v>
      </c>
      <c r="U1576" s="658">
        <v>0</v>
      </c>
      <c r="V1576" s="658">
        <v>0</v>
      </c>
      <c r="W1576" s="658">
        <v>0</v>
      </c>
      <c r="X1576" s="658">
        <v>0</v>
      </c>
      <c r="Y1576" s="658">
        <v>0</v>
      </c>
      <c r="Z1576" s="659">
        <v>0</v>
      </c>
      <c r="AA1576" s="692">
        <v>2.5366155599999987</v>
      </c>
      <c r="AB1576" s="677">
        <v>0</v>
      </c>
      <c r="AC1576" s="677">
        <v>0</v>
      </c>
      <c r="AD1576" s="658">
        <v>0</v>
      </c>
      <c r="AE1576" s="658">
        <v>0</v>
      </c>
      <c r="AF1576" s="658"/>
      <c r="AG1576" s="658"/>
      <c r="AH1576" s="658"/>
      <c r="AI1576" s="658"/>
      <c r="AJ1576" s="658"/>
      <c r="AK1576" s="658"/>
      <c r="AL1576" s="658"/>
      <c r="AM1576" s="658"/>
      <c r="AN1576" s="658">
        <v>0</v>
      </c>
      <c r="AO1576" s="658">
        <v>0</v>
      </c>
      <c r="AP1576" s="658">
        <v>0</v>
      </c>
      <c r="AQ1576" s="658">
        <v>0</v>
      </c>
      <c r="AR1576" s="658">
        <v>0</v>
      </c>
      <c r="AS1576" s="658">
        <v>0</v>
      </c>
      <c r="AT1576" s="658">
        <v>0</v>
      </c>
      <c r="AU1576" s="658">
        <v>0</v>
      </c>
      <c r="AV1576" s="657">
        <v>0</v>
      </c>
      <c r="AW1576" s="658">
        <v>0</v>
      </c>
      <c r="AX1576" s="658">
        <v>0</v>
      </c>
      <c r="AY1576" s="658">
        <v>0</v>
      </c>
      <c r="AZ1576" s="658">
        <v>0</v>
      </c>
      <c r="BA1576" s="658">
        <v>0</v>
      </c>
      <c r="BB1576" s="658">
        <v>0</v>
      </c>
      <c r="BC1576" s="658">
        <v>0</v>
      </c>
      <c r="BD1576" s="658">
        <v>0</v>
      </c>
      <c r="BE1576" s="678">
        <v>0</v>
      </c>
      <c r="BF1576" s="417"/>
      <c r="BG1576" s="408"/>
      <c r="BH1576" s="408"/>
      <c r="BI1576" s="408"/>
      <c r="BJ1576" s="408"/>
      <c r="BK1576" s="408"/>
    </row>
    <row r="1577" spans="1:63" s="390" customFormat="1" ht="12.75">
      <c r="A1577" s="410"/>
      <c r="B1577" s="360" t="s">
        <v>374</v>
      </c>
      <c r="C1577" s="676">
        <v>0</v>
      </c>
      <c r="D1577" s="677">
        <v>0</v>
      </c>
      <c r="E1577" s="677">
        <v>0</v>
      </c>
      <c r="F1577" s="677">
        <v>0</v>
      </c>
      <c r="G1577" s="677">
        <v>0</v>
      </c>
      <c r="H1577" s="677">
        <v>0</v>
      </c>
      <c r="I1577" s="677">
        <v>0</v>
      </c>
      <c r="J1577" s="677">
        <v>0</v>
      </c>
      <c r="K1577" s="677">
        <v>0</v>
      </c>
      <c r="L1577" s="677">
        <v>0</v>
      </c>
      <c r="M1577" s="677">
        <v>0</v>
      </c>
      <c r="N1577" s="678">
        <v>0</v>
      </c>
      <c r="O1577" s="657"/>
      <c r="P1577" s="658"/>
      <c r="Q1577" s="658"/>
      <c r="R1577" s="658"/>
      <c r="S1577" s="658"/>
      <c r="T1577" s="658"/>
      <c r="U1577" s="658"/>
      <c r="V1577" s="658"/>
      <c r="W1577" s="658"/>
      <c r="X1577" s="658"/>
      <c r="Y1577" s="658"/>
      <c r="Z1577" s="659"/>
      <c r="AA1577" s="696"/>
      <c r="AB1577" s="677">
        <v>0</v>
      </c>
      <c r="AC1577" s="677">
        <v>0</v>
      </c>
      <c r="AD1577" s="658">
        <v>0</v>
      </c>
      <c r="AE1577" s="658">
        <v>0</v>
      </c>
      <c r="AF1577" s="658"/>
      <c r="AG1577" s="658"/>
      <c r="AH1577" s="658"/>
      <c r="AI1577" s="658"/>
      <c r="AJ1577" s="658"/>
      <c r="AK1577" s="658"/>
      <c r="AL1577" s="658"/>
      <c r="AM1577" s="658"/>
      <c r="AN1577" s="658">
        <v>0</v>
      </c>
      <c r="AO1577" s="658">
        <v>0</v>
      </c>
      <c r="AP1577" s="658">
        <v>0</v>
      </c>
      <c r="AQ1577" s="658">
        <v>0</v>
      </c>
      <c r="AR1577" s="658">
        <v>0</v>
      </c>
      <c r="AS1577" s="658">
        <v>0</v>
      </c>
      <c r="AT1577" s="658">
        <v>0</v>
      </c>
      <c r="AU1577" s="658">
        <v>0</v>
      </c>
      <c r="AV1577" s="657"/>
      <c r="AW1577" s="658"/>
      <c r="AX1577" s="658"/>
      <c r="AY1577" s="658"/>
      <c r="AZ1577" s="658"/>
      <c r="BA1577" s="658"/>
      <c r="BB1577" s="658"/>
      <c r="BC1577" s="658"/>
      <c r="BD1577" s="658"/>
      <c r="BE1577" s="678">
        <v>0</v>
      </c>
      <c r="BF1577" s="417"/>
      <c r="BG1577" s="408"/>
      <c r="BH1577" s="408"/>
      <c r="BI1577" s="408"/>
      <c r="BJ1577" s="408"/>
      <c r="BK1577" s="408"/>
    </row>
    <row r="1578" spans="1:63" s="390" customFormat="1" ht="12.75">
      <c r="A1578" s="410"/>
      <c r="B1578" s="360" t="s">
        <v>375</v>
      </c>
      <c r="C1578" s="676">
        <v>0</v>
      </c>
      <c r="D1578" s="677">
        <v>0</v>
      </c>
      <c r="E1578" s="677">
        <v>0</v>
      </c>
      <c r="F1578" s="677">
        <v>0</v>
      </c>
      <c r="G1578" s="677">
        <v>0</v>
      </c>
      <c r="H1578" s="677">
        <v>0</v>
      </c>
      <c r="I1578" s="677">
        <v>0</v>
      </c>
      <c r="J1578" s="677">
        <v>0</v>
      </c>
      <c r="K1578" s="677">
        <v>0</v>
      </c>
      <c r="L1578" s="677">
        <v>0</v>
      </c>
      <c r="M1578" s="677">
        <v>0</v>
      </c>
      <c r="N1578" s="678">
        <v>0</v>
      </c>
      <c r="O1578" s="657"/>
      <c r="P1578" s="658"/>
      <c r="Q1578" s="658"/>
      <c r="R1578" s="658"/>
      <c r="S1578" s="658"/>
      <c r="T1578" s="658"/>
      <c r="U1578" s="658"/>
      <c r="V1578" s="658"/>
      <c r="W1578" s="658"/>
      <c r="X1578" s="658"/>
      <c r="Y1578" s="658"/>
      <c r="Z1578" s="659"/>
      <c r="AA1578" s="696"/>
      <c r="AB1578" s="677">
        <v>0</v>
      </c>
      <c r="AC1578" s="677">
        <v>0</v>
      </c>
      <c r="AD1578" s="658">
        <v>0</v>
      </c>
      <c r="AE1578" s="658">
        <v>0</v>
      </c>
      <c r="AF1578" s="658"/>
      <c r="AG1578" s="658"/>
      <c r="AH1578" s="658"/>
      <c r="AI1578" s="658"/>
      <c r="AJ1578" s="658"/>
      <c r="AK1578" s="658"/>
      <c r="AL1578" s="658"/>
      <c r="AM1578" s="658"/>
      <c r="AN1578" s="658">
        <v>0</v>
      </c>
      <c r="AO1578" s="658">
        <v>0</v>
      </c>
      <c r="AP1578" s="658">
        <v>0</v>
      </c>
      <c r="AQ1578" s="658">
        <v>0</v>
      </c>
      <c r="AR1578" s="658">
        <v>0</v>
      </c>
      <c r="AS1578" s="658">
        <v>0</v>
      </c>
      <c r="AT1578" s="658">
        <v>0</v>
      </c>
      <c r="AU1578" s="658">
        <v>0</v>
      </c>
      <c r="AV1578" s="657"/>
      <c r="AW1578" s="658"/>
      <c r="AX1578" s="658"/>
      <c r="AY1578" s="658"/>
      <c r="AZ1578" s="658"/>
      <c r="BA1578" s="658"/>
      <c r="BB1578" s="658"/>
      <c r="BC1578" s="658"/>
      <c r="BD1578" s="658"/>
      <c r="BE1578" s="678">
        <v>0</v>
      </c>
      <c r="BF1578" s="417"/>
      <c r="BG1578" s="408"/>
      <c r="BH1578" s="408"/>
      <c r="BI1578" s="408"/>
      <c r="BJ1578" s="408"/>
      <c r="BK1578" s="408"/>
    </row>
    <row r="1579" spans="1:63" s="390" customFormat="1" ht="12.75">
      <c r="A1579" s="410"/>
      <c r="B1579" s="360" t="s">
        <v>376</v>
      </c>
      <c r="C1579" s="676">
        <v>0</v>
      </c>
      <c r="D1579" s="677">
        <v>0</v>
      </c>
      <c r="E1579" s="677">
        <v>0</v>
      </c>
      <c r="F1579" s="677">
        <v>0</v>
      </c>
      <c r="G1579" s="677">
        <v>0</v>
      </c>
      <c r="H1579" s="677">
        <v>0</v>
      </c>
      <c r="I1579" s="677">
        <v>0</v>
      </c>
      <c r="J1579" s="677">
        <v>0</v>
      </c>
      <c r="K1579" s="677">
        <v>0</v>
      </c>
      <c r="L1579" s="677">
        <v>0</v>
      </c>
      <c r="M1579" s="677">
        <v>0</v>
      </c>
      <c r="N1579" s="678">
        <v>0</v>
      </c>
      <c r="O1579" s="657"/>
      <c r="P1579" s="658"/>
      <c r="Q1579" s="658"/>
      <c r="R1579" s="658"/>
      <c r="S1579" s="658"/>
      <c r="T1579" s="658"/>
      <c r="U1579" s="658"/>
      <c r="V1579" s="658"/>
      <c r="W1579" s="658"/>
      <c r="X1579" s="658"/>
      <c r="Y1579" s="658"/>
      <c r="Z1579" s="659"/>
      <c r="AA1579" s="697">
        <v>2.5366155599999987</v>
      </c>
      <c r="AB1579" s="677">
        <v>0</v>
      </c>
      <c r="AC1579" s="677">
        <v>0</v>
      </c>
      <c r="AD1579" s="658">
        <v>0</v>
      </c>
      <c r="AE1579" s="658">
        <v>0</v>
      </c>
      <c r="AF1579" s="658"/>
      <c r="AG1579" s="658"/>
      <c r="AH1579" s="658"/>
      <c r="AI1579" s="658"/>
      <c r="AJ1579" s="658"/>
      <c r="AK1579" s="658"/>
      <c r="AL1579" s="658"/>
      <c r="AM1579" s="658"/>
      <c r="AN1579" s="658">
        <v>0</v>
      </c>
      <c r="AO1579" s="658">
        <v>0</v>
      </c>
      <c r="AP1579" s="658">
        <v>0</v>
      </c>
      <c r="AQ1579" s="658">
        <v>0</v>
      </c>
      <c r="AR1579" s="658">
        <v>0</v>
      </c>
      <c r="AS1579" s="658">
        <v>0</v>
      </c>
      <c r="AT1579" s="658">
        <v>0</v>
      </c>
      <c r="AU1579" s="658">
        <v>0</v>
      </c>
      <c r="AV1579" s="657"/>
      <c r="AW1579" s="658"/>
      <c r="AX1579" s="658"/>
      <c r="AY1579" s="658"/>
      <c r="AZ1579" s="658"/>
      <c r="BA1579" s="658"/>
      <c r="BB1579" s="658"/>
      <c r="BC1579" s="658"/>
      <c r="BD1579" s="658"/>
      <c r="BE1579" s="678">
        <v>0</v>
      </c>
      <c r="BF1579" s="417"/>
      <c r="BG1579" s="408"/>
      <c r="BH1579" s="408"/>
      <c r="BI1579" s="408"/>
      <c r="BJ1579" s="408"/>
      <c r="BK1579" s="408"/>
    </row>
    <row r="1580" spans="1:63" s="390" customFormat="1" ht="12.75">
      <c r="A1580" s="410"/>
      <c r="B1580" s="360" t="s">
        <v>377</v>
      </c>
      <c r="C1580" s="676">
        <v>0</v>
      </c>
      <c r="D1580" s="677">
        <v>0</v>
      </c>
      <c r="E1580" s="677">
        <v>0</v>
      </c>
      <c r="F1580" s="677">
        <v>0</v>
      </c>
      <c r="G1580" s="677">
        <v>0</v>
      </c>
      <c r="H1580" s="677">
        <v>0</v>
      </c>
      <c r="I1580" s="677">
        <v>0</v>
      </c>
      <c r="J1580" s="677">
        <v>0</v>
      </c>
      <c r="K1580" s="677">
        <v>0</v>
      </c>
      <c r="L1580" s="677">
        <v>0</v>
      </c>
      <c r="M1580" s="677">
        <v>0</v>
      </c>
      <c r="N1580" s="678">
        <v>0</v>
      </c>
      <c r="O1580" s="657"/>
      <c r="P1580" s="658"/>
      <c r="Q1580" s="658"/>
      <c r="R1580" s="658"/>
      <c r="S1580" s="658"/>
      <c r="T1580" s="658"/>
      <c r="U1580" s="658"/>
      <c r="V1580" s="658"/>
      <c r="W1580" s="658"/>
      <c r="X1580" s="658"/>
      <c r="Y1580" s="658"/>
      <c r="Z1580" s="659"/>
      <c r="AA1580" s="696"/>
      <c r="AB1580" s="677">
        <v>0</v>
      </c>
      <c r="AC1580" s="677">
        <v>0</v>
      </c>
      <c r="AD1580" s="658">
        <v>0</v>
      </c>
      <c r="AE1580" s="658">
        <v>0</v>
      </c>
      <c r="AF1580" s="658"/>
      <c r="AG1580" s="658"/>
      <c r="AH1580" s="658"/>
      <c r="AI1580" s="658"/>
      <c r="AJ1580" s="658"/>
      <c r="AK1580" s="658"/>
      <c r="AL1580" s="658"/>
      <c r="AM1580" s="658"/>
      <c r="AN1580" s="658">
        <v>0</v>
      </c>
      <c r="AO1580" s="658">
        <v>0</v>
      </c>
      <c r="AP1580" s="658">
        <v>0</v>
      </c>
      <c r="AQ1580" s="658">
        <v>0</v>
      </c>
      <c r="AR1580" s="658">
        <v>0</v>
      </c>
      <c r="AS1580" s="658">
        <v>0</v>
      </c>
      <c r="AT1580" s="658">
        <v>0</v>
      </c>
      <c r="AU1580" s="658">
        <v>0</v>
      </c>
      <c r="AV1580" s="657"/>
      <c r="AW1580" s="658"/>
      <c r="AX1580" s="658"/>
      <c r="AY1580" s="658"/>
      <c r="AZ1580" s="658"/>
      <c r="BA1580" s="658"/>
      <c r="BB1580" s="658"/>
      <c r="BC1580" s="658"/>
      <c r="BD1580" s="658"/>
      <c r="BE1580" s="678">
        <v>0</v>
      </c>
      <c r="BF1580" s="417"/>
      <c r="BG1580" s="408"/>
      <c r="BH1580" s="408"/>
      <c r="BI1580" s="408"/>
      <c r="BJ1580" s="408"/>
      <c r="BK1580" s="408"/>
    </row>
    <row r="1581" spans="1:63" s="390" customFormat="1" ht="12.75">
      <c r="A1581" s="410"/>
      <c r="B1581" s="360" t="s">
        <v>67</v>
      </c>
      <c r="C1581" s="676">
        <v>0</v>
      </c>
      <c r="D1581" s="677">
        <v>0</v>
      </c>
      <c r="E1581" s="677">
        <v>0</v>
      </c>
      <c r="F1581" s="677">
        <v>0</v>
      </c>
      <c r="G1581" s="677">
        <v>0</v>
      </c>
      <c r="H1581" s="677">
        <v>0</v>
      </c>
      <c r="I1581" s="677">
        <v>0</v>
      </c>
      <c r="J1581" s="677">
        <v>0</v>
      </c>
      <c r="K1581" s="677">
        <v>0</v>
      </c>
      <c r="L1581" s="677">
        <v>0</v>
      </c>
      <c r="M1581" s="677">
        <v>0</v>
      </c>
      <c r="N1581" s="678">
        <v>0</v>
      </c>
      <c r="O1581" s="657"/>
      <c r="P1581" s="658"/>
      <c r="Q1581" s="658"/>
      <c r="R1581" s="658"/>
      <c r="S1581" s="658"/>
      <c r="T1581" s="658"/>
      <c r="U1581" s="658"/>
      <c r="V1581" s="658"/>
      <c r="W1581" s="658"/>
      <c r="X1581" s="658"/>
      <c r="Y1581" s="658"/>
      <c r="Z1581" s="659"/>
      <c r="AA1581" s="696"/>
      <c r="AB1581" s="677">
        <v>0</v>
      </c>
      <c r="AC1581" s="677">
        <v>0</v>
      </c>
      <c r="AD1581" s="658">
        <v>0</v>
      </c>
      <c r="AE1581" s="658">
        <v>0</v>
      </c>
      <c r="AF1581" s="658"/>
      <c r="AG1581" s="658"/>
      <c r="AH1581" s="658"/>
      <c r="AI1581" s="658"/>
      <c r="AJ1581" s="658"/>
      <c r="AK1581" s="658"/>
      <c r="AL1581" s="658"/>
      <c r="AM1581" s="658"/>
      <c r="AN1581" s="658">
        <v>0</v>
      </c>
      <c r="AO1581" s="658">
        <v>0</v>
      </c>
      <c r="AP1581" s="658">
        <v>0</v>
      </c>
      <c r="AQ1581" s="658">
        <v>0</v>
      </c>
      <c r="AR1581" s="658">
        <v>0</v>
      </c>
      <c r="AS1581" s="658">
        <v>0</v>
      </c>
      <c r="AT1581" s="658">
        <v>0</v>
      </c>
      <c r="AU1581" s="658">
        <v>0</v>
      </c>
      <c r="AV1581" s="657"/>
      <c r="AW1581" s="658"/>
      <c r="AX1581" s="658"/>
      <c r="AY1581" s="658"/>
      <c r="AZ1581" s="658"/>
      <c r="BA1581" s="658"/>
      <c r="BB1581" s="658"/>
      <c r="BC1581" s="658"/>
      <c r="BD1581" s="658"/>
      <c r="BE1581" s="678">
        <v>0</v>
      </c>
      <c r="BF1581" s="417"/>
      <c r="BG1581" s="408"/>
      <c r="BH1581" s="408"/>
      <c r="BI1581" s="408"/>
      <c r="BJ1581" s="408"/>
      <c r="BK1581" s="408"/>
    </row>
    <row r="1582" spans="1:63" s="408" customFormat="1" ht="12.75">
      <c r="A1582" s="410"/>
      <c r="B1582" s="413" t="s">
        <v>142</v>
      </c>
      <c r="C1582" s="657">
        <v>0</v>
      </c>
      <c r="D1582" s="658">
        <v>0</v>
      </c>
      <c r="E1582" s="658">
        <v>36.506999999999998</v>
      </c>
      <c r="F1582" s="658">
        <v>1.38</v>
      </c>
      <c r="G1582" s="658">
        <v>0</v>
      </c>
      <c r="H1582" s="658">
        <v>0</v>
      </c>
      <c r="I1582" s="658">
        <v>0</v>
      </c>
      <c r="J1582" s="658">
        <v>0</v>
      </c>
      <c r="K1582" s="658">
        <v>0</v>
      </c>
      <c r="L1582" s="658">
        <v>0</v>
      </c>
      <c r="M1582" s="658">
        <v>36.506999999999998</v>
      </c>
      <c r="N1582" s="659">
        <v>1.38</v>
      </c>
      <c r="O1582" s="657">
        <v>0</v>
      </c>
      <c r="P1582" s="658">
        <v>0</v>
      </c>
      <c r="Q1582" s="658">
        <v>0</v>
      </c>
      <c r="R1582" s="658">
        <v>0</v>
      </c>
      <c r="S1582" s="658">
        <v>0</v>
      </c>
      <c r="T1582" s="658">
        <v>0</v>
      </c>
      <c r="U1582" s="658">
        <v>0</v>
      </c>
      <c r="V1582" s="658">
        <v>0</v>
      </c>
      <c r="W1582" s="658">
        <v>0</v>
      </c>
      <c r="X1582" s="658">
        <v>0</v>
      </c>
      <c r="Y1582" s="658">
        <v>0</v>
      </c>
      <c r="Z1582" s="659">
        <v>0</v>
      </c>
      <c r="AA1582" s="660">
        <v>233.48865108000001</v>
      </c>
      <c r="AB1582" s="658">
        <v>0</v>
      </c>
      <c r="AC1582" s="658">
        <v>0</v>
      </c>
      <c r="AD1582" s="658">
        <v>36.506999999999998</v>
      </c>
      <c r="AE1582" s="658">
        <v>1.38</v>
      </c>
      <c r="AF1582" s="658">
        <v>0</v>
      </c>
      <c r="AG1582" s="658">
        <v>0</v>
      </c>
      <c r="AH1582" s="658">
        <v>0</v>
      </c>
      <c r="AI1582" s="658">
        <v>0</v>
      </c>
      <c r="AJ1582" s="658">
        <v>0</v>
      </c>
      <c r="AK1582" s="658">
        <v>0</v>
      </c>
      <c r="AL1582" s="658">
        <v>36.506999999999998</v>
      </c>
      <c r="AM1582" s="658">
        <v>1.38</v>
      </c>
      <c r="AN1582" s="658">
        <v>0</v>
      </c>
      <c r="AO1582" s="658">
        <v>0</v>
      </c>
      <c r="AP1582" s="658">
        <v>0</v>
      </c>
      <c r="AQ1582" s="658">
        <v>0</v>
      </c>
      <c r="AR1582" s="658">
        <v>0</v>
      </c>
      <c r="AS1582" s="658">
        <v>0</v>
      </c>
      <c r="AT1582" s="658">
        <v>36.506999999999998</v>
      </c>
      <c r="AU1582" s="658">
        <v>1.38</v>
      </c>
      <c r="AV1582" s="657">
        <v>0</v>
      </c>
      <c r="AW1582" s="658">
        <v>193.55047989000002</v>
      </c>
      <c r="AX1582" s="658">
        <v>0</v>
      </c>
      <c r="AY1582" s="658">
        <v>0</v>
      </c>
      <c r="AZ1582" s="658">
        <v>0</v>
      </c>
      <c r="BA1582" s="658">
        <v>193.55047989000002</v>
      </c>
      <c r="BB1582" s="658">
        <v>32.688171179999998</v>
      </c>
      <c r="BC1582" s="658">
        <v>0</v>
      </c>
      <c r="BD1582" s="658">
        <v>0</v>
      </c>
      <c r="BE1582" s="659">
        <v>226.23865107</v>
      </c>
      <c r="BF1582" s="417"/>
    </row>
    <row r="1583" spans="1:63" s="390" customFormat="1" ht="12.75">
      <c r="A1583" s="411"/>
      <c r="B1583" s="347" t="s">
        <v>361</v>
      </c>
      <c r="C1583" s="657">
        <v>0</v>
      </c>
      <c r="D1583" s="658">
        <v>0</v>
      </c>
      <c r="E1583" s="658">
        <v>36.506999999999998</v>
      </c>
      <c r="F1583" s="658">
        <v>1.38</v>
      </c>
      <c r="G1583" s="658">
        <v>0</v>
      </c>
      <c r="H1583" s="658">
        <v>0</v>
      </c>
      <c r="I1583" s="658">
        <v>0</v>
      </c>
      <c r="J1583" s="658">
        <v>0</v>
      </c>
      <c r="K1583" s="658">
        <v>0</v>
      </c>
      <c r="L1583" s="658">
        <v>0</v>
      </c>
      <c r="M1583" s="658">
        <v>36.506999999999998</v>
      </c>
      <c r="N1583" s="659">
        <v>1.38</v>
      </c>
      <c r="O1583" s="657">
        <v>0</v>
      </c>
      <c r="P1583" s="658">
        <v>0</v>
      </c>
      <c r="Q1583" s="658">
        <v>0</v>
      </c>
      <c r="R1583" s="658">
        <v>0</v>
      </c>
      <c r="S1583" s="658">
        <v>0</v>
      </c>
      <c r="T1583" s="658">
        <v>0</v>
      </c>
      <c r="U1583" s="658">
        <v>0</v>
      </c>
      <c r="V1583" s="658">
        <v>0</v>
      </c>
      <c r="W1583" s="658">
        <v>0</v>
      </c>
      <c r="X1583" s="658">
        <v>0</v>
      </c>
      <c r="Y1583" s="658">
        <v>0</v>
      </c>
      <c r="Z1583" s="659">
        <v>0</v>
      </c>
      <c r="AA1583" s="660">
        <v>233.48865108000001</v>
      </c>
      <c r="AB1583" s="658">
        <v>0</v>
      </c>
      <c r="AC1583" s="658">
        <v>0</v>
      </c>
      <c r="AD1583" s="658">
        <v>36.506999999999998</v>
      </c>
      <c r="AE1583" s="658">
        <v>1.38</v>
      </c>
      <c r="AF1583" s="658">
        <v>0</v>
      </c>
      <c r="AG1583" s="658">
        <v>0</v>
      </c>
      <c r="AH1583" s="658">
        <v>0</v>
      </c>
      <c r="AI1583" s="658">
        <v>0</v>
      </c>
      <c r="AJ1583" s="658">
        <v>0</v>
      </c>
      <c r="AK1583" s="658">
        <v>0</v>
      </c>
      <c r="AL1583" s="658">
        <v>36.506999999999998</v>
      </c>
      <c r="AM1583" s="658">
        <v>1.38</v>
      </c>
      <c r="AN1583" s="658">
        <v>0</v>
      </c>
      <c r="AO1583" s="658">
        <v>0</v>
      </c>
      <c r="AP1583" s="658">
        <v>0</v>
      </c>
      <c r="AQ1583" s="658">
        <v>0</v>
      </c>
      <c r="AR1583" s="658">
        <v>0</v>
      </c>
      <c r="AS1583" s="658">
        <v>0</v>
      </c>
      <c r="AT1583" s="658">
        <v>36.506999999999998</v>
      </c>
      <c r="AU1583" s="658">
        <v>1.38</v>
      </c>
      <c r="AV1583" s="657">
        <v>0</v>
      </c>
      <c r="AW1583" s="658">
        <v>193.55047989000002</v>
      </c>
      <c r="AX1583" s="658">
        <v>0</v>
      </c>
      <c r="AY1583" s="658">
        <v>0</v>
      </c>
      <c r="AZ1583" s="658">
        <v>0</v>
      </c>
      <c r="BA1583" s="658">
        <v>193.55047989000002</v>
      </c>
      <c r="BB1583" s="658">
        <v>32.688171179999998</v>
      </c>
      <c r="BC1583" s="658">
        <v>0</v>
      </c>
      <c r="BD1583" s="658">
        <v>0</v>
      </c>
      <c r="BE1583" s="659">
        <v>226.23865107</v>
      </c>
      <c r="BF1583" s="417"/>
      <c r="BG1583" s="408"/>
      <c r="BH1583" s="408"/>
      <c r="BI1583" s="408"/>
      <c r="BJ1583" s="408"/>
      <c r="BK1583" s="408"/>
    </row>
    <row r="1584" spans="1:63" s="390" customFormat="1" ht="12.75">
      <c r="A1584" s="411"/>
      <c r="B1584" s="347" t="s">
        <v>362</v>
      </c>
      <c r="C1584" s="657">
        <v>0</v>
      </c>
      <c r="D1584" s="658">
        <v>0</v>
      </c>
      <c r="E1584" s="658">
        <v>36.506999999999998</v>
      </c>
      <c r="F1584" s="658">
        <v>0</v>
      </c>
      <c r="G1584" s="658">
        <v>0</v>
      </c>
      <c r="H1584" s="658">
        <v>0</v>
      </c>
      <c r="I1584" s="658">
        <v>0</v>
      </c>
      <c r="J1584" s="658">
        <v>0</v>
      </c>
      <c r="K1584" s="658">
        <v>0</v>
      </c>
      <c r="L1584" s="658">
        <v>0</v>
      </c>
      <c r="M1584" s="658">
        <v>36.506999999999998</v>
      </c>
      <c r="N1584" s="659">
        <v>0</v>
      </c>
      <c r="O1584" s="657">
        <v>0</v>
      </c>
      <c r="P1584" s="658">
        <v>0</v>
      </c>
      <c r="Q1584" s="658">
        <v>0</v>
      </c>
      <c r="R1584" s="658">
        <v>0</v>
      </c>
      <c r="S1584" s="658">
        <v>0</v>
      </c>
      <c r="T1584" s="658">
        <v>0</v>
      </c>
      <c r="U1584" s="658">
        <v>0</v>
      </c>
      <c r="V1584" s="658">
        <v>0</v>
      </c>
      <c r="W1584" s="658">
        <v>0</v>
      </c>
      <c r="X1584" s="658">
        <v>0</v>
      </c>
      <c r="Y1584" s="658">
        <v>0</v>
      </c>
      <c r="Z1584" s="659">
        <v>0</v>
      </c>
      <c r="AA1584" s="660">
        <v>186.17954139956851</v>
      </c>
      <c r="AB1584" s="658">
        <v>0</v>
      </c>
      <c r="AC1584" s="658">
        <v>0</v>
      </c>
      <c r="AD1584" s="658">
        <v>36.506999999999998</v>
      </c>
      <c r="AE1584" s="658">
        <v>0</v>
      </c>
      <c r="AF1584" s="658">
        <v>0</v>
      </c>
      <c r="AG1584" s="658">
        <v>0</v>
      </c>
      <c r="AH1584" s="658">
        <v>0</v>
      </c>
      <c r="AI1584" s="658">
        <v>0</v>
      </c>
      <c r="AJ1584" s="658">
        <v>0</v>
      </c>
      <c r="AK1584" s="658">
        <v>0</v>
      </c>
      <c r="AL1584" s="658">
        <v>36.506999999999998</v>
      </c>
      <c r="AM1584" s="658">
        <v>0</v>
      </c>
      <c r="AN1584" s="658">
        <v>0</v>
      </c>
      <c r="AO1584" s="658">
        <v>0</v>
      </c>
      <c r="AP1584" s="658">
        <v>0</v>
      </c>
      <c r="AQ1584" s="658">
        <v>0</v>
      </c>
      <c r="AR1584" s="658">
        <v>0</v>
      </c>
      <c r="AS1584" s="658">
        <v>0</v>
      </c>
      <c r="AT1584" s="658">
        <v>36.506999999999998</v>
      </c>
      <c r="AU1584" s="658">
        <v>0</v>
      </c>
      <c r="AV1584" s="657">
        <v>0</v>
      </c>
      <c r="AW1584" s="658">
        <v>164.93738850956851</v>
      </c>
      <c r="AX1584" s="658">
        <v>0</v>
      </c>
      <c r="AY1584" s="658">
        <v>0</v>
      </c>
      <c r="AZ1584" s="658">
        <v>0</v>
      </c>
      <c r="BA1584" s="658">
        <v>164.93738850956851</v>
      </c>
      <c r="BB1584" s="658">
        <v>16.52876844</v>
      </c>
      <c r="BC1584" s="658">
        <v>0</v>
      </c>
      <c r="BD1584" s="658">
        <v>0</v>
      </c>
      <c r="BE1584" s="659">
        <v>181.4661569495685</v>
      </c>
      <c r="BF1584" s="417"/>
      <c r="BG1584" s="408"/>
      <c r="BH1584" s="408"/>
      <c r="BI1584" s="408"/>
      <c r="BJ1584" s="408"/>
      <c r="BK1584" s="408"/>
    </row>
    <row r="1585" spans="1:63" s="390" customFormat="1" ht="12.75">
      <c r="A1585" s="411"/>
      <c r="B1585" s="347" t="s">
        <v>363</v>
      </c>
      <c r="C1585" s="657">
        <v>0</v>
      </c>
      <c r="D1585" s="658">
        <v>0</v>
      </c>
      <c r="E1585" s="658">
        <v>35.887</v>
      </c>
      <c r="F1585" s="658">
        <v>0</v>
      </c>
      <c r="G1585" s="658">
        <v>0</v>
      </c>
      <c r="H1585" s="658">
        <v>0</v>
      </c>
      <c r="I1585" s="658">
        <v>0</v>
      </c>
      <c r="J1585" s="658">
        <v>0</v>
      </c>
      <c r="K1585" s="658">
        <v>0</v>
      </c>
      <c r="L1585" s="658">
        <v>0</v>
      </c>
      <c r="M1585" s="658">
        <v>35.887</v>
      </c>
      <c r="N1585" s="659">
        <v>0</v>
      </c>
      <c r="O1585" s="657">
        <v>0</v>
      </c>
      <c r="P1585" s="658">
        <v>0</v>
      </c>
      <c r="Q1585" s="658">
        <v>0</v>
      </c>
      <c r="R1585" s="658">
        <v>0</v>
      </c>
      <c r="S1585" s="658">
        <v>0</v>
      </c>
      <c r="T1585" s="658">
        <v>0</v>
      </c>
      <c r="U1585" s="658">
        <v>0</v>
      </c>
      <c r="V1585" s="658">
        <v>0</v>
      </c>
      <c r="W1585" s="658">
        <v>0</v>
      </c>
      <c r="X1585" s="658">
        <v>0</v>
      </c>
      <c r="Y1585" s="658">
        <v>0</v>
      </c>
      <c r="Z1585" s="659">
        <v>0</v>
      </c>
      <c r="AA1585" s="660">
        <v>182.66790269000001</v>
      </c>
      <c r="AB1585" s="658">
        <v>0</v>
      </c>
      <c r="AC1585" s="658">
        <v>0</v>
      </c>
      <c r="AD1585" s="658">
        <v>35.887</v>
      </c>
      <c r="AE1585" s="658">
        <v>0</v>
      </c>
      <c r="AF1585" s="658">
        <v>0</v>
      </c>
      <c r="AG1585" s="658">
        <v>0</v>
      </c>
      <c r="AH1585" s="658">
        <v>0</v>
      </c>
      <c r="AI1585" s="658">
        <v>0</v>
      </c>
      <c r="AJ1585" s="658">
        <v>0</v>
      </c>
      <c r="AK1585" s="658">
        <v>0</v>
      </c>
      <c r="AL1585" s="658">
        <v>35.887</v>
      </c>
      <c r="AM1585" s="658">
        <v>0</v>
      </c>
      <c r="AN1585" s="658">
        <v>0</v>
      </c>
      <c r="AO1585" s="658">
        <v>0</v>
      </c>
      <c r="AP1585" s="658">
        <v>0</v>
      </c>
      <c r="AQ1585" s="658">
        <v>0</v>
      </c>
      <c r="AR1585" s="658">
        <v>0</v>
      </c>
      <c r="AS1585" s="658">
        <v>0</v>
      </c>
      <c r="AT1585" s="658">
        <v>35.887</v>
      </c>
      <c r="AU1585" s="658">
        <v>0</v>
      </c>
      <c r="AV1585" s="657">
        <v>0</v>
      </c>
      <c r="AW1585" s="658">
        <v>162.92799767</v>
      </c>
      <c r="AX1585" s="658">
        <v>0</v>
      </c>
      <c r="AY1585" s="658">
        <v>0</v>
      </c>
      <c r="AZ1585" s="658">
        <v>0</v>
      </c>
      <c r="BA1585" s="658">
        <v>162.92799767</v>
      </c>
      <c r="BB1585" s="658">
        <v>15.533854390000002</v>
      </c>
      <c r="BC1585" s="658">
        <v>0</v>
      </c>
      <c r="BD1585" s="658">
        <v>0</v>
      </c>
      <c r="BE1585" s="659">
        <v>178.46185206000001</v>
      </c>
      <c r="BF1585" s="417"/>
      <c r="BG1585" s="408"/>
      <c r="BH1585" s="408"/>
      <c r="BI1585" s="408"/>
      <c r="BJ1585" s="408"/>
      <c r="BK1585" s="408"/>
    </row>
    <row r="1586" spans="1:63" s="390" customFormat="1" ht="12.75">
      <c r="A1586" s="411"/>
      <c r="B1586" s="347" t="s">
        <v>364</v>
      </c>
      <c r="C1586" s="657">
        <v>0</v>
      </c>
      <c r="D1586" s="658">
        <v>0</v>
      </c>
      <c r="E1586" s="658">
        <v>0</v>
      </c>
      <c r="F1586" s="658">
        <v>0</v>
      </c>
      <c r="G1586" s="658">
        <v>0</v>
      </c>
      <c r="H1586" s="658">
        <v>0</v>
      </c>
      <c r="I1586" s="658">
        <v>0</v>
      </c>
      <c r="J1586" s="658">
        <v>0</v>
      </c>
      <c r="K1586" s="658">
        <v>0</v>
      </c>
      <c r="L1586" s="658">
        <v>0</v>
      </c>
      <c r="M1586" s="658">
        <v>0</v>
      </c>
      <c r="N1586" s="659">
        <v>0</v>
      </c>
      <c r="O1586" s="657">
        <v>0</v>
      </c>
      <c r="P1586" s="658">
        <v>0</v>
      </c>
      <c r="Q1586" s="658">
        <v>0</v>
      </c>
      <c r="R1586" s="658">
        <v>0</v>
      </c>
      <c r="S1586" s="658">
        <v>0</v>
      </c>
      <c r="T1586" s="658">
        <v>0</v>
      </c>
      <c r="U1586" s="658">
        <v>0</v>
      </c>
      <c r="V1586" s="658">
        <v>0</v>
      </c>
      <c r="W1586" s="658">
        <v>0</v>
      </c>
      <c r="X1586" s="658">
        <v>0</v>
      </c>
      <c r="Y1586" s="658">
        <v>0</v>
      </c>
      <c r="Z1586" s="659">
        <v>0</v>
      </c>
      <c r="AA1586" s="660">
        <v>0</v>
      </c>
      <c r="AB1586" s="658">
        <v>0</v>
      </c>
      <c r="AC1586" s="658">
        <v>0</v>
      </c>
      <c r="AD1586" s="658">
        <v>0</v>
      </c>
      <c r="AE1586" s="658">
        <v>0</v>
      </c>
      <c r="AF1586" s="658">
        <v>0</v>
      </c>
      <c r="AG1586" s="658">
        <v>0</v>
      </c>
      <c r="AH1586" s="658">
        <v>0</v>
      </c>
      <c r="AI1586" s="658">
        <v>0</v>
      </c>
      <c r="AJ1586" s="658">
        <v>0</v>
      </c>
      <c r="AK1586" s="658">
        <v>0</v>
      </c>
      <c r="AL1586" s="658">
        <v>0</v>
      </c>
      <c r="AM1586" s="658">
        <v>0</v>
      </c>
      <c r="AN1586" s="658">
        <v>0</v>
      </c>
      <c r="AO1586" s="658">
        <v>0</v>
      </c>
      <c r="AP1586" s="658">
        <v>0</v>
      </c>
      <c r="AQ1586" s="658">
        <v>0</v>
      </c>
      <c r="AR1586" s="658">
        <v>0</v>
      </c>
      <c r="AS1586" s="658">
        <v>0</v>
      </c>
      <c r="AT1586" s="658">
        <v>0</v>
      </c>
      <c r="AU1586" s="658">
        <v>0</v>
      </c>
      <c r="AV1586" s="657">
        <v>0</v>
      </c>
      <c r="AW1586" s="658">
        <v>0</v>
      </c>
      <c r="AX1586" s="658">
        <v>0</v>
      </c>
      <c r="AY1586" s="658">
        <v>0</v>
      </c>
      <c r="AZ1586" s="658">
        <v>0</v>
      </c>
      <c r="BA1586" s="658">
        <v>0</v>
      </c>
      <c r="BB1586" s="658">
        <v>0</v>
      </c>
      <c r="BC1586" s="658">
        <v>0</v>
      </c>
      <c r="BD1586" s="658">
        <v>0</v>
      </c>
      <c r="BE1586" s="659">
        <v>0</v>
      </c>
      <c r="BF1586" s="417"/>
      <c r="BG1586" s="408"/>
      <c r="BH1586" s="408"/>
      <c r="BI1586" s="408"/>
      <c r="BJ1586" s="408"/>
      <c r="BK1586" s="408"/>
    </row>
    <row r="1587" spans="1:63" s="390" customFormat="1" ht="12.75">
      <c r="A1587" s="411"/>
      <c r="B1587" s="347" t="s">
        <v>365</v>
      </c>
      <c r="C1587" s="657">
        <v>0</v>
      </c>
      <c r="D1587" s="658">
        <v>0</v>
      </c>
      <c r="E1587" s="658">
        <v>0</v>
      </c>
      <c r="F1587" s="658">
        <v>0</v>
      </c>
      <c r="G1587" s="658">
        <v>0</v>
      </c>
      <c r="H1587" s="658">
        <v>0</v>
      </c>
      <c r="I1587" s="658">
        <v>0</v>
      </c>
      <c r="J1587" s="658">
        <v>0</v>
      </c>
      <c r="K1587" s="658">
        <v>0</v>
      </c>
      <c r="L1587" s="658">
        <v>0</v>
      </c>
      <c r="M1587" s="658">
        <v>0</v>
      </c>
      <c r="N1587" s="659">
        <v>0</v>
      </c>
      <c r="O1587" s="657">
        <v>0</v>
      </c>
      <c r="P1587" s="658">
        <v>0</v>
      </c>
      <c r="Q1587" s="658">
        <v>0</v>
      </c>
      <c r="R1587" s="658">
        <v>0</v>
      </c>
      <c r="S1587" s="658">
        <v>0</v>
      </c>
      <c r="T1587" s="658">
        <v>0</v>
      </c>
      <c r="U1587" s="658">
        <v>0</v>
      </c>
      <c r="V1587" s="658">
        <v>0</v>
      </c>
      <c r="W1587" s="658">
        <v>0</v>
      </c>
      <c r="X1587" s="658">
        <v>0</v>
      </c>
      <c r="Y1587" s="658">
        <v>0</v>
      </c>
      <c r="Z1587" s="659">
        <v>0</v>
      </c>
      <c r="AA1587" s="660">
        <v>0</v>
      </c>
      <c r="AB1587" s="658">
        <v>0</v>
      </c>
      <c r="AC1587" s="658">
        <v>0</v>
      </c>
      <c r="AD1587" s="658">
        <v>0</v>
      </c>
      <c r="AE1587" s="658">
        <v>0</v>
      </c>
      <c r="AF1587" s="658">
        <v>0</v>
      </c>
      <c r="AG1587" s="658">
        <v>0</v>
      </c>
      <c r="AH1587" s="658">
        <v>0</v>
      </c>
      <c r="AI1587" s="658">
        <v>0</v>
      </c>
      <c r="AJ1587" s="658">
        <v>0</v>
      </c>
      <c r="AK1587" s="658">
        <v>0</v>
      </c>
      <c r="AL1587" s="658">
        <v>0</v>
      </c>
      <c r="AM1587" s="658">
        <v>0</v>
      </c>
      <c r="AN1587" s="658">
        <v>0</v>
      </c>
      <c r="AO1587" s="658">
        <v>0</v>
      </c>
      <c r="AP1587" s="658">
        <v>0</v>
      </c>
      <c r="AQ1587" s="658">
        <v>0</v>
      </c>
      <c r="AR1587" s="658">
        <v>0</v>
      </c>
      <c r="AS1587" s="658">
        <v>0</v>
      </c>
      <c r="AT1587" s="658">
        <v>0</v>
      </c>
      <c r="AU1587" s="658">
        <v>0</v>
      </c>
      <c r="AV1587" s="657">
        <v>0</v>
      </c>
      <c r="AW1587" s="658">
        <v>0</v>
      </c>
      <c r="AX1587" s="658">
        <v>0</v>
      </c>
      <c r="AY1587" s="658">
        <v>0</v>
      </c>
      <c r="AZ1587" s="658">
        <v>0</v>
      </c>
      <c r="BA1587" s="658">
        <v>0</v>
      </c>
      <c r="BB1587" s="658">
        <v>0</v>
      </c>
      <c r="BC1587" s="658">
        <v>0</v>
      </c>
      <c r="BD1587" s="658">
        <v>0</v>
      </c>
      <c r="BE1587" s="659">
        <v>0</v>
      </c>
      <c r="BF1587" s="417"/>
      <c r="BG1587" s="408"/>
      <c r="BH1587" s="408"/>
      <c r="BI1587" s="408"/>
      <c r="BJ1587" s="408"/>
      <c r="BK1587" s="408"/>
    </row>
    <row r="1588" spans="1:63" s="390" customFormat="1" ht="12.75">
      <c r="A1588" s="411"/>
      <c r="B1588" s="347" t="s">
        <v>366</v>
      </c>
      <c r="C1588" s="657">
        <v>0</v>
      </c>
      <c r="D1588" s="658">
        <v>0</v>
      </c>
      <c r="E1588" s="658">
        <v>30.118000000000002</v>
      </c>
      <c r="F1588" s="658">
        <v>0</v>
      </c>
      <c r="G1588" s="658">
        <v>0</v>
      </c>
      <c r="H1588" s="658">
        <v>0</v>
      </c>
      <c r="I1588" s="658">
        <v>0</v>
      </c>
      <c r="J1588" s="658">
        <v>0</v>
      </c>
      <c r="K1588" s="658">
        <v>0</v>
      </c>
      <c r="L1588" s="658">
        <v>0</v>
      </c>
      <c r="M1588" s="658">
        <v>30.118000000000002</v>
      </c>
      <c r="N1588" s="659">
        <v>0</v>
      </c>
      <c r="O1588" s="657">
        <v>0</v>
      </c>
      <c r="P1588" s="658">
        <v>0</v>
      </c>
      <c r="Q1588" s="658">
        <v>0</v>
      </c>
      <c r="R1588" s="658">
        <v>0</v>
      </c>
      <c r="S1588" s="658">
        <v>0</v>
      </c>
      <c r="T1588" s="658">
        <v>0</v>
      </c>
      <c r="U1588" s="658">
        <v>0</v>
      </c>
      <c r="V1588" s="658">
        <v>0</v>
      </c>
      <c r="W1588" s="658">
        <v>0</v>
      </c>
      <c r="X1588" s="658">
        <v>0</v>
      </c>
      <c r="Y1588" s="658">
        <v>0</v>
      </c>
      <c r="Z1588" s="659">
        <v>0</v>
      </c>
      <c r="AA1588" s="660">
        <v>170.62949254</v>
      </c>
      <c r="AB1588" s="658">
        <v>0</v>
      </c>
      <c r="AC1588" s="658">
        <v>0</v>
      </c>
      <c r="AD1588" s="658">
        <v>30.118000000000002</v>
      </c>
      <c r="AE1588" s="658">
        <v>0</v>
      </c>
      <c r="AF1588" s="658">
        <v>0</v>
      </c>
      <c r="AG1588" s="658">
        <v>0</v>
      </c>
      <c r="AH1588" s="658">
        <v>0</v>
      </c>
      <c r="AI1588" s="658">
        <v>0</v>
      </c>
      <c r="AJ1588" s="658">
        <v>0</v>
      </c>
      <c r="AK1588" s="658">
        <v>0</v>
      </c>
      <c r="AL1588" s="658">
        <v>30.118000000000002</v>
      </c>
      <c r="AM1588" s="658">
        <v>0</v>
      </c>
      <c r="AN1588" s="658">
        <v>0</v>
      </c>
      <c r="AO1588" s="658">
        <v>0</v>
      </c>
      <c r="AP1588" s="658">
        <v>0</v>
      </c>
      <c r="AQ1588" s="658">
        <v>0</v>
      </c>
      <c r="AR1588" s="658">
        <v>0</v>
      </c>
      <c r="AS1588" s="658">
        <v>0</v>
      </c>
      <c r="AT1588" s="658">
        <v>30.118000000000002</v>
      </c>
      <c r="AU1588" s="658">
        <v>0</v>
      </c>
      <c r="AV1588" s="657">
        <v>0</v>
      </c>
      <c r="AW1588" s="658">
        <v>162.92799767</v>
      </c>
      <c r="AX1588" s="658">
        <v>0</v>
      </c>
      <c r="AY1588" s="658">
        <v>0</v>
      </c>
      <c r="AZ1588" s="658">
        <v>0</v>
      </c>
      <c r="BA1588" s="658">
        <v>162.92799767</v>
      </c>
      <c r="BB1588" s="658">
        <v>3.4954442400000003</v>
      </c>
      <c r="BC1588" s="658">
        <v>0</v>
      </c>
      <c r="BD1588" s="658">
        <v>0</v>
      </c>
      <c r="BE1588" s="659">
        <v>166.42344191000001</v>
      </c>
      <c r="BF1588" s="417"/>
      <c r="BG1588" s="408"/>
      <c r="BH1588" s="408"/>
      <c r="BI1588" s="408"/>
      <c r="BJ1588" s="408"/>
      <c r="BK1588" s="408"/>
    </row>
    <row r="1589" spans="1:63" s="390" customFormat="1" ht="12.75">
      <c r="A1589" s="411"/>
      <c r="B1589" s="347" t="s">
        <v>367</v>
      </c>
      <c r="C1589" s="657">
        <v>0</v>
      </c>
      <c r="D1589" s="658">
        <v>0</v>
      </c>
      <c r="E1589" s="658">
        <v>5.7690000000000001</v>
      </c>
      <c r="F1589" s="658">
        <v>0</v>
      </c>
      <c r="G1589" s="658">
        <v>0</v>
      </c>
      <c r="H1589" s="658">
        <v>0</v>
      </c>
      <c r="I1589" s="658">
        <v>0</v>
      </c>
      <c r="J1589" s="658">
        <v>0</v>
      </c>
      <c r="K1589" s="658">
        <v>0</v>
      </c>
      <c r="L1589" s="658">
        <v>0</v>
      </c>
      <c r="M1589" s="658">
        <v>5.7690000000000001</v>
      </c>
      <c r="N1589" s="659">
        <v>0</v>
      </c>
      <c r="O1589" s="657">
        <v>0</v>
      </c>
      <c r="P1589" s="658">
        <v>0</v>
      </c>
      <c r="Q1589" s="658">
        <v>0</v>
      </c>
      <c r="R1589" s="658">
        <v>0</v>
      </c>
      <c r="S1589" s="658">
        <v>0</v>
      </c>
      <c r="T1589" s="658">
        <v>0</v>
      </c>
      <c r="U1589" s="658">
        <v>0</v>
      </c>
      <c r="V1589" s="658">
        <v>0</v>
      </c>
      <c r="W1589" s="658">
        <v>0</v>
      </c>
      <c r="X1589" s="658">
        <v>0</v>
      </c>
      <c r="Y1589" s="658">
        <v>0</v>
      </c>
      <c r="Z1589" s="659">
        <v>0</v>
      </c>
      <c r="AA1589" s="660">
        <v>12.038410150000001</v>
      </c>
      <c r="AB1589" s="658">
        <v>0</v>
      </c>
      <c r="AC1589" s="658">
        <v>0</v>
      </c>
      <c r="AD1589" s="658">
        <v>5.7690000000000001</v>
      </c>
      <c r="AE1589" s="658">
        <v>0</v>
      </c>
      <c r="AF1589" s="658">
        <v>0</v>
      </c>
      <c r="AG1589" s="658">
        <v>0</v>
      </c>
      <c r="AH1589" s="658">
        <v>0</v>
      </c>
      <c r="AI1589" s="658">
        <v>0</v>
      </c>
      <c r="AJ1589" s="658">
        <v>0</v>
      </c>
      <c r="AK1589" s="658">
        <v>0</v>
      </c>
      <c r="AL1589" s="658">
        <v>5.7690000000000001</v>
      </c>
      <c r="AM1589" s="658">
        <v>0</v>
      </c>
      <c r="AN1589" s="658">
        <v>0</v>
      </c>
      <c r="AO1589" s="658">
        <v>0</v>
      </c>
      <c r="AP1589" s="658">
        <v>0</v>
      </c>
      <c r="AQ1589" s="658">
        <v>0</v>
      </c>
      <c r="AR1589" s="658">
        <v>0</v>
      </c>
      <c r="AS1589" s="658">
        <v>0</v>
      </c>
      <c r="AT1589" s="658">
        <v>5.7690000000000001</v>
      </c>
      <c r="AU1589" s="658">
        <v>0</v>
      </c>
      <c r="AV1589" s="657">
        <v>0</v>
      </c>
      <c r="AW1589" s="658">
        <v>0</v>
      </c>
      <c r="AX1589" s="658">
        <v>0</v>
      </c>
      <c r="AY1589" s="658">
        <v>0</v>
      </c>
      <c r="AZ1589" s="658">
        <v>0</v>
      </c>
      <c r="BA1589" s="658">
        <v>0</v>
      </c>
      <c r="BB1589" s="658">
        <v>12.038410150000001</v>
      </c>
      <c r="BC1589" s="658">
        <v>0</v>
      </c>
      <c r="BD1589" s="658">
        <v>0</v>
      </c>
      <c r="BE1589" s="659">
        <v>12.038410150000001</v>
      </c>
      <c r="BF1589" s="417"/>
      <c r="BG1589" s="408"/>
      <c r="BH1589" s="408"/>
      <c r="BI1589" s="408"/>
      <c r="BJ1589" s="408"/>
      <c r="BK1589" s="408"/>
    </row>
    <row r="1590" spans="1:63" s="390" customFormat="1" ht="12.75">
      <c r="A1590" s="411"/>
      <c r="B1590" s="347" t="s">
        <v>368</v>
      </c>
      <c r="C1590" s="657">
        <v>0</v>
      </c>
      <c r="D1590" s="658">
        <v>0</v>
      </c>
      <c r="E1590" s="658">
        <v>0.62</v>
      </c>
      <c r="F1590" s="658">
        <v>0</v>
      </c>
      <c r="G1590" s="658">
        <v>0</v>
      </c>
      <c r="H1590" s="658">
        <v>0</v>
      </c>
      <c r="I1590" s="658">
        <v>0</v>
      </c>
      <c r="J1590" s="658">
        <v>0</v>
      </c>
      <c r="K1590" s="658">
        <v>0</v>
      </c>
      <c r="L1590" s="658">
        <v>0</v>
      </c>
      <c r="M1590" s="658">
        <v>0.62</v>
      </c>
      <c r="N1590" s="659">
        <v>0</v>
      </c>
      <c r="O1590" s="657">
        <v>0</v>
      </c>
      <c r="P1590" s="658">
        <v>0</v>
      </c>
      <c r="Q1590" s="658">
        <v>0</v>
      </c>
      <c r="R1590" s="658">
        <v>0</v>
      </c>
      <c r="S1590" s="658">
        <v>0</v>
      </c>
      <c r="T1590" s="658">
        <v>0</v>
      </c>
      <c r="U1590" s="658">
        <v>0</v>
      </c>
      <c r="V1590" s="658">
        <v>0</v>
      </c>
      <c r="W1590" s="658">
        <v>0</v>
      </c>
      <c r="X1590" s="658">
        <v>0</v>
      </c>
      <c r="Y1590" s="658">
        <v>0</v>
      </c>
      <c r="Z1590" s="659">
        <v>0</v>
      </c>
      <c r="AA1590" s="660">
        <v>3.5116387095684991</v>
      </c>
      <c r="AB1590" s="658">
        <v>0</v>
      </c>
      <c r="AC1590" s="658">
        <v>0</v>
      </c>
      <c r="AD1590" s="658">
        <v>0.62</v>
      </c>
      <c r="AE1590" s="658">
        <v>0</v>
      </c>
      <c r="AF1590" s="658">
        <v>0</v>
      </c>
      <c r="AG1590" s="658">
        <v>0</v>
      </c>
      <c r="AH1590" s="658">
        <v>0</v>
      </c>
      <c r="AI1590" s="658">
        <v>0</v>
      </c>
      <c r="AJ1590" s="658">
        <v>0</v>
      </c>
      <c r="AK1590" s="658">
        <v>0</v>
      </c>
      <c r="AL1590" s="658">
        <v>0.62</v>
      </c>
      <c r="AM1590" s="658">
        <v>0</v>
      </c>
      <c r="AN1590" s="658">
        <v>0</v>
      </c>
      <c r="AO1590" s="658">
        <v>0</v>
      </c>
      <c r="AP1590" s="658">
        <v>0</v>
      </c>
      <c r="AQ1590" s="658">
        <v>0</v>
      </c>
      <c r="AR1590" s="658">
        <v>0</v>
      </c>
      <c r="AS1590" s="658">
        <v>0</v>
      </c>
      <c r="AT1590" s="658">
        <v>0.62</v>
      </c>
      <c r="AU1590" s="658">
        <v>0</v>
      </c>
      <c r="AV1590" s="657">
        <v>0</v>
      </c>
      <c r="AW1590" s="658">
        <v>2.009390839568499</v>
      </c>
      <c r="AX1590" s="658">
        <v>0</v>
      </c>
      <c r="AY1590" s="658">
        <v>0</v>
      </c>
      <c r="AZ1590" s="658">
        <v>0</v>
      </c>
      <c r="BA1590" s="658">
        <v>2.009390839568499</v>
      </c>
      <c r="BB1590" s="658">
        <v>0.99491404999999999</v>
      </c>
      <c r="BC1590" s="658">
        <v>0</v>
      </c>
      <c r="BD1590" s="658">
        <v>0</v>
      </c>
      <c r="BE1590" s="659">
        <v>3.0043048895684992</v>
      </c>
      <c r="BF1590" s="417"/>
      <c r="BG1590" s="408"/>
      <c r="BH1590" s="408"/>
      <c r="BI1590" s="408"/>
      <c r="BJ1590" s="408"/>
      <c r="BK1590" s="408"/>
    </row>
    <row r="1591" spans="1:63" s="390" customFormat="1" ht="12.75">
      <c r="A1591" s="411"/>
      <c r="B1591" s="347" t="s">
        <v>369</v>
      </c>
      <c r="C1591" s="657">
        <v>0</v>
      </c>
      <c r="D1591" s="658">
        <v>0</v>
      </c>
      <c r="E1591" s="658">
        <v>0</v>
      </c>
      <c r="F1591" s="658">
        <v>0</v>
      </c>
      <c r="G1591" s="658">
        <v>0</v>
      </c>
      <c r="H1591" s="658">
        <v>0</v>
      </c>
      <c r="I1591" s="658">
        <v>0</v>
      </c>
      <c r="J1591" s="658">
        <v>0</v>
      </c>
      <c r="K1591" s="658">
        <v>0</v>
      </c>
      <c r="L1591" s="658">
        <v>0</v>
      </c>
      <c r="M1591" s="658">
        <v>0</v>
      </c>
      <c r="N1591" s="659">
        <v>0</v>
      </c>
      <c r="O1591" s="657">
        <v>0</v>
      </c>
      <c r="P1591" s="658">
        <v>0</v>
      </c>
      <c r="Q1591" s="658">
        <v>0</v>
      </c>
      <c r="R1591" s="658">
        <v>0</v>
      </c>
      <c r="S1591" s="658">
        <v>0</v>
      </c>
      <c r="T1591" s="658">
        <v>0</v>
      </c>
      <c r="U1591" s="658">
        <v>0</v>
      </c>
      <c r="V1591" s="658">
        <v>0</v>
      </c>
      <c r="W1591" s="658">
        <v>0</v>
      </c>
      <c r="X1591" s="658">
        <v>0</v>
      </c>
      <c r="Y1591" s="658">
        <v>0</v>
      </c>
      <c r="Z1591" s="659">
        <v>0</v>
      </c>
      <c r="AA1591" s="660">
        <v>0</v>
      </c>
      <c r="AB1591" s="658">
        <v>0</v>
      </c>
      <c r="AC1591" s="658">
        <v>0</v>
      </c>
      <c r="AD1591" s="658">
        <v>0</v>
      </c>
      <c r="AE1591" s="658">
        <v>0</v>
      </c>
      <c r="AF1591" s="658">
        <v>0</v>
      </c>
      <c r="AG1591" s="658">
        <v>0</v>
      </c>
      <c r="AH1591" s="658">
        <v>0</v>
      </c>
      <c r="AI1591" s="658">
        <v>0</v>
      </c>
      <c r="AJ1591" s="658">
        <v>0</v>
      </c>
      <c r="AK1591" s="658">
        <v>0</v>
      </c>
      <c r="AL1591" s="658">
        <v>0</v>
      </c>
      <c r="AM1591" s="658">
        <v>0</v>
      </c>
      <c r="AN1591" s="658">
        <v>0</v>
      </c>
      <c r="AO1591" s="658">
        <v>0</v>
      </c>
      <c r="AP1591" s="658">
        <v>0</v>
      </c>
      <c r="AQ1591" s="658">
        <v>0</v>
      </c>
      <c r="AR1591" s="658">
        <v>0</v>
      </c>
      <c r="AS1591" s="658">
        <v>0</v>
      </c>
      <c r="AT1591" s="658">
        <v>0</v>
      </c>
      <c r="AU1591" s="658">
        <v>0</v>
      </c>
      <c r="AV1591" s="657">
        <v>0</v>
      </c>
      <c r="AW1591" s="658">
        <v>0</v>
      </c>
      <c r="AX1591" s="658">
        <v>0</v>
      </c>
      <c r="AY1591" s="658">
        <v>0</v>
      </c>
      <c r="AZ1591" s="658">
        <v>0</v>
      </c>
      <c r="BA1591" s="658">
        <v>0</v>
      </c>
      <c r="BB1591" s="658">
        <v>0</v>
      </c>
      <c r="BC1591" s="658">
        <v>0</v>
      </c>
      <c r="BD1591" s="658">
        <v>0</v>
      </c>
      <c r="BE1591" s="659">
        <v>0</v>
      </c>
      <c r="BF1591" s="417"/>
      <c r="BG1591" s="408"/>
      <c r="BH1591" s="408"/>
      <c r="BI1591" s="408"/>
      <c r="BJ1591" s="408"/>
      <c r="BK1591" s="408"/>
    </row>
    <row r="1592" spans="1:63" s="390" customFormat="1" ht="12.75">
      <c r="A1592" s="411"/>
      <c r="B1592" s="347" t="s">
        <v>370</v>
      </c>
      <c r="C1592" s="657">
        <v>0</v>
      </c>
      <c r="D1592" s="658">
        <v>0</v>
      </c>
      <c r="E1592" s="658">
        <v>0</v>
      </c>
      <c r="F1592" s="658">
        <v>0</v>
      </c>
      <c r="G1592" s="658">
        <v>0</v>
      </c>
      <c r="H1592" s="658">
        <v>0</v>
      </c>
      <c r="I1592" s="658">
        <v>0</v>
      </c>
      <c r="J1592" s="658">
        <v>0</v>
      </c>
      <c r="K1592" s="658">
        <v>0</v>
      </c>
      <c r="L1592" s="658">
        <v>0</v>
      </c>
      <c r="M1592" s="658">
        <v>0</v>
      </c>
      <c r="N1592" s="659">
        <v>0</v>
      </c>
      <c r="O1592" s="657">
        <v>0</v>
      </c>
      <c r="P1592" s="658">
        <v>0</v>
      </c>
      <c r="Q1592" s="658">
        <v>0</v>
      </c>
      <c r="R1592" s="658">
        <v>0</v>
      </c>
      <c r="S1592" s="658">
        <v>0</v>
      </c>
      <c r="T1592" s="658">
        <v>0</v>
      </c>
      <c r="U1592" s="658">
        <v>0</v>
      </c>
      <c r="V1592" s="658">
        <v>0</v>
      </c>
      <c r="W1592" s="658">
        <v>0</v>
      </c>
      <c r="X1592" s="658">
        <v>0</v>
      </c>
      <c r="Y1592" s="658">
        <v>0</v>
      </c>
      <c r="Z1592" s="659">
        <v>0</v>
      </c>
      <c r="AA1592" s="660">
        <v>0</v>
      </c>
      <c r="AB1592" s="658">
        <v>0</v>
      </c>
      <c r="AC1592" s="658">
        <v>0</v>
      </c>
      <c r="AD1592" s="658">
        <v>0</v>
      </c>
      <c r="AE1592" s="658">
        <v>0</v>
      </c>
      <c r="AF1592" s="658">
        <v>0</v>
      </c>
      <c r="AG1592" s="658">
        <v>0</v>
      </c>
      <c r="AH1592" s="658">
        <v>0</v>
      </c>
      <c r="AI1592" s="658">
        <v>0</v>
      </c>
      <c r="AJ1592" s="658">
        <v>0</v>
      </c>
      <c r="AK1592" s="658">
        <v>0</v>
      </c>
      <c r="AL1592" s="658">
        <v>0</v>
      </c>
      <c r="AM1592" s="658">
        <v>0</v>
      </c>
      <c r="AN1592" s="658">
        <v>0</v>
      </c>
      <c r="AO1592" s="658">
        <v>0</v>
      </c>
      <c r="AP1592" s="658">
        <v>0</v>
      </c>
      <c r="AQ1592" s="658">
        <v>0</v>
      </c>
      <c r="AR1592" s="658">
        <v>0</v>
      </c>
      <c r="AS1592" s="658">
        <v>0</v>
      </c>
      <c r="AT1592" s="658">
        <v>0</v>
      </c>
      <c r="AU1592" s="658">
        <v>0</v>
      </c>
      <c r="AV1592" s="657">
        <v>0</v>
      </c>
      <c r="AW1592" s="658">
        <v>0</v>
      </c>
      <c r="AX1592" s="658">
        <v>0</v>
      </c>
      <c r="AY1592" s="658">
        <v>0</v>
      </c>
      <c r="AZ1592" s="658">
        <v>0</v>
      </c>
      <c r="BA1592" s="658">
        <v>0</v>
      </c>
      <c r="BB1592" s="658">
        <v>0</v>
      </c>
      <c r="BC1592" s="658">
        <v>0</v>
      </c>
      <c r="BD1592" s="658">
        <v>0</v>
      </c>
      <c r="BE1592" s="659">
        <v>0</v>
      </c>
      <c r="BF1592" s="417"/>
      <c r="BG1592" s="408"/>
      <c r="BH1592" s="408"/>
      <c r="BI1592" s="408"/>
      <c r="BJ1592" s="408"/>
      <c r="BK1592" s="408"/>
    </row>
    <row r="1593" spans="1:63" s="390" customFormat="1" ht="12.75">
      <c r="A1593" s="411"/>
      <c r="B1593" s="347" t="s">
        <v>371</v>
      </c>
      <c r="C1593" s="657">
        <v>0</v>
      </c>
      <c r="D1593" s="658">
        <v>0</v>
      </c>
      <c r="E1593" s="658">
        <v>0.48199999999999998</v>
      </c>
      <c r="F1593" s="658">
        <v>0</v>
      </c>
      <c r="G1593" s="658">
        <v>0</v>
      </c>
      <c r="H1593" s="658">
        <v>0</v>
      </c>
      <c r="I1593" s="658">
        <v>0</v>
      </c>
      <c r="J1593" s="658">
        <v>0</v>
      </c>
      <c r="K1593" s="658">
        <v>0</v>
      </c>
      <c r="L1593" s="658">
        <v>0</v>
      </c>
      <c r="M1593" s="658">
        <v>0.48199999999999998</v>
      </c>
      <c r="N1593" s="659">
        <v>0</v>
      </c>
      <c r="O1593" s="657">
        <v>0</v>
      </c>
      <c r="P1593" s="658">
        <v>0</v>
      </c>
      <c r="Q1593" s="658">
        <v>0</v>
      </c>
      <c r="R1593" s="658">
        <v>0</v>
      </c>
      <c r="S1593" s="658">
        <v>0</v>
      </c>
      <c r="T1593" s="658">
        <v>0</v>
      </c>
      <c r="U1593" s="658">
        <v>0</v>
      </c>
      <c r="V1593" s="658">
        <v>0</v>
      </c>
      <c r="W1593" s="658">
        <v>0</v>
      </c>
      <c r="X1593" s="658">
        <v>0</v>
      </c>
      <c r="Y1593" s="658">
        <v>0</v>
      </c>
      <c r="Z1593" s="659">
        <v>0</v>
      </c>
      <c r="AA1593" s="660">
        <v>2.7415053749975202</v>
      </c>
      <c r="AB1593" s="658">
        <v>0</v>
      </c>
      <c r="AC1593" s="658">
        <v>0</v>
      </c>
      <c r="AD1593" s="658">
        <v>0.48199999999999998</v>
      </c>
      <c r="AE1593" s="658">
        <v>0</v>
      </c>
      <c r="AF1593" s="658">
        <v>0</v>
      </c>
      <c r="AG1593" s="658">
        <v>0</v>
      </c>
      <c r="AH1593" s="658">
        <v>0</v>
      </c>
      <c r="AI1593" s="658">
        <v>0</v>
      </c>
      <c r="AJ1593" s="658">
        <v>0</v>
      </c>
      <c r="AK1593" s="658">
        <v>0</v>
      </c>
      <c r="AL1593" s="658">
        <v>0.48199999999999998</v>
      </c>
      <c r="AM1593" s="658">
        <v>0</v>
      </c>
      <c r="AN1593" s="658">
        <v>0</v>
      </c>
      <c r="AO1593" s="658">
        <v>0</v>
      </c>
      <c r="AP1593" s="658">
        <v>0</v>
      </c>
      <c r="AQ1593" s="658">
        <v>0</v>
      </c>
      <c r="AR1593" s="658">
        <v>0</v>
      </c>
      <c r="AS1593" s="658">
        <v>0</v>
      </c>
      <c r="AT1593" s="658">
        <v>0.48199999999999998</v>
      </c>
      <c r="AU1593" s="658">
        <v>0</v>
      </c>
      <c r="AV1593" s="657">
        <v>0</v>
      </c>
      <c r="AW1593" s="658">
        <v>1.8040361149975201</v>
      </c>
      <c r="AX1593" s="658">
        <v>0</v>
      </c>
      <c r="AY1593" s="658">
        <v>0</v>
      </c>
      <c r="AZ1593" s="658">
        <v>0</v>
      </c>
      <c r="BA1593" s="658">
        <v>1.8040361149975201</v>
      </c>
      <c r="BB1593" s="658">
        <v>0.43013543999999998</v>
      </c>
      <c r="BC1593" s="658">
        <v>0</v>
      </c>
      <c r="BD1593" s="658">
        <v>0</v>
      </c>
      <c r="BE1593" s="659">
        <v>2.2341715549975203</v>
      </c>
      <c r="BF1593" s="417"/>
      <c r="BG1593" s="408"/>
      <c r="BH1593" s="408"/>
      <c r="BI1593" s="408"/>
      <c r="BJ1593" s="408"/>
      <c r="BK1593" s="408"/>
    </row>
    <row r="1594" spans="1:63" s="390" customFormat="1" ht="12.75">
      <c r="A1594" s="411"/>
      <c r="B1594" s="347" t="s">
        <v>372</v>
      </c>
      <c r="C1594" s="657">
        <v>0</v>
      </c>
      <c r="D1594" s="658">
        <v>0</v>
      </c>
      <c r="E1594" s="658">
        <v>0.13800000000000001</v>
      </c>
      <c r="F1594" s="658">
        <v>0</v>
      </c>
      <c r="G1594" s="658">
        <v>0</v>
      </c>
      <c r="H1594" s="658">
        <v>0</v>
      </c>
      <c r="I1594" s="658">
        <v>0</v>
      </c>
      <c r="J1594" s="658">
        <v>0</v>
      </c>
      <c r="K1594" s="658">
        <v>0</v>
      </c>
      <c r="L1594" s="658">
        <v>0</v>
      </c>
      <c r="M1594" s="658">
        <v>0.13800000000000001</v>
      </c>
      <c r="N1594" s="659">
        <v>0</v>
      </c>
      <c r="O1594" s="657">
        <v>0</v>
      </c>
      <c r="P1594" s="658">
        <v>0</v>
      </c>
      <c r="Q1594" s="658">
        <v>0</v>
      </c>
      <c r="R1594" s="658">
        <v>0</v>
      </c>
      <c r="S1594" s="658">
        <v>0</v>
      </c>
      <c r="T1594" s="658">
        <v>0</v>
      </c>
      <c r="U1594" s="658">
        <v>0</v>
      </c>
      <c r="V1594" s="658">
        <v>0</v>
      </c>
      <c r="W1594" s="658">
        <v>0</v>
      </c>
      <c r="X1594" s="658">
        <v>0</v>
      </c>
      <c r="Y1594" s="658">
        <v>0</v>
      </c>
      <c r="Z1594" s="659">
        <v>0</v>
      </c>
      <c r="AA1594" s="660">
        <v>0.77013333457097888</v>
      </c>
      <c r="AB1594" s="658">
        <v>0</v>
      </c>
      <c r="AC1594" s="658">
        <v>0</v>
      </c>
      <c r="AD1594" s="658">
        <v>0.13800000000000001</v>
      </c>
      <c r="AE1594" s="658">
        <v>0</v>
      </c>
      <c r="AF1594" s="658">
        <v>0</v>
      </c>
      <c r="AG1594" s="658">
        <v>0</v>
      </c>
      <c r="AH1594" s="658">
        <v>0</v>
      </c>
      <c r="AI1594" s="658">
        <v>0</v>
      </c>
      <c r="AJ1594" s="658">
        <v>0</v>
      </c>
      <c r="AK1594" s="658">
        <v>0</v>
      </c>
      <c r="AL1594" s="658">
        <v>0.13800000000000001</v>
      </c>
      <c r="AM1594" s="658">
        <v>0</v>
      </c>
      <c r="AN1594" s="658">
        <v>0</v>
      </c>
      <c r="AO1594" s="658">
        <v>0</v>
      </c>
      <c r="AP1594" s="658">
        <v>0</v>
      </c>
      <c r="AQ1594" s="658">
        <v>0</v>
      </c>
      <c r="AR1594" s="658">
        <v>0</v>
      </c>
      <c r="AS1594" s="658">
        <v>0</v>
      </c>
      <c r="AT1594" s="658">
        <v>0.13800000000000001</v>
      </c>
      <c r="AU1594" s="658">
        <v>0</v>
      </c>
      <c r="AV1594" s="657">
        <v>0</v>
      </c>
      <c r="AW1594" s="658">
        <v>0.20535472457097897</v>
      </c>
      <c r="AX1594" s="658">
        <v>0</v>
      </c>
      <c r="AY1594" s="658">
        <v>0</v>
      </c>
      <c r="AZ1594" s="658">
        <v>0</v>
      </c>
      <c r="BA1594" s="658">
        <v>0.20535472457097897</v>
      </c>
      <c r="BB1594" s="658">
        <v>0.56477860999999996</v>
      </c>
      <c r="BC1594" s="658">
        <v>0</v>
      </c>
      <c r="BD1594" s="658">
        <v>0</v>
      </c>
      <c r="BE1594" s="659">
        <v>0.77013333457097888</v>
      </c>
      <c r="BF1594" s="417"/>
      <c r="BG1594" s="408"/>
      <c r="BH1594" s="408"/>
      <c r="BI1594" s="408"/>
      <c r="BJ1594" s="408"/>
      <c r="BK1594" s="408"/>
    </row>
    <row r="1595" spans="1:63" s="390" customFormat="1" ht="12.75">
      <c r="A1595" s="411"/>
      <c r="B1595" s="347" t="s">
        <v>373</v>
      </c>
      <c r="C1595" s="657">
        <v>0</v>
      </c>
      <c r="D1595" s="658">
        <v>0</v>
      </c>
      <c r="E1595" s="658">
        <v>0</v>
      </c>
      <c r="F1595" s="658">
        <v>1.38</v>
      </c>
      <c r="G1595" s="658">
        <v>0</v>
      </c>
      <c r="H1595" s="658">
        <v>0</v>
      </c>
      <c r="I1595" s="658">
        <v>0</v>
      </c>
      <c r="J1595" s="658">
        <v>0</v>
      </c>
      <c r="K1595" s="658">
        <v>0</v>
      </c>
      <c r="L1595" s="658">
        <v>0</v>
      </c>
      <c r="M1595" s="658">
        <v>0</v>
      </c>
      <c r="N1595" s="659">
        <v>1.38</v>
      </c>
      <c r="O1595" s="657">
        <v>0</v>
      </c>
      <c r="P1595" s="658">
        <v>0</v>
      </c>
      <c r="Q1595" s="658">
        <v>0</v>
      </c>
      <c r="R1595" s="658">
        <v>0</v>
      </c>
      <c r="S1595" s="658">
        <v>0</v>
      </c>
      <c r="T1595" s="658">
        <v>0</v>
      </c>
      <c r="U1595" s="658">
        <v>0</v>
      </c>
      <c r="V1595" s="658">
        <v>0</v>
      </c>
      <c r="W1595" s="658">
        <v>0</v>
      </c>
      <c r="X1595" s="658">
        <v>0</v>
      </c>
      <c r="Y1595" s="658">
        <v>0</v>
      </c>
      <c r="Z1595" s="659">
        <v>0</v>
      </c>
      <c r="AA1595" s="660">
        <v>47.309109680431504</v>
      </c>
      <c r="AB1595" s="658">
        <v>0</v>
      </c>
      <c r="AC1595" s="658">
        <v>0</v>
      </c>
      <c r="AD1595" s="658">
        <v>0</v>
      </c>
      <c r="AE1595" s="658">
        <v>1.38</v>
      </c>
      <c r="AF1595" s="658">
        <v>0</v>
      </c>
      <c r="AG1595" s="658">
        <v>0</v>
      </c>
      <c r="AH1595" s="658">
        <v>0</v>
      </c>
      <c r="AI1595" s="658">
        <v>0</v>
      </c>
      <c r="AJ1595" s="658">
        <v>0</v>
      </c>
      <c r="AK1595" s="658">
        <v>0</v>
      </c>
      <c r="AL1595" s="658">
        <v>0</v>
      </c>
      <c r="AM1595" s="658">
        <v>1.38</v>
      </c>
      <c r="AN1595" s="658">
        <v>0</v>
      </c>
      <c r="AO1595" s="658">
        <v>0</v>
      </c>
      <c r="AP1595" s="658">
        <v>0</v>
      </c>
      <c r="AQ1595" s="658">
        <v>0</v>
      </c>
      <c r="AR1595" s="658">
        <v>0</v>
      </c>
      <c r="AS1595" s="658">
        <v>0</v>
      </c>
      <c r="AT1595" s="658">
        <v>0</v>
      </c>
      <c r="AU1595" s="658">
        <v>1.38</v>
      </c>
      <c r="AV1595" s="657">
        <v>0</v>
      </c>
      <c r="AW1595" s="658">
        <v>28.613091380431499</v>
      </c>
      <c r="AX1595" s="658">
        <v>0</v>
      </c>
      <c r="AY1595" s="658">
        <v>0</v>
      </c>
      <c r="AZ1595" s="658">
        <v>0</v>
      </c>
      <c r="BA1595" s="658">
        <v>28.613091380431499</v>
      </c>
      <c r="BB1595" s="658">
        <v>16.159402740000001</v>
      </c>
      <c r="BC1595" s="658">
        <v>0</v>
      </c>
      <c r="BD1595" s="658">
        <v>0</v>
      </c>
      <c r="BE1595" s="659">
        <v>44.772494120431503</v>
      </c>
      <c r="BF1595" s="417"/>
      <c r="BG1595" s="408"/>
      <c r="BH1595" s="408"/>
      <c r="BI1595" s="408"/>
      <c r="BJ1595" s="408"/>
      <c r="BK1595" s="408"/>
    </row>
    <row r="1596" spans="1:63" s="390" customFormat="1" ht="12.75">
      <c r="A1596" s="411"/>
      <c r="B1596" s="347" t="s">
        <v>374</v>
      </c>
      <c r="C1596" s="657">
        <v>0</v>
      </c>
      <c r="D1596" s="658">
        <v>0</v>
      </c>
      <c r="E1596" s="658">
        <v>0</v>
      </c>
      <c r="F1596" s="658">
        <v>0</v>
      </c>
      <c r="G1596" s="658">
        <v>0</v>
      </c>
      <c r="H1596" s="658">
        <v>0</v>
      </c>
      <c r="I1596" s="658">
        <v>0</v>
      </c>
      <c r="J1596" s="658">
        <v>0</v>
      </c>
      <c r="K1596" s="658">
        <v>0</v>
      </c>
      <c r="L1596" s="658">
        <v>0</v>
      </c>
      <c r="M1596" s="658">
        <v>0</v>
      </c>
      <c r="N1596" s="659">
        <v>0</v>
      </c>
      <c r="O1596" s="657">
        <v>0</v>
      </c>
      <c r="P1596" s="658">
        <v>0</v>
      </c>
      <c r="Q1596" s="658">
        <v>0</v>
      </c>
      <c r="R1596" s="658">
        <v>0</v>
      </c>
      <c r="S1596" s="658">
        <v>0</v>
      </c>
      <c r="T1596" s="658">
        <v>0</v>
      </c>
      <c r="U1596" s="658">
        <v>0</v>
      </c>
      <c r="V1596" s="658">
        <v>0</v>
      </c>
      <c r="W1596" s="658">
        <v>0</v>
      </c>
      <c r="X1596" s="658">
        <v>0</v>
      </c>
      <c r="Y1596" s="658">
        <v>0</v>
      </c>
      <c r="Z1596" s="659">
        <v>0</v>
      </c>
      <c r="AA1596" s="660">
        <v>0</v>
      </c>
      <c r="AB1596" s="658">
        <v>0</v>
      </c>
      <c r="AC1596" s="658">
        <v>0</v>
      </c>
      <c r="AD1596" s="658">
        <v>0</v>
      </c>
      <c r="AE1596" s="658">
        <v>0</v>
      </c>
      <c r="AF1596" s="658">
        <v>0</v>
      </c>
      <c r="AG1596" s="658">
        <v>0</v>
      </c>
      <c r="AH1596" s="658">
        <v>0</v>
      </c>
      <c r="AI1596" s="658">
        <v>0</v>
      </c>
      <c r="AJ1596" s="658">
        <v>0</v>
      </c>
      <c r="AK1596" s="658">
        <v>0</v>
      </c>
      <c r="AL1596" s="658">
        <v>0</v>
      </c>
      <c r="AM1596" s="658">
        <v>0</v>
      </c>
      <c r="AN1596" s="658">
        <v>0</v>
      </c>
      <c r="AO1596" s="658">
        <v>0</v>
      </c>
      <c r="AP1596" s="658">
        <v>0</v>
      </c>
      <c r="AQ1596" s="658">
        <v>0</v>
      </c>
      <c r="AR1596" s="658">
        <v>0</v>
      </c>
      <c r="AS1596" s="658">
        <v>0</v>
      </c>
      <c r="AT1596" s="658">
        <v>0</v>
      </c>
      <c r="AU1596" s="658">
        <v>0</v>
      </c>
      <c r="AV1596" s="657">
        <v>0</v>
      </c>
      <c r="AW1596" s="658">
        <v>0</v>
      </c>
      <c r="AX1596" s="658">
        <v>0</v>
      </c>
      <c r="AY1596" s="658">
        <v>0</v>
      </c>
      <c r="AZ1596" s="658">
        <v>0</v>
      </c>
      <c r="BA1596" s="658">
        <v>0</v>
      </c>
      <c r="BB1596" s="658">
        <v>0</v>
      </c>
      <c r="BC1596" s="658">
        <v>0</v>
      </c>
      <c r="BD1596" s="658">
        <v>0</v>
      </c>
      <c r="BE1596" s="659">
        <v>0</v>
      </c>
      <c r="BF1596" s="417"/>
      <c r="BG1596" s="408"/>
      <c r="BH1596" s="408"/>
      <c r="BI1596" s="408"/>
      <c r="BJ1596" s="408"/>
      <c r="BK1596" s="408"/>
    </row>
    <row r="1597" spans="1:63" s="390" customFormat="1" ht="12.75">
      <c r="A1597" s="411"/>
      <c r="B1597" s="347" t="s">
        <v>375</v>
      </c>
      <c r="C1597" s="657">
        <v>0</v>
      </c>
      <c r="D1597" s="658">
        <v>0</v>
      </c>
      <c r="E1597" s="658">
        <v>0</v>
      </c>
      <c r="F1597" s="658">
        <v>0</v>
      </c>
      <c r="G1597" s="658">
        <v>0</v>
      </c>
      <c r="H1597" s="658">
        <v>0</v>
      </c>
      <c r="I1597" s="658">
        <v>0</v>
      </c>
      <c r="J1597" s="658">
        <v>0</v>
      </c>
      <c r="K1597" s="658">
        <v>0</v>
      </c>
      <c r="L1597" s="658">
        <v>0</v>
      </c>
      <c r="M1597" s="658">
        <v>0</v>
      </c>
      <c r="N1597" s="659">
        <v>0</v>
      </c>
      <c r="O1597" s="657">
        <v>0</v>
      </c>
      <c r="P1597" s="658">
        <v>0</v>
      </c>
      <c r="Q1597" s="658">
        <v>0</v>
      </c>
      <c r="R1597" s="658">
        <v>0</v>
      </c>
      <c r="S1597" s="658">
        <v>0</v>
      </c>
      <c r="T1597" s="658">
        <v>0</v>
      </c>
      <c r="U1597" s="658">
        <v>0</v>
      </c>
      <c r="V1597" s="658">
        <v>0</v>
      </c>
      <c r="W1597" s="658">
        <v>0</v>
      </c>
      <c r="X1597" s="658">
        <v>0</v>
      </c>
      <c r="Y1597" s="658">
        <v>0</v>
      </c>
      <c r="Z1597" s="659">
        <v>0</v>
      </c>
      <c r="AA1597" s="660">
        <v>0</v>
      </c>
      <c r="AB1597" s="658">
        <v>0</v>
      </c>
      <c r="AC1597" s="658">
        <v>0</v>
      </c>
      <c r="AD1597" s="658">
        <v>0</v>
      </c>
      <c r="AE1597" s="658">
        <v>0</v>
      </c>
      <c r="AF1597" s="658">
        <v>0</v>
      </c>
      <c r="AG1597" s="658">
        <v>0</v>
      </c>
      <c r="AH1597" s="658">
        <v>0</v>
      </c>
      <c r="AI1597" s="658">
        <v>0</v>
      </c>
      <c r="AJ1597" s="658">
        <v>0</v>
      </c>
      <c r="AK1597" s="658">
        <v>0</v>
      </c>
      <c r="AL1597" s="658">
        <v>0</v>
      </c>
      <c r="AM1597" s="658">
        <v>0</v>
      </c>
      <c r="AN1597" s="658">
        <v>0</v>
      </c>
      <c r="AO1597" s="658">
        <v>0</v>
      </c>
      <c r="AP1597" s="658">
        <v>0</v>
      </c>
      <c r="AQ1597" s="658">
        <v>0</v>
      </c>
      <c r="AR1597" s="658">
        <v>0</v>
      </c>
      <c r="AS1597" s="658">
        <v>0</v>
      </c>
      <c r="AT1597" s="658">
        <v>0</v>
      </c>
      <c r="AU1597" s="658">
        <v>0</v>
      </c>
      <c r="AV1597" s="657">
        <v>0</v>
      </c>
      <c r="AW1597" s="658">
        <v>0</v>
      </c>
      <c r="AX1597" s="658">
        <v>0</v>
      </c>
      <c r="AY1597" s="658">
        <v>0</v>
      </c>
      <c r="AZ1597" s="658">
        <v>0</v>
      </c>
      <c r="BA1597" s="658">
        <v>0</v>
      </c>
      <c r="BB1597" s="658">
        <v>0</v>
      </c>
      <c r="BC1597" s="658">
        <v>0</v>
      </c>
      <c r="BD1597" s="658">
        <v>0</v>
      </c>
      <c r="BE1597" s="659">
        <v>0</v>
      </c>
      <c r="BF1597" s="417"/>
      <c r="BG1597" s="408"/>
      <c r="BH1597" s="408"/>
      <c r="BI1597" s="408"/>
      <c r="BJ1597" s="408"/>
      <c r="BK1597" s="408"/>
    </row>
    <row r="1598" spans="1:63" s="390" customFormat="1" ht="12.75">
      <c r="A1598" s="411"/>
      <c r="B1598" s="347" t="s">
        <v>376</v>
      </c>
      <c r="C1598" s="657">
        <v>0</v>
      </c>
      <c r="D1598" s="658">
        <v>0</v>
      </c>
      <c r="E1598" s="658">
        <v>0</v>
      </c>
      <c r="F1598" s="658">
        <v>1.38</v>
      </c>
      <c r="G1598" s="658">
        <v>0</v>
      </c>
      <c r="H1598" s="658">
        <v>0</v>
      </c>
      <c r="I1598" s="658">
        <v>0</v>
      </c>
      <c r="J1598" s="658">
        <v>0</v>
      </c>
      <c r="K1598" s="658">
        <v>0</v>
      </c>
      <c r="L1598" s="658">
        <v>0</v>
      </c>
      <c r="M1598" s="658">
        <v>0</v>
      </c>
      <c r="N1598" s="659">
        <v>1.38</v>
      </c>
      <c r="O1598" s="657">
        <v>0</v>
      </c>
      <c r="P1598" s="658">
        <v>0</v>
      </c>
      <c r="Q1598" s="658">
        <v>0</v>
      </c>
      <c r="R1598" s="658">
        <v>0</v>
      </c>
      <c r="S1598" s="658">
        <v>0</v>
      </c>
      <c r="T1598" s="658">
        <v>0</v>
      </c>
      <c r="U1598" s="658">
        <v>0</v>
      </c>
      <c r="V1598" s="658">
        <v>0</v>
      </c>
      <c r="W1598" s="658">
        <v>0</v>
      </c>
      <c r="X1598" s="658">
        <v>0</v>
      </c>
      <c r="Y1598" s="658">
        <v>0</v>
      </c>
      <c r="Z1598" s="659">
        <v>0</v>
      </c>
      <c r="AA1598" s="660">
        <v>47.309109680431504</v>
      </c>
      <c r="AB1598" s="658">
        <v>0</v>
      </c>
      <c r="AC1598" s="658">
        <v>0</v>
      </c>
      <c r="AD1598" s="658">
        <v>0</v>
      </c>
      <c r="AE1598" s="658">
        <v>1.38</v>
      </c>
      <c r="AF1598" s="658">
        <v>0</v>
      </c>
      <c r="AG1598" s="658">
        <v>0</v>
      </c>
      <c r="AH1598" s="658">
        <v>0</v>
      </c>
      <c r="AI1598" s="658">
        <v>0</v>
      </c>
      <c r="AJ1598" s="658">
        <v>0</v>
      </c>
      <c r="AK1598" s="658">
        <v>0</v>
      </c>
      <c r="AL1598" s="658">
        <v>0</v>
      </c>
      <c r="AM1598" s="658">
        <v>1.38</v>
      </c>
      <c r="AN1598" s="658">
        <v>0</v>
      </c>
      <c r="AO1598" s="658">
        <v>0</v>
      </c>
      <c r="AP1598" s="658">
        <v>0</v>
      </c>
      <c r="AQ1598" s="658">
        <v>0</v>
      </c>
      <c r="AR1598" s="658">
        <v>0</v>
      </c>
      <c r="AS1598" s="658">
        <v>0</v>
      </c>
      <c r="AT1598" s="658">
        <v>0</v>
      </c>
      <c r="AU1598" s="658">
        <v>1.38</v>
      </c>
      <c r="AV1598" s="657">
        <v>0</v>
      </c>
      <c r="AW1598" s="658">
        <v>28.613091380431499</v>
      </c>
      <c r="AX1598" s="658">
        <v>0</v>
      </c>
      <c r="AY1598" s="658">
        <v>0</v>
      </c>
      <c r="AZ1598" s="658">
        <v>0</v>
      </c>
      <c r="BA1598" s="658">
        <v>28.613091380431499</v>
      </c>
      <c r="BB1598" s="658">
        <v>16.159402740000001</v>
      </c>
      <c r="BC1598" s="658">
        <v>0</v>
      </c>
      <c r="BD1598" s="658">
        <v>0</v>
      </c>
      <c r="BE1598" s="659">
        <v>44.772494120431503</v>
      </c>
      <c r="BF1598" s="417"/>
      <c r="BG1598" s="408"/>
      <c r="BH1598" s="408"/>
      <c r="BI1598" s="408"/>
      <c r="BJ1598" s="408"/>
      <c r="BK1598" s="408"/>
    </row>
    <row r="1599" spans="1:63" s="390" customFormat="1" ht="12.75">
      <c r="A1599" s="411"/>
      <c r="B1599" s="347" t="s">
        <v>377</v>
      </c>
      <c r="C1599" s="657">
        <v>0</v>
      </c>
      <c r="D1599" s="658">
        <v>0</v>
      </c>
      <c r="E1599" s="658">
        <v>0</v>
      </c>
      <c r="F1599" s="658">
        <v>0</v>
      </c>
      <c r="G1599" s="658">
        <v>0</v>
      </c>
      <c r="H1599" s="658">
        <v>0</v>
      </c>
      <c r="I1599" s="658">
        <v>0</v>
      </c>
      <c r="J1599" s="658">
        <v>0</v>
      </c>
      <c r="K1599" s="658">
        <v>0</v>
      </c>
      <c r="L1599" s="658">
        <v>0</v>
      </c>
      <c r="M1599" s="658">
        <v>0</v>
      </c>
      <c r="N1599" s="659">
        <v>0</v>
      </c>
      <c r="O1599" s="657">
        <v>0</v>
      </c>
      <c r="P1599" s="658">
        <v>0</v>
      </c>
      <c r="Q1599" s="658">
        <v>0</v>
      </c>
      <c r="R1599" s="658">
        <v>0</v>
      </c>
      <c r="S1599" s="658">
        <v>0</v>
      </c>
      <c r="T1599" s="658">
        <v>0</v>
      </c>
      <c r="U1599" s="658">
        <v>0</v>
      </c>
      <c r="V1599" s="658">
        <v>0</v>
      </c>
      <c r="W1599" s="658">
        <v>0</v>
      </c>
      <c r="X1599" s="658">
        <v>0</v>
      </c>
      <c r="Y1599" s="658">
        <v>0</v>
      </c>
      <c r="Z1599" s="659">
        <v>0</v>
      </c>
      <c r="AA1599" s="660">
        <v>0</v>
      </c>
      <c r="AB1599" s="658">
        <v>0</v>
      </c>
      <c r="AC1599" s="658">
        <v>0</v>
      </c>
      <c r="AD1599" s="658">
        <v>0</v>
      </c>
      <c r="AE1599" s="658">
        <v>0</v>
      </c>
      <c r="AF1599" s="658">
        <v>0</v>
      </c>
      <c r="AG1599" s="658">
        <v>0</v>
      </c>
      <c r="AH1599" s="658">
        <v>0</v>
      </c>
      <c r="AI1599" s="658">
        <v>0</v>
      </c>
      <c r="AJ1599" s="658">
        <v>0</v>
      </c>
      <c r="AK1599" s="658">
        <v>0</v>
      </c>
      <c r="AL1599" s="658">
        <v>0</v>
      </c>
      <c r="AM1599" s="658">
        <v>0</v>
      </c>
      <c r="AN1599" s="658">
        <v>0</v>
      </c>
      <c r="AO1599" s="658">
        <v>0</v>
      </c>
      <c r="AP1599" s="658">
        <v>0</v>
      </c>
      <c r="AQ1599" s="658">
        <v>0</v>
      </c>
      <c r="AR1599" s="658">
        <v>0</v>
      </c>
      <c r="AS1599" s="658">
        <v>0</v>
      </c>
      <c r="AT1599" s="658">
        <v>0</v>
      </c>
      <c r="AU1599" s="658">
        <v>0</v>
      </c>
      <c r="AV1599" s="657">
        <v>0</v>
      </c>
      <c r="AW1599" s="658">
        <v>0</v>
      </c>
      <c r="AX1599" s="658">
        <v>0</v>
      </c>
      <c r="AY1599" s="658">
        <v>0</v>
      </c>
      <c r="AZ1599" s="658">
        <v>0</v>
      </c>
      <c r="BA1599" s="658">
        <v>0</v>
      </c>
      <c r="BB1599" s="658">
        <v>0</v>
      </c>
      <c r="BC1599" s="658">
        <v>0</v>
      </c>
      <c r="BD1599" s="658">
        <v>0</v>
      </c>
      <c r="BE1599" s="659">
        <v>0</v>
      </c>
      <c r="BF1599" s="417"/>
      <c r="BG1599" s="408"/>
      <c r="BH1599" s="408"/>
      <c r="BI1599" s="408"/>
      <c r="BJ1599" s="408"/>
      <c r="BK1599" s="408"/>
    </row>
    <row r="1600" spans="1:63" s="390" customFormat="1" ht="12.75">
      <c r="A1600" s="411"/>
      <c r="B1600" s="347" t="s">
        <v>67</v>
      </c>
      <c r="C1600" s="657">
        <v>0</v>
      </c>
      <c r="D1600" s="658">
        <v>0</v>
      </c>
      <c r="E1600" s="658">
        <v>0</v>
      </c>
      <c r="F1600" s="658">
        <v>0</v>
      </c>
      <c r="G1600" s="658">
        <v>0</v>
      </c>
      <c r="H1600" s="658">
        <v>0</v>
      </c>
      <c r="I1600" s="658">
        <v>0</v>
      </c>
      <c r="J1600" s="658">
        <v>0</v>
      </c>
      <c r="K1600" s="658">
        <v>0</v>
      </c>
      <c r="L1600" s="658">
        <v>0</v>
      </c>
      <c r="M1600" s="658">
        <v>0</v>
      </c>
      <c r="N1600" s="659">
        <v>0</v>
      </c>
      <c r="O1600" s="657">
        <v>0</v>
      </c>
      <c r="P1600" s="658">
        <v>0</v>
      </c>
      <c r="Q1600" s="658">
        <v>0</v>
      </c>
      <c r="R1600" s="658">
        <v>0</v>
      </c>
      <c r="S1600" s="658">
        <v>0</v>
      </c>
      <c r="T1600" s="658">
        <v>0</v>
      </c>
      <c r="U1600" s="658">
        <v>0</v>
      </c>
      <c r="V1600" s="658">
        <v>0</v>
      </c>
      <c r="W1600" s="658">
        <v>0</v>
      </c>
      <c r="X1600" s="658">
        <v>0</v>
      </c>
      <c r="Y1600" s="658">
        <v>0</v>
      </c>
      <c r="Z1600" s="659">
        <v>0</v>
      </c>
      <c r="AA1600" s="660">
        <v>0</v>
      </c>
      <c r="AB1600" s="658">
        <v>0</v>
      </c>
      <c r="AC1600" s="658">
        <v>0</v>
      </c>
      <c r="AD1600" s="658">
        <v>0</v>
      </c>
      <c r="AE1600" s="658">
        <v>0</v>
      </c>
      <c r="AF1600" s="658">
        <v>0</v>
      </c>
      <c r="AG1600" s="658">
        <v>0</v>
      </c>
      <c r="AH1600" s="658">
        <v>0</v>
      </c>
      <c r="AI1600" s="658">
        <v>0</v>
      </c>
      <c r="AJ1600" s="658">
        <v>0</v>
      </c>
      <c r="AK1600" s="658">
        <v>0</v>
      </c>
      <c r="AL1600" s="658">
        <v>0</v>
      </c>
      <c r="AM1600" s="658">
        <v>0</v>
      </c>
      <c r="AN1600" s="658">
        <v>0</v>
      </c>
      <c r="AO1600" s="658">
        <v>0</v>
      </c>
      <c r="AP1600" s="658">
        <v>0</v>
      </c>
      <c r="AQ1600" s="658">
        <v>0</v>
      </c>
      <c r="AR1600" s="658">
        <v>0</v>
      </c>
      <c r="AS1600" s="658">
        <v>0</v>
      </c>
      <c r="AT1600" s="658">
        <v>0</v>
      </c>
      <c r="AU1600" s="658">
        <v>0</v>
      </c>
      <c r="AV1600" s="657">
        <v>0</v>
      </c>
      <c r="AW1600" s="658">
        <v>0</v>
      </c>
      <c r="AX1600" s="658">
        <v>0</v>
      </c>
      <c r="AY1600" s="658">
        <v>0</v>
      </c>
      <c r="AZ1600" s="658">
        <v>0</v>
      </c>
      <c r="BA1600" s="658">
        <v>0</v>
      </c>
      <c r="BB1600" s="658">
        <v>0</v>
      </c>
      <c r="BC1600" s="658">
        <v>0</v>
      </c>
      <c r="BD1600" s="658">
        <v>0</v>
      </c>
      <c r="BE1600" s="659">
        <v>0</v>
      </c>
      <c r="BF1600" s="417"/>
      <c r="BG1600" s="408"/>
      <c r="BH1600" s="408"/>
      <c r="BI1600" s="408"/>
      <c r="BJ1600" s="408"/>
      <c r="BK1600" s="408"/>
    </row>
    <row r="1601" spans="1:63" s="427" customFormat="1" ht="18" customHeight="1">
      <c r="A1601" s="662"/>
      <c r="B1601" s="663" t="s">
        <v>143</v>
      </c>
      <c r="C1601" s="664"/>
      <c r="D1601" s="665"/>
      <c r="E1601" s="665"/>
      <c r="F1601" s="665"/>
      <c r="G1601" s="665"/>
      <c r="H1601" s="665"/>
      <c r="I1601" s="665"/>
      <c r="J1601" s="665"/>
      <c r="K1601" s="665"/>
      <c r="L1601" s="665"/>
      <c r="M1601" s="665"/>
      <c r="N1601" s="666"/>
      <c r="O1601" s="664"/>
      <c r="P1601" s="665"/>
      <c r="Q1601" s="665"/>
      <c r="R1601" s="665"/>
      <c r="S1601" s="665"/>
      <c r="T1601" s="665"/>
      <c r="U1601" s="665"/>
      <c r="V1601" s="665"/>
      <c r="W1601" s="665"/>
      <c r="X1601" s="665"/>
      <c r="Y1601" s="665"/>
      <c r="Z1601" s="666"/>
      <c r="AA1601" s="667"/>
      <c r="AB1601" s="665"/>
      <c r="AC1601" s="665"/>
      <c r="AD1601" s="665"/>
      <c r="AE1601" s="665"/>
      <c r="AF1601" s="665"/>
      <c r="AG1601" s="665"/>
      <c r="AH1601" s="665"/>
      <c r="AI1601" s="665"/>
      <c r="AJ1601" s="665"/>
      <c r="AK1601" s="665"/>
      <c r="AL1601" s="665"/>
      <c r="AM1601" s="665"/>
      <c r="AN1601" s="665">
        <v>0</v>
      </c>
      <c r="AO1601" s="665">
        <v>0</v>
      </c>
      <c r="AP1601" s="665">
        <v>0</v>
      </c>
      <c r="AQ1601" s="665">
        <v>0</v>
      </c>
      <c r="AR1601" s="665">
        <v>0</v>
      </c>
      <c r="AS1601" s="665">
        <v>0</v>
      </c>
      <c r="AT1601" s="665">
        <v>0</v>
      </c>
      <c r="AU1601" s="665">
        <v>0</v>
      </c>
      <c r="AV1601" s="664"/>
      <c r="AW1601" s="665"/>
      <c r="AX1601" s="665"/>
      <c r="AY1601" s="665"/>
      <c r="AZ1601" s="665"/>
      <c r="BA1601" s="665"/>
      <c r="BB1601" s="665"/>
      <c r="BC1601" s="665"/>
      <c r="BD1601" s="665"/>
      <c r="BE1601" s="666"/>
      <c r="BF1601" s="417"/>
      <c r="BG1601" s="408"/>
      <c r="BH1601" s="408"/>
      <c r="BI1601" s="408"/>
      <c r="BJ1601" s="408"/>
      <c r="BK1601" s="408"/>
    </row>
    <row r="1602" spans="1:63" s="416" customFormat="1" ht="25.5">
      <c r="A1602" s="411">
        <v>65</v>
      </c>
      <c r="B1602" s="413" t="s">
        <v>144</v>
      </c>
      <c r="C1602" s="657">
        <v>0</v>
      </c>
      <c r="D1602" s="658">
        <v>0</v>
      </c>
      <c r="E1602" s="658">
        <v>18.861599999999999</v>
      </c>
      <c r="F1602" s="658">
        <v>0</v>
      </c>
      <c r="G1602" s="658">
        <v>0</v>
      </c>
      <c r="H1602" s="658">
        <v>0</v>
      </c>
      <c r="I1602" s="658">
        <v>0</v>
      </c>
      <c r="J1602" s="658">
        <v>0</v>
      </c>
      <c r="K1602" s="658">
        <v>0</v>
      </c>
      <c r="L1602" s="658">
        <v>0</v>
      </c>
      <c r="M1602" s="658">
        <v>18.861599999999999</v>
      </c>
      <c r="N1602" s="659">
        <v>0</v>
      </c>
      <c r="O1602" s="689">
        <v>0</v>
      </c>
      <c r="P1602" s="690">
        <v>0</v>
      </c>
      <c r="Q1602" s="690">
        <v>0</v>
      </c>
      <c r="R1602" s="690">
        <v>0</v>
      </c>
      <c r="S1602" s="690">
        <v>0</v>
      </c>
      <c r="T1602" s="690">
        <v>0</v>
      </c>
      <c r="U1602" s="690">
        <v>0</v>
      </c>
      <c r="V1602" s="690">
        <v>0</v>
      </c>
      <c r="W1602" s="690">
        <v>0</v>
      </c>
      <c r="X1602" s="690">
        <v>0</v>
      </c>
      <c r="Y1602" s="690">
        <v>0</v>
      </c>
      <c r="Z1602" s="691">
        <v>0</v>
      </c>
      <c r="AA1602" s="674">
        <v>45.280663430000004</v>
      </c>
      <c r="AB1602" s="677">
        <v>0</v>
      </c>
      <c r="AC1602" s="677">
        <v>0</v>
      </c>
      <c r="AD1602" s="690">
        <v>18.861599999999999</v>
      </c>
      <c r="AE1602" s="690">
        <v>0</v>
      </c>
      <c r="AF1602" s="690"/>
      <c r="AG1602" s="690"/>
      <c r="AH1602" s="690"/>
      <c r="AI1602" s="690"/>
      <c r="AJ1602" s="690"/>
      <c r="AK1602" s="690"/>
      <c r="AL1602" s="690">
        <v>18.861599999999999</v>
      </c>
      <c r="AM1602" s="690">
        <v>0</v>
      </c>
      <c r="AN1602" s="690">
        <v>0</v>
      </c>
      <c r="AO1602" s="690">
        <v>0</v>
      </c>
      <c r="AP1602" s="690">
        <v>0</v>
      </c>
      <c r="AQ1602" s="690">
        <v>0</v>
      </c>
      <c r="AR1602" s="690">
        <v>0</v>
      </c>
      <c r="AS1602" s="690">
        <v>0</v>
      </c>
      <c r="AT1602" s="690">
        <v>18.861599999999999</v>
      </c>
      <c r="AU1602" s="690">
        <v>0</v>
      </c>
      <c r="AV1602" s="657">
        <v>0</v>
      </c>
      <c r="AW1602" s="658">
        <v>45.280663430000004</v>
      </c>
      <c r="AX1602" s="658">
        <v>0</v>
      </c>
      <c r="AY1602" s="658">
        <v>0</v>
      </c>
      <c r="AZ1602" s="658">
        <v>0</v>
      </c>
      <c r="BA1602" s="658">
        <v>45.280663430000004</v>
      </c>
      <c r="BB1602" s="658">
        <v>0</v>
      </c>
      <c r="BC1602" s="658">
        <v>0</v>
      </c>
      <c r="BD1602" s="658">
        <v>0</v>
      </c>
      <c r="BE1602" s="673">
        <v>45.280663430000004</v>
      </c>
      <c r="BF1602" s="417"/>
    </row>
    <row r="1603" spans="1:63" s="390" customFormat="1" ht="12.75">
      <c r="A1603" s="410"/>
      <c r="B1603" s="360" t="s">
        <v>361</v>
      </c>
      <c r="C1603" s="676">
        <v>0</v>
      </c>
      <c r="D1603" s="677">
        <v>0</v>
      </c>
      <c r="E1603" s="677">
        <v>18.861599999999999</v>
      </c>
      <c r="F1603" s="677">
        <v>0</v>
      </c>
      <c r="G1603" s="677">
        <v>0</v>
      </c>
      <c r="H1603" s="677">
        <v>0</v>
      </c>
      <c r="I1603" s="677">
        <v>0</v>
      </c>
      <c r="J1603" s="677">
        <v>0</v>
      </c>
      <c r="K1603" s="677">
        <v>0</v>
      </c>
      <c r="L1603" s="677">
        <v>0</v>
      </c>
      <c r="M1603" s="677">
        <v>18.861599999999999</v>
      </c>
      <c r="N1603" s="678">
        <v>0</v>
      </c>
      <c r="O1603" s="657">
        <v>0</v>
      </c>
      <c r="P1603" s="658">
        <v>0</v>
      </c>
      <c r="Q1603" s="658">
        <v>0</v>
      </c>
      <c r="R1603" s="658">
        <v>0</v>
      </c>
      <c r="S1603" s="658">
        <v>0</v>
      </c>
      <c r="T1603" s="658">
        <v>0</v>
      </c>
      <c r="U1603" s="658">
        <v>0</v>
      </c>
      <c r="V1603" s="658">
        <v>0</v>
      </c>
      <c r="W1603" s="658">
        <v>0</v>
      </c>
      <c r="X1603" s="658">
        <v>0</v>
      </c>
      <c r="Y1603" s="658">
        <v>0</v>
      </c>
      <c r="Z1603" s="659">
        <v>0</v>
      </c>
      <c r="AA1603" s="679">
        <v>45.280663430000004</v>
      </c>
      <c r="AB1603" s="677">
        <v>0</v>
      </c>
      <c r="AC1603" s="677">
        <v>0</v>
      </c>
      <c r="AD1603" s="658">
        <v>18.861599999999999</v>
      </c>
      <c r="AE1603" s="658">
        <v>0</v>
      </c>
      <c r="AF1603" s="658"/>
      <c r="AG1603" s="658"/>
      <c r="AH1603" s="658"/>
      <c r="AI1603" s="658"/>
      <c r="AJ1603" s="658"/>
      <c r="AK1603" s="658"/>
      <c r="AL1603" s="658">
        <v>18.861599999999999</v>
      </c>
      <c r="AM1603" s="658">
        <v>0</v>
      </c>
      <c r="AN1603" s="658">
        <v>0</v>
      </c>
      <c r="AO1603" s="658">
        <v>0</v>
      </c>
      <c r="AP1603" s="658">
        <v>0</v>
      </c>
      <c r="AQ1603" s="658">
        <v>0</v>
      </c>
      <c r="AR1603" s="658">
        <v>0</v>
      </c>
      <c r="AS1603" s="658">
        <v>0</v>
      </c>
      <c r="AT1603" s="658">
        <v>18.861599999999999</v>
      </c>
      <c r="AU1603" s="658">
        <v>0</v>
      </c>
      <c r="AV1603" s="676">
        <v>0</v>
      </c>
      <c r="AW1603" s="677">
        <v>45.280663430000004</v>
      </c>
      <c r="AX1603" s="677">
        <v>0</v>
      </c>
      <c r="AY1603" s="677">
        <v>0</v>
      </c>
      <c r="AZ1603" s="677">
        <v>0</v>
      </c>
      <c r="BA1603" s="677">
        <v>45.280663430000004</v>
      </c>
      <c r="BB1603" s="677">
        <v>0</v>
      </c>
      <c r="BC1603" s="677">
        <v>0</v>
      </c>
      <c r="BD1603" s="677">
        <v>0</v>
      </c>
      <c r="BE1603" s="678">
        <v>45.280663430000004</v>
      </c>
      <c r="BF1603" s="417"/>
      <c r="BG1603" s="408"/>
      <c r="BH1603" s="408"/>
      <c r="BI1603" s="408"/>
      <c r="BJ1603" s="408"/>
      <c r="BK1603" s="408"/>
    </row>
    <row r="1604" spans="1:63" s="390" customFormat="1" ht="12.75">
      <c r="A1604" s="410"/>
      <c r="B1604" s="360" t="s">
        <v>362</v>
      </c>
      <c r="C1604" s="676">
        <v>0</v>
      </c>
      <c r="D1604" s="677">
        <v>0</v>
      </c>
      <c r="E1604" s="677">
        <v>18.861599999999999</v>
      </c>
      <c r="F1604" s="677">
        <v>0</v>
      </c>
      <c r="G1604" s="677">
        <v>0</v>
      </c>
      <c r="H1604" s="677">
        <v>0</v>
      </c>
      <c r="I1604" s="677">
        <v>0</v>
      </c>
      <c r="J1604" s="677">
        <v>0</v>
      </c>
      <c r="K1604" s="677">
        <v>0</v>
      </c>
      <c r="L1604" s="677">
        <v>0</v>
      </c>
      <c r="M1604" s="677">
        <v>18.861599999999999</v>
      </c>
      <c r="N1604" s="678">
        <v>0</v>
      </c>
      <c r="O1604" s="657">
        <v>0</v>
      </c>
      <c r="P1604" s="658">
        <v>0</v>
      </c>
      <c r="Q1604" s="658">
        <v>0</v>
      </c>
      <c r="R1604" s="658">
        <v>0</v>
      </c>
      <c r="S1604" s="658">
        <v>0</v>
      </c>
      <c r="T1604" s="658">
        <v>0</v>
      </c>
      <c r="U1604" s="658">
        <v>0</v>
      </c>
      <c r="V1604" s="658">
        <v>0</v>
      </c>
      <c r="W1604" s="658">
        <v>0</v>
      </c>
      <c r="X1604" s="658">
        <v>0</v>
      </c>
      <c r="Y1604" s="658">
        <v>0</v>
      </c>
      <c r="Z1604" s="659">
        <v>0</v>
      </c>
      <c r="AA1604" s="679">
        <v>45.280663430000004</v>
      </c>
      <c r="AB1604" s="677">
        <v>0</v>
      </c>
      <c r="AC1604" s="677">
        <v>0</v>
      </c>
      <c r="AD1604" s="658">
        <v>18.861599999999999</v>
      </c>
      <c r="AE1604" s="658">
        <v>0</v>
      </c>
      <c r="AF1604" s="658"/>
      <c r="AG1604" s="658"/>
      <c r="AH1604" s="658"/>
      <c r="AI1604" s="658"/>
      <c r="AJ1604" s="658"/>
      <c r="AK1604" s="658"/>
      <c r="AL1604" s="658">
        <v>18.861599999999999</v>
      </c>
      <c r="AM1604" s="658">
        <v>0</v>
      </c>
      <c r="AN1604" s="658">
        <v>0</v>
      </c>
      <c r="AO1604" s="658">
        <v>0</v>
      </c>
      <c r="AP1604" s="658">
        <v>0</v>
      </c>
      <c r="AQ1604" s="658">
        <v>0</v>
      </c>
      <c r="AR1604" s="658">
        <v>0</v>
      </c>
      <c r="AS1604" s="658">
        <v>0</v>
      </c>
      <c r="AT1604" s="658">
        <v>18.861599999999999</v>
      </c>
      <c r="AU1604" s="658">
        <v>0</v>
      </c>
      <c r="AV1604" s="676">
        <v>0</v>
      </c>
      <c r="AW1604" s="677">
        <v>45.280663430000004</v>
      </c>
      <c r="AX1604" s="677">
        <v>0</v>
      </c>
      <c r="AY1604" s="677">
        <v>0</v>
      </c>
      <c r="AZ1604" s="677">
        <v>0</v>
      </c>
      <c r="BA1604" s="677">
        <v>45.280663430000004</v>
      </c>
      <c r="BB1604" s="677">
        <v>0</v>
      </c>
      <c r="BC1604" s="677">
        <v>0</v>
      </c>
      <c r="BD1604" s="677">
        <v>0</v>
      </c>
      <c r="BE1604" s="678">
        <v>45.280663430000004</v>
      </c>
      <c r="BF1604" s="417"/>
      <c r="BG1604" s="408"/>
      <c r="BH1604" s="408"/>
      <c r="BI1604" s="408"/>
      <c r="BJ1604" s="408"/>
      <c r="BK1604" s="408"/>
    </row>
    <row r="1605" spans="1:63" s="412" customFormat="1" ht="12.75">
      <c r="A1605" s="410"/>
      <c r="B1605" s="360" t="s">
        <v>363</v>
      </c>
      <c r="C1605" s="676">
        <v>0</v>
      </c>
      <c r="D1605" s="677">
        <v>0</v>
      </c>
      <c r="E1605" s="677">
        <v>11.2516</v>
      </c>
      <c r="F1605" s="677">
        <v>0</v>
      </c>
      <c r="G1605" s="677">
        <v>0</v>
      </c>
      <c r="H1605" s="677">
        <v>0</v>
      </c>
      <c r="I1605" s="677">
        <v>0</v>
      </c>
      <c r="J1605" s="677">
        <v>0</v>
      </c>
      <c r="K1605" s="677">
        <v>0</v>
      </c>
      <c r="L1605" s="677">
        <v>0</v>
      </c>
      <c r="M1605" s="677">
        <v>11.2516</v>
      </c>
      <c r="N1605" s="678">
        <v>0</v>
      </c>
      <c r="O1605" s="657">
        <v>0</v>
      </c>
      <c r="P1605" s="658">
        <v>0</v>
      </c>
      <c r="Q1605" s="658">
        <v>0</v>
      </c>
      <c r="R1605" s="658">
        <v>0</v>
      </c>
      <c r="S1605" s="658">
        <v>0</v>
      </c>
      <c r="T1605" s="658">
        <v>0</v>
      </c>
      <c r="U1605" s="658">
        <v>0</v>
      </c>
      <c r="V1605" s="658">
        <v>0</v>
      </c>
      <c r="W1605" s="658">
        <v>0</v>
      </c>
      <c r="X1605" s="658">
        <v>0</v>
      </c>
      <c r="Y1605" s="658">
        <v>0</v>
      </c>
      <c r="Z1605" s="659">
        <v>0</v>
      </c>
      <c r="AA1605" s="679">
        <v>24.554337239999999</v>
      </c>
      <c r="AB1605" s="677">
        <v>0</v>
      </c>
      <c r="AC1605" s="677">
        <v>0</v>
      </c>
      <c r="AD1605" s="658">
        <v>11.2516</v>
      </c>
      <c r="AE1605" s="658">
        <v>0</v>
      </c>
      <c r="AF1605" s="658"/>
      <c r="AG1605" s="658"/>
      <c r="AH1605" s="658"/>
      <c r="AI1605" s="658"/>
      <c r="AJ1605" s="658"/>
      <c r="AK1605" s="658"/>
      <c r="AL1605" s="658">
        <v>11.2516</v>
      </c>
      <c r="AM1605" s="658">
        <v>0</v>
      </c>
      <c r="AN1605" s="658">
        <v>0</v>
      </c>
      <c r="AO1605" s="658">
        <v>0</v>
      </c>
      <c r="AP1605" s="658">
        <v>0</v>
      </c>
      <c r="AQ1605" s="658">
        <v>0</v>
      </c>
      <c r="AR1605" s="658">
        <v>0</v>
      </c>
      <c r="AS1605" s="658">
        <v>0</v>
      </c>
      <c r="AT1605" s="658">
        <v>11.2516</v>
      </c>
      <c r="AU1605" s="658">
        <v>0</v>
      </c>
      <c r="AV1605" s="676">
        <v>0</v>
      </c>
      <c r="AW1605" s="677">
        <v>24.554337239999999</v>
      </c>
      <c r="AX1605" s="677">
        <v>0</v>
      </c>
      <c r="AY1605" s="677">
        <v>0</v>
      </c>
      <c r="AZ1605" s="677">
        <v>0</v>
      </c>
      <c r="BA1605" s="677">
        <v>24.554337239999999</v>
      </c>
      <c r="BB1605" s="677">
        <v>0</v>
      </c>
      <c r="BC1605" s="677">
        <v>0</v>
      </c>
      <c r="BD1605" s="677">
        <v>0</v>
      </c>
      <c r="BE1605" s="678">
        <v>24.554337239999999</v>
      </c>
      <c r="BF1605" s="417"/>
      <c r="BG1605" s="408"/>
      <c r="BH1605" s="408"/>
      <c r="BI1605" s="408"/>
      <c r="BJ1605" s="408"/>
      <c r="BK1605" s="408"/>
    </row>
    <row r="1606" spans="1:63" s="390" customFormat="1" ht="12.75">
      <c r="A1606" s="410"/>
      <c r="B1606" s="360" t="s">
        <v>364</v>
      </c>
      <c r="C1606" s="676">
        <v>0</v>
      </c>
      <c r="D1606" s="677">
        <v>0</v>
      </c>
      <c r="E1606" s="677">
        <v>0</v>
      </c>
      <c r="F1606" s="677">
        <v>0</v>
      </c>
      <c r="G1606" s="677">
        <v>0</v>
      </c>
      <c r="H1606" s="677">
        <v>0</v>
      </c>
      <c r="I1606" s="677">
        <v>0</v>
      </c>
      <c r="J1606" s="677">
        <v>0</v>
      </c>
      <c r="K1606" s="677">
        <v>0</v>
      </c>
      <c r="L1606" s="677">
        <v>0</v>
      </c>
      <c r="M1606" s="677">
        <v>0</v>
      </c>
      <c r="N1606" s="678">
        <v>0</v>
      </c>
      <c r="O1606" s="657"/>
      <c r="P1606" s="658"/>
      <c r="Q1606" s="658"/>
      <c r="R1606" s="658"/>
      <c r="S1606" s="658"/>
      <c r="T1606" s="658"/>
      <c r="U1606" s="658"/>
      <c r="V1606" s="658"/>
      <c r="W1606" s="658"/>
      <c r="X1606" s="658"/>
      <c r="Y1606" s="658"/>
      <c r="Z1606" s="659"/>
      <c r="AA1606" s="679">
        <v>0</v>
      </c>
      <c r="AB1606" s="677">
        <v>0</v>
      </c>
      <c r="AC1606" s="677">
        <v>0</v>
      </c>
      <c r="AD1606" s="658">
        <v>0</v>
      </c>
      <c r="AE1606" s="658">
        <v>0</v>
      </c>
      <c r="AF1606" s="658"/>
      <c r="AG1606" s="658"/>
      <c r="AH1606" s="658"/>
      <c r="AI1606" s="658"/>
      <c r="AJ1606" s="658"/>
      <c r="AK1606" s="658"/>
      <c r="AL1606" s="658">
        <v>0</v>
      </c>
      <c r="AM1606" s="658">
        <v>0</v>
      </c>
      <c r="AN1606" s="658">
        <v>0</v>
      </c>
      <c r="AO1606" s="658">
        <v>0</v>
      </c>
      <c r="AP1606" s="658">
        <v>0</v>
      </c>
      <c r="AQ1606" s="658">
        <v>0</v>
      </c>
      <c r="AR1606" s="658">
        <v>0</v>
      </c>
      <c r="AS1606" s="658">
        <v>0</v>
      </c>
      <c r="AT1606" s="658">
        <v>0</v>
      </c>
      <c r="AU1606" s="658">
        <v>0</v>
      </c>
      <c r="AV1606" s="676"/>
      <c r="AW1606" s="677">
        <v>0</v>
      </c>
      <c r="AX1606" s="677"/>
      <c r="AY1606" s="677"/>
      <c r="AZ1606" s="677"/>
      <c r="BA1606" s="677"/>
      <c r="BB1606" s="677"/>
      <c r="BC1606" s="677"/>
      <c r="BD1606" s="677"/>
      <c r="BE1606" s="678">
        <v>0</v>
      </c>
      <c r="BF1606" s="417"/>
      <c r="BG1606" s="408"/>
      <c r="BH1606" s="408"/>
      <c r="BI1606" s="408"/>
      <c r="BJ1606" s="408"/>
      <c r="BK1606" s="408"/>
    </row>
    <row r="1607" spans="1:63" s="390" customFormat="1" ht="12.75">
      <c r="A1607" s="410"/>
      <c r="B1607" s="360" t="s">
        <v>365</v>
      </c>
      <c r="C1607" s="676">
        <v>0</v>
      </c>
      <c r="D1607" s="677">
        <v>0</v>
      </c>
      <c r="E1607" s="677">
        <v>0</v>
      </c>
      <c r="F1607" s="677">
        <v>0</v>
      </c>
      <c r="G1607" s="677">
        <v>0</v>
      </c>
      <c r="H1607" s="677">
        <v>0</v>
      </c>
      <c r="I1607" s="677">
        <v>0</v>
      </c>
      <c r="J1607" s="677">
        <v>0</v>
      </c>
      <c r="K1607" s="677">
        <v>0</v>
      </c>
      <c r="L1607" s="677">
        <v>0</v>
      </c>
      <c r="M1607" s="677">
        <v>0</v>
      </c>
      <c r="N1607" s="678">
        <v>0</v>
      </c>
      <c r="O1607" s="657"/>
      <c r="P1607" s="658"/>
      <c r="Q1607" s="658"/>
      <c r="R1607" s="658"/>
      <c r="S1607" s="658"/>
      <c r="T1607" s="658"/>
      <c r="U1607" s="658"/>
      <c r="V1607" s="658"/>
      <c r="W1607" s="658"/>
      <c r="X1607" s="658"/>
      <c r="Y1607" s="658"/>
      <c r="Z1607" s="659"/>
      <c r="AA1607" s="679">
        <v>0</v>
      </c>
      <c r="AB1607" s="677">
        <v>0</v>
      </c>
      <c r="AC1607" s="677">
        <v>0</v>
      </c>
      <c r="AD1607" s="658">
        <v>0</v>
      </c>
      <c r="AE1607" s="658">
        <v>0</v>
      </c>
      <c r="AF1607" s="658"/>
      <c r="AG1607" s="658"/>
      <c r="AH1607" s="658"/>
      <c r="AI1607" s="658"/>
      <c r="AJ1607" s="658"/>
      <c r="AK1607" s="658"/>
      <c r="AL1607" s="658">
        <v>0</v>
      </c>
      <c r="AM1607" s="658">
        <v>0</v>
      </c>
      <c r="AN1607" s="658">
        <v>0</v>
      </c>
      <c r="AO1607" s="658">
        <v>0</v>
      </c>
      <c r="AP1607" s="658">
        <v>0</v>
      </c>
      <c r="AQ1607" s="658">
        <v>0</v>
      </c>
      <c r="AR1607" s="658">
        <v>0</v>
      </c>
      <c r="AS1607" s="658">
        <v>0</v>
      </c>
      <c r="AT1607" s="658">
        <v>0</v>
      </c>
      <c r="AU1607" s="658">
        <v>0</v>
      </c>
      <c r="AV1607" s="676"/>
      <c r="AW1607" s="677">
        <v>0</v>
      </c>
      <c r="AX1607" s="677"/>
      <c r="AY1607" s="677"/>
      <c r="AZ1607" s="677"/>
      <c r="BA1607" s="677"/>
      <c r="BB1607" s="677"/>
      <c r="BC1607" s="677"/>
      <c r="BD1607" s="677"/>
      <c r="BE1607" s="678">
        <v>0</v>
      </c>
      <c r="BF1607" s="417"/>
      <c r="BG1607" s="408"/>
      <c r="BH1607" s="408"/>
      <c r="BI1607" s="408"/>
      <c r="BJ1607" s="408"/>
      <c r="BK1607" s="408"/>
    </row>
    <row r="1608" spans="1:63" s="408" customFormat="1" ht="12.75">
      <c r="A1608" s="410"/>
      <c r="B1608" s="360" t="s">
        <v>366</v>
      </c>
      <c r="C1608" s="676">
        <v>0</v>
      </c>
      <c r="D1608" s="677">
        <v>0</v>
      </c>
      <c r="E1608" s="677">
        <v>11.2516</v>
      </c>
      <c r="F1608" s="677">
        <v>0</v>
      </c>
      <c r="G1608" s="677">
        <v>0</v>
      </c>
      <c r="H1608" s="677">
        <v>0</v>
      </c>
      <c r="I1608" s="677">
        <v>0</v>
      </c>
      <c r="J1608" s="677">
        <v>0</v>
      </c>
      <c r="K1608" s="677">
        <v>0</v>
      </c>
      <c r="L1608" s="677">
        <v>0</v>
      </c>
      <c r="M1608" s="677">
        <v>11.2516</v>
      </c>
      <c r="N1608" s="678">
        <v>0</v>
      </c>
      <c r="O1608" s="657"/>
      <c r="P1608" s="658"/>
      <c r="Q1608" s="658"/>
      <c r="R1608" s="658"/>
      <c r="S1608" s="658"/>
      <c r="T1608" s="658"/>
      <c r="U1608" s="658"/>
      <c r="V1608" s="658"/>
      <c r="W1608" s="658"/>
      <c r="X1608" s="658"/>
      <c r="Y1608" s="658"/>
      <c r="Z1608" s="659"/>
      <c r="AA1608" s="679">
        <v>24.554337239999999</v>
      </c>
      <c r="AB1608" s="677">
        <v>0</v>
      </c>
      <c r="AC1608" s="677">
        <v>0</v>
      </c>
      <c r="AD1608" s="658">
        <v>11.2516</v>
      </c>
      <c r="AE1608" s="658">
        <v>0</v>
      </c>
      <c r="AF1608" s="658"/>
      <c r="AG1608" s="658"/>
      <c r="AH1608" s="658"/>
      <c r="AI1608" s="658"/>
      <c r="AJ1608" s="658"/>
      <c r="AK1608" s="658"/>
      <c r="AL1608" s="658">
        <v>11.2516</v>
      </c>
      <c r="AM1608" s="658">
        <v>0</v>
      </c>
      <c r="AN1608" s="658">
        <v>0</v>
      </c>
      <c r="AO1608" s="658">
        <v>0</v>
      </c>
      <c r="AP1608" s="658">
        <v>0</v>
      </c>
      <c r="AQ1608" s="658">
        <v>0</v>
      </c>
      <c r="AR1608" s="658">
        <v>0</v>
      </c>
      <c r="AS1608" s="658">
        <v>0</v>
      </c>
      <c r="AT1608" s="658">
        <v>11.2516</v>
      </c>
      <c r="AU1608" s="658">
        <v>0</v>
      </c>
      <c r="AV1608" s="676"/>
      <c r="AW1608" s="677">
        <v>24.554337239999999</v>
      </c>
      <c r="AX1608" s="677"/>
      <c r="AY1608" s="677"/>
      <c r="AZ1608" s="677"/>
      <c r="BA1608" s="677">
        <v>24.554337239999999</v>
      </c>
      <c r="BB1608" s="677"/>
      <c r="BC1608" s="677"/>
      <c r="BD1608" s="677"/>
      <c r="BE1608" s="678">
        <v>24.554337239999999</v>
      </c>
      <c r="BF1608" s="417"/>
    </row>
    <row r="1609" spans="1:63" s="390" customFormat="1" ht="12.75">
      <c r="A1609" s="410"/>
      <c r="B1609" s="360" t="s">
        <v>367</v>
      </c>
      <c r="C1609" s="676">
        <v>0</v>
      </c>
      <c r="D1609" s="677">
        <v>0</v>
      </c>
      <c r="E1609" s="677">
        <v>0</v>
      </c>
      <c r="F1609" s="677">
        <v>0</v>
      </c>
      <c r="G1609" s="677">
        <v>0</v>
      </c>
      <c r="H1609" s="677">
        <v>0</v>
      </c>
      <c r="I1609" s="677">
        <v>0</v>
      </c>
      <c r="J1609" s="677">
        <v>0</v>
      </c>
      <c r="K1609" s="677">
        <v>0</v>
      </c>
      <c r="L1609" s="677">
        <v>0</v>
      </c>
      <c r="M1609" s="677">
        <v>0</v>
      </c>
      <c r="N1609" s="678">
        <v>0</v>
      </c>
      <c r="O1609" s="657"/>
      <c r="P1609" s="658"/>
      <c r="Q1609" s="658"/>
      <c r="R1609" s="658"/>
      <c r="S1609" s="658"/>
      <c r="T1609" s="658"/>
      <c r="U1609" s="658"/>
      <c r="V1609" s="658"/>
      <c r="W1609" s="658"/>
      <c r="X1609" s="658"/>
      <c r="Y1609" s="658"/>
      <c r="Z1609" s="659"/>
      <c r="AA1609" s="679">
        <v>0</v>
      </c>
      <c r="AB1609" s="677">
        <v>0</v>
      </c>
      <c r="AC1609" s="677">
        <v>0</v>
      </c>
      <c r="AD1609" s="658">
        <v>0</v>
      </c>
      <c r="AE1609" s="658">
        <v>0</v>
      </c>
      <c r="AF1609" s="658"/>
      <c r="AG1609" s="658"/>
      <c r="AH1609" s="658"/>
      <c r="AI1609" s="658"/>
      <c r="AJ1609" s="658"/>
      <c r="AK1609" s="658"/>
      <c r="AL1609" s="658">
        <v>0</v>
      </c>
      <c r="AM1609" s="658">
        <v>0</v>
      </c>
      <c r="AN1609" s="658">
        <v>0</v>
      </c>
      <c r="AO1609" s="658">
        <v>0</v>
      </c>
      <c r="AP1609" s="658">
        <v>0</v>
      </c>
      <c r="AQ1609" s="658">
        <v>0</v>
      </c>
      <c r="AR1609" s="658">
        <v>0</v>
      </c>
      <c r="AS1609" s="658">
        <v>0</v>
      </c>
      <c r="AT1609" s="658">
        <v>0</v>
      </c>
      <c r="AU1609" s="658">
        <v>0</v>
      </c>
      <c r="AV1609" s="676"/>
      <c r="AW1609" s="677">
        <v>0</v>
      </c>
      <c r="AX1609" s="677"/>
      <c r="AY1609" s="677"/>
      <c r="AZ1609" s="677"/>
      <c r="BA1609" s="677"/>
      <c r="BB1609" s="677"/>
      <c r="BC1609" s="677"/>
      <c r="BD1609" s="677"/>
      <c r="BE1609" s="678">
        <v>0</v>
      </c>
      <c r="BF1609" s="417"/>
      <c r="BG1609" s="408"/>
      <c r="BH1609" s="408"/>
      <c r="BI1609" s="408"/>
      <c r="BJ1609" s="408"/>
      <c r="BK1609" s="408"/>
    </row>
    <row r="1610" spans="1:63" s="412" customFormat="1" ht="12.75">
      <c r="A1610" s="410"/>
      <c r="B1610" s="360" t="s">
        <v>368</v>
      </c>
      <c r="C1610" s="676">
        <v>0</v>
      </c>
      <c r="D1610" s="677">
        <v>0</v>
      </c>
      <c r="E1610" s="677">
        <v>7.61</v>
      </c>
      <c r="F1610" s="677">
        <v>0</v>
      </c>
      <c r="G1610" s="677">
        <v>0</v>
      </c>
      <c r="H1610" s="677">
        <v>0</v>
      </c>
      <c r="I1610" s="677">
        <v>0</v>
      </c>
      <c r="J1610" s="677">
        <v>0</v>
      </c>
      <c r="K1610" s="677">
        <v>0</v>
      </c>
      <c r="L1610" s="677">
        <v>0</v>
      </c>
      <c r="M1610" s="677">
        <v>7.61</v>
      </c>
      <c r="N1610" s="678">
        <v>0</v>
      </c>
      <c r="O1610" s="657">
        <v>0</v>
      </c>
      <c r="P1610" s="658">
        <v>0</v>
      </c>
      <c r="Q1610" s="658">
        <v>0</v>
      </c>
      <c r="R1610" s="658">
        <v>0</v>
      </c>
      <c r="S1610" s="658">
        <v>0</v>
      </c>
      <c r="T1610" s="658">
        <v>0</v>
      </c>
      <c r="U1610" s="658">
        <v>0</v>
      </c>
      <c r="V1610" s="658">
        <v>0</v>
      </c>
      <c r="W1610" s="658">
        <v>0</v>
      </c>
      <c r="X1610" s="658">
        <v>0</v>
      </c>
      <c r="Y1610" s="658">
        <v>0</v>
      </c>
      <c r="Z1610" s="659">
        <v>0</v>
      </c>
      <c r="AA1610" s="679">
        <v>20.726326190000002</v>
      </c>
      <c r="AB1610" s="677">
        <v>0</v>
      </c>
      <c r="AC1610" s="677">
        <v>0</v>
      </c>
      <c r="AD1610" s="658">
        <v>7.61</v>
      </c>
      <c r="AE1610" s="658">
        <v>0</v>
      </c>
      <c r="AF1610" s="658"/>
      <c r="AG1610" s="658"/>
      <c r="AH1610" s="658"/>
      <c r="AI1610" s="658"/>
      <c r="AJ1610" s="658"/>
      <c r="AK1610" s="658"/>
      <c r="AL1610" s="658">
        <v>7.61</v>
      </c>
      <c r="AM1610" s="658">
        <v>0</v>
      </c>
      <c r="AN1610" s="658">
        <v>0</v>
      </c>
      <c r="AO1610" s="658">
        <v>0</v>
      </c>
      <c r="AP1610" s="658">
        <v>0</v>
      </c>
      <c r="AQ1610" s="658">
        <v>0</v>
      </c>
      <c r="AR1610" s="658">
        <v>0</v>
      </c>
      <c r="AS1610" s="658">
        <v>0</v>
      </c>
      <c r="AT1610" s="658">
        <v>7.61</v>
      </c>
      <c r="AU1610" s="658">
        <v>0</v>
      </c>
      <c r="AV1610" s="676">
        <v>0</v>
      </c>
      <c r="AW1610" s="677">
        <v>20.726326190000002</v>
      </c>
      <c r="AX1610" s="677">
        <v>0</v>
      </c>
      <c r="AY1610" s="677">
        <v>0</v>
      </c>
      <c r="AZ1610" s="677">
        <v>0</v>
      </c>
      <c r="BA1610" s="677">
        <v>20.726326190000002</v>
      </c>
      <c r="BB1610" s="677">
        <v>0</v>
      </c>
      <c r="BC1610" s="677">
        <v>0</v>
      </c>
      <c r="BD1610" s="677">
        <v>0</v>
      </c>
      <c r="BE1610" s="678">
        <v>20.726326190000002</v>
      </c>
      <c r="BF1610" s="417"/>
      <c r="BG1610" s="408"/>
      <c r="BH1610" s="408"/>
      <c r="BI1610" s="408"/>
      <c r="BJ1610" s="408"/>
      <c r="BK1610" s="408"/>
    </row>
    <row r="1611" spans="1:63" s="390" customFormat="1" ht="12.75">
      <c r="A1611" s="410"/>
      <c r="B1611" s="360" t="s">
        <v>369</v>
      </c>
      <c r="C1611" s="676">
        <v>0</v>
      </c>
      <c r="D1611" s="677">
        <v>0</v>
      </c>
      <c r="E1611" s="677">
        <v>0</v>
      </c>
      <c r="F1611" s="677">
        <v>0</v>
      </c>
      <c r="G1611" s="677">
        <v>0</v>
      </c>
      <c r="H1611" s="677">
        <v>0</v>
      </c>
      <c r="I1611" s="677">
        <v>0</v>
      </c>
      <c r="J1611" s="677">
        <v>0</v>
      </c>
      <c r="K1611" s="677">
        <v>0</v>
      </c>
      <c r="L1611" s="677">
        <v>0</v>
      </c>
      <c r="M1611" s="677">
        <v>0</v>
      </c>
      <c r="N1611" s="678">
        <v>0</v>
      </c>
      <c r="O1611" s="657"/>
      <c r="P1611" s="658"/>
      <c r="Q1611" s="658"/>
      <c r="R1611" s="658"/>
      <c r="S1611" s="658"/>
      <c r="T1611" s="658"/>
      <c r="U1611" s="658"/>
      <c r="V1611" s="658"/>
      <c r="W1611" s="658"/>
      <c r="X1611" s="658"/>
      <c r="Y1611" s="658"/>
      <c r="Z1611" s="659"/>
      <c r="AA1611" s="679">
        <v>0</v>
      </c>
      <c r="AB1611" s="677">
        <v>0</v>
      </c>
      <c r="AC1611" s="677">
        <v>0</v>
      </c>
      <c r="AD1611" s="658">
        <v>0</v>
      </c>
      <c r="AE1611" s="658">
        <v>0</v>
      </c>
      <c r="AF1611" s="658"/>
      <c r="AG1611" s="658"/>
      <c r="AH1611" s="658"/>
      <c r="AI1611" s="658"/>
      <c r="AJ1611" s="658"/>
      <c r="AK1611" s="658"/>
      <c r="AL1611" s="658">
        <v>0</v>
      </c>
      <c r="AM1611" s="658">
        <v>0</v>
      </c>
      <c r="AN1611" s="658">
        <v>0</v>
      </c>
      <c r="AO1611" s="658">
        <v>0</v>
      </c>
      <c r="AP1611" s="658">
        <v>0</v>
      </c>
      <c r="AQ1611" s="658">
        <v>0</v>
      </c>
      <c r="AR1611" s="658">
        <v>0</v>
      </c>
      <c r="AS1611" s="658">
        <v>0</v>
      </c>
      <c r="AT1611" s="658">
        <v>0</v>
      </c>
      <c r="AU1611" s="658">
        <v>0</v>
      </c>
      <c r="AV1611" s="676"/>
      <c r="AW1611" s="677">
        <v>0</v>
      </c>
      <c r="AX1611" s="677"/>
      <c r="AY1611" s="677"/>
      <c r="AZ1611" s="677"/>
      <c r="BA1611" s="677"/>
      <c r="BB1611" s="677"/>
      <c r="BC1611" s="677"/>
      <c r="BD1611" s="677"/>
      <c r="BE1611" s="678">
        <v>0</v>
      </c>
      <c r="BF1611" s="417"/>
      <c r="BG1611" s="408"/>
      <c r="BH1611" s="408"/>
      <c r="BI1611" s="408"/>
      <c r="BJ1611" s="408"/>
      <c r="BK1611" s="408"/>
    </row>
    <row r="1612" spans="1:63" s="390" customFormat="1" ht="12.75">
      <c r="A1612" s="410"/>
      <c r="B1612" s="360" t="s">
        <v>370</v>
      </c>
      <c r="C1612" s="676">
        <v>0</v>
      </c>
      <c r="D1612" s="677">
        <v>0</v>
      </c>
      <c r="E1612" s="677">
        <v>0</v>
      </c>
      <c r="F1612" s="677">
        <v>0</v>
      </c>
      <c r="G1612" s="677">
        <v>0</v>
      </c>
      <c r="H1612" s="677">
        <v>0</v>
      </c>
      <c r="I1612" s="677">
        <v>0</v>
      </c>
      <c r="J1612" s="677">
        <v>0</v>
      </c>
      <c r="K1612" s="677">
        <v>0</v>
      </c>
      <c r="L1612" s="677">
        <v>0</v>
      </c>
      <c r="M1612" s="677">
        <v>0</v>
      </c>
      <c r="N1612" s="678">
        <v>0</v>
      </c>
      <c r="O1612" s="657"/>
      <c r="P1612" s="658"/>
      <c r="Q1612" s="658"/>
      <c r="R1612" s="658"/>
      <c r="S1612" s="658"/>
      <c r="T1612" s="658"/>
      <c r="U1612" s="658"/>
      <c r="V1612" s="658"/>
      <c r="W1612" s="658"/>
      <c r="X1612" s="658"/>
      <c r="Y1612" s="658"/>
      <c r="Z1612" s="659"/>
      <c r="AA1612" s="679">
        <v>0</v>
      </c>
      <c r="AB1612" s="677">
        <v>0</v>
      </c>
      <c r="AC1612" s="677">
        <v>0</v>
      </c>
      <c r="AD1612" s="658">
        <v>0</v>
      </c>
      <c r="AE1612" s="658">
        <v>0</v>
      </c>
      <c r="AF1612" s="658"/>
      <c r="AG1612" s="658"/>
      <c r="AH1612" s="658"/>
      <c r="AI1612" s="658"/>
      <c r="AJ1612" s="658"/>
      <c r="AK1612" s="658"/>
      <c r="AL1612" s="658">
        <v>0</v>
      </c>
      <c r="AM1612" s="658">
        <v>0</v>
      </c>
      <c r="AN1612" s="658">
        <v>0</v>
      </c>
      <c r="AO1612" s="658">
        <v>0</v>
      </c>
      <c r="AP1612" s="658">
        <v>0</v>
      </c>
      <c r="AQ1612" s="658">
        <v>0</v>
      </c>
      <c r="AR1612" s="658">
        <v>0</v>
      </c>
      <c r="AS1612" s="658">
        <v>0</v>
      </c>
      <c r="AT1612" s="658">
        <v>0</v>
      </c>
      <c r="AU1612" s="658">
        <v>0</v>
      </c>
      <c r="AV1612" s="676"/>
      <c r="AW1612" s="677">
        <v>0</v>
      </c>
      <c r="AX1612" s="677"/>
      <c r="AY1612" s="677"/>
      <c r="AZ1612" s="677"/>
      <c r="BA1612" s="677"/>
      <c r="BB1612" s="677"/>
      <c r="BC1612" s="677"/>
      <c r="BD1612" s="677"/>
      <c r="BE1612" s="678">
        <v>0</v>
      </c>
      <c r="BF1612" s="417"/>
      <c r="BG1612" s="408"/>
      <c r="BH1612" s="408"/>
      <c r="BI1612" s="408"/>
      <c r="BJ1612" s="408"/>
      <c r="BK1612" s="408"/>
    </row>
    <row r="1613" spans="1:63" s="390" customFormat="1" ht="12.75">
      <c r="A1613" s="410"/>
      <c r="B1613" s="360" t="s">
        <v>371</v>
      </c>
      <c r="C1613" s="676">
        <v>0</v>
      </c>
      <c r="D1613" s="677">
        <v>0</v>
      </c>
      <c r="E1613" s="677">
        <v>7.61</v>
      </c>
      <c r="F1613" s="677">
        <v>0</v>
      </c>
      <c r="G1613" s="677">
        <v>0</v>
      </c>
      <c r="H1613" s="677">
        <v>0</v>
      </c>
      <c r="I1613" s="677">
        <v>0</v>
      </c>
      <c r="J1613" s="677">
        <v>0</v>
      </c>
      <c r="K1613" s="677">
        <v>0</v>
      </c>
      <c r="L1613" s="677">
        <v>0</v>
      </c>
      <c r="M1613" s="677">
        <v>7.61</v>
      </c>
      <c r="N1613" s="678">
        <v>0</v>
      </c>
      <c r="O1613" s="657"/>
      <c r="P1613" s="658"/>
      <c r="Q1613" s="658"/>
      <c r="R1613" s="658"/>
      <c r="S1613" s="658"/>
      <c r="T1613" s="658"/>
      <c r="U1613" s="658"/>
      <c r="V1613" s="658"/>
      <c r="W1613" s="658"/>
      <c r="X1613" s="658"/>
      <c r="Y1613" s="658"/>
      <c r="Z1613" s="659"/>
      <c r="AA1613" s="679">
        <v>20.726326190000002</v>
      </c>
      <c r="AB1613" s="677">
        <v>0</v>
      </c>
      <c r="AC1613" s="677">
        <v>0</v>
      </c>
      <c r="AD1613" s="658">
        <v>7.61</v>
      </c>
      <c r="AE1613" s="658">
        <v>0</v>
      </c>
      <c r="AF1613" s="658"/>
      <c r="AG1613" s="658"/>
      <c r="AH1613" s="658"/>
      <c r="AI1613" s="658"/>
      <c r="AJ1613" s="658"/>
      <c r="AK1613" s="658"/>
      <c r="AL1613" s="658">
        <v>7.61</v>
      </c>
      <c r="AM1613" s="658">
        <v>0</v>
      </c>
      <c r="AN1613" s="658">
        <v>0</v>
      </c>
      <c r="AO1613" s="658">
        <v>0</v>
      </c>
      <c r="AP1613" s="658">
        <v>0</v>
      </c>
      <c r="AQ1613" s="658">
        <v>0</v>
      </c>
      <c r="AR1613" s="658">
        <v>0</v>
      </c>
      <c r="AS1613" s="658">
        <v>0</v>
      </c>
      <c r="AT1613" s="658">
        <v>7.61</v>
      </c>
      <c r="AU1613" s="658">
        <v>0</v>
      </c>
      <c r="AV1613" s="676"/>
      <c r="AW1613" s="677">
        <v>20.726326190000002</v>
      </c>
      <c r="AX1613" s="677"/>
      <c r="AY1613" s="677"/>
      <c r="AZ1613" s="677"/>
      <c r="BA1613" s="677">
        <v>20.726326190000002</v>
      </c>
      <c r="BB1613" s="677"/>
      <c r="BC1613" s="677"/>
      <c r="BD1613" s="677"/>
      <c r="BE1613" s="678">
        <v>20.726326190000002</v>
      </c>
      <c r="BF1613" s="417"/>
      <c r="BG1613" s="408"/>
      <c r="BH1613" s="408"/>
      <c r="BI1613" s="408"/>
      <c r="BJ1613" s="408"/>
      <c r="BK1613" s="408"/>
    </row>
    <row r="1614" spans="1:63" s="390" customFormat="1" ht="12.75">
      <c r="A1614" s="410"/>
      <c r="B1614" s="360" t="s">
        <v>372</v>
      </c>
      <c r="C1614" s="676">
        <v>0</v>
      </c>
      <c r="D1614" s="677">
        <v>0</v>
      </c>
      <c r="E1614" s="677">
        <v>0</v>
      </c>
      <c r="F1614" s="677">
        <v>0</v>
      </c>
      <c r="G1614" s="677">
        <v>0</v>
      </c>
      <c r="H1614" s="677">
        <v>0</v>
      </c>
      <c r="I1614" s="677">
        <v>0</v>
      </c>
      <c r="J1614" s="677">
        <v>0</v>
      </c>
      <c r="K1614" s="677">
        <v>0</v>
      </c>
      <c r="L1614" s="677">
        <v>0</v>
      </c>
      <c r="M1614" s="677">
        <v>0</v>
      </c>
      <c r="N1614" s="678">
        <v>0</v>
      </c>
      <c r="O1614" s="657"/>
      <c r="P1614" s="658"/>
      <c r="Q1614" s="658"/>
      <c r="R1614" s="658"/>
      <c r="S1614" s="658"/>
      <c r="T1614" s="658"/>
      <c r="U1614" s="658"/>
      <c r="V1614" s="658"/>
      <c r="W1614" s="658"/>
      <c r="X1614" s="658"/>
      <c r="Y1614" s="658"/>
      <c r="Z1614" s="659"/>
      <c r="AA1614" s="679">
        <v>0</v>
      </c>
      <c r="AB1614" s="677">
        <v>0</v>
      </c>
      <c r="AC1614" s="677">
        <v>0</v>
      </c>
      <c r="AD1614" s="658">
        <v>0</v>
      </c>
      <c r="AE1614" s="658">
        <v>0</v>
      </c>
      <c r="AF1614" s="658"/>
      <c r="AG1614" s="658"/>
      <c r="AH1614" s="658"/>
      <c r="AI1614" s="658"/>
      <c r="AJ1614" s="658"/>
      <c r="AK1614" s="658"/>
      <c r="AL1614" s="658">
        <v>0</v>
      </c>
      <c r="AM1614" s="658">
        <v>0</v>
      </c>
      <c r="AN1614" s="658">
        <v>0</v>
      </c>
      <c r="AO1614" s="658">
        <v>0</v>
      </c>
      <c r="AP1614" s="658">
        <v>0</v>
      </c>
      <c r="AQ1614" s="658">
        <v>0</v>
      </c>
      <c r="AR1614" s="658">
        <v>0</v>
      </c>
      <c r="AS1614" s="658">
        <v>0</v>
      </c>
      <c r="AT1614" s="658">
        <v>0</v>
      </c>
      <c r="AU1614" s="658">
        <v>0</v>
      </c>
      <c r="AV1614" s="676"/>
      <c r="AW1614" s="677">
        <v>0</v>
      </c>
      <c r="AX1614" s="677"/>
      <c r="AY1614" s="677"/>
      <c r="AZ1614" s="677"/>
      <c r="BA1614" s="677"/>
      <c r="BB1614" s="677"/>
      <c r="BC1614" s="677"/>
      <c r="BD1614" s="677"/>
      <c r="BE1614" s="678">
        <v>0</v>
      </c>
      <c r="BF1614" s="417"/>
      <c r="BG1614" s="408"/>
      <c r="BH1614" s="408"/>
      <c r="BI1614" s="408"/>
      <c r="BJ1614" s="408"/>
      <c r="BK1614" s="408"/>
    </row>
    <row r="1615" spans="1:63" s="412" customFormat="1" ht="12.75">
      <c r="A1615" s="410"/>
      <c r="B1615" s="360" t="s">
        <v>373</v>
      </c>
      <c r="C1615" s="676">
        <v>0</v>
      </c>
      <c r="D1615" s="677">
        <v>0</v>
      </c>
      <c r="E1615" s="677">
        <v>0</v>
      </c>
      <c r="F1615" s="677">
        <v>0</v>
      </c>
      <c r="G1615" s="677">
        <v>0</v>
      </c>
      <c r="H1615" s="677">
        <v>0</v>
      </c>
      <c r="I1615" s="677">
        <v>0</v>
      </c>
      <c r="J1615" s="677">
        <v>0</v>
      </c>
      <c r="K1615" s="677">
        <v>0</v>
      </c>
      <c r="L1615" s="677">
        <v>0</v>
      </c>
      <c r="M1615" s="677">
        <v>0</v>
      </c>
      <c r="N1615" s="678">
        <v>0</v>
      </c>
      <c r="O1615" s="657">
        <v>0</v>
      </c>
      <c r="P1615" s="658">
        <v>0</v>
      </c>
      <c r="Q1615" s="658">
        <v>0</v>
      </c>
      <c r="R1615" s="658">
        <v>0</v>
      </c>
      <c r="S1615" s="658">
        <v>0</v>
      </c>
      <c r="T1615" s="658">
        <v>0</v>
      </c>
      <c r="U1615" s="658">
        <v>0</v>
      </c>
      <c r="V1615" s="658">
        <v>0</v>
      </c>
      <c r="W1615" s="658">
        <v>0</v>
      </c>
      <c r="X1615" s="658">
        <v>0</v>
      </c>
      <c r="Y1615" s="658">
        <v>0</v>
      </c>
      <c r="Z1615" s="659">
        <v>0</v>
      </c>
      <c r="AA1615" s="679">
        <v>0</v>
      </c>
      <c r="AB1615" s="677">
        <v>0</v>
      </c>
      <c r="AC1615" s="677">
        <v>0</v>
      </c>
      <c r="AD1615" s="658">
        <v>0</v>
      </c>
      <c r="AE1615" s="658">
        <v>0</v>
      </c>
      <c r="AF1615" s="658"/>
      <c r="AG1615" s="658"/>
      <c r="AH1615" s="658"/>
      <c r="AI1615" s="658"/>
      <c r="AJ1615" s="658"/>
      <c r="AK1615" s="658"/>
      <c r="AL1615" s="658">
        <v>0</v>
      </c>
      <c r="AM1615" s="658">
        <v>0</v>
      </c>
      <c r="AN1615" s="658">
        <v>0</v>
      </c>
      <c r="AO1615" s="658">
        <v>0</v>
      </c>
      <c r="AP1615" s="658">
        <v>0</v>
      </c>
      <c r="AQ1615" s="658">
        <v>0</v>
      </c>
      <c r="AR1615" s="658">
        <v>0</v>
      </c>
      <c r="AS1615" s="658">
        <v>0</v>
      </c>
      <c r="AT1615" s="658">
        <v>0</v>
      </c>
      <c r="AU1615" s="658">
        <v>0</v>
      </c>
      <c r="AV1615" s="676">
        <v>0</v>
      </c>
      <c r="AW1615" s="677">
        <v>0</v>
      </c>
      <c r="AX1615" s="677">
        <v>0</v>
      </c>
      <c r="AY1615" s="677">
        <v>0</v>
      </c>
      <c r="AZ1615" s="677">
        <v>0</v>
      </c>
      <c r="BA1615" s="677">
        <v>0</v>
      </c>
      <c r="BB1615" s="677">
        <v>0</v>
      </c>
      <c r="BC1615" s="677">
        <v>0</v>
      </c>
      <c r="BD1615" s="677">
        <v>0</v>
      </c>
      <c r="BE1615" s="678">
        <v>0</v>
      </c>
      <c r="BF1615" s="417"/>
      <c r="BG1615" s="408"/>
      <c r="BH1615" s="408"/>
      <c r="BI1615" s="408"/>
      <c r="BJ1615" s="408"/>
      <c r="BK1615" s="408"/>
    </row>
    <row r="1616" spans="1:63" s="390" customFormat="1" ht="12.75">
      <c r="A1616" s="410"/>
      <c r="B1616" s="360" t="s">
        <v>374</v>
      </c>
      <c r="C1616" s="676">
        <v>0</v>
      </c>
      <c r="D1616" s="677">
        <v>0</v>
      </c>
      <c r="E1616" s="677">
        <v>0</v>
      </c>
      <c r="F1616" s="677">
        <v>0</v>
      </c>
      <c r="G1616" s="677">
        <v>0</v>
      </c>
      <c r="H1616" s="677">
        <v>0</v>
      </c>
      <c r="I1616" s="677">
        <v>0</v>
      </c>
      <c r="J1616" s="677">
        <v>0</v>
      </c>
      <c r="K1616" s="677">
        <v>0</v>
      </c>
      <c r="L1616" s="677">
        <v>0</v>
      </c>
      <c r="M1616" s="677">
        <v>0</v>
      </c>
      <c r="N1616" s="678">
        <v>0</v>
      </c>
      <c r="O1616" s="657"/>
      <c r="P1616" s="658"/>
      <c r="Q1616" s="658"/>
      <c r="R1616" s="658"/>
      <c r="S1616" s="658"/>
      <c r="T1616" s="658"/>
      <c r="U1616" s="658"/>
      <c r="V1616" s="658"/>
      <c r="W1616" s="658"/>
      <c r="X1616" s="658"/>
      <c r="Y1616" s="658"/>
      <c r="Z1616" s="659"/>
      <c r="AA1616" s="679">
        <v>0</v>
      </c>
      <c r="AB1616" s="677">
        <v>0</v>
      </c>
      <c r="AC1616" s="677">
        <v>0</v>
      </c>
      <c r="AD1616" s="658">
        <v>0</v>
      </c>
      <c r="AE1616" s="658">
        <v>0</v>
      </c>
      <c r="AF1616" s="658"/>
      <c r="AG1616" s="658"/>
      <c r="AH1616" s="658"/>
      <c r="AI1616" s="658"/>
      <c r="AJ1616" s="658"/>
      <c r="AK1616" s="658"/>
      <c r="AL1616" s="658">
        <v>0</v>
      </c>
      <c r="AM1616" s="658">
        <v>0</v>
      </c>
      <c r="AN1616" s="658">
        <v>0</v>
      </c>
      <c r="AO1616" s="658">
        <v>0</v>
      </c>
      <c r="AP1616" s="658">
        <v>0</v>
      </c>
      <c r="AQ1616" s="658">
        <v>0</v>
      </c>
      <c r="AR1616" s="658">
        <v>0</v>
      </c>
      <c r="AS1616" s="658">
        <v>0</v>
      </c>
      <c r="AT1616" s="658">
        <v>0</v>
      </c>
      <c r="AU1616" s="658">
        <v>0</v>
      </c>
      <c r="AV1616" s="676"/>
      <c r="AW1616" s="677">
        <v>0</v>
      </c>
      <c r="AX1616" s="677"/>
      <c r="AY1616" s="677"/>
      <c r="AZ1616" s="677"/>
      <c r="BA1616" s="677"/>
      <c r="BB1616" s="677"/>
      <c r="BC1616" s="677"/>
      <c r="BD1616" s="677"/>
      <c r="BE1616" s="678">
        <v>0</v>
      </c>
      <c r="BF1616" s="417"/>
      <c r="BG1616" s="408"/>
      <c r="BH1616" s="408"/>
      <c r="BI1616" s="408"/>
      <c r="BJ1616" s="408"/>
      <c r="BK1616" s="408"/>
    </row>
    <row r="1617" spans="1:63" s="390" customFormat="1" ht="12.75">
      <c r="A1617" s="410"/>
      <c r="B1617" s="360" t="s">
        <v>375</v>
      </c>
      <c r="C1617" s="676">
        <v>0</v>
      </c>
      <c r="D1617" s="677">
        <v>0</v>
      </c>
      <c r="E1617" s="677">
        <v>0</v>
      </c>
      <c r="F1617" s="677">
        <v>0</v>
      </c>
      <c r="G1617" s="677">
        <v>0</v>
      </c>
      <c r="H1617" s="677">
        <v>0</v>
      </c>
      <c r="I1617" s="677">
        <v>0</v>
      </c>
      <c r="J1617" s="677">
        <v>0</v>
      </c>
      <c r="K1617" s="677">
        <v>0</v>
      </c>
      <c r="L1617" s="677">
        <v>0</v>
      </c>
      <c r="M1617" s="677">
        <v>0</v>
      </c>
      <c r="N1617" s="678">
        <v>0</v>
      </c>
      <c r="O1617" s="657"/>
      <c r="P1617" s="658"/>
      <c r="Q1617" s="658"/>
      <c r="R1617" s="658"/>
      <c r="S1617" s="658"/>
      <c r="T1617" s="658"/>
      <c r="U1617" s="658"/>
      <c r="V1617" s="658"/>
      <c r="W1617" s="658"/>
      <c r="X1617" s="658"/>
      <c r="Y1617" s="658"/>
      <c r="Z1617" s="659"/>
      <c r="AA1617" s="679">
        <v>0</v>
      </c>
      <c r="AB1617" s="677">
        <v>0</v>
      </c>
      <c r="AC1617" s="677">
        <v>0</v>
      </c>
      <c r="AD1617" s="658">
        <v>0</v>
      </c>
      <c r="AE1617" s="658">
        <v>0</v>
      </c>
      <c r="AF1617" s="658"/>
      <c r="AG1617" s="658"/>
      <c r="AH1617" s="658"/>
      <c r="AI1617" s="658"/>
      <c r="AJ1617" s="658"/>
      <c r="AK1617" s="658"/>
      <c r="AL1617" s="658">
        <v>0</v>
      </c>
      <c r="AM1617" s="658">
        <v>0</v>
      </c>
      <c r="AN1617" s="658">
        <v>0</v>
      </c>
      <c r="AO1617" s="658">
        <v>0</v>
      </c>
      <c r="AP1617" s="658">
        <v>0</v>
      </c>
      <c r="AQ1617" s="658">
        <v>0</v>
      </c>
      <c r="AR1617" s="658">
        <v>0</v>
      </c>
      <c r="AS1617" s="658">
        <v>0</v>
      </c>
      <c r="AT1617" s="658">
        <v>0</v>
      </c>
      <c r="AU1617" s="658">
        <v>0</v>
      </c>
      <c r="AV1617" s="676"/>
      <c r="AW1617" s="677">
        <v>0</v>
      </c>
      <c r="AX1617" s="677"/>
      <c r="AY1617" s="677"/>
      <c r="AZ1617" s="677"/>
      <c r="BA1617" s="677"/>
      <c r="BB1617" s="677"/>
      <c r="BC1617" s="677"/>
      <c r="BD1617" s="677"/>
      <c r="BE1617" s="678">
        <v>0</v>
      </c>
      <c r="BF1617" s="417"/>
      <c r="BG1617" s="408"/>
      <c r="BH1617" s="408"/>
      <c r="BI1617" s="408"/>
      <c r="BJ1617" s="408"/>
      <c r="BK1617" s="408"/>
    </row>
    <row r="1618" spans="1:63" s="390" customFormat="1" ht="12.75">
      <c r="A1618" s="410"/>
      <c r="B1618" s="360" t="s">
        <v>376</v>
      </c>
      <c r="C1618" s="676">
        <v>0</v>
      </c>
      <c r="D1618" s="677">
        <v>0</v>
      </c>
      <c r="E1618" s="677">
        <v>0</v>
      </c>
      <c r="F1618" s="677">
        <v>0</v>
      </c>
      <c r="G1618" s="677">
        <v>0</v>
      </c>
      <c r="H1618" s="677">
        <v>0</v>
      </c>
      <c r="I1618" s="677">
        <v>0</v>
      </c>
      <c r="J1618" s="677">
        <v>0</v>
      </c>
      <c r="K1618" s="677">
        <v>0</v>
      </c>
      <c r="L1618" s="677">
        <v>0</v>
      </c>
      <c r="M1618" s="677">
        <v>0</v>
      </c>
      <c r="N1618" s="678">
        <v>0</v>
      </c>
      <c r="O1618" s="657"/>
      <c r="P1618" s="658"/>
      <c r="Q1618" s="658"/>
      <c r="R1618" s="658"/>
      <c r="S1618" s="658"/>
      <c r="T1618" s="658"/>
      <c r="U1618" s="658"/>
      <c r="V1618" s="658"/>
      <c r="W1618" s="658"/>
      <c r="X1618" s="658"/>
      <c r="Y1618" s="658"/>
      <c r="Z1618" s="659"/>
      <c r="AA1618" s="679">
        <v>0</v>
      </c>
      <c r="AB1618" s="677">
        <v>0</v>
      </c>
      <c r="AC1618" s="677">
        <v>0</v>
      </c>
      <c r="AD1618" s="658">
        <v>0</v>
      </c>
      <c r="AE1618" s="658">
        <v>0</v>
      </c>
      <c r="AF1618" s="658"/>
      <c r="AG1618" s="658"/>
      <c r="AH1618" s="658"/>
      <c r="AI1618" s="658"/>
      <c r="AJ1618" s="658"/>
      <c r="AK1618" s="658"/>
      <c r="AL1618" s="658">
        <v>0</v>
      </c>
      <c r="AM1618" s="658">
        <v>0</v>
      </c>
      <c r="AN1618" s="658">
        <v>0</v>
      </c>
      <c r="AO1618" s="658">
        <v>0</v>
      </c>
      <c r="AP1618" s="658">
        <v>0</v>
      </c>
      <c r="AQ1618" s="658">
        <v>0</v>
      </c>
      <c r="AR1618" s="658">
        <v>0</v>
      </c>
      <c r="AS1618" s="658">
        <v>0</v>
      </c>
      <c r="AT1618" s="658">
        <v>0</v>
      </c>
      <c r="AU1618" s="658">
        <v>0</v>
      </c>
      <c r="AV1618" s="657"/>
      <c r="AW1618" s="677">
        <v>0</v>
      </c>
      <c r="AX1618" s="658"/>
      <c r="AY1618" s="658"/>
      <c r="AZ1618" s="658"/>
      <c r="BA1618" s="658"/>
      <c r="BB1618" s="658"/>
      <c r="BC1618" s="658"/>
      <c r="BD1618" s="658"/>
      <c r="BE1618" s="678">
        <v>0</v>
      </c>
      <c r="BF1618" s="417"/>
      <c r="BG1618" s="408"/>
      <c r="BH1618" s="408"/>
      <c r="BI1618" s="408"/>
      <c r="BJ1618" s="408"/>
      <c r="BK1618" s="408"/>
    </row>
    <row r="1619" spans="1:63" s="390" customFormat="1" ht="12.75">
      <c r="A1619" s="410"/>
      <c r="B1619" s="360" t="s">
        <v>377</v>
      </c>
      <c r="C1619" s="676">
        <v>0</v>
      </c>
      <c r="D1619" s="677">
        <v>0</v>
      </c>
      <c r="E1619" s="677">
        <v>0</v>
      </c>
      <c r="F1619" s="677">
        <v>0</v>
      </c>
      <c r="G1619" s="677">
        <v>0</v>
      </c>
      <c r="H1619" s="677">
        <v>0</v>
      </c>
      <c r="I1619" s="677">
        <v>0</v>
      </c>
      <c r="J1619" s="677">
        <v>0</v>
      </c>
      <c r="K1619" s="677">
        <v>0</v>
      </c>
      <c r="L1619" s="677">
        <v>0</v>
      </c>
      <c r="M1619" s="677">
        <v>0</v>
      </c>
      <c r="N1619" s="678">
        <v>0</v>
      </c>
      <c r="O1619" s="657"/>
      <c r="P1619" s="658"/>
      <c r="Q1619" s="658"/>
      <c r="R1619" s="658"/>
      <c r="S1619" s="658"/>
      <c r="T1619" s="658"/>
      <c r="U1619" s="658"/>
      <c r="V1619" s="658"/>
      <c r="W1619" s="658"/>
      <c r="X1619" s="658"/>
      <c r="Y1619" s="658"/>
      <c r="Z1619" s="659"/>
      <c r="AA1619" s="679">
        <v>0</v>
      </c>
      <c r="AB1619" s="677">
        <v>0</v>
      </c>
      <c r="AC1619" s="677">
        <v>0</v>
      </c>
      <c r="AD1619" s="658">
        <v>0</v>
      </c>
      <c r="AE1619" s="658">
        <v>0</v>
      </c>
      <c r="AF1619" s="658"/>
      <c r="AG1619" s="658"/>
      <c r="AH1619" s="658"/>
      <c r="AI1619" s="658"/>
      <c r="AJ1619" s="658"/>
      <c r="AK1619" s="658"/>
      <c r="AL1619" s="658">
        <v>0</v>
      </c>
      <c r="AM1619" s="658">
        <v>0</v>
      </c>
      <c r="AN1619" s="658">
        <v>0</v>
      </c>
      <c r="AO1619" s="658">
        <v>0</v>
      </c>
      <c r="AP1619" s="658">
        <v>0</v>
      </c>
      <c r="AQ1619" s="658">
        <v>0</v>
      </c>
      <c r="AR1619" s="658">
        <v>0</v>
      </c>
      <c r="AS1619" s="658">
        <v>0</v>
      </c>
      <c r="AT1619" s="658">
        <v>0</v>
      </c>
      <c r="AU1619" s="658">
        <v>0</v>
      </c>
      <c r="AV1619" s="657"/>
      <c r="AW1619" s="677">
        <v>0</v>
      </c>
      <c r="AX1619" s="658"/>
      <c r="AY1619" s="658"/>
      <c r="AZ1619" s="658"/>
      <c r="BA1619" s="658"/>
      <c r="BB1619" s="658"/>
      <c r="BC1619" s="658"/>
      <c r="BD1619" s="658"/>
      <c r="BE1619" s="678">
        <v>0</v>
      </c>
      <c r="BF1619" s="417"/>
      <c r="BG1619" s="408"/>
      <c r="BH1619" s="408"/>
      <c r="BI1619" s="408"/>
      <c r="BJ1619" s="408"/>
      <c r="BK1619" s="408"/>
    </row>
    <row r="1620" spans="1:63" s="390" customFormat="1" ht="12.75">
      <c r="A1620" s="410"/>
      <c r="B1620" s="360" t="s">
        <v>67</v>
      </c>
      <c r="C1620" s="676">
        <v>0</v>
      </c>
      <c r="D1620" s="677">
        <v>0</v>
      </c>
      <c r="E1620" s="677">
        <v>0</v>
      </c>
      <c r="F1620" s="677">
        <v>0</v>
      </c>
      <c r="G1620" s="677">
        <v>0</v>
      </c>
      <c r="H1620" s="677">
        <v>0</v>
      </c>
      <c r="I1620" s="677">
        <v>0</v>
      </c>
      <c r="J1620" s="677">
        <v>0</v>
      </c>
      <c r="K1620" s="677">
        <v>0</v>
      </c>
      <c r="L1620" s="677">
        <v>0</v>
      </c>
      <c r="M1620" s="677">
        <v>0</v>
      </c>
      <c r="N1620" s="678">
        <v>0</v>
      </c>
      <c r="O1620" s="657"/>
      <c r="P1620" s="658"/>
      <c r="Q1620" s="658"/>
      <c r="R1620" s="658"/>
      <c r="S1620" s="658"/>
      <c r="T1620" s="658"/>
      <c r="U1620" s="658"/>
      <c r="V1620" s="658"/>
      <c r="W1620" s="658"/>
      <c r="X1620" s="658"/>
      <c r="Y1620" s="658"/>
      <c r="Z1620" s="659"/>
      <c r="AA1620" s="679">
        <v>0</v>
      </c>
      <c r="AB1620" s="677">
        <v>0</v>
      </c>
      <c r="AC1620" s="677">
        <v>0</v>
      </c>
      <c r="AD1620" s="658">
        <v>0</v>
      </c>
      <c r="AE1620" s="658">
        <v>0</v>
      </c>
      <c r="AF1620" s="658"/>
      <c r="AG1620" s="658"/>
      <c r="AH1620" s="658"/>
      <c r="AI1620" s="658"/>
      <c r="AJ1620" s="658"/>
      <c r="AK1620" s="658"/>
      <c r="AL1620" s="658">
        <v>0</v>
      </c>
      <c r="AM1620" s="658">
        <v>0</v>
      </c>
      <c r="AN1620" s="658">
        <v>0</v>
      </c>
      <c r="AO1620" s="658">
        <v>0</v>
      </c>
      <c r="AP1620" s="658">
        <v>0</v>
      </c>
      <c r="AQ1620" s="658">
        <v>0</v>
      </c>
      <c r="AR1620" s="658">
        <v>0</v>
      </c>
      <c r="AS1620" s="658">
        <v>0</v>
      </c>
      <c r="AT1620" s="658">
        <v>0</v>
      </c>
      <c r="AU1620" s="658">
        <v>0</v>
      </c>
      <c r="AV1620" s="657"/>
      <c r="AW1620" s="658"/>
      <c r="AX1620" s="658"/>
      <c r="AY1620" s="658"/>
      <c r="AZ1620" s="658"/>
      <c r="BA1620" s="658"/>
      <c r="BB1620" s="658"/>
      <c r="BC1620" s="658"/>
      <c r="BD1620" s="658"/>
      <c r="BE1620" s="678">
        <v>0</v>
      </c>
      <c r="BF1620" s="417"/>
      <c r="BG1620" s="408"/>
      <c r="BH1620" s="408"/>
      <c r="BI1620" s="408"/>
      <c r="BJ1620" s="408"/>
      <c r="BK1620" s="408"/>
    </row>
    <row r="1621" spans="1:63" s="416" customFormat="1" ht="46.5" customHeight="1">
      <c r="A1621" s="411">
        <v>66</v>
      </c>
      <c r="B1621" s="413" t="s">
        <v>145</v>
      </c>
      <c r="C1621" s="657">
        <v>0</v>
      </c>
      <c r="D1621" s="658">
        <v>0</v>
      </c>
      <c r="E1621" s="658">
        <v>0.95799999999999996</v>
      </c>
      <c r="F1621" s="658">
        <v>3.82</v>
      </c>
      <c r="G1621" s="658">
        <v>0</v>
      </c>
      <c r="H1621" s="658">
        <v>0</v>
      </c>
      <c r="I1621" s="658">
        <v>0</v>
      </c>
      <c r="J1621" s="658">
        <v>0</v>
      </c>
      <c r="K1621" s="658">
        <v>0</v>
      </c>
      <c r="L1621" s="658">
        <v>0</v>
      </c>
      <c r="M1621" s="658">
        <v>0.95799999999999996</v>
      </c>
      <c r="N1621" s="659">
        <v>3.82</v>
      </c>
      <c r="O1621" s="689">
        <v>0</v>
      </c>
      <c r="P1621" s="690">
        <v>0</v>
      </c>
      <c r="Q1621" s="690">
        <v>0</v>
      </c>
      <c r="R1621" s="690">
        <v>0</v>
      </c>
      <c r="S1621" s="690">
        <v>0</v>
      </c>
      <c r="T1621" s="690">
        <v>0</v>
      </c>
      <c r="U1621" s="690">
        <v>0</v>
      </c>
      <c r="V1621" s="690">
        <v>0</v>
      </c>
      <c r="W1621" s="690">
        <v>0</v>
      </c>
      <c r="X1621" s="690">
        <v>0</v>
      </c>
      <c r="Y1621" s="690">
        <v>0</v>
      </c>
      <c r="Z1621" s="691">
        <v>0</v>
      </c>
      <c r="AA1621" s="674">
        <v>29.815680319999998</v>
      </c>
      <c r="AB1621" s="677">
        <v>0</v>
      </c>
      <c r="AC1621" s="677">
        <v>0</v>
      </c>
      <c r="AD1621" s="690">
        <v>0.95799999999999996</v>
      </c>
      <c r="AE1621" s="690">
        <v>3.82</v>
      </c>
      <c r="AF1621" s="690"/>
      <c r="AG1621" s="690"/>
      <c r="AH1621" s="690">
        <v>0.95799999999999996</v>
      </c>
      <c r="AI1621" s="690">
        <v>3.82</v>
      </c>
      <c r="AJ1621" s="690"/>
      <c r="AK1621" s="690"/>
      <c r="AL1621" s="690"/>
      <c r="AM1621" s="690"/>
      <c r="AN1621" s="690">
        <v>0</v>
      </c>
      <c r="AO1621" s="690">
        <v>0</v>
      </c>
      <c r="AP1621" s="690">
        <v>0</v>
      </c>
      <c r="AQ1621" s="690">
        <v>0</v>
      </c>
      <c r="AR1621" s="690">
        <v>0</v>
      </c>
      <c r="AS1621" s="690">
        <v>0</v>
      </c>
      <c r="AT1621" s="690">
        <v>0.95799999999999996</v>
      </c>
      <c r="AU1621" s="690">
        <v>3.82</v>
      </c>
      <c r="AV1621" s="657">
        <v>0</v>
      </c>
      <c r="AW1621" s="658">
        <v>29.815680319999998</v>
      </c>
      <c r="AX1621" s="658">
        <v>0</v>
      </c>
      <c r="AY1621" s="658">
        <v>29.815680319999998</v>
      </c>
      <c r="AZ1621" s="658">
        <v>0</v>
      </c>
      <c r="BA1621" s="658">
        <v>0</v>
      </c>
      <c r="BB1621" s="658">
        <v>0</v>
      </c>
      <c r="BC1621" s="658">
        <v>0</v>
      </c>
      <c r="BD1621" s="658">
        <v>0</v>
      </c>
      <c r="BE1621" s="673">
        <v>29.815680319999998</v>
      </c>
      <c r="BF1621" s="417"/>
    </row>
    <row r="1622" spans="1:63" s="390" customFormat="1" ht="12.75">
      <c r="A1622" s="410"/>
      <c r="B1622" s="360" t="s">
        <v>361</v>
      </c>
      <c r="C1622" s="676">
        <v>0</v>
      </c>
      <c r="D1622" s="677">
        <v>0</v>
      </c>
      <c r="E1622" s="677">
        <v>0.95799999999999996</v>
      </c>
      <c r="F1622" s="677">
        <v>3.82</v>
      </c>
      <c r="G1622" s="677">
        <v>0</v>
      </c>
      <c r="H1622" s="677">
        <v>0</v>
      </c>
      <c r="I1622" s="677">
        <v>0</v>
      </c>
      <c r="J1622" s="677">
        <v>0</v>
      </c>
      <c r="K1622" s="677">
        <v>0</v>
      </c>
      <c r="L1622" s="677">
        <v>0</v>
      </c>
      <c r="M1622" s="677">
        <v>0.95799999999999996</v>
      </c>
      <c r="N1622" s="678">
        <v>3.82</v>
      </c>
      <c r="O1622" s="657">
        <v>0</v>
      </c>
      <c r="P1622" s="658">
        <v>0</v>
      </c>
      <c r="Q1622" s="658">
        <v>0</v>
      </c>
      <c r="R1622" s="658">
        <v>0</v>
      </c>
      <c r="S1622" s="658">
        <v>0</v>
      </c>
      <c r="T1622" s="658">
        <v>0</v>
      </c>
      <c r="U1622" s="658">
        <v>0</v>
      </c>
      <c r="V1622" s="658">
        <v>0</v>
      </c>
      <c r="W1622" s="658">
        <v>0</v>
      </c>
      <c r="X1622" s="658">
        <v>0</v>
      </c>
      <c r="Y1622" s="658">
        <v>0</v>
      </c>
      <c r="Z1622" s="659">
        <v>0</v>
      </c>
      <c r="AA1622" s="679">
        <v>29.815680319999998</v>
      </c>
      <c r="AB1622" s="677">
        <v>0</v>
      </c>
      <c r="AC1622" s="677">
        <v>0</v>
      </c>
      <c r="AD1622" s="658">
        <v>0.95799999999999996</v>
      </c>
      <c r="AE1622" s="658">
        <v>3.82</v>
      </c>
      <c r="AF1622" s="658"/>
      <c r="AG1622" s="658"/>
      <c r="AH1622" s="658">
        <v>0.95799999999999996</v>
      </c>
      <c r="AI1622" s="658">
        <v>3.82</v>
      </c>
      <c r="AJ1622" s="658"/>
      <c r="AK1622" s="658"/>
      <c r="AL1622" s="658"/>
      <c r="AM1622" s="658"/>
      <c r="AN1622" s="658">
        <v>0</v>
      </c>
      <c r="AO1622" s="658">
        <v>0</v>
      </c>
      <c r="AP1622" s="658">
        <v>0</v>
      </c>
      <c r="AQ1622" s="658">
        <v>0</v>
      </c>
      <c r="AR1622" s="658">
        <v>0</v>
      </c>
      <c r="AS1622" s="658">
        <v>0</v>
      </c>
      <c r="AT1622" s="658">
        <v>0.95799999999999996</v>
      </c>
      <c r="AU1622" s="658">
        <v>3.82</v>
      </c>
      <c r="AV1622" s="676">
        <v>0</v>
      </c>
      <c r="AW1622" s="677">
        <v>29.815680319999998</v>
      </c>
      <c r="AX1622" s="677">
        <v>0</v>
      </c>
      <c r="AY1622" s="677">
        <v>29.815680319999998</v>
      </c>
      <c r="AZ1622" s="677">
        <v>0</v>
      </c>
      <c r="BA1622" s="677">
        <v>0</v>
      </c>
      <c r="BB1622" s="677">
        <v>0</v>
      </c>
      <c r="BC1622" s="677">
        <v>0</v>
      </c>
      <c r="BD1622" s="677">
        <v>0</v>
      </c>
      <c r="BE1622" s="678">
        <v>29.815680319999998</v>
      </c>
      <c r="BF1622" s="417"/>
      <c r="BG1622" s="408"/>
      <c r="BH1622" s="408"/>
      <c r="BI1622" s="408"/>
      <c r="BJ1622" s="408"/>
      <c r="BK1622" s="408"/>
    </row>
    <row r="1623" spans="1:63" s="390" customFormat="1" ht="12.75">
      <c r="A1623" s="410"/>
      <c r="B1623" s="360" t="s">
        <v>362</v>
      </c>
      <c r="C1623" s="676">
        <v>0</v>
      </c>
      <c r="D1623" s="677">
        <v>0</v>
      </c>
      <c r="E1623" s="677">
        <v>0.95799999999999996</v>
      </c>
      <c r="F1623" s="677">
        <v>0</v>
      </c>
      <c r="G1623" s="677">
        <v>0</v>
      </c>
      <c r="H1623" s="677">
        <v>0</v>
      </c>
      <c r="I1623" s="677">
        <v>0</v>
      </c>
      <c r="J1623" s="677">
        <v>0</v>
      </c>
      <c r="K1623" s="677">
        <v>0</v>
      </c>
      <c r="L1623" s="677">
        <v>0</v>
      </c>
      <c r="M1623" s="677">
        <v>0.95799999999999996</v>
      </c>
      <c r="N1623" s="678">
        <v>0</v>
      </c>
      <c r="O1623" s="657">
        <v>0</v>
      </c>
      <c r="P1623" s="658">
        <v>0</v>
      </c>
      <c r="Q1623" s="658">
        <v>0</v>
      </c>
      <c r="R1623" s="658">
        <v>0</v>
      </c>
      <c r="S1623" s="658">
        <v>0</v>
      </c>
      <c r="T1623" s="658">
        <v>0</v>
      </c>
      <c r="U1623" s="658">
        <v>0</v>
      </c>
      <c r="V1623" s="658">
        <v>0</v>
      </c>
      <c r="W1623" s="658">
        <v>0</v>
      </c>
      <c r="X1623" s="658">
        <v>0</v>
      </c>
      <c r="Y1623" s="658">
        <v>0</v>
      </c>
      <c r="Z1623" s="659">
        <v>0</v>
      </c>
      <c r="AA1623" s="679">
        <v>2.8310120100000002</v>
      </c>
      <c r="AB1623" s="677">
        <v>0</v>
      </c>
      <c r="AC1623" s="677">
        <v>0</v>
      </c>
      <c r="AD1623" s="658">
        <v>0.95799999999999996</v>
      </c>
      <c r="AE1623" s="658">
        <v>0</v>
      </c>
      <c r="AF1623" s="658"/>
      <c r="AG1623" s="658"/>
      <c r="AH1623" s="658">
        <v>0.95799999999999996</v>
      </c>
      <c r="AI1623" s="658">
        <v>0</v>
      </c>
      <c r="AJ1623" s="658"/>
      <c r="AK1623" s="658"/>
      <c r="AL1623" s="658"/>
      <c r="AM1623" s="658"/>
      <c r="AN1623" s="658">
        <v>0</v>
      </c>
      <c r="AO1623" s="658">
        <v>0</v>
      </c>
      <c r="AP1623" s="658">
        <v>0</v>
      </c>
      <c r="AQ1623" s="658">
        <v>0</v>
      </c>
      <c r="AR1623" s="658">
        <v>0</v>
      </c>
      <c r="AS1623" s="658">
        <v>0</v>
      </c>
      <c r="AT1623" s="658">
        <v>0.95799999999999996</v>
      </c>
      <c r="AU1623" s="658">
        <v>0</v>
      </c>
      <c r="AV1623" s="676">
        <v>0</v>
      </c>
      <c r="AW1623" s="677">
        <v>2.8310120100000002</v>
      </c>
      <c r="AX1623" s="677">
        <v>0</v>
      </c>
      <c r="AY1623" s="677">
        <v>2.8310120100000002</v>
      </c>
      <c r="AZ1623" s="677">
        <v>0</v>
      </c>
      <c r="BA1623" s="677">
        <v>0</v>
      </c>
      <c r="BB1623" s="677">
        <v>0</v>
      </c>
      <c r="BC1623" s="677">
        <v>0</v>
      </c>
      <c r="BD1623" s="677">
        <v>0</v>
      </c>
      <c r="BE1623" s="678">
        <v>2.8310120100000002</v>
      </c>
      <c r="BF1623" s="417"/>
      <c r="BG1623" s="408"/>
      <c r="BH1623" s="408"/>
      <c r="BI1623" s="408"/>
      <c r="BJ1623" s="408"/>
      <c r="BK1623" s="408"/>
    </row>
    <row r="1624" spans="1:63" s="412" customFormat="1" ht="12.75">
      <c r="A1624" s="410"/>
      <c r="B1624" s="360" t="s">
        <v>363</v>
      </c>
      <c r="C1624" s="676">
        <v>0</v>
      </c>
      <c r="D1624" s="677">
        <v>0</v>
      </c>
      <c r="E1624" s="677">
        <v>0</v>
      </c>
      <c r="F1624" s="677">
        <v>0</v>
      </c>
      <c r="G1624" s="677">
        <v>0</v>
      </c>
      <c r="H1624" s="677">
        <v>0</v>
      </c>
      <c r="I1624" s="677">
        <v>0</v>
      </c>
      <c r="J1624" s="677">
        <v>0</v>
      </c>
      <c r="K1624" s="677">
        <v>0</v>
      </c>
      <c r="L1624" s="677">
        <v>0</v>
      </c>
      <c r="M1624" s="677">
        <v>0</v>
      </c>
      <c r="N1624" s="678">
        <v>0</v>
      </c>
      <c r="O1624" s="657">
        <v>0</v>
      </c>
      <c r="P1624" s="658">
        <v>0</v>
      </c>
      <c r="Q1624" s="658">
        <v>0</v>
      </c>
      <c r="R1624" s="658">
        <v>0</v>
      </c>
      <c r="S1624" s="658">
        <v>0</v>
      </c>
      <c r="T1624" s="658">
        <v>0</v>
      </c>
      <c r="U1624" s="658">
        <v>0</v>
      </c>
      <c r="V1624" s="658">
        <v>0</v>
      </c>
      <c r="W1624" s="658">
        <v>0</v>
      </c>
      <c r="X1624" s="658">
        <v>0</v>
      </c>
      <c r="Y1624" s="658">
        <v>0</v>
      </c>
      <c r="Z1624" s="659">
        <v>0</v>
      </c>
      <c r="AA1624" s="679">
        <v>0</v>
      </c>
      <c r="AB1624" s="677">
        <v>0</v>
      </c>
      <c r="AC1624" s="677">
        <v>0</v>
      </c>
      <c r="AD1624" s="658">
        <v>0</v>
      </c>
      <c r="AE1624" s="658">
        <v>0</v>
      </c>
      <c r="AF1624" s="658"/>
      <c r="AG1624" s="658"/>
      <c r="AH1624" s="658">
        <v>0</v>
      </c>
      <c r="AI1624" s="658">
        <v>0</v>
      </c>
      <c r="AJ1624" s="658"/>
      <c r="AK1624" s="658"/>
      <c r="AL1624" s="658"/>
      <c r="AM1624" s="658"/>
      <c r="AN1624" s="658">
        <v>0</v>
      </c>
      <c r="AO1624" s="658">
        <v>0</v>
      </c>
      <c r="AP1624" s="658">
        <v>0</v>
      </c>
      <c r="AQ1624" s="658">
        <v>0</v>
      </c>
      <c r="AR1624" s="658">
        <v>0</v>
      </c>
      <c r="AS1624" s="658">
        <v>0</v>
      </c>
      <c r="AT1624" s="658">
        <v>0</v>
      </c>
      <c r="AU1624" s="658">
        <v>0</v>
      </c>
      <c r="AV1624" s="676">
        <v>0</v>
      </c>
      <c r="AW1624" s="677">
        <v>0</v>
      </c>
      <c r="AX1624" s="677">
        <v>0</v>
      </c>
      <c r="AY1624" s="677">
        <v>0</v>
      </c>
      <c r="AZ1624" s="677">
        <v>0</v>
      </c>
      <c r="BA1624" s="677">
        <v>0</v>
      </c>
      <c r="BB1624" s="677">
        <v>0</v>
      </c>
      <c r="BC1624" s="677">
        <v>0</v>
      </c>
      <c r="BD1624" s="677">
        <v>0</v>
      </c>
      <c r="BE1624" s="678">
        <v>0</v>
      </c>
      <c r="BF1624" s="417"/>
      <c r="BG1624" s="408"/>
      <c r="BH1624" s="408"/>
      <c r="BI1624" s="408"/>
      <c r="BJ1624" s="408"/>
      <c r="BK1624" s="408"/>
    </row>
    <row r="1625" spans="1:63" s="390" customFormat="1" ht="12.75">
      <c r="A1625" s="410"/>
      <c r="B1625" s="360" t="s">
        <v>364</v>
      </c>
      <c r="C1625" s="676">
        <v>0</v>
      </c>
      <c r="D1625" s="677">
        <v>0</v>
      </c>
      <c r="E1625" s="677">
        <v>0</v>
      </c>
      <c r="F1625" s="677">
        <v>0</v>
      </c>
      <c r="G1625" s="677">
        <v>0</v>
      </c>
      <c r="H1625" s="677">
        <v>0</v>
      </c>
      <c r="I1625" s="677">
        <v>0</v>
      </c>
      <c r="J1625" s="677">
        <v>0</v>
      </c>
      <c r="K1625" s="677">
        <v>0</v>
      </c>
      <c r="L1625" s="677">
        <v>0</v>
      </c>
      <c r="M1625" s="677">
        <v>0</v>
      </c>
      <c r="N1625" s="678">
        <v>0</v>
      </c>
      <c r="O1625" s="657"/>
      <c r="P1625" s="658"/>
      <c r="Q1625" s="658"/>
      <c r="R1625" s="658"/>
      <c r="S1625" s="658"/>
      <c r="T1625" s="658"/>
      <c r="U1625" s="658"/>
      <c r="V1625" s="658"/>
      <c r="W1625" s="658"/>
      <c r="X1625" s="658"/>
      <c r="Y1625" s="658"/>
      <c r="Z1625" s="659"/>
      <c r="AA1625" s="679">
        <v>0</v>
      </c>
      <c r="AB1625" s="677">
        <v>0</v>
      </c>
      <c r="AC1625" s="677">
        <v>0</v>
      </c>
      <c r="AD1625" s="658">
        <v>0</v>
      </c>
      <c r="AE1625" s="658">
        <v>0</v>
      </c>
      <c r="AF1625" s="658"/>
      <c r="AG1625" s="658"/>
      <c r="AH1625" s="658">
        <v>0</v>
      </c>
      <c r="AI1625" s="658">
        <v>0</v>
      </c>
      <c r="AJ1625" s="658"/>
      <c r="AK1625" s="658"/>
      <c r="AL1625" s="658"/>
      <c r="AM1625" s="658"/>
      <c r="AN1625" s="658">
        <v>0</v>
      </c>
      <c r="AO1625" s="658">
        <v>0</v>
      </c>
      <c r="AP1625" s="658">
        <v>0</v>
      </c>
      <c r="AQ1625" s="658">
        <v>0</v>
      </c>
      <c r="AR1625" s="658">
        <v>0</v>
      </c>
      <c r="AS1625" s="658">
        <v>0</v>
      </c>
      <c r="AT1625" s="658">
        <v>0</v>
      </c>
      <c r="AU1625" s="658">
        <v>0</v>
      </c>
      <c r="AV1625" s="676"/>
      <c r="AW1625" s="677">
        <v>0</v>
      </c>
      <c r="AX1625" s="677"/>
      <c r="AY1625" s="677"/>
      <c r="AZ1625" s="677"/>
      <c r="BA1625" s="677"/>
      <c r="BB1625" s="677"/>
      <c r="BC1625" s="677"/>
      <c r="BD1625" s="677"/>
      <c r="BE1625" s="678">
        <v>0</v>
      </c>
      <c r="BF1625" s="417"/>
      <c r="BG1625" s="408"/>
      <c r="BH1625" s="408"/>
      <c r="BI1625" s="408"/>
      <c r="BJ1625" s="408"/>
      <c r="BK1625" s="408"/>
    </row>
    <row r="1626" spans="1:63" s="390" customFormat="1" ht="12.75">
      <c r="A1626" s="410"/>
      <c r="B1626" s="360" t="s">
        <v>365</v>
      </c>
      <c r="C1626" s="676">
        <v>0</v>
      </c>
      <c r="D1626" s="677">
        <v>0</v>
      </c>
      <c r="E1626" s="677">
        <v>0</v>
      </c>
      <c r="F1626" s="677">
        <v>0</v>
      </c>
      <c r="G1626" s="677">
        <v>0</v>
      </c>
      <c r="H1626" s="677">
        <v>0</v>
      </c>
      <c r="I1626" s="677">
        <v>0</v>
      </c>
      <c r="J1626" s="677">
        <v>0</v>
      </c>
      <c r="K1626" s="677">
        <v>0</v>
      </c>
      <c r="L1626" s="677">
        <v>0</v>
      </c>
      <c r="M1626" s="677">
        <v>0</v>
      </c>
      <c r="N1626" s="678">
        <v>0</v>
      </c>
      <c r="O1626" s="657"/>
      <c r="P1626" s="658"/>
      <c r="Q1626" s="658"/>
      <c r="R1626" s="658"/>
      <c r="S1626" s="658"/>
      <c r="T1626" s="658"/>
      <c r="U1626" s="658"/>
      <c r="V1626" s="658"/>
      <c r="W1626" s="658"/>
      <c r="X1626" s="658"/>
      <c r="Y1626" s="658"/>
      <c r="Z1626" s="659"/>
      <c r="AA1626" s="679">
        <v>0</v>
      </c>
      <c r="AB1626" s="677">
        <v>0</v>
      </c>
      <c r="AC1626" s="677">
        <v>0</v>
      </c>
      <c r="AD1626" s="658">
        <v>0</v>
      </c>
      <c r="AE1626" s="658">
        <v>0</v>
      </c>
      <c r="AF1626" s="658"/>
      <c r="AG1626" s="658"/>
      <c r="AH1626" s="658">
        <v>0</v>
      </c>
      <c r="AI1626" s="658">
        <v>0</v>
      </c>
      <c r="AJ1626" s="658"/>
      <c r="AK1626" s="658"/>
      <c r="AL1626" s="658"/>
      <c r="AM1626" s="658"/>
      <c r="AN1626" s="658">
        <v>0</v>
      </c>
      <c r="AO1626" s="658">
        <v>0</v>
      </c>
      <c r="AP1626" s="658">
        <v>0</v>
      </c>
      <c r="AQ1626" s="658">
        <v>0</v>
      </c>
      <c r="AR1626" s="658">
        <v>0</v>
      </c>
      <c r="AS1626" s="658">
        <v>0</v>
      </c>
      <c r="AT1626" s="658">
        <v>0</v>
      </c>
      <c r="AU1626" s="658">
        <v>0</v>
      </c>
      <c r="AV1626" s="676"/>
      <c r="AW1626" s="677">
        <v>0</v>
      </c>
      <c r="AX1626" s="677"/>
      <c r="AY1626" s="677"/>
      <c r="AZ1626" s="677"/>
      <c r="BA1626" s="677"/>
      <c r="BB1626" s="677"/>
      <c r="BC1626" s="677"/>
      <c r="BD1626" s="677"/>
      <c r="BE1626" s="678">
        <v>0</v>
      </c>
      <c r="BF1626" s="417"/>
      <c r="BG1626" s="408"/>
      <c r="BH1626" s="408"/>
      <c r="BI1626" s="408"/>
      <c r="BJ1626" s="408"/>
      <c r="BK1626" s="408"/>
    </row>
    <row r="1627" spans="1:63" s="390" customFormat="1" ht="12.75">
      <c r="A1627" s="410"/>
      <c r="B1627" s="360" t="s">
        <v>366</v>
      </c>
      <c r="C1627" s="676">
        <v>0</v>
      </c>
      <c r="D1627" s="677">
        <v>0</v>
      </c>
      <c r="E1627" s="677">
        <v>0</v>
      </c>
      <c r="F1627" s="677">
        <v>0</v>
      </c>
      <c r="G1627" s="677">
        <v>0</v>
      </c>
      <c r="H1627" s="677">
        <v>0</v>
      </c>
      <c r="I1627" s="677">
        <v>0</v>
      </c>
      <c r="J1627" s="677">
        <v>0</v>
      </c>
      <c r="K1627" s="677">
        <v>0</v>
      </c>
      <c r="L1627" s="677">
        <v>0</v>
      </c>
      <c r="M1627" s="677">
        <v>0</v>
      </c>
      <c r="N1627" s="678">
        <v>0</v>
      </c>
      <c r="O1627" s="657"/>
      <c r="P1627" s="658"/>
      <c r="Q1627" s="658"/>
      <c r="R1627" s="658"/>
      <c r="S1627" s="658"/>
      <c r="T1627" s="658"/>
      <c r="U1627" s="658"/>
      <c r="V1627" s="658"/>
      <c r="W1627" s="658"/>
      <c r="X1627" s="658"/>
      <c r="Y1627" s="658"/>
      <c r="Z1627" s="659"/>
      <c r="AA1627" s="679">
        <v>0</v>
      </c>
      <c r="AB1627" s="677">
        <v>0</v>
      </c>
      <c r="AC1627" s="677">
        <v>0</v>
      </c>
      <c r="AD1627" s="658">
        <v>0</v>
      </c>
      <c r="AE1627" s="658">
        <v>0</v>
      </c>
      <c r="AF1627" s="658"/>
      <c r="AG1627" s="658"/>
      <c r="AH1627" s="658">
        <v>0</v>
      </c>
      <c r="AI1627" s="658">
        <v>0</v>
      </c>
      <c r="AJ1627" s="658"/>
      <c r="AK1627" s="658"/>
      <c r="AL1627" s="658"/>
      <c r="AM1627" s="658"/>
      <c r="AN1627" s="658">
        <v>0</v>
      </c>
      <c r="AO1627" s="658">
        <v>0</v>
      </c>
      <c r="AP1627" s="658">
        <v>0</v>
      </c>
      <c r="AQ1627" s="658">
        <v>0</v>
      </c>
      <c r="AR1627" s="658">
        <v>0</v>
      </c>
      <c r="AS1627" s="658">
        <v>0</v>
      </c>
      <c r="AT1627" s="658">
        <v>0</v>
      </c>
      <c r="AU1627" s="658">
        <v>0</v>
      </c>
      <c r="AV1627" s="676"/>
      <c r="AW1627" s="677">
        <v>0</v>
      </c>
      <c r="AX1627" s="677"/>
      <c r="AY1627" s="677"/>
      <c r="AZ1627" s="677"/>
      <c r="BA1627" s="677"/>
      <c r="BB1627" s="677"/>
      <c r="BC1627" s="677"/>
      <c r="BD1627" s="677"/>
      <c r="BE1627" s="678">
        <v>0</v>
      </c>
      <c r="BF1627" s="417"/>
      <c r="BG1627" s="408"/>
      <c r="BH1627" s="408"/>
      <c r="BI1627" s="408"/>
      <c r="BJ1627" s="408"/>
      <c r="BK1627" s="408"/>
    </row>
    <row r="1628" spans="1:63" s="390" customFormat="1" ht="12.75">
      <c r="A1628" s="410"/>
      <c r="B1628" s="360" t="s">
        <v>367</v>
      </c>
      <c r="C1628" s="676">
        <v>0</v>
      </c>
      <c r="D1628" s="677">
        <v>0</v>
      </c>
      <c r="E1628" s="677">
        <v>0</v>
      </c>
      <c r="F1628" s="677">
        <v>0</v>
      </c>
      <c r="G1628" s="677">
        <v>0</v>
      </c>
      <c r="H1628" s="677">
        <v>0</v>
      </c>
      <c r="I1628" s="677">
        <v>0</v>
      </c>
      <c r="J1628" s="677">
        <v>0</v>
      </c>
      <c r="K1628" s="677">
        <v>0</v>
      </c>
      <c r="L1628" s="677">
        <v>0</v>
      </c>
      <c r="M1628" s="677">
        <v>0</v>
      </c>
      <c r="N1628" s="678">
        <v>0</v>
      </c>
      <c r="O1628" s="657"/>
      <c r="P1628" s="658"/>
      <c r="Q1628" s="658"/>
      <c r="R1628" s="658"/>
      <c r="S1628" s="658"/>
      <c r="T1628" s="658"/>
      <c r="U1628" s="658"/>
      <c r="V1628" s="658"/>
      <c r="W1628" s="658"/>
      <c r="X1628" s="658"/>
      <c r="Y1628" s="658"/>
      <c r="Z1628" s="659"/>
      <c r="AA1628" s="679">
        <v>0</v>
      </c>
      <c r="AB1628" s="677">
        <v>0</v>
      </c>
      <c r="AC1628" s="677">
        <v>0</v>
      </c>
      <c r="AD1628" s="658">
        <v>0</v>
      </c>
      <c r="AE1628" s="658">
        <v>0</v>
      </c>
      <c r="AF1628" s="658"/>
      <c r="AG1628" s="658"/>
      <c r="AH1628" s="658">
        <v>0</v>
      </c>
      <c r="AI1628" s="658">
        <v>0</v>
      </c>
      <c r="AJ1628" s="658"/>
      <c r="AK1628" s="658"/>
      <c r="AL1628" s="658"/>
      <c r="AM1628" s="658"/>
      <c r="AN1628" s="658">
        <v>0</v>
      </c>
      <c r="AO1628" s="658">
        <v>0</v>
      </c>
      <c r="AP1628" s="658">
        <v>0</v>
      </c>
      <c r="AQ1628" s="658">
        <v>0</v>
      </c>
      <c r="AR1628" s="658">
        <v>0</v>
      </c>
      <c r="AS1628" s="658">
        <v>0</v>
      </c>
      <c r="AT1628" s="658">
        <v>0</v>
      </c>
      <c r="AU1628" s="658">
        <v>0</v>
      </c>
      <c r="AV1628" s="676"/>
      <c r="AW1628" s="677">
        <v>0</v>
      </c>
      <c r="AX1628" s="677"/>
      <c r="AY1628" s="677"/>
      <c r="AZ1628" s="677"/>
      <c r="BA1628" s="677"/>
      <c r="BB1628" s="677"/>
      <c r="BC1628" s="677"/>
      <c r="BD1628" s="677"/>
      <c r="BE1628" s="678">
        <v>0</v>
      </c>
      <c r="BF1628" s="417"/>
      <c r="BG1628" s="408"/>
      <c r="BH1628" s="408"/>
      <c r="BI1628" s="408"/>
      <c r="BJ1628" s="408"/>
      <c r="BK1628" s="408"/>
    </row>
    <row r="1629" spans="1:63" s="412" customFormat="1" ht="12.75">
      <c r="A1629" s="410"/>
      <c r="B1629" s="360" t="s">
        <v>368</v>
      </c>
      <c r="C1629" s="676">
        <v>0</v>
      </c>
      <c r="D1629" s="677">
        <v>0</v>
      </c>
      <c r="E1629" s="677">
        <v>0.95799999999999996</v>
      </c>
      <c r="F1629" s="677">
        <v>0</v>
      </c>
      <c r="G1629" s="677">
        <v>0</v>
      </c>
      <c r="H1629" s="677">
        <v>0</v>
      </c>
      <c r="I1629" s="677">
        <v>0</v>
      </c>
      <c r="J1629" s="677">
        <v>0</v>
      </c>
      <c r="K1629" s="677">
        <v>0</v>
      </c>
      <c r="L1629" s="677">
        <v>0</v>
      </c>
      <c r="M1629" s="677">
        <v>0.95799999999999996</v>
      </c>
      <c r="N1629" s="678">
        <v>0</v>
      </c>
      <c r="O1629" s="657">
        <v>0</v>
      </c>
      <c r="P1629" s="658">
        <v>0</v>
      </c>
      <c r="Q1629" s="658">
        <v>0</v>
      </c>
      <c r="R1629" s="658">
        <v>0</v>
      </c>
      <c r="S1629" s="658">
        <v>0</v>
      </c>
      <c r="T1629" s="658">
        <v>0</v>
      </c>
      <c r="U1629" s="658">
        <v>0</v>
      </c>
      <c r="V1629" s="658">
        <v>0</v>
      </c>
      <c r="W1629" s="658">
        <v>0</v>
      </c>
      <c r="X1629" s="658">
        <v>0</v>
      </c>
      <c r="Y1629" s="658">
        <v>0</v>
      </c>
      <c r="Z1629" s="659">
        <v>0</v>
      </c>
      <c r="AA1629" s="679">
        <v>2.8310120100000002</v>
      </c>
      <c r="AB1629" s="677">
        <v>0</v>
      </c>
      <c r="AC1629" s="677">
        <v>0</v>
      </c>
      <c r="AD1629" s="658">
        <v>0.95799999999999996</v>
      </c>
      <c r="AE1629" s="658">
        <v>0</v>
      </c>
      <c r="AF1629" s="658"/>
      <c r="AG1629" s="658"/>
      <c r="AH1629" s="658">
        <v>0.95799999999999996</v>
      </c>
      <c r="AI1629" s="658">
        <v>0</v>
      </c>
      <c r="AJ1629" s="658"/>
      <c r="AK1629" s="658"/>
      <c r="AL1629" s="658"/>
      <c r="AM1629" s="658"/>
      <c r="AN1629" s="658">
        <v>0</v>
      </c>
      <c r="AO1629" s="658">
        <v>0</v>
      </c>
      <c r="AP1629" s="658">
        <v>0</v>
      </c>
      <c r="AQ1629" s="658">
        <v>0</v>
      </c>
      <c r="AR1629" s="658">
        <v>0</v>
      </c>
      <c r="AS1629" s="658">
        <v>0</v>
      </c>
      <c r="AT1629" s="658">
        <v>0.95799999999999996</v>
      </c>
      <c r="AU1629" s="658">
        <v>0</v>
      </c>
      <c r="AV1629" s="676">
        <v>0</v>
      </c>
      <c r="AW1629" s="677">
        <v>2.8310120100000002</v>
      </c>
      <c r="AX1629" s="677">
        <v>0</v>
      </c>
      <c r="AY1629" s="677">
        <v>2.8310120100000002</v>
      </c>
      <c r="AZ1629" s="677">
        <v>0</v>
      </c>
      <c r="BA1629" s="677">
        <v>0</v>
      </c>
      <c r="BB1629" s="677">
        <v>0</v>
      </c>
      <c r="BC1629" s="677">
        <v>0</v>
      </c>
      <c r="BD1629" s="677">
        <v>0</v>
      </c>
      <c r="BE1629" s="678">
        <v>2.8310120100000002</v>
      </c>
      <c r="BF1629" s="417"/>
      <c r="BG1629" s="408"/>
      <c r="BH1629" s="408"/>
      <c r="BI1629" s="408"/>
      <c r="BJ1629" s="408"/>
      <c r="BK1629" s="408"/>
    </row>
    <row r="1630" spans="1:63" s="390" customFormat="1" ht="12.75">
      <c r="A1630" s="410"/>
      <c r="B1630" s="360" t="s">
        <v>369</v>
      </c>
      <c r="C1630" s="676">
        <v>0</v>
      </c>
      <c r="D1630" s="677">
        <v>0</v>
      </c>
      <c r="E1630" s="677">
        <v>0</v>
      </c>
      <c r="F1630" s="677">
        <v>0</v>
      </c>
      <c r="G1630" s="677">
        <v>0</v>
      </c>
      <c r="H1630" s="677">
        <v>0</v>
      </c>
      <c r="I1630" s="677">
        <v>0</v>
      </c>
      <c r="J1630" s="677">
        <v>0</v>
      </c>
      <c r="K1630" s="677">
        <v>0</v>
      </c>
      <c r="L1630" s="677">
        <v>0</v>
      </c>
      <c r="M1630" s="677">
        <v>0</v>
      </c>
      <c r="N1630" s="678">
        <v>0</v>
      </c>
      <c r="O1630" s="657"/>
      <c r="P1630" s="658"/>
      <c r="Q1630" s="658"/>
      <c r="R1630" s="658"/>
      <c r="S1630" s="658"/>
      <c r="T1630" s="658"/>
      <c r="U1630" s="658"/>
      <c r="V1630" s="658"/>
      <c r="W1630" s="658"/>
      <c r="X1630" s="658"/>
      <c r="Y1630" s="658"/>
      <c r="Z1630" s="659"/>
      <c r="AA1630" s="679">
        <v>0</v>
      </c>
      <c r="AB1630" s="677">
        <v>0</v>
      </c>
      <c r="AC1630" s="677">
        <v>0</v>
      </c>
      <c r="AD1630" s="658">
        <v>0</v>
      </c>
      <c r="AE1630" s="658">
        <v>0</v>
      </c>
      <c r="AF1630" s="658"/>
      <c r="AG1630" s="658"/>
      <c r="AH1630" s="658">
        <v>0</v>
      </c>
      <c r="AI1630" s="658">
        <v>0</v>
      </c>
      <c r="AJ1630" s="658"/>
      <c r="AK1630" s="658"/>
      <c r="AL1630" s="658"/>
      <c r="AM1630" s="658"/>
      <c r="AN1630" s="658">
        <v>0</v>
      </c>
      <c r="AO1630" s="658">
        <v>0</v>
      </c>
      <c r="AP1630" s="658">
        <v>0</v>
      </c>
      <c r="AQ1630" s="658">
        <v>0</v>
      </c>
      <c r="AR1630" s="658">
        <v>0</v>
      </c>
      <c r="AS1630" s="658">
        <v>0</v>
      </c>
      <c r="AT1630" s="658">
        <v>0</v>
      </c>
      <c r="AU1630" s="658">
        <v>0</v>
      </c>
      <c r="AV1630" s="676"/>
      <c r="AW1630" s="677">
        <v>0</v>
      </c>
      <c r="AX1630" s="677"/>
      <c r="AY1630" s="677"/>
      <c r="AZ1630" s="677"/>
      <c r="BA1630" s="677"/>
      <c r="BB1630" s="677"/>
      <c r="BC1630" s="677"/>
      <c r="BD1630" s="677"/>
      <c r="BE1630" s="678">
        <v>0</v>
      </c>
      <c r="BF1630" s="417"/>
      <c r="BG1630" s="408"/>
      <c r="BH1630" s="408"/>
      <c r="BI1630" s="408"/>
      <c r="BJ1630" s="408"/>
      <c r="BK1630" s="408"/>
    </row>
    <row r="1631" spans="1:63" s="390" customFormat="1" ht="12.75">
      <c r="A1631" s="410"/>
      <c r="B1631" s="360" t="s">
        <v>370</v>
      </c>
      <c r="C1631" s="676">
        <v>0</v>
      </c>
      <c r="D1631" s="677">
        <v>0</v>
      </c>
      <c r="E1631" s="677">
        <v>0</v>
      </c>
      <c r="F1631" s="677">
        <v>0</v>
      </c>
      <c r="G1631" s="677">
        <v>0</v>
      </c>
      <c r="H1631" s="677">
        <v>0</v>
      </c>
      <c r="I1631" s="677">
        <v>0</v>
      </c>
      <c r="J1631" s="677">
        <v>0</v>
      </c>
      <c r="K1631" s="677">
        <v>0</v>
      </c>
      <c r="L1631" s="677">
        <v>0</v>
      </c>
      <c r="M1631" s="677">
        <v>0</v>
      </c>
      <c r="N1631" s="678">
        <v>0</v>
      </c>
      <c r="O1631" s="657"/>
      <c r="P1631" s="658"/>
      <c r="Q1631" s="658"/>
      <c r="R1631" s="658"/>
      <c r="S1631" s="658"/>
      <c r="T1631" s="658"/>
      <c r="U1631" s="658"/>
      <c r="V1631" s="658"/>
      <c r="W1631" s="658"/>
      <c r="X1631" s="658"/>
      <c r="Y1631" s="658"/>
      <c r="Z1631" s="659"/>
      <c r="AA1631" s="679">
        <v>0</v>
      </c>
      <c r="AB1631" s="677">
        <v>0</v>
      </c>
      <c r="AC1631" s="677">
        <v>0</v>
      </c>
      <c r="AD1631" s="658">
        <v>0</v>
      </c>
      <c r="AE1631" s="658">
        <v>0</v>
      </c>
      <c r="AF1631" s="658"/>
      <c r="AG1631" s="658"/>
      <c r="AH1631" s="658">
        <v>0</v>
      </c>
      <c r="AI1631" s="658">
        <v>0</v>
      </c>
      <c r="AJ1631" s="658"/>
      <c r="AK1631" s="658"/>
      <c r="AL1631" s="658"/>
      <c r="AM1631" s="658"/>
      <c r="AN1631" s="658">
        <v>0</v>
      </c>
      <c r="AO1631" s="658">
        <v>0</v>
      </c>
      <c r="AP1631" s="658">
        <v>0</v>
      </c>
      <c r="AQ1631" s="658">
        <v>0</v>
      </c>
      <c r="AR1631" s="658">
        <v>0</v>
      </c>
      <c r="AS1631" s="658">
        <v>0</v>
      </c>
      <c r="AT1631" s="658">
        <v>0</v>
      </c>
      <c r="AU1631" s="658">
        <v>0</v>
      </c>
      <c r="AV1631" s="676"/>
      <c r="AW1631" s="677">
        <v>0</v>
      </c>
      <c r="AX1631" s="677"/>
      <c r="AY1631" s="677"/>
      <c r="AZ1631" s="677"/>
      <c r="BA1631" s="677"/>
      <c r="BB1631" s="677"/>
      <c r="BC1631" s="677"/>
      <c r="BD1631" s="677"/>
      <c r="BE1631" s="678">
        <v>0</v>
      </c>
      <c r="BF1631" s="417"/>
      <c r="BG1631" s="408"/>
      <c r="BH1631" s="408"/>
      <c r="BI1631" s="408"/>
      <c r="BJ1631" s="408"/>
      <c r="BK1631" s="408"/>
    </row>
    <row r="1632" spans="1:63" s="390" customFormat="1" ht="12.75">
      <c r="A1632" s="410"/>
      <c r="B1632" s="360" t="s">
        <v>371</v>
      </c>
      <c r="C1632" s="676">
        <v>0</v>
      </c>
      <c r="D1632" s="677">
        <v>0</v>
      </c>
      <c r="E1632" s="677">
        <v>0.34499999999999997</v>
      </c>
      <c r="F1632" s="677">
        <v>0</v>
      </c>
      <c r="G1632" s="677">
        <v>0</v>
      </c>
      <c r="H1632" s="677">
        <v>0</v>
      </c>
      <c r="I1632" s="677">
        <v>0</v>
      </c>
      <c r="J1632" s="677">
        <v>0</v>
      </c>
      <c r="K1632" s="677">
        <v>0</v>
      </c>
      <c r="L1632" s="677">
        <v>0</v>
      </c>
      <c r="M1632" s="677">
        <v>0.34499999999999997</v>
      </c>
      <c r="N1632" s="678">
        <v>0</v>
      </c>
      <c r="O1632" s="657"/>
      <c r="P1632" s="658"/>
      <c r="Q1632" s="658"/>
      <c r="R1632" s="658"/>
      <c r="S1632" s="658"/>
      <c r="T1632" s="658"/>
      <c r="U1632" s="658"/>
      <c r="V1632" s="658"/>
      <c r="W1632" s="658"/>
      <c r="X1632" s="658"/>
      <c r="Y1632" s="658"/>
      <c r="Z1632" s="659"/>
      <c r="AA1632" s="679">
        <v>1.5070513400000001</v>
      </c>
      <c r="AB1632" s="677">
        <v>0</v>
      </c>
      <c r="AC1632" s="677">
        <v>0</v>
      </c>
      <c r="AD1632" s="658">
        <v>0.34499999999999997</v>
      </c>
      <c r="AE1632" s="658">
        <v>0</v>
      </c>
      <c r="AF1632" s="658"/>
      <c r="AG1632" s="658"/>
      <c r="AH1632" s="658">
        <v>0.34499999999999997</v>
      </c>
      <c r="AI1632" s="658">
        <v>0</v>
      </c>
      <c r="AJ1632" s="658"/>
      <c r="AK1632" s="658"/>
      <c r="AL1632" s="658"/>
      <c r="AM1632" s="658"/>
      <c r="AN1632" s="658">
        <v>0</v>
      </c>
      <c r="AO1632" s="658">
        <v>0</v>
      </c>
      <c r="AP1632" s="658">
        <v>0</v>
      </c>
      <c r="AQ1632" s="658">
        <v>0</v>
      </c>
      <c r="AR1632" s="658">
        <v>0</v>
      </c>
      <c r="AS1632" s="658">
        <v>0</v>
      </c>
      <c r="AT1632" s="658">
        <v>0.34499999999999997</v>
      </c>
      <c r="AU1632" s="658">
        <v>0</v>
      </c>
      <c r="AV1632" s="676"/>
      <c r="AW1632" s="677">
        <v>1.5070513400000001</v>
      </c>
      <c r="AX1632" s="677"/>
      <c r="AY1632" s="677">
        <v>1.5070513400000001</v>
      </c>
      <c r="AZ1632" s="677"/>
      <c r="BA1632" s="677"/>
      <c r="BB1632" s="677"/>
      <c r="BC1632" s="677"/>
      <c r="BD1632" s="677"/>
      <c r="BE1632" s="678">
        <v>1.5070513400000001</v>
      </c>
      <c r="BF1632" s="417"/>
      <c r="BG1632" s="408"/>
      <c r="BH1632" s="408"/>
      <c r="BI1632" s="408"/>
      <c r="BJ1632" s="408"/>
      <c r="BK1632" s="408"/>
    </row>
    <row r="1633" spans="1:63" s="390" customFormat="1" ht="12.75">
      <c r="A1633" s="410"/>
      <c r="B1633" s="360" t="s">
        <v>372</v>
      </c>
      <c r="C1633" s="676">
        <v>0</v>
      </c>
      <c r="D1633" s="677">
        <v>0</v>
      </c>
      <c r="E1633" s="677">
        <v>0.61299999999999999</v>
      </c>
      <c r="F1633" s="677">
        <v>0</v>
      </c>
      <c r="G1633" s="677">
        <v>0</v>
      </c>
      <c r="H1633" s="677">
        <v>0</v>
      </c>
      <c r="I1633" s="677">
        <v>0</v>
      </c>
      <c r="J1633" s="677">
        <v>0</v>
      </c>
      <c r="K1633" s="677">
        <v>0</v>
      </c>
      <c r="L1633" s="677">
        <v>0</v>
      </c>
      <c r="M1633" s="677">
        <v>0.61299999999999999</v>
      </c>
      <c r="N1633" s="678">
        <v>0</v>
      </c>
      <c r="O1633" s="657"/>
      <c r="P1633" s="658"/>
      <c r="Q1633" s="658"/>
      <c r="R1633" s="658"/>
      <c r="S1633" s="658"/>
      <c r="T1633" s="658"/>
      <c r="U1633" s="658"/>
      <c r="V1633" s="658"/>
      <c r="W1633" s="658"/>
      <c r="X1633" s="658"/>
      <c r="Y1633" s="658"/>
      <c r="Z1633" s="659"/>
      <c r="AA1633" s="679">
        <v>1.32396067</v>
      </c>
      <c r="AB1633" s="677">
        <v>0</v>
      </c>
      <c r="AC1633" s="677">
        <v>0</v>
      </c>
      <c r="AD1633" s="658">
        <v>0.61299999999999999</v>
      </c>
      <c r="AE1633" s="658">
        <v>0</v>
      </c>
      <c r="AF1633" s="658"/>
      <c r="AG1633" s="658"/>
      <c r="AH1633" s="658">
        <v>0.61299999999999999</v>
      </c>
      <c r="AI1633" s="658">
        <v>0</v>
      </c>
      <c r="AJ1633" s="658"/>
      <c r="AK1633" s="658"/>
      <c r="AL1633" s="658"/>
      <c r="AM1633" s="658"/>
      <c r="AN1633" s="658">
        <v>0</v>
      </c>
      <c r="AO1633" s="658">
        <v>0</v>
      </c>
      <c r="AP1633" s="658">
        <v>0</v>
      </c>
      <c r="AQ1633" s="658">
        <v>0</v>
      </c>
      <c r="AR1633" s="658">
        <v>0</v>
      </c>
      <c r="AS1633" s="658">
        <v>0</v>
      </c>
      <c r="AT1633" s="658">
        <v>0.61299999999999999</v>
      </c>
      <c r="AU1633" s="658">
        <v>0</v>
      </c>
      <c r="AV1633" s="676"/>
      <c r="AW1633" s="677">
        <v>1.32396067</v>
      </c>
      <c r="AX1633" s="677"/>
      <c r="AY1633" s="677">
        <v>1.32396067</v>
      </c>
      <c r="AZ1633" s="677"/>
      <c r="BA1633" s="677"/>
      <c r="BB1633" s="677"/>
      <c r="BC1633" s="677"/>
      <c r="BD1633" s="677"/>
      <c r="BE1633" s="678">
        <v>1.32396067</v>
      </c>
      <c r="BF1633" s="417"/>
      <c r="BG1633" s="408"/>
      <c r="BH1633" s="408"/>
      <c r="BI1633" s="408"/>
      <c r="BJ1633" s="408"/>
      <c r="BK1633" s="408"/>
    </row>
    <row r="1634" spans="1:63" s="412" customFormat="1" ht="12.75">
      <c r="A1634" s="410"/>
      <c r="B1634" s="360" t="s">
        <v>373</v>
      </c>
      <c r="C1634" s="676">
        <v>0</v>
      </c>
      <c r="D1634" s="677">
        <v>0</v>
      </c>
      <c r="E1634" s="677">
        <v>0</v>
      </c>
      <c r="F1634" s="677">
        <v>3.82</v>
      </c>
      <c r="G1634" s="677">
        <v>0</v>
      </c>
      <c r="H1634" s="677">
        <v>0</v>
      </c>
      <c r="I1634" s="677">
        <v>0</v>
      </c>
      <c r="J1634" s="677">
        <v>0</v>
      </c>
      <c r="K1634" s="677">
        <v>0</v>
      </c>
      <c r="L1634" s="677">
        <v>0</v>
      </c>
      <c r="M1634" s="677">
        <v>0</v>
      </c>
      <c r="N1634" s="678">
        <v>3.82</v>
      </c>
      <c r="O1634" s="657">
        <v>0</v>
      </c>
      <c r="P1634" s="658">
        <v>0</v>
      </c>
      <c r="Q1634" s="658">
        <v>0</v>
      </c>
      <c r="R1634" s="658">
        <v>0</v>
      </c>
      <c r="S1634" s="658">
        <v>0</v>
      </c>
      <c r="T1634" s="658">
        <v>0</v>
      </c>
      <c r="U1634" s="658">
        <v>0</v>
      </c>
      <c r="V1634" s="658">
        <v>0</v>
      </c>
      <c r="W1634" s="658">
        <v>0</v>
      </c>
      <c r="X1634" s="658">
        <v>0</v>
      </c>
      <c r="Y1634" s="658">
        <v>0</v>
      </c>
      <c r="Z1634" s="659">
        <v>0</v>
      </c>
      <c r="AA1634" s="679">
        <v>26.98466831</v>
      </c>
      <c r="AB1634" s="677">
        <v>0</v>
      </c>
      <c r="AC1634" s="677">
        <v>0</v>
      </c>
      <c r="AD1634" s="658">
        <v>0</v>
      </c>
      <c r="AE1634" s="658">
        <v>3.82</v>
      </c>
      <c r="AF1634" s="658"/>
      <c r="AG1634" s="658"/>
      <c r="AH1634" s="658">
        <v>0</v>
      </c>
      <c r="AI1634" s="658">
        <v>3.82</v>
      </c>
      <c r="AJ1634" s="658"/>
      <c r="AK1634" s="658"/>
      <c r="AL1634" s="658"/>
      <c r="AM1634" s="658"/>
      <c r="AN1634" s="658">
        <v>0</v>
      </c>
      <c r="AO1634" s="658">
        <v>0</v>
      </c>
      <c r="AP1634" s="658">
        <v>0</v>
      </c>
      <c r="AQ1634" s="658">
        <v>0</v>
      </c>
      <c r="AR1634" s="658">
        <v>0</v>
      </c>
      <c r="AS1634" s="658">
        <v>0</v>
      </c>
      <c r="AT1634" s="658">
        <v>0</v>
      </c>
      <c r="AU1634" s="658">
        <v>3.82</v>
      </c>
      <c r="AV1634" s="676">
        <v>0</v>
      </c>
      <c r="AW1634" s="677">
        <v>26.98466831</v>
      </c>
      <c r="AX1634" s="677">
        <v>0</v>
      </c>
      <c r="AY1634" s="677">
        <v>26.98466831</v>
      </c>
      <c r="AZ1634" s="677">
        <v>0</v>
      </c>
      <c r="BA1634" s="677">
        <v>0</v>
      </c>
      <c r="BB1634" s="677">
        <v>0</v>
      </c>
      <c r="BC1634" s="677">
        <v>0</v>
      </c>
      <c r="BD1634" s="677">
        <v>0</v>
      </c>
      <c r="BE1634" s="678">
        <v>26.98466831</v>
      </c>
      <c r="BF1634" s="417"/>
      <c r="BG1634" s="408"/>
      <c r="BH1634" s="408"/>
      <c r="BI1634" s="408"/>
      <c r="BJ1634" s="408"/>
      <c r="BK1634" s="408"/>
    </row>
    <row r="1635" spans="1:63" s="390" customFormat="1" ht="12.75">
      <c r="A1635" s="410"/>
      <c r="B1635" s="360" t="s">
        <v>374</v>
      </c>
      <c r="C1635" s="676">
        <v>0</v>
      </c>
      <c r="D1635" s="677">
        <v>0</v>
      </c>
      <c r="E1635" s="677">
        <v>0</v>
      </c>
      <c r="F1635" s="677">
        <v>0</v>
      </c>
      <c r="G1635" s="677">
        <v>0</v>
      </c>
      <c r="H1635" s="677">
        <v>0</v>
      </c>
      <c r="I1635" s="677">
        <v>0</v>
      </c>
      <c r="J1635" s="677">
        <v>0</v>
      </c>
      <c r="K1635" s="677">
        <v>0</v>
      </c>
      <c r="L1635" s="677">
        <v>0</v>
      </c>
      <c r="M1635" s="677">
        <v>0</v>
      </c>
      <c r="N1635" s="678">
        <v>0</v>
      </c>
      <c r="O1635" s="657"/>
      <c r="P1635" s="658"/>
      <c r="Q1635" s="658"/>
      <c r="R1635" s="658"/>
      <c r="S1635" s="658"/>
      <c r="T1635" s="658"/>
      <c r="U1635" s="658"/>
      <c r="V1635" s="658"/>
      <c r="W1635" s="658"/>
      <c r="X1635" s="658"/>
      <c r="Y1635" s="658"/>
      <c r="Z1635" s="659"/>
      <c r="AA1635" s="679">
        <v>0</v>
      </c>
      <c r="AB1635" s="677">
        <v>0</v>
      </c>
      <c r="AC1635" s="677">
        <v>0</v>
      </c>
      <c r="AD1635" s="658">
        <v>0</v>
      </c>
      <c r="AE1635" s="658">
        <v>0</v>
      </c>
      <c r="AF1635" s="658"/>
      <c r="AG1635" s="658"/>
      <c r="AH1635" s="658">
        <v>0</v>
      </c>
      <c r="AI1635" s="658">
        <v>0</v>
      </c>
      <c r="AJ1635" s="658"/>
      <c r="AK1635" s="658"/>
      <c r="AL1635" s="658"/>
      <c r="AM1635" s="658"/>
      <c r="AN1635" s="658">
        <v>0</v>
      </c>
      <c r="AO1635" s="658">
        <v>0</v>
      </c>
      <c r="AP1635" s="658">
        <v>0</v>
      </c>
      <c r="AQ1635" s="658">
        <v>0</v>
      </c>
      <c r="AR1635" s="658">
        <v>0</v>
      </c>
      <c r="AS1635" s="658">
        <v>0</v>
      </c>
      <c r="AT1635" s="658">
        <v>0</v>
      </c>
      <c r="AU1635" s="658">
        <v>0</v>
      </c>
      <c r="AV1635" s="676"/>
      <c r="AW1635" s="677">
        <v>0</v>
      </c>
      <c r="AX1635" s="677"/>
      <c r="AY1635" s="677"/>
      <c r="AZ1635" s="677"/>
      <c r="BA1635" s="677"/>
      <c r="BB1635" s="677"/>
      <c r="BC1635" s="677"/>
      <c r="BD1635" s="677"/>
      <c r="BE1635" s="678">
        <v>0</v>
      </c>
      <c r="BF1635" s="417"/>
      <c r="BG1635" s="408"/>
      <c r="BH1635" s="408"/>
      <c r="BI1635" s="408"/>
      <c r="BJ1635" s="408"/>
      <c r="BK1635" s="408"/>
    </row>
    <row r="1636" spans="1:63" s="390" customFormat="1" ht="12.75">
      <c r="A1636" s="410"/>
      <c r="B1636" s="360" t="s">
        <v>375</v>
      </c>
      <c r="C1636" s="676">
        <v>0</v>
      </c>
      <c r="D1636" s="677">
        <v>0</v>
      </c>
      <c r="E1636" s="677">
        <v>0</v>
      </c>
      <c r="F1636" s="677">
        <v>0</v>
      </c>
      <c r="G1636" s="677">
        <v>0</v>
      </c>
      <c r="H1636" s="677">
        <v>0</v>
      </c>
      <c r="I1636" s="677">
        <v>0</v>
      </c>
      <c r="J1636" s="677">
        <v>0</v>
      </c>
      <c r="K1636" s="677">
        <v>0</v>
      </c>
      <c r="L1636" s="677">
        <v>0</v>
      </c>
      <c r="M1636" s="677">
        <v>0</v>
      </c>
      <c r="N1636" s="678">
        <v>0</v>
      </c>
      <c r="O1636" s="657"/>
      <c r="P1636" s="658"/>
      <c r="Q1636" s="658"/>
      <c r="R1636" s="658"/>
      <c r="S1636" s="658"/>
      <c r="T1636" s="658"/>
      <c r="U1636" s="658"/>
      <c r="V1636" s="658"/>
      <c r="W1636" s="658"/>
      <c r="X1636" s="658"/>
      <c r="Y1636" s="658"/>
      <c r="Z1636" s="659"/>
      <c r="AA1636" s="679">
        <v>0</v>
      </c>
      <c r="AB1636" s="677">
        <v>0</v>
      </c>
      <c r="AC1636" s="677">
        <v>0</v>
      </c>
      <c r="AD1636" s="658">
        <v>0</v>
      </c>
      <c r="AE1636" s="658">
        <v>0</v>
      </c>
      <c r="AF1636" s="658"/>
      <c r="AG1636" s="658"/>
      <c r="AH1636" s="658">
        <v>0</v>
      </c>
      <c r="AI1636" s="658">
        <v>0</v>
      </c>
      <c r="AJ1636" s="658"/>
      <c r="AK1636" s="658"/>
      <c r="AL1636" s="658"/>
      <c r="AM1636" s="658"/>
      <c r="AN1636" s="658">
        <v>0</v>
      </c>
      <c r="AO1636" s="658">
        <v>0</v>
      </c>
      <c r="AP1636" s="658">
        <v>0</v>
      </c>
      <c r="AQ1636" s="658">
        <v>0</v>
      </c>
      <c r="AR1636" s="658">
        <v>0</v>
      </c>
      <c r="AS1636" s="658">
        <v>0</v>
      </c>
      <c r="AT1636" s="658">
        <v>0</v>
      </c>
      <c r="AU1636" s="658">
        <v>0</v>
      </c>
      <c r="AV1636" s="676"/>
      <c r="AW1636" s="677">
        <v>0</v>
      </c>
      <c r="AX1636" s="677"/>
      <c r="AY1636" s="677"/>
      <c r="AZ1636" s="677"/>
      <c r="BA1636" s="677"/>
      <c r="BB1636" s="677"/>
      <c r="BC1636" s="677"/>
      <c r="BD1636" s="677"/>
      <c r="BE1636" s="678">
        <v>0</v>
      </c>
      <c r="BF1636" s="417"/>
      <c r="BG1636" s="408"/>
      <c r="BH1636" s="408"/>
      <c r="BI1636" s="408"/>
      <c r="BJ1636" s="408"/>
      <c r="BK1636" s="408"/>
    </row>
    <row r="1637" spans="1:63" s="390" customFormat="1" ht="12.75">
      <c r="A1637" s="410"/>
      <c r="B1637" s="360" t="s">
        <v>376</v>
      </c>
      <c r="C1637" s="676">
        <v>0</v>
      </c>
      <c r="D1637" s="677">
        <v>0</v>
      </c>
      <c r="E1637" s="677">
        <v>0</v>
      </c>
      <c r="F1637" s="677">
        <v>3.82</v>
      </c>
      <c r="G1637" s="677">
        <v>0</v>
      </c>
      <c r="H1637" s="677">
        <v>0</v>
      </c>
      <c r="I1637" s="677">
        <v>0</v>
      </c>
      <c r="J1637" s="677">
        <v>0</v>
      </c>
      <c r="K1637" s="677">
        <v>0</v>
      </c>
      <c r="L1637" s="677">
        <v>0</v>
      </c>
      <c r="M1637" s="677">
        <v>0</v>
      </c>
      <c r="N1637" s="678">
        <v>3.82</v>
      </c>
      <c r="O1637" s="657"/>
      <c r="P1637" s="658"/>
      <c r="Q1637" s="658"/>
      <c r="R1637" s="658"/>
      <c r="S1637" s="658"/>
      <c r="T1637" s="658"/>
      <c r="U1637" s="658"/>
      <c r="V1637" s="658"/>
      <c r="W1637" s="658"/>
      <c r="X1637" s="658"/>
      <c r="Y1637" s="658"/>
      <c r="Z1637" s="659"/>
      <c r="AA1637" s="679">
        <v>26.98466831</v>
      </c>
      <c r="AB1637" s="677">
        <v>0</v>
      </c>
      <c r="AC1637" s="677">
        <v>0</v>
      </c>
      <c r="AD1637" s="658">
        <v>0</v>
      </c>
      <c r="AE1637" s="658">
        <v>3.82</v>
      </c>
      <c r="AF1637" s="658"/>
      <c r="AG1637" s="658"/>
      <c r="AH1637" s="658">
        <v>0</v>
      </c>
      <c r="AI1637" s="658">
        <v>3.82</v>
      </c>
      <c r="AJ1637" s="658"/>
      <c r="AK1637" s="658"/>
      <c r="AL1637" s="658"/>
      <c r="AM1637" s="658"/>
      <c r="AN1637" s="658">
        <v>0</v>
      </c>
      <c r="AO1637" s="658">
        <v>0</v>
      </c>
      <c r="AP1637" s="658">
        <v>0</v>
      </c>
      <c r="AQ1637" s="658">
        <v>0</v>
      </c>
      <c r="AR1637" s="658">
        <v>0</v>
      </c>
      <c r="AS1637" s="658">
        <v>0</v>
      </c>
      <c r="AT1637" s="658">
        <v>0</v>
      </c>
      <c r="AU1637" s="658">
        <v>3.82</v>
      </c>
      <c r="AV1637" s="676"/>
      <c r="AW1637" s="677">
        <v>26.98466831</v>
      </c>
      <c r="AX1637" s="677"/>
      <c r="AY1637" s="677">
        <v>26.98466831</v>
      </c>
      <c r="AZ1637" s="677"/>
      <c r="BA1637" s="677"/>
      <c r="BB1637" s="677"/>
      <c r="BC1637" s="677"/>
      <c r="BD1637" s="677"/>
      <c r="BE1637" s="678">
        <v>26.98466831</v>
      </c>
      <c r="BF1637" s="417"/>
      <c r="BG1637" s="408"/>
      <c r="BH1637" s="408"/>
      <c r="BI1637" s="408"/>
      <c r="BJ1637" s="408"/>
      <c r="BK1637" s="408"/>
    </row>
    <row r="1638" spans="1:63" s="390" customFormat="1" ht="12.75">
      <c r="A1638" s="410"/>
      <c r="B1638" s="360" t="s">
        <v>377</v>
      </c>
      <c r="C1638" s="676">
        <v>0</v>
      </c>
      <c r="D1638" s="677">
        <v>0</v>
      </c>
      <c r="E1638" s="677">
        <v>0</v>
      </c>
      <c r="F1638" s="677">
        <v>0</v>
      </c>
      <c r="G1638" s="677">
        <v>0</v>
      </c>
      <c r="H1638" s="677">
        <v>0</v>
      </c>
      <c r="I1638" s="677">
        <v>0</v>
      </c>
      <c r="J1638" s="677">
        <v>0</v>
      </c>
      <c r="K1638" s="677">
        <v>0</v>
      </c>
      <c r="L1638" s="677">
        <v>0</v>
      </c>
      <c r="M1638" s="677">
        <v>0</v>
      </c>
      <c r="N1638" s="678">
        <v>0</v>
      </c>
      <c r="O1638" s="657"/>
      <c r="P1638" s="658"/>
      <c r="Q1638" s="658"/>
      <c r="R1638" s="658"/>
      <c r="S1638" s="658"/>
      <c r="T1638" s="658"/>
      <c r="U1638" s="658"/>
      <c r="V1638" s="658"/>
      <c r="W1638" s="658"/>
      <c r="X1638" s="658"/>
      <c r="Y1638" s="658"/>
      <c r="Z1638" s="659"/>
      <c r="AA1638" s="679">
        <v>0</v>
      </c>
      <c r="AB1638" s="677">
        <v>0</v>
      </c>
      <c r="AC1638" s="677">
        <v>0</v>
      </c>
      <c r="AD1638" s="658">
        <v>0</v>
      </c>
      <c r="AE1638" s="658">
        <v>0</v>
      </c>
      <c r="AF1638" s="658"/>
      <c r="AG1638" s="658"/>
      <c r="AH1638" s="658">
        <v>0</v>
      </c>
      <c r="AI1638" s="658">
        <v>0</v>
      </c>
      <c r="AJ1638" s="658"/>
      <c r="AK1638" s="658"/>
      <c r="AL1638" s="658"/>
      <c r="AM1638" s="658"/>
      <c r="AN1638" s="658">
        <v>0</v>
      </c>
      <c r="AO1638" s="658">
        <v>0</v>
      </c>
      <c r="AP1638" s="658">
        <v>0</v>
      </c>
      <c r="AQ1638" s="658">
        <v>0</v>
      </c>
      <c r="AR1638" s="658">
        <v>0</v>
      </c>
      <c r="AS1638" s="658">
        <v>0</v>
      </c>
      <c r="AT1638" s="658">
        <v>0</v>
      </c>
      <c r="AU1638" s="658">
        <v>0</v>
      </c>
      <c r="AV1638" s="676"/>
      <c r="AW1638" s="677">
        <v>0</v>
      </c>
      <c r="AX1638" s="677"/>
      <c r="AY1638" s="677"/>
      <c r="AZ1638" s="677"/>
      <c r="BA1638" s="677"/>
      <c r="BB1638" s="677"/>
      <c r="BC1638" s="677"/>
      <c r="BD1638" s="677"/>
      <c r="BE1638" s="678">
        <v>0</v>
      </c>
      <c r="BF1638" s="417"/>
      <c r="BG1638" s="408"/>
      <c r="BH1638" s="408"/>
      <c r="BI1638" s="408"/>
      <c r="BJ1638" s="408"/>
      <c r="BK1638" s="408"/>
    </row>
    <row r="1639" spans="1:63" s="390" customFormat="1" ht="12.75">
      <c r="A1639" s="410"/>
      <c r="B1639" s="360" t="s">
        <v>67</v>
      </c>
      <c r="C1639" s="676">
        <v>0</v>
      </c>
      <c r="D1639" s="677">
        <v>0</v>
      </c>
      <c r="E1639" s="677">
        <v>0</v>
      </c>
      <c r="F1639" s="677">
        <v>0</v>
      </c>
      <c r="G1639" s="677">
        <v>0</v>
      </c>
      <c r="H1639" s="677">
        <v>0</v>
      </c>
      <c r="I1639" s="677">
        <v>0</v>
      </c>
      <c r="J1639" s="677">
        <v>0</v>
      </c>
      <c r="K1639" s="677">
        <v>0</v>
      </c>
      <c r="L1639" s="677">
        <v>0</v>
      </c>
      <c r="M1639" s="677">
        <v>0</v>
      </c>
      <c r="N1639" s="678">
        <v>0</v>
      </c>
      <c r="O1639" s="657"/>
      <c r="P1639" s="658"/>
      <c r="Q1639" s="658"/>
      <c r="R1639" s="658"/>
      <c r="S1639" s="658"/>
      <c r="T1639" s="658"/>
      <c r="U1639" s="658"/>
      <c r="V1639" s="658"/>
      <c r="W1639" s="658"/>
      <c r="X1639" s="658"/>
      <c r="Y1639" s="658"/>
      <c r="Z1639" s="659"/>
      <c r="AA1639" s="679">
        <v>0</v>
      </c>
      <c r="AB1639" s="677">
        <v>0</v>
      </c>
      <c r="AC1639" s="677">
        <v>0</v>
      </c>
      <c r="AD1639" s="658">
        <v>0</v>
      </c>
      <c r="AE1639" s="658">
        <v>0</v>
      </c>
      <c r="AF1639" s="658"/>
      <c r="AG1639" s="658"/>
      <c r="AH1639" s="658">
        <v>0</v>
      </c>
      <c r="AI1639" s="658">
        <v>0</v>
      </c>
      <c r="AJ1639" s="658"/>
      <c r="AK1639" s="658"/>
      <c r="AL1639" s="658"/>
      <c r="AM1639" s="658"/>
      <c r="AN1639" s="658">
        <v>0</v>
      </c>
      <c r="AO1639" s="658">
        <v>0</v>
      </c>
      <c r="AP1639" s="658">
        <v>0</v>
      </c>
      <c r="AQ1639" s="658">
        <v>0</v>
      </c>
      <c r="AR1639" s="658">
        <v>0</v>
      </c>
      <c r="AS1639" s="658">
        <v>0</v>
      </c>
      <c r="AT1639" s="658">
        <v>0</v>
      </c>
      <c r="AU1639" s="658">
        <v>0</v>
      </c>
      <c r="AV1639" s="676"/>
      <c r="AW1639" s="677"/>
      <c r="AX1639" s="677"/>
      <c r="AY1639" s="677"/>
      <c r="AZ1639" s="677"/>
      <c r="BA1639" s="677"/>
      <c r="BB1639" s="677"/>
      <c r="BC1639" s="677"/>
      <c r="BD1639" s="677"/>
      <c r="BE1639" s="678">
        <v>0</v>
      </c>
      <c r="BF1639" s="417"/>
      <c r="BG1639" s="408"/>
      <c r="BH1639" s="408"/>
      <c r="BI1639" s="408"/>
      <c r="BJ1639" s="408"/>
      <c r="BK1639" s="408"/>
    </row>
    <row r="1640" spans="1:63" s="416" customFormat="1" ht="42" customHeight="1">
      <c r="A1640" s="411">
        <v>67</v>
      </c>
      <c r="B1640" s="413" t="s">
        <v>291</v>
      </c>
      <c r="C1640" s="657">
        <v>0</v>
      </c>
      <c r="D1640" s="658">
        <v>0</v>
      </c>
      <c r="E1640" s="658">
        <v>0</v>
      </c>
      <c r="F1640" s="658">
        <v>0</v>
      </c>
      <c r="G1640" s="658">
        <v>0</v>
      </c>
      <c r="H1640" s="658">
        <v>0</v>
      </c>
      <c r="I1640" s="658">
        <v>0</v>
      </c>
      <c r="J1640" s="658">
        <v>0</v>
      </c>
      <c r="K1640" s="658">
        <v>133.15</v>
      </c>
      <c r="L1640" s="658">
        <v>3.7</v>
      </c>
      <c r="M1640" s="658">
        <v>133.15</v>
      </c>
      <c r="N1640" s="659">
        <v>3.7</v>
      </c>
      <c r="O1640" s="689">
        <v>0</v>
      </c>
      <c r="P1640" s="690">
        <v>0</v>
      </c>
      <c r="Q1640" s="690">
        <v>0</v>
      </c>
      <c r="R1640" s="690">
        <v>0</v>
      </c>
      <c r="S1640" s="690">
        <v>0</v>
      </c>
      <c r="T1640" s="690">
        <v>0</v>
      </c>
      <c r="U1640" s="690">
        <v>0</v>
      </c>
      <c r="V1640" s="690">
        <v>0</v>
      </c>
      <c r="W1640" s="690">
        <v>0</v>
      </c>
      <c r="X1640" s="690">
        <v>0</v>
      </c>
      <c r="Y1640" s="690">
        <v>0</v>
      </c>
      <c r="Z1640" s="691">
        <v>0</v>
      </c>
      <c r="AA1640" s="674">
        <v>205.79661017000001</v>
      </c>
      <c r="AB1640" s="677">
        <v>0</v>
      </c>
      <c r="AC1640" s="677">
        <v>0</v>
      </c>
      <c r="AD1640" s="690">
        <v>0</v>
      </c>
      <c r="AE1640" s="690">
        <v>0</v>
      </c>
      <c r="AF1640" s="690"/>
      <c r="AG1640" s="690"/>
      <c r="AH1640" s="690"/>
      <c r="AI1640" s="690"/>
      <c r="AJ1640" s="690"/>
      <c r="AK1640" s="690"/>
      <c r="AL1640" s="690"/>
      <c r="AM1640" s="690"/>
      <c r="AN1640" s="690">
        <v>0</v>
      </c>
      <c r="AO1640" s="690">
        <v>0</v>
      </c>
      <c r="AP1640" s="690">
        <v>0</v>
      </c>
      <c r="AQ1640" s="690">
        <v>0</v>
      </c>
      <c r="AR1640" s="690">
        <v>133.15</v>
      </c>
      <c r="AS1640" s="690">
        <v>3.7</v>
      </c>
      <c r="AT1640" s="690">
        <v>133.15</v>
      </c>
      <c r="AU1640" s="690">
        <v>3.7</v>
      </c>
      <c r="AV1640" s="657">
        <v>0</v>
      </c>
      <c r="AW1640" s="658">
        <v>0</v>
      </c>
      <c r="AX1640" s="658">
        <v>0</v>
      </c>
      <c r="AY1640" s="658">
        <v>0</v>
      </c>
      <c r="AZ1640" s="658">
        <v>0</v>
      </c>
      <c r="BA1640" s="658">
        <v>0</v>
      </c>
      <c r="BB1640" s="658">
        <v>0</v>
      </c>
      <c r="BC1640" s="658">
        <v>0</v>
      </c>
      <c r="BD1640" s="658">
        <v>205.79661017000001</v>
      </c>
      <c r="BE1640" s="673">
        <v>205.79661017000001</v>
      </c>
      <c r="BF1640" s="417"/>
    </row>
    <row r="1641" spans="1:63" s="390" customFormat="1" ht="12.75">
      <c r="A1641" s="410"/>
      <c r="B1641" s="360" t="s">
        <v>361</v>
      </c>
      <c r="C1641" s="676">
        <v>0</v>
      </c>
      <c r="D1641" s="677">
        <v>0</v>
      </c>
      <c r="E1641" s="677">
        <v>0</v>
      </c>
      <c r="F1641" s="677">
        <v>0</v>
      </c>
      <c r="G1641" s="677">
        <v>0</v>
      </c>
      <c r="H1641" s="677">
        <v>0</v>
      </c>
      <c r="I1641" s="677">
        <v>0</v>
      </c>
      <c r="J1641" s="677">
        <v>0</v>
      </c>
      <c r="K1641" s="677">
        <v>133.15</v>
      </c>
      <c r="L1641" s="677">
        <v>3.7</v>
      </c>
      <c r="M1641" s="677">
        <v>133.15</v>
      </c>
      <c r="N1641" s="678">
        <v>3.7</v>
      </c>
      <c r="O1641" s="657">
        <v>0</v>
      </c>
      <c r="P1641" s="658">
        <v>0</v>
      </c>
      <c r="Q1641" s="658">
        <v>0</v>
      </c>
      <c r="R1641" s="658">
        <v>0</v>
      </c>
      <c r="S1641" s="658">
        <v>0</v>
      </c>
      <c r="T1641" s="658">
        <v>0</v>
      </c>
      <c r="U1641" s="658">
        <v>0</v>
      </c>
      <c r="V1641" s="658">
        <v>0</v>
      </c>
      <c r="W1641" s="658">
        <v>0</v>
      </c>
      <c r="X1641" s="658">
        <v>0</v>
      </c>
      <c r="Y1641" s="658">
        <v>0</v>
      </c>
      <c r="Z1641" s="659">
        <v>0</v>
      </c>
      <c r="AA1641" s="679">
        <v>205.79661017000001</v>
      </c>
      <c r="AB1641" s="677">
        <v>0</v>
      </c>
      <c r="AC1641" s="677">
        <v>0</v>
      </c>
      <c r="AD1641" s="658">
        <v>0</v>
      </c>
      <c r="AE1641" s="658">
        <v>0</v>
      </c>
      <c r="AF1641" s="658"/>
      <c r="AG1641" s="658"/>
      <c r="AH1641" s="658"/>
      <c r="AI1641" s="658"/>
      <c r="AJ1641" s="658"/>
      <c r="AK1641" s="658"/>
      <c r="AL1641" s="658"/>
      <c r="AM1641" s="658"/>
      <c r="AN1641" s="658">
        <v>0</v>
      </c>
      <c r="AO1641" s="658">
        <v>0</v>
      </c>
      <c r="AP1641" s="658">
        <v>0</v>
      </c>
      <c r="AQ1641" s="658">
        <v>0</v>
      </c>
      <c r="AR1641" s="658">
        <v>133.15</v>
      </c>
      <c r="AS1641" s="658">
        <v>3.7</v>
      </c>
      <c r="AT1641" s="658">
        <v>133.15</v>
      </c>
      <c r="AU1641" s="658">
        <v>3.7</v>
      </c>
      <c r="AV1641" s="676">
        <v>0</v>
      </c>
      <c r="AW1641" s="677">
        <v>0</v>
      </c>
      <c r="AX1641" s="677">
        <v>0</v>
      </c>
      <c r="AY1641" s="677">
        <v>0</v>
      </c>
      <c r="AZ1641" s="677">
        <v>0</v>
      </c>
      <c r="BA1641" s="677">
        <v>0</v>
      </c>
      <c r="BB1641" s="677">
        <v>0</v>
      </c>
      <c r="BC1641" s="677">
        <v>0</v>
      </c>
      <c r="BD1641" s="677">
        <v>205.79661017000001</v>
      </c>
      <c r="BE1641" s="678">
        <v>205.79661017000001</v>
      </c>
      <c r="BF1641" s="417"/>
      <c r="BG1641" s="408"/>
      <c r="BH1641" s="408"/>
      <c r="BI1641" s="408"/>
      <c r="BJ1641" s="408"/>
      <c r="BK1641" s="408"/>
    </row>
    <row r="1642" spans="1:63" s="390" customFormat="1" ht="12.75">
      <c r="A1642" s="410"/>
      <c r="B1642" s="360" t="s">
        <v>362</v>
      </c>
      <c r="C1642" s="676">
        <v>0</v>
      </c>
      <c r="D1642" s="677">
        <v>0</v>
      </c>
      <c r="E1642" s="677">
        <v>0</v>
      </c>
      <c r="F1642" s="677">
        <v>0</v>
      </c>
      <c r="G1642" s="677">
        <v>0</v>
      </c>
      <c r="H1642" s="677">
        <v>0</v>
      </c>
      <c r="I1642" s="677">
        <v>0</v>
      </c>
      <c r="J1642" s="677">
        <v>0</v>
      </c>
      <c r="K1642" s="677">
        <v>133.15</v>
      </c>
      <c r="L1642" s="677">
        <v>0</v>
      </c>
      <c r="M1642" s="677">
        <v>133.15</v>
      </c>
      <c r="N1642" s="678">
        <v>0</v>
      </c>
      <c r="O1642" s="657">
        <v>0</v>
      </c>
      <c r="P1642" s="658">
        <v>0</v>
      </c>
      <c r="Q1642" s="658">
        <v>0</v>
      </c>
      <c r="R1642" s="658">
        <v>0</v>
      </c>
      <c r="S1642" s="658">
        <v>0</v>
      </c>
      <c r="T1642" s="658">
        <v>0</v>
      </c>
      <c r="U1642" s="658">
        <v>0</v>
      </c>
      <c r="V1642" s="658">
        <v>0</v>
      </c>
      <c r="W1642" s="658">
        <v>0</v>
      </c>
      <c r="X1642" s="658">
        <v>0</v>
      </c>
      <c r="Y1642" s="658">
        <v>0</v>
      </c>
      <c r="Z1642" s="659">
        <v>0</v>
      </c>
      <c r="AA1642" s="679">
        <v>188.99334938999999</v>
      </c>
      <c r="AB1642" s="677">
        <v>0</v>
      </c>
      <c r="AC1642" s="677">
        <v>0</v>
      </c>
      <c r="AD1642" s="658">
        <v>0</v>
      </c>
      <c r="AE1642" s="658">
        <v>0</v>
      </c>
      <c r="AF1642" s="658"/>
      <c r="AG1642" s="658"/>
      <c r="AH1642" s="658"/>
      <c r="AI1642" s="658"/>
      <c r="AJ1642" s="658"/>
      <c r="AK1642" s="658"/>
      <c r="AL1642" s="658"/>
      <c r="AM1642" s="658"/>
      <c r="AN1642" s="658">
        <v>0</v>
      </c>
      <c r="AO1642" s="658">
        <v>0</v>
      </c>
      <c r="AP1642" s="658">
        <v>0</v>
      </c>
      <c r="AQ1642" s="658">
        <v>0</v>
      </c>
      <c r="AR1642" s="658">
        <v>133.15</v>
      </c>
      <c r="AS1642" s="658">
        <v>0</v>
      </c>
      <c r="AT1642" s="658">
        <v>133.15</v>
      </c>
      <c r="AU1642" s="658">
        <v>0</v>
      </c>
      <c r="AV1642" s="676">
        <v>0</v>
      </c>
      <c r="AW1642" s="677">
        <v>0</v>
      </c>
      <c r="AX1642" s="677">
        <v>0</v>
      </c>
      <c r="AY1642" s="677">
        <v>0</v>
      </c>
      <c r="AZ1642" s="677">
        <v>0</v>
      </c>
      <c r="BA1642" s="677">
        <v>0</v>
      </c>
      <c r="BB1642" s="677">
        <v>0</v>
      </c>
      <c r="BC1642" s="677">
        <v>0</v>
      </c>
      <c r="BD1642" s="677">
        <v>188.99334938999999</v>
      </c>
      <c r="BE1642" s="678">
        <v>188.99334938999999</v>
      </c>
      <c r="BF1642" s="417"/>
      <c r="BG1642" s="408"/>
      <c r="BH1642" s="408"/>
      <c r="BI1642" s="408"/>
      <c r="BJ1642" s="408"/>
      <c r="BK1642" s="408"/>
    </row>
    <row r="1643" spans="1:63" s="412" customFormat="1" ht="12.75">
      <c r="A1643" s="410"/>
      <c r="B1643" s="360" t="s">
        <v>363</v>
      </c>
      <c r="C1643" s="676">
        <v>0</v>
      </c>
      <c r="D1643" s="677">
        <v>0</v>
      </c>
      <c r="E1643" s="677">
        <v>0</v>
      </c>
      <c r="F1643" s="677">
        <v>0</v>
      </c>
      <c r="G1643" s="677">
        <v>0</v>
      </c>
      <c r="H1643" s="677">
        <v>0</v>
      </c>
      <c r="I1643" s="677">
        <v>0</v>
      </c>
      <c r="J1643" s="677">
        <v>0</v>
      </c>
      <c r="K1643" s="677">
        <v>133.15</v>
      </c>
      <c r="L1643" s="677">
        <v>0</v>
      </c>
      <c r="M1643" s="677">
        <v>133.15</v>
      </c>
      <c r="N1643" s="678">
        <v>0</v>
      </c>
      <c r="O1643" s="657">
        <v>0</v>
      </c>
      <c r="P1643" s="658">
        <v>0</v>
      </c>
      <c r="Q1643" s="658">
        <v>0</v>
      </c>
      <c r="R1643" s="658">
        <v>0</v>
      </c>
      <c r="S1643" s="658">
        <v>0</v>
      </c>
      <c r="T1643" s="658">
        <v>0</v>
      </c>
      <c r="U1643" s="658">
        <v>0</v>
      </c>
      <c r="V1643" s="658">
        <v>0</v>
      </c>
      <c r="W1643" s="658">
        <v>0</v>
      </c>
      <c r="X1643" s="658">
        <v>0</v>
      </c>
      <c r="Y1643" s="658">
        <v>0</v>
      </c>
      <c r="Z1643" s="659">
        <v>0</v>
      </c>
      <c r="AA1643" s="679">
        <v>188.99334938999999</v>
      </c>
      <c r="AB1643" s="677">
        <v>0</v>
      </c>
      <c r="AC1643" s="677">
        <v>0</v>
      </c>
      <c r="AD1643" s="658">
        <v>0</v>
      </c>
      <c r="AE1643" s="658">
        <v>0</v>
      </c>
      <c r="AF1643" s="658"/>
      <c r="AG1643" s="658"/>
      <c r="AH1643" s="658"/>
      <c r="AI1643" s="658"/>
      <c r="AJ1643" s="658"/>
      <c r="AK1643" s="658"/>
      <c r="AL1643" s="658"/>
      <c r="AM1643" s="658"/>
      <c r="AN1643" s="658">
        <v>0</v>
      </c>
      <c r="AO1643" s="658">
        <v>0</v>
      </c>
      <c r="AP1643" s="658">
        <v>0</v>
      </c>
      <c r="AQ1643" s="658">
        <v>0</v>
      </c>
      <c r="AR1643" s="658">
        <v>133.15</v>
      </c>
      <c r="AS1643" s="658">
        <v>0</v>
      </c>
      <c r="AT1643" s="658">
        <v>133.15</v>
      </c>
      <c r="AU1643" s="658">
        <v>0</v>
      </c>
      <c r="AV1643" s="676">
        <v>0</v>
      </c>
      <c r="AW1643" s="677">
        <v>0</v>
      </c>
      <c r="AX1643" s="677">
        <v>0</v>
      </c>
      <c r="AY1643" s="677">
        <v>0</v>
      </c>
      <c r="AZ1643" s="677">
        <v>0</v>
      </c>
      <c r="BA1643" s="677">
        <v>0</v>
      </c>
      <c r="BB1643" s="677">
        <v>0</v>
      </c>
      <c r="BC1643" s="677">
        <v>0</v>
      </c>
      <c r="BD1643" s="677">
        <v>188.99334938999999</v>
      </c>
      <c r="BE1643" s="678">
        <v>188.99334938999999</v>
      </c>
      <c r="BF1643" s="417"/>
      <c r="BG1643" s="408"/>
      <c r="BH1643" s="408"/>
      <c r="BI1643" s="408"/>
      <c r="BJ1643" s="408"/>
      <c r="BK1643" s="408"/>
    </row>
    <row r="1644" spans="1:63" s="390" customFormat="1" ht="12.75">
      <c r="A1644" s="410"/>
      <c r="B1644" s="360" t="s">
        <v>364</v>
      </c>
      <c r="C1644" s="676">
        <v>0</v>
      </c>
      <c r="D1644" s="677">
        <v>0</v>
      </c>
      <c r="E1644" s="677">
        <v>0</v>
      </c>
      <c r="F1644" s="677">
        <v>0</v>
      </c>
      <c r="G1644" s="677">
        <v>0</v>
      </c>
      <c r="H1644" s="677">
        <v>0</v>
      </c>
      <c r="I1644" s="677">
        <v>0</v>
      </c>
      <c r="J1644" s="677">
        <v>0</v>
      </c>
      <c r="K1644" s="677">
        <v>0</v>
      </c>
      <c r="L1644" s="677">
        <v>0</v>
      </c>
      <c r="M1644" s="677">
        <v>0</v>
      </c>
      <c r="N1644" s="678">
        <v>0</v>
      </c>
      <c r="O1644" s="657"/>
      <c r="P1644" s="658"/>
      <c r="Q1644" s="658"/>
      <c r="R1644" s="658"/>
      <c r="S1644" s="658"/>
      <c r="T1644" s="658"/>
      <c r="U1644" s="658"/>
      <c r="V1644" s="658"/>
      <c r="W1644" s="658"/>
      <c r="X1644" s="658"/>
      <c r="Y1644" s="658"/>
      <c r="Z1644" s="659"/>
      <c r="AA1644" s="679">
        <v>0</v>
      </c>
      <c r="AB1644" s="677">
        <v>0</v>
      </c>
      <c r="AC1644" s="677">
        <v>0</v>
      </c>
      <c r="AD1644" s="658">
        <v>0</v>
      </c>
      <c r="AE1644" s="658">
        <v>0</v>
      </c>
      <c r="AF1644" s="658"/>
      <c r="AG1644" s="658"/>
      <c r="AH1644" s="658"/>
      <c r="AI1644" s="658"/>
      <c r="AJ1644" s="658"/>
      <c r="AK1644" s="658"/>
      <c r="AL1644" s="658"/>
      <c r="AM1644" s="658"/>
      <c r="AN1644" s="658">
        <v>0</v>
      </c>
      <c r="AO1644" s="658">
        <v>0</v>
      </c>
      <c r="AP1644" s="658">
        <v>0</v>
      </c>
      <c r="AQ1644" s="658">
        <v>0</v>
      </c>
      <c r="AR1644" s="658">
        <v>0</v>
      </c>
      <c r="AS1644" s="658">
        <v>0</v>
      </c>
      <c r="AT1644" s="658">
        <v>0</v>
      </c>
      <c r="AU1644" s="658">
        <v>0</v>
      </c>
      <c r="AV1644" s="676"/>
      <c r="AW1644" s="677"/>
      <c r="AX1644" s="677"/>
      <c r="AY1644" s="677"/>
      <c r="AZ1644" s="677"/>
      <c r="BA1644" s="677"/>
      <c r="BB1644" s="677"/>
      <c r="BC1644" s="677"/>
      <c r="BD1644" s="677"/>
      <c r="BE1644" s="678">
        <v>0</v>
      </c>
      <c r="BF1644" s="417"/>
      <c r="BG1644" s="408"/>
      <c r="BH1644" s="408"/>
      <c r="BI1644" s="408"/>
      <c r="BJ1644" s="408"/>
      <c r="BK1644" s="408"/>
    </row>
    <row r="1645" spans="1:63" s="390" customFormat="1" ht="12.75">
      <c r="A1645" s="410"/>
      <c r="B1645" s="360" t="s">
        <v>365</v>
      </c>
      <c r="C1645" s="676">
        <v>0</v>
      </c>
      <c r="D1645" s="677">
        <v>0</v>
      </c>
      <c r="E1645" s="677">
        <v>0</v>
      </c>
      <c r="F1645" s="677">
        <v>0</v>
      </c>
      <c r="G1645" s="677">
        <v>0</v>
      </c>
      <c r="H1645" s="677">
        <v>0</v>
      </c>
      <c r="I1645" s="677">
        <v>0</v>
      </c>
      <c r="J1645" s="677">
        <v>0</v>
      </c>
      <c r="K1645" s="677">
        <v>0</v>
      </c>
      <c r="L1645" s="677">
        <v>0</v>
      </c>
      <c r="M1645" s="677">
        <v>0</v>
      </c>
      <c r="N1645" s="678">
        <v>0</v>
      </c>
      <c r="O1645" s="657"/>
      <c r="P1645" s="658"/>
      <c r="Q1645" s="658"/>
      <c r="R1645" s="658"/>
      <c r="S1645" s="658"/>
      <c r="T1645" s="658"/>
      <c r="U1645" s="658"/>
      <c r="V1645" s="658"/>
      <c r="W1645" s="658"/>
      <c r="X1645" s="658"/>
      <c r="Y1645" s="658"/>
      <c r="Z1645" s="659"/>
      <c r="AA1645" s="679">
        <v>0</v>
      </c>
      <c r="AB1645" s="677">
        <v>0</v>
      </c>
      <c r="AC1645" s="677">
        <v>0</v>
      </c>
      <c r="AD1645" s="658">
        <v>0</v>
      </c>
      <c r="AE1645" s="658">
        <v>0</v>
      </c>
      <c r="AF1645" s="658"/>
      <c r="AG1645" s="658"/>
      <c r="AH1645" s="658"/>
      <c r="AI1645" s="658"/>
      <c r="AJ1645" s="658"/>
      <c r="AK1645" s="658"/>
      <c r="AL1645" s="658"/>
      <c r="AM1645" s="658"/>
      <c r="AN1645" s="658">
        <v>0</v>
      </c>
      <c r="AO1645" s="658">
        <v>0</v>
      </c>
      <c r="AP1645" s="658">
        <v>0</v>
      </c>
      <c r="AQ1645" s="658">
        <v>0</v>
      </c>
      <c r="AR1645" s="658">
        <v>0</v>
      </c>
      <c r="AS1645" s="658">
        <v>0</v>
      </c>
      <c r="AT1645" s="658">
        <v>0</v>
      </c>
      <c r="AU1645" s="658">
        <v>0</v>
      </c>
      <c r="AV1645" s="676"/>
      <c r="AW1645" s="677"/>
      <c r="AX1645" s="677"/>
      <c r="AY1645" s="677"/>
      <c r="AZ1645" s="677"/>
      <c r="BA1645" s="677"/>
      <c r="BB1645" s="677"/>
      <c r="BC1645" s="677"/>
      <c r="BD1645" s="677"/>
      <c r="BE1645" s="678">
        <v>0</v>
      </c>
      <c r="BF1645" s="417"/>
      <c r="BG1645" s="408"/>
      <c r="BH1645" s="408"/>
      <c r="BI1645" s="408"/>
      <c r="BJ1645" s="408"/>
      <c r="BK1645" s="408"/>
    </row>
    <row r="1646" spans="1:63" s="390" customFormat="1" ht="12.75">
      <c r="A1646" s="410"/>
      <c r="B1646" s="360" t="s">
        <v>366</v>
      </c>
      <c r="C1646" s="676">
        <v>0</v>
      </c>
      <c r="D1646" s="677">
        <v>0</v>
      </c>
      <c r="E1646" s="677">
        <v>0</v>
      </c>
      <c r="F1646" s="677">
        <v>0</v>
      </c>
      <c r="G1646" s="677">
        <v>0</v>
      </c>
      <c r="H1646" s="677">
        <v>0</v>
      </c>
      <c r="I1646" s="677">
        <v>0</v>
      </c>
      <c r="J1646" s="677">
        <v>0</v>
      </c>
      <c r="K1646" s="677">
        <v>23.15</v>
      </c>
      <c r="L1646" s="677">
        <v>0</v>
      </c>
      <c r="M1646" s="677">
        <v>23.15</v>
      </c>
      <c r="N1646" s="678">
        <v>0</v>
      </c>
      <c r="O1646" s="657"/>
      <c r="P1646" s="658"/>
      <c r="Q1646" s="658"/>
      <c r="R1646" s="658"/>
      <c r="S1646" s="658"/>
      <c r="T1646" s="658"/>
      <c r="U1646" s="658"/>
      <c r="V1646" s="658"/>
      <c r="W1646" s="658"/>
      <c r="X1646" s="658"/>
      <c r="Y1646" s="658"/>
      <c r="Z1646" s="659"/>
      <c r="AA1646" s="679">
        <v>40.565344179999997</v>
      </c>
      <c r="AB1646" s="677">
        <v>0</v>
      </c>
      <c r="AC1646" s="677">
        <v>0</v>
      </c>
      <c r="AD1646" s="658">
        <v>0</v>
      </c>
      <c r="AE1646" s="658">
        <v>0</v>
      </c>
      <c r="AF1646" s="658"/>
      <c r="AG1646" s="658"/>
      <c r="AH1646" s="658"/>
      <c r="AI1646" s="658"/>
      <c r="AJ1646" s="658"/>
      <c r="AK1646" s="658"/>
      <c r="AL1646" s="658"/>
      <c r="AM1646" s="658"/>
      <c r="AN1646" s="658">
        <v>0</v>
      </c>
      <c r="AO1646" s="658">
        <v>0</v>
      </c>
      <c r="AP1646" s="658">
        <v>0</v>
      </c>
      <c r="AQ1646" s="658">
        <v>0</v>
      </c>
      <c r="AR1646" s="658">
        <v>23.15</v>
      </c>
      <c r="AS1646" s="658">
        <v>0</v>
      </c>
      <c r="AT1646" s="658">
        <v>23.15</v>
      </c>
      <c r="AU1646" s="658">
        <v>0</v>
      </c>
      <c r="AV1646" s="676"/>
      <c r="AW1646" s="677"/>
      <c r="AX1646" s="677"/>
      <c r="AY1646" s="677"/>
      <c r="AZ1646" s="677"/>
      <c r="BA1646" s="677"/>
      <c r="BB1646" s="677"/>
      <c r="BC1646" s="677"/>
      <c r="BD1646" s="677">
        <v>40.565344179999997</v>
      </c>
      <c r="BE1646" s="678">
        <v>40.565344179999997</v>
      </c>
      <c r="BF1646" s="417"/>
      <c r="BG1646" s="408"/>
      <c r="BH1646" s="408"/>
      <c r="BI1646" s="408"/>
      <c r="BJ1646" s="408"/>
      <c r="BK1646" s="408"/>
    </row>
    <row r="1647" spans="1:63" s="390" customFormat="1" ht="12.75">
      <c r="A1647" s="410"/>
      <c r="B1647" s="360" t="s">
        <v>367</v>
      </c>
      <c r="C1647" s="676">
        <v>0</v>
      </c>
      <c r="D1647" s="677">
        <v>0</v>
      </c>
      <c r="E1647" s="677">
        <v>0</v>
      </c>
      <c r="F1647" s="677">
        <v>0</v>
      </c>
      <c r="G1647" s="677">
        <v>0</v>
      </c>
      <c r="H1647" s="677">
        <v>0</v>
      </c>
      <c r="I1647" s="677">
        <v>0</v>
      </c>
      <c r="J1647" s="677">
        <v>0</v>
      </c>
      <c r="K1647" s="677">
        <v>110</v>
      </c>
      <c r="L1647" s="677">
        <v>0</v>
      </c>
      <c r="M1647" s="677">
        <v>110</v>
      </c>
      <c r="N1647" s="678">
        <v>0</v>
      </c>
      <c r="O1647" s="657"/>
      <c r="P1647" s="658"/>
      <c r="Q1647" s="658"/>
      <c r="R1647" s="658"/>
      <c r="S1647" s="658"/>
      <c r="T1647" s="658"/>
      <c r="U1647" s="658"/>
      <c r="V1647" s="658"/>
      <c r="W1647" s="658"/>
      <c r="X1647" s="658"/>
      <c r="Y1647" s="658"/>
      <c r="Z1647" s="659"/>
      <c r="AA1647" s="679">
        <v>148.42800521000001</v>
      </c>
      <c r="AB1647" s="677">
        <v>0</v>
      </c>
      <c r="AC1647" s="677">
        <v>0</v>
      </c>
      <c r="AD1647" s="658">
        <v>0</v>
      </c>
      <c r="AE1647" s="658">
        <v>0</v>
      </c>
      <c r="AF1647" s="658"/>
      <c r="AG1647" s="658"/>
      <c r="AH1647" s="658"/>
      <c r="AI1647" s="658"/>
      <c r="AJ1647" s="658"/>
      <c r="AK1647" s="658"/>
      <c r="AL1647" s="658"/>
      <c r="AM1647" s="658"/>
      <c r="AN1647" s="658">
        <v>0</v>
      </c>
      <c r="AO1647" s="658">
        <v>0</v>
      </c>
      <c r="AP1647" s="658">
        <v>0</v>
      </c>
      <c r="AQ1647" s="658">
        <v>0</v>
      </c>
      <c r="AR1647" s="658">
        <v>110</v>
      </c>
      <c r="AS1647" s="658">
        <v>0</v>
      </c>
      <c r="AT1647" s="658">
        <v>110</v>
      </c>
      <c r="AU1647" s="658">
        <v>0</v>
      </c>
      <c r="AV1647" s="676"/>
      <c r="AW1647" s="677"/>
      <c r="AX1647" s="677"/>
      <c r="AY1647" s="677"/>
      <c r="AZ1647" s="677"/>
      <c r="BA1647" s="677"/>
      <c r="BB1647" s="677"/>
      <c r="BC1647" s="677"/>
      <c r="BD1647" s="677">
        <v>148.42800521000001</v>
      </c>
      <c r="BE1647" s="678">
        <v>148.42800521000001</v>
      </c>
      <c r="BF1647" s="417"/>
      <c r="BG1647" s="408"/>
      <c r="BH1647" s="408"/>
      <c r="BI1647" s="408"/>
      <c r="BJ1647" s="408"/>
      <c r="BK1647" s="408"/>
    </row>
    <row r="1648" spans="1:63" s="412" customFormat="1" ht="12.75">
      <c r="A1648" s="410"/>
      <c r="B1648" s="360" t="s">
        <v>368</v>
      </c>
      <c r="C1648" s="676">
        <v>0</v>
      </c>
      <c r="D1648" s="677">
        <v>0</v>
      </c>
      <c r="E1648" s="677">
        <v>0</v>
      </c>
      <c r="F1648" s="677">
        <v>0</v>
      </c>
      <c r="G1648" s="677">
        <v>0</v>
      </c>
      <c r="H1648" s="677">
        <v>0</v>
      </c>
      <c r="I1648" s="677">
        <v>0</v>
      </c>
      <c r="J1648" s="677">
        <v>0</v>
      </c>
      <c r="K1648" s="677">
        <v>0</v>
      </c>
      <c r="L1648" s="677">
        <v>0</v>
      </c>
      <c r="M1648" s="677">
        <v>0</v>
      </c>
      <c r="N1648" s="678">
        <v>0</v>
      </c>
      <c r="O1648" s="657">
        <v>0</v>
      </c>
      <c r="P1648" s="658">
        <v>0</v>
      </c>
      <c r="Q1648" s="658">
        <v>0</v>
      </c>
      <c r="R1648" s="658">
        <v>0</v>
      </c>
      <c r="S1648" s="658">
        <v>0</v>
      </c>
      <c r="T1648" s="658">
        <v>0</v>
      </c>
      <c r="U1648" s="658">
        <v>0</v>
      </c>
      <c r="V1648" s="658">
        <v>0</v>
      </c>
      <c r="W1648" s="658">
        <v>0</v>
      </c>
      <c r="X1648" s="658">
        <v>0</v>
      </c>
      <c r="Y1648" s="658">
        <v>0</v>
      </c>
      <c r="Z1648" s="659">
        <v>0</v>
      </c>
      <c r="AA1648" s="679">
        <v>0</v>
      </c>
      <c r="AB1648" s="677">
        <v>0</v>
      </c>
      <c r="AC1648" s="677">
        <v>0</v>
      </c>
      <c r="AD1648" s="658">
        <v>0</v>
      </c>
      <c r="AE1648" s="658">
        <v>0</v>
      </c>
      <c r="AF1648" s="658"/>
      <c r="AG1648" s="658"/>
      <c r="AH1648" s="658"/>
      <c r="AI1648" s="658"/>
      <c r="AJ1648" s="658"/>
      <c r="AK1648" s="658"/>
      <c r="AL1648" s="658"/>
      <c r="AM1648" s="658"/>
      <c r="AN1648" s="658">
        <v>0</v>
      </c>
      <c r="AO1648" s="658">
        <v>0</v>
      </c>
      <c r="AP1648" s="658">
        <v>0</v>
      </c>
      <c r="AQ1648" s="658">
        <v>0</v>
      </c>
      <c r="AR1648" s="658">
        <v>0</v>
      </c>
      <c r="AS1648" s="658">
        <v>0</v>
      </c>
      <c r="AT1648" s="658">
        <v>0</v>
      </c>
      <c r="AU1648" s="658">
        <v>0</v>
      </c>
      <c r="AV1648" s="676">
        <v>0</v>
      </c>
      <c r="AW1648" s="677">
        <v>0</v>
      </c>
      <c r="AX1648" s="677">
        <v>0</v>
      </c>
      <c r="AY1648" s="677">
        <v>0</v>
      </c>
      <c r="AZ1648" s="677">
        <v>0</v>
      </c>
      <c r="BA1648" s="677">
        <v>0</v>
      </c>
      <c r="BB1648" s="677">
        <v>0</v>
      </c>
      <c r="BC1648" s="677">
        <v>0</v>
      </c>
      <c r="BD1648" s="677">
        <v>0</v>
      </c>
      <c r="BE1648" s="678">
        <v>0</v>
      </c>
      <c r="BF1648" s="417"/>
      <c r="BG1648" s="408"/>
      <c r="BH1648" s="408"/>
      <c r="BI1648" s="408"/>
      <c r="BJ1648" s="408"/>
      <c r="BK1648" s="408"/>
    </row>
    <row r="1649" spans="1:63" s="390" customFormat="1" ht="12.75">
      <c r="A1649" s="410"/>
      <c r="B1649" s="360" t="s">
        <v>369</v>
      </c>
      <c r="C1649" s="676">
        <v>0</v>
      </c>
      <c r="D1649" s="677">
        <v>0</v>
      </c>
      <c r="E1649" s="677">
        <v>0</v>
      </c>
      <c r="F1649" s="677">
        <v>0</v>
      </c>
      <c r="G1649" s="677">
        <v>0</v>
      </c>
      <c r="H1649" s="677">
        <v>0</v>
      </c>
      <c r="I1649" s="677">
        <v>0</v>
      </c>
      <c r="J1649" s="677">
        <v>0</v>
      </c>
      <c r="K1649" s="677">
        <v>0</v>
      </c>
      <c r="L1649" s="677">
        <v>0</v>
      </c>
      <c r="M1649" s="677">
        <v>0</v>
      </c>
      <c r="N1649" s="678">
        <v>0</v>
      </c>
      <c r="O1649" s="657"/>
      <c r="P1649" s="658"/>
      <c r="Q1649" s="658"/>
      <c r="R1649" s="658"/>
      <c r="S1649" s="658"/>
      <c r="T1649" s="658"/>
      <c r="U1649" s="658"/>
      <c r="V1649" s="658"/>
      <c r="W1649" s="658"/>
      <c r="X1649" s="658"/>
      <c r="Y1649" s="658"/>
      <c r="Z1649" s="659"/>
      <c r="AA1649" s="679">
        <v>0</v>
      </c>
      <c r="AB1649" s="677">
        <v>0</v>
      </c>
      <c r="AC1649" s="677">
        <v>0</v>
      </c>
      <c r="AD1649" s="658">
        <v>0</v>
      </c>
      <c r="AE1649" s="658">
        <v>0</v>
      </c>
      <c r="AF1649" s="658"/>
      <c r="AG1649" s="658"/>
      <c r="AH1649" s="658"/>
      <c r="AI1649" s="658"/>
      <c r="AJ1649" s="658"/>
      <c r="AK1649" s="658"/>
      <c r="AL1649" s="658"/>
      <c r="AM1649" s="658"/>
      <c r="AN1649" s="658">
        <v>0</v>
      </c>
      <c r="AO1649" s="658">
        <v>0</v>
      </c>
      <c r="AP1649" s="658">
        <v>0</v>
      </c>
      <c r="AQ1649" s="658">
        <v>0</v>
      </c>
      <c r="AR1649" s="658">
        <v>0</v>
      </c>
      <c r="AS1649" s="658">
        <v>0</v>
      </c>
      <c r="AT1649" s="658">
        <v>0</v>
      </c>
      <c r="AU1649" s="658">
        <v>0</v>
      </c>
      <c r="AV1649" s="676"/>
      <c r="AW1649" s="677"/>
      <c r="AX1649" s="677"/>
      <c r="AY1649" s="677"/>
      <c r="AZ1649" s="677"/>
      <c r="BA1649" s="677"/>
      <c r="BB1649" s="677"/>
      <c r="BC1649" s="677"/>
      <c r="BD1649" s="677"/>
      <c r="BE1649" s="678">
        <v>0</v>
      </c>
      <c r="BF1649" s="417"/>
      <c r="BG1649" s="408"/>
      <c r="BH1649" s="408"/>
      <c r="BI1649" s="408"/>
      <c r="BJ1649" s="408"/>
      <c r="BK1649" s="408"/>
    </row>
    <row r="1650" spans="1:63" s="390" customFormat="1" ht="12.75">
      <c r="A1650" s="410"/>
      <c r="B1650" s="360" t="s">
        <v>370</v>
      </c>
      <c r="C1650" s="676">
        <v>0</v>
      </c>
      <c r="D1650" s="677">
        <v>0</v>
      </c>
      <c r="E1650" s="677">
        <v>0</v>
      </c>
      <c r="F1650" s="677">
        <v>0</v>
      </c>
      <c r="G1650" s="677">
        <v>0</v>
      </c>
      <c r="H1650" s="677">
        <v>0</v>
      </c>
      <c r="I1650" s="677">
        <v>0</v>
      </c>
      <c r="J1650" s="677">
        <v>0</v>
      </c>
      <c r="K1650" s="677">
        <v>0</v>
      </c>
      <c r="L1650" s="677">
        <v>0</v>
      </c>
      <c r="M1650" s="677">
        <v>0</v>
      </c>
      <c r="N1650" s="678">
        <v>0</v>
      </c>
      <c r="O1650" s="657"/>
      <c r="P1650" s="658"/>
      <c r="Q1650" s="658"/>
      <c r="R1650" s="658"/>
      <c r="S1650" s="658"/>
      <c r="T1650" s="658"/>
      <c r="U1650" s="658"/>
      <c r="V1650" s="658"/>
      <c r="W1650" s="658"/>
      <c r="X1650" s="658"/>
      <c r="Y1650" s="658"/>
      <c r="Z1650" s="659"/>
      <c r="AA1650" s="679">
        <v>0</v>
      </c>
      <c r="AB1650" s="677">
        <v>0</v>
      </c>
      <c r="AC1650" s="677">
        <v>0</v>
      </c>
      <c r="AD1650" s="658">
        <v>0</v>
      </c>
      <c r="AE1650" s="658">
        <v>0</v>
      </c>
      <c r="AF1650" s="658"/>
      <c r="AG1650" s="658"/>
      <c r="AH1650" s="658"/>
      <c r="AI1650" s="658"/>
      <c r="AJ1650" s="658"/>
      <c r="AK1650" s="658"/>
      <c r="AL1650" s="658"/>
      <c r="AM1650" s="658"/>
      <c r="AN1650" s="658">
        <v>0</v>
      </c>
      <c r="AO1650" s="658">
        <v>0</v>
      </c>
      <c r="AP1650" s="658">
        <v>0</v>
      </c>
      <c r="AQ1650" s="658">
        <v>0</v>
      </c>
      <c r="AR1650" s="658">
        <v>0</v>
      </c>
      <c r="AS1650" s="658">
        <v>0</v>
      </c>
      <c r="AT1650" s="658">
        <v>0</v>
      </c>
      <c r="AU1650" s="658">
        <v>0</v>
      </c>
      <c r="AV1650" s="676"/>
      <c r="AW1650" s="677"/>
      <c r="AX1650" s="677"/>
      <c r="AY1650" s="677"/>
      <c r="AZ1650" s="677"/>
      <c r="BA1650" s="677"/>
      <c r="BB1650" s="677"/>
      <c r="BC1650" s="677"/>
      <c r="BD1650" s="677"/>
      <c r="BE1650" s="678">
        <v>0</v>
      </c>
      <c r="BF1650" s="417"/>
      <c r="BG1650" s="408"/>
      <c r="BH1650" s="408"/>
      <c r="BI1650" s="408"/>
      <c r="BJ1650" s="408"/>
      <c r="BK1650" s="408"/>
    </row>
    <row r="1651" spans="1:63" s="390" customFormat="1" ht="12.75">
      <c r="A1651" s="410"/>
      <c r="B1651" s="360" t="s">
        <v>371</v>
      </c>
      <c r="C1651" s="676">
        <v>0</v>
      </c>
      <c r="D1651" s="677">
        <v>0</v>
      </c>
      <c r="E1651" s="677">
        <v>0</v>
      </c>
      <c r="F1651" s="677">
        <v>0</v>
      </c>
      <c r="G1651" s="677">
        <v>0</v>
      </c>
      <c r="H1651" s="677">
        <v>0</v>
      </c>
      <c r="I1651" s="677">
        <v>0</v>
      </c>
      <c r="J1651" s="677">
        <v>0</v>
      </c>
      <c r="K1651" s="677">
        <v>0</v>
      </c>
      <c r="L1651" s="677">
        <v>0</v>
      </c>
      <c r="M1651" s="677">
        <v>0</v>
      </c>
      <c r="N1651" s="678">
        <v>0</v>
      </c>
      <c r="O1651" s="657"/>
      <c r="P1651" s="658"/>
      <c r="Q1651" s="658"/>
      <c r="R1651" s="658"/>
      <c r="S1651" s="658"/>
      <c r="T1651" s="658"/>
      <c r="U1651" s="658"/>
      <c r="V1651" s="658"/>
      <c r="W1651" s="658"/>
      <c r="X1651" s="658"/>
      <c r="Y1651" s="658"/>
      <c r="Z1651" s="659"/>
      <c r="AA1651" s="679">
        <v>0</v>
      </c>
      <c r="AB1651" s="677">
        <v>0</v>
      </c>
      <c r="AC1651" s="677">
        <v>0</v>
      </c>
      <c r="AD1651" s="658">
        <v>0</v>
      </c>
      <c r="AE1651" s="658">
        <v>0</v>
      </c>
      <c r="AF1651" s="658"/>
      <c r="AG1651" s="658"/>
      <c r="AH1651" s="658"/>
      <c r="AI1651" s="658"/>
      <c r="AJ1651" s="658"/>
      <c r="AK1651" s="658"/>
      <c r="AL1651" s="658"/>
      <c r="AM1651" s="658"/>
      <c r="AN1651" s="658">
        <v>0</v>
      </c>
      <c r="AO1651" s="658">
        <v>0</v>
      </c>
      <c r="AP1651" s="658">
        <v>0</v>
      </c>
      <c r="AQ1651" s="658">
        <v>0</v>
      </c>
      <c r="AR1651" s="658">
        <v>0</v>
      </c>
      <c r="AS1651" s="658">
        <v>0</v>
      </c>
      <c r="AT1651" s="658">
        <v>0</v>
      </c>
      <c r="AU1651" s="658">
        <v>0</v>
      </c>
      <c r="AV1651" s="676"/>
      <c r="AW1651" s="677"/>
      <c r="AX1651" s="677"/>
      <c r="AY1651" s="677"/>
      <c r="AZ1651" s="677"/>
      <c r="BA1651" s="677"/>
      <c r="BB1651" s="677"/>
      <c r="BC1651" s="677"/>
      <c r="BD1651" s="677"/>
      <c r="BE1651" s="678">
        <v>0</v>
      </c>
      <c r="BF1651" s="417"/>
      <c r="BG1651" s="408"/>
      <c r="BH1651" s="408"/>
      <c r="BI1651" s="408"/>
      <c r="BJ1651" s="408"/>
      <c r="BK1651" s="408"/>
    </row>
    <row r="1652" spans="1:63" s="390" customFormat="1" ht="12.75">
      <c r="A1652" s="410"/>
      <c r="B1652" s="360" t="s">
        <v>372</v>
      </c>
      <c r="C1652" s="676">
        <v>0</v>
      </c>
      <c r="D1652" s="677">
        <v>0</v>
      </c>
      <c r="E1652" s="677">
        <v>0</v>
      </c>
      <c r="F1652" s="677">
        <v>0</v>
      </c>
      <c r="G1652" s="677">
        <v>0</v>
      </c>
      <c r="H1652" s="677">
        <v>0</v>
      </c>
      <c r="I1652" s="677">
        <v>0</v>
      </c>
      <c r="J1652" s="677">
        <v>0</v>
      </c>
      <c r="K1652" s="677">
        <v>0</v>
      </c>
      <c r="L1652" s="677">
        <v>0</v>
      </c>
      <c r="M1652" s="677">
        <v>0</v>
      </c>
      <c r="N1652" s="678">
        <v>0</v>
      </c>
      <c r="O1652" s="657"/>
      <c r="P1652" s="658"/>
      <c r="Q1652" s="658"/>
      <c r="R1652" s="658"/>
      <c r="S1652" s="658"/>
      <c r="T1652" s="658"/>
      <c r="U1652" s="658"/>
      <c r="V1652" s="658"/>
      <c r="W1652" s="658"/>
      <c r="X1652" s="658"/>
      <c r="Y1652" s="658"/>
      <c r="Z1652" s="659"/>
      <c r="AA1652" s="679">
        <v>0</v>
      </c>
      <c r="AB1652" s="677">
        <v>0</v>
      </c>
      <c r="AC1652" s="677">
        <v>0</v>
      </c>
      <c r="AD1652" s="658">
        <v>0</v>
      </c>
      <c r="AE1652" s="658">
        <v>0</v>
      </c>
      <c r="AF1652" s="658"/>
      <c r="AG1652" s="658"/>
      <c r="AH1652" s="658"/>
      <c r="AI1652" s="658"/>
      <c r="AJ1652" s="658"/>
      <c r="AK1652" s="658"/>
      <c r="AL1652" s="658"/>
      <c r="AM1652" s="658"/>
      <c r="AN1652" s="658">
        <v>0</v>
      </c>
      <c r="AO1652" s="658">
        <v>0</v>
      </c>
      <c r="AP1652" s="658">
        <v>0</v>
      </c>
      <c r="AQ1652" s="658">
        <v>0</v>
      </c>
      <c r="AR1652" s="658">
        <v>0</v>
      </c>
      <c r="AS1652" s="658">
        <v>0</v>
      </c>
      <c r="AT1652" s="658">
        <v>0</v>
      </c>
      <c r="AU1652" s="658">
        <v>0</v>
      </c>
      <c r="AV1652" s="676"/>
      <c r="AW1652" s="677"/>
      <c r="AX1652" s="677"/>
      <c r="AY1652" s="677"/>
      <c r="AZ1652" s="677"/>
      <c r="BA1652" s="677"/>
      <c r="BB1652" s="677"/>
      <c r="BC1652" s="677"/>
      <c r="BD1652" s="677"/>
      <c r="BE1652" s="678">
        <v>0</v>
      </c>
      <c r="BF1652" s="417"/>
      <c r="BG1652" s="408"/>
      <c r="BH1652" s="408"/>
      <c r="BI1652" s="408"/>
      <c r="BJ1652" s="408"/>
      <c r="BK1652" s="408"/>
    </row>
    <row r="1653" spans="1:63" s="412" customFormat="1" ht="12.75">
      <c r="A1653" s="410"/>
      <c r="B1653" s="360" t="s">
        <v>373</v>
      </c>
      <c r="C1653" s="676">
        <v>0</v>
      </c>
      <c r="D1653" s="677">
        <v>0</v>
      </c>
      <c r="E1653" s="677">
        <v>0</v>
      </c>
      <c r="F1653" s="677">
        <v>0</v>
      </c>
      <c r="G1653" s="677">
        <v>0</v>
      </c>
      <c r="H1653" s="677">
        <v>0</v>
      </c>
      <c r="I1653" s="677">
        <v>0</v>
      </c>
      <c r="J1653" s="677">
        <v>0</v>
      </c>
      <c r="K1653" s="677">
        <v>0</v>
      </c>
      <c r="L1653" s="677">
        <v>3.7</v>
      </c>
      <c r="M1653" s="677">
        <v>0</v>
      </c>
      <c r="N1653" s="678">
        <v>3.7</v>
      </c>
      <c r="O1653" s="657">
        <v>0</v>
      </c>
      <c r="P1653" s="658">
        <v>0</v>
      </c>
      <c r="Q1653" s="658">
        <v>0</v>
      </c>
      <c r="R1653" s="658">
        <v>0</v>
      </c>
      <c r="S1653" s="658">
        <v>0</v>
      </c>
      <c r="T1653" s="658">
        <v>0</v>
      </c>
      <c r="U1653" s="658">
        <v>0</v>
      </c>
      <c r="V1653" s="658">
        <v>0</v>
      </c>
      <c r="W1653" s="658">
        <v>0</v>
      </c>
      <c r="X1653" s="658">
        <v>0</v>
      </c>
      <c r="Y1653" s="658">
        <v>0</v>
      </c>
      <c r="Z1653" s="659">
        <v>0</v>
      </c>
      <c r="AA1653" s="679">
        <v>16.803260780000002</v>
      </c>
      <c r="AB1653" s="677">
        <v>0</v>
      </c>
      <c r="AC1653" s="677">
        <v>0</v>
      </c>
      <c r="AD1653" s="658">
        <v>0</v>
      </c>
      <c r="AE1653" s="658">
        <v>0</v>
      </c>
      <c r="AF1653" s="658"/>
      <c r="AG1653" s="658"/>
      <c r="AH1653" s="658"/>
      <c r="AI1653" s="658"/>
      <c r="AJ1653" s="658"/>
      <c r="AK1653" s="658"/>
      <c r="AL1653" s="658"/>
      <c r="AM1653" s="658"/>
      <c r="AN1653" s="658">
        <v>0</v>
      </c>
      <c r="AO1653" s="658">
        <v>0</v>
      </c>
      <c r="AP1653" s="658">
        <v>0</v>
      </c>
      <c r="AQ1653" s="658">
        <v>0</v>
      </c>
      <c r="AR1653" s="658">
        <v>0</v>
      </c>
      <c r="AS1653" s="658">
        <v>3.7</v>
      </c>
      <c r="AT1653" s="658">
        <v>0</v>
      </c>
      <c r="AU1653" s="658">
        <v>3.7</v>
      </c>
      <c r="AV1653" s="676">
        <v>0</v>
      </c>
      <c r="AW1653" s="677">
        <v>0</v>
      </c>
      <c r="AX1653" s="677">
        <v>0</v>
      </c>
      <c r="AY1653" s="677">
        <v>0</v>
      </c>
      <c r="AZ1653" s="677">
        <v>0</v>
      </c>
      <c r="BA1653" s="677">
        <v>0</v>
      </c>
      <c r="BB1653" s="677">
        <v>0</v>
      </c>
      <c r="BC1653" s="677">
        <v>0</v>
      </c>
      <c r="BD1653" s="677">
        <v>16.803260780000002</v>
      </c>
      <c r="BE1653" s="678">
        <v>16.803260780000002</v>
      </c>
      <c r="BF1653" s="417"/>
      <c r="BG1653" s="408"/>
      <c r="BH1653" s="408"/>
      <c r="BI1653" s="408"/>
      <c r="BJ1653" s="408"/>
      <c r="BK1653" s="408"/>
    </row>
    <row r="1654" spans="1:63" s="390" customFormat="1" ht="12.75">
      <c r="A1654" s="410"/>
      <c r="B1654" s="360" t="s">
        <v>374</v>
      </c>
      <c r="C1654" s="676">
        <v>0</v>
      </c>
      <c r="D1654" s="677">
        <v>0</v>
      </c>
      <c r="E1654" s="677">
        <v>0</v>
      </c>
      <c r="F1654" s="677">
        <v>0</v>
      </c>
      <c r="G1654" s="677">
        <v>0</v>
      </c>
      <c r="H1654" s="677">
        <v>0</v>
      </c>
      <c r="I1654" s="677">
        <v>0</v>
      </c>
      <c r="J1654" s="677">
        <v>0</v>
      </c>
      <c r="K1654" s="677">
        <v>0</v>
      </c>
      <c r="L1654" s="677">
        <v>0</v>
      </c>
      <c r="M1654" s="677">
        <v>0</v>
      </c>
      <c r="N1654" s="678">
        <v>0</v>
      </c>
      <c r="O1654" s="657"/>
      <c r="P1654" s="658"/>
      <c r="Q1654" s="658"/>
      <c r="R1654" s="658"/>
      <c r="S1654" s="658"/>
      <c r="T1654" s="658"/>
      <c r="U1654" s="658"/>
      <c r="V1654" s="658"/>
      <c r="W1654" s="658"/>
      <c r="X1654" s="658"/>
      <c r="Y1654" s="658"/>
      <c r="Z1654" s="659"/>
      <c r="AA1654" s="679">
        <v>0</v>
      </c>
      <c r="AB1654" s="677">
        <v>0</v>
      </c>
      <c r="AC1654" s="677">
        <v>0</v>
      </c>
      <c r="AD1654" s="658">
        <v>0</v>
      </c>
      <c r="AE1654" s="658">
        <v>0</v>
      </c>
      <c r="AF1654" s="658"/>
      <c r="AG1654" s="658"/>
      <c r="AH1654" s="658"/>
      <c r="AI1654" s="658"/>
      <c r="AJ1654" s="658"/>
      <c r="AK1654" s="658"/>
      <c r="AL1654" s="658"/>
      <c r="AM1654" s="658"/>
      <c r="AN1654" s="658">
        <v>0</v>
      </c>
      <c r="AO1654" s="658">
        <v>0</v>
      </c>
      <c r="AP1654" s="658">
        <v>0</v>
      </c>
      <c r="AQ1654" s="658">
        <v>0</v>
      </c>
      <c r="AR1654" s="658">
        <v>0</v>
      </c>
      <c r="AS1654" s="658">
        <v>0</v>
      </c>
      <c r="AT1654" s="658">
        <v>0</v>
      </c>
      <c r="AU1654" s="658">
        <v>0</v>
      </c>
      <c r="AV1654" s="676"/>
      <c r="AW1654" s="677"/>
      <c r="AX1654" s="677"/>
      <c r="AY1654" s="677"/>
      <c r="AZ1654" s="677"/>
      <c r="BA1654" s="677"/>
      <c r="BB1654" s="677"/>
      <c r="BC1654" s="677"/>
      <c r="BD1654" s="677"/>
      <c r="BE1654" s="678">
        <v>0</v>
      </c>
      <c r="BF1654" s="417"/>
      <c r="BG1654" s="408"/>
      <c r="BH1654" s="408"/>
      <c r="BI1654" s="408"/>
      <c r="BJ1654" s="408"/>
      <c r="BK1654" s="408"/>
    </row>
    <row r="1655" spans="1:63" s="390" customFormat="1" ht="12.75">
      <c r="A1655" s="410"/>
      <c r="B1655" s="360" t="s">
        <v>375</v>
      </c>
      <c r="C1655" s="676">
        <v>0</v>
      </c>
      <c r="D1655" s="677">
        <v>0</v>
      </c>
      <c r="E1655" s="677">
        <v>0</v>
      </c>
      <c r="F1655" s="677">
        <v>0</v>
      </c>
      <c r="G1655" s="677">
        <v>0</v>
      </c>
      <c r="H1655" s="677">
        <v>0</v>
      </c>
      <c r="I1655" s="677">
        <v>0</v>
      </c>
      <c r="J1655" s="677">
        <v>0</v>
      </c>
      <c r="K1655" s="677">
        <v>0</v>
      </c>
      <c r="L1655" s="677">
        <v>0</v>
      </c>
      <c r="M1655" s="677">
        <v>0</v>
      </c>
      <c r="N1655" s="678">
        <v>0</v>
      </c>
      <c r="O1655" s="657"/>
      <c r="P1655" s="658"/>
      <c r="Q1655" s="658"/>
      <c r="R1655" s="658"/>
      <c r="S1655" s="658"/>
      <c r="T1655" s="658"/>
      <c r="U1655" s="658"/>
      <c r="V1655" s="658"/>
      <c r="W1655" s="658"/>
      <c r="X1655" s="658"/>
      <c r="Y1655" s="658"/>
      <c r="Z1655" s="659"/>
      <c r="AA1655" s="679">
        <v>0</v>
      </c>
      <c r="AB1655" s="677">
        <v>0</v>
      </c>
      <c r="AC1655" s="677">
        <v>0</v>
      </c>
      <c r="AD1655" s="658">
        <v>0</v>
      </c>
      <c r="AE1655" s="658">
        <v>0</v>
      </c>
      <c r="AF1655" s="658"/>
      <c r="AG1655" s="658"/>
      <c r="AH1655" s="658"/>
      <c r="AI1655" s="658"/>
      <c r="AJ1655" s="658"/>
      <c r="AK1655" s="658"/>
      <c r="AL1655" s="658"/>
      <c r="AM1655" s="658"/>
      <c r="AN1655" s="658">
        <v>0</v>
      </c>
      <c r="AO1655" s="658">
        <v>0</v>
      </c>
      <c r="AP1655" s="658">
        <v>0</v>
      </c>
      <c r="AQ1655" s="658">
        <v>0</v>
      </c>
      <c r="AR1655" s="658">
        <v>0</v>
      </c>
      <c r="AS1655" s="658">
        <v>0</v>
      </c>
      <c r="AT1655" s="658">
        <v>0</v>
      </c>
      <c r="AU1655" s="658">
        <v>0</v>
      </c>
      <c r="AV1655" s="676"/>
      <c r="AW1655" s="677"/>
      <c r="AX1655" s="677"/>
      <c r="AY1655" s="677"/>
      <c r="AZ1655" s="677"/>
      <c r="BA1655" s="677"/>
      <c r="BB1655" s="677"/>
      <c r="BC1655" s="677"/>
      <c r="BD1655" s="677"/>
      <c r="BE1655" s="678">
        <v>0</v>
      </c>
      <c r="BF1655" s="417"/>
      <c r="BG1655" s="408"/>
      <c r="BH1655" s="408"/>
      <c r="BI1655" s="408"/>
      <c r="BJ1655" s="408"/>
      <c r="BK1655" s="408"/>
    </row>
    <row r="1656" spans="1:63" s="390" customFormat="1" ht="12.75">
      <c r="A1656" s="410"/>
      <c r="B1656" s="360" t="s">
        <v>376</v>
      </c>
      <c r="C1656" s="676">
        <v>0</v>
      </c>
      <c r="D1656" s="677">
        <v>0</v>
      </c>
      <c r="E1656" s="677">
        <v>0</v>
      </c>
      <c r="F1656" s="677">
        <v>0</v>
      </c>
      <c r="G1656" s="677">
        <v>0</v>
      </c>
      <c r="H1656" s="677">
        <v>0</v>
      </c>
      <c r="I1656" s="677">
        <v>0</v>
      </c>
      <c r="J1656" s="677">
        <v>0</v>
      </c>
      <c r="K1656" s="677">
        <v>0</v>
      </c>
      <c r="L1656" s="677">
        <v>3.7</v>
      </c>
      <c r="M1656" s="677">
        <v>0</v>
      </c>
      <c r="N1656" s="678">
        <v>3.7</v>
      </c>
      <c r="O1656" s="657"/>
      <c r="P1656" s="658"/>
      <c r="Q1656" s="658"/>
      <c r="R1656" s="658"/>
      <c r="S1656" s="658"/>
      <c r="T1656" s="658"/>
      <c r="U1656" s="658"/>
      <c r="V1656" s="658"/>
      <c r="W1656" s="658"/>
      <c r="X1656" s="658"/>
      <c r="Y1656" s="658"/>
      <c r="Z1656" s="659"/>
      <c r="AA1656" s="679">
        <v>16.803260780000002</v>
      </c>
      <c r="AB1656" s="677">
        <v>0</v>
      </c>
      <c r="AC1656" s="677">
        <v>0</v>
      </c>
      <c r="AD1656" s="658">
        <v>0</v>
      </c>
      <c r="AE1656" s="658">
        <v>0</v>
      </c>
      <c r="AF1656" s="658"/>
      <c r="AG1656" s="658"/>
      <c r="AH1656" s="658"/>
      <c r="AI1656" s="658"/>
      <c r="AJ1656" s="658"/>
      <c r="AK1656" s="658"/>
      <c r="AL1656" s="658"/>
      <c r="AM1656" s="658"/>
      <c r="AN1656" s="658">
        <v>0</v>
      </c>
      <c r="AO1656" s="658">
        <v>0</v>
      </c>
      <c r="AP1656" s="658">
        <v>0</v>
      </c>
      <c r="AQ1656" s="658">
        <v>0</v>
      </c>
      <c r="AR1656" s="658">
        <v>0</v>
      </c>
      <c r="AS1656" s="658">
        <v>3.7</v>
      </c>
      <c r="AT1656" s="658">
        <v>0</v>
      </c>
      <c r="AU1656" s="658">
        <v>3.7</v>
      </c>
      <c r="AV1656" s="676"/>
      <c r="AW1656" s="677"/>
      <c r="AX1656" s="677"/>
      <c r="AY1656" s="677"/>
      <c r="AZ1656" s="677"/>
      <c r="BA1656" s="677"/>
      <c r="BB1656" s="677"/>
      <c r="BC1656" s="677"/>
      <c r="BD1656" s="677">
        <v>16.803260780000002</v>
      </c>
      <c r="BE1656" s="678">
        <v>16.803260780000002</v>
      </c>
      <c r="BF1656" s="417"/>
      <c r="BG1656" s="408"/>
      <c r="BH1656" s="408"/>
      <c r="BI1656" s="408"/>
      <c r="BJ1656" s="408"/>
      <c r="BK1656" s="408"/>
    </row>
    <row r="1657" spans="1:63" s="390" customFormat="1" ht="12.75">
      <c r="A1657" s="410"/>
      <c r="B1657" s="360" t="s">
        <v>377</v>
      </c>
      <c r="C1657" s="676">
        <v>0</v>
      </c>
      <c r="D1657" s="677">
        <v>0</v>
      </c>
      <c r="E1657" s="677">
        <v>0</v>
      </c>
      <c r="F1657" s="677">
        <v>0</v>
      </c>
      <c r="G1657" s="677">
        <v>0</v>
      </c>
      <c r="H1657" s="677">
        <v>0</v>
      </c>
      <c r="I1657" s="677">
        <v>0</v>
      </c>
      <c r="J1657" s="677">
        <v>0</v>
      </c>
      <c r="K1657" s="677">
        <v>0</v>
      </c>
      <c r="L1657" s="677">
        <v>0</v>
      </c>
      <c r="M1657" s="677">
        <v>0</v>
      </c>
      <c r="N1657" s="678">
        <v>0</v>
      </c>
      <c r="O1657" s="657"/>
      <c r="P1657" s="658"/>
      <c r="Q1657" s="658"/>
      <c r="R1657" s="658"/>
      <c r="S1657" s="658"/>
      <c r="T1657" s="658"/>
      <c r="U1657" s="658"/>
      <c r="V1657" s="658"/>
      <c r="W1657" s="658"/>
      <c r="X1657" s="658"/>
      <c r="Y1657" s="658"/>
      <c r="Z1657" s="659"/>
      <c r="AA1657" s="679">
        <v>0</v>
      </c>
      <c r="AB1657" s="677">
        <v>0</v>
      </c>
      <c r="AC1657" s="677">
        <v>0</v>
      </c>
      <c r="AD1657" s="658">
        <v>0</v>
      </c>
      <c r="AE1657" s="658">
        <v>0</v>
      </c>
      <c r="AF1657" s="658"/>
      <c r="AG1657" s="658"/>
      <c r="AH1657" s="658"/>
      <c r="AI1657" s="658"/>
      <c r="AJ1657" s="658"/>
      <c r="AK1657" s="658"/>
      <c r="AL1657" s="658"/>
      <c r="AM1657" s="658"/>
      <c r="AN1657" s="658">
        <v>0</v>
      </c>
      <c r="AO1657" s="658">
        <v>0</v>
      </c>
      <c r="AP1657" s="658">
        <v>0</v>
      </c>
      <c r="AQ1657" s="658">
        <v>0</v>
      </c>
      <c r="AR1657" s="658">
        <v>0</v>
      </c>
      <c r="AS1657" s="658">
        <v>0</v>
      </c>
      <c r="AT1657" s="658">
        <v>0</v>
      </c>
      <c r="AU1657" s="658">
        <v>0</v>
      </c>
      <c r="AV1657" s="676"/>
      <c r="AW1657" s="677"/>
      <c r="AX1657" s="677"/>
      <c r="AY1657" s="677"/>
      <c r="AZ1657" s="677"/>
      <c r="BA1657" s="677"/>
      <c r="BB1657" s="677"/>
      <c r="BC1657" s="677"/>
      <c r="BD1657" s="677"/>
      <c r="BE1657" s="678">
        <v>0</v>
      </c>
      <c r="BF1657" s="417"/>
      <c r="BG1657" s="408"/>
      <c r="BH1657" s="408"/>
      <c r="BI1657" s="408"/>
      <c r="BJ1657" s="408"/>
      <c r="BK1657" s="408"/>
    </row>
    <row r="1658" spans="1:63" s="390" customFormat="1" ht="12.75">
      <c r="A1658" s="410"/>
      <c r="B1658" s="360" t="s">
        <v>67</v>
      </c>
      <c r="C1658" s="676">
        <v>0</v>
      </c>
      <c r="D1658" s="677">
        <v>0</v>
      </c>
      <c r="E1658" s="677">
        <v>0</v>
      </c>
      <c r="F1658" s="677">
        <v>0</v>
      </c>
      <c r="G1658" s="677">
        <v>0</v>
      </c>
      <c r="H1658" s="677">
        <v>0</v>
      </c>
      <c r="I1658" s="677">
        <v>0</v>
      </c>
      <c r="J1658" s="677">
        <v>0</v>
      </c>
      <c r="K1658" s="677">
        <v>0</v>
      </c>
      <c r="L1658" s="677">
        <v>0</v>
      </c>
      <c r="M1658" s="677">
        <v>0</v>
      </c>
      <c r="N1658" s="678">
        <v>0</v>
      </c>
      <c r="O1658" s="657"/>
      <c r="P1658" s="658"/>
      <c r="Q1658" s="658"/>
      <c r="R1658" s="658"/>
      <c r="S1658" s="658"/>
      <c r="T1658" s="658"/>
      <c r="U1658" s="658"/>
      <c r="V1658" s="658"/>
      <c r="W1658" s="658"/>
      <c r="X1658" s="658"/>
      <c r="Y1658" s="658"/>
      <c r="Z1658" s="659"/>
      <c r="AA1658" s="679">
        <v>0</v>
      </c>
      <c r="AB1658" s="677">
        <v>0</v>
      </c>
      <c r="AC1658" s="677">
        <v>0</v>
      </c>
      <c r="AD1658" s="658"/>
      <c r="AE1658" s="658"/>
      <c r="AF1658" s="658"/>
      <c r="AG1658" s="658"/>
      <c r="AH1658" s="658"/>
      <c r="AI1658" s="658"/>
      <c r="AJ1658" s="658"/>
      <c r="AK1658" s="658"/>
      <c r="AL1658" s="658"/>
      <c r="AM1658" s="658"/>
      <c r="AN1658" s="658">
        <v>0</v>
      </c>
      <c r="AO1658" s="658">
        <v>0</v>
      </c>
      <c r="AP1658" s="658">
        <v>0</v>
      </c>
      <c r="AQ1658" s="658">
        <v>0</v>
      </c>
      <c r="AR1658" s="658">
        <v>0</v>
      </c>
      <c r="AS1658" s="658">
        <v>0</v>
      </c>
      <c r="AT1658" s="658">
        <v>0</v>
      </c>
      <c r="AU1658" s="658">
        <v>0</v>
      </c>
      <c r="AV1658" s="676"/>
      <c r="AW1658" s="677"/>
      <c r="AX1658" s="677"/>
      <c r="AY1658" s="677"/>
      <c r="AZ1658" s="677"/>
      <c r="BA1658" s="677"/>
      <c r="BB1658" s="677"/>
      <c r="BC1658" s="677"/>
      <c r="BD1658" s="677"/>
      <c r="BE1658" s="678">
        <v>0</v>
      </c>
      <c r="BF1658" s="417"/>
      <c r="BG1658" s="408"/>
      <c r="BH1658" s="408"/>
      <c r="BI1658" s="408"/>
      <c r="BJ1658" s="408"/>
      <c r="BK1658" s="408"/>
    </row>
    <row r="1659" spans="1:63" s="416" customFormat="1" ht="38.25">
      <c r="A1659" s="411">
        <v>68</v>
      </c>
      <c r="B1659" s="413" t="s">
        <v>149</v>
      </c>
      <c r="C1659" s="657">
        <v>0.32</v>
      </c>
      <c r="D1659" s="658">
        <v>0</v>
      </c>
      <c r="E1659" s="658">
        <v>9.69</v>
      </c>
      <c r="F1659" s="658">
        <v>1.89</v>
      </c>
      <c r="G1659" s="658">
        <v>6.5299999999999994</v>
      </c>
      <c r="H1659" s="658">
        <v>1.68</v>
      </c>
      <c r="I1659" s="658">
        <v>0</v>
      </c>
      <c r="J1659" s="658">
        <v>0</v>
      </c>
      <c r="K1659" s="658">
        <v>0</v>
      </c>
      <c r="L1659" s="658">
        <v>0</v>
      </c>
      <c r="M1659" s="658">
        <v>16.54</v>
      </c>
      <c r="N1659" s="659">
        <v>3.57</v>
      </c>
      <c r="O1659" s="689">
        <v>0</v>
      </c>
      <c r="P1659" s="690">
        <v>0</v>
      </c>
      <c r="Q1659" s="690">
        <v>0</v>
      </c>
      <c r="R1659" s="690">
        <v>0</v>
      </c>
      <c r="S1659" s="690">
        <v>0</v>
      </c>
      <c r="T1659" s="690">
        <v>0</v>
      </c>
      <c r="U1659" s="690">
        <v>0</v>
      </c>
      <c r="V1659" s="690">
        <v>0</v>
      </c>
      <c r="W1659" s="690">
        <v>0</v>
      </c>
      <c r="X1659" s="690">
        <v>0</v>
      </c>
      <c r="Y1659" s="690">
        <v>0</v>
      </c>
      <c r="Z1659" s="691">
        <v>0</v>
      </c>
      <c r="AA1659" s="674">
        <v>76.954031450000002</v>
      </c>
      <c r="AB1659" s="677">
        <v>0.32</v>
      </c>
      <c r="AC1659" s="677">
        <v>0</v>
      </c>
      <c r="AD1659" s="690">
        <v>9.6880000000000006</v>
      </c>
      <c r="AE1659" s="690">
        <v>1.8900000000000001</v>
      </c>
      <c r="AF1659" s="690"/>
      <c r="AG1659" s="690"/>
      <c r="AH1659" s="690">
        <v>0.66</v>
      </c>
      <c r="AI1659" s="690">
        <v>0</v>
      </c>
      <c r="AJ1659" s="690">
        <v>0.19800000000000001</v>
      </c>
      <c r="AK1659" s="690">
        <v>0</v>
      </c>
      <c r="AL1659" s="690">
        <v>8.83</v>
      </c>
      <c r="AM1659" s="690">
        <v>1.8900000000000001</v>
      </c>
      <c r="AN1659" s="690">
        <v>6.5299999999999994</v>
      </c>
      <c r="AO1659" s="690">
        <v>1.68</v>
      </c>
      <c r="AP1659" s="690">
        <v>0</v>
      </c>
      <c r="AQ1659" s="690">
        <v>0</v>
      </c>
      <c r="AR1659" s="690">
        <v>0</v>
      </c>
      <c r="AS1659" s="690">
        <v>0</v>
      </c>
      <c r="AT1659" s="690">
        <v>16.54</v>
      </c>
      <c r="AU1659" s="690">
        <v>3.57</v>
      </c>
      <c r="AV1659" s="657">
        <v>1.07816183</v>
      </c>
      <c r="AW1659" s="658">
        <v>46.963608429999994</v>
      </c>
      <c r="AX1659" s="658">
        <v>0</v>
      </c>
      <c r="AY1659" s="658">
        <v>0.73096582999999993</v>
      </c>
      <c r="AZ1659" s="658">
        <v>1.04571456</v>
      </c>
      <c r="BA1659" s="658">
        <v>45.186928039999998</v>
      </c>
      <c r="BB1659" s="658">
        <v>28.912261190000002</v>
      </c>
      <c r="BC1659" s="658">
        <v>0</v>
      </c>
      <c r="BD1659" s="658">
        <v>0</v>
      </c>
      <c r="BE1659" s="673">
        <v>76.954031450000002</v>
      </c>
      <c r="BF1659" s="417"/>
    </row>
    <row r="1660" spans="1:63" s="390" customFormat="1" ht="12.75">
      <c r="A1660" s="410"/>
      <c r="B1660" s="360" t="s">
        <v>361</v>
      </c>
      <c r="C1660" s="676">
        <v>0.32</v>
      </c>
      <c r="D1660" s="677">
        <v>0</v>
      </c>
      <c r="E1660" s="677">
        <v>9.69</v>
      </c>
      <c r="F1660" s="677">
        <v>1.89</v>
      </c>
      <c r="G1660" s="677">
        <v>6.5299999999999994</v>
      </c>
      <c r="H1660" s="677">
        <v>1.68</v>
      </c>
      <c r="I1660" s="677">
        <v>0</v>
      </c>
      <c r="J1660" s="677">
        <v>0</v>
      </c>
      <c r="K1660" s="677">
        <v>0</v>
      </c>
      <c r="L1660" s="677">
        <v>0</v>
      </c>
      <c r="M1660" s="677">
        <v>16.54</v>
      </c>
      <c r="N1660" s="678">
        <v>3.57</v>
      </c>
      <c r="O1660" s="657">
        <v>0</v>
      </c>
      <c r="P1660" s="658">
        <v>0</v>
      </c>
      <c r="Q1660" s="658">
        <v>0</v>
      </c>
      <c r="R1660" s="658">
        <v>0</v>
      </c>
      <c r="S1660" s="658">
        <v>0</v>
      </c>
      <c r="T1660" s="658">
        <v>0</v>
      </c>
      <c r="U1660" s="658">
        <v>0</v>
      </c>
      <c r="V1660" s="658">
        <v>0</v>
      </c>
      <c r="W1660" s="658">
        <v>0</v>
      </c>
      <c r="X1660" s="658">
        <v>0</v>
      </c>
      <c r="Y1660" s="658">
        <v>0</v>
      </c>
      <c r="Z1660" s="659">
        <v>0</v>
      </c>
      <c r="AA1660" s="679">
        <v>76.954031450000002</v>
      </c>
      <c r="AB1660" s="677">
        <v>0.32</v>
      </c>
      <c r="AC1660" s="677">
        <v>0</v>
      </c>
      <c r="AD1660" s="658">
        <v>9.6880000000000006</v>
      </c>
      <c r="AE1660" s="658">
        <v>1.8900000000000001</v>
      </c>
      <c r="AF1660" s="658"/>
      <c r="AG1660" s="658"/>
      <c r="AH1660" s="658">
        <v>0.66</v>
      </c>
      <c r="AI1660" s="658">
        <v>0</v>
      </c>
      <c r="AJ1660" s="658">
        <v>0.19800000000000001</v>
      </c>
      <c r="AK1660" s="658">
        <v>0</v>
      </c>
      <c r="AL1660" s="658">
        <v>8.83</v>
      </c>
      <c r="AM1660" s="658">
        <v>1.8900000000000001</v>
      </c>
      <c r="AN1660" s="658">
        <v>6.5299999999999994</v>
      </c>
      <c r="AO1660" s="658">
        <v>1.68</v>
      </c>
      <c r="AP1660" s="658">
        <v>0</v>
      </c>
      <c r="AQ1660" s="658">
        <v>0</v>
      </c>
      <c r="AR1660" s="658">
        <v>0</v>
      </c>
      <c r="AS1660" s="658">
        <v>0</v>
      </c>
      <c r="AT1660" s="658">
        <v>16.54</v>
      </c>
      <c r="AU1660" s="658">
        <v>3.57</v>
      </c>
      <c r="AV1660" s="676">
        <v>1.07816183</v>
      </c>
      <c r="AW1660" s="677">
        <v>46.963608429999994</v>
      </c>
      <c r="AX1660" s="677">
        <v>0</v>
      </c>
      <c r="AY1660" s="677">
        <v>0.73096582999999993</v>
      </c>
      <c r="AZ1660" s="677">
        <v>1.04571456</v>
      </c>
      <c r="BA1660" s="677">
        <v>45.186928039999998</v>
      </c>
      <c r="BB1660" s="677">
        <v>28.912261190000002</v>
      </c>
      <c r="BC1660" s="677">
        <v>0</v>
      </c>
      <c r="BD1660" s="677">
        <v>0</v>
      </c>
      <c r="BE1660" s="678">
        <v>76.954031450000002</v>
      </c>
      <c r="BF1660" s="417"/>
      <c r="BG1660" s="408"/>
      <c r="BH1660" s="408"/>
      <c r="BI1660" s="408"/>
      <c r="BJ1660" s="408"/>
      <c r="BK1660" s="408"/>
    </row>
    <row r="1661" spans="1:63" s="390" customFormat="1" ht="12.75">
      <c r="A1661" s="410"/>
      <c r="B1661" s="360" t="s">
        <v>362</v>
      </c>
      <c r="C1661" s="676">
        <v>0.32</v>
      </c>
      <c r="D1661" s="677">
        <v>0</v>
      </c>
      <c r="E1661" s="677">
        <v>9.69</v>
      </c>
      <c r="F1661" s="677">
        <v>0</v>
      </c>
      <c r="G1661" s="677">
        <v>6.5299999999999994</v>
      </c>
      <c r="H1661" s="677">
        <v>0</v>
      </c>
      <c r="I1661" s="677">
        <v>0</v>
      </c>
      <c r="J1661" s="677">
        <v>0</v>
      </c>
      <c r="K1661" s="677">
        <v>0</v>
      </c>
      <c r="L1661" s="677">
        <v>0</v>
      </c>
      <c r="M1661" s="677">
        <v>16.54</v>
      </c>
      <c r="N1661" s="678">
        <v>0</v>
      </c>
      <c r="O1661" s="657">
        <v>0</v>
      </c>
      <c r="P1661" s="658">
        <v>0</v>
      </c>
      <c r="Q1661" s="658">
        <v>0</v>
      </c>
      <c r="R1661" s="658">
        <v>0</v>
      </c>
      <c r="S1661" s="658">
        <v>0</v>
      </c>
      <c r="T1661" s="658">
        <v>0</v>
      </c>
      <c r="U1661" s="658">
        <v>0</v>
      </c>
      <c r="V1661" s="658">
        <v>0</v>
      </c>
      <c r="W1661" s="658">
        <v>0</v>
      </c>
      <c r="X1661" s="658">
        <v>0</v>
      </c>
      <c r="Y1661" s="658">
        <v>0</v>
      </c>
      <c r="Z1661" s="659">
        <v>0</v>
      </c>
      <c r="AA1661" s="679">
        <v>37.135679429999996</v>
      </c>
      <c r="AB1661" s="677">
        <v>0.32</v>
      </c>
      <c r="AC1661" s="677">
        <v>0</v>
      </c>
      <c r="AD1661" s="658">
        <v>9.6880000000000006</v>
      </c>
      <c r="AE1661" s="658">
        <v>0</v>
      </c>
      <c r="AF1661" s="658"/>
      <c r="AG1661" s="658"/>
      <c r="AH1661" s="658">
        <v>0.66</v>
      </c>
      <c r="AI1661" s="658">
        <v>0</v>
      </c>
      <c r="AJ1661" s="658">
        <v>0.19800000000000001</v>
      </c>
      <c r="AK1661" s="658">
        <v>0</v>
      </c>
      <c r="AL1661" s="658">
        <v>8.83</v>
      </c>
      <c r="AM1661" s="658">
        <v>0</v>
      </c>
      <c r="AN1661" s="658">
        <v>6.5299999999999994</v>
      </c>
      <c r="AO1661" s="658">
        <v>0</v>
      </c>
      <c r="AP1661" s="658">
        <v>0</v>
      </c>
      <c r="AQ1661" s="658">
        <v>0</v>
      </c>
      <c r="AR1661" s="658">
        <v>0</v>
      </c>
      <c r="AS1661" s="658">
        <v>0</v>
      </c>
      <c r="AT1661" s="658">
        <v>16.54</v>
      </c>
      <c r="AU1661" s="658">
        <v>0</v>
      </c>
      <c r="AV1661" s="676">
        <v>1.07816183</v>
      </c>
      <c r="AW1661" s="677">
        <v>20.412071059999999</v>
      </c>
      <c r="AX1661" s="677">
        <v>0</v>
      </c>
      <c r="AY1661" s="677">
        <v>0.73096582999999993</v>
      </c>
      <c r="AZ1661" s="677">
        <v>1.04571456</v>
      </c>
      <c r="BA1661" s="677">
        <v>18.63539067</v>
      </c>
      <c r="BB1661" s="677">
        <v>15.64544654</v>
      </c>
      <c r="BC1661" s="677">
        <v>0</v>
      </c>
      <c r="BD1661" s="677">
        <v>0</v>
      </c>
      <c r="BE1661" s="678">
        <v>37.135679429999996</v>
      </c>
      <c r="BF1661" s="417"/>
      <c r="BG1661" s="408"/>
      <c r="BH1661" s="408"/>
      <c r="BI1661" s="408"/>
      <c r="BJ1661" s="408"/>
      <c r="BK1661" s="408"/>
    </row>
    <row r="1662" spans="1:63" s="412" customFormat="1" ht="12.75">
      <c r="A1662" s="410"/>
      <c r="B1662" s="360" t="s">
        <v>363</v>
      </c>
      <c r="C1662" s="676">
        <v>0</v>
      </c>
      <c r="D1662" s="677">
        <v>0</v>
      </c>
      <c r="E1662" s="677">
        <v>0.66</v>
      </c>
      <c r="F1662" s="677">
        <v>0</v>
      </c>
      <c r="G1662" s="677">
        <v>4.25</v>
      </c>
      <c r="H1662" s="677">
        <v>0</v>
      </c>
      <c r="I1662" s="677">
        <v>0</v>
      </c>
      <c r="J1662" s="677">
        <v>0</v>
      </c>
      <c r="K1662" s="677">
        <v>0</v>
      </c>
      <c r="L1662" s="677">
        <v>0</v>
      </c>
      <c r="M1662" s="677">
        <v>4.91</v>
      </c>
      <c r="N1662" s="678">
        <v>0</v>
      </c>
      <c r="O1662" s="657">
        <v>0</v>
      </c>
      <c r="P1662" s="658">
        <v>0</v>
      </c>
      <c r="Q1662" s="658">
        <v>0</v>
      </c>
      <c r="R1662" s="658">
        <v>0</v>
      </c>
      <c r="S1662" s="658">
        <v>0</v>
      </c>
      <c r="T1662" s="658">
        <v>0</v>
      </c>
      <c r="U1662" s="658">
        <v>0</v>
      </c>
      <c r="V1662" s="658">
        <v>0</v>
      </c>
      <c r="W1662" s="658">
        <v>0</v>
      </c>
      <c r="X1662" s="658">
        <v>0</v>
      </c>
      <c r="Y1662" s="658">
        <v>0</v>
      </c>
      <c r="Z1662" s="659">
        <v>0</v>
      </c>
      <c r="AA1662" s="679">
        <v>8.0958062700000006</v>
      </c>
      <c r="AB1662" s="677">
        <v>0</v>
      </c>
      <c r="AC1662" s="677">
        <v>0</v>
      </c>
      <c r="AD1662" s="658">
        <v>0.66</v>
      </c>
      <c r="AE1662" s="658">
        <v>0</v>
      </c>
      <c r="AF1662" s="658"/>
      <c r="AG1662" s="658"/>
      <c r="AH1662" s="658">
        <v>0.66</v>
      </c>
      <c r="AI1662" s="658">
        <v>0</v>
      </c>
      <c r="AJ1662" s="658">
        <v>0</v>
      </c>
      <c r="AK1662" s="658">
        <v>0</v>
      </c>
      <c r="AL1662" s="658">
        <v>0</v>
      </c>
      <c r="AM1662" s="658">
        <v>0</v>
      </c>
      <c r="AN1662" s="658">
        <v>4.25</v>
      </c>
      <c r="AO1662" s="658">
        <v>0</v>
      </c>
      <c r="AP1662" s="658">
        <v>0</v>
      </c>
      <c r="AQ1662" s="658">
        <v>0</v>
      </c>
      <c r="AR1662" s="658">
        <v>0</v>
      </c>
      <c r="AS1662" s="658">
        <v>0</v>
      </c>
      <c r="AT1662" s="658">
        <v>4.91</v>
      </c>
      <c r="AU1662" s="658">
        <v>0</v>
      </c>
      <c r="AV1662" s="676">
        <v>0</v>
      </c>
      <c r="AW1662" s="677">
        <v>0.73096582999999993</v>
      </c>
      <c r="AX1662" s="677">
        <v>0</v>
      </c>
      <c r="AY1662" s="677">
        <v>0.73096582999999993</v>
      </c>
      <c r="AZ1662" s="677">
        <v>0</v>
      </c>
      <c r="BA1662" s="677">
        <v>0</v>
      </c>
      <c r="BB1662" s="677">
        <v>7.36484044</v>
      </c>
      <c r="BC1662" s="677">
        <v>0</v>
      </c>
      <c r="BD1662" s="677">
        <v>0</v>
      </c>
      <c r="BE1662" s="678">
        <v>8.0958062700000006</v>
      </c>
      <c r="BF1662" s="417"/>
      <c r="BG1662" s="408"/>
      <c r="BH1662" s="408"/>
      <c r="BI1662" s="408"/>
      <c r="BJ1662" s="408"/>
      <c r="BK1662" s="408"/>
    </row>
    <row r="1663" spans="1:63" s="390" customFormat="1" ht="12.75">
      <c r="A1663" s="410"/>
      <c r="B1663" s="360" t="s">
        <v>364</v>
      </c>
      <c r="C1663" s="676">
        <v>0</v>
      </c>
      <c r="D1663" s="677">
        <v>0</v>
      </c>
      <c r="E1663" s="677">
        <v>0</v>
      </c>
      <c r="F1663" s="677">
        <v>0</v>
      </c>
      <c r="G1663" s="677">
        <v>0</v>
      </c>
      <c r="H1663" s="677">
        <v>0</v>
      </c>
      <c r="I1663" s="677">
        <v>0</v>
      </c>
      <c r="J1663" s="677">
        <v>0</v>
      </c>
      <c r="K1663" s="677">
        <v>0</v>
      </c>
      <c r="L1663" s="677">
        <v>0</v>
      </c>
      <c r="M1663" s="677">
        <v>0</v>
      </c>
      <c r="N1663" s="678">
        <v>0</v>
      </c>
      <c r="O1663" s="657"/>
      <c r="P1663" s="658"/>
      <c r="Q1663" s="658"/>
      <c r="R1663" s="658"/>
      <c r="S1663" s="658"/>
      <c r="T1663" s="658"/>
      <c r="U1663" s="658"/>
      <c r="V1663" s="658"/>
      <c r="W1663" s="658"/>
      <c r="X1663" s="658"/>
      <c r="Y1663" s="658"/>
      <c r="Z1663" s="659"/>
      <c r="AA1663" s="679">
        <v>0</v>
      </c>
      <c r="AB1663" s="677">
        <v>0</v>
      </c>
      <c r="AC1663" s="677">
        <v>0</v>
      </c>
      <c r="AD1663" s="658">
        <v>0</v>
      </c>
      <c r="AE1663" s="658">
        <v>0</v>
      </c>
      <c r="AF1663" s="658"/>
      <c r="AG1663" s="658"/>
      <c r="AH1663" s="658">
        <v>0</v>
      </c>
      <c r="AI1663" s="658">
        <v>0</v>
      </c>
      <c r="AJ1663" s="658">
        <v>0</v>
      </c>
      <c r="AK1663" s="658">
        <v>0</v>
      </c>
      <c r="AL1663" s="658">
        <v>0</v>
      </c>
      <c r="AM1663" s="658">
        <v>0</v>
      </c>
      <c r="AN1663" s="658">
        <v>0</v>
      </c>
      <c r="AO1663" s="658">
        <v>0</v>
      </c>
      <c r="AP1663" s="658">
        <v>0</v>
      </c>
      <c r="AQ1663" s="658">
        <v>0</v>
      </c>
      <c r="AR1663" s="658">
        <v>0</v>
      </c>
      <c r="AS1663" s="658">
        <v>0</v>
      </c>
      <c r="AT1663" s="658">
        <v>0</v>
      </c>
      <c r="AU1663" s="658">
        <v>0</v>
      </c>
      <c r="AV1663" s="676"/>
      <c r="AW1663" s="677">
        <v>0</v>
      </c>
      <c r="AX1663" s="677"/>
      <c r="AY1663" s="677"/>
      <c r="AZ1663" s="677"/>
      <c r="BA1663" s="677"/>
      <c r="BB1663" s="677"/>
      <c r="BC1663" s="677"/>
      <c r="BD1663" s="677"/>
      <c r="BE1663" s="678">
        <v>0</v>
      </c>
      <c r="BF1663" s="417"/>
      <c r="BG1663" s="408"/>
      <c r="BH1663" s="408"/>
      <c r="BI1663" s="408"/>
      <c r="BJ1663" s="408"/>
      <c r="BK1663" s="408"/>
    </row>
    <row r="1664" spans="1:63" s="390" customFormat="1" ht="12.75">
      <c r="A1664" s="410"/>
      <c r="B1664" s="360" t="s">
        <v>365</v>
      </c>
      <c r="C1664" s="676">
        <v>0</v>
      </c>
      <c r="D1664" s="677">
        <v>0</v>
      </c>
      <c r="E1664" s="677">
        <v>0</v>
      </c>
      <c r="F1664" s="677">
        <v>0</v>
      </c>
      <c r="G1664" s="677">
        <v>0</v>
      </c>
      <c r="H1664" s="677">
        <v>0</v>
      </c>
      <c r="I1664" s="677">
        <v>0</v>
      </c>
      <c r="J1664" s="677">
        <v>0</v>
      </c>
      <c r="K1664" s="677">
        <v>0</v>
      </c>
      <c r="L1664" s="677">
        <v>0</v>
      </c>
      <c r="M1664" s="677">
        <v>0</v>
      </c>
      <c r="N1664" s="678">
        <v>0</v>
      </c>
      <c r="O1664" s="657"/>
      <c r="P1664" s="658"/>
      <c r="Q1664" s="658"/>
      <c r="R1664" s="658"/>
      <c r="S1664" s="658"/>
      <c r="T1664" s="658"/>
      <c r="U1664" s="658"/>
      <c r="V1664" s="658"/>
      <c r="W1664" s="658"/>
      <c r="X1664" s="658"/>
      <c r="Y1664" s="658"/>
      <c r="Z1664" s="659"/>
      <c r="AA1664" s="679">
        <v>0</v>
      </c>
      <c r="AB1664" s="677">
        <v>0</v>
      </c>
      <c r="AC1664" s="677">
        <v>0</v>
      </c>
      <c r="AD1664" s="658">
        <v>0</v>
      </c>
      <c r="AE1664" s="658">
        <v>0</v>
      </c>
      <c r="AF1664" s="658"/>
      <c r="AG1664" s="658"/>
      <c r="AH1664" s="658">
        <v>0</v>
      </c>
      <c r="AI1664" s="658">
        <v>0</v>
      </c>
      <c r="AJ1664" s="658">
        <v>0</v>
      </c>
      <c r="AK1664" s="658">
        <v>0</v>
      </c>
      <c r="AL1664" s="658">
        <v>0</v>
      </c>
      <c r="AM1664" s="658">
        <v>0</v>
      </c>
      <c r="AN1664" s="658">
        <v>0</v>
      </c>
      <c r="AO1664" s="658">
        <v>0</v>
      </c>
      <c r="AP1664" s="658">
        <v>0</v>
      </c>
      <c r="AQ1664" s="658">
        <v>0</v>
      </c>
      <c r="AR1664" s="658">
        <v>0</v>
      </c>
      <c r="AS1664" s="658">
        <v>0</v>
      </c>
      <c r="AT1664" s="658">
        <v>0</v>
      </c>
      <c r="AU1664" s="658">
        <v>0</v>
      </c>
      <c r="AV1664" s="676"/>
      <c r="AW1664" s="677">
        <v>0</v>
      </c>
      <c r="AX1664" s="677"/>
      <c r="AY1664" s="677"/>
      <c r="AZ1664" s="677"/>
      <c r="BA1664" s="677"/>
      <c r="BB1664" s="677"/>
      <c r="BC1664" s="677"/>
      <c r="BD1664" s="677"/>
      <c r="BE1664" s="678">
        <v>0</v>
      </c>
      <c r="BF1664" s="417"/>
      <c r="BG1664" s="408"/>
      <c r="BH1664" s="408"/>
      <c r="BI1664" s="408"/>
      <c r="BJ1664" s="408"/>
      <c r="BK1664" s="408"/>
    </row>
    <row r="1665" spans="1:63" s="390" customFormat="1" ht="12.75">
      <c r="A1665" s="410"/>
      <c r="B1665" s="360" t="s">
        <v>366</v>
      </c>
      <c r="C1665" s="676">
        <v>0</v>
      </c>
      <c r="D1665" s="677">
        <v>0</v>
      </c>
      <c r="E1665" s="677">
        <v>0</v>
      </c>
      <c r="F1665" s="677">
        <v>0</v>
      </c>
      <c r="G1665" s="677">
        <v>2.91</v>
      </c>
      <c r="H1665" s="677">
        <v>0</v>
      </c>
      <c r="I1665" s="677">
        <v>0</v>
      </c>
      <c r="J1665" s="677">
        <v>0</v>
      </c>
      <c r="K1665" s="677">
        <v>0</v>
      </c>
      <c r="L1665" s="677">
        <v>0</v>
      </c>
      <c r="M1665" s="677">
        <v>2.91</v>
      </c>
      <c r="N1665" s="678">
        <v>0</v>
      </c>
      <c r="O1665" s="657"/>
      <c r="P1665" s="658"/>
      <c r="Q1665" s="658"/>
      <c r="R1665" s="658"/>
      <c r="S1665" s="658"/>
      <c r="T1665" s="658"/>
      <c r="U1665" s="658"/>
      <c r="V1665" s="658"/>
      <c r="W1665" s="658"/>
      <c r="X1665" s="658"/>
      <c r="Y1665" s="658"/>
      <c r="Z1665" s="659"/>
      <c r="AA1665" s="679">
        <v>2.7569933500000001</v>
      </c>
      <c r="AB1665" s="677">
        <v>0</v>
      </c>
      <c r="AC1665" s="677">
        <v>0</v>
      </c>
      <c r="AD1665" s="658">
        <v>0</v>
      </c>
      <c r="AE1665" s="658">
        <v>0</v>
      </c>
      <c r="AF1665" s="658"/>
      <c r="AG1665" s="658"/>
      <c r="AH1665" s="658">
        <v>0</v>
      </c>
      <c r="AI1665" s="658">
        <v>0</v>
      </c>
      <c r="AJ1665" s="658"/>
      <c r="AK1665" s="658">
        <v>0</v>
      </c>
      <c r="AL1665" s="658"/>
      <c r="AM1665" s="658">
        <v>0</v>
      </c>
      <c r="AN1665" s="658">
        <v>2.91</v>
      </c>
      <c r="AO1665" s="658">
        <v>0</v>
      </c>
      <c r="AP1665" s="658">
        <v>0</v>
      </c>
      <c r="AQ1665" s="658">
        <v>0</v>
      </c>
      <c r="AR1665" s="658">
        <v>0</v>
      </c>
      <c r="AS1665" s="658">
        <v>0</v>
      </c>
      <c r="AT1665" s="658">
        <v>2.91</v>
      </c>
      <c r="AU1665" s="658">
        <v>0</v>
      </c>
      <c r="AV1665" s="676"/>
      <c r="AW1665" s="677">
        <v>0</v>
      </c>
      <c r="AX1665" s="677"/>
      <c r="AY1665" s="677"/>
      <c r="AZ1665" s="677"/>
      <c r="BA1665" s="677"/>
      <c r="BB1665" s="677">
        <v>2.7569933500000001</v>
      </c>
      <c r="BC1665" s="677"/>
      <c r="BD1665" s="677"/>
      <c r="BE1665" s="678">
        <v>2.7569933500000001</v>
      </c>
      <c r="BF1665" s="417"/>
      <c r="BG1665" s="408"/>
      <c r="BH1665" s="408"/>
      <c r="BI1665" s="408"/>
      <c r="BJ1665" s="408"/>
      <c r="BK1665" s="408"/>
    </row>
    <row r="1666" spans="1:63" s="390" customFormat="1" ht="12.75">
      <c r="A1666" s="410"/>
      <c r="B1666" s="360" t="s">
        <v>367</v>
      </c>
      <c r="C1666" s="676">
        <v>0</v>
      </c>
      <c r="D1666" s="677">
        <v>0</v>
      </c>
      <c r="E1666" s="677">
        <v>0.66</v>
      </c>
      <c r="F1666" s="677">
        <v>0</v>
      </c>
      <c r="G1666" s="677">
        <v>1.34</v>
      </c>
      <c r="H1666" s="677">
        <v>0</v>
      </c>
      <c r="I1666" s="677">
        <v>0</v>
      </c>
      <c r="J1666" s="677">
        <v>0</v>
      </c>
      <c r="K1666" s="677">
        <v>0</v>
      </c>
      <c r="L1666" s="677">
        <v>0</v>
      </c>
      <c r="M1666" s="677">
        <v>2</v>
      </c>
      <c r="N1666" s="678">
        <v>0</v>
      </c>
      <c r="O1666" s="657"/>
      <c r="P1666" s="658"/>
      <c r="Q1666" s="658"/>
      <c r="R1666" s="658"/>
      <c r="S1666" s="658"/>
      <c r="T1666" s="658"/>
      <c r="U1666" s="658"/>
      <c r="V1666" s="658"/>
      <c r="W1666" s="658"/>
      <c r="X1666" s="658"/>
      <c r="Y1666" s="658"/>
      <c r="Z1666" s="659"/>
      <c r="AA1666" s="679">
        <v>5.3388129199999996</v>
      </c>
      <c r="AB1666" s="677">
        <v>0</v>
      </c>
      <c r="AC1666" s="677">
        <v>0</v>
      </c>
      <c r="AD1666" s="658">
        <v>0.66</v>
      </c>
      <c r="AE1666" s="658">
        <v>0</v>
      </c>
      <c r="AF1666" s="658"/>
      <c r="AG1666" s="658"/>
      <c r="AH1666" s="658">
        <v>0.66</v>
      </c>
      <c r="AI1666" s="658">
        <v>0</v>
      </c>
      <c r="AJ1666" s="658"/>
      <c r="AK1666" s="658">
        <v>0</v>
      </c>
      <c r="AL1666" s="658"/>
      <c r="AM1666" s="658">
        <v>0</v>
      </c>
      <c r="AN1666" s="658">
        <v>1.34</v>
      </c>
      <c r="AO1666" s="658">
        <v>0</v>
      </c>
      <c r="AP1666" s="658">
        <v>0</v>
      </c>
      <c r="AQ1666" s="658">
        <v>0</v>
      </c>
      <c r="AR1666" s="658">
        <v>0</v>
      </c>
      <c r="AS1666" s="658">
        <v>0</v>
      </c>
      <c r="AT1666" s="658">
        <v>2</v>
      </c>
      <c r="AU1666" s="658">
        <v>0</v>
      </c>
      <c r="AV1666" s="676"/>
      <c r="AW1666" s="677">
        <v>0.73096582999999993</v>
      </c>
      <c r="AX1666" s="677"/>
      <c r="AY1666" s="677">
        <v>0.73096582999999993</v>
      </c>
      <c r="AZ1666" s="677"/>
      <c r="BA1666" s="677"/>
      <c r="BB1666" s="677">
        <v>4.6078470899999999</v>
      </c>
      <c r="BC1666" s="677"/>
      <c r="BD1666" s="677"/>
      <c r="BE1666" s="678">
        <v>5.3388129199999996</v>
      </c>
      <c r="BF1666" s="417"/>
      <c r="BG1666" s="408"/>
      <c r="BH1666" s="408"/>
      <c r="BI1666" s="408"/>
      <c r="BJ1666" s="408"/>
      <c r="BK1666" s="408"/>
    </row>
    <row r="1667" spans="1:63" s="412" customFormat="1" ht="12.75">
      <c r="A1667" s="410"/>
      <c r="B1667" s="360" t="s">
        <v>368</v>
      </c>
      <c r="C1667" s="676">
        <v>0.32</v>
      </c>
      <c r="D1667" s="677">
        <v>0</v>
      </c>
      <c r="E1667" s="677">
        <v>9.0299999999999994</v>
      </c>
      <c r="F1667" s="677">
        <v>0</v>
      </c>
      <c r="G1667" s="677">
        <v>2.2799999999999998</v>
      </c>
      <c r="H1667" s="677">
        <v>0</v>
      </c>
      <c r="I1667" s="677">
        <v>0</v>
      </c>
      <c r="J1667" s="677">
        <v>0</v>
      </c>
      <c r="K1667" s="677">
        <v>0</v>
      </c>
      <c r="L1667" s="677">
        <v>0</v>
      </c>
      <c r="M1667" s="677">
        <v>11.63</v>
      </c>
      <c r="N1667" s="678">
        <v>0</v>
      </c>
      <c r="O1667" s="657">
        <v>0</v>
      </c>
      <c r="P1667" s="658">
        <v>0</v>
      </c>
      <c r="Q1667" s="658">
        <v>0</v>
      </c>
      <c r="R1667" s="658">
        <v>0</v>
      </c>
      <c r="S1667" s="658">
        <v>0</v>
      </c>
      <c r="T1667" s="658">
        <v>0</v>
      </c>
      <c r="U1667" s="658">
        <v>0</v>
      </c>
      <c r="V1667" s="658">
        <v>0</v>
      </c>
      <c r="W1667" s="658">
        <v>0</v>
      </c>
      <c r="X1667" s="658">
        <v>0</v>
      </c>
      <c r="Y1667" s="658">
        <v>0</v>
      </c>
      <c r="Z1667" s="659">
        <v>0</v>
      </c>
      <c r="AA1667" s="679">
        <v>29.039873159999999</v>
      </c>
      <c r="AB1667" s="677">
        <v>0.32</v>
      </c>
      <c r="AC1667" s="677">
        <v>0</v>
      </c>
      <c r="AD1667" s="658">
        <v>9.0280000000000005</v>
      </c>
      <c r="AE1667" s="658">
        <v>0</v>
      </c>
      <c r="AF1667" s="658"/>
      <c r="AG1667" s="658"/>
      <c r="AH1667" s="658">
        <v>0</v>
      </c>
      <c r="AI1667" s="658">
        <v>0</v>
      </c>
      <c r="AJ1667" s="658">
        <v>0.19800000000000001</v>
      </c>
      <c r="AK1667" s="658">
        <v>0</v>
      </c>
      <c r="AL1667" s="658">
        <v>8.83</v>
      </c>
      <c r="AM1667" s="658">
        <v>0</v>
      </c>
      <c r="AN1667" s="658">
        <v>2.2799999999999998</v>
      </c>
      <c r="AO1667" s="658">
        <v>0</v>
      </c>
      <c r="AP1667" s="658">
        <v>0</v>
      </c>
      <c r="AQ1667" s="658">
        <v>0</v>
      </c>
      <c r="AR1667" s="658">
        <v>0</v>
      </c>
      <c r="AS1667" s="658">
        <v>0</v>
      </c>
      <c r="AT1667" s="658">
        <v>11.63</v>
      </c>
      <c r="AU1667" s="658">
        <v>0</v>
      </c>
      <c r="AV1667" s="676">
        <v>1.07816183</v>
      </c>
      <c r="AW1667" s="677">
        <v>19.68110523</v>
      </c>
      <c r="AX1667" s="677">
        <v>0</v>
      </c>
      <c r="AY1667" s="677">
        <v>0</v>
      </c>
      <c r="AZ1667" s="677">
        <v>1.04571456</v>
      </c>
      <c r="BA1667" s="677">
        <v>18.63539067</v>
      </c>
      <c r="BB1667" s="677">
        <v>8.2806061</v>
      </c>
      <c r="BC1667" s="677">
        <v>0</v>
      </c>
      <c r="BD1667" s="677">
        <v>0</v>
      </c>
      <c r="BE1667" s="678">
        <v>29.039873159999999</v>
      </c>
      <c r="BF1667" s="417"/>
      <c r="BG1667" s="408"/>
      <c r="BH1667" s="408"/>
      <c r="BI1667" s="408"/>
      <c r="BJ1667" s="408"/>
      <c r="BK1667" s="408"/>
    </row>
    <row r="1668" spans="1:63" s="390" customFormat="1" ht="12.75">
      <c r="A1668" s="410"/>
      <c r="B1668" s="360" t="s">
        <v>369</v>
      </c>
      <c r="C1668" s="676">
        <v>0</v>
      </c>
      <c r="D1668" s="677">
        <v>0</v>
      </c>
      <c r="E1668" s="677">
        <v>0</v>
      </c>
      <c r="F1668" s="677">
        <v>0</v>
      </c>
      <c r="G1668" s="677">
        <v>0</v>
      </c>
      <c r="H1668" s="677">
        <v>0</v>
      </c>
      <c r="I1668" s="677">
        <v>0</v>
      </c>
      <c r="J1668" s="677">
        <v>0</v>
      </c>
      <c r="K1668" s="677">
        <v>0</v>
      </c>
      <c r="L1668" s="677">
        <v>0</v>
      </c>
      <c r="M1668" s="677">
        <v>0</v>
      </c>
      <c r="N1668" s="678">
        <v>0</v>
      </c>
      <c r="O1668" s="657"/>
      <c r="P1668" s="658"/>
      <c r="Q1668" s="658"/>
      <c r="R1668" s="658"/>
      <c r="S1668" s="658"/>
      <c r="T1668" s="658"/>
      <c r="U1668" s="658"/>
      <c r="V1668" s="658"/>
      <c r="W1668" s="658"/>
      <c r="X1668" s="658"/>
      <c r="Y1668" s="658"/>
      <c r="Z1668" s="659"/>
      <c r="AA1668" s="679">
        <v>0</v>
      </c>
      <c r="AB1668" s="677">
        <v>0</v>
      </c>
      <c r="AC1668" s="677">
        <v>0</v>
      </c>
      <c r="AD1668" s="658">
        <v>0</v>
      </c>
      <c r="AE1668" s="658">
        <v>0</v>
      </c>
      <c r="AF1668" s="658"/>
      <c r="AG1668" s="658"/>
      <c r="AH1668" s="658">
        <v>0</v>
      </c>
      <c r="AI1668" s="658">
        <v>0</v>
      </c>
      <c r="AJ1668" s="658">
        <v>0</v>
      </c>
      <c r="AK1668" s="658">
        <v>0</v>
      </c>
      <c r="AL1668" s="658">
        <v>0</v>
      </c>
      <c r="AM1668" s="658">
        <v>0</v>
      </c>
      <c r="AN1668" s="658">
        <v>0</v>
      </c>
      <c r="AO1668" s="658">
        <v>0</v>
      </c>
      <c r="AP1668" s="658">
        <v>0</v>
      </c>
      <c r="AQ1668" s="658">
        <v>0</v>
      </c>
      <c r="AR1668" s="658">
        <v>0</v>
      </c>
      <c r="AS1668" s="658">
        <v>0</v>
      </c>
      <c r="AT1668" s="658">
        <v>0</v>
      </c>
      <c r="AU1668" s="658">
        <v>0</v>
      </c>
      <c r="AV1668" s="676"/>
      <c r="AW1668" s="677">
        <v>0</v>
      </c>
      <c r="AX1668" s="677"/>
      <c r="AY1668" s="677"/>
      <c r="AZ1668" s="677"/>
      <c r="BA1668" s="677"/>
      <c r="BB1668" s="677"/>
      <c r="BC1668" s="677"/>
      <c r="BD1668" s="677"/>
      <c r="BE1668" s="678">
        <v>0</v>
      </c>
      <c r="BF1668" s="417"/>
      <c r="BG1668" s="408"/>
      <c r="BH1668" s="408"/>
      <c r="BI1668" s="408"/>
      <c r="BJ1668" s="408"/>
      <c r="BK1668" s="408"/>
    </row>
    <row r="1669" spans="1:63" s="390" customFormat="1" ht="12.75">
      <c r="A1669" s="410"/>
      <c r="B1669" s="360" t="s">
        <v>370</v>
      </c>
      <c r="C1669" s="676">
        <v>0</v>
      </c>
      <c r="D1669" s="677">
        <v>0</v>
      </c>
      <c r="E1669" s="677">
        <v>0</v>
      </c>
      <c r="F1669" s="677">
        <v>0</v>
      </c>
      <c r="G1669" s="677">
        <v>0</v>
      </c>
      <c r="H1669" s="677">
        <v>0</v>
      </c>
      <c r="I1669" s="677">
        <v>0</v>
      </c>
      <c r="J1669" s="677">
        <v>0</v>
      </c>
      <c r="K1669" s="677">
        <v>0</v>
      </c>
      <c r="L1669" s="677">
        <v>0</v>
      </c>
      <c r="M1669" s="677">
        <v>0</v>
      </c>
      <c r="N1669" s="678">
        <v>0</v>
      </c>
      <c r="O1669" s="657"/>
      <c r="P1669" s="658"/>
      <c r="Q1669" s="658"/>
      <c r="R1669" s="658"/>
      <c r="S1669" s="658"/>
      <c r="T1669" s="658"/>
      <c r="U1669" s="658"/>
      <c r="V1669" s="658"/>
      <c r="W1669" s="658"/>
      <c r="X1669" s="658"/>
      <c r="Y1669" s="658"/>
      <c r="Z1669" s="659"/>
      <c r="AA1669" s="679">
        <v>0</v>
      </c>
      <c r="AB1669" s="677">
        <v>0</v>
      </c>
      <c r="AC1669" s="677">
        <v>0</v>
      </c>
      <c r="AD1669" s="658">
        <v>0</v>
      </c>
      <c r="AE1669" s="658">
        <v>0</v>
      </c>
      <c r="AF1669" s="658"/>
      <c r="AG1669" s="658"/>
      <c r="AH1669" s="658">
        <v>0</v>
      </c>
      <c r="AI1669" s="658">
        <v>0</v>
      </c>
      <c r="AJ1669" s="658">
        <v>0</v>
      </c>
      <c r="AK1669" s="658">
        <v>0</v>
      </c>
      <c r="AL1669" s="658">
        <v>0</v>
      </c>
      <c r="AM1669" s="658">
        <v>0</v>
      </c>
      <c r="AN1669" s="658">
        <v>0</v>
      </c>
      <c r="AO1669" s="658">
        <v>0</v>
      </c>
      <c r="AP1669" s="658">
        <v>0</v>
      </c>
      <c r="AQ1669" s="658">
        <v>0</v>
      </c>
      <c r="AR1669" s="658">
        <v>0</v>
      </c>
      <c r="AS1669" s="658">
        <v>0</v>
      </c>
      <c r="AT1669" s="658">
        <v>0</v>
      </c>
      <c r="AU1669" s="658">
        <v>0</v>
      </c>
      <c r="AV1669" s="676"/>
      <c r="AW1669" s="677">
        <v>0</v>
      </c>
      <c r="AX1669" s="677"/>
      <c r="AY1669" s="677"/>
      <c r="AZ1669" s="677"/>
      <c r="BA1669" s="677"/>
      <c r="BB1669" s="677"/>
      <c r="BC1669" s="677"/>
      <c r="BD1669" s="677"/>
      <c r="BE1669" s="678">
        <v>0</v>
      </c>
      <c r="BF1669" s="417"/>
      <c r="BG1669" s="408"/>
      <c r="BH1669" s="408"/>
      <c r="BI1669" s="408"/>
      <c r="BJ1669" s="408"/>
      <c r="BK1669" s="408"/>
    </row>
    <row r="1670" spans="1:63" s="390" customFormat="1" ht="12.75">
      <c r="A1670" s="410"/>
      <c r="B1670" s="360" t="s">
        <v>371</v>
      </c>
      <c r="C1670" s="676">
        <v>0</v>
      </c>
      <c r="D1670" s="677">
        <v>0</v>
      </c>
      <c r="E1670" s="677">
        <v>1.43</v>
      </c>
      <c r="F1670" s="677">
        <v>0</v>
      </c>
      <c r="G1670" s="677">
        <v>0.89</v>
      </c>
      <c r="H1670" s="677">
        <v>0</v>
      </c>
      <c r="I1670" s="677">
        <v>0</v>
      </c>
      <c r="J1670" s="677">
        <v>0</v>
      </c>
      <c r="K1670" s="677">
        <v>0</v>
      </c>
      <c r="L1670" s="677">
        <v>0</v>
      </c>
      <c r="M1670" s="677">
        <v>2.3199999999999998</v>
      </c>
      <c r="N1670" s="678">
        <v>0</v>
      </c>
      <c r="O1670" s="657"/>
      <c r="P1670" s="658"/>
      <c r="Q1670" s="658"/>
      <c r="R1670" s="658"/>
      <c r="S1670" s="658"/>
      <c r="T1670" s="658"/>
      <c r="U1670" s="658"/>
      <c r="V1670" s="658"/>
      <c r="W1670" s="658"/>
      <c r="X1670" s="658"/>
      <c r="Y1670" s="658"/>
      <c r="Z1670" s="659"/>
      <c r="AA1670" s="679">
        <v>15.298706899999999</v>
      </c>
      <c r="AB1670" s="677">
        <v>0</v>
      </c>
      <c r="AC1670" s="677">
        <v>0</v>
      </c>
      <c r="AD1670" s="658">
        <v>4.01</v>
      </c>
      <c r="AE1670" s="658">
        <v>0</v>
      </c>
      <c r="AF1670" s="658"/>
      <c r="AG1670" s="658"/>
      <c r="AH1670" s="658">
        <v>0</v>
      </c>
      <c r="AI1670" s="658">
        <v>0</v>
      </c>
      <c r="AJ1670" s="658"/>
      <c r="AK1670" s="658"/>
      <c r="AL1670" s="658">
        <v>4.01</v>
      </c>
      <c r="AM1670" s="658">
        <v>0</v>
      </c>
      <c r="AN1670" s="658">
        <v>0.89</v>
      </c>
      <c r="AO1670" s="658">
        <v>0</v>
      </c>
      <c r="AP1670" s="658">
        <v>0</v>
      </c>
      <c r="AQ1670" s="658">
        <v>0</v>
      </c>
      <c r="AR1670" s="658">
        <v>0</v>
      </c>
      <c r="AS1670" s="658">
        <v>0</v>
      </c>
      <c r="AT1670" s="658">
        <v>2.3199999999999998</v>
      </c>
      <c r="AU1670" s="658">
        <v>0</v>
      </c>
      <c r="AV1670" s="676"/>
      <c r="AW1670" s="677">
        <v>9.9925999099999991</v>
      </c>
      <c r="AX1670" s="677"/>
      <c r="AY1670" s="677"/>
      <c r="AZ1670" s="677"/>
      <c r="BA1670" s="677">
        <v>9.9925999099999991</v>
      </c>
      <c r="BB1670" s="677">
        <v>5.30610699</v>
      </c>
      <c r="BC1670" s="677"/>
      <c r="BD1670" s="677"/>
      <c r="BE1670" s="678">
        <v>15.298706899999999</v>
      </c>
      <c r="BF1670" s="417"/>
      <c r="BG1670" s="408"/>
      <c r="BH1670" s="408"/>
      <c r="BI1670" s="408"/>
      <c r="BJ1670" s="408"/>
      <c r="BK1670" s="408"/>
    </row>
    <row r="1671" spans="1:63" s="390" customFormat="1" ht="12.75">
      <c r="A1671" s="410"/>
      <c r="B1671" s="360" t="s">
        <v>372</v>
      </c>
      <c r="C1671" s="676">
        <v>0.32</v>
      </c>
      <c r="D1671" s="677">
        <v>0</v>
      </c>
      <c r="E1671" s="677">
        <v>7.6</v>
      </c>
      <c r="F1671" s="677">
        <v>0</v>
      </c>
      <c r="G1671" s="677">
        <v>1.39</v>
      </c>
      <c r="H1671" s="677">
        <v>0</v>
      </c>
      <c r="I1671" s="677">
        <v>0</v>
      </c>
      <c r="J1671" s="677">
        <v>0</v>
      </c>
      <c r="K1671" s="677">
        <v>0</v>
      </c>
      <c r="L1671" s="677">
        <v>0</v>
      </c>
      <c r="M1671" s="677">
        <v>9.31</v>
      </c>
      <c r="N1671" s="678">
        <v>0</v>
      </c>
      <c r="O1671" s="657"/>
      <c r="P1671" s="658"/>
      <c r="Q1671" s="658"/>
      <c r="R1671" s="658"/>
      <c r="S1671" s="658"/>
      <c r="T1671" s="658"/>
      <c r="U1671" s="658"/>
      <c r="V1671" s="658"/>
      <c r="W1671" s="658"/>
      <c r="X1671" s="658"/>
      <c r="Y1671" s="658"/>
      <c r="Z1671" s="659"/>
      <c r="AA1671" s="679">
        <v>13.74116626</v>
      </c>
      <c r="AB1671" s="677">
        <v>0.32</v>
      </c>
      <c r="AC1671" s="677">
        <v>0</v>
      </c>
      <c r="AD1671" s="658">
        <v>5.0180000000000007</v>
      </c>
      <c r="AE1671" s="658">
        <v>0</v>
      </c>
      <c r="AF1671" s="658"/>
      <c r="AG1671" s="658"/>
      <c r="AH1671" s="658">
        <v>0</v>
      </c>
      <c r="AI1671" s="658">
        <v>0</v>
      </c>
      <c r="AJ1671" s="658">
        <v>0.19800000000000001</v>
      </c>
      <c r="AK1671" s="658"/>
      <c r="AL1671" s="658">
        <v>4.82</v>
      </c>
      <c r="AM1671" s="658">
        <v>0</v>
      </c>
      <c r="AN1671" s="658">
        <v>1.39</v>
      </c>
      <c r="AO1671" s="658">
        <v>0</v>
      </c>
      <c r="AP1671" s="658">
        <v>0</v>
      </c>
      <c r="AQ1671" s="658">
        <v>0</v>
      </c>
      <c r="AR1671" s="658">
        <v>0</v>
      </c>
      <c r="AS1671" s="658">
        <v>0</v>
      </c>
      <c r="AT1671" s="658">
        <v>9.31</v>
      </c>
      <c r="AU1671" s="658">
        <v>0</v>
      </c>
      <c r="AV1671" s="676">
        <v>1.07816183</v>
      </c>
      <c r="AW1671" s="677">
        <v>9.6885053200000009</v>
      </c>
      <c r="AX1671" s="677"/>
      <c r="AY1671" s="677"/>
      <c r="AZ1671" s="677">
        <v>1.04571456</v>
      </c>
      <c r="BA1671" s="677">
        <v>8.6427907600000005</v>
      </c>
      <c r="BB1671" s="677">
        <v>2.97449911</v>
      </c>
      <c r="BC1671" s="677"/>
      <c r="BD1671" s="677"/>
      <c r="BE1671" s="678">
        <v>13.74116626</v>
      </c>
      <c r="BF1671" s="417"/>
      <c r="BG1671" s="408"/>
      <c r="BH1671" s="408"/>
      <c r="BI1671" s="408"/>
      <c r="BJ1671" s="408"/>
      <c r="BK1671" s="408"/>
    </row>
    <row r="1672" spans="1:63" s="412" customFormat="1" ht="12.75">
      <c r="A1672" s="410"/>
      <c r="B1672" s="360" t="s">
        <v>373</v>
      </c>
      <c r="C1672" s="676">
        <v>0</v>
      </c>
      <c r="D1672" s="677">
        <v>0</v>
      </c>
      <c r="E1672" s="677">
        <v>0</v>
      </c>
      <c r="F1672" s="677">
        <v>1.89</v>
      </c>
      <c r="G1672" s="677">
        <v>0</v>
      </c>
      <c r="H1672" s="677">
        <v>1.68</v>
      </c>
      <c r="I1672" s="677">
        <v>0</v>
      </c>
      <c r="J1672" s="677">
        <v>0</v>
      </c>
      <c r="K1672" s="677">
        <v>0</v>
      </c>
      <c r="L1672" s="677">
        <v>0</v>
      </c>
      <c r="M1672" s="677">
        <v>0</v>
      </c>
      <c r="N1672" s="678">
        <v>3.57</v>
      </c>
      <c r="O1672" s="657">
        <v>0</v>
      </c>
      <c r="P1672" s="658">
        <v>0</v>
      </c>
      <c r="Q1672" s="658">
        <v>0</v>
      </c>
      <c r="R1672" s="658">
        <v>0</v>
      </c>
      <c r="S1672" s="658">
        <v>0</v>
      </c>
      <c r="T1672" s="658">
        <v>0</v>
      </c>
      <c r="U1672" s="658">
        <v>0</v>
      </c>
      <c r="V1672" s="658">
        <v>0</v>
      </c>
      <c r="W1672" s="658">
        <v>0</v>
      </c>
      <c r="X1672" s="658">
        <v>0</v>
      </c>
      <c r="Y1672" s="658">
        <v>0</v>
      </c>
      <c r="Z1672" s="659">
        <v>0</v>
      </c>
      <c r="AA1672" s="679">
        <v>39.818352019999999</v>
      </c>
      <c r="AB1672" s="677">
        <v>0</v>
      </c>
      <c r="AC1672" s="677">
        <v>0</v>
      </c>
      <c r="AD1672" s="658">
        <v>0</v>
      </c>
      <c r="AE1672" s="658">
        <v>1.8900000000000001</v>
      </c>
      <c r="AF1672" s="658"/>
      <c r="AG1672" s="658"/>
      <c r="AH1672" s="658">
        <v>0</v>
      </c>
      <c r="AI1672" s="658">
        <v>0</v>
      </c>
      <c r="AJ1672" s="658">
        <v>0</v>
      </c>
      <c r="AK1672" s="658">
        <v>0</v>
      </c>
      <c r="AL1672" s="658">
        <v>0</v>
      </c>
      <c r="AM1672" s="658">
        <v>1.8900000000000001</v>
      </c>
      <c r="AN1672" s="658">
        <v>0</v>
      </c>
      <c r="AO1672" s="658">
        <v>1.68</v>
      </c>
      <c r="AP1672" s="658">
        <v>0</v>
      </c>
      <c r="AQ1672" s="658">
        <v>0</v>
      </c>
      <c r="AR1672" s="658">
        <v>0</v>
      </c>
      <c r="AS1672" s="658">
        <v>0</v>
      </c>
      <c r="AT1672" s="658">
        <v>0</v>
      </c>
      <c r="AU1672" s="658">
        <v>3.57</v>
      </c>
      <c r="AV1672" s="676">
        <v>0</v>
      </c>
      <c r="AW1672" s="677">
        <v>26.551537369999998</v>
      </c>
      <c r="AX1672" s="677">
        <v>0</v>
      </c>
      <c r="AY1672" s="677">
        <v>0</v>
      </c>
      <c r="AZ1672" s="677">
        <v>0</v>
      </c>
      <c r="BA1672" s="677">
        <v>26.551537369999998</v>
      </c>
      <c r="BB1672" s="677">
        <v>13.266814650000001</v>
      </c>
      <c r="BC1672" s="677">
        <v>0</v>
      </c>
      <c r="BD1672" s="677">
        <v>0</v>
      </c>
      <c r="BE1672" s="678">
        <v>39.818352019999999</v>
      </c>
      <c r="BF1672" s="417"/>
      <c r="BG1672" s="408"/>
      <c r="BH1672" s="408"/>
      <c r="BI1672" s="408"/>
      <c r="BJ1672" s="408"/>
      <c r="BK1672" s="408"/>
    </row>
    <row r="1673" spans="1:63" s="390" customFormat="1" ht="12.75">
      <c r="A1673" s="410"/>
      <c r="B1673" s="360" t="s">
        <v>374</v>
      </c>
      <c r="C1673" s="676">
        <v>0</v>
      </c>
      <c r="D1673" s="677">
        <v>0</v>
      </c>
      <c r="E1673" s="677">
        <v>0</v>
      </c>
      <c r="F1673" s="677">
        <v>0</v>
      </c>
      <c r="G1673" s="677">
        <v>0</v>
      </c>
      <c r="H1673" s="677">
        <v>0</v>
      </c>
      <c r="I1673" s="677">
        <v>0</v>
      </c>
      <c r="J1673" s="677">
        <v>0</v>
      </c>
      <c r="K1673" s="677">
        <v>0</v>
      </c>
      <c r="L1673" s="677">
        <v>0</v>
      </c>
      <c r="M1673" s="677">
        <v>0</v>
      </c>
      <c r="N1673" s="678">
        <v>0</v>
      </c>
      <c r="O1673" s="657"/>
      <c r="P1673" s="658"/>
      <c r="Q1673" s="658"/>
      <c r="R1673" s="658"/>
      <c r="S1673" s="658"/>
      <c r="T1673" s="658"/>
      <c r="U1673" s="658"/>
      <c r="V1673" s="658"/>
      <c r="W1673" s="658"/>
      <c r="X1673" s="658"/>
      <c r="Y1673" s="658"/>
      <c r="Z1673" s="659"/>
      <c r="AA1673" s="679">
        <v>0</v>
      </c>
      <c r="AB1673" s="677">
        <v>0</v>
      </c>
      <c r="AC1673" s="677">
        <v>0</v>
      </c>
      <c r="AD1673" s="658">
        <v>0</v>
      </c>
      <c r="AE1673" s="658">
        <v>0</v>
      </c>
      <c r="AF1673" s="658"/>
      <c r="AG1673" s="658"/>
      <c r="AH1673" s="658">
        <v>0</v>
      </c>
      <c r="AI1673" s="658">
        <v>0</v>
      </c>
      <c r="AJ1673" s="658">
        <v>0</v>
      </c>
      <c r="AK1673" s="658">
        <v>0</v>
      </c>
      <c r="AL1673" s="658">
        <v>0</v>
      </c>
      <c r="AM1673" s="658">
        <v>0</v>
      </c>
      <c r="AN1673" s="658">
        <v>0</v>
      </c>
      <c r="AO1673" s="658">
        <v>0</v>
      </c>
      <c r="AP1673" s="658">
        <v>0</v>
      </c>
      <c r="AQ1673" s="658">
        <v>0</v>
      </c>
      <c r="AR1673" s="658">
        <v>0</v>
      </c>
      <c r="AS1673" s="658">
        <v>0</v>
      </c>
      <c r="AT1673" s="658">
        <v>0</v>
      </c>
      <c r="AU1673" s="658">
        <v>0</v>
      </c>
      <c r="AV1673" s="676"/>
      <c r="AW1673" s="677">
        <v>0</v>
      </c>
      <c r="AX1673" s="677"/>
      <c r="AY1673" s="677"/>
      <c r="AZ1673" s="677"/>
      <c r="BA1673" s="677"/>
      <c r="BB1673" s="677"/>
      <c r="BC1673" s="677"/>
      <c r="BD1673" s="677"/>
      <c r="BE1673" s="678">
        <v>0</v>
      </c>
      <c r="BF1673" s="417"/>
      <c r="BG1673" s="408"/>
      <c r="BH1673" s="408"/>
      <c r="BI1673" s="408"/>
      <c r="BJ1673" s="408"/>
      <c r="BK1673" s="408"/>
    </row>
    <row r="1674" spans="1:63" s="390" customFormat="1" ht="12.75">
      <c r="A1674" s="410"/>
      <c r="B1674" s="360" t="s">
        <v>375</v>
      </c>
      <c r="C1674" s="676">
        <v>0</v>
      </c>
      <c r="D1674" s="677">
        <v>0</v>
      </c>
      <c r="E1674" s="677">
        <v>0</v>
      </c>
      <c r="F1674" s="677">
        <v>0</v>
      </c>
      <c r="G1674" s="677">
        <v>0</v>
      </c>
      <c r="H1674" s="677">
        <v>0</v>
      </c>
      <c r="I1674" s="677">
        <v>0</v>
      </c>
      <c r="J1674" s="677">
        <v>0</v>
      </c>
      <c r="K1674" s="677">
        <v>0</v>
      </c>
      <c r="L1674" s="677">
        <v>0</v>
      </c>
      <c r="M1674" s="677">
        <v>0</v>
      </c>
      <c r="N1674" s="678">
        <v>0</v>
      </c>
      <c r="O1674" s="657"/>
      <c r="P1674" s="658"/>
      <c r="Q1674" s="658"/>
      <c r="R1674" s="658"/>
      <c r="S1674" s="658"/>
      <c r="T1674" s="658"/>
      <c r="U1674" s="658"/>
      <c r="V1674" s="658"/>
      <c r="W1674" s="658"/>
      <c r="X1674" s="658"/>
      <c r="Y1674" s="658"/>
      <c r="Z1674" s="659"/>
      <c r="AA1674" s="679">
        <v>0</v>
      </c>
      <c r="AB1674" s="677">
        <v>0</v>
      </c>
      <c r="AC1674" s="677">
        <v>0</v>
      </c>
      <c r="AD1674" s="658">
        <v>0</v>
      </c>
      <c r="AE1674" s="658">
        <v>0</v>
      </c>
      <c r="AF1674" s="658"/>
      <c r="AG1674" s="658"/>
      <c r="AH1674" s="658">
        <v>0</v>
      </c>
      <c r="AI1674" s="658">
        <v>0</v>
      </c>
      <c r="AJ1674" s="658">
        <v>0</v>
      </c>
      <c r="AK1674" s="658">
        <v>0</v>
      </c>
      <c r="AL1674" s="658">
        <v>0</v>
      </c>
      <c r="AM1674" s="658">
        <v>0</v>
      </c>
      <c r="AN1674" s="658">
        <v>0</v>
      </c>
      <c r="AO1674" s="658">
        <v>0</v>
      </c>
      <c r="AP1674" s="658">
        <v>0</v>
      </c>
      <c r="AQ1674" s="658">
        <v>0</v>
      </c>
      <c r="AR1674" s="658">
        <v>0</v>
      </c>
      <c r="AS1674" s="658">
        <v>0</v>
      </c>
      <c r="AT1674" s="658">
        <v>0</v>
      </c>
      <c r="AU1674" s="658">
        <v>0</v>
      </c>
      <c r="AV1674" s="676"/>
      <c r="AW1674" s="677">
        <v>0</v>
      </c>
      <c r="AX1674" s="677"/>
      <c r="AY1674" s="677"/>
      <c r="AZ1674" s="677"/>
      <c r="BA1674" s="677"/>
      <c r="BB1674" s="677"/>
      <c r="BC1674" s="677"/>
      <c r="BD1674" s="677"/>
      <c r="BE1674" s="678">
        <v>0</v>
      </c>
      <c r="BF1674" s="417"/>
      <c r="BG1674" s="408"/>
      <c r="BH1674" s="408"/>
      <c r="BI1674" s="408"/>
      <c r="BJ1674" s="408"/>
      <c r="BK1674" s="408"/>
    </row>
    <row r="1675" spans="1:63" s="390" customFormat="1" ht="12.75">
      <c r="A1675" s="410"/>
      <c r="B1675" s="360" t="s">
        <v>376</v>
      </c>
      <c r="C1675" s="676">
        <v>0</v>
      </c>
      <c r="D1675" s="677">
        <v>0</v>
      </c>
      <c r="E1675" s="677">
        <v>0</v>
      </c>
      <c r="F1675" s="677">
        <v>1.89</v>
      </c>
      <c r="G1675" s="677">
        <v>0</v>
      </c>
      <c r="H1675" s="677">
        <v>1.68</v>
      </c>
      <c r="I1675" s="677">
        <v>0</v>
      </c>
      <c r="J1675" s="677">
        <v>0</v>
      </c>
      <c r="K1675" s="677">
        <v>0</v>
      </c>
      <c r="L1675" s="677">
        <v>0</v>
      </c>
      <c r="M1675" s="677">
        <v>0</v>
      </c>
      <c r="N1675" s="678">
        <v>3.57</v>
      </c>
      <c r="O1675" s="657"/>
      <c r="P1675" s="658"/>
      <c r="Q1675" s="658"/>
      <c r="R1675" s="658"/>
      <c r="S1675" s="658"/>
      <c r="T1675" s="658"/>
      <c r="U1675" s="658"/>
      <c r="V1675" s="658"/>
      <c r="W1675" s="658"/>
      <c r="X1675" s="658"/>
      <c r="Y1675" s="658"/>
      <c r="Z1675" s="659"/>
      <c r="AA1675" s="679">
        <v>39.818352019999999</v>
      </c>
      <c r="AB1675" s="677">
        <v>0</v>
      </c>
      <c r="AC1675" s="677">
        <v>0</v>
      </c>
      <c r="AD1675" s="658">
        <v>0</v>
      </c>
      <c r="AE1675" s="658">
        <v>1.8900000000000001</v>
      </c>
      <c r="AF1675" s="658"/>
      <c r="AG1675" s="658"/>
      <c r="AH1675" s="658">
        <v>0</v>
      </c>
      <c r="AI1675" s="658">
        <v>0</v>
      </c>
      <c r="AJ1675" s="658"/>
      <c r="AK1675" s="658"/>
      <c r="AL1675" s="658">
        <v>0</v>
      </c>
      <c r="AM1675" s="658">
        <v>1.8900000000000001</v>
      </c>
      <c r="AN1675" s="658">
        <v>0</v>
      </c>
      <c r="AO1675" s="658">
        <v>1.68</v>
      </c>
      <c r="AP1675" s="658">
        <v>0</v>
      </c>
      <c r="AQ1675" s="658">
        <v>0</v>
      </c>
      <c r="AR1675" s="658">
        <v>0</v>
      </c>
      <c r="AS1675" s="658">
        <v>0</v>
      </c>
      <c r="AT1675" s="658">
        <v>0</v>
      </c>
      <c r="AU1675" s="658">
        <v>3.57</v>
      </c>
      <c r="AV1675" s="676"/>
      <c r="AW1675" s="677">
        <v>26.551537369999998</v>
      </c>
      <c r="AX1675" s="677"/>
      <c r="AY1675" s="677"/>
      <c r="AZ1675" s="677"/>
      <c r="BA1675" s="677">
        <v>26.551537369999998</v>
      </c>
      <c r="BB1675" s="677">
        <v>13.266814650000001</v>
      </c>
      <c r="BC1675" s="677"/>
      <c r="BD1675" s="677"/>
      <c r="BE1675" s="678">
        <v>39.818352019999999</v>
      </c>
      <c r="BF1675" s="417"/>
      <c r="BG1675" s="408"/>
      <c r="BH1675" s="408"/>
      <c r="BI1675" s="408"/>
      <c r="BJ1675" s="408"/>
      <c r="BK1675" s="408"/>
    </row>
    <row r="1676" spans="1:63" s="390" customFormat="1" ht="12.75">
      <c r="A1676" s="410"/>
      <c r="B1676" s="360" t="s">
        <v>377</v>
      </c>
      <c r="C1676" s="676">
        <v>0</v>
      </c>
      <c r="D1676" s="677">
        <v>0</v>
      </c>
      <c r="E1676" s="677">
        <v>0</v>
      </c>
      <c r="F1676" s="677">
        <v>0</v>
      </c>
      <c r="G1676" s="677">
        <v>0</v>
      </c>
      <c r="H1676" s="677">
        <v>0</v>
      </c>
      <c r="I1676" s="677">
        <v>0</v>
      </c>
      <c r="J1676" s="677">
        <v>0</v>
      </c>
      <c r="K1676" s="677">
        <v>0</v>
      </c>
      <c r="L1676" s="677">
        <v>0</v>
      </c>
      <c r="M1676" s="677">
        <v>0</v>
      </c>
      <c r="N1676" s="678">
        <v>0</v>
      </c>
      <c r="O1676" s="657"/>
      <c r="P1676" s="658"/>
      <c r="Q1676" s="658"/>
      <c r="R1676" s="658"/>
      <c r="S1676" s="658"/>
      <c r="T1676" s="658"/>
      <c r="U1676" s="658"/>
      <c r="V1676" s="658"/>
      <c r="W1676" s="658"/>
      <c r="X1676" s="658"/>
      <c r="Y1676" s="658"/>
      <c r="Z1676" s="659"/>
      <c r="AA1676" s="679">
        <v>0</v>
      </c>
      <c r="AB1676" s="677">
        <v>0</v>
      </c>
      <c r="AC1676" s="677">
        <v>0</v>
      </c>
      <c r="AD1676" s="658">
        <v>0</v>
      </c>
      <c r="AE1676" s="658">
        <v>0</v>
      </c>
      <c r="AF1676" s="658"/>
      <c r="AG1676" s="658"/>
      <c r="AH1676" s="658">
        <v>0</v>
      </c>
      <c r="AI1676" s="658">
        <v>0</v>
      </c>
      <c r="AJ1676" s="658">
        <v>0</v>
      </c>
      <c r="AK1676" s="658">
        <v>0</v>
      </c>
      <c r="AL1676" s="658">
        <v>0</v>
      </c>
      <c r="AM1676" s="658">
        <v>0</v>
      </c>
      <c r="AN1676" s="658">
        <v>0</v>
      </c>
      <c r="AO1676" s="658">
        <v>0</v>
      </c>
      <c r="AP1676" s="658">
        <v>0</v>
      </c>
      <c r="AQ1676" s="658">
        <v>0</v>
      </c>
      <c r="AR1676" s="658">
        <v>0</v>
      </c>
      <c r="AS1676" s="658">
        <v>0</v>
      </c>
      <c r="AT1676" s="658">
        <v>0</v>
      </c>
      <c r="AU1676" s="658">
        <v>0</v>
      </c>
      <c r="AV1676" s="676"/>
      <c r="AW1676" s="677">
        <v>0</v>
      </c>
      <c r="AX1676" s="677"/>
      <c r="AY1676" s="677"/>
      <c r="AZ1676" s="677"/>
      <c r="BA1676" s="677"/>
      <c r="BB1676" s="677"/>
      <c r="BC1676" s="677"/>
      <c r="BD1676" s="677"/>
      <c r="BE1676" s="678">
        <v>0</v>
      </c>
      <c r="BF1676" s="417"/>
      <c r="BG1676" s="408"/>
      <c r="BH1676" s="408"/>
      <c r="BI1676" s="408"/>
      <c r="BJ1676" s="408"/>
      <c r="BK1676" s="408"/>
    </row>
    <row r="1677" spans="1:63" s="390" customFormat="1" ht="12.75">
      <c r="A1677" s="410"/>
      <c r="B1677" s="360" t="s">
        <v>67</v>
      </c>
      <c r="C1677" s="676">
        <v>0</v>
      </c>
      <c r="D1677" s="677">
        <v>0</v>
      </c>
      <c r="E1677" s="677">
        <v>0</v>
      </c>
      <c r="F1677" s="677">
        <v>0</v>
      </c>
      <c r="G1677" s="677">
        <v>0</v>
      </c>
      <c r="H1677" s="677">
        <v>0</v>
      </c>
      <c r="I1677" s="677">
        <v>0</v>
      </c>
      <c r="J1677" s="677">
        <v>0</v>
      </c>
      <c r="K1677" s="677">
        <v>0</v>
      </c>
      <c r="L1677" s="677">
        <v>0</v>
      </c>
      <c r="M1677" s="677">
        <v>0</v>
      </c>
      <c r="N1677" s="678">
        <v>0</v>
      </c>
      <c r="O1677" s="657"/>
      <c r="P1677" s="658"/>
      <c r="Q1677" s="658"/>
      <c r="R1677" s="658"/>
      <c r="S1677" s="658"/>
      <c r="T1677" s="658"/>
      <c r="U1677" s="658"/>
      <c r="V1677" s="658"/>
      <c r="W1677" s="658"/>
      <c r="X1677" s="658"/>
      <c r="Y1677" s="658"/>
      <c r="Z1677" s="659"/>
      <c r="AA1677" s="679">
        <v>0</v>
      </c>
      <c r="AB1677" s="677">
        <v>0</v>
      </c>
      <c r="AC1677" s="677">
        <v>0</v>
      </c>
      <c r="AD1677" s="658">
        <v>0</v>
      </c>
      <c r="AE1677" s="658">
        <v>0</v>
      </c>
      <c r="AF1677" s="658"/>
      <c r="AG1677" s="658"/>
      <c r="AH1677" s="658">
        <v>0</v>
      </c>
      <c r="AI1677" s="658">
        <v>0</v>
      </c>
      <c r="AJ1677" s="658">
        <v>0</v>
      </c>
      <c r="AK1677" s="658">
        <v>0</v>
      </c>
      <c r="AL1677" s="658">
        <v>0</v>
      </c>
      <c r="AM1677" s="658">
        <v>0</v>
      </c>
      <c r="AN1677" s="658">
        <v>0</v>
      </c>
      <c r="AO1677" s="658">
        <v>0</v>
      </c>
      <c r="AP1677" s="658">
        <v>0</v>
      </c>
      <c r="AQ1677" s="658">
        <v>0</v>
      </c>
      <c r="AR1677" s="658">
        <v>0</v>
      </c>
      <c r="AS1677" s="658">
        <v>0</v>
      </c>
      <c r="AT1677" s="658">
        <v>0</v>
      </c>
      <c r="AU1677" s="658">
        <v>0</v>
      </c>
      <c r="AV1677" s="676"/>
      <c r="AW1677" s="677">
        <v>0</v>
      </c>
      <c r="AX1677" s="677"/>
      <c r="AY1677" s="677"/>
      <c r="AZ1677" s="677"/>
      <c r="BA1677" s="677"/>
      <c r="BB1677" s="677"/>
      <c r="BC1677" s="677"/>
      <c r="BD1677" s="677"/>
      <c r="BE1677" s="678">
        <v>0</v>
      </c>
      <c r="BF1677" s="417"/>
      <c r="BG1677" s="408"/>
      <c r="BH1677" s="408"/>
      <c r="BI1677" s="408"/>
      <c r="BJ1677" s="408"/>
      <c r="BK1677" s="408"/>
    </row>
    <row r="1678" spans="1:63" s="416" customFormat="1" ht="12.75">
      <c r="A1678" s="411">
        <v>69</v>
      </c>
      <c r="B1678" s="413" t="s">
        <v>297</v>
      </c>
      <c r="C1678" s="657">
        <v>0</v>
      </c>
      <c r="D1678" s="658">
        <v>0</v>
      </c>
      <c r="E1678" s="658">
        <v>1.35</v>
      </c>
      <c r="F1678" s="658">
        <v>0</v>
      </c>
      <c r="G1678" s="658">
        <v>0</v>
      </c>
      <c r="H1678" s="658">
        <v>0</v>
      </c>
      <c r="I1678" s="658">
        <v>0</v>
      </c>
      <c r="J1678" s="658">
        <v>0</v>
      </c>
      <c r="K1678" s="658">
        <v>0</v>
      </c>
      <c r="L1678" s="658">
        <v>0</v>
      </c>
      <c r="M1678" s="658">
        <v>1.35</v>
      </c>
      <c r="N1678" s="659">
        <v>0</v>
      </c>
      <c r="O1678" s="689">
        <v>0</v>
      </c>
      <c r="P1678" s="690">
        <v>0</v>
      </c>
      <c r="Q1678" s="690">
        <v>0</v>
      </c>
      <c r="R1678" s="690">
        <v>0</v>
      </c>
      <c r="S1678" s="690">
        <v>0</v>
      </c>
      <c r="T1678" s="690">
        <v>0</v>
      </c>
      <c r="U1678" s="690">
        <v>0</v>
      </c>
      <c r="V1678" s="690">
        <v>0</v>
      </c>
      <c r="W1678" s="690">
        <v>0</v>
      </c>
      <c r="X1678" s="690">
        <v>0</v>
      </c>
      <c r="Y1678" s="690">
        <v>0</v>
      </c>
      <c r="Z1678" s="691">
        <v>0</v>
      </c>
      <c r="AA1678" s="674">
        <v>6.43701949</v>
      </c>
      <c r="AB1678" s="677">
        <v>0</v>
      </c>
      <c r="AC1678" s="677">
        <v>0</v>
      </c>
      <c r="AD1678" s="690">
        <v>1.35</v>
      </c>
      <c r="AE1678" s="690">
        <v>0</v>
      </c>
      <c r="AF1678" s="690"/>
      <c r="AG1678" s="690"/>
      <c r="AH1678" s="690"/>
      <c r="AI1678" s="690"/>
      <c r="AJ1678" s="690"/>
      <c r="AK1678" s="690"/>
      <c r="AL1678" s="690">
        <v>1.35</v>
      </c>
      <c r="AM1678" s="690">
        <v>0</v>
      </c>
      <c r="AN1678" s="690">
        <v>0</v>
      </c>
      <c r="AO1678" s="690">
        <v>0</v>
      </c>
      <c r="AP1678" s="690">
        <v>0</v>
      </c>
      <c r="AQ1678" s="690">
        <v>0</v>
      </c>
      <c r="AR1678" s="690">
        <v>0</v>
      </c>
      <c r="AS1678" s="690">
        <v>0</v>
      </c>
      <c r="AT1678" s="690">
        <v>1.35</v>
      </c>
      <c r="AU1678" s="690">
        <v>0</v>
      </c>
      <c r="AV1678" s="657">
        <v>0</v>
      </c>
      <c r="AW1678" s="658">
        <v>6.43701949</v>
      </c>
      <c r="AX1678" s="658">
        <v>0</v>
      </c>
      <c r="AY1678" s="658">
        <v>0</v>
      </c>
      <c r="AZ1678" s="658">
        <v>0</v>
      </c>
      <c r="BA1678" s="658">
        <v>6.43701949</v>
      </c>
      <c r="BB1678" s="658">
        <v>0</v>
      </c>
      <c r="BC1678" s="658">
        <v>0</v>
      </c>
      <c r="BD1678" s="658">
        <v>0</v>
      </c>
      <c r="BE1678" s="673">
        <v>6.43701949</v>
      </c>
      <c r="BF1678" s="417"/>
    </row>
    <row r="1679" spans="1:63" s="390" customFormat="1" ht="12.75">
      <c r="A1679" s="410"/>
      <c r="B1679" s="360" t="s">
        <v>361</v>
      </c>
      <c r="C1679" s="676">
        <v>0</v>
      </c>
      <c r="D1679" s="677">
        <v>0</v>
      </c>
      <c r="E1679" s="677">
        <v>1.35</v>
      </c>
      <c r="F1679" s="677">
        <v>0</v>
      </c>
      <c r="G1679" s="677">
        <v>0</v>
      </c>
      <c r="H1679" s="677">
        <v>0</v>
      </c>
      <c r="I1679" s="677">
        <v>0</v>
      </c>
      <c r="J1679" s="677">
        <v>0</v>
      </c>
      <c r="K1679" s="677">
        <v>0</v>
      </c>
      <c r="L1679" s="677">
        <v>0</v>
      </c>
      <c r="M1679" s="677">
        <v>1.35</v>
      </c>
      <c r="N1679" s="678">
        <v>0</v>
      </c>
      <c r="O1679" s="657">
        <v>0</v>
      </c>
      <c r="P1679" s="658">
        <v>0</v>
      </c>
      <c r="Q1679" s="658">
        <v>0</v>
      </c>
      <c r="R1679" s="658">
        <v>0</v>
      </c>
      <c r="S1679" s="658">
        <v>0</v>
      </c>
      <c r="T1679" s="658">
        <v>0</v>
      </c>
      <c r="U1679" s="658">
        <v>0</v>
      </c>
      <c r="V1679" s="658">
        <v>0</v>
      </c>
      <c r="W1679" s="658">
        <v>0</v>
      </c>
      <c r="X1679" s="658">
        <v>0</v>
      </c>
      <c r="Y1679" s="658">
        <v>0</v>
      </c>
      <c r="Z1679" s="659">
        <v>0</v>
      </c>
      <c r="AA1679" s="679">
        <v>6.43701949</v>
      </c>
      <c r="AB1679" s="677">
        <v>0</v>
      </c>
      <c r="AC1679" s="677">
        <v>0</v>
      </c>
      <c r="AD1679" s="658">
        <v>1.35</v>
      </c>
      <c r="AE1679" s="658">
        <v>0</v>
      </c>
      <c r="AF1679" s="658"/>
      <c r="AG1679" s="658"/>
      <c r="AH1679" s="658"/>
      <c r="AI1679" s="658"/>
      <c r="AJ1679" s="658"/>
      <c r="AK1679" s="658"/>
      <c r="AL1679" s="658">
        <v>1.35</v>
      </c>
      <c r="AM1679" s="658">
        <v>0</v>
      </c>
      <c r="AN1679" s="658">
        <v>0</v>
      </c>
      <c r="AO1679" s="658">
        <v>0</v>
      </c>
      <c r="AP1679" s="658">
        <v>0</v>
      </c>
      <c r="AQ1679" s="658">
        <v>0</v>
      </c>
      <c r="AR1679" s="658">
        <v>0</v>
      </c>
      <c r="AS1679" s="658">
        <v>0</v>
      </c>
      <c r="AT1679" s="658">
        <v>1.35</v>
      </c>
      <c r="AU1679" s="658">
        <v>0</v>
      </c>
      <c r="AV1679" s="676">
        <v>0</v>
      </c>
      <c r="AW1679" s="677">
        <v>6.43701949</v>
      </c>
      <c r="AX1679" s="677">
        <v>0</v>
      </c>
      <c r="AY1679" s="677">
        <v>0</v>
      </c>
      <c r="AZ1679" s="677">
        <v>0</v>
      </c>
      <c r="BA1679" s="677">
        <v>6.43701949</v>
      </c>
      <c r="BB1679" s="677">
        <v>0</v>
      </c>
      <c r="BC1679" s="677">
        <v>0</v>
      </c>
      <c r="BD1679" s="677">
        <v>0</v>
      </c>
      <c r="BE1679" s="678">
        <v>6.43701949</v>
      </c>
      <c r="BF1679" s="417"/>
      <c r="BG1679" s="408"/>
      <c r="BH1679" s="408"/>
      <c r="BI1679" s="408"/>
      <c r="BJ1679" s="408"/>
      <c r="BK1679" s="408"/>
    </row>
    <row r="1680" spans="1:63" s="390" customFormat="1" ht="12.75">
      <c r="A1680" s="410"/>
      <c r="B1680" s="360" t="s">
        <v>362</v>
      </c>
      <c r="C1680" s="676">
        <v>0</v>
      </c>
      <c r="D1680" s="677">
        <v>0</v>
      </c>
      <c r="E1680" s="677">
        <v>1.35</v>
      </c>
      <c r="F1680" s="677">
        <v>0</v>
      </c>
      <c r="G1680" s="677">
        <v>0</v>
      </c>
      <c r="H1680" s="677">
        <v>0</v>
      </c>
      <c r="I1680" s="677">
        <v>0</v>
      </c>
      <c r="J1680" s="677">
        <v>0</v>
      </c>
      <c r="K1680" s="677">
        <v>0</v>
      </c>
      <c r="L1680" s="677">
        <v>0</v>
      </c>
      <c r="M1680" s="677">
        <v>1.35</v>
      </c>
      <c r="N1680" s="678">
        <v>0</v>
      </c>
      <c r="O1680" s="657">
        <v>0</v>
      </c>
      <c r="P1680" s="658">
        <v>0</v>
      </c>
      <c r="Q1680" s="658">
        <v>0</v>
      </c>
      <c r="R1680" s="658">
        <v>0</v>
      </c>
      <c r="S1680" s="658">
        <v>0</v>
      </c>
      <c r="T1680" s="658">
        <v>0</v>
      </c>
      <c r="U1680" s="658">
        <v>0</v>
      </c>
      <c r="V1680" s="658">
        <v>0</v>
      </c>
      <c r="W1680" s="658">
        <v>0</v>
      </c>
      <c r="X1680" s="658">
        <v>0</v>
      </c>
      <c r="Y1680" s="658">
        <v>0</v>
      </c>
      <c r="Z1680" s="659">
        <v>0</v>
      </c>
      <c r="AA1680" s="679">
        <v>6.43701949</v>
      </c>
      <c r="AB1680" s="677">
        <v>0</v>
      </c>
      <c r="AC1680" s="677">
        <v>0</v>
      </c>
      <c r="AD1680" s="658">
        <v>1.35</v>
      </c>
      <c r="AE1680" s="658">
        <v>0</v>
      </c>
      <c r="AF1680" s="658"/>
      <c r="AG1680" s="658"/>
      <c r="AH1680" s="658"/>
      <c r="AI1680" s="658"/>
      <c r="AJ1680" s="658"/>
      <c r="AK1680" s="658"/>
      <c r="AL1680" s="658">
        <v>1.35</v>
      </c>
      <c r="AM1680" s="658">
        <v>0</v>
      </c>
      <c r="AN1680" s="658">
        <v>0</v>
      </c>
      <c r="AO1680" s="658">
        <v>0</v>
      </c>
      <c r="AP1680" s="658">
        <v>0</v>
      </c>
      <c r="AQ1680" s="658">
        <v>0</v>
      </c>
      <c r="AR1680" s="658">
        <v>0</v>
      </c>
      <c r="AS1680" s="658">
        <v>0</v>
      </c>
      <c r="AT1680" s="658">
        <v>1.35</v>
      </c>
      <c r="AU1680" s="658">
        <v>0</v>
      </c>
      <c r="AV1680" s="676">
        <v>0</v>
      </c>
      <c r="AW1680" s="677">
        <v>6.43701949</v>
      </c>
      <c r="AX1680" s="677">
        <v>0</v>
      </c>
      <c r="AY1680" s="677">
        <v>0</v>
      </c>
      <c r="AZ1680" s="677">
        <v>0</v>
      </c>
      <c r="BA1680" s="677">
        <v>6.43701949</v>
      </c>
      <c r="BB1680" s="677">
        <v>0</v>
      </c>
      <c r="BC1680" s="677">
        <v>0</v>
      </c>
      <c r="BD1680" s="677">
        <v>0</v>
      </c>
      <c r="BE1680" s="678">
        <v>6.43701949</v>
      </c>
      <c r="BF1680" s="417"/>
      <c r="BG1680" s="408"/>
      <c r="BH1680" s="408"/>
      <c r="BI1680" s="408"/>
      <c r="BJ1680" s="408"/>
      <c r="BK1680" s="408"/>
    </row>
    <row r="1681" spans="1:63" s="412" customFormat="1" ht="12.75">
      <c r="A1681" s="410"/>
      <c r="B1681" s="360" t="s">
        <v>363</v>
      </c>
      <c r="C1681" s="676">
        <v>0</v>
      </c>
      <c r="D1681" s="677">
        <v>0</v>
      </c>
      <c r="E1681" s="677">
        <v>0</v>
      </c>
      <c r="F1681" s="677">
        <v>0</v>
      </c>
      <c r="G1681" s="677">
        <v>0</v>
      </c>
      <c r="H1681" s="677">
        <v>0</v>
      </c>
      <c r="I1681" s="677">
        <v>0</v>
      </c>
      <c r="J1681" s="677">
        <v>0</v>
      </c>
      <c r="K1681" s="677">
        <v>0</v>
      </c>
      <c r="L1681" s="677">
        <v>0</v>
      </c>
      <c r="M1681" s="677">
        <v>0</v>
      </c>
      <c r="N1681" s="678">
        <v>0</v>
      </c>
      <c r="O1681" s="657">
        <v>0</v>
      </c>
      <c r="P1681" s="658">
        <v>0</v>
      </c>
      <c r="Q1681" s="658">
        <v>0</v>
      </c>
      <c r="R1681" s="658">
        <v>0</v>
      </c>
      <c r="S1681" s="658">
        <v>0</v>
      </c>
      <c r="T1681" s="658">
        <v>0</v>
      </c>
      <c r="U1681" s="658">
        <v>0</v>
      </c>
      <c r="V1681" s="658">
        <v>0</v>
      </c>
      <c r="W1681" s="658">
        <v>0</v>
      </c>
      <c r="X1681" s="658">
        <v>0</v>
      </c>
      <c r="Y1681" s="658">
        <v>0</v>
      </c>
      <c r="Z1681" s="659">
        <v>0</v>
      </c>
      <c r="AA1681" s="679">
        <v>0</v>
      </c>
      <c r="AB1681" s="677">
        <v>0</v>
      </c>
      <c r="AC1681" s="677">
        <v>0</v>
      </c>
      <c r="AD1681" s="658">
        <v>0</v>
      </c>
      <c r="AE1681" s="658">
        <v>0</v>
      </c>
      <c r="AF1681" s="658"/>
      <c r="AG1681" s="658"/>
      <c r="AH1681" s="658"/>
      <c r="AI1681" s="658"/>
      <c r="AJ1681" s="658"/>
      <c r="AK1681" s="658"/>
      <c r="AL1681" s="658">
        <v>0</v>
      </c>
      <c r="AM1681" s="658">
        <v>0</v>
      </c>
      <c r="AN1681" s="658">
        <v>0</v>
      </c>
      <c r="AO1681" s="658">
        <v>0</v>
      </c>
      <c r="AP1681" s="658">
        <v>0</v>
      </c>
      <c r="AQ1681" s="658">
        <v>0</v>
      </c>
      <c r="AR1681" s="658">
        <v>0</v>
      </c>
      <c r="AS1681" s="658">
        <v>0</v>
      </c>
      <c r="AT1681" s="658">
        <v>0</v>
      </c>
      <c r="AU1681" s="658">
        <v>0</v>
      </c>
      <c r="AV1681" s="676">
        <v>0</v>
      </c>
      <c r="AW1681" s="677">
        <v>0</v>
      </c>
      <c r="AX1681" s="677">
        <v>0</v>
      </c>
      <c r="AY1681" s="677">
        <v>0</v>
      </c>
      <c r="AZ1681" s="677">
        <v>0</v>
      </c>
      <c r="BA1681" s="677">
        <v>0</v>
      </c>
      <c r="BB1681" s="677">
        <v>0</v>
      </c>
      <c r="BC1681" s="677">
        <v>0</v>
      </c>
      <c r="BD1681" s="677">
        <v>0</v>
      </c>
      <c r="BE1681" s="678">
        <v>0</v>
      </c>
      <c r="BF1681" s="417"/>
      <c r="BG1681" s="408"/>
      <c r="BH1681" s="408"/>
      <c r="BI1681" s="408"/>
      <c r="BJ1681" s="408"/>
      <c r="BK1681" s="408"/>
    </row>
    <row r="1682" spans="1:63" s="390" customFormat="1" ht="12.75">
      <c r="A1682" s="410"/>
      <c r="B1682" s="360" t="s">
        <v>364</v>
      </c>
      <c r="C1682" s="676">
        <v>0</v>
      </c>
      <c r="D1682" s="677">
        <v>0</v>
      </c>
      <c r="E1682" s="677">
        <v>0</v>
      </c>
      <c r="F1682" s="677">
        <v>0</v>
      </c>
      <c r="G1682" s="677">
        <v>0</v>
      </c>
      <c r="H1682" s="677">
        <v>0</v>
      </c>
      <c r="I1682" s="677">
        <v>0</v>
      </c>
      <c r="J1682" s="677">
        <v>0</v>
      </c>
      <c r="K1682" s="677">
        <v>0</v>
      </c>
      <c r="L1682" s="677">
        <v>0</v>
      </c>
      <c r="M1682" s="677">
        <v>0</v>
      </c>
      <c r="N1682" s="678">
        <v>0</v>
      </c>
      <c r="O1682" s="657"/>
      <c r="P1682" s="658"/>
      <c r="Q1682" s="658"/>
      <c r="R1682" s="658"/>
      <c r="S1682" s="658"/>
      <c r="T1682" s="658"/>
      <c r="U1682" s="658"/>
      <c r="V1682" s="658"/>
      <c r="W1682" s="658"/>
      <c r="X1682" s="658"/>
      <c r="Y1682" s="658"/>
      <c r="Z1682" s="659"/>
      <c r="AA1682" s="679">
        <v>0</v>
      </c>
      <c r="AB1682" s="677">
        <v>0</v>
      </c>
      <c r="AC1682" s="677">
        <v>0</v>
      </c>
      <c r="AD1682" s="658">
        <v>0</v>
      </c>
      <c r="AE1682" s="658">
        <v>0</v>
      </c>
      <c r="AF1682" s="658"/>
      <c r="AG1682" s="658"/>
      <c r="AH1682" s="658"/>
      <c r="AI1682" s="658"/>
      <c r="AJ1682" s="658"/>
      <c r="AK1682" s="658"/>
      <c r="AL1682" s="658">
        <v>0</v>
      </c>
      <c r="AM1682" s="658">
        <v>0</v>
      </c>
      <c r="AN1682" s="658">
        <v>0</v>
      </c>
      <c r="AO1682" s="658">
        <v>0</v>
      </c>
      <c r="AP1682" s="658">
        <v>0</v>
      </c>
      <c r="AQ1682" s="658">
        <v>0</v>
      </c>
      <c r="AR1682" s="658">
        <v>0</v>
      </c>
      <c r="AS1682" s="658">
        <v>0</v>
      </c>
      <c r="AT1682" s="658">
        <v>0</v>
      </c>
      <c r="AU1682" s="658">
        <v>0</v>
      </c>
      <c r="AV1682" s="676"/>
      <c r="AW1682" s="677">
        <v>0</v>
      </c>
      <c r="AX1682" s="677"/>
      <c r="AY1682" s="677"/>
      <c r="AZ1682" s="677"/>
      <c r="BA1682" s="677"/>
      <c r="BB1682" s="677"/>
      <c r="BC1682" s="677"/>
      <c r="BD1682" s="677"/>
      <c r="BE1682" s="678">
        <v>0</v>
      </c>
      <c r="BF1682" s="417"/>
      <c r="BG1682" s="408"/>
      <c r="BH1682" s="408"/>
      <c r="BI1682" s="408"/>
      <c r="BJ1682" s="408"/>
      <c r="BK1682" s="408"/>
    </row>
    <row r="1683" spans="1:63" s="390" customFormat="1" ht="12.75">
      <c r="A1683" s="410"/>
      <c r="B1683" s="360" t="s">
        <v>365</v>
      </c>
      <c r="C1683" s="676">
        <v>0</v>
      </c>
      <c r="D1683" s="677">
        <v>0</v>
      </c>
      <c r="E1683" s="677">
        <v>0</v>
      </c>
      <c r="F1683" s="677">
        <v>0</v>
      </c>
      <c r="G1683" s="677">
        <v>0</v>
      </c>
      <c r="H1683" s="677">
        <v>0</v>
      </c>
      <c r="I1683" s="677">
        <v>0</v>
      </c>
      <c r="J1683" s="677">
        <v>0</v>
      </c>
      <c r="K1683" s="677">
        <v>0</v>
      </c>
      <c r="L1683" s="677">
        <v>0</v>
      </c>
      <c r="M1683" s="677">
        <v>0</v>
      </c>
      <c r="N1683" s="678">
        <v>0</v>
      </c>
      <c r="O1683" s="657"/>
      <c r="P1683" s="658"/>
      <c r="Q1683" s="658"/>
      <c r="R1683" s="658"/>
      <c r="S1683" s="658"/>
      <c r="T1683" s="658"/>
      <c r="U1683" s="658"/>
      <c r="V1683" s="658"/>
      <c r="W1683" s="658"/>
      <c r="X1683" s="658"/>
      <c r="Y1683" s="658"/>
      <c r="Z1683" s="659"/>
      <c r="AA1683" s="679">
        <v>0</v>
      </c>
      <c r="AB1683" s="677">
        <v>0</v>
      </c>
      <c r="AC1683" s="677">
        <v>0</v>
      </c>
      <c r="AD1683" s="658">
        <v>0</v>
      </c>
      <c r="AE1683" s="658">
        <v>0</v>
      </c>
      <c r="AF1683" s="658"/>
      <c r="AG1683" s="658"/>
      <c r="AH1683" s="658"/>
      <c r="AI1683" s="658"/>
      <c r="AJ1683" s="658"/>
      <c r="AK1683" s="658"/>
      <c r="AL1683" s="658">
        <v>0</v>
      </c>
      <c r="AM1683" s="658">
        <v>0</v>
      </c>
      <c r="AN1683" s="658">
        <v>0</v>
      </c>
      <c r="AO1683" s="658">
        <v>0</v>
      </c>
      <c r="AP1683" s="658">
        <v>0</v>
      </c>
      <c r="AQ1683" s="658">
        <v>0</v>
      </c>
      <c r="AR1683" s="658">
        <v>0</v>
      </c>
      <c r="AS1683" s="658">
        <v>0</v>
      </c>
      <c r="AT1683" s="658">
        <v>0</v>
      </c>
      <c r="AU1683" s="658">
        <v>0</v>
      </c>
      <c r="AV1683" s="676"/>
      <c r="AW1683" s="677">
        <v>0</v>
      </c>
      <c r="AX1683" s="677"/>
      <c r="AY1683" s="677"/>
      <c r="AZ1683" s="677"/>
      <c r="BA1683" s="677"/>
      <c r="BB1683" s="677"/>
      <c r="BC1683" s="677"/>
      <c r="BD1683" s="677"/>
      <c r="BE1683" s="678">
        <v>0</v>
      </c>
      <c r="BF1683" s="417"/>
      <c r="BG1683" s="408"/>
      <c r="BH1683" s="408"/>
      <c r="BI1683" s="408"/>
      <c r="BJ1683" s="408"/>
      <c r="BK1683" s="408"/>
    </row>
    <row r="1684" spans="1:63" s="390" customFormat="1" ht="12.75">
      <c r="A1684" s="410"/>
      <c r="B1684" s="360" t="s">
        <v>366</v>
      </c>
      <c r="C1684" s="676">
        <v>0</v>
      </c>
      <c r="D1684" s="677">
        <v>0</v>
      </c>
      <c r="E1684" s="677">
        <v>0</v>
      </c>
      <c r="F1684" s="677">
        <v>0</v>
      </c>
      <c r="G1684" s="677">
        <v>0</v>
      </c>
      <c r="H1684" s="677">
        <v>0</v>
      </c>
      <c r="I1684" s="677">
        <v>0</v>
      </c>
      <c r="J1684" s="677">
        <v>0</v>
      </c>
      <c r="K1684" s="677">
        <v>0</v>
      </c>
      <c r="L1684" s="677">
        <v>0</v>
      </c>
      <c r="M1684" s="677">
        <v>0</v>
      </c>
      <c r="N1684" s="678">
        <v>0</v>
      </c>
      <c r="O1684" s="657"/>
      <c r="P1684" s="658"/>
      <c r="Q1684" s="658"/>
      <c r="R1684" s="658"/>
      <c r="S1684" s="658"/>
      <c r="T1684" s="658"/>
      <c r="U1684" s="658"/>
      <c r="V1684" s="658"/>
      <c r="W1684" s="658"/>
      <c r="X1684" s="658"/>
      <c r="Y1684" s="658"/>
      <c r="Z1684" s="659"/>
      <c r="AA1684" s="679">
        <v>0</v>
      </c>
      <c r="AB1684" s="677">
        <v>0</v>
      </c>
      <c r="AC1684" s="677">
        <v>0</v>
      </c>
      <c r="AD1684" s="658">
        <v>0</v>
      </c>
      <c r="AE1684" s="658">
        <v>0</v>
      </c>
      <c r="AF1684" s="658"/>
      <c r="AG1684" s="658"/>
      <c r="AH1684" s="658"/>
      <c r="AI1684" s="658"/>
      <c r="AJ1684" s="658"/>
      <c r="AK1684" s="658"/>
      <c r="AL1684" s="658">
        <v>0</v>
      </c>
      <c r="AM1684" s="658">
        <v>0</v>
      </c>
      <c r="AN1684" s="658">
        <v>0</v>
      </c>
      <c r="AO1684" s="658">
        <v>0</v>
      </c>
      <c r="AP1684" s="658">
        <v>0</v>
      </c>
      <c r="AQ1684" s="658">
        <v>0</v>
      </c>
      <c r="AR1684" s="658">
        <v>0</v>
      </c>
      <c r="AS1684" s="658">
        <v>0</v>
      </c>
      <c r="AT1684" s="658">
        <v>0</v>
      </c>
      <c r="AU1684" s="658">
        <v>0</v>
      </c>
      <c r="AV1684" s="676"/>
      <c r="AW1684" s="677">
        <v>0</v>
      </c>
      <c r="AX1684" s="677"/>
      <c r="AY1684" s="677"/>
      <c r="AZ1684" s="677"/>
      <c r="BA1684" s="677"/>
      <c r="BB1684" s="677"/>
      <c r="BC1684" s="677"/>
      <c r="BD1684" s="677"/>
      <c r="BE1684" s="678">
        <v>0</v>
      </c>
      <c r="BF1684" s="417"/>
      <c r="BG1684" s="408"/>
      <c r="BH1684" s="408"/>
      <c r="BI1684" s="408"/>
      <c r="BJ1684" s="408"/>
      <c r="BK1684" s="408"/>
    </row>
    <row r="1685" spans="1:63" s="390" customFormat="1" ht="12.75">
      <c r="A1685" s="410"/>
      <c r="B1685" s="360" t="s">
        <v>367</v>
      </c>
      <c r="C1685" s="676">
        <v>0</v>
      </c>
      <c r="D1685" s="677">
        <v>0</v>
      </c>
      <c r="E1685" s="677">
        <v>0</v>
      </c>
      <c r="F1685" s="677">
        <v>0</v>
      </c>
      <c r="G1685" s="677">
        <v>0</v>
      </c>
      <c r="H1685" s="677">
        <v>0</v>
      </c>
      <c r="I1685" s="677">
        <v>0</v>
      </c>
      <c r="J1685" s="677">
        <v>0</v>
      </c>
      <c r="K1685" s="677">
        <v>0</v>
      </c>
      <c r="L1685" s="677">
        <v>0</v>
      </c>
      <c r="M1685" s="677">
        <v>0</v>
      </c>
      <c r="N1685" s="678">
        <v>0</v>
      </c>
      <c r="O1685" s="657"/>
      <c r="P1685" s="658"/>
      <c r="Q1685" s="658"/>
      <c r="R1685" s="658"/>
      <c r="S1685" s="658"/>
      <c r="T1685" s="658"/>
      <c r="U1685" s="658"/>
      <c r="V1685" s="658"/>
      <c r="W1685" s="658"/>
      <c r="X1685" s="658"/>
      <c r="Y1685" s="658"/>
      <c r="Z1685" s="659"/>
      <c r="AA1685" s="679">
        <v>0</v>
      </c>
      <c r="AB1685" s="677">
        <v>0</v>
      </c>
      <c r="AC1685" s="677">
        <v>0</v>
      </c>
      <c r="AD1685" s="658">
        <v>0</v>
      </c>
      <c r="AE1685" s="658">
        <v>0</v>
      </c>
      <c r="AF1685" s="658"/>
      <c r="AG1685" s="658"/>
      <c r="AH1685" s="658"/>
      <c r="AI1685" s="658"/>
      <c r="AJ1685" s="658"/>
      <c r="AK1685" s="658"/>
      <c r="AL1685" s="658">
        <v>0</v>
      </c>
      <c r="AM1685" s="658">
        <v>0</v>
      </c>
      <c r="AN1685" s="658">
        <v>0</v>
      </c>
      <c r="AO1685" s="658">
        <v>0</v>
      </c>
      <c r="AP1685" s="658">
        <v>0</v>
      </c>
      <c r="AQ1685" s="658">
        <v>0</v>
      </c>
      <c r="AR1685" s="658">
        <v>0</v>
      </c>
      <c r="AS1685" s="658">
        <v>0</v>
      </c>
      <c r="AT1685" s="658">
        <v>0</v>
      </c>
      <c r="AU1685" s="658">
        <v>0</v>
      </c>
      <c r="AV1685" s="676"/>
      <c r="AW1685" s="677">
        <v>0</v>
      </c>
      <c r="AX1685" s="677"/>
      <c r="AY1685" s="677"/>
      <c r="AZ1685" s="677"/>
      <c r="BA1685" s="677"/>
      <c r="BB1685" s="677"/>
      <c r="BC1685" s="677"/>
      <c r="BD1685" s="677"/>
      <c r="BE1685" s="678">
        <v>0</v>
      </c>
      <c r="BF1685" s="417"/>
      <c r="BG1685" s="408"/>
      <c r="BH1685" s="408"/>
      <c r="BI1685" s="408"/>
      <c r="BJ1685" s="408"/>
      <c r="BK1685" s="408"/>
    </row>
    <row r="1686" spans="1:63" s="412" customFormat="1" ht="12.75">
      <c r="A1686" s="410"/>
      <c r="B1686" s="360" t="s">
        <v>368</v>
      </c>
      <c r="C1686" s="676">
        <v>0</v>
      </c>
      <c r="D1686" s="677">
        <v>0</v>
      </c>
      <c r="E1686" s="677">
        <v>1.35</v>
      </c>
      <c r="F1686" s="677">
        <v>0</v>
      </c>
      <c r="G1686" s="677">
        <v>0</v>
      </c>
      <c r="H1686" s="677">
        <v>0</v>
      </c>
      <c r="I1686" s="677">
        <v>0</v>
      </c>
      <c r="J1686" s="677">
        <v>0</v>
      </c>
      <c r="K1686" s="677">
        <v>0</v>
      </c>
      <c r="L1686" s="677">
        <v>0</v>
      </c>
      <c r="M1686" s="677">
        <v>1.35</v>
      </c>
      <c r="N1686" s="678">
        <v>0</v>
      </c>
      <c r="O1686" s="657">
        <v>0</v>
      </c>
      <c r="P1686" s="658">
        <v>0</v>
      </c>
      <c r="Q1686" s="658">
        <v>0</v>
      </c>
      <c r="R1686" s="658">
        <v>0</v>
      </c>
      <c r="S1686" s="658">
        <v>0</v>
      </c>
      <c r="T1686" s="658">
        <v>0</v>
      </c>
      <c r="U1686" s="658">
        <v>0</v>
      </c>
      <c r="V1686" s="658">
        <v>0</v>
      </c>
      <c r="W1686" s="658">
        <v>0</v>
      </c>
      <c r="X1686" s="658">
        <v>0</v>
      </c>
      <c r="Y1686" s="658">
        <v>0</v>
      </c>
      <c r="Z1686" s="659">
        <v>0</v>
      </c>
      <c r="AA1686" s="679">
        <v>6.43701949</v>
      </c>
      <c r="AB1686" s="677">
        <v>0</v>
      </c>
      <c r="AC1686" s="677">
        <v>0</v>
      </c>
      <c r="AD1686" s="658">
        <v>1.35</v>
      </c>
      <c r="AE1686" s="658">
        <v>0</v>
      </c>
      <c r="AF1686" s="658"/>
      <c r="AG1686" s="658"/>
      <c r="AH1686" s="658"/>
      <c r="AI1686" s="658"/>
      <c r="AJ1686" s="658"/>
      <c r="AK1686" s="658"/>
      <c r="AL1686" s="658">
        <v>1.35</v>
      </c>
      <c r="AM1686" s="658">
        <v>0</v>
      </c>
      <c r="AN1686" s="658">
        <v>0</v>
      </c>
      <c r="AO1686" s="658">
        <v>0</v>
      </c>
      <c r="AP1686" s="658">
        <v>0</v>
      </c>
      <c r="AQ1686" s="658">
        <v>0</v>
      </c>
      <c r="AR1686" s="658">
        <v>0</v>
      </c>
      <c r="AS1686" s="658">
        <v>0</v>
      </c>
      <c r="AT1686" s="658">
        <v>1.35</v>
      </c>
      <c r="AU1686" s="658">
        <v>0</v>
      </c>
      <c r="AV1686" s="676">
        <v>0</v>
      </c>
      <c r="AW1686" s="677">
        <v>6.43701949</v>
      </c>
      <c r="AX1686" s="677">
        <v>0</v>
      </c>
      <c r="AY1686" s="677">
        <v>0</v>
      </c>
      <c r="AZ1686" s="677">
        <v>0</v>
      </c>
      <c r="BA1686" s="677">
        <v>6.43701949</v>
      </c>
      <c r="BB1686" s="677">
        <v>0</v>
      </c>
      <c r="BC1686" s="677">
        <v>0</v>
      </c>
      <c r="BD1686" s="677">
        <v>0</v>
      </c>
      <c r="BE1686" s="678">
        <v>6.43701949</v>
      </c>
      <c r="BF1686" s="417"/>
      <c r="BG1686" s="408"/>
      <c r="BH1686" s="408"/>
      <c r="BI1686" s="408"/>
      <c r="BJ1686" s="408"/>
      <c r="BK1686" s="408"/>
    </row>
    <row r="1687" spans="1:63" s="390" customFormat="1" ht="12.75">
      <c r="A1687" s="410"/>
      <c r="B1687" s="360" t="s">
        <v>369</v>
      </c>
      <c r="C1687" s="676">
        <v>0</v>
      </c>
      <c r="D1687" s="677">
        <v>0</v>
      </c>
      <c r="E1687" s="677">
        <v>0</v>
      </c>
      <c r="F1687" s="677">
        <v>0</v>
      </c>
      <c r="G1687" s="677">
        <v>0</v>
      </c>
      <c r="H1687" s="677">
        <v>0</v>
      </c>
      <c r="I1687" s="677">
        <v>0</v>
      </c>
      <c r="J1687" s="677">
        <v>0</v>
      </c>
      <c r="K1687" s="677">
        <v>0</v>
      </c>
      <c r="L1687" s="677">
        <v>0</v>
      </c>
      <c r="M1687" s="677">
        <v>0</v>
      </c>
      <c r="N1687" s="678">
        <v>0</v>
      </c>
      <c r="O1687" s="657"/>
      <c r="P1687" s="658"/>
      <c r="Q1687" s="658"/>
      <c r="R1687" s="658"/>
      <c r="S1687" s="658"/>
      <c r="T1687" s="658"/>
      <c r="U1687" s="658"/>
      <c r="V1687" s="658"/>
      <c r="W1687" s="658"/>
      <c r="X1687" s="658"/>
      <c r="Y1687" s="658"/>
      <c r="Z1687" s="659"/>
      <c r="AA1687" s="679">
        <v>0</v>
      </c>
      <c r="AB1687" s="677">
        <v>0</v>
      </c>
      <c r="AC1687" s="677">
        <v>0</v>
      </c>
      <c r="AD1687" s="658">
        <v>0</v>
      </c>
      <c r="AE1687" s="658">
        <v>0</v>
      </c>
      <c r="AF1687" s="658"/>
      <c r="AG1687" s="658"/>
      <c r="AH1687" s="658"/>
      <c r="AI1687" s="658"/>
      <c r="AJ1687" s="658"/>
      <c r="AK1687" s="658"/>
      <c r="AL1687" s="658">
        <v>0</v>
      </c>
      <c r="AM1687" s="658">
        <v>0</v>
      </c>
      <c r="AN1687" s="658">
        <v>0</v>
      </c>
      <c r="AO1687" s="658">
        <v>0</v>
      </c>
      <c r="AP1687" s="658">
        <v>0</v>
      </c>
      <c r="AQ1687" s="658">
        <v>0</v>
      </c>
      <c r="AR1687" s="658">
        <v>0</v>
      </c>
      <c r="AS1687" s="658">
        <v>0</v>
      </c>
      <c r="AT1687" s="658">
        <v>0</v>
      </c>
      <c r="AU1687" s="658">
        <v>0</v>
      </c>
      <c r="AV1687" s="676"/>
      <c r="AW1687" s="677">
        <v>0</v>
      </c>
      <c r="AX1687" s="677"/>
      <c r="AY1687" s="677"/>
      <c r="AZ1687" s="677"/>
      <c r="BA1687" s="677"/>
      <c r="BB1687" s="677"/>
      <c r="BC1687" s="677"/>
      <c r="BD1687" s="677"/>
      <c r="BE1687" s="678">
        <v>0</v>
      </c>
      <c r="BF1687" s="417"/>
      <c r="BG1687" s="408"/>
      <c r="BH1687" s="408"/>
      <c r="BI1687" s="408"/>
      <c r="BJ1687" s="408"/>
      <c r="BK1687" s="408"/>
    </row>
    <row r="1688" spans="1:63" s="390" customFormat="1" ht="12.75">
      <c r="A1688" s="410"/>
      <c r="B1688" s="360" t="s">
        <v>370</v>
      </c>
      <c r="C1688" s="676">
        <v>0</v>
      </c>
      <c r="D1688" s="677">
        <v>0</v>
      </c>
      <c r="E1688" s="677">
        <v>0</v>
      </c>
      <c r="F1688" s="677">
        <v>0</v>
      </c>
      <c r="G1688" s="677">
        <v>0</v>
      </c>
      <c r="H1688" s="677">
        <v>0</v>
      </c>
      <c r="I1688" s="677">
        <v>0</v>
      </c>
      <c r="J1688" s="677">
        <v>0</v>
      </c>
      <c r="K1688" s="677">
        <v>0</v>
      </c>
      <c r="L1688" s="677">
        <v>0</v>
      </c>
      <c r="M1688" s="677">
        <v>0</v>
      </c>
      <c r="N1688" s="678">
        <v>0</v>
      </c>
      <c r="O1688" s="657"/>
      <c r="P1688" s="658"/>
      <c r="Q1688" s="658"/>
      <c r="R1688" s="658"/>
      <c r="S1688" s="658"/>
      <c r="T1688" s="658"/>
      <c r="U1688" s="658"/>
      <c r="V1688" s="658"/>
      <c r="W1688" s="658"/>
      <c r="X1688" s="658"/>
      <c r="Y1688" s="658"/>
      <c r="Z1688" s="659"/>
      <c r="AA1688" s="679">
        <v>0</v>
      </c>
      <c r="AB1688" s="677">
        <v>0</v>
      </c>
      <c r="AC1688" s="677">
        <v>0</v>
      </c>
      <c r="AD1688" s="658">
        <v>0</v>
      </c>
      <c r="AE1688" s="658">
        <v>0</v>
      </c>
      <c r="AF1688" s="658"/>
      <c r="AG1688" s="658"/>
      <c r="AH1688" s="658"/>
      <c r="AI1688" s="658"/>
      <c r="AJ1688" s="658"/>
      <c r="AK1688" s="658"/>
      <c r="AL1688" s="658">
        <v>0</v>
      </c>
      <c r="AM1688" s="658">
        <v>0</v>
      </c>
      <c r="AN1688" s="658">
        <v>0</v>
      </c>
      <c r="AO1688" s="658">
        <v>0</v>
      </c>
      <c r="AP1688" s="658">
        <v>0</v>
      </c>
      <c r="AQ1688" s="658">
        <v>0</v>
      </c>
      <c r="AR1688" s="658">
        <v>0</v>
      </c>
      <c r="AS1688" s="658">
        <v>0</v>
      </c>
      <c r="AT1688" s="658">
        <v>0</v>
      </c>
      <c r="AU1688" s="658">
        <v>0</v>
      </c>
      <c r="AV1688" s="676"/>
      <c r="AW1688" s="677">
        <v>0</v>
      </c>
      <c r="AX1688" s="677"/>
      <c r="AY1688" s="677"/>
      <c r="AZ1688" s="677"/>
      <c r="BA1688" s="677"/>
      <c r="BB1688" s="677"/>
      <c r="BC1688" s="677"/>
      <c r="BD1688" s="677"/>
      <c r="BE1688" s="678">
        <v>0</v>
      </c>
      <c r="BF1688" s="417"/>
      <c r="BG1688" s="408"/>
      <c r="BH1688" s="408"/>
      <c r="BI1688" s="408"/>
      <c r="BJ1688" s="408"/>
      <c r="BK1688" s="408"/>
    </row>
    <row r="1689" spans="1:63" s="390" customFormat="1" ht="12.75">
      <c r="A1689" s="410"/>
      <c r="B1689" s="360" t="s">
        <v>371</v>
      </c>
      <c r="C1689" s="676">
        <v>0</v>
      </c>
      <c r="D1689" s="677">
        <v>0</v>
      </c>
      <c r="E1689" s="677">
        <v>1.35</v>
      </c>
      <c r="F1689" s="677">
        <v>0</v>
      </c>
      <c r="G1689" s="677">
        <v>0</v>
      </c>
      <c r="H1689" s="677">
        <v>0</v>
      </c>
      <c r="I1689" s="677">
        <v>0</v>
      </c>
      <c r="J1689" s="677">
        <v>0</v>
      </c>
      <c r="K1689" s="677">
        <v>0</v>
      </c>
      <c r="L1689" s="677">
        <v>0</v>
      </c>
      <c r="M1689" s="677">
        <v>1.35</v>
      </c>
      <c r="N1689" s="678">
        <v>0</v>
      </c>
      <c r="O1689" s="657"/>
      <c r="P1689" s="658"/>
      <c r="Q1689" s="658"/>
      <c r="R1689" s="658"/>
      <c r="S1689" s="658"/>
      <c r="T1689" s="658"/>
      <c r="U1689" s="658"/>
      <c r="V1689" s="658"/>
      <c r="W1689" s="658"/>
      <c r="X1689" s="658"/>
      <c r="Y1689" s="658"/>
      <c r="Z1689" s="659"/>
      <c r="AA1689" s="679">
        <v>6.43701949</v>
      </c>
      <c r="AB1689" s="677">
        <v>0</v>
      </c>
      <c r="AC1689" s="677">
        <v>0</v>
      </c>
      <c r="AD1689" s="658">
        <v>1.35</v>
      </c>
      <c r="AE1689" s="658">
        <v>0</v>
      </c>
      <c r="AF1689" s="658"/>
      <c r="AG1689" s="658"/>
      <c r="AH1689" s="658"/>
      <c r="AI1689" s="658"/>
      <c r="AJ1689" s="658"/>
      <c r="AK1689" s="658"/>
      <c r="AL1689" s="658">
        <v>1.35</v>
      </c>
      <c r="AM1689" s="658">
        <v>0</v>
      </c>
      <c r="AN1689" s="658">
        <v>0</v>
      </c>
      <c r="AO1689" s="658">
        <v>0</v>
      </c>
      <c r="AP1689" s="658">
        <v>0</v>
      </c>
      <c r="AQ1689" s="658">
        <v>0</v>
      </c>
      <c r="AR1689" s="658">
        <v>0</v>
      </c>
      <c r="AS1689" s="658">
        <v>0</v>
      </c>
      <c r="AT1689" s="658">
        <v>1.35</v>
      </c>
      <c r="AU1689" s="658">
        <v>0</v>
      </c>
      <c r="AV1689" s="676"/>
      <c r="AW1689" s="677">
        <v>6.43701949</v>
      </c>
      <c r="AX1689" s="677"/>
      <c r="AY1689" s="677"/>
      <c r="AZ1689" s="677"/>
      <c r="BA1689" s="677">
        <v>6.43701949</v>
      </c>
      <c r="BB1689" s="677"/>
      <c r="BC1689" s="677"/>
      <c r="BD1689" s="677"/>
      <c r="BE1689" s="678">
        <v>6.43701949</v>
      </c>
      <c r="BF1689" s="417"/>
      <c r="BG1689" s="408"/>
      <c r="BH1689" s="408"/>
      <c r="BI1689" s="408"/>
      <c r="BJ1689" s="408"/>
      <c r="BK1689" s="408"/>
    </row>
    <row r="1690" spans="1:63" s="390" customFormat="1" ht="12.75">
      <c r="A1690" s="410"/>
      <c r="B1690" s="360" t="s">
        <v>372</v>
      </c>
      <c r="C1690" s="676">
        <v>0</v>
      </c>
      <c r="D1690" s="677">
        <v>0</v>
      </c>
      <c r="E1690" s="677">
        <v>0</v>
      </c>
      <c r="F1690" s="677">
        <v>0</v>
      </c>
      <c r="G1690" s="677">
        <v>0</v>
      </c>
      <c r="H1690" s="677">
        <v>0</v>
      </c>
      <c r="I1690" s="677">
        <v>0</v>
      </c>
      <c r="J1690" s="677">
        <v>0</v>
      </c>
      <c r="K1690" s="677">
        <v>0</v>
      </c>
      <c r="L1690" s="677">
        <v>0</v>
      </c>
      <c r="M1690" s="677">
        <v>0</v>
      </c>
      <c r="N1690" s="678">
        <v>0</v>
      </c>
      <c r="O1690" s="657"/>
      <c r="P1690" s="658"/>
      <c r="Q1690" s="658"/>
      <c r="R1690" s="658"/>
      <c r="S1690" s="658"/>
      <c r="T1690" s="658"/>
      <c r="U1690" s="658"/>
      <c r="V1690" s="658"/>
      <c r="W1690" s="658"/>
      <c r="X1690" s="658"/>
      <c r="Y1690" s="658"/>
      <c r="Z1690" s="659"/>
      <c r="AA1690" s="679">
        <v>0</v>
      </c>
      <c r="AB1690" s="677">
        <v>0</v>
      </c>
      <c r="AC1690" s="677">
        <v>0</v>
      </c>
      <c r="AD1690" s="658">
        <v>0</v>
      </c>
      <c r="AE1690" s="658">
        <v>0</v>
      </c>
      <c r="AF1690" s="658"/>
      <c r="AG1690" s="658"/>
      <c r="AH1690" s="658"/>
      <c r="AI1690" s="658"/>
      <c r="AJ1690" s="658"/>
      <c r="AK1690" s="658"/>
      <c r="AL1690" s="658">
        <v>0</v>
      </c>
      <c r="AM1690" s="658">
        <v>0</v>
      </c>
      <c r="AN1690" s="658">
        <v>0</v>
      </c>
      <c r="AO1690" s="658">
        <v>0</v>
      </c>
      <c r="AP1690" s="658">
        <v>0</v>
      </c>
      <c r="AQ1690" s="658">
        <v>0</v>
      </c>
      <c r="AR1690" s="658">
        <v>0</v>
      </c>
      <c r="AS1690" s="658">
        <v>0</v>
      </c>
      <c r="AT1690" s="658">
        <v>0</v>
      </c>
      <c r="AU1690" s="658">
        <v>0</v>
      </c>
      <c r="AV1690" s="676"/>
      <c r="AW1690" s="677">
        <v>0</v>
      </c>
      <c r="AX1690" s="677"/>
      <c r="AY1690" s="677"/>
      <c r="AZ1690" s="677"/>
      <c r="BA1690" s="677"/>
      <c r="BB1690" s="677"/>
      <c r="BC1690" s="677"/>
      <c r="BD1690" s="677"/>
      <c r="BE1690" s="678">
        <v>0</v>
      </c>
      <c r="BF1690" s="417"/>
      <c r="BG1690" s="408"/>
      <c r="BH1690" s="408"/>
      <c r="BI1690" s="408"/>
      <c r="BJ1690" s="408"/>
      <c r="BK1690" s="408"/>
    </row>
    <row r="1691" spans="1:63" s="412" customFormat="1" ht="12.75">
      <c r="A1691" s="410"/>
      <c r="B1691" s="360" t="s">
        <v>373</v>
      </c>
      <c r="C1691" s="676">
        <v>0</v>
      </c>
      <c r="D1691" s="677">
        <v>0</v>
      </c>
      <c r="E1691" s="677">
        <v>0</v>
      </c>
      <c r="F1691" s="677">
        <v>0</v>
      </c>
      <c r="G1691" s="677">
        <v>0</v>
      </c>
      <c r="H1691" s="677">
        <v>0</v>
      </c>
      <c r="I1691" s="677">
        <v>0</v>
      </c>
      <c r="J1691" s="677">
        <v>0</v>
      </c>
      <c r="K1691" s="677">
        <v>0</v>
      </c>
      <c r="L1691" s="677">
        <v>0</v>
      </c>
      <c r="M1691" s="677">
        <v>0</v>
      </c>
      <c r="N1691" s="678">
        <v>0</v>
      </c>
      <c r="O1691" s="657">
        <v>0</v>
      </c>
      <c r="P1691" s="658">
        <v>0</v>
      </c>
      <c r="Q1691" s="658">
        <v>0</v>
      </c>
      <c r="R1691" s="658">
        <v>0</v>
      </c>
      <c r="S1691" s="658">
        <v>0</v>
      </c>
      <c r="T1691" s="658">
        <v>0</v>
      </c>
      <c r="U1691" s="658">
        <v>0</v>
      </c>
      <c r="V1691" s="658">
        <v>0</v>
      </c>
      <c r="W1691" s="658">
        <v>0</v>
      </c>
      <c r="X1691" s="658">
        <v>0</v>
      </c>
      <c r="Y1691" s="658">
        <v>0</v>
      </c>
      <c r="Z1691" s="659">
        <v>0</v>
      </c>
      <c r="AA1691" s="679">
        <v>0</v>
      </c>
      <c r="AB1691" s="677">
        <v>0</v>
      </c>
      <c r="AC1691" s="677">
        <v>0</v>
      </c>
      <c r="AD1691" s="658">
        <v>0</v>
      </c>
      <c r="AE1691" s="658">
        <v>0</v>
      </c>
      <c r="AF1691" s="658"/>
      <c r="AG1691" s="658"/>
      <c r="AH1691" s="658"/>
      <c r="AI1691" s="658"/>
      <c r="AJ1691" s="658"/>
      <c r="AK1691" s="658"/>
      <c r="AL1691" s="658">
        <v>0</v>
      </c>
      <c r="AM1691" s="658">
        <v>0</v>
      </c>
      <c r="AN1691" s="658">
        <v>0</v>
      </c>
      <c r="AO1691" s="658">
        <v>0</v>
      </c>
      <c r="AP1691" s="658">
        <v>0</v>
      </c>
      <c r="AQ1691" s="658">
        <v>0</v>
      </c>
      <c r="AR1691" s="658">
        <v>0</v>
      </c>
      <c r="AS1691" s="658">
        <v>0</v>
      </c>
      <c r="AT1691" s="658">
        <v>0</v>
      </c>
      <c r="AU1691" s="658">
        <v>0</v>
      </c>
      <c r="AV1691" s="676">
        <v>0</v>
      </c>
      <c r="AW1691" s="677">
        <v>0</v>
      </c>
      <c r="AX1691" s="677">
        <v>0</v>
      </c>
      <c r="AY1691" s="677">
        <v>0</v>
      </c>
      <c r="AZ1691" s="677">
        <v>0</v>
      </c>
      <c r="BA1691" s="677">
        <v>0</v>
      </c>
      <c r="BB1691" s="677">
        <v>0</v>
      </c>
      <c r="BC1691" s="677">
        <v>0</v>
      </c>
      <c r="BD1691" s="677">
        <v>0</v>
      </c>
      <c r="BE1691" s="678">
        <v>0</v>
      </c>
      <c r="BF1691" s="417"/>
      <c r="BG1691" s="408"/>
      <c r="BH1691" s="408"/>
      <c r="BI1691" s="408"/>
      <c r="BJ1691" s="408"/>
      <c r="BK1691" s="408"/>
    </row>
    <row r="1692" spans="1:63" s="390" customFormat="1" ht="12.75">
      <c r="A1692" s="410"/>
      <c r="B1692" s="360" t="s">
        <v>374</v>
      </c>
      <c r="C1692" s="676">
        <v>0</v>
      </c>
      <c r="D1692" s="677">
        <v>0</v>
      </c>
      <c r="E1692" s="677">
        <v>0</v>
      </c>
      <c r="F1692" s="677">
        <v>0</v>
      </c>
      <c r="G1692" s="677">
        <v>0</v>
      </c>
      <c r="H1692" s="677">
        <v>0</v>
      </c>
      <c r="I1692" s="677">
        <v>0</v>
      </c>
      <c r="J1692" s="677">
        <v>0</v>
      </c>
      <c r="K1692" s="677">
        <v>0</v>
      </c>
      <c r="L1692" s="677">
        <v>0</v>
      </c>
      <c r="M1692" s="677">
        <v>0</v>
      </c>
      <c r="N1692" s="678">
        <v>0</v>
      </c>
      <c r="O1692" s="657"/>
      <c r="P1692" s="658"/>
      <c r="Q1692" s="658"/>
      <c r="R1692" s="658"/>
      <c r="S1692" s="658"/>
      <c r="T1692" s="658"/>
      <c r="U1692" s="658"/>
      <c r="V1692" s="658"/>
      <c r="W1692" s="658"/>
      <c r="X1692" s="658"/>
      <c r="Y1692" s="658"/>
      <c r="Z1692" s="659"/>
      <c r="AA1692" s="679">
        <v>0</v>
      </c>
      <c r="AB1692" s="677">
        <v>0</v>
      </c>
      <c r="AC1692" s="677">
        <v>0</v>
      </c>
      <c r="AD1692" s="658">
        <v>0</v>
      </c>
      <c r="AE1692" s="658">
        <v>0</v>
      </c>
      <c r="AF1692" s="658"/>
      <c r="AG1692" s="658"/>
      <c r="AH1692" s="658"/>
      <c r="AI1692" s="658"/>
      <c r="AJ1692" s="658"/>
      <c r="AK1692" s="658"/>
      <c r="AL1692" s="658">
        <v>0</v>
      </c>
      <c r="AM1692" s="658">
        <v>0</v>
      </c>
      <c r="AN1692" s="658">
        <v>0</v>
      </c>
      <c r="AO1692" s="658">
        <v>0</v>
      </c>
      <c r="AP1692" s="658">
        <v>0</v>
      </c>
      <c r="AQ1692" s="658">
        <v>0</v>
      </c>
      <c r="AR1692" s="658">
        <v>0</v>
      </c>
      <c r="AS1692" s="658">
        <v>0</v>
      </c>
      <c r="AT1692" s="658">
        <v>0</v>
      </c>
      <c r="AU1692" s="658">
        <v>0</v>
      </c>
      <c r="AV1692" s="676"/>
      <c r="AW1692" s="677">
        <v>0</v>
      </c>
      <c r="AX1692" s="677"/>
      <c r="AY1692" s="677"/>
      <c r="AZ1692" s="677"/>
      <c r="BA1692" s="677"/>
      <c r="BB1692" s="677"/>
      <c r="BC1692" s="677"/>
      <c r="BD1692" s="677"/>
      <c r="BE1692" s="678">
        <v>0</v>
      </c>
      <c r="BF1692" s="417"/>
      <c r="BG1692" s="408"/>
      <c r="BH1692" s="408"/>
      <c r="BI1692" s="408"/>
      <c r="BJ1692" s="408"/>
      <c r="BK1692" s="408"/>
    </row>
    <row r="1693" spans="1:63" s="390" customFormat="1" ht="12.75">
      <c r="A1693" s="410"/>
      <c r="B1693" s="360" t="s">
        <v>375</v>
      </c>
      <c r="C1693" s="676">
        <v>0</v>
      </c>
      <c r="D1693" s="677">
        <v>0</v>
      </c>
      <c r="E1693" s="677">
        <v>0</v>
      </c>
      <c r="F1693" s="677">
        <v>0</v>
      </c>
      <c r="G1693" s="677">
        <v>0</v>
      </c>
      <c r="H1693" s="677">
        <v>0</v>
      </c>
      <c r="I1693" s="677">
        <v>0</v>
      </c>
      <c r="J1693" s="677">
        <v>0</v>
      </c>
      <c r="K1693" s="677">
        <v>0</v>
      </c>
      <c r="L1693" s="677">
        <v>0</v>
      </c>
      <c r="M1693" s="677">
        <v>0</v>
      </c>
      <c r="N1693" s="678">
        <v>0</v>
      </c>
      <c r="O1693" s="657"/>
      <c r="P1693" s="658"/>
      <c r="Q1693" s="658"/>
      <c r="R1693" s="658"/>
      <c r="S1693" s="658"/>
      <c r="T1693" s="658"/>
      <c r="U1693" s="658"/>
      <c r="V1693" s="658"/>
      <c r="W1693" s="658"/>
      <c r="X1693" s="658"/>
      <c r="Y1693" s="658"/>
      <c r="Z1693" s="659"/>
      <c r="AA1693" s="679">
        <v>0</v>
      </c>
      <c r="AB1693" s="677">
        <v>0</v>
      </c>
      <c r="AC1693" s="677">
        <v>0</v>
      </c>
      <c r="AD1693" s="658">
        <v>0</v>
      </c>
      <c r="AE1693" s="658">
        <v>0</v>
      </c>
      <c r="AF1693" s="658"/>
      <c r="AG1693" s="658"/>
      <c r="AH1693" s="658"/>
      <c r="AI1693" s="658"/>
      <c r="AJ1693" s="658"/>
      <c r="AK1693" s="658"/>
      <c r="AL1693" s="658">
        <v>0</v>
      </c>
      <c r="AM1693" s="658">
        <v>0</v>
      </c>
      <c r="AN1693" s="658">
        <v>0</v>
      </c>
      <c r="AO1693" s="658">
        <v>0</v>
      </c>
      <c r="AP1693" s="658">
        <v>0</v>
      </c>
      <c r="AQ1693" s="658">
        <v>0</v>
      </c>
      <c r="AR1693" s="658">
        <v>0</v>
      </c>
      <c r="AS1693" s="658">
        <v>0</v>
      </c>
      <c r="AT1693" s="658">
        <v>0</v>
      </c>
      <c r="AU1693" s="658">
        <v>0</v>
      </c>
      <c r="AV1693" s="676"/>
      <c r="AW1693" s="677">
        <v>0</v>
      </c>
      <c r="AX1693" s="677"/>
      <c r="AY1693" s="677"/>
      <c r="AZ1693" s="677"/>
      <c r="BA1693" s="677"/>
      <c r="BB1693" s="677"/>
      <c r="BC1693" s="677"/>
      <c r="BD1693" s="677"/>
      <c r="BE1693" s="678">
        <v>0</v>
      </c>
      <c r="BF1693" s="417"/>
      <c r="BG1693" s="408"/>
      <c r="BH1693" s="408"/>
      <c r="BI1693" s="408"/>
      <c r="BJ1693" s="408"/>
      <c r="BK1693" s="408"/>
    </row>
    <row r="1694" spans="1:63" s="390" customFormat="1" ht="12.75">
      <c r="A1694" s="410"/>
      <c r="B1694" s="360" t="s">
        <v>376</v>
      </c>
      <c r="C1694" s="676">
        <v>0</v>
      </c>
      <c r="D1694" s="677">
        <v>0</v>
      </c>
      <c r="E1694" s="677">
        <v>0</v>
      </c>
      <c r="F1694" s="677">
        <v>0</v>
      </c>
      <c r="G1694" s="677">
        <v>0</v>
      </c>
      <c r="H1694" s="677">
        <v>0</v>
      </c>
      <c r="I1694" s="677">
        <v>0</v>
      </c>
      <c r="J1694" s="677">
        <v>0</v>
      </c>
      <c r="K1694" s="677">
        <v>0</v>
      </c>
      <c r="L1694" s="677">
        <v>0</v>
      </c>
      <c r="M1694" s="677">
        <v>0</v>
      </c>
      <c r="N1694" s="678">
        <v>0</v>
      </c>
      <c r="O1694" s="657"/>
      <c r="P1694" s="658"/>
      <c r="Q1694" s="658"/>
      <c r="R1694" s="658"/>
      <c r="S1694" s="658"/>
      <c r="T1694" s="658"/>
      <c r="U1694" s="658"/>
      <c r="V1694" s="658"/>
      <c r="W1694" s="658"/>
      <c r="X1694" s="658"/>
      <c r="Y1694" s="658"/>
      <c r="Z1694" s="659"/>
      <c r="AA1694" s="679">
        <v>0</v>
      </c>
      <c r="AB1694" s="677">
        <v>0</v>
      </c>
      <c r="AC1694" s="677">
        <v>0</v>
      </c>
      <c r="AD1694" s="658">
        <v>0</v>
      </c>
      <c r="AE1694" s="658">
        <v>0</v>
      </c>
      <c r="AF1694" s="658"/>
      <c r="AG1694" s="658"/>
      <c r="AH1694" s="658"/>
      <c r="AI1694" s="658"/>
      <c r="AJ1694" s="658"/>
      <c r="AK1694" s="658"/>
      <c r="AL1694" s="658">
        <v>0</v>
      </c>
      <c r="AM1694" s="658">
        <v>0</v>
      </c>
      <c r="AN1694" s="658">
        <v>0</v>
      </c>
      <c r="AO1694" s="658">
        <v>0</v>
      </c>
      <c r="AP1694" s="658">
        <v>0</v>
      </c>
      <c r="AQ1694" s="658">
        <v>0</v>
      </c>
      <c r="AR1694" s="658">
        <v>0</v>
      </c>
      <c r="AS1694" s="658">
        <v>0</v>
      </c>
      <c r="AT1694" s="658">
        <v>0</v>
      </c>
      <c r="AU1694" s="658">
        <v>0</v>
      </c>
      <c r="AV1694" s="676"/>
      <c r="AW1694" s="677">
        <v>0</v>
      </c>
      <c r="AX1694" s="677"/>
      <c r="AY1694" s="677"/>
      <c r="AZ1694" s="677"/>
      <c r="BA1694" s="677"/>
      <c r="BB1694" s="677"/>
      <c r="BC1694" s="677"/>
      <c r="BD1694" s="677"/>
      <c r="BE1694" s="678">
        <v>0</v>
      </c>
      <c r="BF1694" s="417"/>
      <c r="BG1694" s="408"/>
      <c r="BH1694" s="408"/>
      <c r="BI1694" s="408"/>
      <c r="BJ1694" s="408"/>
      <c r="BK1694" s="408"/>
    </row>
    <row r="1695" spans="1:63" s="390" customFormat="1" ht="12.75">
      <c r="A1695" s="410"/>
      <c r="B1695" s="360" t="s">
        <v>377</v>
      </c>
      <c r="C1695" s="676">
        <v>0</v>
      </c>
      <c r="D1695" s="677">
        <v>0</v>
      </c>
      <c r="E1695" s="677">
        <v>0</v>
      </c>
      <c r="F1695" s="677">
        <v>0</v>
      </c>
      <c r="G1695" s="677">
        <v>0</v>
      </c>
      <c r="H1695" s="677">
        <v>0</v>
      </c>
      <c r="I1695" s="677">
        <v>0</v>
      </c>
      <c r="J1695" s="677">
        <v>0</v>
      </c>
      <c r="K1695" s="677">
        <v>0</v>
      </c>
      <c r="L1695" s="677">
        <v>0</v>
      </c>
      <c r="M1695" s="677">
        <v>0</v>
      </c>
      <c r="N1695" s="678">
        <v>0</v>
      </c>
      <c r="O1695" s="657"/>
      <c r="P1695" s="658"/>
      <c r="Q1695" s="658"/>
      <c r="R1695" s="658"/>
      <c r="S1695" s="658"/>
      <c r="T1695" s="658"/>
      <c r="U1695" s="658"/>
      <c r="V1695" s="658"/>
      <c r="W1695" s="658"/>
      <c r="X1695" s="658"/>
      <c r="Y1695" s="658"/>
      <c r="Z1695" s="659"/>
      <c r="AA1695" s="679">
        <v>0</v>
      </c>
      <c r="AB1695" s="677">
        <v>0</v>
      </c>
      <c r="AC1695" s="677">
        <v>0</v>
      </c>
      <c r="AD1695" s="658">
        <v>0</v>
      </c>
      <c r="AE1695" s="658">
        <v>0</v>
      </c>
      <c r="AF1695" s="658"/>
      <c r="AG1695" s="658"/>
      <c r="AH1695" s="658"/>
      <c r="AI1695" s="658"/>
      <c r="AJ1695" s="658"/>
      <c r="AK1695" s="658"/>
      <c r="AL1695" s="658">
        <v>0</v>
      </c>
      <c r="AM1695" s="658">
        <v>0</v>
      </c>
      <c r="AN1695" s="658">
        <v>0</v>
      </c>
      <c r="AO1695" s="658">
        <v>0</v>
      </c>
      <c r="AP1695" s="658">
        <v>0</v>
      </c>
      <c r="AQ1695" s="658">
        <v>0</v>
      </c>
      <c r="AR1695" s="658">
        <v>0</v>
      </c>
      <c r="AS1695" s="658">
        <v>0</v>
      </c>
      <c r="AT1695" s="658">
        <v>0</v>
      </c>
      <c r="AU1695" s="658">
        <v>0</v>
      </c>
      <c r="AV1695" s="676"/>
      <c r="AW1695" s="677">
        <v>0</v>
      </c>
      <c r="AX1695" s="677"/>
      <c r="AY1695" s="677"/>
      <c r="AZ1695" s="677"/>
      <c r="BA1695" s="677"/>
      <c r="BB1695" s="677"/>
      <c r="BC1695" s="677"/>
      <c r="BD1695" s="677"/>
      <c r="BE1695" s="678">
        <v>0</v>
      </c>
      <c r="BF1695" s="417"/>
      <c r="BG1695" s="408"/>
      <c r="BH1695" s="408"/>
      <c r="BI1695" s="408"/>
      <c r="BJ1695" s="408"/>
      <c r="BK1695" s="408"/>
    </row>
    <row r="1696" spans="1:63" s="390" customFormat="1" ht="12.75">
      <c r="A1696" s="410"/>
      <c r="B1696" s="360" t="s">
        <v>67</v>
      </c>
      <c r="C1696" s="676">
        <v>0</v>
      </c>
      <c r="D1696" s="677">
        <v>0</v>
      </c>
      <c r="E1696" s="677">
        <v>0</v>
      </c>
      <c r="F1696" s="677">
        <v>0</v>
      </c>
      <c r="G1696" s="677">
        <v>0</v>
      </c>
      <c r="H1696" s="677">
        <v>0</v>
      </c>
      <c r="I1696" s="677">
        <v>0</v>
      </c>
      <c r="J1696" s="677">
        <v>0</v>
      </c>
      <c r="K1696" s="677">
        <v>0</v>
      </c>
      <c r="L1696" s="677">
        <v>0</v>
      </c>
      <c r="M1696" s="677">
        <v>0</v>
      </c>
      <c r="N1696" s="678">
        <v>0</v>
      </c>
      <c r="O1696" s="657"/>
      <c r="P1696" s="658"/>
      <c r="Q1696" s="658"/>
      <c r="R1696" s="658"/>
      <c r="S1696" s="658"/>
      <c r="T1696" s="658"/>
      <c r="U1696" s="658"/>
      <c r="V1696" s="658"/>
      <c r="W1696" s="658"/>
      <c r="X1696" s="658"/>
      <c r="Y1696" s="658"/>
      <c r="Z1696" s="659"/>
      <c r="AA1696" s="679">
        <v>0</v>
      </c>
      <c r="AB1696" s="677">
        <v>0</v>
      </c>
      <c r="AC1696" s="677">
        <v>0</v>
      </c>
      <c r="AD1696" s="658">
        <v>0</v>
      </c>
      <c r="AE1696" s="658">
        <v>0</v>
      </c>
      <c r="AF1696" s="658"/>
      <c r="AG1696" s="658"/>
      <c r="AH1696" s="658"/>
      <c r="AI1696" s="658"/>
      <c r="AJ1696" s="658"/>
      <c r="AK1696" s="658"/>
      <c r="AL1696" s="658">
        <v>0</v>
      </c>
      <c r="AM1696" s="658">
        <v>0</v>
      </c>
      <c r="AN1696" s="658">
        <v>0</v>
      </c>
      <c r="AO1696" s="658">
        <v>0</v>
      </c>
      <c r="AP1696" s="658">
        <v>0</v>
      </c>
      <c r="AQ1696" s="658">
        <v>0</v>
      </c>
      <c r="AR1696" s="658">
        <v>0</v>
      </c>
      <c r="AS1696" s="658">
        <v>0</v>
      </c>
      <c r="AT1696" s="658">
        <v>0</v>
      </c>
      <c r="AU1696" s="658">
        <v>0</v>
      </c>
      <c r="AV1696" s="657"/>
      <c r="AW1696" s="677">
        <v>0</v>
      </c>
      <c r="AX1696" s="658"/>
      <c r="AY1696" s="658"/>
      <c r="AZ1696" s="658"/>
      <c r="BA1696" s="658"/>
      <c r="BB1696" s="658"/>
      <c r="BC1696" s="658"/>
      <c r="BD1696" s="658"/>
      <c r="BE1696" s="678">
        <v>0</v>
      </c>
      <c r="BF1696" s="417"/>
      <c r="BG1696" s="408"/>
      <c r="BH1696" s="408"/>
      <c r="BI1696" s="408"/>
      <c r="BJ1696" s="408"/>
      <c r="BK1696" s="408"/>
    </row>
    <row r="1697" spans="1:63" s="408" customFormat="1" ht="12.75">
      <c r="A1697" s="410"/>
      <c r="B1697" s="413" t="s">
        <v>150</v>
      </c>
      <c r="C1697" s="657">
        <v>0.32</v>
      </c>
      <c r="D1697" s="658">
        <v>0</v>
      </c>
      <c r="E1697" s="658">
        <v>30.8596</v>
      </c>
      <c r="F1697" s="658">
        <v>5.71</v>
      </c>
      <c r="G1697" s="658">
        <v>6.5299999999999994</v>
      </c>
      <c r="H1697" s="658">
        <v>1.68</v>
      </c>
      <c r="I1697" s="658">
        <v>0</v>
      </c>
      <c r="J1697" s="658">
        <v>0</v>
      </c>
      <c r="K1697" s="658">
        <v>133.15</v>
      </c>
      <c r="L1697" s="658">
        <v>3.7</v>
      </c>
      <c r="M1697" s="658">
        <v>170.8596</v>
      </c>
      <c r="N1697" s="659">
        <v>11.09</v>
      </c>
      <c r="O1697" s="657">
        <v>0</v>
      </c>
      <c r="P1697" s="658">
        <v>0</v>
      </c>
      <c r="Q1697" s="658">
        <v>0</v>
      </c>
      <c r="R1697" s="658">
        <v>0</v>
      </c>
      <c r="S1697" s="658">
        <v>0</v>
      </c>
      <c r="T1697" s="658">
        <v>0</v>
      </c>
      <c r="U1697" s="658">
        <v>0</v>
      </c>
      <c r="V1697" s="658">
        <v>0</v>
      </c>
      <c r="W1697" s="658">
        <v>0</v>
      </c>
      <c r="X1697" s="658">
        <v>0</v>
      </c>
      <c r="Y1697" s="658">
        <v>0</v>
      </c>
      <c r="Z1697" s="659">
        <v>0</v>
      </c>
      <c r="AA1697" s="660">
        <v>364.28400486000004</v>
      </c>
      <c r="AB1697" s="658">
        <v>0.32</v>
      </c>
      <c r="AC1697" s="658">
        <v>0</v>
      </c>
      <c r="AD1697" s="658">
        <v>30.857599999999998</v>
      </c>
      <c r="AE1697" s="658">
        <v>5.71</v>
      </c>
      <c r="AF1697" s="658">
        <v>0</v>
      </c>
      <c r="AG1697" s="658">
        <v>0</v>
      </c>
      <c r="AH1697" s="658">
        <v>1.6179999999999999</v>
      </c>
      <c r="AI1697" s="658">
        <v>3.82</v>
      </c>
      <c r="AJ1697" s="658">
        <v>0.19800000000000001</v>
      </c>
      <c r="AK1697" s="658">
        <v>0</v>
      </c>
      <c r="AL1697" s="658">
        <v>29.041600000000003</v>
      </c>
      <c r="AM1697" s="658">
        <v>1.8900000000000001</v>
      </c>
      <c r="AN1697" s="658">
        <v>6.5299999999999994</v>
      </c>
      <c r="AO1697" s="658">
        <v>1.68</v>
      </c>
      <c r="AP1697" s="658">
        <v>0</v>
      </c>
      <c r="AQ1697" s="658">
        <v>0</v>
      </c>
      <c r="AR1697" s="658">
        <v>133.15</v>
      </c>
      <c r="AS1697" s="658">
        <v>3.7</v>
      </c>
      <c r="AT1697" s="658">
        <v>170.8596</v>
      </c>
      <c r="AU1697" s="658">
        <v>11.09</v>
      </c>
      <c r="AV1697" s="657">
        <v>1.07816183</v>
      </c>
      <c r="AW1697" s="658">
        <v>128.49697166999999</v>
      </c>
      <c r="AX1697" s="658">
        <v>0</v>
      </c>
      <c r="AY1697" s="658">
        <v>30.546646149999997</v>
      </c>
      <c r="AZ1697" s="658">
        <v>1.04571456</v>
      </c>
      <c r="BA1697" s="658">
        <v>96.904610959999999</v>
      </c>
      <c r="BB1697" s="658">
        <v>28.912261190000002</v>
      </c>
      <c r="BC1697" s="658">
        <v>0</v>
      </c>
      <c r="BD1697" s="658">
        <v>205.79661017000001</v>
      </c>
      <c r="BE1697" s="659">
        <v>364.28400486000004</v>
      </c>
      <c r="BF1697" s="417"/>
    </row>
    <row r="1698" spans="1:63" s="390" customFormat="1" ht="12.75">
      <c r="A1698" s="411"/>
      <c r="B1698" s="347" t="s">
        <v>361</v>
      </c>
      <c r="C1698" s="657">
        <v>0.32</v>
      </c>
      <c r="D1698" s="658">
        <v>0</v>
      </c>
      <c r="E1698" s="658">
        <v>30.8596</v>
      </c>
      <c r="F1698" s="658">
        <v>5.71</v>
      </c>
      <c r="G1698" s="658">
        <v>6.5299999999999994</v>
      </c>
      <c r="H1698" s="658">
        <v>1.68</v>
      </c>
      <c r="I1698" s="658">
        <v>0</v>
      </c>
      <c r="J1698" s="658">
        <v>0</v>
      </c>
      <c r="K1698" s="658">
        <v>133.15</v>
      </c>
      <c r="L1698" s="658">
        <v>3.7</v>
      </c>
      <c r="M1698" s="658">
        <v>170.8596</v>
      </c>
      <c r="N1698" s="659">
        <v>11.09</v>
      </c>
      <c r="O1698" s="657">
        <v>0</v>
      </c>
      <c r="P1698" s="658">
        <v>0</v>
      </c>
      <c r="Q1698" s="658">
        <v>0</v>
      </c>
      <c r="R1698" s="658">
        <v>0</v>
      </c>
      <c r="S1698" s="658">
        <v>0</v>
      </c>
      <c r="T1698" s="658">
        <v>0</v>
      </c>
      <c r="U1698" s="658">
        <v>0</v>
      </c>
      <c r="V1698" s="658">
        <v>0</v>
      </c>
      <c r="W1698" s="658">
        <v>0</v>
      </c>
      <c r="X1698" s="658">
        <v>0</v>
      </c>
      <c r="Y1698" s="658">
        <v>0</v>
      </c>
      <c r="Z1698" s="659">
        <v>0</v>
      </c>
      <c r="AA1698" s="660">
        <v>364.28400486000004</v>
      </c>
      <c r="AB1698" s="658">
        <v>0.32</v>
      </c>
      <c r="AC1698" s="658">
        <v>0</v>
      </c>
      <c r="AD1698" s="658">
        <v>30.857599999999998</v>
      </c>
      <c r="AE1698" s="658">
        <v>5.71</v>
      </c>
      <c r="AF1698" s="658">
        <v>0</v>
      </c>
      <c r="AG1698" s="658">
        <v>0</v>
      </c>
      <c r="AH1698" s="658">
        <v>1.6179999999999999</v>
      </c>
      <c r="AI1698" s="658">
        <v>3.82</v>
      </c>
      <c r="AJ1698" s="658">
        <v>0.19800000000000001</v>
      </c>
      <c r="AK1698" s="658">
        <v>0</v>
      </c>
      <c r="AL1698" s="658">
        <v>29.041600000000003</v>
      </c>
      <c r="AM1698" s="658">
        <v>1.8900000000000001</v>
      </c>
      <c r="AN1698" s="658">
        <v>6.5299999999999994</v>
      </c>
      <c r="AO1698" s="658">
        <v>1.68</v>
      </c>
      <c r="AP1698" s="658">
        <v>0</v>
      </c>
      <c r="AQ1698" s="658">
        <v>0</v>
      </c>
      <c r="AR1698" s="658">
        <v>133.15</v>
      </c>
      <c r="AS1698" s="658">
        <v>3.7</v>
      </c>
      <c r="AT1698" s="658">
        <v>170.8596</v>
      </c>
      <c r="AU1698" s="658">
        <v>11.09</v>
      </c>
      <c r="AV1698" s="657">
        <v>1.07816183</v>
      </c>
      <c r="AW1698" s="658">
        <v>128.49697166999999</v>
      </c>
      <c r="AX1698" s="658">
        <v>0</v>
      </c>
      <c r="AY1698" s="658">
        <v>30.546646149999997</v>
      </c>
      <c r="AZ1698" s="658">
        <v>1.04571456</v>
      </c>
      <c r="BA1698" s="658">
        <v>96.904610959999999</v>
      </c>
      <c r="BB1698" s="658">
        <v>28.912261190000002</v>
      </c>
      <c r="BC1698" s="658">
        <v>0</v>
      </c>
      <c r="BD1698" s="658">
        <v>205.79661017000001</v>
      </c>
      <c r="BE1698" s="659">
        <v>364.28400486000004</v>
      </c>
      <c r="BF1698" s="417"/>
      <c r="BG1698" s="408"/>
      <c r="BH1698" s="408"/>
      <c r="BI1698" s="408"/>
      <c r="BJ1698" s="408"/>
      <c r="BK1698" s="408"/>
    </row>
    <row r="1699" spans="1:63" s="390" customFormat="1" ht="12.75">
      <c r="A1699" s="411"/>
      <c r="B1699" s="347" t="s">
        <v>362</v>
      </c>
      <c r="C1699" s="657">
        <v>0.32</v>
      </c>
      <c r="D1699" s="658">
        <v>0</v>
      </c>
      <c r="E1699" s="658">
        <v>30.8596</v>
      </c>
      <c r="F1699" s="658">
        <v>0</v>
      </c>
      <c r="G1699" s="658">
        <v>6.5299999999999994</v>
      </c>
      <c r="H1699" s="658">
        <v>0</v>
      </c>
      <c r="I1699" s="658">
        <v>0</v>
      </c>
      <c r="J1699" s="658">
        <v>0</v>
      </c>
      <c r="K1699" s="658">
        <v>133.15</v>
      </c>
      <c r="L1699" s="658">
        <v>0</v>
      </c>
      <c r="M1699" s="658">
        <v>170.8596</v>
      </c>
      <c r="N1699" s="659">
        <v>0</v>
      </c>
      <c r="O1699" s="657">
        <v>0</v>
      </c>
      <c r="P1699" s="658">
        <v>0</v>
      </c>
      <c r="Q1699" s="658">
        <v>0</v>
      </c>
      <c r="R1699" s="658">
        <v>0</v>
      </c>
      <c r="S1699" s="658">
        <v>0</v>
      </c>
      <c r="T1699" s="658">
        <v>0</v>
      </c>
      <c r="U1699" s="658">
        <v>0</v>
      </c>
      <c r="V1699" s="658">
        <v>0</v>
      </c>
      <c r="W1699" s="658">
        <v>0</v>
      </c>
      <c r="X1699" s="658">
        <v>0</v>
      </c>
      <c r="Y1699" s="658">
        <v>0</v>
      </c>
      <c r="Z1699" s="659">
        <v>0</v>
      </c>
      <c r="AA1699" s="660">
        <v>280.67772374999998</v>
      </c>
      <c r="AB1699" s="658">
        <v>0.32</v>
      </c>
      <c r="AC1699" s="658">
        <v>0</v>
      </c>
      <c r="AD1699" s="658">
        <v>30.857599999999998</v>
      </c>
      <c r="AE1699" s="658">
        <v>0</v>
      </c>
      <c r="AF1699" s="658">
        <v>0</v>
      </c>
      <c r="AG1699" s="658">
        <v>0</v>
      </c>
      <c r="AH1699" s="658">
        <v>1.6179999999999999</v>
      </c>
      <c r="AI1699" s="658">
        <v>0</v>
      </c>
      <c r="AJ1699" s="658">
        <v>0.19800000000000001</v>
      </c>
      <c r="AK1699" s="658">
        <v>0</v>
      </c>
      <c r="AL1699" s="658">
        <v>29.041600000000003</v>
      </c>
      <c r="AM1699" s="658">
        <v>0</v>
      </c>
      <c r="AN1699" s="658">
        <v>6.5299999999999994</v>
      </c>
      <c r="AO1699" s="658">
        <v>0</v>
      </c>
      <c r="AP1699" s="658">
        <v>0</v>
      </c>
      <c r="AQ1699" s="658">
        <v>0</v>
      </c>
      <c r="AR1699" s="658">
        <v>133.15</v>
      </c>
      <c r="AS1699" s="658">
        <v>0</v>
      </c>
      <c r="AT1699" s="658">
        <v>170.8596</v>
      </c>
      <c r="AU1699" s="658">
        <v>0</v>
      </c>
      <c r="AV1699" s="657">
        <v>1.07816183</v>
      </c>
      <c r="AW1699" s="658">
        <v>74.960765989999999</v>
      </c>
      <c r="AX1699" s="658">
        <v>0</v>
      </c>
      <c r="AY1699" s="658">
        <v>3.56197784</v>
      </c>
      <c r="AZ1699" s="658">
        <v>1.04571456</v>
      </c>
      <c r="BA1699" s="658">
        <v>70.353073590000008</v>
      </c>
      <c r="BB1699" s="658">
        <v>15.64544654</v>
      </c>
      <c r="BC1699" s="658">
        <v>0</v>
      </c>
      <c r="BD1699" s="658">
        <v>188.99334938999999</v>
      </c>
      <c r="BE1699" s="659">
        <v>280.67772374999998</v>
      </c>
      <c r="BF1699" s="417"/>
      <c r="BG1699" s="408"/>
      <c r="BH1699" s="408"/>
      <c r="BI1699" s="408"/>
      <c r="BJ1699" s="408"/>
      <c r="BK1699" s="408"/>
    </row>
    <row r="1700" spans="1:63" s="390" customFormat="1" ht="12.75">
      <c r="A1700" s="411"/>
      <c r="B1700" s="347" t="s">
        <v>363</v>
      </c>
      <c r="C1700" s="657">
        <v>0</v>
      </c>
      <c r="D1700" s="658">
        <v>0</v>
      </c>
      <c r="E1700" s="658">
        <v>11.9116</v>
      </c>
      <c r="F1700" s="658">
        <v>0</v>
      </c>
      <c r="G1700" s="658">
        <v>4.25</v>
      </c>
      <c r="H1700" s="658">
        <v>0</v>
      </c>
      <c r="I1700" s="658">
        <v>0</v>
      </c>
      <c r="J1700" s="658">
        <v>0</v>
      </c>
      <c r="K1700" s="658">
        <v>133.15</v>
      </c>
      <c r="L1700" s="658">
        <v>0</v>
      </c>
      <c r="M1700" s="658">
        <v>149.3116</v>
      </c>
      <c r="N1700" s="659">
        <v>0</v>
      </c>
      <c r="O1700" s="657">
        <v>0</v>
      </c>
      <c r="P1700" s="658">
        <v>0</v>
      </c>
      <c r="Q1700" s="658">
        <v>0</v>
      </c>
      <c r="R1700" s="658">
        <v>0</v>
      </c>
      <c r="S1700" s="658">
        <v>0</v>
      </c>
      <c r="T1700" s="658">
        <v>0</v>
      </c>
      <c r="U1700" s="658">
        <v>0</v>
      </c>
      <c r="V1700" s="658">
        <v>0</v>
      </c>
      <c r="W1700" s="658">
        <v>0</v>
      </c>
      <c r="X1700" s="658">
        <v>0</v>
      </c>
      <c r="Y1700" s="658">
        <v>0</v>
      </c>
      <c r="Z1700" s="659">
        <v>0</v>
      </c>
      <c r="AA1700" s="660">
        <v>221.64349289999998</v>
      </c>
      <c r="AB1700" s="658">
        <v>0</v>
      </c>
      <c r="AC1700" s="658">
        <v>0</v>
      </c>
      <c r="AD1700" s="658">
        <v>11.9116</v>
      </c>
      <c r="AE1700" s="658">
        <v>0</v>
      </c>
      <c r="AF1700" s="658">
        <v>0</v>
      </c>
      <c r="AG1700" s="658">
        <v>0</v>
      </c>
      <c r="AH1700" s="658">
        <v>0.66</v>
      </c>
      <c r="AI1700" s="658">
        <v>0</v>
      </c>
      <c r="AJ1700" s="658">
        <v>0</v>
      </c>
      <c r="AK1700" s="658">
        <v>0</v>
      </c>
      <c r="AL1700" s="658">
        <v>11.2516</v>
      </c>
      <c r="AM1700" s="658">
        <v>0</v>
      </c>
      <c r="AN1700" s="658">
        <v>4.25</v>
      </c>
      <c r="AO1700" s="658">
        <v>0</v>
      </c>
      <c r="AP1700" s="658">
        <v>0</v>
      </c>
      <c r="AQ1700" s="658">
        <v>0</v>
      </c>
      <c r="AR1700" s="658">
        <v>133.15</v>
      </c>
      <c r="AS1700" s="658">
        <v>0</v>
      </c>
      <c r="AT1700" s="658">
        <v>149.3116</v>
      </c>
      <c r="AU1700" s="658">
        <v>0</v>
      </c>
      <c r="AV1700" s="657">
        <v>0</v>
      </c>
      <c r="AW1700" s="658">
        <v>25.285303069999998</v>
      </c>
      <c r="AX1700" s="658">
        <v>0</v>
      </c>
      <c r="AY1700" s="658">
        <v>0.73096582999999993</v>
      </c>
      <c r="AZ1700" s="658">
        <v>0</v>
      </c>
      <c r="BA1700" s="658">
        <v>24.554337239999999</v>
      </c>
      <c r="BB1700" s="658">
        <v>7.36484044</v>
      </c>
      <c r="BC1700" s="658">
        <v>0</v>
      </c>
      <c r="BD1700" s="658">
        <v>188.99334938999999</v>
      </c>
      <c r="BE1700" s="659">
        <v>221.64349289999998</v>
      </c>
      <c r="BF1700" s="417"/>
      <c r="BG1700" s="408"/>
      <c r="BH1700" s="408"/>
      <c r="BI1700" s="408"/>
      <c r="BJ1700" s="408"/>
      <c r="BK1700" s="408"/>
    </row>
    <row r="1701" spans="1:63" s="390" customFormat="1" ht="12.75">
      <c r="A1701" s="411"/>
      <c r="B1701" s="347" t="s">
        <v>364</v>
      </c>
      <c r="C1701" s="657">
        <v>0</v>
      </c>
      <c r="D1701" s="658">
        <v>0</v>
      </c>
      <c r="E1701" s="658">
        <v>0</v>
      </c>
      <c r="F1701" s="658">
        <v>0</v>
      </c>
      <c r="G1701" s="658">
        <v>0</v>
      </c>
      <c r="H1701" s="658">
        <v>0</v>
      </c>
      <c r="I1701" s="658">
        <v>0</v>
      </c>
      <c r="J1701" s="658">
        <v>0</v>
      </c>
      <c r="K1701" s="658">
        <v>0</v>
      </c>
      <c r="L1701" s="658">
        <v>0</v>
      </c>
      <c r="M1701" s="658">
        <v>0</v>
      </c>
      <c r="N1701" s="659">
        <v>0</v>
      </c>
      <c r="O1701" s="657">
        <v>0</v>
      </c>
      <c r="P1701" s="658">
        <v>0</v>
      </c>
      <c r="Q1701" s="658">
        <v>0</v>
      </c>
      <c r="R1701" s="658">
        <v>0</v>
      </c>
      <c r="S1701" s="658">
        <v>0</v>
      </c>
      <c r="T1701" s="658">
        <v>0</v>
      </c>
      <c r="U1701" s="658">
        <v>0</v>
      </c>
      <c r="V1701" s="658">
        <v>0</v>
      </c>
      <c r="W1701" s="658">
        <v>0</v>
      </c>
      <c r="X1701" s="658">
        <v>0</v>
      </c>
      <c r="Y1701" s="658">
        <v>0</v>
      </c>
      <c r="Z1701" s="659">
        <v>0</v>
      </c>
      <c r="AA1701" s="660">
        <v>0</v>
      </c>
      <c r="AB1701" s="658">
        <v>0</v>
      </c>
      <c r="AC1701" s="658">
        <v>0</v>
      </c>
      <c r="AD1701" s="658">
        <v>0</v>
      </c>
      <c r="AE1701" s="658">
        <v>0</v>
      </c>
      <c r="AF1701" s="658">
        <v>0</v>
      </c>
      <c r="AG1701" s="658">
        <v>0</v>
      </c>
      <c r="AH1701" s="658">
        <v>0</v>
      </c>
      <c r="AI1701" s="658">
        <v>0</v>
      </c>
      <c r="AJ1701" s="658">
        <v>0</v>
      </c>
      <c r="AK1701" s="658">
        <v>0</v>
      </c>
      <c r="AL1701" s="658">
        <v>0</v>
      </c>
      <c r="AM1701" s="658">
        <v>0</v>
      </c>
      <c r="AN1701" s="658">
        <v>0</v>
      </c>
      <c r="AO1701" s="658">
        <v>0</v>
      </c>
      <c r="AP1701" s="658">
        <v>0</v>
      </c>
      <c r="AQ1701" s="658">
        <v>0</v>
      </c>
      <c r="AR1701" s="658">
        <v>0</v>
      </c>
      <c r="AS1701" s="658">
        <v>0</v>
      </c>
      <c r="AT1701" s="658">
        <v>0</v>
      </c>
      <c r="AU1701" s="658">
        <v>0</v>
      </c>
      <c r="AV1701" s="657">
        <v>0</v>
      </c>
      <c r="AW1701" s="658">
        <v>0</v>
      </c>
      <c r="AX1701" s="658">
        <v>0</v>
      </c>
      <c r="AY1701" s="658">
        <v>0</v>
      </c>
      <c r="AZ1701" s="658">
        <v>0</v>
      </c>
      <c r="BA1701" s="658">
        <v>0</v>
      </c>
      <c r="BB1701" s="658">
        <v>0</v>
      </c>
      <c r="BC1701" s="658">
        <v>0</v>
      </c>
      <c r="BD1701" s="658">
        <v>0</v>
      </c>
      <c r="BE1701" s="659">
        <v>0</v>
      </c>
      <c r="BF1701" s="417"/>
      <c r="BG1701" s="408"/>
      <c r="BH1701" s="408"/>
      <c r="BI1701" s="408"/>
      <c r="BJ1701" s="408"/>
      <c r="BK1701" s="408"/>
    </row>
    <row r="1702" spans="1:63" s="390" customFormat="1" ht="12.75">
      <c r="A1702" s="411"/>
      <c r="B1702" s="347" t="s">
        <v>365</v>
      </c>
      <c r="C1702" s="657">
        <v>0</v>
      </c>
      <c r="D1702" s="658">
        <v>0</v>
      </c>
      <c r="E1702" s="658">
        <v>0</v>
      </c>
      <c r="F1702" s="658">
        <v>0</v>
      </c>
      <c r="G1702" s="658">
        <v>0</v>
      </c>
      <c r="H1702" s="658">
        <v>0</v>
      </c>
      <c r="I1702" s="658">
        <v>0</v>
      </c>
      <c r="J1702" s="658">
        <v>0</v>
      </c>
      <c r="K1702" s="658">
        <v>0</v>
      </c>
      <c r="L1702" s="658">
        <v>0</v>
      </c>
      <c r="M1702" s="658">
        <v>0</v>
      </c>
      <c r="N1702" s="659">
        <v>0</v>
      </c>
      <c r="O1702" s="657">
        <v>0</v>
      </c>
      <c r="P1702" s="658">
        <v>0</v>
      </c>
      <c r="Q1702" s="658">
        <v>0</v>
      </c>
      <c r="R1702" s="658">
        <v>0</v>
      </c>
      <c r="S1702" s="658">
        <v>0</v>
      </c>
      <c r="T1702" s="658">
        <v>0</v>
      </c>
      <c r="U1702" s="658">
        <v>0</v>
      </c>
      <c r="V1702" s="658">
        <v>0</v>
      </c>
      <c r="W1702" s="658">
        <v>0</v>
      </c>
      <c r="X1702" s="658">
        <v>0</v>
      </c>
      <c r="Y1702" s="658">
        <v>0</v>
      </c>
      <c r="Z1702" s="659">
        <v>0</v>
      </c>
      <c r="AA1702" s="660">
        <v>0</v>
      </c>
      <c r="AB1702" s="658">
        <v>0</v>
      </c>
      <c r="AC1702" s="658">
        <v>0</v>
      </c>
      <c r="AD1702" s="658">
        <v>0</v>
      </c>
      <c r="AE1702" s="658">
        <v>0</v>
      </c>
      <c r="AF1702" s="658">
        <v>0</v>
      </c>
      <c r="AG1702" s="658">
        <v>0</v>
      </c>
      <c r="AH1702" s="658">
        <v>0</v>
      </c>
      <c r="AI1702" s="658">
        <v>0</v>
      </c>
      <c r="AJ1702" s="658">
        <v>0</v>
      </c>
      <c r="AK1702" s="658">
        <v>0</v>
      </c>
      <c r="AL1702" s="658">
        <v>0</v>
      </c>
      <c r="AM1702" s="658">
        <v>0</v>
      </c>
      <c r="AN1702" s="658">
        <v>0</v>
      </c>
      <c r="AO1702" s="658">
        <v>0</v>
      </c>
      <c r="AP1702" s="658">
        <v>0</v>
      </c>
      <c r="AQ1702" s="658">
        <v>0</v>
      </c>
      <c r="AR1702" s="658">
        <v>0</v>
      </c>
      <c r="AS1702" s="658">
        <v>0</v>
      </c>
      <c r="AT1702" s="658">
        <v>0</v>
      </c>
      <c r="AU1702" s="658">
        <v>0</v>
      </c>
      <c r="AV1702" s="657">
        <v>0</v>
      </c>
      <c r="AW1702" s="658">
        <v>0</v>
      </c>
      <c r="AX1702" s="658">
        <v>0</v>
      </c>
      <c r="AY1702" s="658">
        <v>0</v>
      </c>
      <c r="AZ1702" s="658">
        <v>0</v>
      </c>
      <c r="BA1702" s="658">
        <v>0</v>
      </c>
      <c r="BB1702" s="658">
        <v>0</v>
      </c>
      <c r="BC1702" s="658">
        <v>0</v>
      </c>
      <c r="BD1702" s="658">
        <v>0</v>
      </c>
      <c r="BE1702" s="659">
        <v>0</v>
      </c>
      <c r="BF1702" s="417"/>
      <c r="BG1702" s="408"/>
      <c r="BH1702" s="408"/>
      <c r="BI1702" s="408"/>
      <c r="BJ1702" s="408"/>
      <c r="BK1702" s="408"/>
    </row>
    <row r="1703" spans="1:63" s="390" customFormat="1" ht="12.75">
      <c r="A1703" s="411"/>
      <c r="B1703" s="347" t="s">
        <v>366</v>
      </c>
      <c r="C1703" s="657">
        <v>0</v>
      </c>
      <c r="D1703" s="658">
        <v>0</v>
      </c>
      <c r="E1703" s="658">
        <v>11.2516</v>
      </c>
      <c r="F1703" s="658">
        <v>0</v>
      </c>
      <c r="G1703" s="658">
        <v>2.91</v>
      </c>
      <c r="H1703" s="658">
        <v>0</v>
      </c>
      <c r="I1703" s="658">
        <v>0</v>
      </c>
      <c r="J1703" s="658">
        <v>0</v>
      </c>
      <c r="K1703" s="658">
        <v>23.15</v>
      </c>
      <c r="L1703" s="658">
        <v>0</v>
      </c>
      <c r="M1703" s="658">
        <v>37.311599999999999</v>
      </c>
      <c r="N1703" s="659">
        <v>0</v>
      </c>
      <c r="O1703" s="657">
        <v>0</v>
      </c>
      <c r="P1703" s="658">
        <v>0</v>
      </c>
      <c r="Q1703" s="658">
        <v>0</v>
      </c>
      <c r="R1703" s="658">
        <v>0</v>
      </c>
      <c r="S1703" s="658">
        <v>0</v>
      </c>
      <c r="T1703" s="658">
        <v>0</v>
      </c>
      <c r="U1703" s="658">
        <v>0</v>
      </c>
      <c r="V1703" s="658">
        <v>0</v>
      </c>
      <c r="W1703" s="658">
        <v>0</v>
      </c>
      <c r="X1703" s="658">
        <v>0</v>
      </c>
      <c r="Y1703" s="658">
        <v>0</v>
      </c>
      <c r="Z1703" s="659">
        <v>0</v>
      </c>
      <c r="AA1703" s="660">
        <v>67.876674769999994</v>
      </c>
      <c r="AB1703" s="658">
        <v>0</v>
      </c>
      <c r="AC1703" s="658">
        <v>0</v>
      </c>
      <c r="AD1703" s="658">
        <v>11.2516</v>
      </c>
      <c r="AE1703" s="658">
        <v>0</v>
      </c>
      <c r="AF1703" s="658">
        <v>0</v>
      </c>
      <c r="AG1703" s="658">
        <v>0</v>
      </c>
      <c r="AH1703" s="658">
        <v>0</v>
      </c>
      <c r="AI1703" s="658">
        <v>0</v>
      </c>
      <c r="AJ1703" s="658">
        <v>0</v>
      </c>
      <c r="AK1703" s="658">
        <v>0</v>
      </c>
      <c r="AL1703" s="658">
        <v>11.2516</v>
      </c>
      <c r="AM1703" s="658">
        <v>0</v>
      </c>
      <c r="AN1703" s="658">
        <v>2.91</v>
      </c>
      <c r="AO1703" s="658">
        <v>0</v>
      </c>
      <c r="AP1703" s="658">
        <v>0</v>
      </c>
      <c r="AQ1703" s="658">
        <v>0</v>
      </c>
      <c r="AR1703" s="658">
        <v>23.15</v>
      </c>
      <c r="AS1703" s="658">
        <v>0</v>
      </c>
      <c r="AT1703" s="658">
        <v>37.311599999999999</v>
      </c>
      <c r="AU1703" s="658">
        <v>0</v>
      </c>
      <c r="AV1703" s="657">
        <v>0</v>
      </c>
      <c r="AW1703" s="658">
        <v>24.554337239999999</v>
      </c>
      <c r="AX1703" s="658">
        <v>0</v>
      </c>
      <c r="AY1703" s="658">
        <v>0</v>
      </c>
      <c r="AZ1703" s="658">
        <v>0</v>
      </c>
      <c r="BA1703" s="658">
        <v>24.554337239999999</v>
      </c>
      <c r="BB1703" s="658">
        <v>2.7569933500000001</v>
      </c>
      <c r="BC1703" s="658">
        <v>0</v>
      </c>
      <c r="BD1703" s="658">
        <v>40.565344179999997</v>
      </c>
      <c r="BE1703" s="659">
        <v>67.876674769999994</v>
      </c>
      <c r="BF1703" s="417"/>
      <c r="BG1703" s="408"/>
      <c r="BH1703" s="408"/>
      <c r="BI1703" s="408"/>
      <c r="BJ1703" s="408"/>
      <c r="BK1703" s="408"/>
    </row>
    <row r="1704" spans="1:63" s="390" customFormat="1" ht="12.75">
      <c r="A1704" s="411"/>
      <c r="B1704" s="347" t="s">
        <v>367</v>
      </c>
      <c r="C1704" s="657">
        <v>0</v>
      </c>
      <c r="D1704" s="658">
        <v>0</v>
      </c>
      <c r="E1704" s="658">
        <v>0.66</v>
      </c>
      <c r="F1704" s="658">
        <v>0</v>
      </c>
      <c r="G1704" s="658">
        <v>1.34</v>
      </c>
      <c r="H1704" s="658">
        <v>0</v>
      </c>
      <c r="I1704" s="658">
        <v>0</v>
      </c>
      <c r="J1704" s="658">
        <v>0</v>
      </c>
      <c r="K1704" s="658">
        <v>110</v>
      </c>
      <c r="L1704" s="658">
        <v>0</v>
      </c>
      <c r="M1704" s="658">
        <v>112</v>
      </c>
      <c r="N1704" s="659">
        <v>0</v>
      </c>
      <c r="O1704" s="657">
        <v>0</v>
      </c>
      <c r="P1704" s="658">
        <v>0</v>
      </c>
      <c r="Q1704" s="658">
        <v>0</v>
      </c>
      <c r="R1704" s="658">
        <v>0</v>
      </c>
      <c r="S1704" s="658">
        <v>0</v>
      </c>
      <c r="T1704" s="658">
        <v>0</v>
      </c>
      <c r="U1704" s="658">
        <v>0</v>
      </c>
      <c r="V1704" s="658">
        <v>0</v>
      </c>
      <c r="W1704" s="658">
        <v>0</v>
      </c>
      <c r="X1704" s="658">
        <v>0</v>
      </c>
      <c r="Y1704" s="658">
        <v>0</v>
      </c>
      <c r="Z1704" s="659">
        <v>0</v>
      </c>
      <c r="AA1704" s="660">
        <v>153.76681813000002</v>
      </c>
      <c r="AB1704" s="658">
        <v>0</v>
      </c>
      <c r="AC1704" s="658">
        <v>0</v>
      </c>
      <c r="AD1704" s="658">
        <v>0.66</v>
      </c>
      <c r="AE1704" s="658">
        <v>0</v>
      </c>
      <c r="AF1704" s="658">
        <v>0</v>
      </c>
      <c r="AG1704" s="658">
        <v>0</v>
      </c>
      <c r="AH1704" s="658">
        <v>0.66</v>
      </c>
      <c r="AI1704" s="658">
        <v>0</v>
      </c>
      <c r="AJ1704" s="658">
        <v>0</v>
      </c>
      <c r="AK1704" s="658">
        <v>0</v>
      </c>
      <c r="AL1704" s="658">
        <v>0</v>
      </c>
      <c r="AM1704" s="658">
        <v>0</v>
      </c>
      <c r="AN1704" s="658">
        <v>1.34</v>
      </c>
      <c r="AO1704" s="658">
        <v>0</v>
      </c>
      <c r="AP1704" s="658">
        <v>0</v>
      </c>
      <c r="AQ1704" s="658">
        <v>0</v>
      </c>
      <c r="AR1704" s="658">
        <v>110</v>
      </c>
      <c r="AS1704" s="658">
        <v>0</v>
      </c>
      <c r="AT1704" s="658">
        <v>112</v>
      </c>
      <c r="AU1704" s="658">
        <v>0</v>
      </c>
      <c r="AV1704" s="657">
        <v>0</v>
      </c>
      <c r="AW1704" s="658">
        <v>0.73096582999999993</v>
      </c>
      <c r="AX1704" s="658">
        <v>0</v>
      </c>
      <c r="AY1704" s="658">
        <v>0.73096582999999993</v>
      </c>
      <c r="AZ1704" s="658">
        <v>0</v>
      </c>
      <c r="BA1704" s="658">
        <v>0</v>
      </c>
      <c r="BB1704" s="658">
        <v>4.6078470899999999</v>
      </c>
      <c r="BC1704" s="658">
        <v>0</v>
      </c>
      <c r="BD1704" s="658">
        <v>148.42800521000001</v>
      </c>
      <c r="BE1704" s="659">
        <v>153.76681813000002</v>
      </c>
      <c r="BF1704" s="417"/>
      <c r="BG1704" s="408"/>
      <c r="BH1704" s="408"/>
      <c r="BI1704" s="408"/>
      <c r="BJ1704" s="408"/>
      <c r="BK1704" s="408"/>
    </row>
    <row r="1705" spans="1:63" s="390" customFormat="1" ht="12.75">
      <c r="A1705" s="411"/>
      <c r="B1705" s="347" t="s">
        <v>368</v>
      </c>
      <c r="C1705" s="657">
        <v>0.32</v>
      </c>
      <c r="D1705" s="658">
        <v>0</v>
      </c>
      <c r="E1705" s="658">
        <v>18.948</v>
      </c>
      <c r="F1705" s="658">
        <v>0</v>
      </c>
      <c r="G1705" s="658">
        <v>2.2799999999999998</v>
      </c>
      <c r="H1705" s="658">
        <v>0</v>
      </c>
      <c r="I1705" s="658">
        <v>0</v>
      </c>
      <c r="J1705" s="658">
        <v>0</v>
      </c>
      <c r="K1705" s="658">
        <v>0</v>
      </c>
      <c r="L1705" s="658">
        <v>0</v>
      </c>
      <c r="M1705" s="658">
        <v>21.548000000000002</v>
      </c>
      <c r="N1705" s="659">
        <v>0</v>
      </c>
      <c r="O1705" s="657">
        <v>0</v>
      </c>
      <c r="P1705" s="658">
        <v>0</v>
      </c>
      <c r="Q1705" s="658">
        <v>0</v>
      </c>
      <c r="R1705" s="658">
        <v>0</v>
      </c>
      <c r="S1705" s="658">
        <v>0</v>
      </c>
      <c r="T1705" s="658">
        <v>0</v>
      </c>
      <c r="U1705" s="658">
        <v>0</v>
      </c>
      <c r="V1705" s="658">
        <v>0</v>
      </c>
      <c r="W1705" s="658">
        <v>0</v>
      </c>
      <c r="X1705" s="658">
        <v>0</v>
      </c>
      <c r="Y1705" s="658">
        <v>0</v>
      </c>
      <c r="Z1705" s="659">
        <v>0</v>
      </c>
      <c r="AA1705" s="660">
        <v>59.03423085</v>
      </c>
      <c r="AB1705" s="658">
        <v>0.32</v>
      </c>
      <c r="AC1705" s="658">
        <v>0</v>
      </c>
      <c r="AD1705" s="658">
        <v>18.946000000000002</v>
      </c>
      <c r="AE1705" s="658">
        <v>0</v>
      </c>
      <c r="AF1705" s="658">
        <v>0</v>
      </c>
      <c r="AG1705" s="658">
        <v>0</v>
      </c>
      <c r="AH1705" s="658">
        <v>0.95799999999999996</v>
      </c>
      <c r="AI1705" s="658">
        <v>0</v>
      </c>
      <c r="AJ1705" s="658">
        <v>0.19800000000000001</v>
      </c>
      <c r="AK1705" s="658">
        <v>0</v>
      </c>
      <c r="AL1705" s="658">
        <v>17.790000000000003</v>
      </c>
      <c r="AM1705" s="658">
        <v>0</v>
      </c>
      <c r="AN1705" s="658">
        <v>2.2799999999999998</v>
      </c>
      <c r="AO1705" s="658">
        <v>0</v>
      </c>
      <c r="AP1705" s="658">
        <v>0</v>
      </c>
      <c r="AQ1705" s="658">
        <v>0</v>
      </c>
      <c r="AR1705" s="658">
        <v>0</v>
      </c>
      <c r="AS1705" s="658">
        <v>0</v>
      </c>
      <c r="AT1705" s="658">
        <v>21.548000000000002</v>
      </c>
      <c r="AU1705" s="658">
        <v>0</v>
      </c>
      <c r="AV1705" s="657">
        <v>1.07816183</v>
      </c>
      <c r="AW1705" s="658">
        <v>49.675462920000001</v>
      </c>
      <c r="AX1705" s="658">
        <v>0</v>
      </c>
      <c r="AY1705" s="658">
        <v>2.8310120100000002</v>
      </c>
      <c r="AZ1705" s="658">
        <v>1.04571456</v>
      </c>
      <c r="BA1705" s="658">
        <v>45.798736349999999</v>
      </c>
      <c r="BB1705" s="658">
        <v>8.2806061</v>
      </c>
      <c r="BC1705" s="658">
        <v>0</v>
      </c>
      <c r="BD1705" s="658">
        <v>0</v>
      </c>
      <c r="BE1705" s="659">
        <v>59.03423085</v>
      </c>
      <c r="BF1705" s="417"/>
      <c r="BG1705" s="408"/>
      <c r="BH1705" s="408"/>
      <c r="BI1705" s="408"/>
      <c r="BJ1705" s="408"/>
      <c r="BK1705" s="408"/>
    </row>
    <row r="1706" spans="1:63" s="390" customFormat="1" ht="12.75">
      <c r="A1706" s="411"/>
      <c r="B1706" s="347" t="s">
        <v>369</v>
      </c>
      <c r="C1706" s="657">
        <v>0</v>
      </c>
      <c r="D1706" s="658">
        <v>0</v>
      </c>
      <c r="E1706" s="658">
        <v>0</v>
      </c>
      <c r="F1706" s="658">
        <v>0</v>
      </c>
      <c r="G1706" s="658">
        <v>0</v>
      </c>
      <c r="H1706" s="658">
        <v>0</v>
      </c>
      <c r="I1706" s="658">
        <v>0</v>
      </c>
      <c r="J1706" s="658">
        <v>0</v>
      </c>
      <c r="K1706" s="658">
        <v>0</v>
      </c>
      <c r="L1706" s="658">
        <v>0</v>
      </c>
      <c r="M1706" s="658">
        <v>0</v>
      </c>
      <c r="N1706" s="659">
        <v>0</v>
      </c>
      <c r="O1706" s="657">
        <v>0</v>
      </c>
      <c r="P1706" s="658">
        <v>0</v>
      </c>
      <c r="Q1706" s="658">
        <v>0</v>
      </c>
      <c r="R1706" s="658">
        <v>0</v>
      </c>
      <c r="S1706" s="658">
        <v>0</v>
      </c>
      <c r="T1706" s="658">
        <v>0</v>
      </c>
      <c r="U1706" s="658">
        <v>0</v>
      </c>
      <c r="V1706" s="658">
        <v>0</v>
      </c>
      <c r="W1706" s="658">
        <v>0</v>
      </c>
      <c r="X1706" s="658">
        <v>0</v>
      </c>
      <c r="Y1706" s="658">
        <v>0</v>
      </c>
      <c r="Z1706" s="659">
        <v>0</v>
      </c>
      <c r="AA1706" s="660">
        <v>0</v>
      </c>
      <c r="AB1706" s="658">
        <v>0</v>
      </c>
      <c r="AC1706" s="658">
        <v>0</v>
      </c>
      <c r="AD1706" s="658">
        <v>0</v>
      </c>
      <c r="AE1706" s="658">
        <v>0</v>
      </c>
      <c r="AF1706" s="658">
        <v>0</v>
      </c>
      <c r="AG1706" s="658">
        <v>0</v>
      </c>
      <c r="AH1706" s="658">
        <v>0</v>
      </c>
      <c r="AI1706" s="658">
        <v>0</v>
      </c>
      <c r="AJ1706" s="658">
        <v>0</v>
      </c>
      <c r="AK1706" s="658">
        <v>0</v>
      </c>
      <c r="AL1706" s="658">
        <v>0</v>
      </c>
      <c r="AM1706" s="658">
        <v>0</v>
      </c>
      <c r="AN1706" s="658">
        <v>0</v>
      </c>
      <c r="AO1706" s="658">
        <v>0</v>
      </c>
      <c r="AP1706" s="658">
        <v>0</v>
      </c>
      <c r="AQ1706" s="658">
        <v>0</v>
      </c>
      <c r="AR1706" s="658">
        <v>0</v>
      </c>
      <c r="AS1706" s="658">
        <v>0</v>
      </c>
      <c r="AT1706" s="658">
        <v>0</v>
      </c>
      <c r="AU1706" s="658">
        <v>0</v>
      </c>
      <c r="AV1706" s="657">
        <v>0</v>
      </c>
      <c r="AW1706" s="658">
        <v>0</v>
      </c>
      <c r="AX1706" s="658">
        <v>0</v>
      </c>
      <c r="AY1706" s="658">
        <v>0</v>
      </c>
      <c r="AZ1706" s="658">
        <v>0</v>
      </c>
      <c r="BA1706" s="658">
        <v>0</v>
      </c>
      <c r="BB1706" s="658">
        <v>0</v>
      </c>
      <c r="BC1706" s="658">
        <v>0</v>
      </c>
      <c r="BD1706" s="658">
        <v>0</v>
      </c>
      <c r="BE1706" s="659">
        <v>0</v>
      </c>
      <c r="BF1706" s="417"/>
      <c r="BG1706" s="408"/>
      <c r="BH1706" s="408"/>
      <c r="BI1706" s="408"/>
      <c r="BJ1706" s="408"/>
      <c r="BK1706" s="408"/>
    </row>
    <row r="1707" spans="1:63" s="390" customFormat="1" ht="12.75">
      <c r="A1707" s="411"/>
      <c r="B1707" s="347" t="s">
        <v>370</v>
      </c>
      <c r="C1707" s="657">
        <v>0</v>
      </c>
      <c r="D1707" s="658">
        <v>0</v>
      </c>
      <c r="E1707" s="658">
        <v>0</v>
      </c>
      <c r="F1707" s="658">
        <v>0</v>
      </c>
      <c r="G1707" s="658">
        <v>0</v>
      </c>
      <c r="H1707" s="658">
        <v>0</v>
      </c>
      <c r="I1707" s="658">
        <v>0</v>
      </c>
      <c r="J1707" s="658">
        <v>0</v>
      </c>
      <c r="K1707" s="658">
        <v>0</v>
      </c>
      <c r="L1707" s="658">
        <v>0</v>
      </c>
      <c r="M1707" s="658">
        <v>0</v>
      </c>
      <c r="N1707" s="659">
        <v>0</v>
      </c>
      <c r="O1707" s="657">
        <v>0</v>
      </c>
      <c r="P1707" s="658">
        <v>0</v>
      </c>
      <c r="Q1707" s="658">
        <v>0</v>
      </c>
      <c r="R1707" s="658">
        <v>0</v>
      </c>
      <c r="S1707" s="658">
        <v>0</v>
      </c>
      <c r="T1707" s="658">
        <v>0</v>
      </c>
      <c r="U1707" s="658">
        <v>0</v>
      </c>
      <c r="V1707" s="658">
        <v>0</v>
      </c>
      <c r="W1707" s="658">
        <v>0</v>
      </c>
      <c r="X1707" s="658">
        <v>0</v>
      </c>
      <c r="Y1707" s="658">
        <v>0</v>
      </c>
      <c r="Z1707" s="659">
        <v>0</v>
      </c>
      <c r="AA1707" s="660">
        <v>0</v>
      </c>
      <c r="AB1707" s="658">
        <v>0</v>
      </c>
      <c r="AC1707" s="658">
        <v>0</v>
      </c>
      <c r="AD1707" s="658">
        <v>0</v>
      </c>
      <c r="AE1707" s="658">
        <v>0</v>
      </c>
      <c r="AF1707" s="658">
        <v>0</v>
      </c>
      <c r="AG1707" s="658">
        <v>0</v>
      </c>
      <c r="AH1707" s="658">
        <v>0</v>
      </c>
      <c r="AI1707" s="658">
        <v>0</v>
      </c>
      <c r="AJ1707" s="658">
        <v>0</v>
      </c>
      <c r="AK1707" s="658">
        <v>0</v>
      </c>
      <c r="AL1707" s="658">
        <v>0</v>
      </c>
      <c r="AM1707" s="658">
        <v>0</v>
      </c>
      <c r="AN1707" s="658">
        <v>0</v>
      </c>
      <c r="AO1707" s="658">
        <v>0</v>
      </c>
      <c r="AP1707" s="658">
        <v>0</v>
      </c>
      <c r="AQ1707" s="658">
        <v>0</v>
      </c>
      <c r="AR1707" s="658">
        <v>0</v>
      </c>
      <c r="AS1707" s="658">
        <v>0</v>
      </c>
      <c r="AT1707" s="658">
        <v>0</v>
      </c>
      <c r="AU1707" s="658">
        <v>0</v>
      </c>
      <c r="AV1707" s="657">
        <v>0</v>
      </c>
      <c r="AW1707" s="658">
        <v>0</v>
      </c>
      <c r="AX1707" s="658">
        <v>0</v>
      </c>
      <c r="AY1707" s="658">
        <v>0</v>
      </c>
      <c r="AZ1707" s="658">
        <v>0</v>
      </c>
      <c r="BA1707" s="658">
        <v>0</v>
      </c>
      <c r="BB1707" s="658">
        <v>0</v>
      </c>
      <c r="BC1707" s="658">
        <v>0</v>
      </c>
      <c r="BD1707" s="658">
        <v>0</v>
      </c>
      <c r="BE1707" s="659">
        <v>0</v>
      </c>
      <c r="BF1707" s="417"/>
      <c r="BG1707" s="408"/>
      <c r="BH1707" s="408"/>
      <c r="BI1707" s="408"/>
      <c r="BJ1707" s="408"/>
      <c r="BK1707" s="408"/>
    </row>
    <row r="1708" spans="1:63" s="390" customFormat="1" ht="12.75">
      <c r="A1708" s="411"/>
      <c r="B1708" s="347" t="s">
        <v>371</v>
      </c>
      <c r="C1708" s="657">
        <v>0</v>
      </c>
      <c r="D1708" s="658">
        <v>0</v>
      </c>
      <c r="E1708" s="658">
        <v>10.734999999999999</v>
      </c>
      <c r="F1708" s="658">
        <v>0</v>
      </c>
      <c r="G1708" s="658">
        <v>0.89</v>
      </c>
      <c r="H1708" s="658">
        <v>0</v>
      </c>
      <c r="I1708" s="658">
        <v>0</v>
      </c>
      <c r="J1708" s="658">
        <v>0</v>
      </c>
      <c r="K1708" s="658">
        <v>0</v>
      </c>
      <c r="L1708" s="658">
        <v>0</v>
      </c>
      <c r="M1708" s="658">
        <v>11.625</v>
      </c>
      <c r="N1708" s="659">
        <v>0</v>
      </c>
      <c r="O1708" s="657">
        <v>0</v>
      </c>
      <c r="P1708" s="658">
        <v>0</v>
      </c>
      <c r="Q1708" s="658">
        <v>0</v>
      </c>
      <c r="R1708" s="658">
        <v>0</v>
      </c>
      <c r="S1708" s="658">
        <v>0</v>
      </c>
      <c r="T1708" s="658">
        <v>0</v>
      </c>
      <c r="U1708" s="658">
        <v>0</v>
      </c>
      <c r="V1708" s="658">
        <v>0</v>
      </c>
      <c r="W1708" s="658">
        <v>0</v>
      </c>
      <c r="X1708" s="658">
        <v>0</v>
      </c>
      <c r="Y1708" s="658">
        <v>0</v>
      </c>
      <c r="Z1708" s="659">
        <v>0</v>
      </c>
      <c r="AA1708" s="660">
        <v>43.969103919999995</v>
      </c>
      <c r="AB1708" s="658">
        <v>0</v>
      </c>
      <c r="AC1708" s="658">
        <v>0</v>
      </c>
      <c r="AD1708" s="658">
        <v>13.315</v>
      </c>
      <c r="AE1708" s="658">
        <v>0</v>
      </c>
      <c r="AF1708" s="658">
        <v>0</v>
      </c>
      <c r="AG1708" s="658">
        <v>0</v>
      </c>
      <c r="AH1708" s="658">
        <v>0.34499999999999997</v>
      </c>
      <c r="AI1708" s="658">
        <v>0</v>
      </c>
      <c r="AJ1708" s="658">
        <v>0</v>
      </c>
      <c r="AK1708" s="658">
        <v>0</v>
      </c>
      <c r="AL1708" s="658">
        <v>12.97</v>
      </c>
      <c r="AM1708" s="658">
        <v>0</v>
      </c>
      <c r="AN1708" s="658">
        <v>0.89</v>
      </c>
      <c r="AO1708" s="658">
        <v>0</v>
      </c>
      <c r="AP1708" s="658">
        <v>0</v>
      </c>
      <c r="AQ1708" s="658">
        <v>0</v>
      </c>
      <c r="AR1708" s="658">
        <v>0</v>
      </c>
      <c r="AS1708" s="658">
        <v>0</v>
      </c>
      <c r="AT1708" s="658">
        <v>11.625</v>
      </c>
      <c r="AU1708" s="658">
        <v>0</v>
      </c>
      <c r="AV1708" s="657">
        <v>0</v>
      </c>
      <c r="AW1708" s="658">
        <v>38.662996929999998</v>
      </c>
      <c r="AX1708" s="658">
        <v>0</v>
      </c>
      <c r="AY1708" s="658">
        <v>1.5070513400000001</v>
      </c>
      <c r="AZ1708" s="658">
        <v>0</v>
      </c>
      <c r="BA1708" s="658">
        <v>37.155945590000002</v>
      </c>
      <c r="BB1708" s="658">
        <v>5.30610699</v>
      </c>
      <c r="BC1708" s="658">
        <v>0</v>
      </c>
      <c r="BD1708" s="658">
        <v>0</v>
      </c>
      <c r="BE1708" s="659">
        <v>43.969103919999995</v>
      </c>
      <c r="BF1708" s="417"/>
      <c r="BG1708" s="408"/>
      <c r="BH1708" s="408"/>
      <c r="BI1708" s="408"/>
      <c r="BJ1708" s="408"/>
      <c r="BK1708" s="408"/>
    </row>
    <row r="1709" spans="1:63" s="390" customFormat="1" ht="12.75">
      <c r="A1709" s="411"/>
      <c r="B1709" s="347" t="s">
        <v>372</v>
      </c>
      <c r="C1709" s="657">
        <v>0.32</v>
      </c>
      <c r="D1709" s="658">
        <v>0</v>
      </c>
      <c r="E1709" s="658">
        <v>8.2129999999999992</v>
      </c>
      <c r="F1709" s="658">
        <v>0</v>
      </c>
      <c r="G1709" s="658">
        <v>1.39</v>
      </c>
      <c r="H1709" s="658">
        <v>0</v>
      </c>
      <c r="I1709" s="658">
        <v>0</v>
      </c>
      <c r="J1709" s="658">
        <v>0</v>
      </c>
      <c r="K1709" s="658">
        <v>0</v>
      </c>
      <c r="L1709" s="658">
        <v>0</v>
      </c>
      <c r="M1709" s="658">
        <v>9.923</v>
      </c>
      <c r="N1709" s="659">
        <v>0</v>
      </c>
      <c r="O1709" s="657">
        <v>0</v>
      </c>
      <c r="P1709" s="658">
        <v>0</v>
      </c>
      <c r="Q1709" s="658">
        <v>0</v>
      </c>
      <c r="R1709" s="658">
        <v>0</v>
      </c>
      <c r="S1709" s="658">
        <v>0</v>
      </c>
      <c r="T1709" s="658">
        <v>0</v>
      </c>
      <c r="U1709" s="658">
        <v>0</v>
      </c>
      <c r="V1709" s="658">
        <v>0</v>
      </c>
      <c r="W1709" s="658">
        <v>0</v>
      </c>
      <c r="X1709" s="658">
        <v>0</v>
      </c>
      <c r="Y1709" s="658">
        <v>0</v>
      </c>
      <c r="Z1709" s="659">
        <v>0</v>
      </c>
      <c r="AA1709" s="660">
        <v>15.06512693</v>
      </c>
      <c r="AB1709" s="658">
        <v>0.32</v>
      </c>
      <c r="AC1709" s="658">
        <v>0</v>
      </c>
      <c r="AD1709" s="658">
        <v>5.6310000000000002</v>
      </c>
      <c r="AE1709" s="658">
        <v>0</v>
      </c>
      <c r="AF1709" s="658">
        <v>0</v>
      </c>
      <c r="AG1709" s="658">
        <v>0</v>
      </c>
      <c r="AH1709" s="658">
        <v>0.61299999999999999</v>
      </c>
      <c r="AI1709" s="658">
        <v>0</v>
      </c>
      <c r="AJ1709" s="658">
        <v>0.19800000000000001</v>
      </c>
      <c r="AK1709" s="658">
        <v>0</v>
      </c>
      <c r="AL1709" s="658">
        <v>4.82</v>
      </c>
      <c r="AM1709" s="658">
        <v>0</v>
      </c>
      <c r="AN1709" s="658">
        <v>1.39</v>
      </c>
      <c r="AO1709" s="658">
        <v>0</v>
      </c>
      <c r="AP1709" s="658">
        <v>0</v>
      </c>
      <c r="AQ1709" s="658">
        <v>0</v>
      </c>
      <c r="AR1709" s="658">
        <v>0</v>
      </c>
      <c r="AS1709" s="658">
        <v>0</v>
      </c>
      <c r="AT1709" s="658">
        <v>9.923</v>
      </c>
      <c r="AU1709" s="658">
        <v>0</v>
      </c>
      <c r="AV1709" s="657">
        <v>1.07816183</v>
      </c>
      <c r="AW1709" s="658">
        <v>11.012465990000001</v>
      </c>
      <c r="AX1709" s="658">
        <v>0</v>
      </c>
      <c r="AY1709" s="658">
        <v>1.32396067</v>
      </c>
      <c r="AZ1709" s="658">
        <v>1.04571456</v>
      </c>
      <c r="BA1709" s="658">
        <v>8.6427907600000005</v>
      </c>
      <c r="BB1709" s="658">
        <v>2.97449911</v>
      </c>
      <c r="BC1709" s="658">
        <v>0</v>
      </c>
      <c r="BD1709" s="658">
        <v>0</v>
      </c>
      <c r="BE1709" s="659">
        <v>15.06512693</v>
      </c>
      <c r="BF1709" s="417"/>
      <c r="BG1709" s="408"/>
      <c r="BH1709" s="408"/>
      <c r="BI1709" s="408"/>
      <c r="BJ1709" s="408"/>
      <c r="BK1709" s="408"/>
    </row>
    <row r="1710" spans="1:63" s="390" customFormat="1" ht="12.75">
      <c r="A1710" s="411"/>
      <c r="B1710" s="347" t="s">
        <v>373</v>
      </c>
      <c r="C1710" s="657">
        <v>0</v>
      </c>
      <c r="D1710" s="658">
        <v>0</v>
      </c>
      <c r="E1710" s="658">
        <v>0</v>
      </c>
      <c r="F1710" s="658">
        <v>5.71</v>
      </c>
      <c r="G1710" s="658">
        <v>0</v>
      </c>
      <c r="H1710" s="658">
        <v>1.68</v>
      </c>
      <c r="I1710" s="658">
        <v>0</v>
      </c>
      <c r="J1710" s="658">
        <v>0</v>
      </c>
      <c r="K1710" s="658">
        <v>0</v>
      </c>
      <c r="L1710" s="658">
        <v>3.7</v>
      </c>
      <c r="M1710" s="658">
        <v>0</v>
      </c>
      <c r="N1710" s="659">
        <v>11.09</v>
      </c>
      <c r="O1710" s="657">
        <v>0</v>
      </c>
      <c r="P1710" s="658">
        <v>0</v>
      </c>
      <c r="Q1710" s="658">
        <v>0</v>
      </c>
      <c r="R1710" s="658">
        <v>0</v>
      </c>
      <c r="S1710" s="658">
        <v>0</v>
      </c>
      <c r="T1710" s="658">
        <v>0</v>
      </c>
      <c r="U1710" s="658">
        <v>0</v>
      </c>
      <c r="V1710" s="658">
        <v>0</v>
      </c>
      <c r="W1710" s="658">
        <v>0</v>
      </c>
      <c r="X1710" s="658">
        <v>0</v>
      </c>
      <c r="Y1710" s="658">
        <v>0</v>
      </c>
      <c r="Z1710" s="659">
        <v>0</v>
      </c>
      <c r="AA1710" s="660">
        <v>83.606281109999998</v>
      </c>
      <c r="AB1710" s="658">
        <v>0</v>
      </c>
      <c r="AC1710" s="658">
        <v>0</v>
      </c>
      <c r="AD1710" s="658">
        <v>0</v>
      </c>
      <c r="AE1710" s="658">
        <v>5.71</v>
      </c>
      <c r="AF1710" s="658">
        <v>0</v>
      </c>
      <c r="AG1710" s="658">
        <v>0</v>
      </c>
      <c r="AH1710" s="658">
        <v>0</v>
      </c>
      <c r="AI1710" s="658">
        <v>3.82</v>
      </c>
      <c r="AJ1710" s="658">
        <v>0</v>
      </c>
      <c r="AK1710" s="658">
        <v>0</v>
      </c>
      <c r="AL1710" s="658">
        <v>0</v>
      </c>
      <c r="AM1710" s="658">
        <v>1.8900000000000001</v>
      </c>
      <c r="AN1710" s="658">
        <v>0</v>
      </c>
      <c r="AO1710" s="658">
        <v>1.68</v>
      </c>
      <c r="AP1710" s="658">
        <v>0</v>
      </c>
      <c r="AQ1710" s="658">
        <v>0</v>
      </c>
      <c r="AR1710" s="658">
        <v>0</v>
      </c>
      <c r="AS1710" s="658">
        <v>3.7</v>
      </c>
      <c r="AT1710" s="658">
        <v>0</v>
      </c>
      <c r="AU1710" s="658">
        <v>11.09</v>
      </c>
      <c r="AV1710" s="657">
        <v>0</v>
      </c>
      <c r="AW1710" s="658">
        <v>53.536205679999995</v>
      </c>
      <c r="AX1710" s="658">
        <v>0</v>
      </c>
      <c r="AY1710" s="658">
        <v>26.98466831</v>
      </c>
      <c r="AZ1710" s="658">
        <v>0</v>
      </c>
      <c r="BA1710" s="658">
        <v>26.551537369999998</v>
      </c>
      <c r="BB1710" s="658">
        <v>13.266814650000001</v>
      </c>
      <c r="BC1710" s="658">
        <v>0</v>
      </c>
      <c r="BD1710" s="658">
        <v>16.803260780000002</v>
      </c>
      <c r="BE1710" s="659">
        <v>83.606281109999998</v>
      </c>
      <c r="BF1710" s="417"/>
      <c r="BG1710" s="408"/>
      <c r="BH1710" s="408"/>
      <c r="BI1710" s="408"/>
      <c r="BJ1710" s="408"/>
      <c r="BK1710" s="408"/>
    </row>
    <row r="1711" spans="1:63" s="390" customFormat="1" ht="12.75">
      <c r="A1711" s="411"/>
      <c r="B1711" s="347" t="s">
        <v>374</v>
      </c>
      <c r="C1711" s="657">
        <v>0</v>
      </c>
      <c r="D1711" s="658">
        <v>0</v>
      </c>
      <c r="E1711" s="658">
        <v>0</v>
      </c>
      <c r="F1711" s="658">
        <v>0</v>
      </c>
      <c r="G1711" s="658">
        <v>0</v>
      </c>
      <c r="H1711" s="658">
        <v>0</v>
      </c>
      <c r="I1711" s="658">
        <v>0</v>
      </c>
      <c r="J1711" s="658">
        <v>0</v>
      </c>
      <c r="K1711" s="658">
        <v>0</v>
      </c>
      <c r="L1711" s="658">
        <v>0</v>
      </c>
      <c r="M1711" s="658">
        <v>0</v>
      </c>
      <c r="N1711" s="659">
        <v>0</v>
      </c>
      <c r="O1711" s="657">
        <v>0</v>
      </c>
      <c r="P1711" s="658">
        <v>0</v>
      </c>
      <c r="Q1711" s="658">
        <v>0</v>
      </c>
      <c r="R1711" s="658">
        <v>0</v>
      </c>
      <c r="S1711" s="658">
        <v>0</v>
      </c>
      <c r="T1711" s="658">
        <v>0</v>
      </c>
      <c r="U1711" s="658">
        <v>0</v>
      </c>
      <c r="V1711" s="658">
        <v>0</v>
      </c>
      <c r="W1711" s="658">
        <v>0</v>
      </c>
      <c r="X1711" s="658">
        <v>0</v>
      </c>
      <c r="Y1711" s="658">
        <v>0</v>
      </c>
      <c r="Z1711" s="659">
        <v>0</v>
      </c>
      <c r="AA1711" s="660">
        <v>0</v>
      </c>
      <c r="AB1711" s="658">
        <v>0</v>
      </c>
      <c r="AC1711" s="658">
        <v>0</v>
      </c>
      <c r="AD1711" s="658">
        <v>0</v>
      </c>
      <c r="AE1711" s="658">
        <v>0</v>
      </c>
      <c r="AF1711" s="658">
        <v>0</v>
      </c>
      <c r="AG1711" s="658">
        <v>0</v>
      </c>
      <c r="AH1711" s="658">
        <v>0</v>
      </c>
      <c r="AI1711" s="658">
        <v>0</v>
      </c>
      <c r="AJ1711" s="658">
        <v>0</v>
      </c>
      <c r="AK1711" s="658">
        <v>0</v>
      </c>
      <c r="AL1711" s="658">
        <v>0</v>
      </c>
      <c r="AM1711" s="658">
        <v>0</v>
      </c>
      <c r="AN1711" s="658">
        <v>0</v>
      </c>
      <c r="AO1711" s="658">
        <v>0</v>
      </c>
      <c r="AP1711" s="658">
        <v>0</v>
      </c>
      <c r="AQ1711" s="658">
        <v>0</v>
      </c>
      <c r="AR1711" s="658">
        <v>0</v>
      </c>
      <c r="AS1711" s="658">
        <v>0</v>
      </c>
      <c r="AT1711" s="658">
        <v>0</v>
      </c>
      <c r="AU1711" s="658">
        <v>0</v>
      </c>
      <c r="AV1711" s="657">
        <v>0</v>
      </c>
      <c r="AW1711" s="658">
        <v>0</v>
      </c>
      <c r="AX1711" s="658">
        <v>0</v>
      </c>
      <c r="AY1711" s="658">
        <v>0</v>
      </c>
      <c r="AZ1711" s="658">
        <v>0</v>
      </c>
      <c r="BA1711" s="658">
        <v>0</v>
      </c>
      <c r="BB1711" s="658">
        <v>0</v>
      </c>
      <c r="BC1711" s="658">
        <v>0</v>
      </c>
      <c r="BD1711" s="658">
        <v>0</v>
      </c>
      <c r="BE1711" s="659">
        <v>0</v>
      </c>
      <c r="BF1711" s="417"/>
      <c r="BG1711" s="408"/>
      <c r="BH1711" s="408"/>
      <c r="BI1711" s="408"/>
      <c r="BJ1711" s="408"/>
      <c r="BK1711" s="408"/>
    </row>
    <row r="1712" spans="1:63" s="390" customFormat="1" ht="12.75">
      <c r="A1712" s="411"/>
      <c r="B1712" s="347" t="s">
        <v>375</v>
      </c>
      <c r="C1712" s="657">
        <v>0</v>
      </c>
      <c r="D1712" s="658">
        <v>0</v>
      </c>
      <c r="E1712" s="658">
        <v>0</v>
      </c>
      <c r="F1712" s="658">
        <v>0</v>
      </c>
      <c r="G1712" s="658">
        <v>0</v>
      </c>
      <c r="H1712" s="658">
        <v>0</v>
      </c>
      <c r="I1712" s="658">
        <v>0</v>
      </c>
      <c r="J1712" s="658">
        <v>0</v>
      </c>
      <c r="K1712" s="658">
        <v>0</v>
      </c>
      <c r="L1712" s="658">
        <v>0</v>
      </c>
      <c r="M1712" s="658">
        <v>0</v>
      </c>
      <c r="N1712" s="659">
        <v>0</v>
      </c>
      <c r="O1712" s="657">
        <v>0</v>
      </c>
      <c r="P1712" s="658">
        <v>0</v>
      </c>
      <c r="Q1712" s="658">
        <v>0</v>
      </c>
      <c r="R1712" s="658">
        <v>0</v>
      </c>
      <c r="S1712" s="658">
        <v>0</v>
      </c>
      <c r="T1712" s="658">
        <v>0</v>
      </c>
      <c r="U1712" s="658">
        <v>0</v>
      </c>
      <c r="V1712" s="658">
        <v>0</v>
      </c>
      <c r="W1712" s="658">
        <v>0</v>
      </c>
      <c r="X1712" s="658">
        <v>0</v>
      </c>
      <c r="Y1712" s="658">
        <v>0</v>
      </c>
      <c r="Z1712" s="659">
        <v>0</v>
      </c>
      <c r="AA1712" s="660">
        <v>0</v>
      </c>
      <c r="AB1712" s="658">
        <v>0</v>
      </c>
      <c r="AC1712" s="658">
        <v>0</v>
      </c>
      <c r="AD1712" s="658">
        <v>0</v>
      </c>
      <c r="AE1712" s="658">
        <v>0</v>
      </c>
      <c r="AF1712" s="658">
        <v>0</v>
      </c>
      <c r="AG1712" s="658">
        <v>0</v>
      </c>
      <c r="AH1712" s="658">
        <v>0</v>
      </c>
      <c r="AI1712" s="658">
        <v>0</v>
      </c>
      <c r="AJ1712" s="658">
        <v>0</v>
      </c>
      <c r="AK1712" s="658">
        <v>0</v>
      </c>
      <c r="AL1712" s="658">
        <v>0</v>
      </c>
      <c r="AM1712" s="658">
        <v>0</v>
      </c>
      <c r="AN1712" s="658">
        <v>0</v>
      </c>
      <c r="AO1712" s="658">
        <v>0</v>
      </c>
      <c r="AP1712" s="658">
        <v>0</v>
      </c>
      <c r="AQ1712" s="658">
        <v>0</v>
      </c>
      <c r="AR1712" s="658">
        <v>0</v>
      </c>
      <c r="AS1712" s="658">
        <v>0</v>
      </c>
      <c r="AT1712" s="658">
        <v>0</v>
      </c>
      <c r="AU1712" s="658">
        <v>0</v>
      </c>
      <c r="AV1712" s="657">
        <v>0</v>
      </c>
      <c r="AW1712" s="658">
        <v>0</v>
      </c>
      <c r="AX1712" s="658">
        <v>0</v>
      </c>
      <c r="AY1712" s="658">
        <v>0</v>
      </c>
      <c r="AZ1712" s="658">
        <v>0</v>
      </c>
      <c r="BA1712" s="658">
        <v>0</v>
      </c>
      <c r="BB1712" s="658">
        <v>0</v>
      </c>
      <c r="BC1712" s="658">
        <v>0</v>
      </c>
      <c r="BD1712" s="658">
        <v>0</v>
      </c>
      <c r="BE1712" s="659">
        <v>0</v>
      </c>
      <c r="BF1712" s="417"/>
      <c r="BG1712" s="408"/>
      <c r="BH1712" s="408"/>
      <c r="BI1712" s="408"/>
      <c r="BJ1712" s="408"/>
      <c r="BK1712" s="408"/>
    </row>
    <row r="1713" spans="1:63" s="390" customFormat="1" ht="12.75">
      <c r="A1713" s="411"/>
      <c r="B1713" s="347" t="s">
        <v>376</v>
      </c>
      <c r="C1713" s="657">
        <v>0</v>
      </c>
      <c r="D1713" s="658">
        <v>0</v>
      </c>
      <c r="E1713" s="658">
        <v>0</v>
      </c>
      <c r="F1713" s="658">
        <v>5.71</v>
      </c>
      <c r="G1713" s="658">
        <v>0</v>
      </c>
      <c r="H1713" s="658">
        <v>1.68</v>
      </c>
      <c r="I1713" s="658">
        <v>0</v>
      </c>
      <c r="J1713" s="658">
        <v>0</v>
      </c>
      <c r="K1713" s="658">
        <v>0</v>
      </c>
      <c r="L1713" s="658">
        <v>3.7</v>
      </c>
      <c r="M1713" s="658">
        <v>0</v>
      </c>
      <c r="N1713" s="659">
        <v>11.09</v>
      </c>
      <c r="O1713" s="657">
        <v>0</v>
      </c>
      <c r="P1713" s="658">
        <v>0</v>
      </c>
      <c r="Q1713" s="658">
        <v>0</v>
      </c>
      <c r="R1713" s="658">
        <v>0</v>
      </c>
      <c r="S1713" s="658">
        <v>0</v>
      </c>
      <c r="T1713" s="658">
        <v>0</v>
      </c>
      <c r="U1713" s="658">
        <v>0</v>
      </c>
      <c r="V1713" s="658">
        <v>0</v>
      </c>
      <c r="W1713" s="658">
        <v>0</v>
      </c>
      <c r="X1713" s="658">
        <v>0</v>
      </c>
      <c r="Y1713" s="658">
        <v>0</v>
      </c>
      <c r="Z1713" s="659">
        <v>0</v>
      </c>
      <c r="AA1713" s="660">
        <v>83.606281109999998</v>
      </c>
      <c r="AB1713" s="658">
        <v>0</v>
      </c>
      <c r="AC1713" s="658">
        <v>0</v>
      </c>
      <c r="AD1713" s="658">
        <v>0</v>
      </c>
      <c r="AE1713" s="658">
        <v>5.71</v>
      </c>
      <c r="AF1713" s="658">
        <v>0</v>
      </c>
      <c r="AG1713" s="658">
        <v>0</v>
      </c>
      <c r="AH1713" s="658">
        <v>0</v>
      </c>
      <c r="AI1713" s="658">
        <v>3.82</v>
      </c>
      <c r="AJ1713" s="658">
        <v>0</v>
      </c>
      <c r="AK1713" s="658">
        <v>0</v>
      </c>
      <c r="AL1713" s="658">
        <v>0</v>
      </c>
      <c r="AM1713" s="658">
        <v>1.8900000000000001</v>
      </c>
      <c r="AN1713" s="658">
        <v>0</v>
      </c>
      <c r="AO1713" s="658">
        <v>1.68</v>
      </c>
      <c r="AP1713" s="658">
        <v>0</v>
      </c>
      <c r="AQ1713" s="658">
        <v>0</v>
      </c>
      <c r="AR1713" s="658">
        <v>0</v>
      </c>
      <c r="AS1713" s="658">
        <v>3.7</v>
      </c>
      <c r="AT1713" s="658">
        <v>0</v>
      </c>
      <c r="AU1713" s="658">
        <v>11.09</v>
      </c>
      <c r="AV1713" s="657">
        <v>0</v>
      </c>
      <c r="AW1713" s="658">
        <v>53.536205679999995</v>
      </c>
      <c r="AX1713" s="658">
        <v>0</v>
      </c>
      <c r="AY1713" s="658">
        <v>26.98466831</v>
      </c>
      <c r="AZ1713" s="658">
        <v>0</v>
      </c>
      <c r="BA1713" s="658">
        <v>26.551537369999998</v>
      </c>
      <c r="BB1713" s="658">
        <v>13.266814650000001</v>
      </c>
      <c r="BC1713" s="658">
        <v>0</v>
      </c>
      <c r="BD1713" s="658">
        <v>16.803260780000002</v>
      </c>
      <c r="BE1713" s="659">
        <v>83.606281109999998</v>
      </c>
      <c r="BF1713" s="417"/>
      <c r="BG1713" s="408"/>
      <c r="BH1713" s="408"/>
      <c r="BI1713" s="408"/>
      <c r="BJ1713" s="408"/>
      <c r="BK1713" s="408"/>
    </row>
    <row r="1714" spans="1:63" s="390" customFormat="1" ht="12.75">
      <c r="A1714" s="411"/>
      <c r="B1714" s="347" t="s">
        <v>377</v>
      </c>
      <c r="C1714" s="657">
        <v>0</v>
      </c>
      <c r="D1714" s="658">
        <v>0</v>
      </c>
      <c r="E1714" s="658">
        <v>0</v>
      </c>
      <c r="F1714" s="658">
        <v>0</v>
      </c>
      <c r="G1714" s="658">
        <v>0</v>
      </c>
      <c r="H1714" s="658">
        <v>0</v>
      </c>
      <c r="I1714" s="658">
        <v>0</v>
      </c>
      <c r="J1714" s="658">
        <v>0</v>
      </c>
      <c r="K1714" s="658">
        <v>0</v>
      </c>
      <c r="L1714" s="658">
        <v>0</v>
      </c>
      <c r="M1714" s="658">
        <v>0</v>
      </c>
      <c r="N1714" s="659">
        <v>0</v>
      </c>
      <c r="O1714" s="657">
        <v>0</v>
      </c>
      <c r="P1714" s="658">
        <v>0</v>
      </c>
      <c r="Q1714" s="658">
        <v>0</v>
      </c>
      <c r="R1714" s="658">
        <v>0</v>
      </c>
      <c r="S1714" s="658">
        <v>0</v>
      </c>
      <c r="T1714" s="658">
        <v>0</v>
      </c>
      <c r="U1714" s="658">
        <v>0</v>
      </c>
      <c r="V1714" s="658">
        <v>0</v>
      </c>
      <c r="W1714" s="658">
        <v>0</v>
      </c>
      <c r="X1714" s="658">
        <v>0</v>
      </c>
      <c r="Y1714" s="658">
        <v>0</v>
      </c>
      <c r="Z1714" s="659">
        <v>0</v>
      </c>
      <c r="AA1714" s="660">
        <v>0</v>
      </c>
      <c r="AB1714" s="658">
        <v>0</v>
      </c>
      <c r="AC1714" s="658">
        <v>0</v>
      </c>
      <c r="AD1714" s="658">
        <v>0</v>
      </c>
      <c r="AE1714" s="658">
        <v>0</v>
      </c>
      <c r="AF1714" s="658">
        <v>0</v>
      </c>
      <c r="AG1714" s="658">
        <v>0</v>
      </c>
      <c r="AH1714" s="658">
        <v>0</v>
      </c>
      <c r="AI1714" s="658">
        <v>0</v>
      </c>
      <c r="AJ1714" s="658">
        <v>0</v>
      </c>
      <c r="AK1714" s="658">
        <v>0</v>
      </c>
      <c r="AL1714" s="658">
        <v>0</v>
      </c>
      <c r="AM1714" s="658">
        <v>0</v>
      </c>
      <c r="AN1714" s="658">
        <v>0</v>
      </c>
      <c r="AO1714" s="658">
        <v>0</v>
      </c>
      <c r="AP1714" s="658">
        <v>0</v>
      </c>
      <c r="AQ1714" s="658">
        <v>0</v>
      </c>
      <c r="AR1714" s="658">
        <v>0</v>
      </c>
      <c r="AS1714" s="658">
        <v>0</v>
      </c>
      <c r="AT1714" s="658">
        <v>0</v>
      </c>
      <c r="AU1714" s="658">
        <v>0</v>
      </c>
      <c r="AV1714" s="657">
        <v>0</v>
      </c>
      <c r="AW1714" s="658">
        <v>0</v>
      </c>
      <c r="AX1714" s="658">
        <v>0</v>
      </c>
      <c r="AY1714" s="658">
        <v>0</v>
      </c>
      <c r="AZ1714" s="658">
        <v>0</v>
      </c>
      <c r="BA1714" s="658">
        <v>0</v>
      </c>
      <c r="BB1714" s="658">
        <v>0</v>
      </c>
      <c r="BC1714" s="658">
        <v>0</v>
      </c>
      <c r="BD1714" s="658">
        <v>0</v>
      </c>
      <c r="BE1714" s="659">
        <v>0</v>
      </c>
      <c r="BF1714" s="417"/>
      <c r="BG1714" s="408"/>
      <c r="BH1714" s="408"/>
      <c r="BI1714" s="408"/>
      <c r="BJ1714" s="408"/>
      <c r="BK1714" s="408"/>
    </row>
    <row r="1715" spans="1:63" s="390" customFormat="1" ht="12.75">
      <c r="A1715" s="411"/>
      <c r="B1715" s="347" t="s">
        <v>67</v>
      </c>
      <c r="C1715" s="657">
        <v>0</v>
      </c>
      <c r="D1715" s="658">
        <v>0</v>
      </c>
      <c r="E1715" s="658">
        <v>0</v>
      </c>
      <c r="F1715" s="658">
        <v>0</v>
      </c>
      <c r="G1715" s="658">
        <v>0</v>
      </c>
      <c r="H1715" s="658">
        <v>0</v>
      </c>
      <c r="I1715" s="658">
        <v>0</v>
      </c>
      <c r="J1715" s="658">
        <v>0</v>
      </c>
      <c r="K1715" s="658">
        <v>0</v>
      </c>
      <c r="L1715" s="658">
        <v>0</v>
      </c>
      <c r="M1715" s="658">
        <v>0</v>
      </c>
      <c r="N1715" s="659">
        <v>0</v>
      </c>
      <c r="O1715" s="657">
        <v>0</v>
      </c>
      <c r="P1715" s="658">
        <v>0</v>
      </c>
      <c r="Q1715" s="658">
        <v>0</v>
      </c>
      <c r="R1715" s="658">
        <v>0</v>
      </c>
      <c r="S1715" s="658">
        <v>0</v>
      </c>
      <c r="T1715" s="658">
        <v>0</v>
      </c>
      <c r="U1715" s="658">
        <v>0</v>
      </c>
      <c r="V1715" s="658">
        <v>0</v>
      </c>
      <c r="W1715" s="658">
        <v>0</v>
      </c>
      <c r="X1715" s="658">
        <v>0</v>
      </c>
      <c r="Y1715" s="658">
        <v>0</v>
      </c>
      <c r="Z1715" s="659">
        <v>0</v>
      </c>
      <c r="AA1715" s="660">
        <v>0</v>
      </c>
      <c r="AB1715" s="658">
        <v>0</v>
      </c>
      <c r="AC1715" s="658">
        <v>0</v>
      </c>
      <c r="AD1715" s="658">
        <v>0</v>
      </c>
      <c r="AE1715" s="658">
        <v>0</v>
      </c>
      <c r="AF1715" s="658">
        <v>0</v>
      </c>
      <c r="AG1715" s="658">
        <v>0</v>
      </c>
      <c r="AH1715" s="658">
        <v>0</v>
      </c>
      <c r="AI1715" s="658">
        <v>0</v>
      </c>
      <c r="AJ1715" s="658">
        <v>0</v>
      </c>
      <c r="AK1715" s="658">
        <v>0</v>
      </c>
      <c r="AL1715" s="658">
        <v>0</v>
      </c>
      <c r="AM1715" s="658">
        <v>0</v>
      </c>
      <c r="AN1715" s="658">
        <v>0</v>
      </c>
      <c r="AO1715" s="658">
        <v>0</v>
      </c>
      <c r="AP1715" s="658">
        <v>0</v>
      </c>
      <c r="AQ1715" s="658">
        <v>0</v>
      </c>
      <c r="AR1715" s="658">
        <v>0</v>
      </c>
      <c r="AS1715" s="658">
        <v>0</v>
      </c>
      <c r="AT1715" s="658">
        <v>0</v>
      </c>
      <c r="AU1715" s="658">
        <v>0</v>
      </c>
      <c r="AV1715" s="657">
        <v>0</v>
      </c>
      <c r="AW1715" s="658">
        <v>0</v>
      </c>
      <c r="AX1715" s="658">
        <v>0</v>
      </c>
      <c r="AY1715" s="658">
        <v>0</v>
      </c>
      <c r="AZ1715" s="658">
        <v>0</v>
      </c>
      <c r="BA1715" s="658">
        <v>0</v>
      </c>
      <c r="BB1715" s="658">
        <v>0</v>
      </c>
      <c r="BC1715" s="658">
        <v>0</v>
      </c>
      <c r="BD1715" s="658">
        <v>0</v>
      </c>
      <c r="BE1715" s="659">
        <v>0</v>
      </c>
      <c r="BF1715" s="417"/>
      <c r="BG1715" s="408"/>
      <c r="BH1715" s="408"/>
      <c r="BI1715" s="408"/>
      <c r="BJ1715" s="408"/>
      <c r="BK1715" s="408"/>
    </row>
    <row r="1716" spans="1:63" s="427" customFormat="1" ht="18.75" customHeight="1">
      <c r="A1716" s="662"/>
      <c r="B1716" s="663" t="s">
        <v>151</v>
      </c>
      <c r="C1716" s="664"/>
      <c r="D1716" s="665"/>
      <c r="E1716" s="665"/>
      <c r="F1716" s="665"/>
      <c r="G1716" s="665"/>
      <c r="H1716" s="665"/>
      <c r="I1716" s="665"/>
      <c r="J1716" s="665"/>
      <c r="K1716" s="665"/>
      <c r="L1716" s="665"/>
      <c r="M1716" s="665"/>
      <c r="N1716" s="666"/>
      <c r="O1716" s="664"/>
      <c r="P1716" s="665"/>
      <c r="Q1716" s="665"/>
      <c r="R1716" s="665"/>
      <c r="S1716" s="665"/>
      <c r="T1716" s="665"/>
      <c r="U1716" s="665"/>
      <c r="V1716" s="665"/>
      <c r="W1716" s="665"/>
      <c r="X1716" s="665"/>
      <c r="Y1716" s="665"/>
      <c r="Z1716" s="666"/>
      <c r="AA1716" s="667"/>
      <c r="AB1716" s="665">
        <v>0</v>
      </c>
      <c r="AC1716" s="665">
        <v>0</v>
      </c>
      <c r="AD1716" s="665">
        <v>0</v>
      </c>
      <c r="AE1716" s="665">
        <v>0</v>
      </c>
      <c r="AF1716" s="665"/>
      <c r="AG1716" s="665"/>
      <c r="AH1716" s="665"/>
      <c r="AI1716" s="665"/>
      <c r="AJ1716" s="665"/>
      <c r="AK1716" s="665"/>
      <c r="AL1716" s="665"/>
      <c r="AM1716" s="665"/>
      <c r="AN1716" s="665">
        <v>0</v>
      </c>
      <c r="AO1716" s="665">
        <v>0</v>
      </c>
      <c r="AP1716" s="665">
        <v>0</v>
      </c>
      <c r="AQ1716" s="665">
        <v>0</v>
      </c>
      <c r="AR1716" s="665">
        <v>0</v>
      </c>
      <c r="AS1716" s="665">
        <v>0</v>
      </c>
      <c r="AT1716" s="665">
        <v>0</v>
      </c>
      <c r="AU1716" s="665">
        <v>0</v>
      </c>
      <c r="AV1716" s="664"/>
      <c r="AW1716" s="677"/>
      <c r="AX1716" s="677"/>
      <c r="AY1716" s="677"/>
      <c r="AZ1716" s="677"/>
      <c r="BA1716" s="677"/>
      <c r="BB1716" s="677"/>
      <c r="BC1716" s="677"/>
      <c r="BD1716" s="665"/>
      <c r="BE1716" s="666"/>
      <c r="BF1716" s="417"/>
      <c r="BG1716" s="408"/>
      <c r="BH1716" s="408"/>
      <c r="BI1716" s="408"/>
      <c r="BJ1716" s="408"/>
      <c r="BK1716" s="408"/>
    </row>
    <row r="1717" spans="1:63" s="416" customFormat="1" ht="38.25">
      <c r="A1717" s="411">
        <v>70</v>
      </c>
      <c r="B1717" s="413" t="s">
        <v>152</v>
      </c>
      <c r="C1717" s="657">
        <v>0</v>
      </c>
      <c r="D1717" s="658">
        <v>0</v>
      </c>
      <c r="E1717" s="658">
        <v>3.9299999999999997</v>
      </c>
      <c r="F1717" s="658">
        <v>0.8</v>
      </c>
      <c r="G1717" s="658">
        <v>0</v>
      </c>
      <c r="H1717" s="658">
        <v>0</v>
      </c>
      <c r="I1717" s="658">
        <v>0</v>
      </c>
      <c r="J1717" s="658">
        <v>0</v>
      </c>
      <c r="K1717" s="658">
        <v>0</v>
      </c>
      <c r="L1717" s="658">
        <v>0</v>
      </c>
      <c r="M1717" s="658">
        <v>3.9299999999999997</v>
      </c>
      <c r="N1717" s="659">
        <v>0.8</v>
      </c>
      <c r="O1717" s="689">
        <v>0</v>
      </c>
      <c r="P1717" s="690">
        <v>0</v>
      </c>
      <c r="Q1717" s="690">
        <v>0</v>
      </c>
      <c r="R1717" s="690">
        <v>0</v>
      </c>
      <c r="S1717" s="690">
        <v>0</v>
      </c>
      <c r="T1717" s="690">
        <v>0</v>
      </c>
      <c r="U1717" s="690">
        <v>0</v>
      </c>
      <c r="V1717" s="690">
        <v>0</v>
      </c>
      <c r="W1717" s="690">
        <v>0</v>
      </c>
      <c r="X1717" s="690">
        <v>0</v>
      </c>
      <c r="Y1717" s="690">
        <v>0</v>
      </c>
      <c r="Z1717" s="691">
        <v>0</v>
      </c>
      <c r="AA1717" s="674">
        <v>17.104413659999992</v>
      </c>
      <c r="AB1717" s="677">
        <v>0</v>
      </c>
      <c r="AC1717" s="677">
        <v>0</v>
      </c>
      <c r="AD1717" s="690">
        <v>3.9299999999999997</v>
      </c>
      <c r="AE1717" s="690">
        <v>0.8</v>
      </c>
      <c r="AF1717" s="690"/>
      <c r="AG1717" s="690"/>
      <c r="AH1717" s="690"/>
      <c r="AI1717" s="690"/>
      <c r="AJ1717" s="690"/>
      <c r="AK1717" s="690"/>
      <c r="AL1717" s="690">
        <v>3.9299999999999997</v>
      </c>
      <c r="AM1717" s="690">
        <v>0.8</v>
      </c>
      <c r="AN1717" s="690">
        <v>0</v>
      </c>
      <c r="AO1717" s="690">
        <v>0</v>
      </c>
      <c r="AP1717" s="690">
        <v>0</v>
      </c>
      <c r="AQ1717" s="690">
        <v>0</v>
      </c>
      <c r="AR1717" s="690">
        <v>0</v>
      </c>
      <c r="AS1717" s="690">
        <v>0</v>
      </c>
      <c r="AT1717" s="690">
        <v>3.9299999999999997</v>
      </c>
      <c r="AU1717" s="690">
        <v>0.8</v>
      </c>
      <c r="AV1717" s="657">
        <v>0</v>
      </c>
      <c r="AW1717" s="658">
        <v>17.104413659999992</v>
      </c>
      <c r="AX1717" s="658">
        <v>0</v>
      </c>
      <c r="AY1717" s="658">
        <v>0</v>
      </c>
      <c r="AZ1717" s="658">
        <v>0</v>
      </c>
      <c r="BA1717" s="658">
        <v>17.104413659999992</v>
      </c>
      <c r="BB1717" s="658">
        <v>0</v>
      </c>
      <c r="BC1717" s="658">
        <v>0</v>
      </c>
      <c r="BD1717" s="658">
        <v>0</v>
      </c>
      <c r="BE1717" s="673">
        <v>17.104413659999992</v>
      </c>
      <c r="BF1717" s="417"/>
    </row>
    <row r="1718" spans="1:63" s="390" customFormat="1" ht="12.75">
      <c r="A1718" s="410"/>
      <c r="B1718" s="360" t="s">
        <v>361</v>
      </c>
      <c r="C1718" s="676">
        <v>0</v>
      </c>
      <c r="D1718" s="677">
        <v>0</v>
      </c>
      <c r="E1718" s="677">
        <v>3.9299999999999997</v>
      </c>
      <c r="F1718" s="677">
        <v>0.8</v>
      </c>
      <c r="G1718" s="677">
        <v>0</v>
      </c>
      <c r="H1718" s="677">
        <v>0</v>
      </c>
      <c r="I1718" s="677">
        <v>0</v>
      </c>
      <c r="J1718" s="677">
        <v>0</v>
      </c>
      <c r="K1718" s="677">
        <v>0</v>
      </c>
      <c r="L1718" s="677">
        <v>0</v>
      </c>
      <c r="M1718" s="677">
        <v>3.9299999999999997</v>
      </c>
      <c r="N1718" s="678">
        <v>0.8</v>
      </c>
      <c r="O1718" s="657">
        <v>0</v>
      </c>
      <c r="P1718" s="658">
        <v>0</v>
      </c>
      <c r="Q1718" s="658">
        <v>0</v>
      </c>
      <c r="R1718" s="658">
        <v>0</v>
      </c>
      <c r="S1718" s="658">
        <v>0</v>
      </c>
      <c r="T1718" s="658">
        <v>0</v>
      </c>
      <c r="U1718" s="658">
        <v>0</v>
      </c>
      <c r="V1718" s="658">
        <v>0</v>
      </c>
      <c r="W1718" s="658">
        <v>0</v>
      </c>
      <c r="X1718" s="658">
        <v>0</v>
      </c>
      <c r="Y1718" s="658">
        <v>0</v>
      </c>
      <c r="Z1718" s="659">
        <v>0</v>
      </c>
      <c r="AA1718" s="679">
        <v>17.104413659999992</v>
      </c>
      <c r="AB1718" s="677">
        <v>0</v>
      </c>
      <c r="AC1718" s="677">
        <v>0</v>
      </c>
      <c r="AD1718" s="658">
        <v>3.9299999999999997</v>
      </c>
      <c r="AE1718" s="658">
        <v>0.8</v>
      </c>
      <c r="AF1718" s="658"/>
      <c r="AG1718" s="658"/>
      <c r="AH1718" s="658"/>
      <c r="AI1718" s="658"/>
      <c r="AJ1718" s="658"/>
      <c r="AK1718" s="658"/>
      <c r="AL1718" s="658">
        <v>3.9299999999999997</v>
      </c>
      <c r="AM1718" s="658">
        <v>0.8</v>
      </c>
      <c r="AN1718" s="658">
        <v>0</v>
      </c>
      <c r="AO1718" s="658">
        <v>0</v>
      </c>
      <c r="AP1718" s="658">
        <v>0</v>
      </c>
      <c r="AQ1718" s="658">
        <v>0</v>
      </c>
      <c r="AR1718" s="658">
        <v>0</v>
      </c>
      <c r="AS1718" s="658">
        <v>0</v>
      </c>
      <c r="AT1718" s="658">
        <v>3.9299999999999997</v>
      </c>
      <c r="AU1718" s="658">
        <v>0.8</v>
      </c>
      <c r="AV1718" s="676">
        <v>0</v>
      </c>
      <c r="AW1718" s="677">
        <v>17.104413659999992</v>
      </c>
      <c r="AX1718" s="677">
        <v>0</v>
      </c>
      <c r="AY1718" s="677">
        <v>0</v>
      </c>
      <c r="AZ1718" s="677">
        <v>0</v>
      </c>
      <c r="BA1718" s="677">
        <v>17.104413659999992</v>
      </c>
      <c r="BB1718" s="677">
        <v>0</v>
      </c>
      <c r="BC1718" s="677">
        <v>0</v>
      </c>
      <c r="BD1718" s="677">
        <v>0</v>
      </c>
      <c r="BE1718" s="678">
        <v>17.104413659999992</v>
      </c>
      <c r="BF1718" s="417"/>
      <c r="BG1718" s="408"/>
      <c r="BH1718" s="408"/>
      <c r="BI1718" s="408"/>
      <c r="BJ1718" s="408"/>
      <c r="BK1718" s="408"/>
    </row>
    <row r="1719" spans="1:63" s="390" customFormat="1" ht="12.75">
      <c r="A1719" s="410"/>
      <c r="B1719" s="360" t="s">
        <v>362</v>
      </c>
      <c r="C1719" s="676">
        <v>0</v>
      </c>
      <c r="D1719" s="677">
        <v>0</v>
      </c>
      <c r="E1719" s="677">
        <v>3.9299999999999997</v>
      </c>
      <c r="F1719" s="677">
        <v>0</v>
      </c>
      <c r="G1719" s="677">
        <v>0</v>
      </c>
      <c r="H1719" s="677">
        <v>0</v>
      </c>
      <c r="I1719" s="677">
        <v>0</v>
      </c>
      <c r="J1719" s="677">
        <v>0</v>
      </c>
      <c r="K1719" s="677">
        <v>0</v>
      </c>
      <c r="L1719" s="677">
        <v>0</v>
      </c>
      <c r="M1719" s="677">
        <v>3.9299999999999997</v>
      </c>
      <c r="N1719" s="678">
        <v>0</v>
      </c>
      <c r="O1719" s="657">
        <v>0</v>
      </c>
      <c r="P1719" s="658">
        <v>0</v>
      </c>
      <c r="Q1719" s="658">
        <v>0</v>
      </c>
      <c r="R1719" s="658">
        <v>0</v>
      </c>
      <c r="S1719" s="658">
        <v>0</v>
      </c>
      <c r="T1719" s="658">
        <v>0</v>
      </c>
      <c r="U1719" s="658">
        <v>0</v>
      </c>
      <c r="V1719" s="658">
        <v>0</v>
      </c>
      <c r="W1719" s="658">
        <v>0</v>
      </c>
      <c r="X1719" s="658">
        <v>0</v>
      </c>
      <c r="Y1719" s="658">
        <v>0</v>
      </c>
      <c r="Z1719" s="659">
        <v>0</v>
      </c>
      <c r="AA1719" s="679">
        <v>8.7906248604678225</v>
      </c>
      <c r="AB1719" s="677">
        <v>0</v>
      </c>
      <c r="AC1719" s="677">
        <v>0</v>
      </c>
      <c r="AD1719" s="658">
        <v>3.9299999999999997</v>
      </c>
      <c r="AE1719" s="658">
        <v>0</v>
      </c>
      <c r="AF1719" s="658"/>
      <c r="AG1719" s="658"/>
      <c r="AH1719" s="658"/>
      <c r="AI1719" s="658"/>
      <c r="AJ1719" s="658"/>
      <c r="AK1719" s="658"/>
      <c r="AL1719" s="658">
        <v>3.9299999999999997</v>
      </c>
      <c r="AM1719" s="658">
        <v>0</v>
      </c>
      <c r="AN1719" s="658">
        <v>0</v>
      </c>
      <c r="AO1719" s="658">
        <v>0</v>
      </c>
      <c r="AP1719" s="658">
        <v>0</v>
      </c>
      <c r="AQ1719" s="658">
        <v>0</v>
      </c>
      <c r="AR1719" s="658">
        <v>0</v>
      </c>
      <c r="AS1719" s="658">
        <v>0</v>
      </c>
      <c r="AT1719" s="658">
        <v>3.9299999999999997</v>
      </c>
      <c r="AU1719" s="658">
        <v>0</v>
      </c>
      <c r="AV1719" s="676">
        <v>0</v>
      </c>
      <c r="AW1719" s="677">
        <v>8.7906248604678225</v>
      </c>
      <c r="AX1719" s="677">
        <v>0</v>
      </c>
      <c r="AY1719" s="677">
        <v>0</v>
      </c>
      <c r="AZ1719" s="677">
        <v>0</v>
      </c>
      <c r="BA1719" s="677">
        <v>8.7906248604678225</v>
      </c>
      <c r="BB1719" s="677">
        <v>0</v>
      </c>
      <c r="BC1719" s="677">
        <v>0</v>
      </c>
      <c r="BD1719" s="677">
        <v>0</v>
      </c>
      <c r="BE1719" s="678">
        <v>8.7906248604678225</v>
      </c>
      <c r="BF1719" s="417"/>
      <c r="BG1719" s="408"/>
      <c r="BH1719" s="408"/>
      <c r="BI1719" s="408"/>
      <c r="BJ1719" s="408"/>
      <c r="BK1719" s="408"/>
    </row>
    <row r="1720" spans="1:63" s="412" customFormat="1" ht="12.75">
      <c r="A1720" s="410"/>
      <c r="B1720" s="360" t="s">
        <v>363</v>
      </c>
      <c r="C1720" s="676">
        <v>0</v>
      </c>
      <c r="D1720" s="677">
        <v>0</v>
      </c>
      <c r="E1720" s="677">
        <v>2.29</v>
      </c>
      <c r="F1720" s="677">
        <v>0</v>
      </c>
      <c r="G1720" s="677">
        <v>0</v>
      </c>
      <c r="H1720" s="677">
        <v>0</v>
      </c>
      <c r="I1720" s="677">
        <v>0</v>
      </c>
      <c r="J1720" s="677">
        <v>0</v>
      </c>
      <c r="K1720" s="677">
        <v>0</v>
      </c>
      <c r="L1720" s="677">
        <v>0</v>
      </c>
      <c r="M1720" s="677">
        <v>2.29</v>
      </c>
      <c r="N1720" s="678">
        <v>0</v>
      </c>
      <c r="O1720" s="657">
        <v>0</v>
      </c>
      <c r="P1720" s="658">
        <v>0</v>
      </c>
      <c r="Q1720" s="658">
        <v>0</v>
      </c>
      <c r="R1720" s="658">
        <v>0</v>
      </c>
      <c r="S1720" s="658">
        <v>0</v>
      </c>
      <c r="T1720" s="658">
        <v>0</v>
      </c>
      <c r="U1720" s="658">
        <v>0</v>
      </c>
      <c r="V1720" s="658">
        <v>0</v>
      </c>
      <c r="W1720" s="658">
        <v>0</v>
      </c>
      <c r="X1720" s="658">
        <v>0</v>
      </c>
      <c r="Y1720" s="658">
        <v>0</v>
      </c>
      <c r="Z1720" s="659">
        <v>0</v>
      </c>
      <c r="AA1720" s="679">
        <v>5.2425749452474397</v>
      </c>
      <c r="AB1720" s="677">
        <v>0</v>
      </c>
      <c r="AC1720" s="677">
        <v>0</v>
      </c>
      <c r="AD1720" s="658">
        <v>2.29</v>
      </c>
      <c r="AE1720" s="658">
        <v>0</v>
      </c>
      <c r="AF1720" s="658"/>
      <c r="AG1720" s="658"/>
      <c r="AH1720" s="658"/>
      <c r="AI1720" s="658"/>
      <c r="AJ1720" s="658"/>
      <c r="AK1720" s="658"/>
      <c r="AL1720" s="658">
        <v>2.29</v>
      </c>
      <c r="AM1720" s="658">
        <v>0</v>
      </c>
      <c r="AN1720" s="658">
        <v>0</v>
      </c>
      <c r="AO1720" s="658">
        <v>0</v>
      </c>
      <c r="AP1720" s="658">
        <v>0</v>
      </c>
      <c r="AQ1720" s="658">
        <v>0</v>
      </c>
      <c r="AR1720" s="658">
        <v>0</v>
      </c>
      <c r="AS1720" s="658">
        <v>0</v>
      </c>
      <c r="AT1720" s="658">
        <v>2.29</v>
      </c>
      <c r="AU1720" s="658">
        <v>0</v>
      </c>
      <c r="AV1720" s="676">
        <v>0</v>
      </c>
      <c r="AW1720" s="677">
        <v>5.2425749452474397</v>
      </c>
      <c r="AX1720" s="677">
        <v>0</v>
      </c>
      <c r="AY1720" s="677">
        <v>0</v>
      </c>
      <c r="AZ1720" s="677">
        <v>0</v>
      </c>
      <c r="BA1720" s="677">
        <v>5.2425749452474397</v>
      </c>
      <c r="BB1720" s="677">
        <v>0</v>
      </c>
      <c r="BC1720" s="677">
        <v>0</v>
      </c>
      <c r="BD1720" s="677">
        <v>0</v>
      </c>
      <c r="BE1720" s="678">
        <v>5.2425749452474397</v>
      </c>
      <c r="BF1720" s="417"/>
      <c r="BG1720" s="408"/>
      <c r="BH1720" s="408"/>
      <c r="BI1720" s="408"/>
      <c r="BJ1720" s="408"/>
      <c r="BK1720" s="408"/>
    </row>
    <row r="1721" spans="1:63" s="390" customFormat="1" ht="12.75">
      <c r="A1721" s="410"/>
      <c r="B1721" s="360" t="s">
        <v>364</v>
      </c>
      <c r="C1721" s="676">
        <v>0</v>
      </c>
      <c r="D1721" s="677">
        <v>0</v>
      </c>
      <c r="E1721" s="677">
        <v>0</v>
      </c>
      <c r="F1721" s="677">
        <v>0</v>
      </c>
      <c r="G1721" s="677">
        <v>0</v>
      </c>
      <c r="H1721" s="677">
        <v>0</v>
      </c>
      <c r="I1721" s="677">
        <v>0</v>
      </c>
      <c r="J1721" s="677">
        <v>0</v>
      </c>
      <c r="K1721" s="677">
        <v>0</v>
      </c>
      <c r="L1721" s="677">
        <v>0</v>
      </c>
      <c r="M1721" s="677">
        <v>0</v>
      </c>
      <c r="N1721" s="678">
        <v>0</v>
      </c>
      <c r="O1721" s="657"/>
      <c r="P1721" s="658"/>
      <c r="Q1721" s="658"/>
      <c r="R1721" s="658"/>
      <c r="S1721" s="658"/>
      <c r="T1721" s="658"/>
      <c r="U1721" s="658"/>
      <c r="V1721" s="658"/>
      <c r="W1721" s="658"/>
      <c r="X1721" s="658"/>
      <c r="Y1721" s="658"/>
      <c r="Z1721" s="659"/>
      <c r="AA1721" s="679">
        <v>0</v>
      </c>
      <c r="AB1721" s="677">
        <v>0</v>
      </c>
      <c r="AC1721" s="677">
        <v>0</v>
      </c>
      <c r="AD1721" s="658">
        <v>0</v>
      </c>
      <c r="AE1721" s="658">
        <v>0</v>
      </c>
      <c r="AF1721" s="658"/>
      <c r="AG1721" s="658"/>
      <c r="AH1721" s="658"/>
      <c r="AI1721" s="658"/>
      <c r="AJ1721" s="658"/>
      <c r="AK1721" s="658"/>
      <c r="AL1721" s="658">
        <v>0</v>
      </c>
      <c r="AM1721" s="658">
        <v>0</v>
      </c>
      <c r="AN1721" s="658">
        <v>0</v>
      </c>
      <c r="AO1721" s="658">
        <v>0</v>
      </c>
      <c r="AP1721" s="658">
        <v>0</v>
      </c>
      <c r="AQ1721" s="658">
        <v>0</v>
      </c>
      <c r="AR1721" s="658">
        <v>0</v>
      </c>
      <c r="AS1721" s="658">
        <v>0</v>
      </c>
      <c r="AT1721" s="658">
        <v>0</v>
      </c>
      <c r="AU1721" s="658">
        <v>0</v>
      </c>
      <c r="AV1721" s="676"/>
      <c r="AW1721" s="677">
        <v>0</v>
      </c>
      <c r="AX1721" s="677"/>
      <c r="AY1721" s="677"/>
      <c r="AZ1721" s="677"/>
      <c r="BA1721" s="677"/>
      <c r="BB1721" s="677"/>
      <c r="BC1721" s="677"/>
      <c r="BD1721" s="677"/>
      <c r="BE1721" s="678">
        <v>0</v>
      </c>
      <c r="BF1721" s="417"/>
      <c r="BG1721" s="408"/>
      <c r="BH1721" s="408"/>
      <c r="BI1721" s="408"/>
      <c r="BJ1721" s="408"/>
      <c r="BK1721" s="408"/>
    </row>
    <row r="1722" spans="1:63" s="390" customFormat="1" ht="12.75">
      <c r="A1722" s="410"/>
      <c r="B1722" s="360" t="s">
        <v>365</v>
      </c>
      <c r="C1722" s="676">
        <v>0</v>
      </c>
      <c r="D1722" s="677">
        <v>0</v>
      </c>
      <c r="E1722" s="677">
        <v>0</v>
      </c>
      <c r="F1722" s="677">
        <v>0</v>
      </c>
      <c r="G1722" s="677">
        <v>0</v>
      </c>
      <c r="H1722" s="677">
        <v>0</v>
      </c>
      <c r="I1722" s="677">
        <v>0</v>
      </c>
      <c r="J1722" s="677">
        <v>0</v>
      </c>
      <c r="K1722" s="677">
        <v>0</v>
      </c>
      <c r="L1722" s="677">
        <v>0</v>
      </c>
      <c r="M1722" s="677">
        <v>0</v>
      </c>
      <c r="N1722" s="678">
        <v>0</v>
      </c>
      <c r="O1722" s="657"/>
      <c r="P1722" s="658"/>
      <c r="Q1722" s="658"/>
      <c r="R1722" s="658"/>
      <c r="S1722" s="658"/>
      <c r="T1722" s="658"/>
      <c r="U1722" s="658"/>
      <c r="V1722" s="658"/>
      <c r="W1722" s="658"/>
      <c r="X1722" s="658"/>
      <c r="Y1722" s="658"/>
      <c r="Z1722" s="659"/>
      <c r="AA1722" s="679">
        <v>0</v>
      </c>
      <c r="AB1722" s="677">
        <v>0</v>
      </c>
      <c r="AC1722" s="677">
        <v>0</v>
      </c>
      <c r="AD1722" s="658">
        <v>0</v>
      </c>
      <c r="AE1722" s="658">
        <v>0</v>
      </c>
      <c r="AF1722" s="658"/>
      <c r="AG1722" s="658"/>
      <c r="AH1722" s="658"/>
      <c r="AI1722" s="658"/>
      <c r="AJ1722" s="658"/>
      <c r="AK1722" s="658"/>
      <c r="AL1722" s="658">
        <v>0</v>
      </c>
      <c r="AM1722" s="658">
        <v>0</v>
      </c>
      <c r="AN1722" s="658">
        <v>0</v>
      </c>
      <c r="AO1722" s="658">
        <v>0</v>
      </c>
      <c r="AP1722" s="658">
        <v>0</v>
      </c>
      <c r="AQ1722" s="658">
        <v>0</v>
      </c>
      <c r="AR1722" s="658">
        <v>0</v>
      </c>
      <c r="AS1722" s="658">
        <v>0</v>
      </c>
      <c r="AT1722" s="658">
        <v>0</v>
      </c>
      <c r="AU1722" s="658">
        <v>0</v>
      </c>
      <c r="AV1722" s="676"/>
      <c r="AW1722" s="677">
        <v>0</v>
      </c>
      <c r="AX1722" s="677"/>
      <c r="AY1722" s="677"/>
      <c r="AZ1722" s="677"/>
      <c r="BA1722" s="677"/>
      <c r="BB1722" s="677"/>
      <c r="BC1722" s="677"/>
      <c r="BD1722" s="677"/>
      <c r="BE1722" s="678">
        <v>0</v>
      </c>
      <c r="BF1722" s="417"/>
      <c r="BG1722" s="408"/>
      <c r="BH1722" s="408"/>
      <c r="BI1722" s="408"/>
      <c r="BJ1722" s="408"/>
      <c r="BK1722" s="408"/>
    </row>
    <row r="1723" spans="1:63" s="390" customFormat="1" ht="12.75">
      <c r="A1723" s="410"/>
      <c r="B1723" s="360" t="s">
        <v>366</v>
      </c>
      <c r="C1723" s="676">
        <v>0</v>
      </c>
      <c r="D1723" s="677">
        <v>0</v>
      </c>
      <c r="E1723" s="677">
        <v>0</v>
      </c>
      <c r="F1723" s="677">
        <v>0</v>
      </c>
      <c r="G1723" s="677">
        <v>0</v>
      </c>
      <c r="H1723" s="677">
        <v>0</v>
      </c>
      <c r="I1723" s="677">
        <v>0</v>
      </c>
      <c r="J1723" s="677">
        <v>0</v>
      </c>
      <c r="K1723" s="677">
        <v>0</v>
      </c>
      <c r="L1723" s="677">
        <v>0</v>
      </c>
      <c r="M1723" s="677">
        <v>0</v>
      </c>
      <c r="N1723" s="678">
        <v>0</v>
      </c>
      <c r="O1723" s="657"/>
      <c r="P1723" s="658"/>
      <c r="Q1723" s="658"/>
      <c r="R1723" s="658"/>
      <c r="S1723" s="658"/>
      <c r="T1723" s="658"/>
      <c r="U1723" s="658"/>
      <c r="V1723" s="658"/>
      <c r="W1723" s="658"/>
      <c r="X1723" s="658"/>
      <c r="Y1723" s="658"/>
      <c r="Z1723" s="659"/>
      <c r="AA1723" s="679">
        <v>0</v>
      </c>
      <c r="AB1723" s="677">
        <v>0</v>
      </c>
      <c r="AC1723" s="677">
        <v>0</v>
      </c>
      <c r="AD1723" s="658">
        <v>0</v>
      </c>
      <c r="AE1723" s="658">
        <v>0</v>
      </c>
      <c r="AF1723" s="658"/>
      <c r="AG1723" s="658"/>
      <c r="AH1723" s="658"/>
      <c r="AI1723" s="658"/>
      <c r="AJ1723" s="658"/>
      <c r="AK1723" s="658"/>
      <c r="AL1723" s="658">
        <v>0</v>
      </c>
      <c r="AM1723" s="658">
        <v>0</v>
      </c>
      <c r="AN1723" s="658">
        <v>0</v>
      </c>
      <c r="AO1723" s="658">
        <v>0</v>
      </c>
      <c r="AP1723" s="658">
        <v>0</v>
      </c>
      <c r="AQ1723" s="658">
        <v>0</v>
      </c>
      <c r="AR1723" s="658">
        <v>0</v>
      </c>
      <c r="AS1723" s="658">
        <v>0</v>
      </c>
      <c r="AT1723" s="658">
        <v>0</v>
      </c>
      <c r="AU1723" s="658">
        <v>0</v>
      </c>
      <c r="AV1723" s="676"/>
      <c r="AW1723" s="677">
        <v>0</v>
      </c>
      <c r="AX1723" s="677"/>
      <c r="AY1723" s="677"/>
      <c r="AZ1723" s="677"/>
      <c r="BA1723" s="677"/>
      <c r="BB1723" s="677"/>
      <c r="BC1723" s="677"/>
      <c r="BD1723" s="677"/>
      <c r="BE1723" s="678">
        <v>0</v>
      </c>
      <c r="BF1723" s="417"/>
      <c r="BG1723" s="408"/>
      <c r="BH1723" s="408"/>
      <c r="BI1723" s="408"/>
      <c r="BJ1723" s="408"/>
      <c r="BK1723" s="408"/>
    </row>
    <row r="1724" spans="1:63" s="390" customFormat="1" ht="12.75">
      <c r="A1724" s="410"/>
      <c r="B1724" s="360" t="s">
        <v>367</v>
      </c>
      <c r="C1724" s="676">
        <v>0</v>
      </c>
      <c r="D1724" s="677">
        <v>0</v>
      </c>
      <c r="E1724" s="677">
        <v>2.29</v>
      </c>
      <c r="F1724" s="677">
        <v>0</v>
      </c>
      <c r="G1724" s="677">
        <v>0</v>
      </c>
      <c r="H1724" s="677">
        <v>0</v>
      </c>
      <c r="I1724" s="677">
        <v>0</v>
      </c>
      <c r="J1724" s="677">
        <v>0</v>
      </c>
      <c r="K1724" s="677">
        <v>0</v>
      </c>
      <c r="L1724" s="677">
        <v>0</v>
      </c>
      <c r="M1724" s="677">
        <v>2.29</v>
      </c>
      <c r="N1724" s="678">
        <v>0</v>
      </c>
      <c r="O1724" s="657"/>
      <c r="P1724" s="658"/>
      <c r="Q1724" s="658"/>
      <c r="R1724" s="658"/>
      <c r="S1724" s="658"/>
      <c r="T1724" s="658"/>
      <c r="U1724" s="658"/>
      <c r="V1724" s="658"/>
      <c r="W1724" s="658"/>
      <c r="X1724" s="658"/>
      <c r="Y1724" s="658"/>
      <c r="Z1724" s="659"/>
      <c r="AA1724" s="679">
        <v>5.2425749452474397</v>
      </c>
      <c r="AB1724" s="677">
        <v>0</v>
      </c>
      <c r="AC1724" s="677">
        <v>0</v>
      </c>
      <c r="AD1724" s="658">
        <v>2.29</v>
      </c>
      <c r="AE1724" s="658">
        <v>0</v>
      </c>
      <c r="AF1724" s="658"/>
      <c r="AG1724" s="658"/>
      <c r="AH1724" s="658"/>
      <c r="AI1724" s="658"/>
      <c r="AJ1724" s="658"/>
      <c r="AK1724" s="658"/>
      <c r="AL1724" s="658">
        <v>2.29</v>
      </c>
      <c r="AM1724" s="658">
        <v>0</v>
      </c>
      <c r="AN1724" s="658">
        <v>0</v>
      </c>
      <c r="AO1724" s="658">
        <v>0</v>
      </c>
      <c r="AP1724" s="658">
        <v>0</v>
      </c>
      <c r="AQ1724" s="658">
        <v>0</v>
      </c>
      <c r="AR1724" s="658">
        <v>0</v>
      </c>
      <c r="AS1724" s="658">
        <v>0</v>
      </c>
      <c r="AT1724" s="658">
        <v>2.29</v>
      </c>
      <c r="AU1724" s="658">
        <v>0</v>
      </c>
      <c r="AV1724" s="676"/>
      <c r="AW1724" s="677">
        <v>5.2425749452474397</v>
      </c>
      <c r="AX1724" s="677"/>
      <c r="AY1724" s="677"/>
      <c r="AZ1724" s="677"/>
      <c r="BA1724" s="677">
        <v>5.2425749452474397</v>
      </c>
      <c r="BB1724" s="677"/>
      <c r="BC1724" s="677"/>
      <c r="BD1724" s="677"/>
      <c r="BE1724" s="678">
        <v>5.2425749452474397</v>
      </c>
      <c r="BF1724" s="417"/>
      <c r="BG1724" s="408"/>
      <c r="BH1724" s="408"/>
      <c r="BI1724" s="408"/>
      <c r="BJ1724" s="408"/>
      <c r="BK1724" s="408"/>
    </row>
    <row r="1725" spans="1:63" s="412" customFormat="1" ht="12.75">
      <c r="A1725" s="410"/>
      <c r="B1725" s="360" t="s">
        <v>368</v>
      </c>
      <c r="C1725" s="676">
        <v>0</v>
      </c>
      <c r="D1725" s="677">
        <v>0</v>
      </c>
      <c r="E1725" s="677">
        <v>1.64</v>
      </c>
      <c r="F1725" s="677">
        <v>0</v>
      </c>
      <c r="G1725" s="677">
        <v>0</v>
      </c>
      <c r="H1725" s="677">
        <v>0</v>
      </c>
      <c r="I1725" s="677">
        <v>0</v>
      </c>
      <c r="J1725" s="677">
        <v>0</v>
      </c>
      <c r="K1725" s="677">
        <v>0</v>
      </c>
      <c r="L1725" s="677">
        <v>0</v>
      </c>
      <c r="M1725" s="677">
        <v>1.64</v>
      </c>
      <c r="N1725" s="678">
        <v>0</v>
      </c>
      <c r="O1725" s="657">
        <v>0</v>
      </c>
      <c r="P1725" s="658">
        <v>0</v>
      </c>
      <c r="Q1725" s="658">
        <v>0</v>
      </c>
      <c r="R1725" s="658">
        <v>0</v>
      </c>
      <c r="S1725" s="658">
        <v>0</v>
      </c>
      <c r="T1725" s="658">
        <v>0</v>
      </c>
      <c r="U1725" s="658">
        <v>0</v>
      </c>
      <c r="V1725" s="658">
        <v>0</v>
      </c>
      <c r="W1725" s="658">
        <v>0</v>
      </c>
      <c r="X1725" s="658">
        <v>0</v>
      </c>
      <c r="Y1725" s="658">
        <v>0</v>
      </c>
      <c r="Z1725" s="659">
        <v>0</v>
      </c>
      <c r="AA1725" s="679">
        <v>3.5480499152203824</v>
      </c>
      <c r="AB1725" s="677">
        <v>0</v>
      </c>
      <c r="AC1725" s="677">
        <v>0</v>
      </c>
      <c r="AD1725" s="658">
        <v>1.64</v>
      </c>
      <c r="AE1725" s="658">
        <v>0</v>
      </c>
      <c r="AF1725" s="658"/>
      <c r="AG1725" s="658"/>
      <c r="AH1725" s="658"/>
      <c r="AI1725" s="658"/>
      <c r="AJ1725" s="658"/>
      <c r="AK1725" s="658"/>
      <c r="AL1725" s="658">
        <v>1.64</v>
      </c>
      <c r="AM1725" s="658">
        <v>0</v>
      </c>
      <c r="AN1725" s="658">
        <v>0</v>
      </c>
      <c r="AO1725" s="658">
        <v>0</v>
      </c>
      <c r="AP1725" s="658">
        <v>0</v>
      </c>
      <c r="AQ1725" s="658">
        <v>0</v>
      </c>
      <c r="AR1725" s="658">
        <v>0</v>
      </c>
      <c r="AS1725" s="658">
        <v>0</v>
      </c>
      <c r="AT1725" s="658">
        <v>1.64</v>
      </c>
      <c r="AU1725" s="658">
        <v>0</v>
      </c>
      <c r="AV1725" s="676">
        <v>0</v>
      </c>
      <c r="AW1725" s="677">
        <v>3.5480499152203824</v>
      </c>
      <c r="AX1725" s="677">
        <v>0</v>
      </c>
      <c r="AY1725" s="677">
        <v>0</v>
      </c>
      <c r="AZ1725" s="677">
        <v>0</v>
      </c>
      <c r="BA1725" s="677">
        <v>3.5480499152203824</v>
      </c>
      <c r="BB1725" s="677">
        <v>0</v>
      </c>
      <c r="BC1725" s="677">
        <v>0</v>
      </c>
      <c r="BD1725" s="677">
        <v>0</v>
      </c>
      <c r="BE1725" s="678">
        <v>3.5480499152203824</v>
      </c>
      <c r="BF1725" s="417"/>
      <c r="BG1725" s="408"/>
      <c r="BH1725" s="408"/>
      <c r="BI1725" s="408"/>
      <c r="BJ1725" s="408"/>
      <c r="BK1725" s="408"/>
    </row>
    <row r="1726" spans="1:63" s="390" customFormat="1" ht="12.75">
      <c r="A1726" s="410"/>
      <c r="B1726" s="360" t="s">
        <v>369</v>
      </c>
      <c r="C1726" s="676">
        <v>0</v>
      </c>
      <c r="D1726" s="677">
        <v>0</v>
      </c>
      <c r="E1726" s="677">
        <v>0</v>
      </c>
      <c r="F1726" s="677">
        <v>0</v>
      </c>
      <c r="G1726" s="677">
        <v>0</v>
      </c>
      <c r="H1726" s="677">
        <v>0</v>
      </c>
      <c r="I1726" s="677">
        <v>0</v>
      </c>
      <c r="J1726" s="677">
        <v>0</v>
      </c>
      <c r="K1726" s="677">
        <v>0</v>
      </c>
      <c r="L1726" s="677">
        <v>0</v>
      </c>
      <c r="M1726" s="677">
        <v>0</v>
      </c>
      <c r="N1726" s="678">
        <v>0</v>
      </c>
      <c r="O1726" s="657"/>
      <c r="P1726" s="658"/>
      <c r="Q1726" s="658"/>
      <c r="R1726" s="658"/>
      <c r="S1726" s="658"/>
      <c r="T1726" s="658"/>
      <c r="U1726" s="658"/>
      <c r="V1726" s="658"/>
      <c r="W1726" s="658"/>
      <c r="X1726" s="658"/>
      <c r="Y1726" s="658"/>
      <c r="Z1726" s="659"/>
      <c r="AA1726" s="679">
        <v>0</v>
      </c>
      <c r="AB1726" s="677">
        <v>0</v>
      </c>
      <c r="AC1726" s="677">
        <v>0</v>
      </c>
      <c r="AD1726" s="658">
        <v>0</v>
      </c>
      <c r="AE1726" s="658">
        <v>0</v>
      </c>
      <c r="AF1726" s="658"/>
      <c r="AG1726" s="658"/>
      <c r="AH1726" s="658"/>
      <c r="AI1726" s="658"/>
      <c r="AJ1726" s="658"/>
      <c r="AK1726" s="658"/>
      <c r="AL1726" s="658">
        <v>0</v>
      </c>
      <c r="AM1726" s="658">
        <v>0</v>
      </c>
      <c r="AN1726" s="658">
        <v>0</v>
      </c>
      <c r="AO1726" s="658">
        <v>0</v>
      </c>
      <c r="AP1726" s="658">
        <v>0</v>
      </c>
      <c r="AQ1726" s="658">
        <v>0</v>
      </c>
      <c r="AR1726" s="658">
        <v>0</v>
      </c>
      <c r="AS1726" s="658">
        <v>0</v>
      </c>
      <c r="AT1726" s="658">
        <v>0</v>
      </c>
      <c r="AU1726" s="658">
        <v>0</v>
      </c>
      <c r="AV1726" s="676"/>
      <c r="AW1726" s="677">
        <v>0</v>
      </c>
      <c r="AX1726" s="677"/>
      <c r="AY1726" s="677"/>
      <c r="AZ1726" s="677"/>
      <c r="BA1726" s="677"/>
      <c r="BB1726" s="677"/>
      <c r="BC1726" s="677"/>
      <c r="BD1726" s="677"/>
      <c r="BE1726" s="678">
        <v>0</v>
      </c>
      <c r="BF1726" s="417"/>
      <c r="BG1726" s="408"/>
      <c r="BH1726" s="408"/>
      <c r="BI1726" s="408"/>
      <c r="BJ1726" s="408"/>
      <c r="BK1726" s="408"/>
    </row>
    <row r="1727" spans="1:63" s="390" customFormat="1" ht="12.75">
      <c r="A1727" s="410"/>
      <c r="B1727" s="360" t="s">
        <v>370</v>
      </c>
      <c r="C1727" s="676">
        <v>0</v>
      </c>
      <c r="D1727" s="677">
        <v>0</v>
      </c>
      <c r="E1727" s="677">
        <v>0</v>
      </c>
      <c r="F1727" s="677">
        <v>0</v>
      </c>
      <c r="G1727" s="677">
        <v>0</v>
      </c>
      <c r="H1727" s="677">
        <v>0</v>
      </c>
      <c r="I1727" s="677">
        <v>0</v>
      </c>
      <c r="J1727" s="677">
        <v>0</v>
      </c>
      <c r="K1727" s="677">
        <v>0</v>
      </c>
      <c r="L1727" s="677">
        <v>0</v>
      </c>
      <c r="M1727" s="677">
        <v>0</v>
      </c>
      <c r="N1727" s="678">
        <v>0</v>
      </c>
      <c r="O1727" s="657"/>
      <c r="P1727" s="658"/>
      <c r="Q1727" s="658"/>
      <c r="R1727" s="658"/>
      <c r="S1727" s="658"/>
      <c r="T1727" s="658"/>
      <c r="U1727" s="658"/>
      <c r="V1727" s="658"/>
      <c r="W1727" s="658"/>
      <c r="X1727" s="658"/>
      <c r="Y1727" s="658"/>
      <c r="Z1727" s="659"/>
      <c r="AA1727" s="679">
        <v>0</v>
      </c>
      <c r="AB1727" s="677">
        <v>0</v>
      </c>
      <c r="AC1727" s="677">
        <v>0</v>
      </c>
      <c r="AD1727" s="658">
        <v>0</v>
      </c>
      <c r="AE1727" s="658">
        <v>0</v>
      </c>
      <c r="AF1727" s="658"/>
      <c r="AG1727" s="658"/>
      <c r="AH1727" s="658"/>
      <c r="AI1727" s="658"/>
      <c r="AJ1727" s="658"/>
      <c r="AK1727" s="658"/>
      <c r="AL1727" s="658">
        <v>0</v>
      </c>
      <c r="AM1727" s="658">
        <v>0</v>
      </c>
      <c r="AN1727" s="658">
        <v>0</v>
      </c>
      <c r="AO1727" s="658">
        <v>0</v>
      </c>
      <c r="AP1727" s="658">
        <v>0</v>
      </c>
      <c r="AQ1727" s="658">
        <v>0</v>
      </c>
      <c r="AR1727" s="658">
        <v>0</v>
      </c>
      <c r="AS1727" s="658">
        <v>0</v>
      </c>
      <c r="AT1727" s="658">
        <v>0</v>
      </c>
      <c r="AU1727" s="658">
        <v>0</v>
      </c>
      <c r="AV1727" s="676"/>
      <c r="AW1727" s="677">
        <v>0</v>
      </c>
      <c r="AX1727" s="677"/>
      <c r="AY1727" s="677"/>
      <c r="AZ1727" s="677"/>
      <c r="BA1727" s="677"/>
      <c r="BB1727" s="677"/>
      <c r="BC1727" s="677"/>
      <c r="BD1727" s="677"/>
      <c r="BE1727" s="678">
        <v>0</v>
      </c>
      <c r="BF1727" s="417"/>
      <c r="BG1727" s="408"/>
      <c r="BH1727" s="408"/>
      <c r="BI1727" s="408"/>
      <c r="BJ1727" s="408"/>
      <c r="BK1727" s="408"/>
    </row>
    <row r="1728" spans="1:63" s="390" customFormat="1" ht="12.75">
      <c r="A1728" s="410"/>
      <c r="B1728" s="360" t="s">
        <v>371</v>
      </c>
      <c r="C1728" s="676">
        <v>0</v>
      </c>
      <c r="D1728" s="677">
        <v>0</v>
      </c>
      <c r="E1728" s="677">
        <v>0.19</v>
      </c>
      <c r="F1728" s="677">
        <v>0</v>
      </c>
      <c r="G1728" s="677">
        <v>0</v>
      </c>
      <c r="H1728" s="677">
        <v>0</v>
      </c>
      <c r="I1728" s="677">
        <v>0</v>
      </c>
      <c r="J1728" s="677">
        <v>0</v>
      </c>
      <c r="K1728" s="677">
        <v>0</v>
      </c>
      <c r="L1728" s="677">
        <v>0</v>
      </c>
      <c r="M1728" s="677">
        <v>0.19</v>
      </c>
      <c r="N1728" s="678">
        <v>0</v>
      </c>
      <c r="O1728" s="657"/>
      <c r="P1728" s="658"/>
      <c r="Q1728" s="658"/>
      <c r="R1728" s="658"/>
      <c r="S1728" s="658"/>
      <c r="T1728" s="658"/>
      <c r="U1728" s="658"/>
      <c r="V1728" s="658"/>
      <c r="W1728" s="658"/>
      <c r="X1728" s="658"/>
      <c r="Y1728" s="658"/>
      <c r="Z1728" s="659"/>
      <c r="AA1728" s="679">
        <v>0.55036330327644201</v>
      </c>
      <c r="AB1728" s="677">
        <v>0</v>
      </c>
      <c r="AC1728" s="677">
        <v>0</v>
      </c>
      <c r="AD1728" s="658">
        <v>0.19</v>
      </c>
      <c r="AE1728" s="658">
        <v>0</v>
      </c>
      <c r="AF1728" s="658"/>
      <c r="AG1728" s="658"/>
      <c r="AH1728" s="658"/>
      <c r="AI1728" s="658"/>
      <c r="AJ1728" s="658"/>
      <c r="AK1728" s="658"/>
      <c r="AL1728" s="658">
        <v>0.19</v>
      </c>
      <c r="AM1728" s="658">
        <v>0</v>
      </c>
      <c r="AN1728" s="658">
        <v>0</v>
      </c>
      <c r="AO1728" s="658">
        <v>0</v>
      </c>
      <c r="AP1728" s="658">
        <v>0</v>
      </c>
      <c r="AQ1728" s="658">
        <v>0</v>
      </c>
      <c r="AR1728" s="658">
        <v>0</v>
      </c>
      <c r="AS1728" s="658">
        <v>0</v>
      </c>
      <c r="AT1728" s="658">
        <v>0.19</v>
      </c>
      <c r="AU1728" s="658">
        <v>0</v>
      </c>
      <c r="AV1728" s="676"/>
      <c r="AW1728" s="677">
        <v>0.55036330327644201</v>
      </c>
      <c r="AX1728" s="677"/>
      <c r="AY1728" s="677"/>
      <c r="AZ1728" s="677"/>
      <c r="BA1728" s="677">
        <v>0.55036330327644201</v>
      </c>
      <c r="BB1728" s="677"/>
      <c r="BC1728" s="677"/>
      <c r="BD1728" s="677"/>
      <c r="BE1728" s="678">
        <v>0.55036330327644201</v>
      </c>
      <c r="BF1728" s="417"/>
      <c r="BG1728" s="408"/>
      <c r="BH1728" s="408"/>
      <c r="BI1728" s="408"/>
      <c r="BJ1728" s="408"/>
      <c r="BK1728" s="408"/>
    </row>
    <row r="1729" spans="1:63" s="390" customFormat="1" ht="12.75">
      <c r="A1729" s="410"/>
      <c r="B1729" s="360" t="s">
        <v>372</v>
      </c>
      <c r="C1729" s="676">
        <v>0</v>
      </c>
      <c r="D1729" s="677">
        <v>0</v>
      </c>
      <c r="E1729" s="677">
        <v>1.45</v>
      </c>
      <c r="F1729" s="677">
        <v>0</v>
      </c>
      <c r="G1729" s="677">
        <v>0</v>
      </c>
      <c r="H1729" s="677">
        <v>0</v>
      </c>
      <c r="I1729" s="677">
        <v>0</v>
      </c>
      <c r="J1729" s="677">
        <v>0</v>
      </c>
      <c r="K1729" s="677">
        <v>0</v>
      </c>
      <c r="L1729" s="677">
        <v>0</v>
      </c>
      <c r="M1729" s="677">
        <v>1.45</v>
      </c>
      <c r="N1729" s="678">
        <v>0</v>
      </c>
      <c r="O1729" s="657"/>
      <c r="P1729" s="658"/>
      <c r="Q1729" s="658"/>
      <c r="R1729" s="658"/>
      <c r="S1729" s="658"/>
      <c r="T1729" s="658"/>
      <c r="U1729" s="658"/>
      <c r="V1729" s="658"/>
      <c r="W1729" s="658"/>
      <c r="X1729" s="658"/>
      <c r="Y1729" s="658"/>
      <c r="Z1729" s="659"/>
      <c r="AA1729" s="679">
        <v>2.9976866119439403</v>
      </c>
      <c r="AB1729" s="677">
        <v>0</v>
      </c>
      <c r="AC1729" s="677">
        <v>0</v>
      </c>
      <c r="AD1729" s="658">
        <v>1.45</v>
      </c>
      <c r="AE1729" s="658">
        <v>0</v>
      </c>
      <c r="AF1729" s="658"/>
      <c r="AG1729" s="658"/>
      <c r="AH1729" s="658"/>
      <c r="AI1729" s="658"/>
      <c r="AJ1729" s="658"/>
      <c r="AK1729" s="658"/>
      <c r="AL1729" s="658">
        <v>1.45</v>
      </c>
      <c r="AM1729" s="658">
        <v>0</v>
      </c>
      <c r="AN1729" s="658">
        <v>0</v>
      </c>
      <c r="AO1729" s="658">
        <v>0</v>
      </c>
      <c r="AP1729" s="658">
        <v>0</v>
      </c>
      <c r="AQ1729" s="658">
        <v>0</v>
      </c>
      <c r="AR1729" s="658">
        <v>0</v>
      </c>
      <c r="AS1729" s="658">
        <v>0</v>
      </c>
      <c r="AT1729" s="658">
        <v>1.45</v>
      </c>
      <c r="AU1729" s="658">
        <v>0</v>
      </c>
      <c r="AV1729" s="676"/>
      <c r="AW1729" s="677">
        <v>2.9976866119439403</v>
      </c>
      <c r="AX1729" s="677"/>
      <c r="AY1729" s="677"/>
      <c r="AZ1729" s="677"/>
      <c r="BA1729" s="677">
        <v>2.9976866119439403</v>
      </c>
      <c r="BB1729" s="677"/>
      <c r="BC1729" s="677"/>
      <c r="BD1729" s="677"/>
      <c r="BE1729" s="678">
        <v>2.9976866119439403</v>
      </c>
      <c r="BF1729" s="417"/>
      <c r="BG1729" s="408"/>
      <c r="BH1729" s="408"/>
      <c r="BI1729" s="408"/>
      <c r="BJ1729" s="408"/>
      <c r="BK1729" s="408"/>
    </row>
    <row r="1730" spans="1:63" s="412" customFormat="1" ht="12.75">
      <c r="A1730" s="410"/>
      <c r="B1730" s="360" t="s">
        <v>373</v>
      </c>
      <c r="C1730" s="676">
        <v>0</v>
      </c>
      <c r="D1730" s="677">
        <v>0</v>
      </c>
      <c r="E1730" s="677">
        <v>0</v>
      </c>
      <c r="F1730" s="677">
        <v>0.8</v>
      </c>
      <c r="G1730" s="677">
        <v>0</v>
      </c>
      <c r="H1730" s="677">
        <v>0</v>
      </c>
      <c r="I1730" s="677">
        <v>0</v>
      </c>
      <c r="J1730" s="677">
        <v>0</v>
      </c>
      <c r="K1730" s="677">
        <v>0</v>
      </c>
      <c r="L1730" s="677">
        <v>0</v>
      </c>
      <c r="M1730" s="677">
        <v>0</v>
      </c>
      <c r="N1730" s="678">
        <v>0.8</v>
      </c>
      <c r="O1730" s="657">
        <v>0</v>
      </c>
      <c r="P1730" s="658">
        <v>0</v>
      </c>
      <c r="Q1730" s="658">
        <v>0</v>
      </c>
      <c r="R1730" s="658">
        <v>0</v>
      </c>
      <c r="S1730" s="658">
        <v>0</v>
      </c>
      <c r="T1730" s="658">
        <v>0</v>
      </c>
      <c r="U1730" s="658">
        <v>0</v>
      </c>
      <c r="V1730" s="658">
        <v>0</v>
      </c>
      <c r="W1730" s="658">
        <v>0</v>
      </c>
      <c r="X1730" s="658">
        <v>0</v>
      </c>
      <c r="Y1730" s="658">
        <v>0</v>
      </c>
      <c r="Z1730" s="659">
        <v>0</v>
      </c>
      <c r="AA1730" s="679">
        <v>8.3137887995321709</v>
      </c>
      <c r="AB1730" s="677">
        <v>0</v>
      </c>
      <c r="AC1730" s="677">
        <v>0</v>
      </c>
      <c r="AD1730" s="658">
        <v>0</v>
      </c>
      <c r="AE1730" s="658">
        <v>0.8</v>
      </c>
      <c r="AF1730" s="658"/>
      <c r="AG1730" s="658"/>
      <c r="AH1730" s="658"/>
      <c r="AI1730" s="658"/>
      <c r="AJ1730" s="658"/>
      <c r="AK1730" s="658"/>
      <c r="AL1730" s="658">
        <v>0</v>
      </c>
      <c r="AM1730" s="658">
        <v>0.8</v>
      </c>
      <c r="AN1730" s="658">
        <v>0</v>
      </c>
      <c r="AO1730" s="658">
        <v>0</v>
      </c>
      <c r="AP1730" s="658">
        <v>0</v>
      </c>
      <c r="AQ1730" s="658">
        <v>0</v>
      </c>
      <c r="AR1730" s="658">
        <v>0</v>
      </c>
      <c r="AS1730" s="658">
        <v>0</v>
      </c>
      <c r="AT1730" s="658">
        <v>0</v>
      </c>
      <c r="AU1730" s="658">
        <v>0.8</v>
      </c>
      <c r="AV1730" s="676">
        <v>0</v>
      </c>
      <c r="AW1730" s="677">
        <v>8.3137887995321709</v>
      </c>
      <c r="AX1730" s="677">
        <v>0</v>
      </c>
      <c r="AY1730" s="677">
        <v>0</v>
      </c>
      <c r="AZ1730" s="677">
        <v>0</v>
      </c>
      <c r="BA1730" s="677">
        <v>8.3137887995321709</v>
      </c>
      <c r="BB1730" s="677">
        <v>0</v>
      </c>
      <c r="BC1730" s="677">
        <v>0</v>
      </c>
      <c r="BD1730" s="677">
        <v>0</v>
      </c>
      <c r="BE1730" s="678">
        <v>8.3137887995321709</v>
      </c>
      <c r="BF1730" s="417"/>
      <c r="BG1730" s="408"/>
      <c r="BH1730" s="408"/>
      <c r="BI1730" s="408"/>
      <c r="BJ1730" s="408"/>
      <c r="BK1730" s="408"/>
    </row>
    <row r="1731" spans="1:63" s="390" customFormat="1" ht="12.75">
      <c r="A1731" s="410"/>
      <c r="B1731" s="360" t="s">
        <v>374</v>
      </c>
      <c r="C1731" s="676">
        <v>0</v>
      </c>
      <c r="D1731" s="677">
        <v>0</v>
      </c>
      <c r="E1731" s="677">
        <v>0</v>
      </c>
      <c r="F1731" s="677">
        <v>0</v>
      </c>
      <c r="G1731" s="677">
        <v>0</v>
      </c>
      <c r="H1731" s="677">
        <v>0</v>
      </c>
      <c r="I1731" s="677">
        <v>0</v>
      </c>
      <c r="J1731" s="677">
        <v>0</v>
      </c>
      <c r="K1731" s="677">
        <v>0</v>
      </c>
      <c r="L1731" s="677">
        <v>0</v>
      </c>
      <c r="M1731" s="677">
        <v>0</v>
      </c>
      <c r="N1731" s="678">
        <v>0</v>
      </c>
      <c r="O1731" s="657"/>
      <c r="P1731" s="658"/>
      <c r="Q1731" s="658"/>
      <c r="R1731" s="658"/>
      <c r="S1731" s="658"/>
      <c r="T1731" s="658"/>
      <c r="U1731" s="658"/>
      <c r="V1731" s="658"/>
      <c r="W1731" s="658"/>
      <c r="X1731" s="658"/>
      <c r="Y1731" s="658"/>
      <c r="Z1731" s="659"/>
      <c r="AA1731" s="679">
        <v>0</v>
      </c>
      <c r="AB1731" s="677">
        <v>0</v>
      </c>
      <c r="AC1731" s="677">
        <v>0</v>
      </c>
      <c r="AD1731" s="658">
        <v>0</v>
      </c>
      <c r="AE1731" s="658">
        <v>0</v>
      </c>
      <c r="AF1731" s="658"/>
      <c r="AG1731" s="658"/>
      <c r="AH1731" s="658"/>
      <c r="AI1731" s="658"/>
      <c r="AJ1731" s="658"/>
      <c r="AK1731" s="658"/>
      <c r="AL1731" s="658">
        <v>0</v>
      </c>
      <c r="AM1731" s="658">
        <v>0</v>
      </c>
      <c r="AN1731" s="658">
        <v>0</v>
      </c>
      <c r="AO1731" s="658">
        <v>0</v>
      </c>
      <c r="AP1731" s="658">
        <v>0</v>
      </c>
      <c r="AQ1731" s="658">
        <v>0</v>
      </c>
      <c r="AR1731" s="658">
        <v>0</v>
      </c>
      <c r="AS1731" s="658">
        <v>0</v>
      </c>
      <c r="AT1731" s="658">
        <v>0</v>
      </c>
      <c r="AU1731" s="658">
        <v>0</v>
      </c>
      <c r="AV1731" s="676"/>
      <c r="AW1731" s="677">
        <v>0</v>
      </c>
      <c r="AX1731" s="677"/>
      <c r="AY1731" s="677"/>
      <c r="AZ1731" s="677"/>
      <c r="BA1731" s="677"/>
      <c r="BB1731" s="677"/>
      <c r="BC1731" s="677"/>
      <c r="BD1731" s="677"/>
      <c r="BE1731" s="678">
        <v>0</v>
      </c>
      <c r="BF1731" s="417"/>
      <c r="BG1731" s="408"/>
      <c r="BH1731" s="408"/>
      <c r="BI1731" s="408"/>
      <c r="BJ1731" s="408"/>
      <c r="BK1731" s="408"/>
    </row>
    <row r="1732" spans="1:63" s="390" customFormat="1" ht="12.75">
      <c r="A1732" s="410"/>
      <c r="B1732" s="360" t="s">
        <v>375</v>
      </c>
      <c r="C1732" s="676">
        <v>0</v>
      </c>
      <c r="D1732" s="677">
        <v>0</v>
      </c>
      <c r="E1732" s="677">
        <v>0</v>
      </c>
      <c r="F1732" s="677">
        <v>0</v>
      </c>
      <c r="G1732" s="677">
        <v>0</v>
      </c>
      <c r="H1732" s="677">
        <v>0</v>
      </c>
      <c r="I1732" s="677">
        <v>0</v>
      </c>
      <c r="J1732" s="677">
        <v>0</v>
      </c>
      <c r="K1732" s="677">
        <v>0</v>
      </c>
      <c r="L1732" s="677">
        <v>0</v>
      </c>
      <c r="M1732" s="677">
        <v>0</v>
      </c>
      <c r="N1732" s="678">
        <v>0</v>
      </c>
      <c r="O1732" s="657"/>
      <c r="P1732" s="658"/>
      <c r="Q1732" s="658"/>
      <c r="R1732" s="658"/>
      <c r="S1732" s="658"/>
      <c r="T1732" s="658"/>
      <c r="U1732" s="658"/>
      <c r="V1732" s="658"/>
      <c r="W1732" s="658"/>
      <c r="X1732" s="658"/>
      <c r="Y1732" s="658"/>
      <c r="Z1732" s="659"/>
      <c r="AA1732" s="679">
        <v>0</v>
      </c>
      <c r="AB1732" s="677">
        <v>0</v>
      </c>
      <c r="AC1732" s="677">
        <v>0</v>
      </c>
      <c r="AD1732" s="658">
        <v>0</v>
      </c>
      <c r="AE1732" s="658">
        <v>0</v>
      </c>
      <c r="AF1732" s="658"/>
      <c r="AG1732" s="658"/>
      <c r="AH1732" s="658"/>
      <c r="AI1732" s="658"/>
      <c r="AJ1732" s="658"/>
      <c r="AK1732" s="658"/>
      <c r="AL1732" s="658">
        <v>0</v>
      </c>
      <c r="AM1732" s="658">
        <v>0</v>
      </c>
      <c r="AN1732" s="658">
        <v>0</v>
      </c>
      <c r="AO1732" s="658">
        <v>0</v>
      </c>
      <c r="AP1732" s="658">
        <v>0</v>
      </c>
      <c r="AQ1732" s="658">
        <v>0</v>
      </c>
      <c r="AR1732" s="658">
        <v>0</v>
      </c>
      <c r="AS1732" s="658">
        <v>0</v>
      </c>
      <c r="AT1732" s="658">
        <v>0</v>
      </c>
      <c r="AU1732" s="658">
        <v>0</v>
      </c>
      <c r="AV1732" s="676"/>
      <c r="AW1732" s="677">
        <v>0</v>
      </c>
      <c r="AX1732" s="677"/>
      <c r="AY1732" s="677"/>
      <c r="AZ1732" s="677"/>
      <c r="BA1732" s="677"/>
      <c r="BB1732" s="677"/>
      <c r="BC1732" s="677"/>
      <c r="BD1732" s="677"/>
      <c r="BE1732" s="678">
        <v>0</v>
      </c>
      <c r="BF1732" s="417"/>
      <c r="BG1732" s="408"/>
      <c r="BH1732" s="408"/>
      <c r="BI1732" s="408"/>
      <c r="BJ1732" s="408"/>
      <c r="BK1732" s="408"/>
    </row>
    <row r="1733" spans="1:63" s="390" customFormat="1" ht="12.75">
      <c r="A1733" s="410"/>
      <c r="B1733" s="360" t="s">
        <v>376</v>
      </c>
      <c r="C1733" s="676">
        <v>0</v>
      </c>
      <c r="D1733" s="677">
        <v>0</v>
      </c>
      <c r="E1733" s="677">
        <v>0</v>
      </c>
      <c r="F1733" s="677">
        <v>0.8</v>
      </c>
      <c r="G1733" s="677">
        <v>0</v>
      </c>
      <c r="H1733" s="677">
        <v>0</v>
      </c>
      <c r="I1733" s="677">
        <v>0</v>
      </c>
      <c r="J1733" s="677">
        <v>0</v>
      </c>
      <c r="K1733" s="677">
        <v>0</v>
      </c>
      <c r="L1733" s="677">
        <v>0</v>
      </c>
      <c r="M1733" s="677">
        <v>0</v>
      </c>
      <c r="N1733" s="678">
        <v>0.8</v>
      </c>
      <c r="O1733" s="657"/>
      <c r="P1733" s="658"/>
      <c r="Q1733" s="658"/>
      <c r="R1733" s="658"/>
      <c r="S1733" s="658"/>
      <c r="T1733" s="658"/>
      <c r="U1733" s="658"/>
      <c r="V1733" s="658"/>
      <c r="W1733" s="658"/>
      <c r="X1733" s="658"/>
      <c r="Y1733" s="658"/>
      <c r="Z1733" s="659"/>
      <c r="AA1733" s="679">
        <v>8.3137887995321709</v>
      </c>
      <c r="AB1733" s="677">
        <v>0</v>
      </c>
      <c r="AC1733" s="677">
        <v>0</v>
      </c>
      <c r="AD1733" s="658">
        <v>0</v>
      </c>
      <c r="AE1733" s="658">
        <v>0.8</v>
      </c>
      <c r="AF1733" s="658"/>
      <c r="AG1733" s="658"/>
      <c r="AH1733" s="658"/>
      <c r="AI1733" s="658"/>
      <c r="AJ1733" s="658"/>
      <c r="AK1733" s="658"/>
      <c r="AL1733" s="658">
        <v>0</v>
      </c>
      <c r="AM1733" s="658">
        <v>0.8</v>
      </c>
      <c r="AN1733" s="658">
        <v>0</v>
      </c>
      <c r="AO1733" s="658">
        <v>0</v>
      </c>
      <c r="AP1733" s="658">
        <v>0</v>
      </c>
      <c r="AQ1733" s="658">
        <v>0</v>
      </c>
      <c r="AR1733" s="658">
        <v>0</v>
      </c>
      <c r="AS1733" s="658">
        <v>0</v>
      </c>
      <c r="AT1733" s="658">
        <v>0</v>
      </c>
      <c r="AU1733" s="658">
        <v>0.8</v>
      </c>
      <c r="AV1733" s="676"/>
      <c r="AW1733" s="677">
        <v>8.3137887995321709</v>
      </c>
      <c r="AX1733" s="677"/>
      <c r="AY1733" s="677"/>
      <c r="AZ1733" s="677"/>
      <c r="BA1733" s="677">
        <v>8.3137887995321709</v>
      </c>
      <c r="BB1733" s="677"/>
      <c r="BC1733" s="677"/>
      <c r="BD1733" s="677"/>
      <c r="BE1733" s="678">
        <v>8.3137887995321709</v>
      </c>
      <c r="BF1733" s="417"/>
      <c r="BG1733" s="408"/>
      <c r="BH1733" s="408"/>
      <c r="BI1733" s="408"/>
      <c r="BJ1733" s="408"/>
      <c r="BK1733" s="408"/>
    </row>
    <row r="1734" spans="1:63" s="390" customFormat="1" ht="12.75">
      <c r="A1734" s="410"/>
      <c r="B1734" s="360" t="s">
        <v>377</v>
      </c>
      <c r="C1734" s="676">
        <v>0</v>
      </c>
      <c r="D1734" s="677">
        <v>0</v>
      </c>
      <c r="E1734" s="677">
        <v>0</v>
      </c>
      <c r="F1734" s="677">
        <v>0</v>
      </c>
      <c r="G1734" s="677">
        <v>0</v>
      </c>
      <c r="H1734" s="677">
        <v>0</v>
      </c>
      <c r="I1734" s="677">
        <v>0</v>
      </c>
      <c r="J1734" s="677">
        <v>0</v>
      </c>
      <c r="K1734" s="677">
        <v>0</v>
      </c>
      <c r="L1734" s="677">
        <v>0</v>
      </c>
      <c r="M1734" s="677">
        <v>0</v>
      </c>
      <c r="N1734" s="678">
        <v>0</v>
      </c>
      <c r="O1734" s="657"/>
      <c r="P1734" s="658"/>
      <c r="Q1734" s="658"/>
      <c r="R1734" s="658"/>
      <c r="S1734" s="658"/>
      <c r="T1734" s="658"/>
      <c r="U1734" s="658"/>
      <c r="V1734" s="658"/>
      <c r="W1734" s="658"/>
      <c r="X1734" s="658"/>
      <c r="Y1734" s="658"/>
      <c r="Z1734" s="659"/>
      <c r="AA1734" s="679">
        <v>0</v>
      </c>
      <c r="AB1734" s="677">
        <v>0</v>
      </c>
      <c r="AC1734" s="677">
        <v>0</v>
      </c>
      <c r="AD1734" s="658">
        <v>0</v>
      </c>
      <c r="AE1734" s="658">
        <v>0</v>
      </c>
      <c r="AF1734" s="658"/>
      <c r="AG1734" s="658"/>
      <c r="AH1734" s="658"/>
      <c r="AI1734" s="658"/>
      <c r="AJ1734" s="658"/>
      <c r="AK1734" s="658"/>
      <c r="AL1734" s="658">
        <v>0</v>
      </c>
      <c r="AM1734" s="658">
        <v>0</v>
      </c>
      <c r="AN1734" s="658">
        <v>0</v>
      </c>
      <c r="AO1734" s="658">
        <v>0</v>
      </c>
      <c r="AP1734" s="658">
        <v>0</v>
      </c>
      <c r="AQ1734" s="658">
        <v>0</v>
      </c>
      <c r="AR1734" s="658">
        <v>0</v>
      </c>
      <c r="AS1734" s="658">
        <v>0</v>
      </c>
      <c r="AT1734" s="658">
        <v>0</v>
      </c>
      <c r="AU1734" s="658">
        <v>0</v>
      </c>
      <c r="AV1734" s="676"/>
      <c r="AW1734" s="677">
        <v>0</v>
      </c>
      <c r="AX1734" s="677"/>
      <c r="AY1734" s="677"/>
      <c r="AZ1734" s="677"/>
      <c r="BA1734" s="677"/>
      <c r="BB1734" s="677"/>
      <c r="BC1734" s="677"/>
      <c r="BD1734" s="677"/>
      <c r="BE1734" s="678">
        <v>0</v>
      </c>
      <c r="BF1734" s="417"/>
      <c r="BG1734" s="408"/>
      <c r="BH1734" s="408"/>
      <c r="BI1734" s="408"/>
      <c r="BJ1734" s="408"/>
      <c r="BK1734" s="408"/>
    </row>
    <row r="1735" spans="1:63" s="390" customFormat="1" ht="12.75">
      <c r="A1735" s="410"/>
      <c r="B1735" s="360" t="s">
        <v>67</v>
      </c>
      <c r="C1735" s="676">
        <v>0</v>
      </c>
      <c r="D1735" s="677">
        <v>0</v>
      </c>
      <c r="E1735" s="677">
        <v>0</v>
      </c>
      <c r="F1735" s="677">
        <v>0</v>
      </c>
      <c r="G1735" s="677">
        <v>0</v>
      </c>
      <c r="H1735" s="677">
        <v>0</v>
      </c>
      <c r="I1735" s="677">
        <v>0</v>
      </c>
      <c r="J1735" s="677">
        <v>0</v>
      </c>
      <c r="K1735" s="677">
        <v>0</v>
      </c>
      <c r="L1735" s="677">
        <v>0</v>
      </c>
      <c r="M1735" s="677">
        <v>0</v>
      </c>
      <c r="N1735" s="678">
        <v>0</v>
      </c>
      <c r="O1735" s="657"/>
      <c r="P1735" s="658"/>
      <c r="Q1735" s="658"/>
      <c r="R1735" s="658"/>
      <c r="S1735" s="658"/>
      <c r="T1735" s="658"/>
      <c r="U1735" s="658"/>
      <c r="V1735" s="658"/>
      <c r="W1735" s="658"/>
      <c r="X1735" s="658"/>
      <c r="Y1735" s="658"/>
      <c r="Z1735" s="659"/>
      <c r="AA1735" s="679">
        <v>0</v>
      </c>
      <c r="AB1735" s="677">
        <v>0</v>
      </c>
      <c r="AC1735" s="677">
        <v>0</v>
      </c>
      <c r="AD1735" s="658">
        <v>0</v>
      </c>
      <c r="AE1735" s="658">
        <v>0</v>
      </c>
      <c r="AF1735" s="658"/>
      <c r="AG1735" s="658"/>
      <c r="AH1735" s="658"/>
      <c r="AI1735" s="658"/>
      <c r="AJ1735" s="658"/>
      <c r="AK1735" s="658"/>
      <c r="AL1735" s="658">
        <v>0</v>
      </c>
      <c r="AM1735" s="658">
        <v>0</v>
      </c>
      <c r="AN1735" s="658">
        <v>0</v>
      </c>
      <c r="AO1735" s="658">
        <v>0</v>
      </c>
      <c r="AP1735" s="658">
        <v>0</v>
      </c>
      <c r="AQ1735" s="658">
        <v>0</v>
      </c>
      <c r="AR1735" s="658">
        <v>0</v>
      </c>
      <c r="AS1735" s="658">
        <v>0</v>
      </c>
      <c r="AT1735" s="658">
        <v>0</v>
      </c>
      <c r="AU1735" s="658">
        <v>0</v>
      </c>
      <c r="AV1735" s="657"/>
      <c r="AW1735" s="677">
        <v>0</v>
      </c>
      <c r="AX1735" s="658"/>
      <c r="AY1735" s="658"/>
      <c r="AZ1735" s="658"/>
      <c r="BA1735" s="658"/>
      <c r="BB1735" s="658"/>
      <c r="BC1735" s="658"/>
      <c r="BD1735" s="658"/>
      <c r="BE1735" s="678">
        <v>0</v>
      </c>
      <c r="BF1735" s="417"/>
      <c r="BG1735" s="408"/>
      <c r="BH1735" s="408"/>
      <c r="BI1735" s="408"/>
      <c r="BJ1735" s="408"/>
      <c r="BK1735" s="408"/>
    </row>
    <row r="1736" spans="1:63" s="416" customFormat="1" ht="25.5">
      <c r="A1736" s="411">
        <v>71</v>
      </c>
      <c r="B1736" s="413" t="s">
        <v>153</v>
      </c>
      <c r="C1736" s="657">
        <v>0</v>
      </c>
      <c r="D1736" s="658">
        <v>0</v>
      </c>
      <c r="E1736" s="658">
        <v>4.1990999999999996</v>
      </c>
      <c r="F1736" s="658">
        <v>0.16</v>
      </c>
      <c r="G1736" s="658">
        <v>0</v>
      </c>
      <c r="H1736" s="658">
        <v>0</v>
      </c>
      <c r="I1736" s="658">
        <v>0</v>
      </c>
      <c r="J1736" s="658">
        <v>0</v>
      </c>
      <c r="K1736" s="658">
        <v>0</v>
      </c>
      <c r="L1736" s="658">
        <v>0</v>
      </c>
      <c r="M1736" s="658">
        <v>4.1990999999999996</v>
      </c>
      <c r="N1736" s="659">
        <v>0.16</v>
      </c>
      <c r="O1736" s="689">
        <v>0</v>
      </c>
      <c r="P1736" s="690">
        <v>0</v>
      </c>
      <c r="Q1736" s="690">
        <v>0</v>
      </c>
      <c r="R1736" s="690">
        <v>0</v>
      </c>
      <c r="S1736" s="690">
        <v>0</v>
      </c>
      <c r="T1736" s="690">
        <v>0</v>
      </c>
      <c r="U1736" s="690">
        <v>0</v>
      </c>
      <c r="V1736" s="690">
        <v>0</v>
      </c>
      <c r="W1736" s="690">
        <v>0</v>
      </c>
      <c r="X1736" s="690">
        <v>0</v>
      </c>
      <c r="Y1736" s="690">
        <v>0</v>
      </c>
      <c r="Z1736" s="691">
        <v>0</v>
      </c>
      <c r="AA1736" s="674">
        <v>17.173807609999997</v>
      </c>
      <c r="AB1736" s="677">
        <v>0</v>
      </c>
      <c r="AC1736" s="677">
        <v>0</v>
      </c>
      <c r="AD1736" s="690">
        <v>4.1990999999999996</v>
      </c>
      <c r="AE1736" s="690">
        <v>0.16</v>
      </c>
      <c r="AF1736" s="690"/>
      <c r="AG1736" s="690"/>
      <c r="AH1736" s="690"/>
      <c r="AI1736" s="690"/>
      <c r="AJ1736" s="690"/>
      <c r="AK1736" s="690"/>
      <c r="AL1736" s="690">
        <v>4.1990999999999996</v>
      </c>
      <c r="AM1736" s="690">
        <v>0.16</v>
      </c>
      <c r="AN1736" s="690">
        <v>0</v>
      </c>
      <c r="AO1736" s="690">
        <v>0</v>
      </c>
      <c r="AP1736" s="690">
        <v>0</v>
      </c>
      <c r="AQ1736" s="690">
        <v>0</v>
      </c>
      <c r="AR1736" s="690">
        <v>0</v>
      </c>
      <c r="AS1736" s="690">
        <v>0</v>
      </c>
      <c r="AT1736" s="690">
        <v>4.1990999999999996</v>
      </c>
      <c r="AU1736" s="690">
        <v>0.16</v>
      </c>
      <c r="AV1736" s="657">
        <v>0</v>
      </c>
      <c r="AW1736" s="658">
        <v>17.173807609999997</v>
      </c>
      <c r="AX1736" s="658">
        <v>0</v>
      </c>
      <c r="AY1736" s="658">
        <v>0</v>
      </c>
      <c r="AZ1736" s="658">
        <v>0</v>
      </c>
      <c r="BA1736" s="658">
        <v>17.173807609999997</v>
      </c>
      <c r="BB1736" s="658">
        <v>0</v>
      </c>
      <c r="BC1736" s="658">
        <v>0</v>
      </c>
      <c r="BD1736" s="658">
        <v>0</v>
      </c>
      <c r="BE1736" s="673">
        <v>17.173807609999997</v>
      </c>
      <c r="BF1736" s="417"/>
    </row>
    <row r="1737" spans="1:63" s="390" customFormat="1" ht="12.75">
      <c r="A1737" s="410"/>
      <c r="B1737" s="360" t="s">
        <v>361</v>
      </c>
      <c r="C1737" s="676">
        <v>0</v>
      </c>
      <c r="D1737" s="677">
        <v>0</v>
      </c>
      <c r="E1737" s="677">
        <v>4.1990999999999996</v>
      </c>
      <c r="F1737" s="677">
        <v>0.16</v>
      </c>
      <c r="G1737" s="677">
        <v>0</v>
      </c>
      <c r="H1737" s="677">
        <v>0</v>
      </c>
      <c r="I1737" s="677">
        <v>0</v>
      </c>
      <c r="J1737" s="677">
        <v>0</v>
      </c>
      <c r="K1737" s="677">
        <v>0</v>
      </c>
      <c r="L1737" s="677">
        <v>0</v>
      </c>
      <c r="M1737" s="677">
        <v>4.1990999999999996</v>
      </c>
      <c r="N1737" s="678">
        <v>0.16</v>
      </c>
      <c r="O1737" s="657">
        <v>0</v>
      </c>
      <c r="P1737" s="658">
        <v>0</v>
      </c>
      <c r="Q1737" s="658">
        <v>0</v>
      </c>
      <c r="R1737" s="658">
        <v>0</v>
      </c>
      <c r="S1737" s="658">
        <v>0</v>
      </c>
      <c r="T1737" s="658">
        <v>0</v>
      </c>
      <c r="U1737" s="658">
        <v>0</v>
      </c>
      <c r="V1737" s="658">
        <v>0</v>
      </c>
      <c r="W1737" s="658">
        <v>0</v>
      </c>
      <c r="X1737" s="658">
        <v>0</v>
      </c>
      <c r="Y1737" s="658">
        <v>0</v>
      </c>
      <c r="Z1737" s="659">
        <v>0</v>
      </c>
      <c r="AA1737" s="679">
        <v>17.173807609999997</v>
      </c>
      <c r="AB1737" s="677">
        <v>0</v>
      </c>
      <c r="AC1737" s="677">
        <v>0</v>
      </c>
      <c r="AD1737" s="658">
        <v>4.1990999999999996</v>
      </c>
      <c r="AE1737" s="658">
        <v>0.16</v>
      </c>
      <c r="AF1737" s="658"/>
      <c r="AG1737" s="658"/>
      <c r="AH1737" s="658"/>
      <c r="AI1737" s="658"/>
      <c r="AJ1737" s="658"/>
      <c r="AK1737" s="658"/>
      <c r="AL1737" s="658">
        <v>4.1990999999999996</v>
      </c>
      <c r="AM1737" s="658">
        <v>0.16</v>
      </c>
      <c r="AN1737" s="658">
        <v>0</v>
      </c>
      <c r="AO1737" s="658">
        <v>0</v>
      </c>
      <c r="AP1737" s="658">
        <v>0</v>
      </c>
      <c r="AQ1737" s="658">
        <v>0</v>
      </c>
      <c r="AR1737" s="658">
        <v>0</v>
      </c>
      <c r="AS1737" s="658">
        <v>0</v>
      </c>
      <c r="AT1737" s="658">
        <v>4.1990999999999996</v>
      </c>
      <c r="AU1737" s="658">
        <v>0.16</v>
      </c>
      <c r="AV1737" s="676">
        <v>0</v>
      </c>
      <c r="AW1737" s="677">
        <v>17.173807609999997</v>
      </c>
      <c r="AX1737" s="677">
        <v>0</v>
      </c>
      <c r="AY1737" s="677">
        <v>0</v>
      </c>
      <c r="AZ1737" s="677">
        <v>0</v>
      </c>
      <c r="BA1737" s="677">
        <v>17.173807609999997</v>
      </c>
      <c r="BB1737" s="677">
        <v>0</v>
      </c>
      <c r="BC1737" s="677">
        <v>0</v>
      </c>
      <c r="BD1737" s="677">
        <v>0</v>
      </c>
      <c r="BE1737" s="678">
        <v>17.173807609999997</v>
      </c>
      <c r="BF1737" s="417"/>
      <c r="BG1737" s="408"/>
      <c r="BH1737" s="408"/>
      <c r="BI1737" s="408"/>
      <c r="BJ1737" s="408"/>
      <c r="BK1737" s="408"/>
    </row>
    <row r="1738" spans="1:63" s="390" customFormat="1" ht="12.75">
      <c r="A1738" s="410"/>
      <c r="B1738" s="360" t="s">
        <v>362</v>
      </c>
      <c r="C1738" s="676">
        <v>0</v>
      </c>
      <c r="D1738" s="677">
        <v>0</v>
      </c>
      <c r="E1738" s="677">
        <v>4.1990999999999996</v>
      </c>
      <c r="F1738" s="677">
        <v>0</v>
      </c>
      <c r="G1738" s="677">
        <v>0</v>
      </c>
      <c r="H1738" s="677">
        <v>0</v>
      </c>
      <c r="I1738" s="677">
        <v>0</v>
      </c>
      <c r="J1738" s="677">
        <v>0</v>
      </c>
      <c r="K1738" s="677">
        <v>0</v>
      </c>
      <c r="L1738" s="677">
        <v>0</v>
      </c>
      <c r="M1738" s="677">
        <v>4.1990999999999996</v>
      </c>
      <c r="N1738" s="678">
        <v>0</v>
      </c>
      <c r="O1738" s="657">
        <v>0</v>
      </c>
      <c r="P1738" s="658">
        <v>0</v>
      </c>
      <c r="Q1738" s="658">
        <v>0</v>
      </c>
      <c r="R1738" s="658">
        <v>0</v>
      </c>
      <c r="S1738" s="658">
        <v>0</v>
      </c>
      <c r="T1738" s="658">
        <v>0</v>
      </c>
      <c r="U1738" s="658">
        <v>0</v>
      </c>
      <c r="V1738" s="658">
        <v>0</v>
      </c>
      <c r="W1738" s="658">
        <v>0</v>
      </c>
      <c r="X1738" s="658">
        <v>0</v>
      </c>
      <c r="Y1738" s="658">
        <v>0</v>
      </c>
      <c r="Z1738" s="659">
        <v>0</v>
      </c>
      <c r="AA1738" s="679">
        <v>14.616071304360929</v>
      </c>
      <c r="AB1738" s="677">
        <v>0</v>
      </c>
      <c r="AC1738" s="677">
        <v>0</v>
      </c>
      <c r="AD1738" s="658">
        <v>4.1990999999999996</v>
      </c>
      <c r="AE1738" s="658">
        <v>0</v>
      </c>
      <c r="AF1738" s="658"/>
      <c r="AG1738" s="658"/>
      <c r="AH1738" s="658"/>
      <c r="AI1738" s="658"/>
      <c r="AJ1738" s="658"/>
      <c r="AK1738" s="658"/>
      <c r="AL1738" s="658">
        <v>4.1990999999999996</v>
      </c>
      <c r="AM1738" s="658">
        <v>0</v>
      </c>
      <c r="AN1738" s="658">
        <v>0</v>
      </c>
      <c r="AO1738" s="658">
        <v>0</v>
      </c>
      <c r="AP1738" s="658">
        <v>0</v>
      </c>
      <c r="AQ1738" s="658">
        <v>0</v>
      </c>
      <c r="AR1738" s="658">
        <v>0</v>
      </c>
      <c r="AS1738" s="658">
        <v>0</v>
      </c>
      <c r="AT1738" s="658">
        <v>4.1990999999999996</v>
      </c>
      <c r="AU1738" s="658">
        <v>0</v>
      </c>
      <c r="AV1738" s="676">
        <v>0</v>
      </c>
      <c r="AW1738" s="677">
        <v>14.616071304360929</v>
      </c>
      <c r="AX1738" s="677">
        <v>0</v>
      </c>
      <c r="AY1738" s="677">
        <v>0</v>
      </c>
      <c r="AZ1738" s="677">
        <v>0</v>
      </c>
      <c r="BA1738" s="677">
        <v>14.616071304360929</v>
      </c>
      <c r="BB1738" s="677">
        <v>0</v>
      </c>
      <c r="BC1738" s="677">
        <v>0</v>
      </c>
      <c r="BD1738" s="677">
        <v>0</v>
      </c>
      <c r="BE1738" s="678">
        <v>14.616071304360929</v>
      </c>
      <c r="BF1738" s="417"/>
      <c r="BG1738" s="408"/>
      <c r="BH1738" s="408"/>
      <c r="BI1738" s="408"/>
      <c r="BJ1738" s="408"/>
      <c r="BK1738" s="408"/>
    </row>
    <row r="1739" spans="1:63" s="412" customFormat="1" ht="12.75">
      <c r="A1739" s="410"/>
      <c r="B1739" s="360" t="s">
        <v>363</v>
      </c>
      <c r="C1739" s="676">
        <v>0</v>
      </c>
      <c r="D1739" s="677">
        <v>0</v>
      </c>
      <c r="E1739" s="677">
        <v>2.931</v>
      </c>
      <c r="F1739" s="677">
        <v>0</v>
      </c>
      <c r="G1739" s="677">
        <v>0</v>
      </c>
      <c r="H1739" s="677">
        <v>0</v>
      </c>
      <c r="I1739" s="677">
        <v>0</v>
      </c>
      <c r="J1739" s="677">
        <v>0</v>
      </c>
      <c r="K1739" s="677">
        <v>0</v>
      </c>
      <c r="L1739" s="677">
        <v>0</v>
      </c>
      <c r="M1739" s="677">
        <v>2.931</v>
      </c>
      <c r="N1739" s="678">
        <v>0</v>
      </c>
      <c r="O1739" s="657">
        <v>0</v>
      </c>
      <c r="P1739" s="658">
        <v>0</v>
      </c>
      <c r="Q1739" s="658">
        <v>0</v>
      </c>
      <c r="R1739" s="658">
        <v>0</v>
      </c>
      <c r="S1739" s="658">
        <v>0</v>
      </c>
      <c r="T1739" s="658">
        <v>0</v>
      </c>
      <c r="U1739" s="658">
        <v>0</v>
      </c>
      <c r="V1739" s="658">
        <v>0</v>
      </c>
      <c r="W1739" s="658">
        <v>0</v>
      </c>
      <c r="X1739" s="658">
        <v>0</v>
      </c>
      <c r="Y1739" s="658">
        <v>0</v>
      </c>
      <c r="Z1739" s="659">
        <v>0</v>
      </c>
      <c r="AA1739" s="679">
        <v>9.154886138887619</v>
      </c>
      <c r="AB1739" s="677">
        <v>0</v>
      </c>
      <c r="AC1739" s="677">
        <v>0</v>
      </c>
      <c r="AD1739" s="658">
        <v>2.931</v>
      </c>
      <c r="AE1739" s="658">
        <v>0</v>
      </c>
      <c r="AF1739" s="658"/>
      <c r="AG1739" s="658"/>
      <c r="AH1739" s="658"/>
      <c r="AI1739" s="658"/>
      <c r="AJ1739" s="658"/>
      <c r="AK1739" s="658"/>
      <c r="AL1739" s="658">
        <v>2.931</v>
      </c>
      <c r="AM1739" s="658">
        <v>0</v>
      </c>
      <c r="AN1739" s="658">
        <v>0</v>
      </c>
      <c r="AO1739" s="658">
        <v>0</v>
      </c>
      <c r="AP1739" s="658">
        <v>0</v>
      </c>
      <c r="AQ1739" s="658">
        <v>0</v>
      </c>
      <c r="AR1739" s="658">
        <v>0</v>
      </c>
      <c r="AS1739" s="658">
        <v>0</v>
      </c>
      <c r="AT1739" s="658">
        <v>2.931</v>
      </c>
      <c r="AU1739" s="658">
        <v>0</v>
      </c>
      <c r="AV1739" s="676">
        <v>0</v>
      </c>
      <c r="AW1739" s="677">
        <v>9.154886138887619</v>
      </c>
      <c r="AX1739" s="677">
        <v>0</v>
      </c>
      <c r="AY1739" s="677">
        <v>0</v>
      </c>
      <c r="AZ1739" s="677">
        <v>0</v>
      </c>
      <c r="BA1739" s="677">
        <v>9.154886138887619</v>
      </c>
      <c r="BB1739" s="677">
        <v>0</v>
      </c>
      <c r="BC1739" s="677">
        <v>0</v>
      </c>
      <c r="BD1739" s="677">
        <v>0</v>
      </c>
      <c r="BE1739" s="678">
        <v>9.154886138887619</v>
      </c>
      <c r="BF1739" s="417"/>
      <c r="BG1739" s="408"/>
      <c r="BH1739" s="408"/>
      <c r="BI1739" s="408"/>
      <c r="BJ1739" s="408"/>
      <c r="BK1739" s="408"/>
    </row>
    <row r="1740" spans="1:63" s="390" customFormat="1" ht="12.75">
      <c r="A1740" s="410"/>
      <c r="B1740" s="360" t="s">
        <v>364</v>
      </c>
      <c r="C1740" s="676">
        <v>0</v>
      </c>
      <c r="D1740" s="677">
        <v>0</v>
      </c>
      <c r="E1740" s="677">
        <v>0</v>
      </c>
      <c r="F1740" s="677">
        <v>0</v>
      </c>
      <c r="G1740" s="677">
        <v>0</v>
      </c>
      <c r="H1740" s="677">
        <v>0</v>
      </c>
      <c r="I1740" s="677">
        <v>0</v>
      </c>
      <c r="J1740" s="677">
        <v>0</v>
      </c>
      <c r="K1740" s="677">
        <v>0</v>
      </c>
      <c r="L1740" s="677">
        <v>0</v>
      </c>
      <c r="M1740" s="677">
        <v>0</v>
      </c>
      <c r="N1740" s="678">
        <v>0</v>
      </c>
      <c r="O1740" s="657"/>
      <c r="P1740" s="658"/>
      <c r="Q1740" s="658"/>
      <c r="R1740" s="658"/>
      <c r="S1740" s="658"/>
      <c r="T1740" s="658"/>
      <c r="U1740" s="658"/>
      <c r="V1740" s="658"/>
      <c r="W1740" s="658"/>
      <c r="X1740" s="658"/>
      <c r="Y1740" s="658"/>
      <c r="Z1740" s="659"/>
      <c r="AA1740" s="679">
        <v>0</v>
      </c>
      <c r="AB1740" s="677">
        <v>0</v>
      </c>
      <c r="AC1740" s="677">
        <v>0</v>
      </c>
      <c r="AD1740" s="658">
        <v>0</v>
      </c>
      <c r="AE1740" s="658">
        <v>0</v>
      </c>
      <c r="AF1740" s="658"/>
      <c r="AG1740" s="658"/>
      <c r="AH1740" s="658"/>
      <c r="AI1740" s="658"/>
      <c r="AJ1740" s="658"/>
      <c r="AK1740" s="658"/>
      <c r="AL1740" s="658">
        <v>0</v>
      </c>
      <c r="AM1740" s="658">
        <v>0</v>
      </c>
      <c r="AN1740" s="658">
        <v>0</v>
      </c>
      <c r="AO1740" s="658">
        <v>0</v>
      </c>
      <c r="AP1740" s="658">
        <v>0</v>
      </c>
      <c r="AQ1740" s="658">
        <v>0</v>
      </c>
      <c r="AR1740" s="658">
        <v>0</v>
      </c>
      <c r="AS1740" s="658">
        <v>0</v>
      </c>
      <c r="AT1740" s="658">
        <v>0</v>
      </c>
      <c r="AU1740" s="658">
        <v>0</v>
      </c>
      <c r="AV1740" s="676"/>
      <c r="AW1740" s="677">
        <v>0</v>
      </c>
      <c r="AX1740" s="677"/>
      <c r="AY1740" s="677"/>
      <c r="AZ1740" s="677"/>
      <c r="BA1740" s="677"/>
      <c r="BB1740" s="677"/>
      <c r="BC1740" s="677"/>
      <c r="BD1740" s="677"/>
      <c r="BE1740" s="678">
        <v>0</v>
      </c>
      <c r="BF1740" s="417"/>
      <c r="BG1740" s="408"/>
      <c r="BH1740" s="408"/>
      <c r="BI1740" s="408"/>
      <c r="BJ1740" s="408"/>
      <c r="BK1740" s="408"/>
    </row>
    <row r="1741" spans="1:63" s="390" customFormat="1" ht="12.75">
      <c r="A1741" s="410"/>
      <c r="B1741" s="360" t="s">
        <v>365</v>
      </c>
      <c r="C1741" s="676">
        <v>0</v>
      </c>
      <c r="D1741" s="677">
        <v>0</v>
      </c>
      <c r="E1741" s="677">
        <v>0</v>
      </c>
      <c r="F1741" s="677">
        <v>0</v>
      </c>
      <c r="G1741" s="677">
        <v>0</v>
      </c>
      <c r="H1741" s="677">
        <v>0</v>
      </c>
      <c r="I1741" s="677">
        <v>0</v>
      </c>
      <c r="J1741" s="677">
        <v>0</v>
      </c>
      <c r="K1741" s="677">
        <v>0</v>
      </c>
      <c r="L1741" s="677">
        <v>0</v>
      </c>
      <c r="M1741" s="677">
        <v>0</v>
      </c>
      <c r="N1741" s="678">
        <v>0</v>
      </c>
      <c r="O1741" s="657"/>
      <c r="P1741" s="658"/>
      <c r="Q1741" s="658"/>
      <c r="R1741" s="658"/>
      <c r="S1741" s="658"/>
      <c r="T1741" s="658"/>
      <c r="U1741" s="658"/>
      <c r="V1741" s="658"/>
      <c r="W1741" s="658"/>
      <c r="X1741" s="658"/>
      <c r="Y1741" s="658"/>
      <c r="Z1741" s="659"/>
      <c r="AA1741" s="679">
        <v>0</v>
      </c>
      <c r="AB1741" s="677">
        <v>0</v>
      </c>
      <c r="AC1741" s="677">
        <v>0</v>
      </c>
      <c r="AD1741" s="658">
        <v>0</v>
      </c>
      <c r="AE1741" s="658">
        <v>0</v>
      </c>
      <c r="AF1741" s="658"/>
      <c r="AG1741" s="658"/>
      <c r="AH1741" s="658"/>
      <c r="AI1741" s="658"/>
      <c r="AJ1741" s="658"/>
      <c r="AK1741" s="658"/>
      <c r="AL1741" s="658">
        <v>0</v>
      </c>
      <c r="AM1741" s="658">
        <v>0</v>
      </c>
      <c r="AN1741" s="658">
        <v>0</v>
      </c>
      <c r="AO1741" s="658">
        <v>0</v>
      </c>
      <c r="AP1741" s="658">
        <v>0</v>
      </c>
      <c r="AQ1741" s="658">
        <v>0</v>
      </c>
      <c r="AR1741" s="658">
        <v>0</v>
      </c>
      <c r="AS1741" s="658">
        <v>0</v>
      </c>
      <c r="AT1741" s="658">
        <v>0</v>
      </c>
      <c r="AU1741" s="658">
        <v>0</v>
      </c>
      <c r="AV1741" s="676"/>
      <c r="AW1741" s="677">
        <v>0</v>
      </c>
      <c r="AX1741" s="677"/>
      <c r="AY1741" s="677"/>
      <c r="AZ1741" s="677"/>
      <c r="BA1741" s="677"/>
      <c r="BB1741" s="677"/>
      <c r="BC1741" s="677"/>
      <c r="BD1741" s="677"/>
      <c r="BE1741" s="678">
        <v>0</v>
      </c>
      <c r="BF1741" s="417"/>
      <c r="BG1741" s="408"/>
      <c r="BH1741" s="408"/>
      <c r="BI1741" s="408"/>
      <c r="BJ1741" s="408"/>
      <c r="BK1741" s="408"/>
    </row>
    <row r="1742" spans="1:63" s="390" customFormat="1" ht="12.75">
      <c r="A1742" s="410"/>
      <c r="B1742" s="360" t="s">
        <v>366</v>
      </c>
      <c r="C1742" s="676">
        <v>0</v>
      </c>
      <c r="D1742" s="677">
        <v>0</v>
      </c>
      <c r="E1742" s="677">
        <v>1.571</v>
      </c>
      <c r="F1742" s="677">
        <v>0</v>
      </c>
      <c r="G1742" s="677">
        <v>0</v>
      </c>
      <c r="H1742" s="677">
        <v>0</v>
      </c>
      <c r="I1742" s="677">
        <v>0</v>
      </c>
      <c r="J1742" s="677">
        <v>0</v>
      </c>
      <c r="K1742" s="677">
        <v>0</v>
      </c>
      <c r="L1742" s="677">
        <v>0</v>
      </c>
      <c r="M1742" s="677">
        <v>1.571</v>
      </c>
      <c r="N1742" s="678">
        <v>0</v>
      </c>
      <c r="O1742" s="657"/>
      <c r="P1742" s="658"/>
      <c r="Q1742" s="658"/>
      <c r="R1742" s="658"/>
      <c r="S1742" s="658"/>
      <c r="T1742" s="658"/>
      <c r="U1742" s="658"/>
      <c r="V1742" s="658"/>
      <c r="W1742" s="658"/>
      <c r="X1742" s="658"/>
      <c r="Y1742" s="658"/>
      <c r="Z1742" s="659"/>
      <c r="AA1742" s="679">
        <v>4.8434301921876397</v>
      </c>
      <c r="AB1742" s="677">
        <v>0</v>
      </c>
      <c r="AC1742" s="677">
        <v>0</v>
      </c>
      <c r="AD1742" s="658">
        <v>1.571</v>
      </c>
      <c r="AE1742" s="658">
        <v>0</v>
      </c>
      <c r="AF1742" s="658"/>
      <c r="AG1742" s="658"/>
      <c r="AH1742" s="658"/>
      <c r="AI1742" s="658"/>
      <c r="AJ1742" s="658"/>
      <c r="AK1742" s="658"/>
      <c r="AL1742" s="658">
        <v>1.571</v>
      </c>
      <c r="AM1742" s="658">
        <v>0</v>
      </c>
      <c r="AN1742" s="658">
        <v>0</v>
      </c>
      <c r="AO1742" s="658">
        <v>0</v>
      </c>
      <c r="AP1742" s="658">
        <v>0</v>
      </c>
      <c r="AQ1742" s="658">
        <v>0</v>
      </c>
      <c r="AR1742" s="658">
        <v>0</v>
      </c>
      <c r="AS1742" s="658">
        <v>0</v>
      </c>
      <c r="AT1742" s="658">
        <v>1.571</v>
      </c>
      <c r="AU1742" s="658">
        <v>0</v>
      </c>
      <c r="AV1742" s="676"/>
      <c r="AW1742" s="677">
        <v>4.8434301921876397</v>
      </c>
      <c r="AX1742" s="677"/>
      <c r="AY1742" s="677"/>
      <c r="AZ1742" s="677"/>
      <c r="BA1742" s="677">
        <v>4.8434301921876397</v>
      </c>
      <c r="BB1742" s="677"/>
      <c r="BC1742" s="677"/>
      <c r="BD1742" s="677"/>
      <c r="BE1742" s="678">
        <v>4.8434301921876397</v>
      </c>
      <c r="BF1742" s="417"/>
      <c r="BG1742" s="408"/>
      <c r="BH1742" s="408"/>
      <c r="BI1742" s="408"/>
      <c r="BJ1742" s="408"/>
      <c r="BK1742" s="408"/>
    </row>
    <row r="1743" spans="1:63" s="390" customFormat="1" ht="12.75">
      <c r="A1743" s="410"/>
      <c r="B1743" s="360" t="s">
        <v>367</v>
      </c>
      <c r="C1743" s="676">
        <v>0</v>
      </c>
      <c r="D1743" s="677">
        <v>0</v>
      </c>
      <c r="E1743" s="677">
        <v>1.36</v>
      </c>
      <c r="F1743" s="677">
        <v>0</v>
      </c>
      <c r="G1743" s="677">
        <v>0</v>
      </c>
      <c r="H1743" s="677">
        <v>0</v>
      </c>
      <c r="I1743" s="677">
        <v>0</v>
      </c>
      <c r="J1743" s="677">
        <v>0</v>
      </c>
      <c r="K1743" s="677">
        <v>0</v>
      </c>
      <c r="L1743" s="677">
        <v>0</v>
      </c>
      <c r="M1743" s="677">
        <v>1.36</v>
      </c>
      <c r="N1743" s="678">
        <v>0</v>
      </c>
      <c r="O1743" s="657"/>
      <c r="P1743" s="658"/>
      <c r="Q1743" s="658"/>
      <c r="R1743" s="658"/>
      <c r="S1743" s="658"/>
      <c r="T1743" s="658"/>
      <c r="U1743" s="658"/>
      <c r="V1743" s="658"/>
      <c r="W1743" s="658"/>
      <c r="X1743" s="658"/>
      <c r="Y1743" s="658"/>
      <c r="Z1743" s="659"/>
      <c r="AA1743" s="679">
        <v>4.3114559466999793</v>
      </c>
      <c r="AB1743" s="677">
        <v>0</v>
      </c>
      <c r="AC1743" s="677">
        <v>0</v>
      </c>
      <c r="AD1743" s="658">
        <v>1.36</v>
      </c>
      <c r="AE1743" s="658">
        <v>0</v>
      </c>
      <c r="AF1743" s="658"/>
      <c r="AG1743" s="658"/>
      <c r="AH1743" s="658"/>
      <c r="AI1743" s="658"/>
      <c r="AJ1743" s="658"/>
      <c r="AK1743" s="658"/>
      <c r="AL1743" s="658">
        <v>1.36</v>
      </c>
      <c r="AM1743" s="658">
        <v>0</v>
      </c>
      <c r="AN1743" s="658">
        <v>0</v>
      </c>
      <c r="AO1743" s="658">
        <v>0</v>
      </c>
      <c r="AP1743" s="658">
        <v>0</v>
      </c>
      <c r="AQ1743" s="658">
        <v>0</v>
      </c>
      <c r="AR1743" s="658">
        <v>0</v>
      </c>
      <c r="AS1743" s="658">
        <v>0</v>
      </c>
      <c r="AT1743" s="658">
        <v>1.36</v>
      </c>
      <c r="AU1743" s="658">
        <v>0</v>
      </c>
      <c r="AV1743" s="676"/>
      <c r="AW1743" s="677">
        <v>4.3114559466999793</v>
      </c>
      <c r="AX1743" s="677"/>
      <c r="AY1743" s="677"/>
      <c r="AZ1743" s="677"/>
      <c r="BA1743" s="677">
        <v>4.3114559466999793</v>
      </c>
      <c r="BB1743" s="677"/>
      <c r="BC1743" s="677"/>
      <c r="BD1743" s="677"/>
      <c r="BE1743" s="678">
        <v>4.3114559466999793</v>
      </c>
      <c r="BF1743" s="417"/>
      <c r="BG1743" s="408"/>
      <c r="BH1743" s="408"/>
      <c r="BI1743" s="408"/>
      <c r="BJ1743" s="408"/>
      <c r="BK1743" s="408"/>
    </row>
    <row r="1744" spans="1:63" s="412" customFormat="1" ht="12.75">
      <c r="A1744" s="410"/>
      <c r="B1744" s="360" t="s">
        <v>368</v>
      </c>
      <c r="C1744" s="676">
        <v>0</v>
      </c>
      <c r="D1744" s="677">
        <v>0</v>
      </c>
      <c r="E1744" s="677">
        <v>1.2681</v>
      </c>
      <c r="F1744" s="677">
        <v>0</v>
      </c>
      <c r="G1744" s="677">
        <v>0</v>
      </c>
      <c r="H1744" s="677">
        <v>0</v>
      </c>
      <c r="I1744" s="677">
        <v>0</v>
      </c>
      <c r="J1744" s="677">
        <v>0</v>
      </c>
      <c r="K1744" s="677">
        <v>0</v>
      </c>
      <c r="L1744" s="677">
        <v>0</v>
      </c>
      <c r="M1744" s="677">
        <v>1.2681</v>
      </c>
      <c r="N1744" s="678">
        <v>0</v>
      </c>
      <c r="O1744" s="657">
        <v>0</v>
      </c>
      <c r="P1744" s="658">
        <v>0</v>
      </c>
      <c r="Q1744" s="658">
        <v>0</v>
      </c>
      <c r="R1744" s="658">
        <v>0</v>
      </c>
      <c r="S1744" s="658">
        <v>0</v>
      </c>
      <c r="T1744" s="658">
        <v>0</v>
      </c>
      <c r="U1744" s="658">
        <v>0</v>
      </c>
      <c r="V1744" s="658">
        <v>0</v>
      </c>
      <c r="W1744" s="658">
        <v>0</v>
      </c>
      <c r="X1744" s="658">
        <v>0</v>
      </c>
      <c r="Y1744" s="658">
        <v>0</v>
      </c>
      <c r="Z1744" s="659">
        <v>0</v>
      </c>
      <c r="AA1744" s="679">
        <v>5.4611851654733101</v>
      </c>
      <c r="AB1744" s="677">
        <v>0</v>
      </c>
      <c r="AC1744" s="677">
        <v>0</v>
      </c>
      <c r="AD1744" s="658">
        <v>1.2681</v>
      </c>
      <c r="AE1744" s="658">
        <v>0</v>
      </c>
      <c r="AF1744" s="658"/>
      <c r="AG1744" s="658"/>
      <c r="AH1744" s="658"/>
      <c r="AI1744" s="658"/>
      <c r="AJ1744" s="658"/>
      <c r="AK1744" s="658"/>
      <c r="AL1744" s="658">
        <v>1.2681</v>
      </c>
      <c r="AM1744" s="658">
        <v>0</v>
      </c>
      <c r="AN1744" s="658">
        <v>0</v>
      </c>
      <c r="AO1744" s="658">
        <v>0</v>
      </c>
      <c r="AP1744" s="658">
        <v>0</v>
      </c>
      <c r="AQ1744" s="658">
        <v>0</v>
      </c>
      <c r="AR1744" s="658">
        <v>0</v>
      </c>
      <c r="AS1744" s="658">
        <v>0</v>
      </c>
      <c r="AT1744" s="658">
        <v>1.2681</v>
      </c>
      <c r="AU1744" s="658">
        <v>0</v>
      </c>
      <c r="AV1744" s="676">
        <v>0</v>
      </c>
      <c r="AW1744" s="677">
        <v>5.4611851654733101</v>
      </c>
      <c r="AX1744" s="677">
        <v>0</v>
      </c>
      <c r="AY1744" s="677">
        <v>0</v>
      </c>
      <c r="AZ1744" s="677">
        <v>0</v>
      </c>
      <c r="BA1744" s="677">
        <v>5.4611851654733101</v>
      </c>
      <c r="BB1744" s="677">
        <v>0</v>
      </c>
      <c r="BC1744" s="677">
        <v>0</v>
      </c>
      <c r="BD1744" s="677">
        <v>0</v>
      </c>
      <c r="BE1744" s="678">
        <v>5.4611851654733101</v>
      </c>
      <c r="BF1744" s="417"/>
      <c r="BG1744" s="408"/>
      <c r="BH1744" s="408"/>
      <c r="BI1744" s="408"/>
      <c r="BJ1744" s="408"/>
      <c r="BK1744" s="408"/>
    </row>
    <row r="1745" spans="1:63" s="390" customFormat="1" ht="12.75">
      <c r="A1745" s="410"/>
      <c r="B1745" s="360" t="s">
        <v>369</v>
      </c>
      <c r="C1745" s="676">
        <v>0</v>
      </c>
      <c r="D1745" s="677">
        <v>0</v>
      </c>
      <c r="E1745" s="677">
        <v>0</v>
      </c>
      <c r="F1745" s="677">
        <v>0</v>
      </c>
      <c r="G1745" s="677">
        <v>0</v>
      </c>
      <c r="H1745" s="677">
        <v>0</v>
      </c>
      <c r="I1745" s="677">
        <v>0</v>
      </c>
      <c r="J1745" s="677">
        <v>0</v>
      </c>
      <c r="K1745" s="677">
        <v>0</v>
      </c>
      <c r="L1745" s="677">
        <v>0</v>
      </c>
      <c r="M1745" s="677">
        <v>0</v>
      </c>
      <c r="N1745" s="678">
        <v>0</v>
      </c>
      <c r="O1745" s="657"/>
      <c r="P1745" s="658"/>
      <c r="Q1745" s="658"/>
      <c r="R1745" s="658"/>
      <c r="S1745" s="658"/>
      <c r="T1745" s="658"/>
      <c r="U1745" s="658"/>
      <c r="V1745" s="658"/>
      <c r="W1745" s="658"/>
      <c r="X1745" s="658"/>
      <c r="Y1745" s="658"/>
      <c r="Z1745" s="659"/>
      <c r="AA1745" s="679">
        <v>0</v>
      </c>
      <c r="AB1745" s="677">
        <v>0</v>
      </c>
      <c r="AC1745" s="677">
        <v>0</v>
      </c>
      <c r="AD1745" s="658">
        <v>0</v>
      </c>
      <c r="AE1745" s="658">
        <v>0</v>
      </c>
      <c r="AF1745" s="658"/>
      <c r="AG1745" s="658"/>
      <c r="AH1745" s="658"/>
      <c r="AI1745" s="658"/>
      <c r="AJ1745" s="658"/>
      <c r="AK1745" s="658"/>
      <c r="AL1745" s="658">
        <v>0</v>
      </c>
      <c r="AM1745" s="658">
        <v>0</v>
      </c>
      <c r="AN1745" s="658">
        <v>0</v>
      </c>
      <c r="AO1745" s="658">
        <v>0</v>
      </c>
      <c r="AP1745" s="658">
        <v>0</v>
      </c>
      <c r="AQ1745" s="658">
        <v>0</v>
      </c>
      <c r="AR1745" s="658">
        <v>0</v>
      </c>
      <c r="AS1745" s="658">
        <v>0</v>
      </c>
      <c r="AT1745" s="658">
        <v>0</v>
      </c>
      <c r="AU1745" s="658">
        <v>0</v>
      </c>
      <c r="AV1745" s="676"/>
      <c r="AW1745" s="677">
        <v>0</v>
      </c>
      <c r="AX1745" s="677"/>
      <c r="AY1745" s="677"/>
      <c r="AZ1745" s="677"/>
      <c r="BA1745" s="677"/>
      <c r="BB1745" s="677"/>
      <c r="BC1745" s="677"/>
      <c r="BD1745" s="677"/>
      <c r="BE1745" s="678">
        <v>0</v>
      </c>
      <c r="BF1745" s="417"/>
      <c r="BG1745" s="408"/>
      <c r="BH1745" s="408"/>
      <c r="BI1745" s="408"/>
      <c r="BJ1745" s="408"/>
      <c r="BK1745" s="408"/>
    </row>
    <row r="1746" spans="1:63" s="390" customFormat="1" ht="12.75">
      <c r="A1746" s="410"/>
      <c r="B1746" s="360" t="s">
        <v>370</v>
      </c>
      <c r="C1746" s="676">
        <v>0</v>
      </c>
      <c r="D1746" s="677">
        <v>0</v>
      </c>
      <c r="E1746" s="677">
        <v>0</v>
      </c>
      <c r="F1746" s="677">
        <v>0</v>
      </c>
      <c r="G1746" s="677">
        <v>0</v>
      </c>
      <c r="H1746" s="677">
        <v>0</v>
      </c>
      <c r="I1746" s="677">
        <v>0</v>
      </c>
      <c r="J1746" s="677">
        <v>0</v>
      </c>
      <c r="K1746" s="677">
        <v>0</v>
      </c>
      <c r="L1746" s="677">
        <v>0</v>
      </c>
      <c r="M1746" s="677">
        <v>0</v>
      </c>
      <c r="N1746" s="678">
        <v>0</v>
      </c>
      <c r="O1746" s="657"/>
      <c r="P1746" s="658"/>
      <c r="Q1746" s="658"/>
      <c r="R1746" s="658"/>
      <c r="S1746" s="658"/>
      <c r="T1746" s="658"/>
      <c r="U1746" s="658"/>
      <c r="V1746" s="658"/>
      <c r="W1746" s="658"/>
      <c r="X1746" s="658"/>
      <c r="Y1746" s="658"/>
      <c r="Z1746" s="659"/>
      <c r="AA1746" s="679">
        <v>0</v>
      </c>
      <c r="AB1746" s="677">
        <v>0</v>
      </c>
      <c r="AC1746" s="677">
        <v>0</v>
      </c>
      <c r="AD1746" s="658">
        <v>0</v>
      </c>
      <c r="AE1746" s="658">
        <v>0</v>
      </c>
      <c r="AF1746" s="658"/>
      <c r="AG1746" s="658"/>
      <c r="AH1746" s="658"/>
      <c r="AI1746" s="658"/>
      <c r="AJ1746" s="658"/>
      <c r="AK1746" s="658"/>
      <c r="AL1746" s="658">
        <v>0</v>
      </c>
      <c r="AM1746" s="658">
        <v>0</v>
      </c>
      <c r="AN1746" s="658">
        <v>0</v>
      </c>
      <c r="AO1746" s="658">
        <v>0</v>
      </c>
      <c r="AP1746" s="658">
        <v>0</v>
      </c>
      <c r="AQ1746" s="658">
        <v>0</v>
      </c>
      <c r="AR1746" s="658">
        <v>0</v>
      </c>
      <c r="AS1746" s="658">
        <v>0</v>
      </c>
      <c r="AT1746" s="658">
        <v>0</v>
      </c>
      <c r="AU1746" s="658">
        <v>0</v>
      </c>
      <c r="AV1746" s="676"/>
      <c r="AW1746" s="677">
        <v>0</v>
      </c>
      <c r="AX1746" s="677"/>
      <c r="AY1746" s="677"/>
      <c r="AZ1746" s="677"/>
      <c r="BA1746" s="677"/>
      <c r="BB1746" s="677"/>
      <c r="BC1746" s="677"/>
      <c r="BD1746" s="677"/>
      <c r="BE1746" s="678">
        <v>0</v>
      </c>
      <c r="BF1746" s="417"/>
      <c r="BG1746" s="408"/>
      <c r="BH1746" s="408"/>
      <c r="BI1746" s="408"/>
      <c r="BJ1746" s="408"/>
      <c r="BK1746" s="408"/>
    </row>
    <row r="1747" spans="1:63" s="390" customFormat="1" ht="12.75">
      <c r="A1747" s="410"/>
      <c r="B1747" s="360" t="s">
        <v>371</v>
      </c>
      <c r="C1747" s="676">
        <v>0</v>
      </c>
      <c r="D1747" s="677">
        <v>0</v>
      </c>
      <c r="E1747" s="677">
        <v>1.1419999999999999</v>
      </c>
      <c r="F1747" s="677">
        <v>0</v>
      </c>
      <c r="G1747" s="677">
        <v>0</v>
      </c>
      <c r="H1747" s="677">
        <v>0</v>
      </c>
      <c r="I1747" s="677">
        <v>0</v>
      </c>
      <c r="J1747" s="677">
        <v>0</v>
      </c>
      <c r="K1747" s="677">
        <v>0</v>
      </c>
      <c r="L1747" s="677">
        <v>0</v>
      </c>
      <c r="M1747" s="677">
        <v>1.1419999999999999</v>
      </c>
      <c r="N1747" s="678">
        <v>0</v>
      </c>
      <c r="O1747" s="657"/>
      <c r="P1747" s="658"/>
      <c r="Q1747" s="658"/>
      <c r="R1747" s="658"/>
      <c r="S1747" s="658"/>
      <c r="T1747" s="658"/>
      <c r="U1747" s="658"/>
      <c r="V1747" s="658"/>
      <c r="W1747" s="658"/>
      <c r="X1747" s="658"/>
      <c r="Y1747" s="658"/>
      <c r="Z1747" s="659"/>
      <c r="AA1747" s="679">
        <v>3.1164444465277001</v>
      </c>
      <c r="AB1747" s="677">
        <v>0</v>
      </c>
      <c r="AC1747" s="677">
        <v>0</v>
      </c>
      <c r="AD1747" s="658">
        <v>1.1419999999999999</v>
      </c>
      <c r="AE1747" s="658">
        <v>0</v>
      </c>
      <c r="AF1747" s="658"/>
      <c r="AG1747" s="658"/>
      <c r="AH1747" s="658"/>
      <c r="AI1747" s="658"/>
      <c r="AJ1747" s="658"/>
      <c r="AK1747" s="658"/>
      <c r="AL1747" s="658">
        <v>1.1419999999999999</v>
      </c>
      <c r="AM1747" s="658">
        <v>0</v>
      </c>
      <c r="AN1747" s="658">
        <v>0</v>
      </c>
      <c r="AO1747" s="658">
        <v>0</v>
      </c>
      <c r="AP1747" s="658">
        <v>0</v>
      </c>
      <c r="AQ1747" s="658">
        <v>0</v>
      </c>
      <c r="AR1747" s="658">
        <v>0</v>
      </c>
      <c r="AS1747" s="658">
        <v>0</v>
      </c>
      <c r="AT1747" s="658">
        <v>1.1419999999999999</v>
      </c>
      <c r="AU1747" s="658">
        <v>0</v>
      </c>
      <c r="AV1747" s="676"/>
      <c r="AW1747" s="677">
        <v>3.1164444465277001</v>
      </c>
      <c r="AX1747" s="677"/>
      <c r="AY1747" s="677"/>
      <c r="AZ1747" s="677"/>
      <c r="BA1747" s="677">
        <v>3.1164444465277001</v>
      </c>
      <c r="BB1747" s="677"/>
      <c r="BC1747" s="677"/>
      <c r="BD1747" s="677"/>
      <c r="BE1747" s="678">
        <v>3.1164444465277001</v>
      </c>
      <c r="BF1747" s="417"/>
      <c r="BG1747" s="408"/>
      <c r="BH1747" s="408"/>
      <c r="BI1747" s="408"/>
      <c r="BJ1747" s="408"/>
      <c r="BK1747" s="408"/>
    </row>
    <row r="1748" spans="1:63" s="390" customFormat="1" ht="12.75">
      <c r="A1748" s="410"/>
      <c r="B1748" s="360" t="s">
        <v>372</v>
      </c>
      <c r="C1748" s="676">
        <v>0</v>
      </c>
      <c r="D1748" s="677">
        <v>0</v>
      </c>
      <c r="E1748" s="677">
        <v>0.12609999999999999</v>
      </c>
      <c r="F1748" s="677">
        <v>0</v>
      </c>
      <c r="G1748" s="677">
        <v>0</v>
      </c>
      <c r="H1748" s="677">
        <v>0</v>
      </c>
      <c r="I1748" s="677">
        <v>0</v>
      </c>
      <c r="J1748" s="677">
        <v>0</v>
      </c>
      <c r="K1748" s="677">
        <v>0</v>
      </c>
      <c r="L1748" s="677">
        <v>0</v>
      </c>
      <c r="M1748" s="677">
        <v>0.12609999999999999</v>
      </c>
      <c r="N1748" s="678">
        <v>0</v>
      </c>
      <c r="O1748" s="657"/>
      <c r="P1748" s="658"/>
      <c r="Q1748" s="658"/>
      <c r="R1748" s="658"/>
      <c r="S1748" s="658"/>
      <c r="T1748" s="658"/>
      <c r="U1748" s="658"/>
      <c r="V1748" s="658"/>
      <c r="W1748" s="658"/>
      <c r="X1748" s="658"/>
      <c r="Y1748" s="658"/>
      <c r="Z1748" s="659"/>
      <c r="AA1748" s="679">
        <v>2.34474071894561</v>
      </c>
      <c r="AB1748" s="677">
        <v>0</v>
      </c>
      <c r="AC1748" s="677">
        <v>0</v>
      </c>
      <c r="AD1748" s="658">
        <v>0.12609999999999999</v>
      </c>
      <c r="AE1748" s="658">
        <v>0</v>
      </c>
      <c r="AF1748" s="658"/>
      <c r="AG1748" s="658"/>
      <c r="AH1748" s="658"/>
      <c r="AI1748" s="658"/>
      <c r="AJ1748" s="658"/>
      <c r="AK1748" s="658"/>
      <c r="AL1748" s="658">
        <v>0.12609999999999999</v>
      </c>
      <c r="AM1748" s="658">
        <v>0</v>
      </c>
      <c r="AN1748" s="658">
        <v>0</v>
      </c>
      <c r="AO1748" s="658">
        <v>0</v>
      </c>
      <c r="AP1748" s="658">
        <v>0</v>
      </c>
      <c r="AQ1748" s="658">
        <v>0</v>
      </c>
      <c r="AR1748" s="658">
        <v>0</v>
      </c>
      <c r="AS1748" s="658">
        <v>0</v>
      </c>
      <c r="AT1748" s="658">
        <v>0.12609999999999999</v>
      </c>
      <c r="AU1748" s="658">
        <v>0</v>
      </c>
      <c r="AV1748" s="676"/>
      <c r="AW1748" s="677">
        <v>2.34474071894561</v>
      </c>
      <c r="AX1748" s="677"/>
      <c r="AY1748" s="677"/>
      <c r="AZ1748" s="677"/>
      <c r="BA1748" s="677">
        <v>2.34474071894561</v>
      </c>
      <c r="BB1748" s="677"/>
      <c r="BC1748" s="677"/>
      <c r="BD1748" s="677"/>
      <c r="BE1748" s="678">
        <v>2.34474071894561</v>
      </c>
      <c r="BF1748" s="417"/>
      <c r="BG1748" s="408"/>
      <c r="BH1748" s="408"/>
      <c r="BI1748" s="408"/>
      <c r="BJ1748" s="408"/>
      <c r="BK1748" s="408"/>
    </row>
    <row r="1749" spans="1:63" s="412" customFormat="1" ht="12.75">
      <c r="A1749" s="410"/>
      <c r="B1749" s="360" t="s">
        <v>373</v>
      </c>
      <c r="C1749" s="676">
        <v>0</v>
      </c>
      <c r="D1749" s="677">
        <v>0</v>
      </c>
      <c r="E1749" s="677">
        <v>0</v>
      </c>
      <c r="F1749" s="677">
        <v>0.16</v>
      </c>
      <c r="G1749" s="677">
        <v>0</v>
      </c>
      <c r="H1749" s="677">
        <v>0</v>
      </c>
      <c r="I1749" s="677">
        <v>0</v>
      </c>
      <c r="J1749" s="677">
        <v>0</v>
      </c>
      <c r="K1749" s="677">
        <v>0</v>
      </c>
      <c r="L1749" s="677">
        <v>0</v>
      </c>
      <c r="M1749" s="677">
        <v>0</v>
      </c>
      <c r="N1749" s="678">
        <v>0.16</v>
      </c>
      <c r="O1749" s="657">
        <v>0</v>
      </c>
      <c r="P1749" s="658">
        <v>0</v>
      </c>
      <c r="Q1749" s="658">
        <v>0</v>
      </c>
      <c r="R1749" s="658">
        <v>0</v>
      </c>
      <c r="S1749" s="658">
        <v>0</v>
      </c>
      <c r="T1749" s="658">
        <v>0</v>
      </c>
      <c r="U1749" s="658">
        <v>0</v>
      </c>
      <c r="V1749" s="658">
        <v>0</v>
      </c>
      <c r="W1749" s="658">
        <v>0</v>
      </c>
      <c r="X1749" s="658">
        <v>0</v>
      </c>
      <c r="Y1749" s="658">
        <v>0</v>
      </c>
      <c r="Z1749" s="659">
        <v>0</v>
      </c>
      <c r="AA1749" s="679">
        <v>2.5577363056390698</v>
      </c>
      <c r="AB1749" s="677">
        <v>0</v>
      </c>
      <c r="AC1749" s="677">
        <v>0</v>
      </c>
      <c r="AD1749" s="658">
        <v>0</v>
      </c>
      <c r="AE1749" s="658">
        <v>0.16</v>
      </c>
      <c r="AF1749" s="658"/>
      <c r="AG1749" s="658"/>
      <c r="AH1749" s="658"/>
      <c r="AI1749" s="658"/>
      <c r="AJ1749" s="658"/>
      <c r="AK1749" s="658"/>
      <c r="AL1749" s="658">
        <v>0</v>
      </c>
      <c r="AM1749" s="658">
        <v>0.16</v>
      </c>
      <c r="AN1749" s="658">
        <v>0</v>
      </c>
      <c r="AO1749" s="658">
        <v>0</v>
      </c>
      <c r="AP1749" s="658">
        <v>0</v>
      </c>
      <c r="AQ1749" s="658">
        <v>0</v>
      </c>
      <c r="AR1749" s="658">
        <v>0</v>
      </c>
      <c r="AS1749" s="658">
        <v>0</v>
      </c>
      <c r="AT1749" s="658">
        <v>0</v>
      </c>
      <c r="AU1749" s="658">
        <v>0.16</v>
      </c>
      <c r="AV1749" s="676">
        <v>0</v>
      </c>
      <c r="AW1749" s="677">
        <v>2.5577363056390698</v>
      </c>
      <c r="AX1749" s="677">
        <v>0</v>
      </c>
      <c r="AY1749" s="677">
        <v>0</v>
      </c>
      <c r="AZ1749" s="677">
        <v>0</v>
      </c>
      <c r="BA1749" s="677">
        <v>2.5577363056390698</v>
      </c>
      <c r="BB1749" s="677">
        <v>0</v>
      </c>
      <c r="BC1749" s="677">
        <v>0</v>
      </c>
      <c r="BD1749" s="677">
        <v>0</v>
      </c>
      <c r="BE1749" s="678">
        <v>2.5577363056390698</v>
      </c>
      <c r="BF1749" s="417"/>
      <c r="BG1749" s="408"/>
      <c r="BH1749" s="408"/>
      <c r="BI1749" s="408"/>
      <c r="BJ1749" s="408"/>
      <c r="BK1749" s="408"/>
    </row>
    <row r="1750" spans="1:63" s="390" customFormat="1" ht="12.75">
      <c r="A1750" s="410"/>
      <c r="B1750" s="360" t="s">
        <v>374</v>
      </c>
      <c r="C1750" s="676">
        <v>0</v>
      </c>
      <c r="D1750" s="677">
        <v>0</v>
      </c>
      <c r="E1750" s="677">
        <v>0</v>
      </c>
      <c r="F1750" s="677">
        <v>0</v>
      </c>
      <c r="G1750" s="677">
        <v>0</v>
      </c>
      <c r="H1750" s="677">
        <v>0</v>
      </c>
      <c r="I1750" s="677">
        <v>0</v>
      </c>
      <c r="J1750" s="677">
        <v>0</v>
      </c>
      <c r="K1750" s="677">
        <v>0</v>
      </c>
      <c r="L1750" s="677">
        <v>0</v>
      </c>
      <c r="M1750" s="677">
        <v>0</v>
      </c>
      <c r="N1750" s="678">
        <v>0</v>
      </c>
      <c r="O1750" s="657"/>
      <c r="P1750" s="658"/>
      <c r="Q1750" s="658"/>
      <c r="R1750" s="658"/>
      <c r="S1750" s="658"/>
      <c r="T1750" s="658"/>
      <c r="U1750" s="658"/>
      <c r="V1750" s="658"/>
      <c r="W1750" s="658"/>
      <c r="X1750" s="658"/>
      <c r="Y1750" s="658"/>
      <c r="Z1750" s="659"/>
      <c r="AA1750" s="679">
        <v>0</v>
      </c>
      <c r="AB1750" s="677">
        <v>0</v>
      </c>
      <c r="AC1750" s="677">
        <v>0</v>
      </c>
      <c r="AD1750" s="658">
        <v>0</v>
      </c>
      <c r="AE1750" s="658">
        <v>0</v>
      </c>
      <c r="AF1750" s="658"/>
      <c r="AG1750" s="658"/>
      <c r="AH1750" s="658"/>
      <c r="AI1750" s="658"/>
      <c r="AJ1750" s="658"/>
      <c r="AK1750" s="658"/>
      <c r="AL1750" s="658">
        <v>0</v>
      </c>
      <c r="AM1750" s="658">
        <v>0</v>
      </c>
      <c r="AN1750" s="658">
        <v>0</v>
      </c>
      <c r="AO1750" s="658">
        <v>0</v>
      </c>
      <c r="AP1750" s="658">
        <v>0</v>
      </c>
      <c r="AQ1750" s="658">
        <v>0</v>
      </c>
      <c r="AR1750" s="658">
        <v>0</v>
      </c>
      <c r="AS1750" s="658">
        <v>0</v>
      </c>
      <c r="AT1750" s="658">
        <v>0</v>
      </c>
      <c r="AU1750" s="658">
        <v>0</v>
      </c>
      <c r="AV1750" s="676"/>
      <c r="AW1750" s="677">
        <v>0</v>
      </c>
      <c r="AX1750" s="677"/>
      <c r="AY1750" s="677"/>
      <c r="AZ1750" s="677"/>
      <c r="BA1750" s="677"/>
      <c r="BB1750" s="677"/>
      <c r="BC1750" s="677"/>
      <c r="BD1750" s="677"/>
      <c r="BE1750" s="678">
        <v>0</v>
      </c>
      <c r="BF1750" s="417"/>
      <c r="BG1750" s="408"/>
      <c r="BH1750" s="408"/>
      <c r="BI1750" s="408"/>
      <c r="BJ1750" s="408"/>
      <c r="BK1750" s="408"/>
    </row>
    <row r="1751" spans="1:63" s="390" customFormat="1" ht="12.75">
      <c r="A1751" s="410"/>
      <c r="B1751" s="360" t="s">
        <v>375</v>
      </c>
      <c r="C1751" s="676">
        <v>0</v>
      </c>
      <c r="D1751" s="677">
        <v>0</v>
      </c>
      <c r="E1751" s="677">
        <v>0</v>
      </c>
      <c r="F1751" s="677">
        <v>0</v>
      </c>
      <c r="G1751" s="677">
        <v>0</v>
      </c>
      <c r="H1751" s="677">
        <v>0</v>
      </c>
      <c r="I1751" s="677">
        <v>0</v>
      </c>
      <c r="J1751" s="677">
        <v>0</v>
      </c>
      <c r="K1751" s="677">
        <v>0</v>
      </c>
      <c r="L1751" s="677">
        <v>0</v>
      </c>
      <c r="M1751" s="677">
        <v>0</v>
      </c>
      <c r="N1751" s="678">
        <v>0</v>
      </c>
      <c r="O1751" s="657"/>
      <c r="P1751" s="658"/>
      <c r="Q1751" s="658"/>
      <c r="R1751" s="658"/>
      <c r="S1751" s="658"/>
      <c r="T1751" s="658"/>
      <c r="U1751" s="658"/>
      <c r="V1751" s="658"/>
      <c r="W1751" s="658"/>
      <c r="X1751" s="658"/>
      <c r="Y1751" s="658"/>
      <c r="Z1751" s="659"/>
      <c r="AA1751" s="679">
        <v>0</v>
      </c>
      <c r="AB1751" s="677">
        <v>0</v>
      </c>
      <c r="AC1751" s="677">
        <v>0</v>
      </c>
      <c r="AD1751" s="658">
        <v>0</v>
      </c>
      <c r="AE1751" s="658">
        <v>0</v>
      </c>
      <c r="AF1751" s="658"/>
      <c r="AG1751" s="658"/>
      <c r="AH1751" s="658"/>
      <c r="AI1751" s="658"/>
      <c r="AJ1751" s="658"/>
      <c r="AK1751" s="658"/>
      <c r="AL1751" s="658">
        <v>0</v>
      </c>
      <c r="AM1751" s="658">
        <v>0</v>
      </c>
      <c r="AN1751" s="658">
        <v>0</v>
      </c>
      <c r="AO1751" s="658">
        <v>0</v>
      </c>
      <c r="AP1751" s="658">
        <v>0</v>
      </c>
      <c r="AQ1751" s="658">
        <v>0</v>
      </c>
      <c r="AR1751" s="658">
        <v>0</v>
      </c>
      <c r="AS1751" s="658">
        <v>0</v>
      </c>
      <c r="AT1751" s="658">
        <v>0</v>
      </c>
      <c r="AU1751" s="658">
        <v>0</v>
      </c>
      <c r="AV1751" s="676"/>
      <c r="AW1751" s="677">
        <v>0</v>
      </c>
      <c r="AX1751" s="677"/>
      <c r="AY1751" s="677"/>
      <c r="AZ1751" s="677"/>
      <c r="BA1751" s="677"/>
      <c r="BB1751" s="677"/>
      <c r="BC1751" s="677"/>
      <c r="BD1751" s="677"/>
      <c r="BE1751" s="678">
        <v>0</v>
      </c>
      <c r="BF1751" s="417"/>
      <c r="BG1751" s="408"/>
      <c r="BH1751" s="408"/>
      <c r="BI1751" s="408"/>
      <c r="BJ1751" s="408"/>
      <c r="BK1751" s="408"/>
    </row>
    <row r="1752" spans="1:63" s="390" customFormat="1" ht="12.75">
      <c r="A1752" s="410"/>
      <c r="B1752" s="360" t="s">
        <v>376</v>
      </c>
      <c r="C1752" s="676">
        <v>0</v>
      </c>
      <c r="D1752" s="677">
        <v>0</v>
      </c>
      <c r="E1752" s="677">
        <v>0</v>
      </c>
      <c r="F1752" s="677">
        <v>0.16</v>
      </c>
      <c r="G1752" s="677">
        <v>0</v>
      </c>
      <c r="H1752" s="677">
        <v>0</v>
      </c>
      <c r="I1752" s="677">
        <v>0</v>
      </c>
      <c r="J1752" s="677">
        <v>0</v>
      </c>
      <c r="K1752" s="677">
        <v>0</v>
      </c>
      <c r="L1752" s="677">
        <v>0</v>
      </c>
      <c r="M1752" s="677">
        <v>0</v>
      </c>
      <c r="N1752" s="678">
        <v>0.16</v>
      </c>
      <c r="O1752" s="657"/>
      <c r="P1752" s="658"/>
      <c r="Q1752" s="658"/>
      <c r="R1752" s="658"/>
      <c r="S1752" s="658"/>
      <c r="T1752" s="658"/>
      <c r="U1752" s="658"/>
      <c r="V1752" s="658"/>
      <c r="W1752" s="658"/>
      <c r="X1752" s="658"/>
      <c r="Y1752" s="658"/>
      <c r="Z1752" s="659"/>
      <c r="AA1752" s="679">
        <v>2.5577363056390698</v>
      </c>
      <c r="AB1752" s="677">
        <v>0</v>
      </c>
      <c r="AC1752" s="677">
        <v>0</v>
      </c>
      <c r="AD1752" s="658">
        <v>0</v>
      </c>
      <c r="AE1752" s="658">
        <v>0.16</v>
      </c>
      <c r="AF1752" s="658"/>
      <c r="AG1752" s="658"/>
      <c r="AH1752" s="658"/>
      <c r="AI1752" s="658"/>
      <c r="AJ1752" s="658"/>
      <c r="AK1752" s="658"/>
      <c r="AL1752" s="658">
        <v>0</v>
      </c>
      <c r="AM1752" s="658">
        <v>0.16</v>
      </c>
      <c r="AN1752" s="658">
        <v>0</v>
      </c>
      <c r="AO1752" s="658">
        <v>0</v>
      </c>
      <c r="AP1752" s="658">
        <v>0</v>
      </c>
      <c r="AQ1752" s="658">
        <v>0</v>
      </c>
      <c r="AR1752" s="658">
        <v>0</v>
      </c>
      <c r="AS1752" s="658">
        <v>0</v>
      </c>
      <c r="AT1752" s="658">
        <v>0</v>
      </c>
      <c r="AU1752" s="658">
        <v>0.16</v>
      </c>
      <c r="AV1752" s="676"/>
      <c r="AW1752" s="677">
        <v>2.5577363056390698</v>
      </c>
      <c r="AX1752" s="677"/>
      <c r="AY1752" s="677"/>
      <c r="AZ1752" s="677"/>
      <c r="BA1752" s="677">
        <v>2.5577363056390698</v>
      </c>
      <c r="BB1752" s="677"/>
      <c r="BC1752" s="677"/>
      <c r="BD1752" s="677"/>
      <c r="BE1752" s="678">
        <v>2.5577363056390698</v>
      </c>
      <c r="BF1752" s="417"/>
      <c r="BG1752" s="408"/>
      <c r="BH1752" s="408"/>
      <c r="BI1752" s="408"/>
      <c r="BJ1752" s="408"/>
      <c r="BK1752" s="408"/>
    </row>
    <row r="1753" spans="1:63" s="390" customFormat="1" ht="12.75">
      <c r="A1753" s="410"/>
      <c r="B1753" s="360" t="s">
        <v>377</v>
      </c>
      <c r="C1753" s="676">
        <v>0</v>
      </c>
      <c r="D1753" s="677">
        <v>0</v>
      </c>
      <c r="E1753" s="677">
        <v>0</v>
      </c>
      <c r="F1753" s="677">
        <v>0</v>
      </c>
      <c r="G1753" s="677">
        <v>0</v>
      </c>
      <c r="H1753" s="677">
        <v>0</v>
      </c>
      <c r="I1753" s="677">
        <v>0</v>
      </c>
      <c r="J1753" s="677">
        <v>0</v>
      </c>
      <c r="K1753" s="677">
        <v>0</v>
      </c>
      <c r="L1753" s="677">
        <v>0</v>
      </c>
      <c r="M1753" s="677">
        <v>0</v>
      </c>
      <c r="N1753" s="678">
        <v>0</v>
      </c>
      <c r="O1753" s="657"/>
      <c r="P1753" s="658"/>
      <c r="Q1753" s="658"/>
      <c r="R1753" s="658"/>
      <c r="S1753" s="658"/>
      <c r="T1753" s="658"/>
      <c r="U1753" s="658"/>
      <c r="V1753" s="658"/>
      <c r="W1753" s="658"/>
      <c r="X1753" s="658"/>
      <c r="Y1753" s="658"/>
      <c r="Z1753" s="659"/>
      <c r="AA1753" s="679">
        <v>0</v>
      </c>
      <c r="AB1753" s="677">
        <v>0</v>
      </c>
      <c r="AC1753" s="677">
        <v>0</v>
      </c>
      <c r="AD1753" s="658">
        <v>0</v>
      </c>
      <c r="AE1753" s="658">
        <v>0</v>
      </c>
      <c r="AF1753" s="658"/>
      <c r="AG1753" s="658"/>
      <c r="AH1753" s="658"/>
      <c r="AI1753" s="658"/>
      <c r="AJ1753" s="658"/>
      <c r="AK1753" s="658"/>
      <c r="AL1753" s="658">
        <v>0</v>
      </c>
      <c r="AM1753" s="658">
        <v>0</v>
      </c>
      <c r="AN1753" s="658">
        <v>0</v>
      </c>
      <c r="AO1753" s="658">
        <v>0</v>
      </c>
      <c r="AP1753" s="658">
        <v>0</v>
      </c>
      <c r="AQ1753" s="658">
        <v>0</v>
      </c>
      <c r="AR1753" s="658">
        <v>0</v>
      </c>
      <c r="AS1753" s="658">
        <v>0</v>
      </c>
      <c r="AT1753" s="658">
        <v>0</v>
      </c>
      <c r="AU1753" s="658">
        <v>0</v>
      </c>
      <c r="AV1753" s="676"/>
      <c r="AW1753" s="677">
        <v>0</v>
      </c>
      <c r="AX1753" s="677"/>
      <c r="AY1753" s="677"/>
      <c r="AZ1753" s="677"/>
      <c r="BA1753" s="677"/>
      <c r="BB1753" s="677"/>
      <c r="BC1753" s="677"/>
      <c r="BD1753" s="677"/>
      <c r="BE1753" s="678">
        <v>0</v>
      </c>
      <c r="BF1753" s="417"/>
      <c r="BG1753" s="408"/>
      <c r="BH1753" s="408"/>
      <c r="BI1753" s="408"/>
      <c r="BJ1753" s="408"/>
      <c r="BK1753" s="408"/>
    </row>
    <row r="1754" spans="1:63" s="390" customFormat="1" ht="12.75">
      <c r="A1754" s="410"/>
      <c r="B1754" s="360" t="s">
        <v>67</v>
      </c>
      <c r="C1754" s="676">
        <v>0</v>
      </c>
      <c r="D1754" s="677">
        <v>0</v>
      </c>
      <c r="E1754" s="677">
        <v>0</v>
      </c>
      <c r="F1754" s="677">
        <v>0</v>
      </c>
      <c r="G1754" s="677">
        <v>0</v>
      </c>
      <c r="H1754" s="677">
        <v>0</v>
      </c>
      <c r="I1754" s="677">
        <v>0</v>
      </c>
      <c r="J1754" s="677">
        <v>0</v>
      </c>
      <c r="K1754" s="677">
        <v>0</v>
      </c>
      <c r="L1754" s="677">
        <v>0</v>
      </c>
      <c r="M1754" s="677">
        <v>0</v>
      </c>
      <c r="N1754" s="678">
        <v>0</v>
      </c>
      <c r="O1754" s="657"/>
      <c r="P1754" s="658"/>
      <c r="Q1754" s="658"/>
      <c r="R1754" s="658"/>
      <c r="S1754" s="658"/>
      <c r="T1754" s="658"/>
      <c r="U1754" s="658"/>
      <c r="V1754" s="658"/>
      <c r="W1754" s="658"/>
      <c r="X1754" s="658"/>
      <c r="Y1754" s="658"/>
      <c r="Z1754" s="659"/>
      <c r="AA1754" s="679">
        <v>0</v>
      </c>
      <c r="AB1754" s="677">
        <v>0</v>
      </c>
      <c r="AC1754" s="677">
        <v>0</v>
      </c>
      <c r="AD1754" s="658">
        <v>0</v>
      </c>
      <c r="AE1754" s="658">
        <v>0</v>
      </c>
      <c r="AF1754" s="658"/>
      <c r="AG1754" s="658"/>
      <c r="AH1754" s="658"/>
      <c r="AI1754" s="658"/>
      <c r="AJ1754" s="658"/>
      <c r="AK1754" s="658"/>
      <c r="AL1754" s="658">
        <v>0</v>
      </c>
      <c r="AM1754" s="658">
        <v>0</v>
      </c>
      <c r="AN1754" s="658">
        <v>0</v>
      </c>
      <c r="AO1754" s="658">
        <v>0</v>
      </c>
      <c r="AP1754" s="658">
        <v>0</v>
      </c>
      <c r="AQ1754" s="658">
        <v>0</v>
      </c>
      <c r="AR1754" s="658">
        <v>0</v>
      </c>
      <c r="AS1754" s="658">
        <v>0</v>
      </c>
      <c r="AT1754" s="658">
        <v>0</v>
      </c>
      <c r="AU1754" s="658">
        <v>0</v>
      </c>
      <c r="AV1754" s="657"/>
      <c r="AW1754" s="677">
        <v>0</v>
      </c>
      <c r="AX1754" s="658"/>
      <c r="AY1754" s="658"/>
      <c r="AZ1754" s="658"/>
      <c r="BA1754" s="658"/>
      <c r="BB1754" s="658"/>
      <c r="BC1754" s="658"/>
      <c r="BD1754" s="658"/>
      <c r="BE1754" s="678">
        <v>0</v>
      </c>
      <c r="BF1754" s="417"/>
      <c r="BG1754" s="408"/>
      <c r="BH1754" s="408"/>
      <c r="BI1754" s="408"/>
      <c r="BJ1754" s="408"/>
      <c r="BK1754" s="408"/>
    </row>
    <row r="1755" spans="1:63" s="416" customFormat="1" ht="25.5">
      <c r="A1755" s="411">
        <v>72</v>
      </c>
      <c r="B1755" s="413" t="s">
        <v>154</v>
      </c>
      <c r="C1755" s="657">
        <v>0</v>
      </c>
      <c r="D1755" s="658">
        <v>0</v>
      </c>
      <c r="E1755" s="658">
        <v>4.0289999999999999</v>
      </c>
      <c r="F1755" s="658">
        <v>0.82000000000000006</v>
      </c>
      <c r="G1755" s="658">
        <v>0</v>
      </c>
      <c r="H1755" s="658">
        <v>0</v>
      </c>
      <c r="I1755" s="658">
        <v>0</v>
      </c>
      <c r="J1755" s="658">
        <v>0</v>
      </c>
      <c r="K1755" s="658">
        <v>0</v>
      </c>
      <c r="L1755" s="658">
        <v>0</v>
      </c>
      <c r="M1755" s="658">
        <v>4.0289999999999999</v>
      </c>
      <c r="N1755" s="659">
        <v>0.82000000000000006</v>
      </c>
      <c r="O1755" s="689">
        <v>0</v>
      </c>
      <c r="P1755" s="690">
        <v>0</v>
      </c>
      <c r="Q1755" s="690">
        <v>0</v>
      </c>
      <c r="R1755" s="690">
        <v>0</v>
      </c>
      <c r="S1755" s="690">
        <v>0</v>
      </c>
      <c r="T1755" s="690">
        <v>0</v>
      </c>
      <c r="U1755" s="690">
        <v>0</v>
      </c>
      <c r="V1755" s="690">
        <v>0</v>
      </c>
      <c r="W1755" s="690">
        <v>0</v>
      </c>
      <c r="X1755" s="690">
        <v>0</v>
      </c>
      <c r="Y1755" s="690">
        <v>0</v>
      </c>
      <c r="Z1755" s="691">
        <v>0</v>
      </c>
      <c r="AA1755" s="674">
        <v>18.24925945</v>
      </c>
      <c r="AB1755" s="677">
        <v>0</v>
      </c>
      <c r="AC1755" s="677">
        <v>0</v>
      </c>
      <c r="AD1755" s="690">
        <v>4.0289999999999999</v>
      </c>
      <c r="AE1755" s="690">
        <v>0.82000000000000006</v>
      </c>
      <c r="AF1755" s="690"/>
      <c r="AG1755" s="690"/>
      <c r="AH1755" s="690"/>
      <c r="AI1755" s="690"/>
      <c r="AJ1755" s="690"/>
      <c r="AK1755" s="690"/>
      <c r="AL1755" s="690">
        <v>4.0289999999999999</v>
      </c>
      <c r="AM1755" s="690">
        <v>0.82000000000000006</v>
      </c>
      <c r="AN1755" s="690">
        <v>0</v>
      </c>
      <c r="AO1755" s="690">
        <v>0</v>
      </c>
      <c r="AP1755" s="690">
        <v>0</v>
      </c>
      <c r="AQ1755" s="690">
        <v>0</v>
      </c>
      <c r="AR1755" s="690">
        <v>0</v>
      </c>
      <c r="AS1755" s="690">
        <v>0</v>
      </c>
      <c r="AT1755" s="690">
        <v>4.0289999999999999</v>
      </c>
      <c r="AU1755" s="690">
        <v>0.82000000000000006</v>
      </c>
      <c r="AV1755" s="657">
        <v>0</v>
      </c>
      <c r="AW1755" s="658">
        <v>18.24925945</v>
      </c>
      <c r="AX1755" s="658">
        <v>0</v>
      </c>
      <c r="AY1755" s="658">
        <v>0</v>
      </c>
      <c r="AZ1755" s="658">
        <v>0</v>
      </c>
      <c r="BA1755" s="658">
        <v>18.24925945</v>
      </c>
      <c r="BB1755" s="658">
        <v>0</v>
      </c>
      <c r="BC1755" s="658">
        <v>0</v>
      </c>
      <c r="BD1755" s="658">
        <v>0</v>
      </c>
      <c r="BE1755" s="673">
        <v>18.24925945</v>
      </c>
      <c r="BF1755" s="417"/>
    </row>
    <row r="1756" spans="1:63" s="390" customFormat="1" ht="12.75">
      <c r="A1756" s="410"/>
      <c r="B1756" s="360" t="s">
        <v>361</v>
      </c>
      <c r="C1756" s="676">
        <v>0</v>
      </c>
      <c r="D1756" s="677">
        <v>0</v>
      </c>
      <c r="E1756" s="677">
        <v>4.0289999999999999</v>
      </c>
      <c r="F1756" s="677">
        <v>0.82000000000000006</v>
      </c>
      <c r="G1756" s="677">
        <v>0</v>
      </c>
      <c r="H1756" s="677">
        <v>0</v>
      </c>
      <c r="I1756" s="677">
        <v>0</v>
      </c>
      <c r="J1756" s="677">
        <v>0</v>
      </c>
      <c r="K1756" s="677">
        <v>0</v>
      </c>
      <c r="L1756" s="677">
        <v>0</v>
      </c>
      <c r="M1756" s="677">
        <v>4.0289999999999999</v>
      </c>
      <c r="N1756" s="678">
        <v>0.82000000000000006</v>
      </c>
      <c r="O1756" s="657">
        <v>0</v>
      </c>
      <c r="P1756" s="658">
        <v>0</v>
      </c>
      <c r="Q1756" s="658">
        <v>0</v>
      </c>
      <c r="R1756" s="658">
        <v>0</v>
      </c>
      <c r="S1756" s="658">
        <v>0</v>
      </c>
      <c r="T1756" s="658">
        <v>0</v>
      </c>
      <c r="U1756" s="658">
        <v>0</v>
      </c>
      <c r="V1756" s="658">
        <v>0</v>
      </c>
      <c r="W1756" s="658">
        <v>0</v>
      </c>
      <c r="X1756" s="658">
        <v>0</v>
      </c>
      <c r="Y1756" s="658">
        <v>0</v>
      </c>
      <c r="Z1756" s="659">
        <v>0</v>
      </c>
      <c r="AA1756" s="679">
        <v>18.24925945</v>
      </c>
      <c r="AB1756" s="677">
        <v>0</v>
      </c>
      <c r="AC1756" s="677">
        <v>0</v>
      </c>
      <c r="AD1756" s="658">
        <v>4.0289999999999999</v>
      </c>
      <c r="AE1756" s="658">
        <v>0.82000000000000006</v>
      </c>
      <c r="AF1756" s="658"/>
      <c r="AG1756" s="658"/>
      <c r="AH1756" s="658"/>
      <c r="AI1756" s="658"/>
      <c r="AJ1756" s="658"/>
      <c r="AK1756" s="658"/>
      <c r="AL1756" s="658">
        <v>4.0289999999999999</v>
      </c>
      <c r="AM1756" s="658">
        <v>0.82000000000000006</v>
      </c>
      <c r="AN1756" s="658">
        <v>0</v>
      </c>
      <c r="AO1756" s="658">
        <v>0</v>
      </c>
      <c r="AP1756" s="658">
        <v>0</v>
      </c>
      <c r="AQ1756" s="658">
        <v>0</v>
      </c>
      <c r="AR1756" s="658">
        <v>0</v>
      </c>
      <c r="AS1756" s="658">
        <v>0</v>
      </c>
      <c r="AT1756" s="658">
        <v>4.0289999999999999</v>
      </c>
      <c r="AU1756" s="658">
        <v>0.82000000000000006</v>
      </c>
      <c r="AV1756" s="676">
        <v>0</v>
      </c>
      <c r="AW1756" s="677">
        <v>18.24925945</v>
      </c>
      <c r="AX1756" s="677">
        <v>0</v>
      </c>
      <c r="AY1756" s="677">
        <v>0</v>
      </c>
      <c r="AZ1756" s="677">
        <v>0</v>
      </c>
      <c r="BA1756" s="677">
        <v>18.24925945</v>
      </c>
      <c r="BB1756" s="677">
        <v>0</v>
      </c>
      <c r="BC1756" s="677">
        <v>0</v>
      </c>
      <c r="BD1756" s="677">
        <v>0</v>
      </c>
      <c r="BE1756" s="678">
        <v>18.24925945</v>
      </c>
      <c r="BF1756" s="417"/>
      <c r="BG1756" s="408"/>
      <c r="BH1756" s="408"/>
      <c r="BI1756" s="408"/>
      <c r="BJ1756" s="408"/>
      <c r="BK1756" s="408"/>
    </row>
    <row r="1757" spans="1:63" s="390" customFormat="1" ht="12.75">
      <c r="A1757" s="410"/>
      <c r="B1757" s="360" t="s">
        <v>362</v>
      </c>
      <c r="C1757" s="676">
        <v>0</v>
      </c>
      <c r="D1757" s="677">
        <v>0</v>
      </c>
      <c r="E1757" s="677">
        <v>4.0289999999999999</v>
      </c>
      <c r="F1757" s="677">
        <v>0</v>
      </c>
      <c r="G1757" s="677">
        <v>0</v>
      </c>
      <c r="H1757" s="677">
        <v>0</v>
      </c>
      <c r="I1757" s="677">
        <v>0</v>
      </c>
      <c r="J1757" s="677">
        <v>0</v>
      </c>
      <c r="K1757" s="677">
        <v>0</v>
      </c>
      <c r="L1757" s="677">
        <v>0</v>
      </c>
      <c r="M1757" s="677">
        <v>4.0289999999999999</v>
      </c>
      <c r="N1757" s="678">
        <v>0</v>
      </c>
      <c r="O1757" s="657">
        <v>0</v>
      </c>
      <c r="P1757" s="658">
        <v>0</v>
      </c>
      <c r="Q1757" s="658">
        <v>0</v>
      </c>
      <c r="R1757" s="658">
        <v>0</v>
      </c>
      <c r="S1757" s="658">
        <v>0</v>
      </c>
      <c r="T1757" s="658">
        <v>0</v>
      </c>
      <c r="U1757" s="658">
        <v>0</v>
      </c>
      <c r="V1757" s="658">
        <v>0</v>
      </c>
      <c r="W1757" s="658">
        <v>0</v>
      </c>
      <c r="X1757" s="658">
        <v>0</v>
      </c>
      <c r="Y1757" s="658">
        <v>0</v>
      </c>
      <c r="Z1757" s="659">
        <v>0</v>
      </c>
      <c r="AA1757" s="679">
        <v>12.045553121829309</v>
      </c>
      <c r="AB1757" s="677">
        <v>0</v>
      </c>
      <c r="AC1757" s="677">
        <v>0</v>
      </c>
      <c r="AD1757" s="658">
        <v>4.0289999999999999</v>
      </c>
      <c r="AE1757" s="658">
        <v>0</v>
      </c>
      <c r="AF1757" s="658"/>
      <c r="AG1757" s="658"/>
      <c r="AH1757" s="658"/>
      <c r="AI1757" s="658"/>
      <c r="AJ1757" s="658"/>
      <c r="AK1757" s="658"/>
      <c r="AL1757" s="658">
        <v>4.0289999999999999</v>
      </c>
      <c r="AM1757" s="658">
        <v>0</v>
      </c>
      <c r="AN1757" s="658">
        <v>0</v>
      </c>
      <c r="AO1757" s="658">
        <v>0</v>
      </c>
      <c r="AP1757" s="658">
        <v>0</v>
      </c>
      <c r="AQ1757" s="658">
        <v>0</v>
      </c>
      <c r="AR1757" s="658">
        <v>0</v>
      </c>
      <c r="AS1757" s="658">
        <v>0</v>
      </c>
      <c r="AT1757" s="658">
        <v>4.0289999999999999</v>
      </c>
      <c r="AU1757" s="658">
        <v>0</v>
      </c>
      <c r="AV1757" s="676">
        <v>0</v>
      </c>
      <c r="AW1757" s="677">
        <v>12.045553121829309</v>
      </c>
      <c r="AX1757" s="677">
        <v>0</v>
      </c>
      <c r="AY1757" s="677">
        <v>0</v>
      </c>
      <c r="AZ1757" s="677">
        <v>0</v>
      </c>
      <c r="BA1757" s="677">
        <v>12.045553121829309</v>
      </c>
      <c r="BB1757" s="677">
        <v>0</v>
      </c>
      <c r="BC1757" s="677">
        <v>0</v>
      </c>
      <c r="BD1757" s="677">
        <v>0</v>
      </c>
      <c r="BE1757" s="678">
        <v>12.045553121829309</v>
      </c>
      <c r="BF1757" s="417"/>
      <c r="BG1757" s="408"/>
      <c r="BH1757" s="408"/>
      <c r="BI1757" s="408"/>
      <c r="BJ1757" s="408"/>
      <c r="BK1757" s="408"/>
    </row>
    <row r="1758" spans="1:63" s="412" customFormat="1" ht="12.75">
      <c r="A1758" s="410"/>
      <c r="B1758" s="360" t="s">
        <v>363</v>
      </c>
      <c r="C1758" s="676">
        <v>0</v>
      </c>
      <c r="D1758" s="677">
        <v>0</v>
      </c>
      <c r="E1758" s="677">
        <v>2.1760000000000002</v>
      </c>
      <c r="F1758" s="677">
        <v>0</v>
      </c>
      <c r="G1758" s="677">
        <v>0</v>
      </c>
      <c r="H1758" s="677">
        <v>0</v>
      </c>
      <c r="I1758" s="677">
        <v>0</v>
      </c>
      <c r="J1758" s="677">
        <v>0</v>
      </c>
      <c r="K1758" s="677">
        <v>0</v>
      </c>
      <c r="L1758" s="677">
        <v>0</v>
      </c>
      <c r="M1758" s="677">
        <v>2.1760000000000002</v>
      </c>
      <c r="N1758" s="678">
        <v>0</v>
      </c>
      <c r="O1758" s="657">
        <v>0</v>
      </c>
      <c r="P1758" s="658">
        <v>0</v>
      </c>
      <c r="Q1758" s="658">
        <v>0</v>
      </c>
      <c r="R1758" s="658">
        <v>0</v>
      </c>
      <c r="S1758" s="658">
        <v>0</v>
      </c>
      <c r="T1758" s="658">
        <v>0</v>
      </c>
      <c r="U1758" s="658">
        <v>0</v>
      </c>
      <c r="V1758" s="658">
        <v>0</v>
      </c>
      <c r="W1758" s="658">
        <v>0</v>
      </c>
      <c r="X1758" s="658">
        <v>0</v>
      </c>
      <c r="Y1758" s="658">
        <v>0</v>
      </c>
      <c r="Z1758" s="659">
        <v>0</v>
      </c>
      <c r="AA1758" s="679">
        <v>7.1533788456081497</v>
      </c>
      <c r="AB1758" s="677">
        <v>0</v>
      </c>
      <c r="AC1758" s="677">
        <v>0</v>
      </c>
      <c r="AD1758" s="658">
        <v>2.1760000000000002</v>
      </c>
      <c r="AE1758" s="658">
        <v>0</v>
      </c>
      <c r="AF1758" s="658"/>
      <c r="AG1758" s="658"/>
      <c r="AH1758" s="658"/>
      <c r="AI1758" s="658"/>
      <c r="AJ1758" s="658"/>
      <c r="AK1758" s="658"/>
      <c r="AL1758" s="658">
        <v>2.1760000000000002</v>
      </c>
      <c r="AM1758" s="658">
        <v>0</v>
      </c>
      <c r="AN1758" s="658">
        <v>0</v>
      </c>
      <c r="AO1758" s="658">
        <v>0</v>
      </c>
      <c r="AP1758" s="658">
        <v>0</v>
      </c>
      <c r="AQ1758" s="658">
        <v>0</v>
      </c>
      <c r="AR1758" s="658">
        <v>0</v>
      </c>
      <c r="AS1758" s="658">
        <v>0</v>
      </c>
      <c r="AT1758" s="658">
        <v>2.1760000000000002</v>
      </c>
      <c r="AU1758" s="658">
        <v>0</v>
      </c>
      <c r="AV1758" s="676">
        <v>0</v>
      </c>
      <c r="AW1758" s="677">
        <v>7.1533788456081497</v>
      </c>
      <c r="AX1758" s="677">
        <v>0</v>
      </c>
      <c r="AY1758" s="677">
        <v>0</v>
      </c>
      <c r="AZ1758" s="677">
        <v>0</v>
      </c>
      <c r="BA1758" s="677">
        <v>7.1533788456081497</v>
      </c>
      <c r="BB1758" s="677">
        <v>0</v>
      </c>
      <c r="BC1758" s="677">
        <v>0</v>
      </c>
      <c r="BD1758" s="677">
        <v>0</v>
      </c>
      <c r="BE1758" s="678">
        <v>7.1533788456081497</v>
      </c>
      <c r="BF1758" s="417"/>
      <c r="BG1758" s="408"/>
      <c r="BH1758" s="408"/>
      <c r="BI1758" s="408"/>
      <c r="BJ1758" s="408"/>
      <c r="BK1758" s="408"/>
    </row>
    <row r="1759" spans="1:63" s="390" customFormat="1" ht="12.75">
      <c r="A1759" s="410"/>
      <c r="B1759" s="360" t="s">
        <v>364</v>
      </c>
      <c r="C1759" s="676">
        <v>0</v>
      </c>
      <c r="D1759" s="677">
        <v>0</v>
      </c>
      <c r="E1759" s="677">
        <v>0</v>
      </c>
      <c r="F1759" s="677">
        <v>0</v>
      </c>
      <c r="G1759" s="677">
        <v>0</v>
      </c>
      <c r="H1759" s="677">
        <v>0</v>
      </c>
      <c r="I1759" s="677">
        <v>0</v>
      </c>
      <c r="J1759" s="677">
        <v>0</v>
      </c>
      <c r="K1759" s="677">
        <v>0</v>
      </c>
      <c r="L1759" s="677">
        <v>0</v>
      </c>
      <c r="M1759" s="677">
        <v>0</v>
      </c>
      <c r="N1759" s="678">
        <v>0</v>
      </c>
      <c r="O1759" s="657"/>
      <c r="P1759" s="658"/>
      <c r="Q1759" s="658"/>
      <c r="R1759" s="658"/>
      <c r="S1759" s="658"/>
      <c r="T1759" s="658"/>
      <c r="U1759" s="658"/>
      <c r="V1759" s="658"/>
      <c r="W1759" s="658"/>
      <c r="X1759" s="658"/>
      <c r="Y1759" s="658"/>
      <c r="Z1759" s="659"/>
      <c r="AA1759" s="679">
        <v>0</v>
      </c>
      <c r="AB1759" s="677">
        <v>0</v>
      </c>
      <c r="AC1759" s="677">
        <v>0</v>
      </c>
      <c r="AD1759" s="658">
        <v>0</v>
      </c>
      <c r="AE1759" s="658">
        <v>0</v>
      </c>
      <c r="AF1759" s="658"/>
      <c r="AG1759" s="658"/>
      <c r="AH1759" s="658"/>
      <c r="AI1759" s="658"/>
      <c r="AJ1759" s="658"/>
      <c r="AK1759" s="658"/>
      <c r="AL1759" s="658">
        <v>0</v>
      </c>
      <c r="AM1759" s="658">
        <v>0</v>
      </c>
      <c r="AN1759" s="658">
        <v>0</v>
      </c>
      <c r="AO1759" s="658">
        <v>0</v>
      </c>
      <c r="AP1759" s="658">
        <v>0</v>
      </c>
      <c r="AQ1759" s="658">
        <v>0</v>
      </c>
      <c r="AR1759" s="658">
        <v>0</v>
      </c>
      <c r="AS1759" s="658">
        <v>0</v>
      </c>
      <c r="AT1759" s="658">
        <v>0</v>
      </c>
      <c r="AU1759" s="658">
        <v>0</v>
      </c>
      <c r="AV1759" s="676"/>
      <c r="AW1759" s="677">
        <v>0</v>
      </c>
      <c r="AX1759" s="677"/>
      <c r="AY1759" s="677"/>
      <c r="AZ1759" s="677"/>
      <c r="BA1759" s="677"/>
      <c r="BB1759" s="677"/>
      <c r="BC1759" s="677"/>
      <c r="BD1759" s="677"/>
      <c r="BE1759" s="678">
        <v>0</v>
      </c>
      <c r="BF1759" s="417"/>
      <c r="BG1759" s="408"/>
      <c r="BH1759" s="408"/>
      <c r="BI1759" s="408"/>
      <c r="BJ1759" s="408"/>
      <c r="BK1759" s="408"/>
    </row>
    <row r="1760" spans="1:63" s="390" customFormat="1" ht="12.75">
      <c r="A1760" s="410"/>
      <c r="B1760" s="360" t="s">
        <v>365</v>
      </c>
      <c r="C1760" s="676">
        <v>0</v>
      </c>
      <c r="D1760" s="677">
        <v>0</v>
      </c>
      <c r="E1760" s="677">
        <v>0</v>
      </c>
      <c r="F1760" s="677">
        <v>0</v>
      </c>
      <c r="G1760" s="677">
        <v>0</v>
      </c>
      <c r="H1760" s="677">
        <v>0</v>
      </c>
      <c r="I1760" s="677">
        <v>0</v>
      </c>
      <c r="J1760" s="677">
        <v>0</v>
      </c>
      <c r="K1760" s="677">
        <v>0</v>
      </c>
      <c r="L1760" s="677">
        <v>0</v>
      </c>
      <c r="M1760" s="677">
        <v>0</v>
      </c>
      <c r="N1760" s="678">
        <v>0</v>
      </c>
      <c r="O1760" s="657"/>
      <c r="P1760" s="658"/>
      <c r="Q1760" s="658"/>
      <c r="R1760" s="658"/>
      <c r="S1760" s="658"/>
      <c r="T1760" s="658"/>
      <c r="U1760" s="658"/>
      <c r="V1760" s="658"/>
      <c r="W1760" s="658"/>
      <c r="X1760" s="658"/>
      <c r="Y1760" s="658"/>
      <c r="Z1760" s="659"/>
      <c r="AA1760" s="679">
        <v>0</v>
      </c>
      <c r="AB1760" s="677">
        <v>0</v>
      </c>
      <c r="AC1760" s="677">
        <v>0</v>
      </c>
      <c r="AD1760" s="658">
        <v>0</v>
      </c>
      <c r="AE1760" s="658">
        <v>0</v>
      </c>
      <c r="AF1760" s="658"/>
      <c r="AG1760" s="658"/>
      <c r="AH1760" s="658"/>
      <c r="AI1760" s="658"/>
      <c r="AJ1760" s="658"/>
      <c r="AK1760" s="658"/>
      <c r="AL1760" s="658">
        <v>0</v>
      </c>
      <c r="AM1760" s="658">
        <v>0</v>
      </c>
      <c r="AN1760" s="658">
        <v>0</v>
      </c>
      <c r="AO1760" s="658">
        <v>0</v>
      </c>
      <c r="AP1760" s="658">
        <v>0</v>
      </c>
      <c r="AQ1760" s="658">
        <v>0</v>
      </c>
      <c r="AR1760" s="658">
        <v>0</v>
      </c>
      <c r="AS1760" s="658">
        <v>0</v>
      </c>
      <c r="AT1760" s="658">
        <v>0</v>
      </c>
      <c r="AU1760" s="658">
        <v>0</v>
      </c>
      <c r="AV1760" s="676"/>
      <c r="AW1760" s="677">
        <v>0</v>
      </c>
      <c r="AX1760" s="677"/>
      <c r="AY1760" s="677"/>
      <c r="AZ1760" s="677"/>
      <c r="BA1760" s="677"/>
      <c r="BB1760" s="677"/>
      <c r="BC1760" s="677"/>
      <c r="BD1760" s="677"/>
      <c r="BE1760" s="678">
        <v>0</v>
      </c>
      <c r="BF1760" s="417"/>
      <c r="BG1760" s="408"/>
      <c r="BH1760" s="408"/>
      <c r="BI1760" s="408"/>
      <c r="BJ1760" s="408"/>
      <c r="BK1760" s="408"/>
    </row>
    <row r="1761" spans="1:63" s="390" customFormat="1" ht="12.75">
      <c r="A1761" s="410"/>
      <c r="B1761" s="360" t="s">
        <v>366</v>
      </c>
      <c r="C1761" s="676">
        <v>0</v>
      </c>
      <c r="D1761" s="677">
        <v>0</v>
      </c>
      <c r="E1761" s="677">
        <v>0.18</v>
      </c>
      <c r="F1761" s="677">
        <v>0</v>
      </c>
      <c r="G1761" s="677">
        <v>0</v>
      </c>
      <c r="H1761" s="677">
        <v>0</v>
      </c>
      <c r="I1761" s="677">
        <v>0</v>
      </c>
      <c r="J1761" s="677">
        <v>0</v>
      </c>
      <c r="K1761" s="677">
        <v>0</v>
      </c>
      <c r="L1761" s="677">
        <v>0</v>
      </c>
      <c r="M1761" s="677">
        <v>0.18</v>
      </c>
      <c r="N1761" s="678">
        <v>0</v>
      </c>
      <c r="O1761" s="657"/>
      <c r="P1761" s="658"/>
      <c r="Q1761" s="658"/>
      <c r="R1761" s="658"/>
      <c r="S1761" s="658"/>
      <c r="T1761" s="658"/>
      <c r="U1761" s="658"/>
      <c r="V1761" s="658"/>
      <c r="W1761" s="658"/>
      <c r="X1761" s="658"/>
      <c r="Y1761" s="658"/>
      <c r="Z1761" s="659"/>
      <c r="AA1761" s="679">
        <v>1.01295062244645</v>
      </c>
      <c r="AB1761" s="677">
        <v>0</v>
      </c>
      <c r="AC1761" s="677">
        <v>0</v>
      </c>
      <c r="AD1761" s="658">
        <v>0.18</v>
      </c>
      <c r="AE1761" s="658">
        <v>0</v>
      </c>
      <c r="AF1761" s="658"/>
      <c r="AG1761" s="658"/>
      <c r="AH1761" s="658"/>
      <c r="AI1761" s="658"/>
      <c r="AJ1761" s="658"/>
      <c r="AK1761" s="658"/>
      <c r="AL1761" s="658">
        <v>0.18</v>
      </c>
      <c r="AM1761" s="658">
        <v>0</v>
      </c>
      <c r="AN1761" s="658">
        <v>0</v>
      </c>
      <c r="AO1761" s="658">
        <v>0</v>
      </c>
      <c r="AP1761" s="658">
        <v>0</v>
      </c>
      <c r="AQ1761" s="658">
        <v>0</v>
      </c>
      <c r="AR1761" s="658">
        <v>0</v>
      </c>
      <c r="AS1761" s="658">
        <v>0</v>
      </c>
      <c r="AT1761" s="658">
        <v>0.18</v>
      </c>
      <c r="AU1761" s="658">
        <v>0</v>
      </c>
      <c r="AV1761" s="676"/>
      <c r="AW1761" s="677">
        <v>1.01295062244645</v>
      </c>
      <c r="AX1761" s="677"/>
      <c r="AY1761" s="677"/>
      <c r="AZ1761" s="677"/>
      <c r="BA1761" s="677">
        <v>1.01295062244645</v>
      </c>
      <c r="BB1761" s="677"/>
      <c r="BC1761" s="677"/>
      <c r="BD1761" s="677"/>
      <c r="BE1761" s="678">
        <v>1.01295062244645</v>
      </c>
      <c r="BF1761" s="417"/>
      <c r="BG1761" s="408"/>
      <c r="BH1761" s="408"/>
      <c r="BI1761" s="408"/>
      <c r="BJ1761" s="408"/>
      <c r="BK1761" s="408"/>
    </row>
    <row r="1762" spans="1:63" s="390" customFormat="1" ht="12.75">
      <c r="A1762" s="410"/>
      <c r="B1762" s="360" t="s">
        <v>367</v>
      </c>
      <c r="C1762" s="676">
        <v>0</v>
      </c>
      <c r="D1762" s="677">
        <v>0</v>
      </c>
      <c r="E1762" s="677">
        <v>1.996</v>
      </c>
      <c r="F1762" s="677">
        <v>0</v>
      </c>
      <c r="G1762" s="677">
        <v>0</v>
      </c>
      <c r="H1762" s="677">
        <v>0</v>
      </c>
      <c r="I1762" s="677">
        <v>0</v>
      </c>
      <c r="J1762" s="677">
        <v>0</v>
      </c>
      <c r="K1762" s="677">
        <v>0</v>
      </c>
      <c r="L1762" s="677">
        <v>0</v>
      </c>
      <c r="M1762" s="677">
        <v>1.996</v>
      </c>
      <c r="N1762" s="678">
        <v>0</v>
      </c>
      <c r="O1762" s="657"/>
      <c r="P1762" s="658"/>
      <c r="Q1762" s="658"/>
      <c r="R1762" s="658"/>
      <c r="S1762" s="658"/>
      <c r="T1762" s="658"/>
      <c r="U1762" s="658"/>
      <c r="V1762" s="658"/>
      <c r="W1762" s="658"/>
      <c r="X1762" s="658"/>
      <c r="Y1762" s="658"/>
      <c r="Z1762" s="659"/>
      <c r="AA1762" s="679">
        <v>6.1404282231616998</v>
      </c>
      <c r="AB1762" s="677">
        <v>0</v>
      </c>
      <c r="AC1762" s="677">
        <v>0</v>
      </c>
      <c r="AD1762" s="658">
        <v>1.996</v>
      </c>
      <c r="AE1762" s="658">
        <v>0</v>
      </c>
      <c r="AF1762" s="658"/>
      <c r="AG1762" s="658"/>
      <c r="AH1762" s="658"/>
      <c r="AI1762" s="658"/>
      <c r="AJ1762" s="658"/>
      <c r="AK1762" s="658"/>
      <c r="AL1762" s="658">
        <v>1.996</v>
      </c>
      <c r="AM1762" s="658">
        <v>0</v>
      </c>
      <c r="AN1762" s="658">
        <v>0</v>
      </c>
      <c r="AO1762" s="658">
        <v>0</v>
      </c>
      <c r="AP1762" s="658">
        <v>0</v>
      </c>
      <c r="AQ1762" s="658">
        <v>0</v>
      </c>
      <c r="AR1762" s="658">
        <v>0</v>
      </c>
      <c r="AS1762" s="658">
        <v>0</v>
      </c>
      <c r="AT1762" s="658">
        <v>1.996</v>
      </c>
      <c r="AU1762" s="658">
        <v>0</v>
      </c>
      <c r="AV1762" s="676"/>
      <c r="AW1762" s="677">
        <v>6.1404282231616998</v>
      </c>
      <c r="AX1762" s="677"/>
      <c r="AY1762" s="677"/>
      <c r="AZ1762" s="677"/>
      <c r="BA1762" s="677">
        <v>6.1404282231616998</v>
      </c>
      <c r="BB1762" s="677"/>
      <c r="BC1762" s="677"/>
      <c r="BD1762" s="677"/>
      <c r="BE1762" s="678">
        <v>6.1404282231616998</v>
      </c>
      <c r="BF1762" s="417"/>
      <c r="BG1762" s="408"/>
      <c r="BH1762" s="408"/>
      <c r="BI1762" s="408"/>
      <c r="BJ1762" s="408"/>
      <c r="BK1762" s="408"/>
    </row>
    <row r="1763" spans="1:63" s="412" customFormat="1" ht="12.75">
      <c r="A1763" s="410"/>
      <c r="B1763" s="360" t="s">
        <v>368</v>
      </c>
      <c r="C1763" s="676">
        <v>0</v>
      </c>
      <c r="D1763" s="677">
        <v>0</v>
      </c>
      <c r="E1763" s="677">
        <v>1.853</v>
      </c>
      <c r="F1763" s="677">
        <v>0</v>
      </c>
      <c r="G1763" s="677">
        <v>0</v>
      </c>
      <c r="H1763" s="677">
        <v>0</v>
      </c>
      <c r="I1763" s="677">
        <v>0</v>
      </c>
      <c r="J1763" s="677">
        <v>0</v>
      </c>
      <c r="K1763" s="677">
        <v>0</v>
      </c>
      <c r="L1763" s="677">
        <v>0</v>
      </c>
      <c r="M1763" s="677">
        <v>1.853</v>
      </c>
      <c r="N1763" s="678">
        <v>0</v>
      </c>
      <c r="O1763" s="657">
        <v>0</v>
      </c>
      <c r="P1763" s="658">
        <v>0</v>
      </c>
      <c r="Q1763" s="658">
        <v>0</v>
      </c>
      <c r="R1763" s="658">
        <v>0</v>
      </c>
      <c r="S1763" s="658">
        <v>0</v>
      </c>
      <c r="T1763" s="658">
        <v>0</v>
      </c>
      <c r="U1763" s="658">
        <v>0</v>
      </c>
      <c r="V1763" s="658">
        <v>0</v>
      </c>
      <c r="W1763" s="658">
        <v>0</v>
      </c>
      <c r="X1763" s="658">
        <v>0</v>
      </c>
      <c r="Y1763" s="658">
        <v>0</v>
      </c>
      <c r="Z1763" s="659">
        <v>0</v>
      </c>
      <c r="AA1763" s="679">
        <v>4.8921742762211595</v>
      </c>
      <c r="AB1763" s="677">
        <v>0</v>
      </c>
      <c r="AC1763" s="677">
        <v>0</v>
      </c>
      <c r="AD1763" s="658">
        <v>1.853</v>
      </c>
      <c r="AE1763" s="658">
        <v>0</v>
      </c>
      <c r="AF1763" s="658"/>
      <c r="AG1763" s="658"/>
      <c r="AH1763" s="658"/>
      <c r="AI1763" s="658"/>
      <c r="AJ1763" s="658"/>
      <c r="AK1763" s="658"/>
      <c r="AL1763" s="658">
        <v>1.853</v>
      </c>
      <c r="AM1763" s="658">
        <v>0</v>
      </c>
      <c r="AN1763" s="658">
        <v>0</v>
      </c>
      <c r="AO1763" s="658">
        <v>0</v>
      </c>
      <c r="AP1763" s="658">
        <v>0</v>
      </c>
      <c r="AQ1763" s="658">
        <v>0</v>
      </c>
      <c r="AR1763" s="658">
        <v>0</v>
      </c>
      <c r="AS1763" s="658">
        <v>0</v>
      </c>
      <c r="AT1763" s="658">
        <v>1.853</v>
      </c>
      <c r="AU1763" s="658">
        <v>0</v>
      </c>
      <c r="AV1763" s="676">
        <v>0</v>
      </c>
      <c r="AW1763" s="677">
        <v>4.8921742762211595</v>
      </c>
      <c r="AX1763" s="677">
        <v>0</v>
      </c>
      <c r="AY1763" s="677">
        <v>0</v>
      </c>
      <c r="AZ1763" s="677">
        <v>0</v>
      </c>
      <c r="BA1763" s="677">
        <v>4.8921742762211595</v>
      </c>
      <c r="BB1763" s="677">
        <v>0</v>
      </c>
      <c r="BC1763" s="677">
        <v>0</v>
      </c>
      <c r="BD1763" s="677">
        <v>0</v>
      </c>
      <c r="BE1763" s="678">
        <v>4.8921742762211595</v>
      </c>
      <c r="BF1763" s="417"/>
      <c r="BG1763" s="408"/>
      <c r="BH1763" s="408"/>
      <c r="BI1763" s="408"/>
      <c r="BJ1763" s="408"/>
      <c r="BK1763" s="408"/>
    </row>
    <row r="1764" spans="1:63" s="390" customFormat="1" ht="12.75">
      <c r="A1764" s="410"/>
      <c r="B1764" s="360" t="s">
        <v>369</v>
      </c>
      <c r="C1764" s="676">
        <v>0</v>
      </c>
      <c r="D1764" s="677">
        <v>0</v>
      </c>
      <c r="E1764" s="677">
        <v>0</v>
      </c>
      <c r="F1764" s="677">
        <v>0</v>
      </c>
      <c r="G1764" s="677">
        <v>0</v>
      </c>
      <c r="H1764" s="677">
        <v>0</v>
      </c>
      <c r="I1764" s="677">
        <v>0</v>
      </c>
      <c r="J1764" s="677">
        <v>0</v>
      </c>
      <c r="K1764" s="677">
        <v>0</v>
      </c>
      <c r="L1764" s="677">
        <v>0</v>
      </c>
      <c r="M1764" s="677">
        <v>0</v>
      </c>
      <c r="N1764" s="678">
        <v>0</v>
      </c>
      <c r="O1764" s="657"/>
      <c r="P1764" s="658"/>
      <c r="Q1764" s="658"/>
      <c r="R1764" s="658"/>
      <c r="S1764" s="658"/>
      <c r="T1764" s="658"/>
      <c r="U1764" s="658"/>
      <c r="V1764" s="658"/>
      <c r="W1764" s="658"/>
      <c r="X1764" s="658"/>
      <c r="Y1764" s="658"/>
      <c r="Z1764" s="659"/>
      <c r="AA1764" s="679">
        <v>0</v>
      </c>
      <c r="AB1764" s="677">
        <v>0</v>
      </c>
      <c r="AC1764" s="677">
        <v>0</v>
      </c>
      <c r="AD1764" s="658">
        <v>0</v>
      </c>
      <c r="AE1764" s="658">
        <v>0</v>
      </c>
      <c r="AF1764" s="658"/>
      <c r="AG1764" s="658"/>
      <c r="AH1764" s="658"/>
      <c r="AI1764" s="658"/>
      <c r="AJ1764" s="658"/>
      <c r="AK1764" s="658"/>
      <c r="AL1764" s="658">
        <v>0</v>
      </c>
      <c r="AM1764" s="658">
        <v>0</v>
      </c>
      <c r="AN1764" s="658">
        <v>0</v>
      </c>
      <c r="AO1764" s="658">
        <v>0</v>
      </c>
      <c r="AP1764" s="658">
        <v>0</v>
      </c>
      <c r="AQ1764" s="658">
        <v>0</v>
      </c>
      <c r="AR1764" s="658">
        <v>0</v>
      </c>
      <c r="AS1764" s="658">
        <v>0</v>
      </c>
      <c r="AT1764" s="658">
        <v>0</v>
      </c>
      <c r="AU1764" s="658">
        <v>0</v>
      </c>
      <c r="AV1764" s="676"/>
      <c r="AW1764" s="677">
        <v>0</v>
      </c>
      <c r="AX1764" s="677"/>
      <c r="AY1764" s="677"/>
      <c r="AZ1764" s="677"/>
      <c r="BA1764" s="677"/>
      <c r="BB1764" s="677"/>
      <c r="BC1764" s="677"/>
      <c r="BD1764" s="677"/>
      <c r="BE1764" s="678">
        <v>0</v>
      </c>
      <c r="BF1764" s="417"/>
      <c r="BG1764" s="408"/>
      <c r="BH1764" s="408"/>
      <c r="BI1764" s="408"/>
      <c r="BJ1764" s="408"/>
      <c r="BK1764" s="408"/>
    </row>
    <row r="1765" spans="1:63" s="390" customFormat="1" ht="12.75">
      <c r="A1765" s="410"/>
      <c r="B1765" s="360" t="s">
        <v>370</v>
      </c>
      <c r="C1765" s="676">
        <v>0</v>
      </c>
      <c r="D1765" s="677">
        <v>0</v>
      </c>
      <c r="E1765" s="677">
        <v>9.8000000000000004E-2</v>
      </c>
      <c r="F1765" s="677">
        <v>0</v>
      </c>
      <c r="G1765" s="677">
        <v>0</v>
      </c>
      <c r="H1765" s="677">
        <v>0</v>
      </c>
      <c r="I1765" s="677">
        <v>0</v>
      </c>
      <c r="J1765" s="677">
        <v>0</v>
      </c>
      <c r="K1765" s="677">
        <v>0</v>
      </c>
      <c r="L1765" s="677">
        <v>0</v>
      </c>
      <c r="M1765" s="677">
        <v>9.8000000000000004E-2</v>
      </c>
      <c r="N1765" s="678">
        <v>0</v>
      </c>
      <c r="O1765" s="657"/>
      <c r="P1765" s="658"/>
      <c r="Q1765" s="658"/>
      <c r="R1765" s="658"/>
      <c r="S1765" s="658"/>
      <c r="T1765" s="658"/>
      <c r="U1765" s="658"/>
      <c r="V1765" s="658"/>
      <c r="W1765" s="658"/>
      <c r="X1765" s="658"/>
      <c r="Y1765" s="658"/>
      <c r="Z1765" s="659"/>
      <c r="AA1765" s="679">
        <v>0</v>
      </c>
      <c r="AB1765" s="677">
        <v>0</v>
      </c>
      <c r="AC1765" s="677">
        <v>0</v>
      </c>
      <c r="AD1765" s="658">
        <v>9.8000000000000004E-2</v>
      </c>
      <c r="AE1765" s="658">
        <v>0</v>
      </c>
      <c r="AF1765" s="658"/>
      <c r="AG1765" s="658"/>
      <c r="AH1765" s="658"/>
      <c r="AI1765" s="658"/>
      <c r="AJ1765" s="658"/>
      <c r="AK1765" s="658"/>
      <c r="AL1765" s="658">
        <v>9.8000000000000004E-2</v>
      </c>
      <c r="AM1765" s="658">
        <v>0</v>
      </c>
      <c r="AN1765" s="658">
        <v>0</v>
      </c>
      <c r="AO1765" s="658">
        <v>0</v>
      </c>
      <c r="AP1765" s="658">
        <v>0</v>
      </c>
      <c r="AQ1765" s="658">
        <v>0</v>
      </c>
      <c r="AR1765" s="658">
        <v>0</v>
      </c>
      <c r="AS1765" s="658">
        <v>0</v>
      </c>
      <c r="AT1765" s="658">
        <v>9.8000000000000004E-2</v>
      </c>
      <c r="AU1765" s="658">
        <v>0</v>
      </c>
      <c r="AV1765" s="676"/>
      <c r="AW1765" s="677">
        <v>0</v>
      </c>
      <c r="AX1765" s="677"/>
      <c r="AY1765" s="677"/>
      <c r="AZ1765" s="677"/>
      <c r="BA1765" s="677"/>
      <c r="BB1765" s="677"/>
      <c r="BC1765" s="677"/>
      <c r="BD1765" s="677"/>
      <c r="BE1765" s="678">
        <v>0</v>
      </c>
      <c r="BF1765" s="417"/>
      <c r="BG1765" s="408"/>
      <c r="BH1765" s="408"/>
      <c r="BI1765" s="408"/>
      <c r="BJ1765" s="408"/>
      <c r="BK1765" s="408"/>
    </row>
    <row r="1766" spans="1:63" s="390" customFormat="1" ht="12.75">
      <c r="A1766" s="410"/>
      <c r="B1766" s="360" t="s">
        <v>371</v>
      </c>
      <c r="C1766" s="676">
        <v>0</v>
      </c>
      <c r="D1766" s="677">
        <v>0</v>
      </c>
      <c r="E1766" s="677">
        <v>1.7549999999999999</v>
      </c>
      <c r="F1766" s="677">
        <v>0</v>
      </c>
      <c r="G1766" s="677">
        <v>0</v>
      </c>
      <c r="H1766" s="677">
        <v>0</v>
      </c>
      <c r="I1766" s="677">
        <v>0</v>
      </c>
      <c r="J1766" s="677">
        <v>0</v>
      </c>
      <c r="K1766" s="677">
        <v>0</v>
      </c>
      <c r="L1766" s="677">
        <v>0</v>
      </c>
      <c r="M1766" s="677">
        <v>1.7549999999999999</v>
      </c>
      <c r="N1766" s="678">
        <v>0</v>
      </c>
      <c r="O1766" s="657"/>
      <c r="P1766" s="658"/>
      <c r="Q1766" s="658"/>
      <c r="R1766" s="658"/>
      <c r="S1766" s="658"/>
      <c r="T1766" s="658"/>
      <c r="U1766" s="658"/>
      <c r="V1766" s="658"/>
      <c r="W1766" s="658"/>
      <c r="X1766" s="658"/>
      <c r="Y1766" s="658"/>
      <c r="Z1766" s="659"/>
      <c r="AA1766" s="679">
        <v>3.6811042914705596</v>
      </c>
      <c r="AB1766" s="677">
        <v>0</v>
      </c>
      <c r="AC1766" s="677">
        <v>0</v>
      </c>
      <c r="AD1766" s="658">
        <v>1.7549999999999999</v>
      </c>
      <c r="AE1766" s="658">
        <v>0</v>
      </c>
      <c r="AF1766" s="658"/>
      <c r="AG1766" s="658"/>
      <c r="AH1766" s="658"/>
      <c r="AI1766" s="658"/>
      <c r="AJ1766" s="658"/>
      <c r="AK1766" s="658"/>
      <c r="AL1766" s="658">
        <v>1.7549999999999999</v>
      </c>
      <c r="AM1766" s="658">
        <v>0</v>
      </c>
      <c r="AN1766" s="658">
        <v>0</v>
      </c>
      <c r="AO1766" s="658">
        <v>0</v>
      </c>
      <c r="AP1766" s="658">
        <v>0</v>
      </c>
      <c r="AQ1766" s="658">
        <v>0</v>
      </c>
      <c r="AR1766" s="658">
        <v>0</v>
      </c>
      <c r="AS1766" s="658">
        <v>0</v>
      </c>
      <c r="AT1766" s="658">
        <v>1.7549999999999999</v>
      </c>
      <c r="AU1766" s="658">
        <v>0</v>
      </c>
      <c r="AV1766" s="676"/>
      <c r="AW1766" s="677">
        <v>3.6811042914705596</v>
      </c>
      <c r="AX1766" s="677"/>
      <c r="AY1766" s="677"/>
      <c r="AZ1766" s="677"/>
      <c r="BA1766" s="677">
        <v>3.6811042914705596</v>
      </c>
      <c r="BB1766" s="677"/>
      <c r="BC1766" s="677"/>
      <c r="BD1766" s="677"/>
      <c r="BE1766" s="678">
        <v>3.6811042914705596</v>
      </c>
      <c r="BF1766" s="417"/>
      <c r="BG1766" s="408"/>
      <c r="BH1766" s="408"/>
      <c r="BI1766" s="408"/>
      <c r="BJ1766" s="408"/>
      <c r="BK1766" s="408"/>
    </row>
    <row r="1767" spans="1:63" s="390" customFormat="1" ht="12.75">
      <c r="A1767" s="410"/>
      <c r="B1767" s="360" t="s">
        <v>372</v>
      </c>
      <c r="C1767" s="676">
        <v>0</v>
      </c>
      <c r="D1767" s="677">
        <v>0</v>
      </c>
      <c r="E1767" s="677">
        <v>0</v>
      </c>
      <c r="F1767" s="677">
        <v>0</v>
      </c>
      <c r="G1767" s="677">
        <v>0</v>
      </c>
      <c r="H1767" s="677">
        <v>0</v>
      </c>
      <c r="I1767" s="677">
        <v>0</v>
      </c>
      <c r="J1767" s="677">
        <v>0</v>
      </c>
      <c r="K1767" s="677">
        <v>0</v>
      </c>
      <c r="L1767" s="677">
        <v>0</v>
      </c>
      <c r="M1767" s="677">
        <v>0</v>
      </c>
      <c r="N1767" s="678">
        <v>0</v>
      </c>
      <c r="O1767" s="657"/>
      <c r="P1767" s="658"/>
      <c r="Q1767" s="658"/>
      <c r="R1767" s="658"/>
      <c r="S1767" s="658"/>
      <c r="T1767" s="658"/>
      <c r="U1767" s="658"/>
      <c r="V1767" s="658"/>
      <c r="W1767" s="658"/>
      <c r="X1767" s="658"/>
      <c r="Y1767" s="658"/>
      <c r="Z1767" s="659"/>
      <c r="AA1767" s="679">
        <v>1.2110699847506001</v>
      </c>
      <c r="AB1767" s="677">
        <v>0</v>
      </c>
      <c r="AC1767" s="677">
        <v>0</v>
      </c>
      <c r="AD1767" s="658">
        <v>0</v>
      </c>
      <c r="AE1767" s="658">
        <v>0</v>
      </c>
      <c r="AF1767" s="658"/>
      <c r="AG1767" s="658"/>
      <c r="AH1767" s="658"/>
      <c r="AI1767" s="658"/>
      <c r="AJ1767" s="658"/>
      <c r="AK1767" s="658"/>
      <c r="AL1767" s="658">
        <v>0</v>
      </c>
      <c r="AM1767" s="658">
        <v>0</v>
      </c>
      <c r="AN1767" s="658">
        <v>0</v>
      </c>
      <c r="AO1767" s="658">
        <v>0</v>
      </c>
      <c r="AP1767" s="658">
        <v>0</v>
      </c>
      <c r="AQ1767" s="658">
        <v>0</v>
      </c>
      <c r="AR1767" s="658">
        <v>0</v>
      </c>
      <c r="AS1767" s="658">
        <v>0</v>
      </c>
      <c r="AT1767" s="658">
        <v>0</v>
      </c>
      <c r="AU1767" s="658">
        <v>0</v>
      </c>
      <c r="AV1767" s="676"/>
      <c r="AW1767" s="677">
        <v>1.2110699847506001</v>
      </c>
      <c r="AX1767" s="677"/>
      <c r="AY1767" s="677"/>
      <c r="AZ1767" s="677"/>
      <c r="BA1767" s="677">
        <v>1.2110699847506001</v>
      </c>
      <c r="BB1767" s="677"/>
      <c r="BC1767" s="677"/>
      <c r="BD1767" s="677"/>
      <c r="BE1767" s="678">
        <v>1.2110699847506001</v>
      </c>
      <c r="BF1767" s="417"/>
      <c r="BG1767" s="408"/>
      <c r="BH1767" s="408"/>
      <c r="BI1767" s="408"/>
      <c r="BJ1767" s="408"/>
      <c r="BK1767" s="408"/>
    </row>
    <row r="1768" spans="1:63" s="412" customFormat="1" ht="12.75">
      <c r="A1768" s="410"/>
      <c r="B1768" s="360" t="s">
        <v>373</v>
      </c>
      <c r="C1768" s="676">
        <v>0</v>
      </c>
      <c r="D1768" s="677">
        <v>0</v>
      </c>
      <c r="E1768" s="677">
        <v>0</v>
      </c>
      <c r="F1768" s="677">
        <v>0.82000000000000006</v>
      </c>
      <c r="G1768" s="677">
        <v>0</v>
      </c>
      <c r="H1768" s="677">
        <v>0</v>
      </c>
      <c r="I1768" s="677">
        <v>0</v>
      </c>
      <c r="J1768" s="677">
        <v>0</v>
      </c>
      <c r="K1768" s="677">
        <v>0</v>
      </c>
      <c r="L1768" s="677">
        <v>0</v>
      </c>
      <c r="M1768" s="677">
        <v>0</v>
      </c>
      <c r="N1768" s="678">
        <v>0.82000000000000006</v>
      </c>
      <c r="O1768" s="657">
        <v>0</v>
      </c>
      <c r="P1768" s="658">
        <v>0</v>
      </c>
      <c r="Q1768" s="658">
        <v>0</v>
      </c>
      <c r="R1768" s="658">
        <v>0</v>
      </c>
      <c r="S1768" s="658">
        <v>0</v>
      </c>
      <c r="T1768" s="658">
        <v>0</v>
      </c>
      <c r="U1768" s="658">
        <v>0</v>
      </c>
      <c r="V1768" s="658">
        <v>0</v>
      </c>
      <c r="W1768" s="658">
        <v>0</v>
      </c>
      <c r="X1768" s="658">
        <v>0</v>
      </c>
      <c r="Y1768" s="658">
        <v>0</v>
      </c>
      <c r="Z1768" s="659">
        <v>0</v>
      </c>
      <c r="AA1768" s="679">
        <v>6.2037063281706901</v>
      </c>
      <c r="AB1768" s="677">
        <v>0</v>
      </c>
      <c r="AC1768" s="677">
        <v>0</v>
      </c>
      <c r="AD1768" s="658">
        <v>0</v>
      </c>
      <c r="AE1768" s="658">
        <v>0.82000000000000006</v>
      </c>
      <c r="AF1768" s="658"/>
      <c r="AG1768" s="658"/>
      <c r="AH1768" s="658"/>
      <c r="AI1768" s="658"/>
      <c r="AJ1768" s="658"/>
      <c r="AK1768" s="658"/>
      <c r="AL1768" s="658">
        <v>0</v>
      </c>
      <c r="AM1768" s="658">
        <v>0.82000000000000006</v>
      </c>
      <c r="AN1768" s="658">
        <v>0</v>
      </c>
      <c r="AO1768" s="658">
        <v>0</v>
      </c>
      <c r="AP1768" s="658">
        <v>0</v>
      </c>
      <c r="AQ1768" s="658">
        <v>0</v>
      </c>
      <c r="AR1768" s="658">
        <v>0</v>
      </c>
      <c r="AS1768" s="658">
        <v>0</v>
      </c>
      <c r="AT1768" s="658">
        <v>0</v>
      </c>
      <c r="AU1768" s="658">
        <v>0.82000000000000006</v>
      </c>
      <c r="AV1768" s="676">
        <v>0</v>
      </c>
      <c r="AW1768" s="677">
        <v>6.2037063281706901</v>
      </c>
      <c r="AX1768" s="677">
        <v>0</v>
      </c>
      <c r="AY1768" s="677">
        <v>0</v>
      </c>
      <c r="AZ1768" s="677">
        <v>0</v>
      </c>
      <c r="BA1768" s="677">
        <v>6.2037063281706901</v>
      </c>
      <c r="BB1768" s="677">
        <v>0</v>
      </c>
      <c r="BC1768" s="677">
        <v>0</v>
      </c>
      <c r="BD1768" s="677">
        <v>0</v>
      </c>
      <c r="BE1768" s="678">
        <v>6.2037063281706901</v>
      </c>
      <c r="BF1768" s="417"/>
      <c r="BG1768" s="408"/>
      <c r="BH1768" s="408"/>
      <c r="BI1768" s="408"/>
      <c r="BJ1768" s="408"/>
      <c r="BK1768" s="408"/>
    </row>
    <row r="1769" spans="1:63" s="390" customFormat="1" ht="12.75">
      <c r="A1769" s="410"/>
      <c r="B1769" s="360" t="s">
        <v>374</v>
      </c>
      <c r="C1769" s="676">
        <v>0</v>
      </c>
      <c r="D1769" s="677">
        <v>0</v>
      </c>
      <c r="E1769" s="677">
        <v>0</v>
      </c>
      <c r="F1769" s="677">
        <v>0</v>
      </c>
      <c r="G1769" s="677">
        <v>0</v>
      </c>
      <c r="H1769" s="677">
        <v>0</v>
      </c>
      <c r="I1769" s="677">
        <v>0</v>
      </c>
      <c r="J1769" s="677">
        <v>0</v>
      </c>
      <c r="K1769" s="677">
        <v>0</v>
      </c>
      <c r="L1769" s="677">
        <v>0</v>
      </c>
      <c r="M1769" s="677">
        <v>0</v>
      </c>
      <c r="N1769" s="678">
        <v>0</v>
      </c>
      <c r="O1769" s="657"/>
      <c r="P1769" s="658"/>
      <c r="Q1769" s="658"/>
      <c r="R1769" s="658"/>
      <c r="S1769" s="658"/>
      <c r="T1769" s="658"/>
      <c r="U1769" s="658"/>
      <c r="V1769" s="658"/>
      <c r="W1769" s="658"/>
      <c r="X1769" s="658"/>
      <c r="Y1769" s="658"/>
      <c r="Z1769" s="659"/>
      <c r="AA1769" s="679">
        <v>0</v>
      </c>
      <c r="AB1769" s="677">
        <v>0</v>
      </c>
      <c r="AC1769" s="677">
        <v>0</v>
      </c>
      <c r="AD1769" s="658">
        <v>0</v>
      </c>
      <c r="AE1769" s="658">
        <v>0</v>
      </c>
      <c r="AF1769" s="658"/>
      <c r="AG1769" s="658"/>
      <c r="AH1769" s="658"/>
      <c r="AI1769" s="658"/>
      <c r="AJ1769" s="658"/>
      <c r="AK1769" s="658"/>
      <c r="AL1769" s="658">
        <v>0</v>
      </c>
      <c r="AM1769" s="658">
        <v>0</v>
      </c>
      <c r="AN1769" s="658">
        <v>0</v>
      </c>
      <c r="AO1769" s="658">
        <v>0</v>
      </c>
      <c r="AP1769" s="658">
        <v>0</v>
      </c>
      <c r="AQ1769" s="658">
        <v>0</v>
      </c>
      <c r="AR1769" s="658">
        <v>0</v>
      </c>
      <c r="AS1769" s="658">
        <v>0</v>
      </c>
      <c r="AT1769" s="658">
        <v>0</v>
      </c>
      <c r="AU1769" s="658">
        <v>0</v>
      </c>
      <c r="AV1769" s="676"/>
      <c r="AW1769" s="677">
        <v>0</v>
      </c>
      <c r="AX1769" s="677"/>
      <c r="AY1769" s="677"/>
      <c r="AZ1769" s="677"/>
      <c r="BA1769" s="677"/>
      <c r="BB1769" s="677"/>
      <c r="BC1769" s="677"/>
      <c r="BD1769" s="677"/>
      <c r="BE1769" s="678">
        <v>0</v>
      </c>
      <c r="BF1769" s="417"/>
      <c r="BG1769" s="408"/>
      <c r="BH1769" s="408"/>
      <c r="BI1769" s="408"/>
      <c r="BJ1769" s="408"/>
      <c r="BK1769" s="408"/>
    </row>
    <row r="1770" spans="1:63" s="390" customFormat="1" ht="12.75">
      <c r="A1770" s="410"/>
      <c r="B1770" s="360" t="s">
        <v>375</v>
      </c>
      <c r="C1770" s="676">
        <v>0</v>
      </c>
      <c r="D1770" s="677">
        <v>0</v>
      </c>
      <c r="E1770" s="677">
        <v>0</v>
      </c>
      <c r="F1770" s="677">
        <v>0</v>
      </c>
      <c r="G1770" s="677">
        <v>0</v>
      </c>
      <c r="H1770" s="677">
        <v>0</v>
      </c>
      <c r="I1770" s="677">
        <v>0</v>
      </c>
      <c r="J1770" s="677">
        <v>0</v>
      </c>
      <c r="K1770" s="677">
        <v>0</v>
      </c>
      <c r="L1770" s="677">
        <v>0</v>
      </c>
      <c r="M1770" s="677">
        <v>0</v>
      </c>
      <c r="N1770" s="678">
        <v>0</v>
      </c>
      <c r="O1770" s="657"/>
      <c r="P1770" s="658"/>
      <c r="Q1770" s="658"/>
      <c r="R1770" s="658"/>
      <c r="S1770" s="658"/>
      <c r="T1770" s="658"/>
      <c r="U1770" s="658"/>
      <c r="V1770" s="658"/>
      <c r="W1770" s="658"/>
      <c r="X1770" s="658"/>
      <c r="Y1770" s="658"/>
      <c r="Z1770" s="659"/>
      <c r="AA1770" s="679">
        <v>0</v>
      </c>
      <c r="AB1770" s="677">
        <v>0</v>
      </c>
      <c r="AC1770" s="677">
        <v>0</v>
      </c>
      <c r="AD1770" s="658">
        <v>0</v>
      </c>
      <c r="AE1770" s="658">
        <v>0</v>
      </c>
      <c r="AF1770" s="658"/>
      <c r="AG1770" s="658"/>
      <c r="AH1770" s="658"/>
      <c r="AI1770" s="658"/>
      <c r="AJ1770" s="658"/>
      <c r="AK1770" s="658"/>
      <c r="AL1770" s="658">
        <v>0</v>
      </c>
      <c r="AM1770" s="658">
        <v>0</v>
      </c>
      <c r="AN1770" s="658">
        <v>0</v>
      </c>
      <c r="AO1770" s="658">
        <v>0</v>
      </c>
      <c r="AP1770" s="658">
        <v>0</v>
      </c>
      <c r="AQ1770" s="658">
        <v>0</v>
      </c>
      <c r="AR1770" s="658">
        <v>0</v>
      </c>
      <c r="AS1770" s="658">
        <v>0</v>
      </c>
      <c r="AT1770" s="658">
        <v>0</v>
      </c>
      <c r="AU1770" s="658">
        <v>0</v>
      </c>
      <c r="AV1770" s="676"/>
      <c r="AW1770" s="677">
        <v>0</v>
      </c>
      <c r="AX1770" s="677"/>
      <c r="AY1770" s="677"/>
      <c r="AZ1770" s="677"/>
      <c r="BA1770" s="677"/>
      <c r="BB1770" s="677"/>
      <c r="BC1770" s="677"/>
      <c r="BD1770" s="677"/>
      <c r="BE1770" s="678">
        <v>0</v>
      </c>
      <c r="BF1770" s="417"/>
      <c r="BG1770" s="408"/>
      <c r="BH1770" s="408"/>
      <c r="BI1770" s="408"/>
      <c r="BJ1770" s="408"/>
      <c r="BK1770" s="408"/>
    </row>
    <row r="1771" spans="1:63" s="390" customFormat="1" ht="12.75">
      <c r="A1771" s="410"/>
      <c r="B1771" s="360" t="s">
        <v>376</v>
      </c>
      <c r="C1771" s="676">
        <v>0</v>
      </c>
      <c r="D1771" s="677">
        <v>0</v>
      </c>
      <c r="E1771" s="677">
        <v>0</v>
      </c>
      <c r="F1771" s="677">
        <v>0.82000000000000006</v>
      </c>
      <c r="G1771" s="677">
        <v>0</v>
      </c>
      <c r="H1771" s="677">
        <v>0</v>
      </c>
      <c r="I1771" s="677">
        <v>0</v>
      </c>
      <c r="J1771" s="677">
        <v>0</v>
      </c>
      <c r="K1771" s="677">
        <v>0</v>
      </c>
      <c r="L1771" s="677">
        <v>0</v>
      </c>
      <c r="M1771" s="677">
        <v>0</v>
      </c>
      <c r="N1771" s="678">
        <v>0.82000000000000006</v>
      </c>
      <c r="O1771" s="657"/>
      <c r="P1771" s="658"/>
      <c r="Q1771" s="658"/>
      <c r="R1771" s="658"/>
      <c r="S1771" s="658"/>
      <c r="T1771" s="658"/>
      <c r="U1771" s="658"/>
      <c r="V1771" s="658"/>
      <c r="W1771" s="658"/>
      <c r="X1771" s="658"/>
      <c r="Y1771" s="658"/>
      <c r="Z1771" s="659"/>
      <c r="AA1771" s="679">
        <v>6.2037063281706901</v>
      </c>
      <c r="AB1771" s="677">
        <v>0</v>
      </c>
      <c r="AC1771" s="677">
        <v>0</v>
      </c>
      <c r="AD1771" s="658">
        <v>0</v>
      </c>
      <c r="AE1771" s="658">
        <v>0.82000000000000006</v>
      </c>
      <c r="AF1771" s="658"/>
      <c r="AG1771" s="658"/>
      <c r="AH1771" s="658"/>
      <c r="AI1771" s="658"/>
      <c r="AJ1771" s="658"/>
      <c r="AK1771" s="658"/>
      <c r="AL1771" s="658">
        <v>0</v>
      </c>
      <c r="AM1771" s="658">
        <v>0.82000000000000006</v>
      </c>
      <c r="AN1771" s="658">
        <v>0</v>
      </c>
      <c r="AO1771" s="658">
        <v>0</v>
      </c>
      <c r="AP1771" s="658">
        <v>0</v>
      </c>
      <c r="AQ1771" s="658">
        <v>0</v>
      </c>
      <c r="AR1771" s="658">
        <v>0</v>
      </c>
      <c r="AS1771" s="658">
        <v>0</v>
      </c>
      <c r="AT1771" s="658">
        <v>0</v>
      </c>
      <c r="AU1771" s="658">
        <v>0.82000000000000006</v>
      </c>
      <c r="AV1771" s="676"/>
      <c r="AW1771" s="677">
        <v>6.2037063281706901</v>
      </c>
      <c r="AX1771" s="677"/>
      <c r="AY1771" s="677"/>
      <c r="AZ1771" s="677"/>
      <c r="BA1771" s="677">
        <v>6.2037063281706901</v>
      </c>
      <c r="BB1771" s="677"/>
      <c r="BC1771" s="677"/>
      <c r="BD1771" s="677"/>
      <c r="BE1771" s="678">
        <v>6.2037063281706901</v>
      </c>
      <c r="BF1771" s="417"/>
      <c r="BG1771" s="408"/>
      <c r="BH1771" s="408"/>
      <c r="BI1771" s="408"/>
      <c r="BJ1771" s="408"/>
      <c r="BK1771" s="408"/>
    </row>
    <row r="1772" spans="1:63" s="390" customFormat="1" ht="12.75">
      <c r="A1772" s="410"/>
      <c r="B1772" s="360" t="s">
        <v>377</v>
      </c>
      <c r="C1772" s="676">
        <v>0</v>
      </c>
      <c r="D1772" s="677">
        <v>0</v>
      </c>
      <c r="E1772" s="677">
        <v>0</v>
      </c>
      <c r="F1772" s="677">
        <v>0</v>
      </c>
      <c r="G1772" s="677">
        <v>0</v>
      </c>
      <c r="H1772" s="677">
        <v>0</v>
      </c>
      <c r="I1772" s="677">
        <v>0</v>
      </c>
      <c r="J1772" s="677">
        <v>0</v>
      </c>
      <c r="K1772" s="677">
        <v>0</v>
      </c>
      <c r="L1772" s="677">
        <v>0</v>
      </c>
      <c r="M1772" s="677">
        <v>0</v>
      </c>
      <c r="N1772" s="678">
        <v>0</v>
      </c>
      <c r="O1772" s="657"/>
      <c r="P1772" s="658"/>
      <c r="Q1772" s="658"/>
      <c r="R1772" s="658"/>
      <c r="S1772" s="658"/>
      <c r="T1772" s="658"/>
      <c r="U1772" s="658"/>
      <c r="V1772" s="658"/>
      <c r="W1772" s="658"/>
      <c r="X1772" s="658"/>
      <c r="Y1772" s="658"/>
      <c r="Z1772" s="659"/>
      <c r="AA1772" s="679">
        <v>0</v>
      </c>
      <c r="AB1772" s="677">
        <v>0</v>
      </c>
      <c r="AC1772" s="677">
        <v>0</v>
      </c>
      <c r="AD1772" s="658">
        <v>0</v>
      </c>
      <c r="AE1772" s="658">
        <v>0</v>
      </c>
      <c r="AF1772" s="658"/>
      <c r="AG1772" s="658"/>
      <c r="AH1772" s="658"/>
      <c r="AI1772" s="658"/>
      <c r="AJ1772" s="658"/>
      <c r="AK1772" s="658"/>
      <c r="AL1772" s="658">
        <v>0</v>
      </c>
      <c r="AM1772" s="658">
        <v>0</v>
      </c>
      <c r="AN1772" s="658">
        <v>0</v>
      </c>
      <c r="AO1772" s="658">
        <v>0</v>
      </c>
      <c r="AP1772" s="658">
        <v>0</v>
      </c>
      <c r="AQ1772" s="658">
        <v>0</v>
      </c>
      <c r="AR1772" s="658">
        <v>0</v>
      </c>
      <c r="AS1772" s="658">
        <v>0</v>
      </c>
      <c r="AT1772" s="658">
        <v>0</v>
      </c>
      <c r="AU1772" s="658">
        <v>0</v>
      </c>
      <c r="AV1772" s="676"/>
      <c r="AW1772" s="677">
        <v>0</v>
      </c>
      <c r="AX1772" s="677"/>
      <c r="AY1772" s="677"/>
      <c r="AZ1772" s="677"/>
      <c r="BA1772" s="677"/>
      <c r="BB1772" s="677"/>
      <c r="BC1772" s="677"/>
      <c r="BD1772" s="677"/>
      <c r="BE1772" s="678">
        <v>0</v>
      </c>
      <c r="BF1772" s="417"/>
      <c r="BG1772" s="408"/>
      <c r="BH1772" s="408"/>
      <c r="BI1772" s="408"/>
      <c r="BJ1772" s="408"/>
      <c r="BK1772" s="408"/>
    </row>
    <row r="1773" spans="1:63" s="390" customFormat="1" ht="12.75">
      <c r="A1773" s="410"/>
      <c r="B1773" s="360" t="s">
        <v>67</v>
      </c>
      <c r="C1773" s="676">
        <v>0</v>
      </c>
      <c r="D1773" s="677">
        <v>0</v>
      </c>
      <c r="E1773" s="677">
        <v>0</v>
      </c>
      <c r="F1773" s="677">
        <v>0</v>
      </c>
      <c r="G1773" s="677">
        <v>0</v>
      </c>
      <c r="H1773" s="677">
        <v>0</v>
      </c>
      <c r="I1773" s="677">
        <v>0</v>
      </c>
      <c r="J1773" s="677">
        <v>0</v>
      </c>
      <c r="K1773" s="677">
        <v>0</v>
      </c>
      <c r="L1773" s="677">
        <v>0</v>
      </c>
      <c r="M1773" s="677">
        <v>0</v>
      </c>
      <c r="N1773" s="678">
        <v>0</v>
      </c>
      <c r="O1773" s="657"/>
      <c r="P1773" s="658"/>
      <c r="Q1773" s="658"/>
      <c r="R1773" s="658"/>
      <c r="S1773" s="658"/>
      <c r="T1773" s="658"/>
      <c r="U1773" s="658"/>
      <c r="V1773" s="658"/>
      <c r="W1773" s="658"/>
      <c r="X1773" s="658"/>
      <c r="Y1773" s="658"/>
      <c r="Z1773" s="659"/>
      <c r="AA1773" s="679">
        <v>0</v>
      </c>
      <c r="AB1773" s="677">
        <v>0</v>
      </c>
      <c r="AC1773" s="677">
        <v>0</v>
      </c>
      <c r="AD1773" s="658">
        <v>0</v>
      </c>
      <c r="AE1773" s="658">
        <v>0</v>
      </c>
      <c r="AF1773" s="658"/>
      <c r="AG1773" s="658"/>
      <c r="AH1773" s="658"/>
      <c r="AI1773" s="658"/>
      <c r="AJ1773" s="658"/>
      <c r="AK1773" s="658"/>
      <c r="AL1773" s="658">
        <v>0</v>
      </c>
      <c r="AM1773" s="658">
        <v>0</v>
      </c>
      <c r="AN1773" s="658">
        <v>0</v>
      </c>
      <c r="AO1773" s="658">
        <v>0</v>
      </c>
      <c r="AP1773" s="658">
        <v>0</v>
      </c>
      <c r="AQ1773" s="658">
        <v>0</v>
      </c>
      <c r="AR1773" s="658">
        <v>0</v>
      </c>
      <c r="AS1773" s="658">
        <v>0</v>
      </c>
      <c r="AT1773" s="658">
        <v>0</v>
      </c>
      <c r="AU1773" s="658">
        <v>0</v>
      </c>
      <c r="AV1773" s="657"/>
      <c r="AW1773" s="677">
        <v>0</v>
      </c>
      <c r="AX1773" s="658"/>
      <c r="AY1773" s="658"/>
      <c r="AZ1773" s="658"/>
      <c r="BA1773" s="658"/>
      <c r="BB1773" s="658"/>
      <c r="BC1773" s="658"/>
      <c r="BD1773" s="658"/>
      <c r="BE1773" s="678">
        <v>0</v>
      </c>
      <c r="BF1773" s="417"/>
      <c r="BG1773" s="408"/>
      <c r="BH1773" s="408"/>
      <c r="BI1773" s="408"/>
      <c r="BJ1773" s="408"/>
      <c r="BK1773" s="408"/>
    </row>
    <row r="1774" spans="1:63" s="416" customFormat="1" ht="12.75">
      <c r="A1774" s="411">
        <v>73</v>
      </c>
      <c r="B1774" s="413" t="s">
        <v>155</v>
      </c>
      <c r="C1774" s="657">
        <v>0</v>
      </c>
      <c r="D1774" s="658">
        <v>0</v>
      </c>
      <c r="E1774" s="658">
        <v>14.64</v>
      </c>
      <c r="F1774" s="658">
        <v>0</v>
      </c>
      <c r="G1774" s="658">
        <v>0</v>
      </c>
      <c r="H1774" s="658">
        <v>0</v>
      </c>
      <c r="I1774" s="658">
        <v>0</v>
      </c>
      <c r="J1774" s="658">
        <v>0</v>
      </c>
      <c r="K1774" s="658">
        <v>0</v>
      </c>
      <c r="L1774" s="658">
        <v>0</v>
      </c>
      <c r="M1774" s="658">
        <v>14.64</v>
      </c>
      <c r="N1774" s="659">
        <v>0</v>
      </c>
      <c r="O1774" s="689">
        <v>0</v>
      </c>
      <c r="P1774" s="690">
        <v>0</v>
      </c>
      <c r="Q1774" s="690">
        <v>0</v>
      </c>
      <c r="R1774" s="690">
        <v>0</v>
      </c>
      <c r="S1774" s="690">
        <v>0</v>
      </c>
      <c r="T1774" s="690">
        <v>0</v>
      </c>
      <c r="U1774" s="690">
        <v>0</v>
      </c>
      <c r="V1774" s="690">
        <v>0</v>
      </c>
      <c r="W1774" s="690">
        <v>0</v>
      </c>
      <c r="X1774" s="690">
        <v>0</v>
      </c>
      <c r="Y1774" s="690">
        <v>0</v>
      </c>
      <c r="Z1774" s="691">
        <v>0</v>
      </c>
      <c r="AA1774" s="674">
        <v>25.821964559999998</v>
      </c>
      <c r="AB1774" s="677">
        <v>0</v>
      </c>
      <c r="AC1774" s="677">
        <v>0</v>
      </c>
      <c r="AD1774" s="690">
        <v>14.64</v>
      </c>
      <c r="AE1774" s="690">
        <v>0</v>
      </c>
      <c r="AF1774" s="690"/>
      <c r="AG1774" s="690"/>
      <c r="AH1774" s="690"/>
      <c r="AI1774" s="690"/>
      <c r="AJ1774" s="690"/>
      <c r="AK1774" s="690"/>
      <c r="AL1774" s="690">
        <v>14.64</v>
      </c>
      <c r="AM1774" s="690">
        <v>0</v>
      </c>
      <c r="AN1774" s="690">
        <v>0</v>
      </c>
      <c r="AO1774" s="690">
        <v>0</v>
      </c>
      <c r="AP1774" s="690">
        <v>0</v>
      </c>
      <c r="AQ1774" s="690">
        <v>0</v>
      </c>
      <c r="AR1774" s="690">
        <v>0</v>
      </c>
      <c r="AS1774" s="690">
        <v>0</v>
      </c>
      <c r="AT1774" s="690">
        <v>14.64</v>
      </c>
      <c r="AU1774" s="690">
        <v>0</v>
      </c>
      <c r="AV1774" s="657">
        <v>0</v>
      </c>
      <c r="AW1774" s="658">
        <v>25.821964559999998</v>
      </c>
      <c r="AX1774" s="658">
        <v>0</v>
      </c>
      <c r="AY1774" s="658">
        <v>0</v>
      </c>
      <c r="AZ1774" s="658">
        <v>0</v>
      </c>
      <c r="BA1774" s="658">
        <v>25.821964559999998</v>
      </c>
      <c r="BB1774" s="658">
        <v>0</v>
      </c>
      <c r="BC1774" s="658">
        <v>0</v>
      </c>
      <c r="BD1774" s="658">
        <v>0</v>
      </c>
      <c r="BE1774" s="673">
        <v>25.821964559999998</v>
      </c>
      <c r="BF1774" s="417"/>
    </row>
    <row r="1775" spans="1:63" s="390" customFormat="1" ht="12.75">
      <c r="A1775" s="410"/>
      <c r="B1775" s="360" t="s">
        <v>361</v>
      </c>
      <c r="C1775" s="676">
        <v>0</v>
      </c>
      <c r="D1775" s="677">
        <v>0</v>
      </c>
      <c r="E1775" s="677">
        <v>14.64</v>
      </c>
      <c r="F1775" s="677">
        <v>0</v>
      </c>
      <c r="G1775" s="677">
        <v>0</v>
      </c>
      <c r="H1775" s="677">
        <v>0</v>
      </c>
      <c r="I1775" s="677">
        <v>0</v>
      </c>
      <c r="J1775" s="677">
        <v>0</v>
      </c>
      <c r="K1775" s="677">
        <v>0</v>
      </c>
      <c r="L1775" s="677">
        <v>0</v>
      </c>
      <c r="M1775" s="677">
        <v>14.64</v>
      </c>
      <c r="N1775" s="678">
        <v>0</v>
      </c>
      <c r="O1775" s="657">
        <v>0</v>
      </c>
      <c r="P1775" s="658">
        <v>0</v>
      </c>
      <c r="Q1775" s="658">
        <v>0</v>
      </c>
      <c r="R1775" s="658">
        <v>0</v>
      </c>
      <c r="S1775" s="658">
        <v>0</v>
      </c>
      <c r="T1775" s="658">
        <v>0</v>
      </c>
      <c r="U1775" s="658">
        <v>0</v>
      </c>
      <c r="V1775" s="658">
        <v>0</v>
      </c>
      <c r="W1775" s="658">
        <v>0</v>
      </c>
      <c r="X1775" s="658">
        <v>0</v>
      </c>
      <c r="Y1775" s="658">
        <v>0</v>
      </c>
      <c r="Z1775" s="659">
        <v>0</v>
      </c>
      <c r="AA1775" s="679">
        <v>25.821964559999998</v>
      </c>
      <c r="AB1775" s="677">
        <v>0</v>
      </c>
      <c r="AC1775" s="677">
        <v>0</v>
      </c>
      <c r="AD1775" s="658">
        <v>14.64</v>
      </c>
      <c r="AE1775" s="658">
        <v>0</v>
      </c>
      <c r="AF1775" s="658"/>
      <c r="AG1775" s="658"/>
      <c r="AH1775" s="658"/>
      <c r="AI1775" s="658"/>
      <c r="AJ1775" s="658"/>
      <c r="AK1775" s="658"/>
      <c r="AL1775" s="658">
        <v>14.64</v>
      </c>
      <c r="AM1775" s="658">
        <v>0</v>
      </c>
      <c r="AN1775" s="658">
        <v>0</v>
      </c>
      <c r="AO1775" s="658">
        <v>0</v>
      </c>
      <c r="AP1775" s="658">
        <v>0</v>
      </c>
      <c r="AQ1775" s="658">
        <v>0</v>
      </c>
      <c r="AR1775" s="658">
        <v>0</v>
      </c>
      <c r="AS1775" s="658">
        <v>0</v>
      </c>
      <c r="AT1775" s="658">
        <v>14.64</v>
      </c>
      <c r="AU1775" s="658">
        <v>0</v>
      </c>
      <c r="AV1775" s="676">
        <v>0</v>
      </c>
      <c r="AW1775" s="677">
        <v>25.821964559999998</v>
      </c>
      <c r="AX1775" s="677">
        <v>0</v>
      </c>
      <c r="AY1775" s="677">
        <v>0</v>
      </c>
      <c r="AZ1775" s="677">
        <v>0</v>
      </c>
      <c r="BA1775" s="677">
        <v>25.821964559999998</v>
      </c>
      <c r="BB1775" s="677">
        <v>0</v>
      </c>
      <c r="BC1775" s="677">
        <v>0</v>
      </c>
      <c r="BD1775" s="677">
        <v>0</v>
      </c>
      <c r="BE1775" s="678">
        <v>25.821964559999998</v>
      </c>
      <c r="BF1775" s="417"/>
      <c r="BG1775" s="408"/>
      <c r="BH1775" s="408"/>
      <c r="BI1775" s="408"/>
      <c r="BJ1775" s="408"/>
      <c r="BK1775" s="408"/>
    </row>
    <row r="1776" spans="1:63" s="390" customFormat="1" ht="12.75">
      <c r="A1776" s="410"/>
      <c r="B1776" s="360" t="s">
        <v>362</v>
      </c>
      <c r="C1776" s="676">
        <v>0</v>
      </c>
      <c r="D1776" s="677">
        <v>0</v>
      </c>
      <c r="E1776" s="677">
        <v>14.64</v>
      </c>
      <c r="F1776" s="677">
        <v>0</v>
      </c>
      <c r="G1776" s="677">
        <v>0</v>
      </c>
      <c r="H1776" s="677">
        <v>0</v>
      </c>
      <c r="I1776" s="677">
        <v>0</v>
      </c>
      <c r="J1776" s="677">
        <v>0</v>
      </c>
      <c r="K1776" s="677">
        <v>0</v>
      </c>
      <c r="L1776" s="677">
        <v>0</v>
      </c>
      <c r="M1776" s="677">
        <v>14.64</v>
      </c>
      <c r="N1776" s="678">
        <v>0</v>
      </c>
      <c r="O1776" s="657">
        <v>0</v>
      </c>
      <c r="P1776" s="658">
        <v>0</v>
      </c>
      <c r="Q1776" s="658">
        <v>0</v>
      </c>
      <c r="R1776" s="658">
        <v>0</v>
      </c>
      <c r="S1776" s="658">
        <v>0</v>
      </c>
      <c r="T1776" s="658">
        <v>0</v>
      </c>
      <c r="U1776" s="658">
        <v>0</v>
      </c>
      <c r="V1776" s="658">
        <v>0</v>
      </c>
      <c r="W1776" s="658">
        <v>0</v>
      </c>
      <c r="X1776" s="658">
        <v>0</v>
      </c>
      <c r="Y1776" s="658">
        <v>0</v>
      </c>
      <c r="Z1776" s="659">
        <v>0</v>
      </c>
      <c r="AA1776" s="679">
        <v>25.821964559999998</v>
      </c>
      <c r="AB1776" s="677">
        <v>0</v>
      </c>
      <c r="AC1776" s="677">
        <v>0</v>
      </c>
      <c r="AD1776" s="658">
        <v>14.64</v>
      </c>
      <c r="AE1776" s="658">
        <v>0</v>
      </c>
      <c r="AF1776" s="658"/>
      <c r="AG1776" s="658"/>
      <c r="AH1776" s="658"/>
      <c r="AI1776" s="658"/>
      <c r="AJ1776" s="658"/>
      <c r="AK1776" s="658"/>
      <c r="AL1776" s="658">
        <v>14.64</v>
      </c>
      <c r="AM1776" s="658">
        <v>0</v>
      </c>
      <c r="AN1776" s="658">
        <v>0</v>
      </c>
      <c r="AO1776" s="658">
        <v>0</v>
      </c>
      <c r="AP1776" s="658">
        <v>0</v>
      </c>
      <c r="AQ1776" s="658">
        <v>0</v>
      </c>
      <c r="AR1776" s="658">
        <v>0</v>
      </c>
      <c r="AS1776" s="658">
        <v>0</v>
      </c>
      <c r="AT1776" s="658">
        <v>14.64</v>
      </c>
      <c r="AU1776" s="658">
        <v>0</v>
      </c>
      <c r="AV1776" s="676">
        <v>0</v>
      </c>
      <c r="AW1776" s="677">
        <v>25.821964559999998</v>
      </c>
      <c r="AX1776" s="677">
        <v>0</v>
      </c>
      <c r="AY1776" s="677">
        <v>0</v>
      </c>
      <c r="AZ1776" s="677">
        <v>0</v>
      </c>
      <c r="BA1776" s="677">
        <v>25.821964559999998</v>
      </c>
      <c r="BB1776" s="677">
        <v>0</v>
      </c>
      <c r="BC1776" s="677">
        <v>0</v>
      </c>
      <c r="BD1776" s="677">
        <v>0</v>
      </c>
      <c r="BE1776" s="678">
        <v>25.821964559999998</v>
      </c>
      <c r="BF1776" s="417"/>
      <c r="BG1776" s="408"/>
      <c r="BH1776" s="408"/>
      <c r="BI1776" s="408"/>
      <c r="BJ1776" s="408"/>
      <c r="BK1776" s="408"/>
    </row>
    <row r="1777" spans="1:63" s="412" customFormat="1" ht="12.75">
      <c r="A1777" s="410"/>
      <c r="B1777" s="360" t="s">
        <v>363</v>
      </c>
      <c r="C1777" s="676">
        <v>0</v>
      </c>
      <c r="D1777" s="677">
        <v>0</v>
      </c>
      <c r="E1777" s="677">
        <v>13.091000000000001</v>
      </c>
      <c r="F1777" s="677">
        <v>0</v>
      </c>
      <c r="G1777" s="677">
        <v>0</v>
      </c>
      <c r="H1777" s="677">
        <v>0</v>
      </c>
      <c r="I1777" s="677">
        <v>0</v>
      </c>
      <c r="J1777" s="677">
        <v>0</v>
      </c>
      <c r="K1777" s="677">
        <v>0</v>
      </c>
      <c r="L1777" s="677">
        <v>0</v>
      </c>
      <c r="M1777" s="677">
        <v>13.091000000000001</v>
      </c>
      <c r="N1777" s="678">
        <v>0</v>
      </c>
      <c r="O1777" s="657">
        <v>0</v>
      </c>
      <c r="P1777" s="658">
        <v>0</v>
      </c>
      <c r="Q1777" s="658">
        <v>0</v>
      </c>
      <c r="R1777" s="658">
        <v>0</v>
      </c>
      <c r="S1777" s="658">
        <v>0</v>
      </c>
      <c r="T1777" s="658">
        <v>0</v>
      </c>
      <c r="U1777" s="658">
        <v>0</v>
      </c>
      <c r="V1777" s="658">
        <v>0</v>
      </c>
      <c r="W1777" s="658">
        <v>0</v>
      </c>
      <c r="X1777" s="658">
        <v>0</v>
      </c>
      <c r="Y1777" s="658">
        <v>0</v>
      </c>
      <c r="Z1777" s="659">
        <v>0</v>
      </c>
      <c r="AA1777" s="679">
        <v>14.794024709999999</v>
      </c>
      <c r="AB1777" s="677">
        <v>0</v>
      </c>
      <c r="AC1777" s="677">
        <v>0</v>
      </c>
      <c r="AD1777" s="658">
        <v>13.091000000000001</v>
      </c>
      <c r="AE1777" s="658">
        <v>0</v>
      </c>
      <c r="AF1777" s="658"/>
      <c r="AG1777" s="658"/>
      <c r="AH1777" s="658"/>
      <c r="AI1777" s="658"/>
      <c r="AJ1777" s="658"/>
      <c r="AK1777" s="658"/>
      <c r="AL1777" s="658">
        <v>13.091000000000001</v>
      </c>
      <c r="AM1777" s="658">
        <v>0</v>
      </c>
      <c r="AN1777" s="658">
        <v>0</v>
      </c>
      <c r="AO1777" s="658">
        <v>0</v>
      </c>
      <c r="AP1777" s="658">
        <v>0</v>
      </c>
      <c r="AQ1777" s="658">
        <v>0</v>
      </c>
      <c r="AR1777" s="658">
        <v>0</v>
      </c>
      <c r="AS1777" s="658">
        <v>0</v>
      </c>
      <c r="AT1777" s="658">
        <v>13.091000000000001</v>
      </c>
      <c r="AU1777" s="658">
        <v>0</v>
      </c>
      <c r="AV1777" s="676">
        <v>0</v>
      </c>
      <c r="AW1777" s="677">
        <v>14.794024709999999</v>
      </c>
      <c r="AX1777" s="677">
        <v>0</v>
      </c>
      <c r="AY1777" s="677">
        <v>0</v>
      </c>
      <c r="AZ1777" s="677">
        <v>0</v>
      </c>
      <c r="BA1777" s="677">
        <v>14.794024709999999</v>
      </c>
      <c r="BB1777" s="677">
        <v>0</v>
      </c>
      <c r="BC1777" s="677">
        <v>0</v>
      </c>
      <c r="BD1777" s="677">
        <v>0</v>
      </c>
      <c r="BE1777" s="678">
        <v>14.794024709999999</v>
      </c>
      <c r="BF1777" s="417"/>
      <c r="BG1777" s="408"/>
      <c r="BH1777" s="408"/>
      <c r="BI1777" s="408"/>
      <c r="BJ1777" s="408"/>
      <c r="BK1777" s="408"/>
    </row>
    <row r="1778" spans="1:63" s="390" customFormat="1" ht="12.75">
      <c r="A1778" s="410"/>
      <c r="B1778" s="360" t="s">
        <v>364</v>
      </c>
      <c r="C1778" s="676">
        <v>0</v>
      </c>
      <c r="D1778" s="677">
        <v>0</v>
      </c>
      <c r="E1778" s="677">
        <v>0</v>
      </c>
      <c r="F1778" s="677">
        <v>0</v>
      </c>
      <c r="G1778" s="677">
        <v>0</v>
      </c>
      <c r="H1778" s="677">
        <v>0</v>
      </c>
      <c r="I1778" s="677">
        <v>0</v>
      </c>
      <c r="J1778" s="677">
        <v>0</v>
      </c>
      <c r="K1778" s="677">
        <v>0</v>
      </c>
      <c r="L1778" s="677">
        <v>0</v>
      </c>
      <c r="M1778" s="677">
        <v>0</v>
      </c>
      <c r="N1778" s="678">
        <v>0</v>
      </c>
      <c r="O1778" s="657"/>
      <c r="P1778" s="658"/>
      <c r="Q1778" s="658"/>
      <c r="R1778" s="658"/>
      <c r="S1778" s="658"/>
      <c r="T1778" s="658"/>
      <c r="U1778" s="658"/>
      <c r="V1778" s="658"/>
      <c r="W1778" s="658"/>
      <c r="X1778" s="658"/>
      <c r="Y1778" s="658"/>
      <c r="Z1778" s="659"/>
      <c r="AA1778" s="679">
        <v>0</v>
      </c>
      <c r="AB1778" s="677">
        <v>0</v>
      </c>
      <c r="AC1778" s="677">
        <v>0</v>
      </c>
      <c r="AD1778" s="658">
        <v>0</v>
      </c>
      <c r="AE1778" s="658">
        <v>0</v>
      </c>
      <c r="AF1778" s="658"/>
      <c r="AG1778" s="658"/>
      <c r="AH1778" s="658"/>
      <c r="AI1778" s="658"/>
      <c r="AJ1778" s="658"/>
      <c r="AK1778" s="658"/>
      <c r="AL1778" s="658">
        <v>0</v>
      </c>
      <c r="AM1778" s="658">
        <v>0</v>
      </c>
      <c r="AN1778" s="658">
        <v>0</v>
      </c>
      <c r="AO1778" s="658">
        <v>0</v>
      </c>
      <c r="AP1778" s="658">
        <v>0</v>
      </c>
      <c r="AQ1778" s="658">
        <v>0</v>
      </c>
      <c r="AR1778" s="658">
        <v>0</v>
      </c>
      <c r="AS1778" s="658">
        <v>0</v>
      </c>
      <c r="AT1778" s="658">
        <v>0</v>
      </c>
      <c r="AU1778" s="658">
        <v>0</v>
      </c>
      <c r="AV1778" s="676"/>
      <c r="AW1778" s="677">
        <v>0</v>
      </c>
      <c r="AX1778" s="677"/>
      <c r="AY1778" s="677"/>
      <c r="AZ1778" s="677"/>
      <c r="BA1778" s="677"/>
      <c r="BB1778" s="677"/>
      <c r="BC1778" s="677"/>
      <c r="BD1778" s="677"/>
      <c r="BE1778" s="678">
        <v>0</v>
      </c>
      <c r="BF1778" s="417"/>
      <c r="BG1778" s="408"/>
      <c r="BH1778" s="408"/>
      <c r="BI1778" s="408"/>
      <c r="BJ1778" s="408"/>
      <c r="BK1778" s="408"/>
    </row>
    <row r="1779" spans="1:63" s="390" customFormat="1" ht="12.75">
      <c r="A1779" s="410"/>
      <c r="B1779" s="360" t="s">
        <v>365</v>
      </c>
      <c r="C1779" s="676">
        <v>0</v>
      </c>
      <c r="D1779" s="677">
        <v>0</v>
      </c>
      <c r="E1779" s="677">
        <v>0</v>
      </c>
      <c r="F1779" s="677">
        <v>0</v>
      </c>
      <c r="G1779" s="677">
        <v>0</v>
      </c>
      <c r="H1779" s="677">
        <v>0</v>
      </c>
      <c r="I1779" s="677">
        <v>0</v>
      </c>
      <c r="J1779" s="677">
        <v>0</v>
      </c>
      <c r="K1779" s="677">
        <v>0</v>
      </c>
      <c r="L1779" s="677">
        <v>0</v>
      </c>
      <c r="M1779" s="677">
        <v>0</v>
      </c>
      <c r="N1779" s="678">
        <v>0</v>
      </c>
      <c r="O1779" s="657"/>
      <c r="P1779" s="658"/>
      <c r="Q1779" s="658"/>
      <c r="R1779" s="658"/>
      <c r="S1779" s="658"/>
      <c r="T1779" s="658"/>
      <c r="U1779" s="658"/>
      <c r="V1779" s="658"/>
      <c r="W1779" s="658"/>
      <c r="X1779" s="658"/>
      <c r="Y1779" s="658"/>
      <c r="Z1779" s="659"/>
      <c r="AA1779" s="679">
        <v>0</v>
      </c>
      <c r="AB1779" s="677">
        <v>0</v>
      </c>
      <c r="AC1779" s="677">
        <v>0</v>
      </c>
      <c r="AD1779" s="658">
        <v>0</v>
      </c>
      <c r="AE1779" s="658">
        <v>0</v>
      </c>
      <c r="AF1779" s="658"/>
      <c r="AG1779" s="658"/>
      <c r="AH1779" s="658"/>
      <c r="AI1779" s="658"/>
      <c r="AJ1779" s="658"/>
      <c r="AK1779" s="658"/>
      <c r="AL1779" s="658">
        <v>0</v>
      </c>
      <c r="AM1779" s="658">
        <v>0</v>
      </c>
      <c r="AN1779" s="658">
        <v>0</v>
      </c>
      <c r="AO1779" s="658">
        <v>0</v>
      </c>
      <c r="AP1779" s="658">
        <v>0</v>
      </c>
      <c r="AQ1779" s="658">
        <v>0</v>
      </c>
      <c r="AR1779" s="658">
        <v>0</v>
      </c>
      <c r="AS1779" s="658">
        <v>0</v>
      </c>
      <c r="AT1779" s="658">
        <v>0</v>
      </c>
      <c r="AU1779" s="658">
        <v>0</v>
      </c>
      <c r="AV1779" s="676"/>
      <c r="AW1779" s="677">
        <v>0</v>
      </c>
      <c r="AX1779" s="677"/>
      <c r="AY1779" s="677"/>
      <c r="AZ1779" s="677"/>
      <c r="BA1779" s="677"/>
      <c r="BB1779" s="677"/>
      <c r="BC1779" s="677"/>
      <c r="BD1779" s="677"/>
      <c r="BE1779" s="678">
        <v>0</v>
      </c>
      <c r="BF1779" s="417"/>
      <c r="BG1779" s="408"/>
      <c r="BH1779" s="408"/>
      <c r="BI1779" s="408"/>
      <c r="BJ1779" s="408"/>
      <c r="BK1779" s="408"/>
    </row>
    <row r="1780" spans="1:63" s="390" customFormat="1" ht="12.75">
      <c r="A1780" s="410"/>
      <c r="B1780" s="360" t="s">
        <v>366</v>
      </c>
      <c r="C1780" s="676">
        <v>0</v>
      </c>
      <c r="D1780" s="677">
        <v>0</v>
      </c>
      <c r="E1780" s="677">
        <v>8.0690000000000008</v>
      </c>
      <c r="F1780" s="677">
        <v>0</v>
      </c>
      <c r="G1780" s="677">
        <v>0</v>
      </c>
      <c r="H1780" s="677">
        <v>0</v>
      </c>
      <c r="I1780" s="677">
        <v>0</v>
      </c>
      <c r="J1780" s="677">
        <v>0</v>
      </c>
      <c r="K1780" s="677">
        <v>0</v>
      </c>
      <c r="L1780" s="677">
        <v>0</v>
      </c>
      <c r="M1780" s="677">
        <v>8.0690000000000008</v>
      </c>
      <c r="N1780" s="678">
        <v>0</v>
      </c>
      <c r="O1780" s="657"/>
      <c r="P1780" s="658"/>
      <c r="Q1780" s="658"/>
      <c r="R1780" s="658"/>
      <c r="S1780" s="658"/>
      <c r="T1780" s="658"/>
      <c r="U1780" s="658"/>
      <c r="V1780" s="658"/>
      <c r="W1780" s="658"/>
      <c r="X1780" s="658"/>
      <c r="Y1780" s="658"/>
      <c r="Z1780" s="659"/>
      <c r="AA1780" s="679">
        <v>4.1486950499999997</v>
      </c>
      <c r="AB1780" s="677">
        <v>0</v>
      </c>
      <c r="AC1780" s="677">
        <v>0</v>
      </c>
      <c r="AD1780" s="658">
        <v>8.0690000000000008</v>
      </c>
      <c r="AE1780" s="658">
        <v>0</v>
      </c>
      <c r="AF1780" s="658"/>
      <c r="AG1780" s="658"/>
      <c r="AH1780" s="658"/>
      <c r="AI1780" s="658"/>
      <c r="AJ1780" s="658"/>
      <c r="AK1780" s="658"/>
      <c r="AL1780" s="658">
        <v>8.0690000000000008</v>
      </c>
      <c r="AM1780" s="658">
        <v>0</v>
      </c>
      <c r="AN1780" s="658">
        <v>0</v>
      </c>
      <c r="AO1780" s="658">
        <v>0</v>
      </c>
      <c r="AP1780" s="658">
        <v>0</v>
      </c>
      <c r="AQ1780" s="658">
        <v>0</v>
      </c>
      <c r="AR1780" s="658">
        <v>0</v>
      </c>
      <c r="AS1780" s="658">
        <v>0</v>
      </c>
      <c r="AT1780" s="658">
        <v>8.0690000000000008</v>
      </c>
      <c r="AU1780" s="658">
        <v>0</v>
      </c>
      <c r="AV1780" s="676"/>
      <c r="AW1780" s="677">
        <v>4.1486950499999997</v>
      </c>
      <c r="AX1780" s="677"/>
      <c r="AY1780" s="677"/>
      <c r="AZ1780" s="677"/>
      <c r="BA1780" s="677">
        <v>4.1486950499999997</v>
      </c>
      <c r="BB1780" s="677"/>
      <c r="BC1780" s="677"/>
      <c r="BD1780" s="677"/>
      <c r="BE1780" s="678">
        <v>4.1486950499999997</v>
      </c>
      <c r="BF1780" s="417"/>
      <c r="BG1780" s="408"/>
      <c r="BH1780" s="408"/>
      <c r="BI1780" s="408"/>
      <c r="BJ1780" s="408"/>
      <c r="BK1780" s="408"/>
    </row>
    <row r="1781" spans="1:63" s="390" customFormat="1" ht="12.75">
      <c r="A1781" s="410"/>
      <c r="B1781" s="360" t="s">
        <v>367</v>
      </c>
      <c r="C1781" s="676">
        <v>0</v>
      </c>
      <c r="D1781" s="677">
        <v>0</v>
      </c>
      <c r="E1781" s="677">
        <v>5.0220000000000002</v>
      </c>
      <c r="F1781" s="677">
        <v>0</v>
      </c>
      <c r="G1781" s="677">
        <v>0</v>
      </c>
      <c r="H1781" s="677">
        <v>0</v>
      </c>
      <c r="I1781" s="677">
        <v>0</v>
      </c>
      <c r="J1781" s="677">
        <v>0</v>
      </c>
      <c r="K1781" s="677">
        <v>0</v>
      </c>
      <c r="L1781" s="677">
        <v>0</v>
      </c>
      <c r="M1781" s="677">
        <v>5.0220000000000002</v>
      </c>
      <c r="N1781" s="678">
        <v>0</v>
      </c>
      <c r="O1781" s="657"/>
      <c r="P1781" s="658"/>
      <c r="Q1781" s="658"/>
      <c r="R1781" s="658"/>
      <c r="S1781" s="658"/>
      <c r="T1781" s="658"/>
      <c r="U1781" s="658"/>
      <c r="V1781" s="658"/>
      <c r="W1781" s="658"/>
      <c r="X1781" s="658"/>
      <c r="Y1781" s="658"/>
      <c r="Z1781" s="659"/>
      <c r="AA1781" s="679">
        <v>10.64532966</v>
      </c>
      <c r="AB1781" s="677">
        <v>0</v>
      </c>
      <c r="AC1781" s="677">
        <v>0</v>
      </c>
      <c r="AD1781" s="658">
        <v>5.0220000000000002</v>
      </c>
      <c r="AE1781" s="658">
        <v>0</v>
      </c>
      <c r="AF1781" s="658"/>
      <c r="AG1781" s="658"/>
      <c r="AH1781" s="658"/>
      <c r="AI1781" s="658"/>
      <c r="AJ1781" s="658"/>
      <c r="AK1781" s="658"/>
      <c r="AL1781" s="658">
        <v>5.0220000000000002</v>
      </c>
      <c r="AM1781" s="658">
        <v>0</v>
      </c>
      <c r="AN1781" s="658">
        <v>0</v>
      </c>
      <c r="AO1781" s="658">
        <v>0</v>
      </c>
      <c r="AP1781" s="658">
        <v>0</v>
      </c>
      <c r="AQ1781" s="658">
        <v>0</v>
      </c>
      <c r="AR1781" s="658">
        <v>0</v>
      </c>
      <c r="AS1781" s="658">
        <v>0</v>
      </c>
      <c r="AT1781" s="658">
        <v>5.0220000000000002</v>
      </c>
      <c r="AU1781" s="658">
        <v>0</v>
      </c>
      <c r="AV1781" s="676"/>
      <c r="AW1781" s="677">
        <v>10.64532966</v>
      </c>
      <c r="AX1781" s="677"/>
      <c r="AY1781" s="677"/>
      <c r="AZ1781" s="677"/>
      <c r="BA1781" s="677">
        <v>10.64532966</v>
      </c>
      <c r="BB1781" s="677"/>
      <c r="BC1781" s="677"/>
      <c r="BD1781" s="677"/>
      <c r="BE1781" s="678">
        <v>10.64532966</v>
      </c>
      <c r="BF1781" s="417"/>
      <c r="BG1781" s="408"/>
      <c r="BH1781" s="408"/>
      <c r="BI1781" s="408"/>
      <c r="BJ1781" s="408"/>
      <c r="BK1781" s="408"/>
    </row>
    <row r="1782" spans="1:63" s="412" customFormat="1" ht="12.75">
      <c r="A1782" s="410"/>
      <c r="B1782" s="360" t="s">
        <v>368</v>
      </c>
      <c r="C1782" s="676">
        <v>0</v>
      </c>
      <c r="D1782" s="677">
        <v>0</v>
      </c>
      <c r="E1782" s="677">
        <v>1.5490000000000002</v>
      </c>
      <c r="F1782" s="677">
        <v>0</v>
      </c>
      <c r="G1782" s="677">
        <v>0</v>
      </c>
      <c r="H1782" s="677">
        <v>0</v>
      </c>
      <c r="I1782" s="677">
        <v>0</v>
      </c>
      <c r="J1782" s="677">
        <v>0</v>
      </c>
      <c r="K1782" s="677">
        <v>0</v>
      </c>
      <c r="L1782" s="677">
        <v>0</v>
      </c>
      <c r="M1782" s="677">
        <v>1.5490000000000002</v>
      </c>
      <c r="N1782" s="678">
        <v>0</v>
      </c>
      <c r="O1782" s="657">
        <v>0</v>
      </c>
      <c r="P1782" s="658">
        <v>0</v>
      </c>
      <c r="Q1782" s="658">
        <v>0</v>
      </c>
      <c r="R1782" s="658">
        <v>0</v>
      </c>
      <c r="S1782" s="658">
        <v>0</v>
      </c>
      <c r="T1782" s="658">
        <v>0</v>
      </c>
      <c r="U1782" s="658">
        <v>0</v>
      </c>
      <c r="V1782" s="658">
        <v>0</v>
      </c>
      <c r="W1782" s="658">
        <v>0</v>
      </c>
      <c r="X1782" s="658">
        <v>0</v>
      </c>
      <c r="Y1782" s="658">
        <v>0</v>
      </c>
      <c r="Z1782" s="659">
        <v>0</v>
      </c>
      <c r="AA1782" s="679">
        <v>11.027939849999999</v>
      </c>
      <c r="AB1782" s="677">
        <v>0</v>
      </c>
      <c r="AC1782" s="677">
        <v>0</v>
      </c>
      <c r="AD1782" s="658">
        <v>1.5490000000000002</v>
      </c>
      <c r="AE1782" s="658">
        <v>0</v>
      </c>
      <c r="AF1782" s="658"/>
      <c r="AG1782" s="658"/>
      <c r="AH1782" s="658"/>
      <c r="AI1782" s="658"/>
      <c r="AJ1782" s="658"/>
      <c r="AK1782" s="658"/>
      <c r="AL1782" s="658">
        <v>1.5490000000000002</v>
      </c>
      <c r="AM1782" s="658">
        <v>0</v>
      </c>
      <c r="AN1782" s="658">
        <v>0</v>
      </c>
      <c r="AO1782" s="658">
        <v>0</v>
      </c>
      <c r="AP1782" s="658">
        <v>0</v>
      </c>
      <c r="AQ1782" s="658">
        <v>0</v>
      </c>
      <c r="AR1782" s="658">
        <v>0</v>
      </c>
      <c r="AS1782" s="658">
        <v>0</v>
      </c>
      <c r="AT1782" s="658">
        <v>1.5490000000000002</v>
      </c>
      <c r="AU1782" s="658">
        <v>0</v>
      </c>
      <c r="AV1782" s="676">
        <v>0</v>
      </c>
      <c r="AW1782" s="677">
        <v>11.027939849999999</v>
      </c>
      <c r="AX1782" s="677">
        <v>0</v>
      </c>
      <c r="AY1782" s="677">
        <v>0</v>
      </c>
      <c r="AZ1782" s="677">
        <v>0</v>
      </c>
      <c r="BA1782" s="677">
        <v>11.027939849999999</v>
      </c>
      <c r="BB1782" s="677">
        <v>0</v>
      </c>
      <c r="BC1782" s="677">
        <v>0</v>
      </c>
      <c r="BD1782" s="677">
        <v>0</v>
      </c>
      <c r="BE1782" s="678">
        <v>11.027939849999999</v>
      </c>
      <c r="BF1782" s="417"/>
      <c r="BG1782" s="408"/>
      <c r="BH1782" s="408"/>
      <c r="BI1782" s="408"/>
      <c r="BJ1782" s="408"/>
      <c r="BK1782" s="408"/>
    </row>
    <row r="1783" spans="1:63" s="390" customFormat="1" ht="12.75">
      <c r="A1783" s="410"/>
      <c r="B1783" s="360" t="s">
        <v>369</v>
      </c>
      <c r="C1783" s="676">
        <v>0</v>
      </c>
      <c r="D1783" s="677">
        <v>0</v>
      </c>
      <c r="E1783" s="677">
        <v>0</v>
      </c>
      <c r="F1783" s="677">
        <v>0</v>
      </c>
      <c r="G1783" s="677">
        <v>0</v>
      </c>
      <c r="H1783" s="677">
        <v>0</v>
      </c>
      <c r="I1783" s="677">
        <v>0</v>
      </c>
      <c r="J1783" s="677">
        <v>0</v>
      </c>
      <c r="K1783" s="677">
        <v>0</v>
      </c>
      <c r="L1783" s="677">
        <v>0</v>
      </c>
      <c r="M1783" s="677">
        <v>0</v>
      </c>
      <c r="N1783" s="678">
        <v>0</v>
      </c>
      <c r="O1783" s="657"/>
      <c r="P1783" s="658"/>
      <c r="Q1783" s="658"/>
      <c r="R1783" s="658"/>
      <c r="S1783" s="658"/>
      <c r="T1783" s="658"/>
      <c r="U1783" s="658"/>
      <c r="V1783" s="658"/>
      <c r="W1783" s="658"/>
      <c r="X1783" s="658"/>
      <c r="Y1783" s="658"/>
      <c r="Z1783" s="659"/>
      <c r="AA1783" s="679">
        <v>0</v>
      </c>
      <c r="AB1783" s="677">
        <v>0</v>
      </c>
      <c r="AC1783" s="677">
        <v>0</v>
      </c>
      <c r="AD1783" s="658">
        <v>0</v>
      </c>
      <c r="AE1783" s="658">
        <v>0</v>
      </c>
      <c r="AF1783" s="658"/>
      <c r="AG1783" s="658"/>
      <c r="AH1783" s="658"/>
      <c r="AI1783" s="658"/>
      <c r="AJ1783" s="658"/>
      <c r="AK1783" s="658"/>
      <c r="AL1783" s="658">
        <v>0</v>
      </c>
      <c r="AM1783" s="658">
        <v>0</v>
      </c>
      <c r="AN1783" s="658">
        <v>0</v>
      </c>
      <c r="AO1783" s="658">
        <v>0</v>
      </c>
      <c r="AP1783" s="658">
        <v>0</v>
      </c>
      <c r="AQ1783" s="658">
        <v>0</v>
      </c>
      <c r="AR1783" s="658">
        <v>0</v>
      </c>
      <c r="AS1783" s="658">
        <v>0</v>
      </c>
      <c r="AT1783" s="658">
        <v>0</v>
      </c>
      <c r="AU1783" s="658">
        <v>0</v>
      </c>
      <c r="AV1783" s="676"/>
      <c r="AW1783" s="677">
        <v>0</v>
      </c>
      <c r="AX1783" s="677"/>
      <c r="AY1783" s="677"/>
      <c r="AZ1783" s="677"/>
      <c r="BA1783" s="677"/>
      <c r="BB1783" s="677"/>
      <c r="BC1783" s="677"/>
      <c r="BD1783" s="677"/>
      <c r="BE1783" s="678">
        <v>0</v>
      </c>
      <c r="BF1783" s="417"/>
      <c r="BG1783" s="408"/>
      <c r="BH1783" s="408"/>
      <c r="BI1783" s="408"/>
      <c r="BJ1783" s="408"/>
      <c r="BK1783" s="408"/>
    </row>
    <row r="1784" spans="1:63" s="390" customFormat="1" ht="12.75">
      <c r="A1784" s="410"/>
      <c r="B1784" s="360" t="s">
        <v>370</v>
      </c>
      <c r="C1784" s="676">
        <v>0</v>
      </c>
      <c r="D1784" s="677">
        <v>0</v>
      </c>
      <c r="E1784" s="677">
        <v>0</v>
      </c>
      <c r="F1784" s="677">
        <v>0</v>
      </c>
      <c r="G1784" s="677">
        <v>0</v>
      </c>
      <c r="H1784" s="677">
        <v>0</v>
      </c>
      <c r="I1784" s="677">
        <v>0</v>
      </c>
      <c r="J1784" s="677">
        <v>0</v>
      </c>
      <c r="K1784" s="677">
        <v>0</v>
      </c>
      <c r="L1784" s="677">
        <v>0</v>
      </c>
      <c r="M1784" s="677">
        <v>0</v>
      </c>
      <c r="N1784" s="678">
        <v>0</v>
      </c>
      <c r="O1784" s="657"/>
      <c r="P1784" s="658"/>
      <c r="Q1784" s="658"/>
      <c r="R1784" s="658"/>
      <c r="S1784" s="658"/>
      <c r="T1784" s="658"/>
      <c r="U1784" s="658"/>
      <c r="V1784" s="658"/>
      <c r="W1784" s="658"/>
      <c r="X1784" s="658"/>
      <c r="Y1784" s="658"/>
      <c r="Z1784" s="659"/>
      <c r="AA1784" s="679">
        <v>0</v>
      </c>
      <c r="AB1784" s="677">
        <v>0</v>
      </c>
      <c r="AC1784" s="677">
        <v>0</v>
      </c>
      <c r="AD1784" s="658">
        <v>0</v>
      </c>
      <c r="AE1784" s="658">
        <v>0</v>
      </c>
      <c r="AF1784" s="658"/>
      <c r="AG1784" s="658"/>
      <c r="AH1784" s="658"/>
      <c r="AI1784" s="658"/>
      <c r="AJ1784" s="658"/>
      <c r="AK1784" s="658"/>
      <c r="AL1784" s="658">
        <v>0</v>
      </c>
      <c r="AM1784" s="658">
        <v>0</v>
      </c>
      <c r="AN1784" s="658">
        <v>0</v>
      </c>
      <c r="AO1784" s="658">
        <v>0</v>
      </c>
      <c r="AP1784" s="658">
        <v>0</v>
      </c>
      <c r="AQ1784" s="658">
        <v>0</v>
      </c>
      <c r="AR1784" s="658">
        <v>0</v>
      </c>
      <c r="AS1784" s="658">
        <v>0</v>
      </c>
      <c r="AT1784" s="658">
        <v>0</v>
      </c>
      <c r="AU1784" s="658">
        <v>0</v>
      </c>
      <c r="AV1784" s="676"/>
      <c r="AW1784" s="677">
        <v>0</v>
      </c>
      <c r="AX1784" s="677"/>
      <c r="AY1784" s="677"/>
      <c r="AZ1784" s="677"/>
      <c r="BA1784" s="677"/>
      <c r="BB1784" s="677"/>
      <c r="BC1784" s="677"/>
      <c r="BD1784" s="677"/>
      <c r="BE1784" s="678">
        <v>0</v>
      </c>
      <c r="BF1784" s="417"/>
      <c r="BG1784" s="408"/>
      <c r="BH1784" s="408"/>
      <c r="BI1784" s="408"/>
      <c r="BJ1784" s="408"/>
      <c r="BK1784" s="408"/>
    </row>
    <row r="1785" spans="1:63" s="390" customFormat="1" ht="12.75">
      <c r="A1785" s="410"/>
      <c r="B1785" s="360" t="s">
        <v>371</v>
      </c>
      <c r="C1785" s="676">
        <v>0</v>
      </c>
      <c r="D1785" s="677">
        <v>0</v>
      </c>
      <c r="E1785" s="677">
        <v>1.1180000000000001</v>
      </c>
      <c r="F1785" s="677">
        <v>0</v>
      </c>
      <c r="G1785" s="677">
        <v>0</v>
      </c>
      <c r="H1785" s="677">
        <v>0</v>
      </c>
      <c r="I1785" s="677">
        <v>0</v>
      </c>
      <c r="J1785" s="677">
        <v>0</v>
      </c>
      <c r="K1785" s="677">
        <v>0</v>
      </c>
      <c r="L1785" s="677">
        <v>0</v>
      </c>
      <c r="M1785" s="677">
        <v>1.1180000000000001</v>
      </c>
      <c r="N1785" s="678">
        <v>0</v>
      </c>
      <c r="O1785" s="657"/>
      <c r="P1785" s="658"/>
      <c r="Q1785" s="658"/>
      <c r="R1785" s="658"/>
      <c r="S1785" s="658"/>
      <c r="T1785" s="658"/>
      <c r="U1785" s="658"/>
      <c r="V1785" s="658"/>
      <c r="W1785" s="658"/>
      <c r="X1785" s="658"/>
      <c r="Y1785" s="658"/>
      <c r="Z1785" s="659"/>
      <c r="AA1785" s="679">
        <v>4.6703724800000002</v>
      </c>
      <c r="AB1785" s="677">
        <v>0</v>
      </c>
      <c r="AC1785" s="677">
        <v>0</v>
      </c>
      <c r="AD1785" s="658">
        <v>1.1180000000000001</v>
      </c>
      <c r="AE1785" s="658">
        <v>0</v>
      </c>
      <c r="AF1785" s="658"/>
      <c r="AG1785" s="658"/>
      <c r="AH1785" s="658"/>
      <c r="AI1785" s="658"/>
      <c r="AJ1785" s="658"/>
      <c r="AK1785" s="658"/>
      <c r="AL1785" s="658">
        <v>1.1180000000000001</v>
      </c>
      <c r="AM1785" s="658">
        <v>0</v>
      </c>
      <c r="AN1785" s="658">
        <v>0</v>
      </c>
      <c r="AO1785" s="658">
        <v>0</v>
      </c>
      <c r="AP1785" s="658">
        <v>0</v>
      </c>
      <c r="AQ1785" s="658">
        <v>0</v>
      </c>
      <c r="AR1785" s="658">
        <v>0</v>
      </c>
      <c r="AS1785" s="658">
        <v>0</v>
      </c>
      <c r="AT1785" s="658">
        <v>1.1180000000000001</v>
      </c>
      <c r="AU1785" s="658">
        <v>0</v>
      </c>
      <c r="AV1785" s="676"/>
      <c r="AW1785" s="677">
        <v>4.6703724800000002</v>
      </c>
      <c r="AX1785" s="677"/>
      <c r="AY1785" s="677"/>
      <c r="AZ1785" s="677"/>
      <c r="BA1785" s="677">
        <v>4.6703724800000002</v>
      </c>
      <c r="BB1785" s="677"/>
      <c r="BC1785" s="677"/>
      <c r="BD1785" s="677"/>
      <c r="BE1785" s="678">
        <v>4.6703724800000002</v>
      </c>
      <c r="BF1785" s="417"/>
      <c r="BG1785" s="408"/>
      <c r="BH1785" s="408"/>
      <c r="BI1785" s="408"/>
      <c r="BJ1785" s="408"/>
      <c r="BK1785" s="408"/>
    </row>
    <row r="1786" spans="1:63" s="390" customFormat="1" ht="12.75">
      <c r="A1786" s="410"/>
      <c r="B1786" s="360" t="s">
        <v>372</v>
      </c>
      <c r="C1786" s="676">
        <v>0</v>
      </c>
      <c r="D1786" s="677">
        <v>0</v>
      </c>
      <c r="E1786" s="677">
        <v>0.43099999999999999</v>
      </c>
      <c r="F1786" s="677">
        <v>0</v>
      </c>
      <c r="G1786" s="677">
        <v>0</v>
      </c>
      <c r="H1786" s="677">
        <v>0</v>
      </c>
      <c r="I1786" s="677">
        <v>0</v>
      </c>
      <c r="J1786" s="677">
        <v>0</v>
      </c>
      <c r="K1786" s="677">
        <v>0</v>
      </c>
      <c r="L1786" s="677">
        <v>0</v>
      </c>
      <c r="M1786" s="677">
        <v>0.43099999999999999</v>
      </c>
      <c r="N1786" s="678">
        <v>0</v>
      </c>
      <c r="O1786" s="657"/>
      <c r="P1786" s="658"/>
      <c r="Q1786" s="658"/>
      <c r="R1786" s="658"/>
      <c r="S1786" s="658"/>
      <c r="T1786" s="658"/>
      <c r="U1786" s="658"/>
      <c r="V1786" s="658"/>
      <c r="W1786" s="658"/>
      <c r="X1786" s="658"/>
      <c r="Y1786" s="658"/>
      <c r="Z1786" s="659"/>
      <c r="AA1786" s="679">
        <v>6.3575673699999999</v>
      </c>
      <c r="AB1786" s="677">
        <v>0</v>
      </c>
      <c r="AC1786" s="677">
        <v>0</v>
      </c>
      <c r="AD1786" s="658">
        <v>0.43099999999999999</v>
      </c>
      <c r="AE1786" s="658">
        <v>0</v>
      </c>
      <c r="AF1786" s="658"/>
      <c r="AG1786" s="658"/>
      <c r="AH1786" s="658"/>
      <c r="AI1786" s="658"/>
      <c r="AJ1786" s="658"/>
      <c r="AK1786" s="658"/>
      <c r="AL1786" s="658">
        <v>0.43099999999999999</v>
      </c>
      <c r="AM1786" s="658">
        <v>0</v>
      </c>
      <c r="AN1786" s="658">
        <v>0</v>
      </c>
      <c r="AO1786" s="658">
        <v>0</v>
      </c>
      <c r="AP1786" s="658">
        <v>0</v>
      </c>
      <c r="AQ1786" s="658">
        <v>0</v>
      </c>
      <c r="AR1786" s="658">
        <v>0</v>
      </c>
      <c r="AS1786" s="658">
        <v>0</v>
      </c>
      <c r="AT1786" s="658">
        <v>0.43099999999999999</v>
      </c>
      <c r="AU1786" s="658">
        <v>0</v>
      </c>
      <c r="AV1786" s="676"/>
      <c r="AW1786" s="677">
        <v>6.3575673699999999</v>
      </c>
      <c r="AX1786" s="677"/>
      <c r="AY1786" s="677"/>
      <c r="AZ1786" s="677"/>
      <c r="BA1786" s="677">
        <v>6.3575673699999999</v>
      </c>
      <c r="BB1786" s="677"/>
      <c r="BC1786" s="677"/>
      <c r="BD1786" s="677"/>
      <c r="BE1786" s="678">
        <v>6.3575673699999999</v>
      </c>
      <c r="BF1786" s="417"/>
      <c r="BG1786" s="408"/>
      <c r="BH1786" s="408"/>
      <c r="BI1786" s="408"/>
      <c r="BJ1786" s="408"/>
      <c r="BK1786" s="408"/>
    </row>
    <row r="1787" spans="1:63" s="412" customFormat="1" ht="12.75">
      <c r="A1787" s="410"/>
      <c r="B1787" s="360" t="s">
        <v>373</v>
      </c>
      <c r="C1787" s="676">
        <v>0</v>
      </c>
      <c r="D1787" s="677">
        <v>0</v>
      </c>
      <c r="E1787" s="677">
        <v>0</v>
      </c>
      <c r="F1787" s="677">
        <v>0</v>
      </c>
      <c r="G1787" s="677">
        <v>0</v>
      </c>
      <c r="H1787" s="677">
        <v>0</v>
      </c>
      <c r="I1787" s="677">
        <v>0</v>
      </c>
      <c r="J1787" s="677">
        <v>0</v>
      </c>
      <c r="K1787" s="677">
        <v>0</v>
      </c>
      <c r="L1787" s="677">
        <v>0</v>
      </c>
      <c r="M1787" s="677">
        <v>0</v>
      </c>
      <c r="N1787" s="678">
        <v>0</v>
      </c>
      <c r="O1787" s="657">
        <v>0</v>
      </c>
      <c r="P1787" s="658">
        <v>0</v>
      </c>
      <c r="Q1787" s="658">
        <v>0</v>
      </c>
      <c r="R1787" s="658">
        <v>0</v>
      </c>
      <c r="S1787" s="658">
        <v>0</v>
      </c>
      <c r="T1787" s="658">
        <v>0</v>
      </c>
      <c r="U1787" s="658">
        <v>0</v>
      </c>
      <c r="V1787" s="658">
        <v>0</v>
      </c>
      <c r="W1787" s="658">
        <v>0</v>
      </c>
      <c r="X1787" s="658">
        <v>0</v>
      </c>
      <c r="Y1787" s="658">
        <v>0</v>
      </c>
      <c r="Z1787" s="659">
        <v>0</v>
      </c>
      <c r="AA1787" s="679">
        <v>0</v>
      </c>
      <c r="AB1787" s="677">
        <v>0</v>
      </c>
      <c r="AC1787" s="677">
        <v>0</v>
      </c>
      <c r="AD1787" s="658">
        <v>0</v>
      </c>
      <c r="AE1787" s="658">
        <v>0</v>
      </c>
      <c r="AF1787" s="658"/>
      <c r="AG1787" s="658"/>
      <c r="AH1787" s="658"/>
      <c r="AI1787" s="658"/>
      <c r="AJ1787" s="658"/>
      <c r="AK1787" s="658"/>
      <c r="AL1787" s="658">
        <v>0</v>
      </c>
      <c r="AM1787" s="658">
        <v>0</v>
      </c>
      <c r="AN1787" s="658">
        <v>0</v>
      </c>
      <c r="AO1787" s="658">
        <v>0</v>
      </c>
      <c r="AP1787" s="658">
        <v>0</v>
      </c>
      <c r="AQ1787" s="658">
        <v>0</v>
      </c>
      <c r="AR1787" s="658">
        <v>0</v>
      </c>
      <c r="AS1787" s="658">
        <v>0</v>
      </c>
      <c r="AT1787" s="658">
        <v>0</v>
      </c>
      <c r="AU1787" s="658">
        <v>0</v>
      </c>
      <c r="AV1787" s="676">
        <v>0</v>
      </c>
      <c r="AW1787" s="677">
        <v>0</v>
      </c>
      <c r="AX1787" s="677">
        <v>0</v>
      </c>
      <c r="AY1787" s="677">
        <v>0</v>
      </c>
      <c r="AZ1787" s="677">
        <v>0</v>
      </c>
      <c r="BA1787" s="677">
        <v>0</v>
      </c>
      <c r="BB1787" s="677">
        <v>0</v>
      </c>
      <c r="BC1787" s="677">
        <v>0</v>
      </c>
      <c r="BD1787" s="677">
        <v>0</v>
      </c>
      <c r="BE1787" s="678">
        <v>0</v>
      </c>
      <c r="BF1787" s="417"/>
      <c r="BG1787" s="408"/>
      <c r="BH1787" s="408"/>
      <c r="BI1787" s="408"/>
      <c r="BJ1787" s="408"/>
      <c r="BK1787" s="408"/>
    </row>
    <row r="1788" spans="1:63" s="390" customFormat="1" ht="12.75">
      <c r="A1788" s="410"/>
      <c r="B1788" s="360" t="s">
        <v>374</v>
      </c>
      <c r="C1788" s="676">
        <v>0</v>
      </c>
      <c r="D1788" s="677">
        <v>0</v>
      </c>
      <c r="E1788" s="677">
        <v>0</v>
      </c>
      <c r="F1788" s="677">
        <v>0</v>
      </c>
      <c r="G1788" s="677">
        <v>0</v>
      </c>
      <c r="H1788" s="677">
        <v>0</v>
      </c>
      <c r="I1788" s="677">
        <v>0</v>
      </c>
      <c r="J1788" s="677">
        <v>0</v>
      </c>
      <c r="K1788" s="677">
        <v>0</v>
      </c>
      <c r="L1788" s="677">
        <v>0</v>
      </c>
      <c r="M1788" s="677">
        <v>0</v>
      </c>
      <c r="N1788" s="678">
        <v>0</v>
      </c>
      <c r="O1788" s="657"/>
      <c r="P1788" s="658"/>
      <c r="Q1788" s="658"/>
      <c r="R1788" s="658"/>
      <c r="S1788" s="658"/>
      <c r="T1788" s="658"/>
      <c r="U1788" s="658"/>
      <c r="V1788" s="658"/>
      <c r="W1788" s="658"/>
      <c r="X1788" s="658"/>
      <c r="Y1788" s="658"/>
      <c r="Z1788" s="659"/>
      <c r="AA1788" s="679">
        <v>0</v>
      </c>
      <c r="AB1788" s="677">
        <v>0</v>
      </c>
      <c r="AC1788" s="677">
        <v>0</v>
      </c>
      <c r="AD1788" s="658">
        <v>0</v>
      </c>
      <c r="AE1788" s="658">
        <v>0</v>
      </c>
      <c r="AF1788" s="658"/>
      <c r="AG1788" s="658"/>
      <c r="AH1788" s="658"/>
      <c r="AI1788" s="658"/>
      <c r="AJ1788" s="658"/>
      <c r="AK1788" s="658"/>
      <c r="AL1788" s="658">
        <v>0</v>
      </c>
      <c r="AM1788" s="658">
        <v>0</v>
      </c>
      <c r="AN1788" s="658">
        <v>0</v>
      </c>
      <c r="AO1788" s="658">
        <v>0</v>
      </c>
      <c r="AP1788" s="658">
        <v>0</v>
      </c>
      <c r="AQ1788" s="658">
        <v>0</v>
      </c>
      <c r="AR1788" s="658">
        <v>0</v>
      </c>
      <c r="AS1788" s="658">
        <v>0</v>
      </c>
      <c r="AT1788" s="658">
        <v>0</v>
      </c>
      <c r="AU1788" s="658">
        <v>0</v>
      </c>
      <c r="AV1788" s="676"/>
      <c r="AW1788" s="677">
        <v>0</v>
      </c>
      <c r="AX1788" s="677"/>
      <c r="AY1788" s="677"/>
      <c r="AZ1788" s="677"/>
      <c r="BA1788" s="677"/>
      <c r="BB1788" s="677"/>
      <c r="BC1788" s="677"/>
      <c r="BD1788" s="677"/>
      <c r="BE1788" s="678">
        <v>0</v>
      </c>
      <c r="BF1788" s="417"/>
      <c r="BG1788" s="408"/>
      <c r="BH1788" s="408"/>
      <c r="BI1788" s="408"/>
      <c r="BJ1788" s="408"/>
      <c r="BK1788" s="408"/>
    </row>
    <row r="1789" spans="1:63" s="390" customFormat="1" ht="12.75">
      <c r="A1789" s="410"/>
      <c r="B1789" s="360" t="s">
        <v>375</v>
      </c>
      <c r="C1789" s="676">
        <v>0</v>
      </c>
      <c r="D1789" s="677">
        <v>0</v>
      </c>
      <c r="E1789" s="677">
        <v>0</v>
      </c>
      <c r="F1789" s="677">
        <v>0</v>
      </c>
      <c r="G1789" s="677">
        <v>0</v>
      </c>
      <c r="H1789" s="677">
        <v>0</v>
      </c>
      <c r="I1789" s="677">
        <v>0</v>
      </c>
      <c r="J1789" s="677">
        <v>0</v>
      </c>
      <c r="K1789" s="677">
        <v>0</v>
      </c>
      <c r="L1789" s="677">
        <v>0</v>
      </c>
      <c r="M1789" s="677">
        <v>0</v>
      </c>
      <c r="N1789" s="678">
        <v>0</v>
      </c>
      <c r="O1789" s="657"/>
      <c r="P1789" s="658"/>
      <c r="Q1789" s="658"/>
      <c r="R1789" s="658"/>
      <c r="S1789" s="658"/>
      <c r="T1789" s="658"/>
      <c r="U1789" s="658"/>
      <c r="V1789" s="658"/>
      <c r="W1789" s="658"/>
      <c r="X1789" s="658"/>
      <c r="Y1789" s="658"/>
      <c r="Z1789" s="659"/>
      <c r="AA1789" s="679">
        <v>0</v>
      </c>
      <c r="AB1789" s="677">
        <v>0</v>
      </c>
      <c r="AC1789" s="677">
        <v>0</v>
      </c>
      <c r="AD1789" s="658">
        <v>0</v>
      </c>
      <c r="AE1789" s="658">
        <v>0</v>
      </c>
      <c r="AF1789" s="658"/>
      <c r="AG1789" s="658"/>
      <c r="AH1789" s="658"/>
      <c r="AI1789" s="658"/>
      <c r="AJ1789" s="658"/>
      <c r="AK1789" s="658"/>
      <c r="AL1789" s="658">
        <v>0</v>
      </c>
      <c r="AM1789" s="658">
        <v>0</v>
      </c>
      <c r="AN1789" s="658">
        <v>0</v>
      </c>
      <c r="AO1789" s="658">
        <v>0</v>
      </c>
      <c r="AP1789" s="658">
        <v>0</v>
      </c>
      <c r="AQ1789" s="658">
        <v>0</v>
      </c>
      <c r="AR1789" s="658">
        <v>0</v>
      </c>
      <c r="AS1789" s="658">
        <v>0</v>
      </c>
      <c r="AT1789" s="658">
        <v>0</v>
      </c>
      <c r="AU1789" s="658">
        <v>0</v>
      </c>
      <c r="AV1789" s="676"/>
      <c r="AW1789" s="677">
        <v>0</v>
      </c>
      <c r="AX1789" s="677"/>
      <c r="AY1789" s="677"/>
      <c r="AZ1789" s="677"/>
      <c r="BA1789" s="677"/>
      <c r="BB1789" s="677"/>
      <c r="BC1789" s="677"/>
      <c r="BD1789" s="677"/>
      <c r="BE1789" s="678">
        <v>0</v>
      </c>
      <c r="BF1789" s="417"/>
      <c r="BG1789" s="408"/>
      <c r="BH1789" s="408"/>
      <c r="BI1789" s="408"/>
      <c r="BJ1789" s="408"/>
      <c r="BK1789" s="408"/>
    </row>
    <row r="1790" spans="1:63" s="390" customFormat="1" ht="12.75">
      <c r="A1790" s="410"/>
      <c r="B1790" s="360" t="s">
        <v>376</v>
      </c>
      <c r="C1790" s="676">
        <v>0</v>
      </c>
      <c r="D1790" s="677">
        <v>0</v>
      </c>
      <c r="E1790" s="677">
        <v>0</v>
      </c>
      <c r="F1790" s="677">
        <v>0</v>
      </c>
      <c r="G1790" s="677">
        <v>0</v>
      </c>
      <c r="H1790" s="677">
        <v>0</v>
      </c>
      <c r="I1790" s="677">
        <v>0</v>
      </c>
      <c r="J1790" s="677">
        <v>0</v>
      </c>
      <c r="K1790" s="677">
        <v>0</v>
      </c>
      <c r="L1790" s="677">
        <v>0</v>
      </c>
      <c r="M1790" s="677">
        <v>0</v>
      </c>
      <c r="N1790" s="678">
        <v>0</v>
      </c>
      <c r="O1790" s="657"/>
      <c r="P1790" s="658"/>
      <c r="Q1790" s="658"/>
      <c r="R1790" s="658"/>
      <c r="S1790" s="658"/>
      <c r="T1790" s="658"/>
      <c r="U1790" s="658"/>
      <c r="V1790" s="658"/>
      <c r="W1790" s="658"/>
      <c r="X1790" s="658"/>
      <c r="Y1790" s="658"/>
      <c r="Z1790" s="659"/>
      <c r="AA1790" s="679">
        <v>0</v>
      </c>
      <c r="AB1790" s="677">
        <v>0</v>
      </c>
      <c r="AC1790" s="677">
        <v>0</v>
      </c>
      <c r="AD1790" s="658">
        <v>0</v>
      </c>
      <c r="AE1790" s="658">
        <v>0</v>
      </c>
      <c r="AF1790" s="658"/>
      <c r="AG1790" s="658"/>
      <c r="AH1790" s="658"/>
      <c r="AI1790" s="658"/>
      <c r="AJ1790" s="658"/>
      <c r="AK1790" s="658"/>
      <c r="AL1790" s="658">
        <v>0</v>
      </c>
      <c r="AM1790" s="658">
        <v>0</v>
      </c>
      <c r="AN1790" s="658">
        <v>0</v>
      </c>
      <c r="AO1790" s="658">
        <v>0</v>
      </c>
      <c r="AP1790" s="658">
        <v>0</v>
      </c>
      <c r="AQ1790" s="658">
        <v>0</v>
      </c>
      <c r="AR1790" s="658">
        <v>0</v>
      </c>
      <c r="AS1790" s="658">
        <v>0</v>
      </c>
      <c r="AT1790" s="658">
        <v>0</v>
      </c>
      <c r="AU1790" s="658">
        <v>0</v>
      </c>
      <c r="AV1790" s="676"/>
      <c r="AW1790" s="677">
        <v>0</v>
      </c>
      <c r="AX1790" s="677"/>
      <c r="AY1790" s="677"/>
      <c r="AZ1790" s="677"/>
      <c r="BA1790" s="677"/>
      <c r="BB1790" s="677"/>
      <c r="BC1790" s="677"/>
      <c r="BD1790" s="677"/>
      <c r="BE1790" s="678">
        <v>0</v>
      </c>
      <c r="BF1790" s="417"/>
      <c r="BG1790" s="408"/>
      <c r="BH1790" s="408"/>
      <c r="BI1790" s="408"/>
      <c r="BJ1790" s="408"/>
      <c r="BK1790" s="408"/>
    </row>
    <row r="1791" spans="1:63" s="390" customFormat="1" ht="12.75">
      <c r="A1791" s="410"/>
      <c r="B1791" s="360" t="s">
        <v>377</v>
      </c>
      <c r="C1791" s="676">
        <v>0</v>
      </c>
      <c r="D1791" s="677">
        <v>0</v>
      </c>
      <c r="E1791" s="677">
        <v>0</v>
      </c>
      <c r="F1791" s="677">
        <v>0</v>
      </c>
      <c r="G1791" s="677">
        <v>0</v>
      </c>
      <c r="H1791" s="677">
        <v>0</v>
      </c>
      <c r="I1791" s="677">
        <v>0</v>
      </c>
      <c r="J1791" s="677">
        <v>0</v>
      </c>
      <c r="K1791" s="677">
        <v>0</v>
      </c>
      <c r="L1791" s="677">
        <v>0</v>
      </c>
      <c r="M1791" s="677">
        <v>0</v>
      </c>
      <c r="N1791" s="678">
        <v>0</v>
      </c>
      <c r="O1791" s="657"/>
      <c r="P1791" s="658"/>
      <c r="Q1791" s="658"/>
      <c r="R1791" s="658"/>
      <c r="S1791" s="658"/>
      <c r="T1791" s="658"/>
      <c r="U1791" s="658"/>
      <c r="V1791" s="658"/>
      <c r="W1791" s="658"/>
      <c r="X1791" s="658"/>
      <c r="Y1791" s="658"/>
      <c r="Z1791" s="659"/>
      <c r="AA1791" s="679">
        <v>0</v>
      </c>
      <c r="AB1791" s="677">
        <v>0</v>
      </c>
      <c r="AC1791" s="677">
        <v>0</v>
      </c>
      <c r="AD1791" s="658">
        <v>0</v>
      </c>
      <c r="AE1791" s="658">
        <v>0</v>
      </c>
      <c r="AF1791" s="658"/>
      <c r="AG1791" s="658"/>
      <c r="AH1791" s="658"/>
      <c r="AI1791" s="658"/>
      <c r="AJ1791" s="658"/>
      <c r="AK1791" s="658"/>
      <c r="AL1791" s="658">
        <v>0</v>
      </c>
      <c r="AM1791" s="658">
        <v>0</v>
      </c>
      <c r="AN1791" s="658">
        <v>0</v>
      </c>
      <c r="AO1791" s="658">
        <v>0</v>
      </c>
      <c r="AP1791" s="658">
        <v>0</v>
      </c>
      <c r="AQ1791" s="658">
        <v>0</v>
      </c>
      <c r="AR1791" s="658">
        <v>0</v>
      </c>
      <c r="AS1791" s="658">
        <v>0</v>
      </c>
      <c r="AT1791" s="658">
        <v>0</v>
      </c>
      <c r="AU1791" s="658">
        <v>0</v>
      </c>
      <c r="AV1791" s="676"/>
      <c r="AW1791" s="677">
        <v>0</v>
      </c>
      <c r="AX1791" s="677"/>
      <c r="AY1791" s="677"/>
      <c r="AZ1791" s="677"/>
      <c r="BA1791" s="677"/>
      <c r="BB1791" s="677"/>
      <c r="BC1791" s="677"/>
      <c r="BD1791" s="677"/>
      <c r="BE1791" s="678">
        <v>0</v>
      </c>
      <c r="BF1791" s="417"/>
      <c r="BG1791" s="408"/>
      <c r="BH1791" s="408"/>
      <c r="BI1791" s="408"/>
      <c r="BJ1791" s="408"/>
      <c r="BK1791" s="408"/>
    </row>
    <row r="1792" spans="1:63" s="390" customFormat="1" ht="12.75">
      <c r="A1792" s="410"/>
      <c r="B1792" s="360" t="s">
        <v>67</v>
      </c>
      <c r="C1792" s="676">
        <v>0</v>
      </c>
      <c r="D1792" s="677">
        <v>0</v>
      </c>
      <c r="E1792" s="677">
        <v>0</v>
      </c>
      <c r="F1792" s="677">
        <v>0</v>
      </c>
      <c r="G1792" s="677">
        <v>0</v>
      </c>
      <c r="H1792" s="677">
        <v>0</v>
      </c>
      <c r="I1792" s="677">
        <v>0</v>
      </c>
      <c r="J1792" s="677">
        <v>0</v>
      </c>
      <c r="K1792" s="677">
        <v>0</v>
      </c>
      <c r="L1792" s="677">
        <v>0</v>
      </c>
      <c r="M1792" s="677">
        <v>0</v>
      </c>
      <c r="N1792" s="678">
        <v>0</v>
      </c>
      <c r="O1792" s="657"/>
      <c r="P1792" s="658"/>
      <c r="Q1792" s="658"/>
      <c r="R1792" s="658"/>
      <c r="S1792" s="658"/>
      <c r="T1792" s="658"/>
      <c r="U1792" s="658"/>
      <c r="V1792" s="658"/>
      <c r="W1792" s="658"/>
      <c r="X1792" s="658"/>
      <c r="Y1792" s="658"/>
      <c r="Z1792" s="659"/>
      <c r="AA1792" s="679">
        <v>0</v>
      </c>
      <c r="AB1792" s="677">
        <v>0</v>
      </c>
      <c r="AC1792" s="677">
        <v>0</v>
      </c>
      <c r="AD1792" s="658">
        <v>0</v>
      </c>
      <c r="AE1792" s="658">
        <v>0</v>
      </c>
      <c r="AF1792" s="658"/>
      <c r="AG1792" s="658"/>
      <c r="AH1792" s="658"/>
      <c r="AI1792" s="658"/>
      <c r="AJ1792" s="658"/>
      <c r="AK1792" s="658"/>
      <c r="AL1792" s="658">
        <v>0</v>
      </c>
      <c r="AM1792" s="658">
        <v>0</v>
      </c>
      <c r="AN1792" s="658">
        <v>0</v>
      </c>
      <c r="AO1792" s="658">
        <v>0</v>
      </c>
      <c r="AP1792" s="658">
        <v>0</v>
      </c>
      <c r="AQ1792" s="658">
        <v>0</v>
      </c>
      <c r="AR1792" s="658">
        <v>0</v>
      </c>
      <c r="AS1792" s="658">
        <v>0</v>
      </c>
      <c r="AT1792" s="658">
        <v>0</v>
      </c>
      <c r="AU1792" s="658">
        <v>0</v>
      </c>
      <c r="AV1792" s="657"/>
      <c r="AW1792" s="677">
        <v>0</v>
      </c>
      <c r="AX1792" s="658"/>
      <c r="AY1792" s="658"/>
      <c r="AZ1792" s="658"/>
      <c r="BA1792" s="658"/>
      <c r="BB1792" s="658"/>
      <c r="BC1792" s="658"/>
      <c r="BD1792" s="658"/>
      <c r="BE1792" s="678">
        <v>0</v>
      </c>
      <c r="BF1792" s="417"/>
      <c r="BG1792" s="408"/>
      <c r="BH1792" s="408"/>
      <c r="BI1792" s="408"/>
      <c r="BJ1792" s="408"/>
      <c r="BK1792" s="408"/>
    </row>
    <row r="1793" spans="1:63" s="416" customFormat="1" ht="38.25">
      <c r="A1793" s="411">
        <v>74</v>
      </c>
      <c r="B1793" s="413" t="s">
        <v>156</v>
      </c>
      <c r="C1793" s="657">
        <v>0</v>
      </c>
      <c r="D1793" s="658">
        <v>0</v>
      </c>
      <c r="E1793" s="658">
        <v>0.51700000000000002</v>
      </c>
      <c r="F1793" s="658">
        <v>3.02</v>
      </c>
      <c r="G1793" s="658">
        <v>0</v>
      </c>
      <c r="H1793" s="658">
        <v>0</v>
      </c>
      <c r="I1793" s="658">
        <v>0</v>
      </c>
      <c r="J1793" s="658">
        <v>0</v>
      </c>
      <c r="K1793" s="658">
        <v>0</v>
      </c>
      <c r="L1793" s="658">
        <v>0</v>
      </c>
      <c r="M1793" s="658">
        <v>0.51700000000000002</v>
      </c>
      <c r="N1793" s="659">
        <v>3.02</v>
      </c>
      <c r="O1793" s="657">
        <v>0</v>
      </c>
      <c r="P1793" s="658">
        <v>0</v>
      </c>
      <c r="Q1793" s="658">
        <v>0</v>
      </c>
      <c r="R1793" s="658">
        <v>1.26</v>
      </c>
      <c r="S1793" s="658">
        <v>0</v>
      </c>
      <c r="T1793" s="658">
        <v>0</v>
      </c>
      <c r="U1793" s="658">
        <v>0</v>
      </c>
      <c r="V1793" s="658">
        <v>0</v>
      </c>
      <c r="W1793" s="658">
        <v>0</v>
      </c>
      <c r="X1793" s="658">
        <v>0</v>
      </c>
      <c r="Y1793" s="658">
        <v>0</v>
      </c>
      <c r="Z1793" s="659">
        <v>1.26</v>
      </c>
      <c r="AA1793" s="674">
        <v>25.330197610000003</v>
      </c>
      <c r="AB1793" s="677">
        <v>0</v>
      </c>
      <c r="AC1793" s="677">
        <v>0</v>
      </c>
      <c r="AD1793" s="658">
        <v>0.51700000000000002</v>
      </c>
      <c r="AE1793" s="658">
        <v>3.02</v>
      </c>
      <c r="AF1793" s="658"/>
      <c r="AG1793" s="658"/>
      <c r="AH1793" s="658">
        <v>0.51700000000000002</v>
      </c>
      <c r="AI1793" s="658">
        <v>3.02</v>
      </c>
      <c r="AJ1793" s="658"/>
      <c r="AK1793" s="658"/>
      <c r="AL1793" s="658"/>
      <c r="AM1793" s="658"/>
      <c r="AN1793" s="658">
        <v>0</v>
      </c>
      <c r="AO1793" s="658">
        <v>0</v>
      </c>
      <c r="AP1793" s="658">
        <v>0</v>
      </c>
      <c r="AQ1793" s="658">
        <v>0</v>
      </c>
      <c r="AR1793" s="658">
        <v>0</v>
      </c>
      <c r="AS1793" s="658">
        <v>0</v>
      </c>
      <c r="AT1793" s="658">
        <v>0.51700000000000002</v>
      </c>
      <c r="AU1793" s="658">
        <v>3.02</v>
      </c>
      <c r="AV1793" s="657">
        <v>0</v>
      </c>
      <c r="AW1793" s="658">
        <v>25.330197610000003</v>
      </c>
      <c r="AX1793" s="658">
        <v>0</v>
      </c>
      <c r="AY1793" s="658">
        <v>25.330197610000003</v>
      </c>
      <c r="AZ1793" s="658">
        <v>0</v>
      </c>
      <c r="BA1793" s="658">
        <v>0</v>
      </c>
      <c r="BB1793" s="658">
        <v>0</v>
      </c>
      <c r="BC1793" s="658">
        <v>0</v>
      </c>
      <c r="BD1793" s="658">
        <v>0</v>
      </c>
      <c r="BE1793" s="673">
        <v>25.330197610000003</v>
      </c>
      <c r="BF1793" s="417"/>
    </row>
    <row r="1794" spans="1:63" s="390" customFormat="1" ht="12.75">
      <c r="A1794" s="410"/>
      <c r="B1794" s="360" t="s">
        <v>361</v>
      </c>
      <c r="C1794" s="676">
        <v>0</v>
      </c>
      <c r="D1794" s="677">
        <v>0</v>
      </c>
      <c r="E1794" s="677">
        <v>0.51700000000000002</v>
      </c>
      <c r="F1794" s="677">
        <v>3.02</v>
      </c>
      <c r="G1794" s="677">
        <v>0</v>
      </c>
      <c r="H1794" s="677">
        <v>0</v>
      </c>
      <c r="I1794" s="677">
        <v>0</v>
      </c>
      <c r="J1794" s="677">
        <v>0</v>
      </c>
      <c r="K1794" s="677">
        <v>0</v>
      </c>
      <c r="L1794" s="677">
        <v>0</v>
      </c>
      <c r="M1794" s="677">
        <v>0.51700000000000002</v>
      </c>
      <c r="N1794" s="678">
        <v>3.02</v>
      </c>
      <c r="O1794" s="676">
        <v>0</v>
      </c>
      <c r="P1794" s="677">
        <v>0</v>
      </c>
      <c r="Q1794" s="677">
        <v>0</v>
      </c>
      <c r="R1794" s="677">
        <v>1.26</v>
      </c>
      <c r="S1794" s="677">
        <v>0</v>
      </c>
      <c r="T1794" s="677">
        <v>0</v>
      </c>
      <c r="U1794" s="677">
        <v>0</v>
      </c>
      <c r="V1794" s="677">
        <v>0</v>
      </c>
      <c r="W1794" s="677">
        <v>0</v>
      </c>
      <c r="X1794" s="677">
        <v>0</v>
      </c>
      <c r="Y1794" s="677">
        <v>0</v>
      </c>
      <c r="Z1794" s="678">
        <v>1.26</v>
      </c>
      <c r="AA1794" s="679">
        <v>25.330197610000003</v>
      </c>
      <c r="AB1794" s="677">
        <v>0</v>
      </c>
      <c r="AC1794" s="677">
        <v>0</v>
      </c>
      <c r="AD1794" s="677">
        <v>0.51700000000000002</v>
      </c>
      <c r="AE1794" s="677">
        <v>3.02</v>
      </c>
      <c r="AF1794" s="677"/>
      <c r="AG1794" s="677"/>
      <c r="AH1794" s="677">
        <v>0.51700000000000002</v>
      </c>
      <c r="AI1794" s="677">
        <v>3.02</v>
      </c>
      <c r="AJ1794" s="677"/>
      <c r="AK1794" s="677"/>
      <c r="AL1794" s="677"/>
      <c r="AM1794" s="677"/>
      <c r="AN1794" s="677">
        <v>0</v>
      </c>
      <c r="AO1794" s="677">
        <v>0</v>
      </c>
      <c r="AP1794" s="677">
        <v>0</v>
      </c>
      <c r="AQ1794" s="677">
        <v>0</v>
      </c>
      <c r="AR1794" s="677">
        <v>0</v>
      </c>
      <c r="AS1794" s="677">
        <v>0</v>
      </c>
      <c r="AT1794" s="677">
        <v>0.51700000000000002</v>
      </c>
      <c r="AU1794" s="677">
        <v>3.02</v>
      </c>
      <c r="AV1794" s="676">
        <v>0</v>
      </c>
      <c r="AW1794" s="677">
        <v>25.330197610000003</v>
      </c>
      <c r="AX1794" s="677">
        <v>0</v>
      </c>
      <c r="AY1794" s="677">
        <v>25.330197610000003</v>
      </c>
      <c r="AZ1794" s="677">
        <v>0</v>
      </c>
      <c r="BA1794" s="677">
        <v>0</v>
      </c>
      <c r="BB1794" s="677">
        <v>0</v>
      </c>
      <c r="BC1794" s="677">
        <v>0</v>
      </c>
      <c r="BD1794" s="677">
        <v>0</v>
      </c>
      <c r="BE1794" s="678">
        <v>25.330197610000003</v>
      </c>
      <c r="BF1794" s="417"/>
      <c r="BG1794" s="408"/>
      <c r="BH1794" s="408"/>
      <c r="BI1794" s="408"/>
      <c r="BJ1794" s="408"/>
      <c r="BK1794" s="408"/>
    </row>
    <row r="1795" spans="1:63" s="390" customFormat="1" ht="12.75">
      <c r="A1795" s="410"/>
      <c r="B1795" s="360" t="s">
        <v>362</v>
      </c>
      <c r="C1795" s="676">
        <v>0</v>
      </c>
      <c r="D1795" s="677">
        <v>0</v>
      </c>
      <c r="E1795" s="677">
        <v>0.51700000000000002</v>
      </c>
      <c r="F1795" s="677">
        <v>0</v>
      </c>
      <c r="G1795" s="677">
        <v>0</v>
      </c>
      <c r="H1795" s="677">
        <v>0</v>
      </c>
      <c r="I1795" s="677">
        <v>0</v>
      </c>
      <c r="J1795" s="677">
        <v>0</v>
      </c>
      <c r="K1795" s="677">
        <v>0</v>
      </c>
      <c r="L1795" s="677">
        <v>0</v>
      </c>
      <c r="M1795" s="677">
        <v>0.51700000000000002</v>
      </c>
      <c r="N1795" s="678">
        <v>0</v>
      </c>
      <c r="O1795" s="676">
        <v>0</v>
      </c>
      <c r="P1795" s="677">
        <v>0</v>
      </c>
      <c r="Q1795" s="677">
        <v>0</v>
      </c>
      <c r="R1795" s="677">
        <v>0</v>
      </c>
      <c r="S1795" s="677">
        <v>0</v>
      </c>
      <c r="T1795" s="677">
        <v>0</v>
      </c>
      <c r="U1795" s="677">
        <v>0</v>
      </c>
      <c r="V1795" s="677">
        <v>0</v>
      </c>
      <c r="W1795" s="677">
        <v>0</v>
      </c>
      <c r="X1795" s="677">
        <v>0</v>
      </c>
      <c r="Y1795" s="677">
        <v>0</v>
      </c>
      <c r="Z1795" s="678">
        <v>0</v>
      </c>
      <c r="AA1795" s="679">
        <v>5.8895280000000001E-2</v>
      </c>
      <c r="AB1795" s="677">
        <v>0</v>
      </c>
      <c r="AC1795" s="677">
        <v>0</v>
      </c>
      <c r="AD1795" s="677">
        <v>0.51700000000000002</v>
      </c>
      <c r="AE1795" s="677">
        <v>0</v>
      </c>
      <c r="AF1795" s="677"/>
      <c r="AG1795" s="677"/>
      <c r="AH1795" s="677">
        <v>0.51700000000000002</v>
      </c>
      <c r="AI1795" s="677">
        <v>0</v>
      </c>
      <c r="AJ1795" s="677"/>
      <c r="AK1795" s="677"/>
      <c r="AL1795" s="677"/>
      <c r="AM1795" s="677"/>
      <c r="AN1795" s="677">
        <v>0</v>
      </c>
      <c r="AO1795" s="677">
        <v>0</v>
      </c>
      <c r="AP1795" s="677">
        <v>0</v>
      </c>
      <c r="AQ1795" s="677">
        <v>0</v>
      </c>
      <c r="AR1795" s="677">
        <v>0</v>
      </c>
      <c r="AS1795" s="677">
        <v>0</v>
      </c>
      <c r="AT1795" s="677">
        <v>0.51700000000000002</v>
      </c>
      <c r="AU1795" s="677">
        <v>0</v>
      </c>
      <c r="AV1795" s="676">
        <v>0</v>
      </c>
      <c r="AW1795" s="677">
        <v>5.8895280000000001E-2</v>
      </c>
      <c r="AX1795" s="677">
        <v>0</v>
      </c>
      <c r="AY1795" s="677">
        <v>5.8895280000000001E-2</v>
      </c>
      <c r="AZ1795" s="677">
        <v>0</v>
      </c>
      <c r="BA1795" s="677">
        <v>0</v>
      </c>
      <c r="BB1795" s="677">
        <v>0</v>
      </c>
      <c r="BC1795" s="677">
        <v>0</v>
      </c>
      <c r="BD1795" s="677">
        <v>0</v>
      </c>
      <c r="BE1795" s="678">
        <v>5.8895280000000001E-2</v>
      </c>
      <c r="BF1795" s="417"/>
      <c r="BG1795" s="408"/>
      <c r="BH1795" s="408"/>
      <c r="BI1795" s="408"/>
      <c r="BJ1795" s="408"/>
      <c r="BK1795" s="408"/>
    </row>
    <row r="1796" spans="1:63" s="390" customFormat="1" ht="12.75">
      <c r="A1796" s="410"/>
      <c r="B1796" s="360" t="s">
        <v>363</v>
      </c>
      <c r="C1796" s="676">
        <v>0</v>
      </c>
      <c r="D1796" s="677">
        <v>0</v>
      </c>
      <c r="E1796" s="677">
        <v>0</v>
      </c>
      <c r="F1796" s="677">
        <v>0</v>
      </c>
      <c r="G1796" s="677">
        <v>0</v>
      </c>
      <c r="H1796" s="677">
        <v>0</v>
      </c>
      <c r="I1796" s="677">
        <v>0</v>
      </c>
      <c r="J1796" s="677">
        <v>0</v>
      </c>
      <c r="K1796" s="677">
        <v>0</v>
      </c>
      <c r="L1796" s="677">
        <v>0</v>
      </c>
      <c r="M1796" s="677">
        <v>0</v>
      </c>
      <c r="N1796" s="678">
        <v>0</v>
      </c>
      <c r="O1796" s="676">
        <v>0</v>
      </c>
      <c r="P1796" s="677">
        <v>0</v>
      </c>
      <c r="Q1796" s="677">
        <v>0</v>
      </c>
      <c r="R1796" s="677">
        <v>0</v>
      </c>
      <c r="S1796" s="677">
        <v>0</v>
      </c>
      <c r="T1796" s="677">
        <v>0</v>
      </c>
      <c r="U1796" s="677">
        <v>0</v>
      </c>
      <c r="V1796" s="677">
        <v>0</v>
      </c>
      <c r="W1796" s="677">
        <v>0</v>
      </c>
      <c r="X1796" s="677">
        <v>0</v>
      </c>
      <c r="Y1796" s="677">
        <v>0</v>
      </c>
      <c r="Z1796" s="678">
        <v>0</v>
      </c>
      <c r="AA1796" s="679">
        <v>0</v>
      </c>
      <c r="AB1796" s="677">
        <v>0</v>
      </c>
      <c r="AC1796" s="677">
        <v>0</v>
      </c>
      <c r="AD1796" s="677">
        <v>0</v>
      </c>
      <c r="AE1796" s="677">
        <v>0</v>
      </c>
      <c r="AF1796" s="677"/>
      <c r="AG1796" s="677"/>
      <c r="AH1796" s="677">
        <v>0</v>
      </c>
      <c r="AI1796" s="677">
        <v>0</v>
      </c>
      <c r="AJ1796" s="677"/>
      <c r="AK1796" s="677"/>
      <c r="AL1796" s="677"/>
      <c r="AM1796" s="677"/>
      <c r="AN1796" s="677">
        <v>0</v>
      </c>
      <c r="AO1796" s="677">
        <v>0</v>
      </c>
      <c r="AP1796" s="677">
        <v>0</v>
      </c>
      <c r="AQ1796" s="677">
        <v>0</v>
      </c>
      <c r="AR1796" s="677">
        <v>0</v>
      </c>
      <c r="AS1796" s="677">
        <v>0</v>
      </c>
      <c r="AT1796" s="677">
        <v>0</v>
      </c>
      <c r="AU1796" s="677">
        <v>0</v>
      </c>
      <c r="AV1796" s="676">
        <v>0</v>
      </c>
      <c r="AW1796" s="677">
        <v>0</v>
      </c>
      <c r="AX1796" s="677">
        <v>0</v>
      </c>
      <c r="AY1796" s="677">
        <v>0</v>
      </c>
      <c r="AZ1796" s="677">
        <v>0</v>
      </c>
      <c r="BA1796" s="677">
        <v>0</v>
      </c>
      <c r="BB1796" s="677">
        <v>0</v>
      </c>
      <c r="BC1796" s="677">
        <v>0</v>
      </c>
      <c r="BD1796" s="677">
        <v>0</v>
      </c>
      <c r="BE1796" s="678">
        <v>0</v>
      </c>
      <c r="BF1796" s="417"/>
      <c r="BG1796" s="408"/>
      <c r="BH1796" s="408"/>
      <c r="BI1796" s="408"/>
      <c r="BJ1796" s="408"/>
      <c r="BK1796" s="408"/>
    </row>
    <row r="1797" spans="1:63" s="390" customFormat="1" ht="12.75">
      <c r="A1797" s="410"/>
      <c r="B1797" s="360" t="s">
        <v>364</v>
      </c>
      <c r="C1797" s="676">
        <v>0</v>
      </c>
      <c r="D1797" s="677">
        <v>0</v>
      </c>
      <c r="E1797" s="677">
        <v>0</v>
      </c>
      <c r="F1797" s="677">
        <v>0</v>
      </c>
      <c r="G1797" s="677">
        <v>0</v>
      </c>
      <c r="H1797" s="677">
        <v>0</v>
      </c>
      <c r="I1797" s="677">
        <v>0</v>
      </c>
      <c r="J1797" s="677">
        <v>0</v>
      </c>
      <c r="K1797" s="677">
        <v>0</v>
      </c>
      <c r="L1797" s="677">
        <v>0</v>
      </c>
      <c r="M1797" s="677">
        <v>0</v>
      </c>
      <c r="N1797" s="678">
        <v>0</v>
      </c>
      <c r="O1797" s="676">
        <v>0</v>
      </c>
      <c r="P1797" s="677">
        <v>0</v>
      </c>
      <c r="Q1797" s="677">
        <v>0</v>
      </c>
      <c r="R1797" s="677">
        <v>0</v>
      </c>
      <c r="S1797" s="677">
        <v>0</v>
      </c>
      <c r="T1797" s="677">
        <v>0</v>
      </c>
      <c r="U1797" s="677">
        <v>0</v>
      </c>
      <c r="V1797" s="677">
        <v>0</v>
      </c>
      <c r="W1797" s="677">
        <v>0</v>
      </c>
      <c r="X1797" s="677">
        <v>0</v>
      </c>
      <c r="Y1797" s="677">
        <v>0</v>
      </c>
      <c r="Z1797" s="678">
        <v>0</v>
      </c>
      <c r="AA1797" s="679">
        <v>0</v>
      </c>
      <c r="AB1797" s="677">
        <v>0</v>
      </c>
      <c r="AC1797" s="677">
        <v>0</v>
      </c>
      <c r="AD1797" s="677">
        <v>0</v>
      </c>
      <c r="AE1797" s="677">
        <v>0</v>
      </c>
      <c r="AF1797" s="677"/>
      <c r="AG1797" s="677"/>
      <c r="AH1797" s="677">
        <v>0</v>
      </c>
      <c r="AI1797" s="677">
        <v>0</v>
      </c>
      <c r="AJ1797" s="677"/>
      <c r="AK1797" s="677"/>
      <c r="AL1797" s="677"/>
      <c r="AM1797" s="677"/>
      <c r="AN1797" s="677">
        <v>0</v>
      </c>
      <c r="AO1797" s="677">
        <v>0</v>
      </c>
      <c r="AP1797" s="677">
        <v>0</v>
      </c>
      <c r="AQ1797" s="677">
        <v>0</v>
      </c>
      <c r="AR1797" s="677">
        <v>0</v>
      </c>
      <c r="AS1797" s="677">
        <v>0</v>
      </c>
      <c r="AT1797" s="677">
        <v>0</v>
      </c>
      <c r="AU1797" s="677">
        <v>0</v>
      </c>
      <c r="AV1797" s="676"/>
      <c r="AW1797" s="677">
        <v>0</v>
      </c>
      <c r="AX1797" s="677"/>
      <c r="AY1797" s="677"/>
      <c r="AZ1797" s="677"/>
      <c r="BA1797" s="677"/>
      <c r="BB1797" s="677"/>
      <c r="BC1797" s="677"/>
      <c r="BD1797" s="677"/>
      <c r="BE1797" s="678">
        <v>0</v>
      </c>
      <c r="BF1797" s="417"/>
      <c r="BG1797" s="408"/>
      <c r="BH1797" s="408"/>
      <c r="BI1797" s="408"/>
      <c r="BJ1797" s="408"/>
      <c r="BK1797" s="408"/>
    </row>
    <row r="1798" spans="1:63" s="390" customFormat="1" ht="12.75">
      <c r="A1798" s="410"/>
      <c r="B1798" s="360" t="s">
        <v>365</v>
      </c>
      <c r="C1798" s="676">
        <v>0</v>
      </c>
      <c r="D1798" s="677">
        <v>0</v>
      </c>
      <c r="E1798" s="677">
        <v>0</v>
      </c>
      <c r="F1798" s="677">
        <v>0</v>
      </c>
      <c r="G1798" s="677">
        <v>0</v>
      </c>
      <c r="H1798" s="677">
        <v>0</v>
      </c>
      <c r="I1798" s="677">
        <v>0</v>
      </c>
      <c r="J1798" s="677">
        <v>0</v>
      </c>
      <c r="K1798" s="677">
        <v>0</v>
      </c>
      <c r="L1798" s="677">
        <v>0</v>
      </c>
      <c r="M1798" s="677">
        <v>0</v>
      </c>
      <c r="N1798" s="678">
        <v>0</v>
      </c>
      <c r="O1798" s="676">
        <v>0</v>
      </c>
      <c r="P1798" s="677">
        <v>0</v>
      </c>
      <c r="Q1798" s="677">
        <v>0</v>
      </c>
      <c r="R1798" s="677">
        <v>0</v>
      </c>
      <c r="S1798" s="677">
        <v>0</v>
      </c>
      <c r="T1798" s="677">
        <v>0</v>
      </c>
      <c r="U1798" s="677">
        <v>0</v>
      </c>
      <c r="V1798" s="677">
        <v>0</v>
      </c>
      <c r="W1798" s="677">
        <v>0</v>
      </c>
      <c r="X1798" s="677">
        <v>0</v>
      </c>
      <c r="Y1798" s="677">
        <v>0</v>
      </c>
      <c r="Z1798" s="678">
        <v>0</v>
      </c>
      <c r="AA1798" s="679">
        <v>0</v>
      </c>
      <c r="AB1798" s="677">
        <v>0</v>
      </c>
      <c r="AC1798" s="677">
        <v>0</v>
      </c>
      <c r="AD1798" s="677">
        <v>0</v>
      </c>
      <c r="AE1798" s="677">
        <v>0</v>
      </c>
      <c r="AF1798" s="677"/>
      <c r="AG1798" s="677"/>
      <c r="AH1798" s="677">
        <v>0</v>
      </c>
      <c r="AI1798" s="677">
        <v>0</v>
      </c>
      <c r="AJ1798" s="677"/>
      <c r="AK1798" s="677"/>
      <c r="AL1798" s="677"/>
      <c r="AM1798" s="677"/>
      <c r="AN1798" s="677">
        <v>0</v>
      </c>
      <c r="AO1798" s="677">
        <v>0</v>
      </c>
      <c r="AP1798" s="677">
        <v>0</v>
      </c>
      <c r="AQ1798" s="677">
        <v>0</v>
      </c>
      <c r="AR1798" s="677">
        <v>0</v>
      </c>
      <c r="AS1798" s="677">
        <v>0</v>
      </c>
      <c r="AT1798" s="677">
        <v>0</v>
      </c>
      <c r="AU1798" s="677">
        <v>0</v>
      </c>
      <c r="AV1798" s="676"/>
      <c r="AW1798" s="677">
        <v>0</v>
      </c>
      <c r="AX1798" s="677"/>
      <c r="AY1798" s="677"/>
      <c r="AZ1798" s="677"/>
      <c r="BA1798" s="677"/>
      <c r="BB1798" s="677"/>
      <c r="BC1798" s="677"/>
      <c r="BD1798" s="677"/>
      <c r="BE1798" s="678">
        <v>0</v>
      </c>
      <c r="BF1798" s="417"/>
      <c r="BG1798" s="408"/>
      <c r="BH1798" s="408"/>
      <c r="BI1798" s="408"/>
      <c r="BJ1798" s="408"/>
      <c r="BK1798" s="408"/>
    </row>
    <row r="1799" spans="1:63" s="390" customFormat="1" ht="12.75">
      <c r="A1799" s="410"/>
      <c r="B1799" s="360" t="s">
        <v>366</v>
      </c>
      <c r="C1799" s="676">
        <v>0</v>
      </c>
      <c r="D1799" s="677">
        <v>0</v>
      </c>
      <c r="E1799" s="677">
        <v>0</v>
      </c>
      <c r="F1799" s="677">
        <v>0</v>
      </c>
      <c r="G1799" s="677">
        <v>0</v>
      </c>
      <c r="H1799" s="677">
        <v>0</v>
      </c>
      <c r="I1799" s="677">
        <v>0</v>
      </c>
      <c r="J1799" s="677">
        <v>0</v>
      </c>
      <c r="K1799" s="677">
        <v>0</v>
      </c>
      <c r="L1799" s="677">
        <v>0</v>
      </c>
      <c r="M1799" s="677">
        <v>0</v>
      </c>
      <c r="N1799" s="678">
        <v>0</v>
      </c>
      <c r="O1799" s="676">
        <v>0</v>
      </c>
      <c r="P1799" s="677">
        <v>0</v>
      </c>
      <c r="Q1799" s="677">
        <v>0</v>
      </c>
      <c r="R1799" s="677">
        <v>0</v>
      </c>
      <c r="S1799" s="677">
        <v>0</v>
      </c>
      <c r="T1799" s="677">
        <v>0</v>
      </c>
      <c r="U1799" s="677">
        <v>0</v>
      </c>
      <c r="V1799" s="677">
        <v>0</v>
      </c>
      <c r="W1799" s="677">
        <v>0</v>
      </c>
      <c r="X1799" s="677">
        <v>0</v>
      </c>
      <c r="Y1799" s="677">
        <v>0</v>
      </c>
      <c r="Z1799" s="678">
        <v>0</v>
      </c>
      <c r="AA1799" s="679">
        <v>0</v>
      </c>
      <c r="AB1799" s="677">
        <v>0</v>
      </c>
      <c r="AC1799" s="677">
        <v>0</v>
      </c>
      <c r="AD1799" s="677">
        <v>0</v>
      </c>
      <c r="AE1799" s="677">
        <v>0</v>
      </c>
      <c r="AF1799" s="677"/>
      <c r="AG1799" s="677"/>
      <c r="AH1799" s="677">
        <v>0</v>
      </c>
      <c r="AI1799" s="677">
        <v>0</v>
      </c>
      <c r="AJ1799" s="677"/>
      <c r="AK1799" s="677"/>
      <c r="AL1799" s="677"/>
      <c r="AM1799" s="677"/>
      <c r="AN1799" s="677">
        <v>0</v>
      </c>
      <c r="AO1799" s="677">
        <v>0</v>
      </c>
      <c r="AP1799" s="677">
        <v>0</v>
      </c>
      <c r="AQ1799" s="677">
        <v>0</v>
      </c>
      <c r="AR1799" s="677">
        <v>0</v>
      </c>
      <c r="AS1799" s="677">
        <v>0</v>
      </c>
      <c r="AT1799" s="677">
        <v>0</v>
      </c>
      <c r="AU1799" s="677">
        <v>0</v>
      </c>
      <c r="AV1799" s="676"/>
      <c r="AW1799" s="677">
        <v>0</v>
      </c>
      <c r="AX1799" s="677"/>
      <c r="AY1799" s="677"/>
      <c r="AZ1799" s="677"/>
      <c r="BA1799" s="677"/>
      <c r="BB1799" s="677"/>
      <c r="BC1799" s="677"/>
      <c r="BD1799" s="677"/>
      <c r="BE1799" s="678">
        <v>0</v>
      </c>
      <c r="BF1799" s="417"/>
      <c r="BG1799" s="408"/>
      <c r="BH1799" s="408"/>
      <c r="BI1799" s="408"/>
      <c r="BJ1799" s="408"/>
      <c r="BK1799" s="408"/>
    </row>
    <row r="1800" spans="1:63" s="390" customFormat="1" ht="12.75">
      <c r="A1800" s="410"/>
      <c r="B1800" s="360" t="s">
        <v>367</v>
      </c>
      <c r="C1800" s="676">
        <v>0</v>
      </c>
      <c r="D1800" s="677">
        <v>0</v>
      </c>
      <c r="E1800" s="677">
        <v>0</v>
      </c>
      <c r="F1800" s="677">
        <v>0</v>
      </c>
      <c r="G1800" s="677">
        <v>0</v>
      </c>
      <c r="H1800" s="677">
        <v>0</v>
      </c>
      <c r="I1800" s="677">
        <v>0</v>
      </c>
      <c r="J1800" s="677">
        <v>0</v>
      </c>
      <c r="K1800" s="677">
        <v>0</v>
      </c>
      <c r="L1800" s="677">
        <v>0</v>
      </c>
      <c r="M1800" s="677">
        <v>0</v>
      </c>
      <c r="N1800" s="678">
        <v>0</v>
      </c>
      <c r="O1800" s="676">
        <v>0</v>
      </c>
      <c r="P1800" s="677">
        <v>0</v>
      </c>
      <c r="Q1800" s="677">
        <v>0</v>
      </c>
      <c r="R1800" s="677">
        <v>0</v>
      </c>
      <c r="S1800" s="677">
        <v>0</v>
      </c>
      <c r="T1800" s="677">
        <v>0</v>
      </c>
      <c r="U1800" s="677">
        <v>0</v>
      </c>
      <c r="V1800" s="677">
        <v>0</v>
      </c>
      <c r="W1800" s="677">
        <v>0</v>
      </c>
      <c r="X1800" s="677">
        <v>0</v>
      </c>
      <c r="Y1800" s="677">
        <v>0</v>
      </c>
      <c r="Z1800" s="678">
        <v>0</v>
      </c>
      <c r="AA1800" s="679">
        <v>0</v>
      </c>
      <c r="AB1800" s="677">
        <v>0</v>
      </c>
      <c r="AC1800" s="677">
        <v>0</v>
      </c>
      <c r="AD1800" s="677">
        <v>0</v>
      </c>
      <c r="AE1800" s="677">
        <v>0</v>
      </c>
      <c r="AF1800" s="677"/>
      <c r="AG1800" s="677"/>
      <c r="AH1800" s="677">
        <v>0</v>
      </c>
      <c r="AI1800" s="677">
        <v>0</v>
      </c>
      <c r="AJ1800" s="677"/>
      <c r="AK1800" s="677"/>
      <c r="AL1800" s="677"/>
      <c r="AM1800" s="677"/>
      <c r="AN1800" s="677">
        <v>0</v>
      </c>
      <c r="AO1800" s="677">
        <v>0</v>
      </c>
      <c r="AP1800" s="677">
        <v>0</v>
      </c>
      <c r="AQ1800" s="677">
        <v>0</v>
      </c>
      <c r="AR1800" s="677">
        <v>0</v>
      </c>
      <c r="AS1800" s="677">
        <v>0</v>
      </c>
      <c r="AT1800" s="677">
        <v>0</v>
      </c>
      <c r="AU1800" s="677">
        <v>0</v>
      </c>
      <c r="AV1800" s="676"/>
      <c r="AW1800" s="677">
        <v>0</v>
      </c>
      <c r="AX1800" s="677"/>
      <c r="AY1800" s="677"/>
      <c r="AZ1800" s="677"/>
      <c r="BA1800" s="677"/>
      <c r="BB1800" s="677"/>
      <c r="BC1800" s="677"/>
      <c r="BD1800" s="677"/>
      <c r="BE1800" s="678">
        <v>0</v>
      </c>
      <c r="BF1800" s="417"/>
      <c r="BG1800" s="408"/>
      <c r="BH1800" s="408"/>
      <c r="BI1800" s="408"/>
      <c r="BJ1800" s="408"/>
      <c r="BK1800" s="408"/>
    </row>
    <row r="1801" spans="1:63" s="390" customFormat="1" ht="12.75">
      <c r="A1801" s="410"/>
      <c r="B1801" s="360" t="s">
        <v>368</v>
      </c>
      <c r="C1801" s="676">
        <v>0</v>
      </c>
      <c r="D1801" s="677">
        <v>0</v>
      </c>
      <c r="E1801" s="677">
        <v>0.51700000000000002</v>
      </c>
      <c r="F1801" s="677">
        <v>0</v>
      </c>
      <c r="G1801" s="677">
        <v>0</v>
      </c>
      <c r="H1801" s="677">
        <v>0</v>
      </c>
      <c r="I1801" s="677">
        <v>0</v>
      </c>
      <c r="J1801" s="677">
        <v>0</v>
      </c>
      <c r="K1801" s="677">
        <v>0</v>
      </c>
      <c r="L1801" s="677">
        <v>0</v>
      </c>
      <c r="M1801" s="677">
        <v>0.51700000000000002</v>
      </c>
      <c r="N1801" s="678">
        <v>0</v>
      </c>
      <c r="O1801" s="676">
        <v>0</v>
      </c>
      <c r="P1801" s="677">
        <v>0</v>
      </c>
      <c r="Q1801" s="677">
        <v>0</v>
      </c>
      <c r="R1801" s="677">
        <v>0</v>
      </c>
      <c r="S1801" s="677">
        <v>0</v>
      </c>
      <c r="T1801" s="677">
        <v>0</v>
      </c>
      <c r="U1801" s="677">
        <v>0</v>
      </c>
      <c r="V1801" s="677">
        <v>0</v>
      </c>
      <c r="W1801" s="677">
        <v>0</v>
      </c>
      <c r="X1801" s="677">
        <v>0</v>
      </c>
      <c r="Y1801" s="677">
        <v>0</v>
      </c>
      <c r="Z1801" s="678">
        <v>0</v>
      </c>
      <c r="AA1801" s="679">
        <v>5.8895280000000001E-2</v>
      </c>
      <c r="AB1801" s="677">
        <v>0</v>
      </c>
      <c r="AC1801" s="677">
        <v>0</v>
      </c>
      <c r="AD1801" s="677">
        <v>0.51700000000000002</v>
      </c>
      <c r="AE1801" s="677">
        <v>0</v>
      </c>
      <c r="AF1801" s="677"/>
      <c r="AG1801" s="677"/>
      <c r="AH1801" s="677">
        <v>0.51700000000000002</v>
      </c>
      <c r="AI1801" s="677">
        <v>0</v>
      </c>
      <c r="AJ1801" s="677"/>
      <c r="AK1801" s="677"/>
      <c r="AL1801" s="677"/>
      <c r="AM1801" s="677"/>
      <c r="AN1801" s="677">
        <v>0</v>
      </c>
      <c r="AO1801" s="677">
        <v>0</v>
      </c>
      <c r="AP1801" s="677">
        <v>0</v>
      </c>
      <c r="AQ1801" s="677">
        <v>0</v>
      </c>
      <c r="AR1801" s="677">
        <v>0</v>
      </c>
      <c r="AS1801" s="677">
        <v>0</v>
      </c>
      <c r="AT1801" s="677">
        <v>0.51700000000000002</v>
      </c>
      <c r="AU1801" s="677">
        <v>0</v>
      </c>
      <c r="AV1801" s="676">
        <v>0</v>
      </c>
      <c r="AW1801" s="677">
        <v>5.8895280000000001E-2</v>
      </c>
      <c r="AX1801" s="677">
        <v>0</v>
      </c>
      <c r="AY1801" s="677">
        <v>5.8895280000000001E-2</v>
      </c>
      <c r="AZ1801" s="677">
        <v>0</v>
      </c>
      <c r="BA1801" s="677">
        <v>0</v>
      </c>
      <c r="BB1801" s="677">
        <v>0</v>
      </c>
      <c r="BC1801" s="677">
        <v>0</v>
      </c>
      <c r="BD1801" s="677">
        <v>0</v>
      </c>
      <c r="BE1801" s="678">
        <v>5.8895280000000001E-2</v>
      </c>
      <c r="BF1801" s="417"/>
      <c r="BG1801" s="408"/>
      <c r="BH1801" s="408"/>
      <c r="BI1801" s="408"/>
      <c r="BJ1801" s="408"/>
      <c r="BK1801" s="408"/>
    </row>
    <row r="1802" spans="1:63" s="390" customFormat="1" ht="12.75">
      <c r="A1802" s="410"/>
      <c r="B1802" s="360" t="s">
        <v>369</v>
      </c>
      <c r="C1802" s="676">
        <v>0</v>
      </c>
      <c r="D1802" s="677">
        <v>0</v>
      </c>
      <c r="E1802" s="677">
        <v>0</v>
      </c>
      <c r="F1802" s="677">
        <v>0</v>
      </c>
      <c r="G1802" s="677">
        <v>0</v>
      </c>
      <c r="H1802" s="677">
        <v>0</v>
      </c>
      <c r="I1802" s="677">
        <v>0</v>
      </c>
      <c r="J1802" s="677">
        <v>0</v>
      </c>
      <c r="K1802" s="677">
        <v>0</v>
      </c>
      <c r="L1802" s="677">
        <v>0</v>
      </c>
      <c r="M1802" s="677">
        <v>0</v>
      </c>
      <c r="N1802" s="678">
        <v>0</v>
      </c>
      <c r="O1802" s="676">
        <v>0</v>
      </c>
      <c r="P1802" s="677">
        <v>0</v>
      </c>
      <c r="Q1802" s="677">
        <v>0</v>
      </c>
      <c r="R1802" s="677">
        <v>0</v>
      </c>
      <c r="S1802" s="677">
        <v>0</v>
      </c>
      <c r="T1802" s="677">
        <v>0</v>
      </c>
      <c r="U1802" s="677">
        <v>0</v>
      </c>
      <c r="V1802" s="677">
        <v>0</v>
      </c>
      <c r="W1802" s="677">
        <v>0</v>
      </c>
      <c r="X1802" s="677">
        <v>0</v>
      </c>
      <c r="Y1802" s="677">
        <v>0</v>
      </c>
      <c r="Z1802" s="678">
        <v>0</v>
      </c>
      <c r="AA1802" s="679">
        <v>0</v>
      </c>
      <c r="AB1802" s="677">
        <v>0</v>
      </c>
      <c r="AC1802" s="677">
        <v>0</v>
      </c>
      <c r="AD1802" s="677">
        <v>0</v>
      </c>
      <c r="AE1802" s="677">
        <v>0</v>
      </c>
      <c r="AF1802" s="677"/>
      <c r="AG1802" s="677"/>
      <c r="AH1802" s="677">
        <v>0</v>
      </c>
      <c r="AI1802" s="677">
        <v>0</v>
      </c>
      <c r="AJ1802" s="677"/>
      <c r="AK1802" s="677"/>
      <c r="AL1802" s="677"/>
      <c r="AM1802" s="677"/>
      <c r="AN1802" s="677">
        <v>0</v>
      </c>
      <c r="AO1802" s="677">
        <v>0</v>
      </c>
      <c r="AP1802" s="677">
        <v>0</v>
      </c>
      <c r="AQ1802" s="677">
        <v>0</v>
      </c>
      <c r="AR1802" s="677">
        <v>0</v>
      </c>
      <c r="AS1802" s="677">
        <v>0</v>
      </c>
      <c r="AT1802" s="677">
        <v>0</v>
      </c>
      <c r="AU1802" s="677">
        <v>0</v>
      </c>
      <c r="AV1802" s="676"/>
      <c r="AW1802" s="677">
        <v>0</v>
      </c>
      <c r="AX1802" s="677"/>
      <c r="AY1802" s="677"/>
      <c r="AZ1802" s="677"/>
      <c r="BA1802" s="677"/>
      <c r="BB1802" s="677"/>
      <c r="BC1802" s="677"/>
      <c r="BD1802" s="677"/>
      <c r="BE1802" s="678">
        <v>0</v>
      </c>
      <c r="BF1802" s="417"/>
      <c r="BG1802" s="408"/>
      <c r="BH1802" s="408"/>
      <c r="BI1802" s="408"/>
      <c r="BJ1802" s="408"/>
      <c r="BK1802" s="408"/>
    </row>
    <row r="1803" spans="1:63" s="390" customFormat="1" ht="12.75">
      <c r="A1803" s="410"/>
      <c r="B1803" s="360" t="s">
        <v>370</v>
      </c>
      <c r="C1803" s="676">
        <v>0</v>
      </c>
      <c r="D1803" s="677">
        <v>0</v>
      </c>
      <c r="E1803" s="677">
        <v>0</v>
      </c>
      <c r="F1803" s="677">
        <v>0</v>
      </c>
      <c r="G1803" s="677">
        <v>0</v>
      </c>
      <c r="H1803" s="677">
        <v>0</v>
      </c>
      <c r="I1803" s="677">
        <v>0</v>
      </c>
      <c r="J1803" s="677">
        <v>0</v>
      </c>
      <c r="K1803" s="677">
        <v>0</v>
      </c>
      <c r="L1803" s="677">
        <v>0</v>
      </c>
      <c r="M1803" s="677">
        <v>0</v>
      </c>
      <c r="N1803" s="678">
        <v>0</v>
      </c>
      <c r="O1803" s="676">
        <v>0</v>
      </c>
      <c r="P1803" s="677">
        <v>0</v>
      </c>
      <c r="Q1803" s="677">
        <v>0</v>
      </c>
      <c r="R1803" s="677">
        <v>0</v>
      </c>
      <c r="S1803" s="677">
        <v>0</v>
      </c>
      <c r="T1803" s="677">
        <v>0</v>
      </c>
      <c r="U1803" s="677">
        <v>0</v>
      </c>
      <c r="V1803" s="677">
        <v>0</v>
      </c>
      <c r="W1803" s="677">
        <v>0</v>
      </c>
      <c r="X1803" s="677">
        <v>0</v>
      </c>
      <c r="Y1803" s="677">
        <v>0</v>
      </c>
      <c r="Z1803" s="678">
        <v>0</v>
      </c>
      <c r="AA1803" s="679">
        <v>0</v>
      </c>
      <c r="AB1803" s="677">
        <v>0</v>
      </c>
      <c r="AC1803" s="677">
        <v>0</v>
      </c>
      <c r="AD1803" s="677">
        <v>0</v>
      </c>
      <c r="AE1803" s="677">
        <v>0</v>
      </c>
      <c r="AF1803" s="677"/>
      <c r="AG1803" s="677"/>
      <c r="AH1803" s="677">
        <v>0</v>
      </c>
      <c r="AI1803" s="677">
        <v>0</v>
      </c>
      <c r="AJ1803" s="677"/>
      <c r="AK1803" s="677"/>
      <c r="AL1803" s="677"/>
      <c r="AM1803" s="677"/>
      <c r="AN1803" s="677">
        <v>0</v>
      </c>
      <c r="AO1803" s="677">
        <v>0</v>
      </c>
      <c r="AP1803" s="677">
        <v>0</v>
      </c>
      <c r="AQ1803" s="677">
        <v>0</v>
      </c>
      <c r="AR1803" s="677">
        <v>0</v>
      </c>
      <c r="AS1803" s="677">
        <v>0</v>
      </c>
      <c r="AT1803" s="677">
        <v>0</v>
      </c>
      <c r="AU1803" s="677">
        <v>0</v>
      </c>
      <c r="AV1803" s="676"/>
      <c r="AW1803" s="677">
        <v>0</v>
      </c>
      <c r="AX1803" s="677"/>
      <c r="AY1803" s="677"/>
      <c r="AZ1803" s="677"/>
      <c r="BA1803" s="677"/>
      <c r="BB1803" s="677"/>
      <c r="BC1803" s="677"/>
      <c r="BD1803" s="677"/>
      <c r="BE1803" s="678">
        <v>0</v>
      </c>
      <c r="BF1803" s="417"/>
      <c r="BG1803" s="408"/>
      <c r="BH1803" s="408"/>
      <c r="BI1803" s="408"/>
      <c r="BJ1803" s="408"/>
      <c r="BK1803" s="408"/>
    </row>
    <row r="1804" spans="1:63" s="390" customFormat="1" ht="12.75">
      <c r="A1804" s="410"/>
      <c r="B1804" s="360" t="s">
        <v>371</v>
      </c>
      <c r="C1804" s="676">
        <v>0</v>
      </c>
      <c r="D1804" s="677">
        <v>0</v>
      </c>
      <c r="E1804" s="677">
        <v>0</v>
      </c>
      <c r="F1804" s="677">
        <v>0</v>
      </c>
      <c r="G1804" s="677">
        <v>0</v>
      </c>
      <c r="H1804" s="677">
        <v>0</v>
      </c>
      <c r="I1804" s="677">
        <v>0</v>
      </c>
      <c r="J1804" s="677">
        <v>0</v>
      </c>
      <c r="K1804" s="677">
        <v>0</v>
      </c>
      <c r="L1804" s="677">
        <v>0</v>
      </c>
      <c r="M1804" s="677">
        <v>0</v>
      </c>
      <c r="N1804" s="678">
        <v>0</v>
      </c>
      <c r="O1804" s="676">
        <v>0</v>
      </c>
      <c r="P1804" s="677">
        <v>0</v>
      </c>
      <c r="Q1804" s="677">
        <v>0</v>
      </c>
      <c r="R1804" s="677">
        <v>0</v>
      </c>
      <c r="S1804" s="677">
        <v>0</v>
      </c>
      <c r="T1804" s="677">
        <v>0</v>
      </c>
      <c r="U1804" s="677">
        <v>0</v>
      </c>
      <c r="V1804" s="677">
        <v>0</v>
      </c>
      <c r="W1804" s="677">
        <v>0</v>
      </c>
      <c r="X1804" s="677">
        <v>0</v>
      </c>
      <c r="Y1804" s="677">
        <v>0</v>
      </c>
      <c r="Z1804" s="678">
        <v>0</v>
      </c>
      <c r="AA1804" s="679">
        <v>0</v>
      </c>
      <c r="AB1804" s="677">
        <v>0</v>
      </c>
      <c r="AC1804" s="677">
        <v>0</v>
      </c>
      <c r="AD1804" s="677">
        <v>0</v>
      </c>
      <c r="AE1804" s="677">
        <v>0</v>
      </c>
      <c r="AF1804" s="677"/>
      <c r="AG1804" s="677"/>
      <c r="AH1804" s="677">
        <v>0</v>
      </c>
      <c r="AI1804" s="677">
        <v>0</v>
      </c>
      <c r="AJ1804" s="677"/>
      <c r="AK1804" s="677"/>
      <c r="AL1804" s="677"/>
      <c r="AM1804" s="677"/>
      <c r="AN1804" s="677">
        <v>0</v>
      </c>
      <c r="AO1804" s="677">
        <v>0</v>
      </c>
      <c r="AP1804" s="677">
        <v>0</v>
      </c>
      <c r="AQ1804" s="677">
        <v>0</v>
      </c>
      <c r="AR1804" s="677">
        <v>0</v>
      </c>
      <c r="AS1804" s="677">
        <v>0</v>
      </c>
      <c r="AT1804" s="677">
        <v>0</v>
      </c>
      <c r="AU1804" s="677">
        <v>0</v>
      </c>
      <c r="AV1804" s="676"/>
      <c r="AW1804" s="677">
        <v>0</v>
      </c>
      <c r="AX1804" s="677"/>
      <c r="AY1804" s="677"/>
      <c r="AZ1804" s="677"/>
      <c r="BA1804" s="677"/>
      <c r="BB1804" s="677"/>
      <c r="BC1804" s="677"/>
      <c r="BD1804" s="677"/>
      <c r="BE1804" s="678">
        <v>0</v>
      </c>
      <c r="BF1804" s="417"/>
      <c r="BG1804" s="408"/>
      <c r="BH1804" s="408"/>
      <c r="BI1804" s="408"/>
      <c r="BJ1804" s="408"/>
      <c r="BK1804" s="408"/>
    </row>
    <row r="1805" spans="1:63" s="390" customFormat="1" ht="12.75">
      <c r="A1805" s="410"/>
      <c r="B1805" s="360" t="s">
        <v>372</v>
      </c>
      <c r="C1805" s="676">
        <v>0</v>
      </c>
      <c r="D1805" s="677">
        <v>0</v>
      </c>
      <c r="E1805" s="677">
        <v>0.51700000000000002</v>
      </c>
      <c r="F1805" s="677">
        <v>0</v>
      </c>
      <c r="G1805" s="677">
        <v>0</v>
      </c>
      <c r="H1805" s="677">
        <v>0</v>
      </c>
      <c r="I1805" s="677">
        <v>0</v>
      </c>
      <c r="J1805" s="677">
        <v>0</v>
      </c>
      <c r="K1805" s="677">
        <v>0</v>
      </c>
      <c r="L1805" s="677">
        <v>0</v>
      </c>
      <c r="M1805" s="677">
        <v>0.51700000000000002</v>
      </c>
      <c r="N1805" s="678">
        <v>0</v>
      </c>
      <c r="O1805" s="676">
        <v>0</v>
      </c>
      <c r="P1805" s="677">
        <v>0</v>
      </c>
      <c r="Q1805" s="677">
        <v>0</v>
      </c>
      <c r="R1805" s="677">
        <v>0</v>
      </c>
      <c r="S1805" s="677">
        <v>0</v>
      </c>
      <c r="T1805" s="677">
        <v>0</v>
      </c>
      <c r="U1805" s="677">
        <v>0</v>
      </c>
      <c r="V1805" s="677">
        <v>0</v>
      </c>
      <c r="W1805" s="677">
        <v>0</v>
      </c>
      <c r="X1805" s="677">
        <v>0</v>
      </c>
      <c r="Y1805" s="677">
        <v>0</v>
      </c>
      <c r="Z1805" s="678">
        <v>0</v>
      </c>
      <c r="AA1805" s="679">
        <v>5.8895280000000001E-2</v>
      </c>
      <c r="AB1805" s="677">
        <v>0</v>
      </c>
      <c r="AC1805" s="677">
        <v>0</v>
      </c>
      <c r="AD1805" s="677">
        <v>0.51700000000000002</v>
      </c>
      <c r="AE1805" s="677">
        <v>0</v>
      </c>
      <c r="AF1805" s="677"/>
      <c r="AG1805" s="677"/>
      <c r="AH1805" s="677">
        <v>0.51700000000000002</v>
      </c>
      <c r="AI1805" s="677">
        <v>0</v>
      </c>
      <c r="AJ1805" s="677"/>
      <c r="AK1805" s="677"/>
      <c r="AL1805" s="677"/>
      <c r="AM1805" s="677"/>
      <c r="AN1805" s="677">
        <v>0</v>
      </c>
      <c r="AO1805" s="677">
        <v>0</v>
      </c>
      <c r="AP1805" s="677">
        <v>0</v>
      </c>
      <c r="AQ1805" s="677">
        <v>0</v>
      </c>
      <c r="AR1805" s="677">
        <v>0</v>
      </c>
      <c r="AS1805" s="677">
        <v>0</v>
      </c>
      <c r="AT1805" s="677">
        <v>0.51700000000000002</v>
      </c>
      <c r="AU1805" s="677">
        <v>0</v>
      </c>
      <c r="AV1805" s="676"/>
      <c r="AW1805" s="677">
        <v>5.8895280000000001E-2</v>
      </c>
      <c r="AX1805" s="677"/>
      <c r="AY1805" s="677">
        <v>5.8895280000000001E-2</v>
      </c>
      <c r="AZ1805" s="677"/>
      <c r="BA1805" s="677"/>
      <c r="BB1805" s="677"/>
      <c r="BC1805" s="677"/>
      <c r="BD1805" s="677"/>
      <c r="BE1805" s="678">
        <v>5.8895280000000001E-2</v>
      </c>
      <c r="BF1805" s="417"/>
      <c r="BG1805" s="408"/>
      <c r="BH1805" s="408"/>
      <c r="BI1805" s="408"/>
      <c r="BJ1805" s="408"/>
      <c r="BK1805" s="408"/>
    </row>
    <row r="1806" spans="1:63" s="390" customFormat="1" ht="12.75">
      <c r="A1806" s="410"/>
      <c r="B1806" s="360" t="s">
        <v>373</v>
      </c>
      <c r="C1806" s="676">
        <v>0</v>
      </c>
      <c r="D1806" s="677">
        <v>0</v>
      </c>
      <c r="E1806" s="677">
        <v>0</v>
      </c>
      <c r="F1806" s="677">
        <v>3.02</v>
      </c>
      <c r="G1806" s="677">
        <v>0</v>
      </c>
      <c r="H1806" s="677">
        <v>0</v>
      </c>
      <c r="I1806" s="677">
        <v>0</v>
      </c>
      <c r="J1806" s="677">
        <v>0</v>
      </c>
      <c r="K1806" s="677">
        <v>0</v>
      </c>
      <c r="L1806" s="677">
        <v>0</v>
      </c>
      <c r="M1806" s="677">
        <v>0</v>
      </c>
      <c r="N1806" s="678">
        <v>3.02</v>
      </c>
      <c r="O1806" s="676">
        <v>0</v>
      </c>
      <c r="P1806" s="677">
        <v>0</v>
      </c>
      <c r="Q1806" s="677">
        <v>0</v>
      </c>
      <c r="R1806" s="677">
        <v>1.26</v>
      </c>
      <c r="S1806" s="677">
        <v>0</v>
      </c>
      <c r="T1806" s="677">
        <v>0</v>
      </c>
      <c r="U1806" s="677">
        <v>0</v>
      </c>
      <c r="V1806" s="677">
        <v>0</v>
      </c>
      <c r="W1806" s="677">
        <v>0</v>
      </c>
      <c r="X1806" s="677">
        <v>0</v>
      </c>
      <c r="Y1806" s="677">
        <v>0</v>
      </c>
      <c r="Z1806" s="678">
        <v>1.26</v>
      </c>
      <c r="AA1806" s="679">
        <v>25.271302330000001</v>
      </c>
      <c r="AB1806" s="677">
        <v>0</v>
      </c>
      <c r="AC1806" s="677">
        <v>0</v>
      </c>
      <c r="AD1806" s="677">
        <v>0</v>
      </c>
      <c r="AE1806" s="677">
        <v>3.02</v>
      </c>
      <c r="AF1806" s="677"/>
      <c r="AG1806" s="677"/>
      <c r="AH1806" s="677">
        <v>0</v>
      </c>
      <c r="AI1806" s="677">
        <v>3.02</v>
      </c>
      <c r="AJ1806" s="677"/>
      <c r="AK1806" s="677"/>
      <c r="AL1806" s="677"/>
      <c r="AM1806" s="677"/>
      <c r="AN1806" s="677">
        <v>0</v>
      </c>
      <c r="AO1806" s="677">
        <v>0</v>
      </c>
      <c r="AP1806" s="677">
        <v>0</v>
      </c>
      <c r="AQ1806" s="677">
        <v>0</v>
      </c>
      <c r="AR1806" s="677">
        <v>0</v>
      </c>
      <c r="AS1806" s="677">
        <v>0</v>
      </c>
      <c r="AT1806" s="677">
        <v>0</v>
      </c>
      <c r="AU1806" s="677">
        <v>3.02</v>
      </c>
      <c r="AV1806" s="676">
        <v>0</v>
      </c>
      <c r="AW1806" s="677">
        <v>25.271302330000001</v>
      </c>
      <c r="AX1806" s="677">
        <v>0</v>
      </c>
      <c r="AY1806" s="677">
        <v>25.271302330000001</v>
      </c>
      <c r="AZ1806" s="677">
        <v>0</v>
      </c>
      <c r="BA1806" s="677">
        <v>0</v>
      </c>
      <c r="BB1806" s="677">
        <v>0</v>
      </c>
      <c r="BC1806" s="677">
        <v>0</v>
      </c>
      <c r="BD1806" s="677">
        <v>0</v>
      </c>
      <c r="BE1806" s="678">
        <v>25.271302330000001</v>
      </c>
      <c r="BF1806" s="417"/>
      <c r="BG1806" s="408"/>
      <c r="BH1806" s="408"/>
      <c r="BI1806" s="408"/>
      <c r="BJ1806" s="408"/>
      <c r="BK1806" s="408"/>
    </row>
    <row r="1807" spans="1:63" s="390" customFormat="1" ht="12.75">
      <c r="A1807" s="410"/>
      <c r="B1807" s="360" t="s">
        <v>374</v>
      </c>
      <c r="C1807" s="676">
        <v>0</v>
      </c>
      <c r="D1807" s="677">
        <v>0</v>
      </c>
      <c r="E1807" s="677">
        <v>0</v>
      </c>
      <c r="F1807" s="677">
        <v>0</v>
      </c>
      <c r="G1807" s="677">
        <v>0</v>
      </c>
      <c r="H1807" s="677">
        <v>0</v>
      </c>
      <c r="I1807" s="677">
        <v>0</v>
      </c>
      <c r="J1807" s="677">
        <v>0</v>
      </c>
      <c r="K1807" s="677">
        <v>0</v>
      </c>
      <c r="L1807" s="677">
        <v>0</v>
      </c>
      <c r="M1807" s="677">
        <v>0</v>
      </c>
      <c r="N1807" s="678">
        <v>0</v>
      </c>
      <c r="O1807" s="676">
        <v>0</v>
      </c>
      <c r="P1807" s="677">
        <v>0</v>
      </c>
      <c r="Q1807" s="677">
        <v>0</v>
      </c>
      <c r="R1807" s="677">
        <v>0</v>
      </c>
      <c r="S1807" s="677">
        <v>0</v>
      </c>
      <c r="T1807" s="677">
        <v>0</v>
      </c>
      <c r="U1807" s="677">
        <v>0</v>
      </c>
      <c r="V1807" s="677">
        <v>0</v>
      </c>
      <c r="W1807" s="677">
        <v>0</v>
      </c>
      <c r="X1807" s="677">
        <v>0</v>
      </c>
      <c r="Y1807" s="677">
        <v>0</v>
      </c>
      <c r="Z1807" s="678">
        <v>0</v>
      </c>
      <c r="AA1807" s="679">
        <v>0</v>
      </c>
      <c r="AB1807" s="677">
        <v>0</v>
      </c>
      <c r="AC1807" s="677">
        <v>0</v>
      </c>
      <c r="AD1807" s="677">
        <v>0</v>
      </c>
      <c r="AE1807" s="677">
        <v>0</v>
      </c>
      <c r="AF1807" s="677"/>
      <c r="AG1807" s="677"/>
      <c r="AH1807" s="677">
        <v>0</v>
      </c>
      <c r="AI1807" s="677">
        <v>0</v>
      </c>
      <c r="AJ1807" s="677"/>
      <c r="AK1807" s="677"/>
      <c r="AL1807" s="677"/>
      <c r="AM1807" s="677"/>
      <c r="AN1807" s="677">
        <v>0</v>
      </c>
      <c r="AO1807" s="677">
        <v>0</v>
      </c>
      <c r="AP1807" s="677">
        <v>0</v>
      </c>
      <c r="AQ1807" s="677">
        <v>0</v>
      </c>
      <c r="AR1807" s="677">
        <v>0</v>
      </c>
      <c r="AS1807" s="677">
        <v>0</v>
      </c>
      <c r="AT1807" s="677">
        <v>0</v>
      </c>
      <c r="AU1807" s="677">
        <v>0</v>
      </c>
      <c r="AV1807" s="676"/>
      <c r="AW1807" s="677">
        <v>0</v>
      </c>
      <c r="AX1807" s="677"/>
      <c r="AY1807" s="677"/>
      <c r="AZ1807" s="677"/>
      <c r="BA1807" s="677"/>
      <c r="BB1807" s="677"/>
      <c r="BC1807" s="677"/>
      <c r="BD1807" s="677"/>
      <c r="BE1807" s="678">
        <v>0</v>
      </c>
      <c r="BF1807" s="417"/>
      <c r="BG1807" s="408"/>
      <c r="BH1807" s="408"/>
      <c r="BI1807" s="408"/>
      <c r="BJ1807" s="408"/>
      <c r="BK1807" s="408"/>
    </row>
    <row r="1808" spans="1:63" s="390" customFormat="1" ht="12.75">
      <c r="A1808" s="410"/>
      <c r="B1808" s="360" t="s">
        <v>375</v>
      </c>
      <c r="C1808" s="676">
        <v>0</v>
      </c>
      <c r="D1808" s="677">
        <v>0</v>
      </c>
      <c r="E1808" s="677">
        <v>0</v>
      </c>
      <c r="F1808" s="677">
        <v>0</v>
      </c>
      <c r="G1808" s="677">
        <v>0</v>
      </c>
      <c r="H1808" s="677">
        <v>0</v>
      </c>
      <c r="I1808" s="677">
        <v>0</v>
      </c>
      <c r="J1808" s="677">
        <v>0</v>
      </c>
      <c r="K1808" s="677">
        <v>0</v>
      </c>
      <c r="L1808" s="677">
        <v>0</v>
      </c>
      <c r="M1808" s="677">
        <v>0</v>
      </c>
      <c r="N1808" s="678">
        <v>0</v>
      </c>
      <c r="O1808" s="676">
        <v>0</v>
      </c>
      <c r="P1808" s="677">
        <v>0</v>
      </c>
      <c r="Q1808" s="677">
        <v>0</v>
      </c>
      <c r="R1808" s="677">
        <v>0</v>
      </c>
      <c r="S1808" s="677">
        <v>0</v>
      </c>
      <c r="T1808" s="677">
        <v>0</v>
      </c>
      <c r="U1808" s="677">
        <v>0</v>
      </c>
      <c r="V1808" s="677">
        <v>0</v>
      </c>
      <c r="W1808" s="677">
        <v>0</v>
      </c>
      <c r="X1808" s="677">
        <v>0</v>
      </c>
      <c r="Y1808" s="677">
        <v>0</v>
      </c>
      <c r="Z1808" s="678">
        <v>0</v>
      </c>
      <c r="AA1808" s="679">
        <v>0</v>
      </c>
      <c r="AB1808" s="677">
        <v>0</v>
      </c>
      <c r="AC1808" s="677">
        <v>0</v>
      </c>
      <c r="AD1808" s="677">
        <v>0</v>
      </c>
      <c r="AE1808" s="677">
        <v>0</v>
      </c>
      <c r="AF1808" s="677"/>
      <c r="AG1808" s="677"/>
      <c r="AH1808" s="677">
        <v>0</v>
      </c>
      <c r="AI1808" s="677">
        <v>0</v>
      </c>
      <c r="AJ1808" s="677"/>
      <c r="AK1808" s="677"/>
      <c r="AL1808" s="677"/>
      <c r="AM1808" s="677"/>
      <c r="AN1808" s="677">
        <v>0</v>
      </c>
      <c r="AO1808" s="677">
        <v>0</v>
      </c>
      <c r="AP1808" s="677">
        <v>0</v>
      </c>
      <c r="AQ1808" s="677">
        <v>0</v>
      </c>
      <c r="AR1808" s="677">
        <v>0</v>
      </c>
      <c r="AS1808" s="677">
        <v>0</v>
      </c>
      <c r="AT1808" s="677">
        <v>0</v>
      </c>
      <c r="AU1808" s="677">
        <v>0</v>
      </c>
      <c r="AV1808" s="676"/>
      <c r="AW1808" s="677">
        <v>0</v>
      </c>
      <c r="AX1808" s="677"/>
      <c r="AY1808" s="677"/>
      <c r="AZ1808" s="677"/>
      <c r="BA1808" s="677"/>
      <c r="BB1808" s="677"/>
      <c r="BC1808" s="677"/>
      <c r="BD1808" s="677"/>
      <c r="BE1808" s="678">
        <v>0</v>
      </c>
      <c r="BF1808" s="417"/>
      <c r="BG1808" s="408"/>
      <c r="BH1808" s="408"/>
      <c r="BI1808" s="408"/>
      <c r="BJ1808" s="408"/>
      <c r="BK1808" s="408"/>
    </row>
    <row r="1809" spans="1:63" s="390" customFormat="1" ht="12.75">
      <c r="A1809" s="410"/>
      <c r="B1809" s="360" t="s">
        <v>376</v>
      </c>
      <c r="C1809" s="676">
        <v>0</v>
      </c>
      <c r="D1809" s="677">
        <v>0</v>
      </c>
      <c r="E1809" s="677">
        <v>0</v>
      </c>
      <c r="F1809" s="677">
        <v>3.02</v>
      </c>
      <c r="G1809" s="677">
        <v>0</v>
      </c>
      <c r="H1809" s="677">
        <v>0</v>
      </c>
      <c r="I1809" s="677">
        <v>0</v>
      </c>
      <c r="J1809" s="677">
        <v>0</v>
      </c>
      <c r="K1809" s="677">
        <v>0</v>
      </c>
      <c r="L1809" s="677">
        <v>0</v>
      </c>
      <c r="M1809" s="677">
        <v>0</v>
      </c>
      <c r="N1809" s="678">
        <v>3.02</v>
      </c>
      <c r="O1809" s="676">
        <v>0</v>
      </c>
      <c r="P1809" s="677">
        <v>0</v>
      </c>
      <c r="Q1809" s="677">
        <v>0</v>
      </c>
      <c r="R1809" s="677">
        <v>1.26</v>
      </c>
      <c r="S1809" s="677">
        <v>0</v>
      </c>
      <c r="T1809" s="677">
        <v>0</v>
      </c>
      <c r="U1809" s="677">
        <v>0</v>
      </c>
      <c r="V1809" s="677">
        <v>0</v>
      </c>
      <c r="W1809" s="677">
        <v>0</v>
      </c>
      <c r="X1809" s="677">
        <v>0</v>
      </c>
      <c r="Y1809" s="677">
        <v>0</v>
      </c>
      <c r="Z1809" s="678">
        <v>1.26</v>
      </c>
      <c r="AA1809" s="679">
        <v>25.271302330000001</v>
      </c>
      <c r="AB1809" s="677">
        <v>0</v>
      </c>
      <c r="AC1809" s="677">
        <v>0</v>
      </c>
      <c r="AD1809" s="677">
        <v>0</v>
      </c>
      <c r="AE1809" s="677">
        <v>3.02</v>
      </c>
      <c r="AF1809" s="677"/>
      <c r="AG1809" s="677"/>
      <c r="AH1809" s="677">
        <v>0</v>
      </c>
      <c r="AI1809" s="677">
        <v>3.02</v>
      </c>
      <c r="AJ1809" s="677"/>
      <c r="AK1809" s="677"/>
      <c r="AL1809" s="677"/>
      <c r="AM1809" s="677"/>
      <c r="AN1809" s="677">
        <v>0</v>
      </c>
      <c r="AO1809" s="677">
        <v>0</v>
      </c>
      <c r="AP1809" s="677">
        <v>0</v>
      </c>
      <c r="AQ1809" s="677">
        <v>0</v>
      </c>
      <c r="AR1809" s="677">
        <v>0</v>
      </c>
      <c r="AS1809" s="677">
        <v>0</v>
      </c>
      <c r="AT1809" s="677">
        <v>0</v>
      </c>
      <c r="AU1809" s="677">
        <v>3.02</v>
      </c>
      <c r="AV1809" s="676"/>
      <c r="AW1809" s="677">
        <v>25.271302330000001</v>
      </c>
      <c r="AX1809" s="677"/>
      <c r="AY1809" s="677">
        <v>25.271302330000001</v>
      </c>
      <c r="AZ1809" s="677"/>
      <c r="BA1809" s="677"/>
      <c r="BB1809" s="677"/>
      <c r="BC1809" s="677"/>
      <c r="BD1809" s="677"/>
      <c r="BE1809" s="678">
        <v>25.271302330000001</v>
      </c>
      <c r="BF1809" s="417"/>
      <c r="BG1809" s="408"/>
      <c r="BH1809" s="408"/>
      <c r="BI1809" s="408"/>
      <c r="BJ1809" s="408"/>
      <c r="BK1809" s="408"/>
    </row>
    <row r="1810" spans="1:63" s="390" customFormat="1" ht="12.75">
      <c r="A1810" s="410"/>
      <c r="B1810" s="360" t="s">
        <v>377</v>
      </c>
      <c r="C1810" s="676">
        <v>0</v>
      </c>
      <c r="D1810" s="677">
        <v>0</v>
      </c>
      <c r="E1810" s="677">
        <v>0</v>
      </c>
      <c r="F1810" s="677">
        <v>0</v>
      </c>
      <c r="G1810" s="677">
        <v>0</v>
      </c>
      <c r="H1810" s="677">
        <v>0</v>
      </c>
      <c r="I1810" s="677">
        <v>0</v>
      </c>
      <c r="J1810" s="677">
        <v>0</v>
      </c>
      <c r="K1810" s="677">
        <v>0</v>
      </c>
      <c r="L1810" s="677">
        <v>0</v>
      </c>
      <c r="M1810" s="677">
        <v>0</v>
      </c>
      <c r="N1810" s="678">
        <v>0</v>
      </c>
      <c r="O1810" s="676">
        <v>0</v>
      </c>
      <c r="P1810" s="677">
        <v>0</v>
      </c>
      <c r="Q1810" s="677">
        <v>0</v>
      </c>
      <c r="R1810" s="677">
        <v>0</v>
      </c>
      <c r="S1810" s="677">
        <v>0</v>
      </c>
      <c r="T1810" s="677">
        <v>0</v>
      </c>
      <c r="U1810" s="677">
        <v>0</v>
      </c>
      <c r="V1810" s="677">
        <v>0</v>
      </c>
      <c r="W1810" s="677">
        <v>0</v>
      </c>
      <c r="X1810" s="677">
        <v>0</v>
      </c>
      <c r="Y1810" s="677">
        <v>0</v>
      </c>
      <c r="Z1810" s="678">
        <v>0</v>
      </c>
      <c r="AA1810" s="679">
        <v>0</v>
      </c>
      <c r="AB1810" s="677">
        <v>0</v>
      </c>
      <c r="AC1810" s="677">
        <v>0</v>
      </c>
      <c r="AD1810" s="677">
        <v>0</v>
      </c>
      <c r="AE1810" s="677">
        <v>0</v>
      </c>
      <c r="AF1810" s="677"/>
      <c r="AG1810" s="677"/>
      <c r="AH1810" s="677">
        <v>0</v>
      </c>
      <c r="AI1810" s="677">
        <v>0</v>
      </c>
      <c r="AJ1810" s="677"/>
      <c r="AK1810" s="677"/>
      <c r="AL1810" s="677"/>
      <c r="AM1810" s="677"/>
      <c r="AN1810" s="677">
        <v>0</v>
      </c>
      <c r="AO1810" s="677">
        <v>0</v>
      </c>
      <c r="AP1810" s="677">
        <v>0</v>
      </c>
      <c r="AQ1810" s="677">
        <v>0</v>
      </c>
      <c r="AR1810" s="677">
        <v>0</v>
      </c>
      <c r="AS1810" s="677">
        <v>0</v>
      </c>
      <c r="AT1810" s="677">
        <v>0</v>
      </c>
      <c r="AU1810" s="677">
        <v>0</v>
      </c>
      <c r="AV1810" s="676"/>
      <c r="AW1810" s="677">
        <v>0</v>
      </c>
      <c r="AX1810" s="677"/>
      <c r="AY1810" s="677"/>
      <c r="AZ1810" s="677"/>
      <c r="BA1810" s="677"/>
      <c r="BB1810" s="677"/>
      <c r="BC1810" s="677"/>
      <c r="BD1810" s="677"/>
      <c r="BE1810" s="678">
        <v>0</v>
      </c>
      <c r="BF1810" s="417"/>
      <c r="BG1810" s="408"/>
      <c r="BH1810" s="408"/>
      <c r="BI1810" s="408"/>
      <c r="BJ1810" s="408"/>
      <c r="BK1810" s="408"/>
    </row>
    <row r="1811" spans="1:63" s="390" customFormat="1" ht="12.75">
      <c r="A1811" s="410"/>
      <c r="B1811" s="360" t="s">
        <v>67</v>
      </c>
      <c r="C1811" s="676">
        <v>0</v>
      </c>
      <c r="D1811" s="677">
        <v>0</v>
      </c>
      <c r="E1811" s="677">
        <v>0</v>
      </c>
      <c r="F1811" s="677">
        <v>0</v>
      </c>
      <c r="G1811" s="677">
        <v>0</v>
      </c>
      <c r="H1811" s="677">
        <v>0</v>
      </c>
      <c r="I1811" s="677">
        <v>0</v>
      </c>
      <c r="J1811" s="677">
        <v>0</v>
      </c>
      <c r="K1811" s="677">
        <v>0</v>
      </c>
      <c r="L1811" s="677">
        <v>0</v>
      </c>
      <c r="M1811" s="677">
        <v>0</v>
      </c>
      <c r="N1811" s="678">
        <v>0</v>
      </c>
      <c r="O1811" s="676">
        <v>0</v>
      </c>
      <c r="P1811" s="677">
        <v>0</v>
      </c>
      <c r="Q1811" s="677">
        <v>0</v>
      </c>
      <c r="R1811" s="677">
        <v>0</v>
      </c>
      <c r="S1811" s="677">
        <v>0</v>
      </c>
      <c r="T1811" s="677">
        <v>0</v>
      </c>
      <c r="U1811" s="677">
        <v>0</v>
      </c>
      <c r="V1811" s="677">
        <v>0</v>
      </c>
      <c r="W1811" s="677">
        <v>0</v>
      </c>
      <c r="X1811" s="677">
        <v>0</v>
      </c>
      <c r="Y1811" s="677">
        <v>0</v>
      </c>
      <c r="Z1811" s="678">
        <v>0</v>
      </c>
      <c r="AA1811" s="679">
        <v>0</v>
      </c>
      <c r="AB1811" s="677">
        <v>0</v>
      </c>
      <c r="AC1811" s="677">
        <v>0</v>
      </c>
      <c r="AD1811" s="677">
        <v>0</v>
      </c>
      <c r="AE1811" s="677">
        <v>0</v>
      </c>
      <c r="AF1811" s="677"/>
      <c r="AG1811" s="677"/>
      <c r="AH1811" s="677">
        <v>0</v>
      </c>
      <c r="AI1811" s="677">
        <v>0</v>
      </c>
      <c r="AJ1811" s="677"/>
      <c r="AK1811" s="677"/>
      <c r="AL1811" s="677"/>
      <c r="AM1811" s="677"/>
      <c r="AN1811" s="677">
        <v>0</v>
      </c>
      <c r="AO1811" s="677">
        <v>0</v>
      </c>
      <c r="AP1811" s="677">
        <v>0</v>
      </c>
      <c r="AQ1811" s="677">
        <v>0</v>
      </c>
      <c r="AR1811" s="677">
        <v>0</v>
      </c>
      <c r="AS1811" s="677">
        <v>0</v>
      </c>
      <c r="AT1811" s="677">
        <v>0</v>
      </c>
      <c r="AU1811" s="677">
        <v>0</v>
      </c>
      <c r="AV1811" s="657"/>
      <c r="AW1811" s="677">
        <v>0</v>
      </c>
      <c r="AX1811" s="658"/>
      <c r="AY1811" s="658"/>
      <c r="AZ1811" s="658"/>
      <c r="BA1811" s="658"/>
      <c r="BB1811" s="658"/>
      <c r="BC1811" s="658"/>
      <c r="BD1811" s="658"/>
      <c r="BE1811" s="678">
        <v>0</v>
      </c>
      <c r="BF1811" s="417"/>
      <c r="BG1811" s="408"/>
      <c r="BH1811" s="408"/>
      <c r="BI1811" s="408"/>
      <c r="BJ1811" s="408"/>
      <c r="BK1811" s="408"/>
    </row>
    <row r="1812" spans="1:63" s="416" customFormat="1" ht="25.5">
      <c r="A1812" s="411">
        <v>75</v>
      </c>
      <c r="B1812" s="413" t="s">
        <v>157</v>
      </c>
      <c r="C1812" s="657">
        <v>0</v>
      </c>
      <c r="D1812" s="658">
        <v>0</v>
      </c>
      <c r="E1812" s="658">
        <v>0</v>
      </c>
      <c r="F1812" s="658">
        <v>0</v>
      </c>
      <c r="G1812" s="658">
        <v>0</v>
      </c>
      <c r="H1812" s="658">
        <v>0</v>
      </c>
      <c r="I1812" s="658">
        <v>35.15</v>
      </c>
      <c r="J1812" s="658">
        <v>6.5</v>
      </c>
      <c r="K1812" s="658">
        <v>0</v>
      </c>
      <c r="L1812" s="658">
        <v>0</v>
      </c>
      <c r="M1812" s="658">
        <v>35.15</v>
      </c>
      <c r="N1812" s="659">
        <v>6.5</v>
      </c>
      <c r="O1812" s="689">
        <v>0</v>
      </c>
      <c r="P1812" s="690">
        <v>0</v>
      </c>
      <c r="Q1812" s="690">
        <v>0</v>
      </c>
      <c r="R1812" s="690">
        <v>0</v>
      </c>
      <c r="S1812" s="690">
        <v>0</v>
      </c>
      <c r="T1812" s="690">
        <v>0</v>
      </c>
      <c r="U1812" s="690">
        <v>0</v>
      </c>
      <c r="V1812" s="690">
        <v>0</v>
      </c>
      <c r="W1812" s="690">
        <v>0</v>
      </c>
      <c r="X1812" s="690">
        <v>0</v>
      </c>
      <c r="Y1812" s="690">
        <v>0</v>
      </c>
      <c r="Z1812" s="691">
        <v>0</v>
      </c>
      <c r="AA1812" s="674">
        <v>117.59321829</v>
      </c>
      <c r="AB1812" s="677">
        <v>0</v>
      </c>
      <c r="AC1812" s="677">
        <v>0</v>
      </c>
      <c r="AD1812" s="690">
        <v>0</v>
      </c>
      <c r="AE1812" s="690">
        <v>0</v>
      </c>
      <c r="AF1812" s="690"/>
      <c r="AG1812" s="690"/>
      <c r="AH1812" s="690"/>
      <c r="AI1812" s="690"/>
      <c r="AJ1812" s="690"/>
      <c r="AK1812" s="690"/>
      <c r="AL1812" s="690"/>
      <c r="AM1812" s="690"/>
      <c r="AN1812" s="690">
        <v>0</v>
      </c>
      <c r="AO1812" s="690">
        <v>0</v>
      </c>
      <c r="AP1812" s="690">
        <v>35.15</v>
      </c>
      <c r="AQ1812" s="690">
        <v>6.5</v>
      </c>
      <c r="AR1812" s="690">
        <v>0</v>
      </c>
      <c r="AS1812" s="690">
        <v>0</v>
      </c>
      <c r="AT1812" s="690">
        <v>35.15</v>
      </c>
      <c r="AU1812" s="690">
        <v>6.5</v>
      </c>
      <c r="AV1812" s="657">
        <v>0</v>
      </c>
      <c r="AW1812" s="658">
        <v>0</v>
      </c>
      <c r="AX1812" s="658">
        <v>0</v>
      </c>
      <c r="AY1812" s="658">
        <v>0</v>
      </c>
      <c r="AZ1812" s="658">
        <v>0</v>
      </c>
      <c r="BA1812" s="658">
        <v>0</v>
      </c>
      <c r="BB1812" s="658">
        <v>0</v>
      </c>
      <c r="BC1812" s="658">
        <v>117.59321829</v>
      </c>
      <c r="BD1812" s="658">
        <v>0</v>
      </c>
      <c r="BE1812" s="673">
        <v>117.59321829</v>
      </c>
      <c r="BF1812" s="417"/>
    </row>
    <row r="1813" spans="1:63" s="390" customFormat="1" ht="12.75">
      <c r="A1813" s="410"/>
      <c r="B1813" s="360" t="s">
        <v>361</v>
      </c>
      <c r="C1813" s="676">
        <v>0</v>
      </c>
      <c r="D1813" s="677">
        <v>0</v>
      </c>
      <c r="E1813" s="677">
        <v>0</v>
      </c>
      <c r="F1813" s="677">
        <v>0</v>
      </c>
      <c r="G1813" s="677">
        <v>0</v>
      </c>
      <c r="H1813" s="677">
        <v>0</v>
      </c>
      <c r="I1813" s="677">
        <v>35.15</v>
      </c>
      <c r="J1813" s="677">
        <v>6.5</v>
      </c>
      <c r="K1813" s="677">
        <v>0</v>
      </c>
      <c r="L1813" s="677">
        <v>0</v>
      </c>
      <c r="M1813" s="677">
        <v>35.15</v>
      </c>
      <c r="N1813" s="678">
        <v>6.5</v>
      </c>
      <c r="O1813" s="657">
        <v>0</v>
      </c>
      <c r="P1813" s="658">
        <v>0</v>
      </c>
      <c r="Q1813" s="658">
        <v>0</v>
      </c>
      <c r="R1813" s="658">
        <v>0</v>
      </c>
      <c r="S1813" s="658">
        <v>0</v>
      </c>
      <c r="T1813" s="658">
        <v>0</v>
      </c>
      <c r="U1813" s="658">
        <v>0</v>
      </c>
      <c r="V1813" s="658">
        <v>0</v>
      </c>
      <c r="W1813" s="658">
        <v>0</v>
      </c>
      <c r="X1813" s="658">
        <v>0</v>
      </c>
      <c r="Y1813" s="658">
        <v>0</v>
      </c>
      <c r="Z1813" s="659">
        <v>0</v>
      </c>
      <c r="AA1813" s="679">
        <v>117.59321829</v>
      </c>
      <c r="AB1813" s="677">
        <v>0</v>
      </c>
      <c r="AC1813" s="677">
        <v>0</v>
      </c>
      <c r="AD1813" s="658">
        <v>0</v>
      </c>
      <c r="AE1813" s="658">
        <v>0</v>
      </c>
      <c r="AF1813" s="658"/>
      <c r="AG1813" s="658"/>
      <c r="AH1813" s="658"/>
      <c r="AI1813" s="658"/>
      <c r="AJ1813" s="658"/>
      <c r="AK1813" s="658"/>
      <c r="AL1813" s="658"/>
      <c r="AM1813" s="658"/>
      <c r="AN1813" s="658">
        <v>0</v>
      </c>
      <c r="AO1813" s="658">
        <v>0</v>
      </c>
      <c r="AP1813" s="658">
        <v>35.15</v>
      </c>
      <c r="AQ1813" s="658">
        <v>6.5</v>
      </c>
      <c r="AR1813" s="658">
        <v>0</v>
      </c>
      <c r="AS1813" s="658">
        <v>0</v>
      </c>
      <c r="AT1813" s="658">
        <v>35.15</v>
      </c>
      <c r="AU1813" s="658">
        <v>6.5</v>
      </c>
      <c r="AV1813" s="676">
        <v>0</v>
      </c>
      <c r="AW1813" s="677">
        <v>0</v>
      </c>
      <c r="AX1813" s="677">
        <v>0</v>
      </c>
      <c r="AY1813" s="677">
        <v>0</v>
      </c>
      <c r="AZ1813" s="677">
        <v>0</v>
      </c>
      <c r="BA1813" s="677">
        <v>0</v>
      </c>
      <c r="BB1813" s="677">
        <v>0</v>
      </c>
      <c r="BC1813" s="677">
        <v>117.59321829</v>
      </c>
      <c r="BD1813" s="677">
        <v>0</v>
      </c>
      <c r="BE1813" s="678">
        <v>117.59321829</v>
      </c>
      <c r="BF1813" s="417"/>
      <c r="BG1813" s="408"/>
      <c r="BH1813" s="408"/>
      <c r="BI1813" s="408"/>
      <c r="BJ1813" s="408"/>
      <c r="BK1813" s="408"/>
    </row>
    <row r="1814" spans="1:63" s="390" customFormat="1" ht="12.75">
      <c r="A1814" s="410"/>
      <c r="B1814" s="360" t="s">
        <v>362</v>
      </c>
      <c r="C1814" s="676">
        <v>0</v>
      </c>
      <c r="D1814" s="677">
        <v>0</v>
      </c>
      <c r="E1814" s="677">
        <v>0</v>
      </c>
      <c r="F1814" s="677">
        <v>0</v>
      </c>
      <c r="G1814" s="677">
        <v>0</v>
      </c>
      <c r="H1814" s="677">
        <v>0</v>
      </c>
      <c r="I1814" s="677">
        <v>35.15</v>
      </c>
      <c r="J1814" s="677">
        <v>0</v>
      </c>
      <c r="K1814" s="677">
        <v>0</v>
      </c>
      <c r="L1814" s="677">
        <v>0</v>
      </c>
      <c r="M1814" s="677">
        <v>35.15</v>
      </c>
      <c r="N1814" s="678">
        <v>0</v>
      </c>
      <c r="O1814" s="657">
        <v>0</v>
      </c>
      <c r="P1814" s="658">
        <v>0</v>
      </c>
      <c r="Q1814" s="658">
        <v>0</v>
      </c>
      <c r="R1814" s="658">
        <v>0</v>
      </c>
      <c r="S1814" s="658">
        <v>0</v>
      </c>
      <c r="T1814" s="658">
        <v>0</v>
      </c>
      <c r="U1814" s="658">
        <v>0</v>
      </c>
      <c r="V1814" s="658">
        <v>0</v>
      </c>
      <c r="W1814" s="658">
        <v>0</v>
      </c>
      <c r="X1814" s="658">
        <v>0</v>
      </c>
      <c r="Y1814" s="658">
        <v>0</v>
      </c>
      <c r="Z1814" s="659">
        <v>0</v>
      </c>
      <c r="AA1814" s="679">
        <v>76.936120209999999</v>
      </c>
      <c r="AB1814" s="677">
        <v>0</v>
      </c>
      <c r="AC1814" s="677">
        <v>0</v>
      </c>
      <c r="AD1814" s="658">
        <v>0</v>
      </c>
      <c r="AE1814" s="658">
        <v>0</v>
      </c>
      <c r="AF1814" s="658"/>
      <c r="AG1814" s="658"/>
      <c r="AH1814" s="658"/>
      <c r="AI1814" s="658"/>
      <c r="AJ1814" s="658"/>
      <c r="AK1814" s="658"/>
      <c r="AL1814" s="658"/>
      <c r="AM1814" s="658"/>
      <c r="AN1814" s="658">
        <v>0</v>
      </c>
      <c r="AO1814" s="658">
        <v>0</v>
      </c>
      <c r="AP1814" s="658">
        <v>35.15</v>
      </c>
      <c r="AQ1814" s="658">
        <v>0</v>
      </c>
      <c r="AR1814" s="658">
        <v>0</v>
      </c>
      <c r="AS1814" s="658">
        <v>0</v>
      </c>
      <c r="AT1814" s="658">
        <v>35.15</v>
      </c>
      <c r="AU1814" s="658">
        <v>0</v>
      </c>
      <c r="AV1814" s="676">
        <v>0</v>
      </c>
      <c r="AW1814" s="677">
        <v>0</v>
      </c>
      <c r="AX1814" s="677">
        <v>0</v>
      </c>
      <c r="AY1814" s="677">
        <v>0</v>
      </c>
      <c r="AZ1814" s="677">
        <v>0</v>
      </c>
      <c r="BA1814" s="677">
        <v>0</v>
      </c>
      <c r="BB1814" s="677">
        <v>0</v>
      </c>
      <c r="BC1814" s="677">
        <v>76.936120209999999</v>
      </c>
      <c r="BD1814" s="677">
        <v>0</v>
      </c>
      <c r="BE1814" s="678">
        <v>76.936120209999999</v>
      </c>
      <c r="BF1814" s="417"/>
      <c r="BG1814" s="408"/>
      <c r="BH1814" s="408"/>
      <c r="BI1814" s="408"/>
      <c r="BJ1814" s="408"/>
      <c r="BK1814" s="408"/>
    </row>
    <row r="1815" spans="1:63" s="390" customFormat="1" ht="12.75">
      <c r="A1815" s="410"/>
      <c r="B1815" s="360" t="s">
        <v>363</v>
      </c>
      <c r="C1815" s="676">
        <v>0</v>
      </c>
      <c r="D1815" s="677">
        <v>0</v>
      </c>
      <c r="E1815" s="677">
        <v>0</v>
      </c>
      <c r="F1815" s="677">
        <v>0</v>
      </c>
      <c r="G1815" s="677">
        <v>0</v>
      </c>
      <c r="H1815" s="677">
        <v>0</v>
      </c>
      <c r="I1815" s="677">
        <v>31.08</v>
      </c>
      <c r="J1815" s="677">
        <v>0</v>
      </c>
      <c r="K1815" s="677">
        <v>0</v>
      </c>
      <c r="L1815" s="677">
        <v>0</v>
      </c>
      <c r="M1815" s="677">
        <v>31.08</v>
      </c>
      <c r="N1815" s="678">
        <v>0</v>
      </c>
      <c r="O1815" s="657">
        <v>0</v>
      </c>
      <c r="P1815" s="658">
        <v>0</v>
      </c>
      <c r="Q1815" s="658">
        <v>0</v>
      </c>
      <c r="R1815" s="658">
        <v>0</v>
      </c>
      <c r="S1815" s="658">
        <v>0</v>
      </c>
      <c r="T1815" s="658">
        <v>0</v>
      </c>
      <c r="U1815" s="658">
        <v>0</v>
      </c>
      <c r="V1815" s="658">
        <v>0</v>
      </c>
      <c r="W1815" s="658">
        <v>0</v>
      </c>
      <c r="X1815" s="658">
        <v>0</v>
      </c>
      <c r="Y1815" s="658">
        <v>0</v>
      </c>
      <c r="Z1815" s="659">
        <v>0</v>
      </c>
      <c r="AA1815" s="679">
        <v>63.606683830000001</v>
      </c>
      <c r="AB1815" s="677">
        <v>0</v>
      </c>
      <c r="AC1815" s="677">
        <v>0</v>
      </c>
      <c r="AD1815" s="658">
        <v>0</v>
      </c>
      <c r="AE1815" s="658">
        <v>0</v>
      </c>
      <c r="AF1815" s="658"/>
      <c r="AG1815" s="658"/>
      <c r="AH1815" s="658"/>
      <c r="AI1815" s="658"/>
      <c r="AJ1815" s="658"/>
      <c r="AK1815" s="658"/>
      <c r="AL1815" s="658"/>
      <c r="AM1815" s="658"/>
      <c r="AN1815" s="658">
        <v>0</v>
      </c>
      <c r="AO1815" s="658">
        <v>0</v>
      </c>
      <c r="AP1815" s="658">
        <v>31.08</v>
      </c>
      <c r="AQ1815" s="658">
        <v>0</v>
      </c>
      <c r="AR1815" s="658">
        <v>0</v>
      </c>
      <c r="AS1815" s="658">
        <v>0</v>
      </c>
      <c r="AT1815" s="658">
        <v>31.08</v>
      </c>
      <c r="AU1815" s="658">
        <v>0</v>
      </c>
      <c r="AV1815" s="676">
        <v>0</v>
      </c>
      <c r="AW1815" s="677">
        <v>0</v>
      </c>
      <c r="AX1815" s="677">
        <v>0</v>
      </c>
      <c r="AY1815" s="677">
        <v>0</v>
      </c>
      <c r="AZ1815" s="677">
        <v>0</v>
      </c>
      <c r="BA1815" s="677">
        <v>0</v>
      </c>
      <c r="BB1815" s="677">
        <v>0</v>
      </c>
      <c r="BC1815" s="677">
        <v>63.606683830000001</v>
      </c>
      <c r="BD1815" s="677">
        <v>0</v>
      </c>
      <c r="BE1815" s="678">
        <v>63.606683830000001</v>
      </c>
      <c r="BF1815" s="417"/>
      <c r="BG1815" s="408"/>
      <c r="BH1815" s="408"/>
      <c r="BI1815" s="408"/>
      <c r="BJ1815" s="408"/>
      <c r="BK1815" s="408"/>
    </row>
    <row r="1816" spans="1:63" s="390" customFormat="1" ht="12.75">
      <c r="A1816" s="410"/>
      <c r="B1816" s="360" t="s">
        <v>364</v>
      </c>
      <c r="C1816" s="676">
        <v>0</v>
      </c>
      <c r="D1816" s="677">
        <v>0</v>
      </c>
      <c r="E1816" s="677">
        <v>0</v>
      </c>
      <c r="F1816" s="677">
        <v>0</v>
      </c>
      <c r="G1816" s="677">
        <v>0</v>
      </c>
      <c r="H1816" s="677">
        <v>0</v>
      </c>
      <c r="I1816" s="677">
        <v>0</v>
      </c>
      <c r="J1816" s="677">
        <v>0</v>
      </c>
      <c r="K1816" s="677">
        <v>0</v>
      </c>
      <c r="L1816" s="677">
        <v>0</v>
      </c>
      <c r="M1816" s="677">
        <v>0</v>
      </c>
      <c r="N1816" s="678">
        <v>0</v>
      </c>
      <c r="O1816" s="657"/>
      <c r="P1816" s="658"/>
      <c r="Q1816" s="658"/>
      <c r="R1816" s="658"/>
      <c r="S1816" s="658"/>
      <c r="T1816" s="658"/>
      <c r="U1816" s="658"/>
      <c r="V1816" s="658"/>
      <c r="W1816" s="658"/>
      <c r="X1816" s="658"/>
      <c r="Y1816" s="658"/>
      <c r="Z1816" s="659"/>
      <c r="AA1816" s="679">
        <v>0</v>
      </c>
      <c r="AB1816" s="677">
        <v>0</v>
      </c>
      <c r="AC1816" s="677">
        <v>0</v>
      </c>
      <c r="AD1816" s="658">
        <v>0</v>
      </c>
      <c r="AE1816" s="658">
        <v>0</v>
      </c>
      <c r="AF1816" s="658"/>
      <c r="AG1816" s="658"/>
      <c r="AH1816" s="658"/>
      <c r="AI1816" s="658"/>
      <c r="AJ1816" s="658"/>
      <c r="AK1816" s="658"/>
      <c r="AL1816" s="658"/>
      <c r="AM1816" s="658"/>
      <c r="AN1816" s="658">
        <v>0</v>
      </c>
      <c r="AO1816" s="658">
        <v>0</v>
      </c>
      <c r="AP1816" s="658">
        <v>0</v>
      </c>
      <c r="AQ1816" s="658">
        <v>0</v>
      </c>
      <c r="AR1816" s="658">
        <v>0</v>
      </c>
      <c r="AS1816" s="658">
        <v>0</v>
      </c>
      <c r="AT1816" s="658">
        <v>0</v>
      </c>
      <c r="AU1816" s="658">
        <v>0</v>
      </c>
      <c r="AV1816" s="676"/>
      <c r="AW1816" s="677"/>
      <c r="AX1816" s="677"/>
      <c r="AY1816" s="677"/>
      <c r="AZ1816" s="677"/>
      <c r="BA1816" s="677"/>
      <c r="BB1816" s="677"/>
      <c r="BC1816" s="677"/>
      <c r="BD1816" s="677"/>
      <c r="BE1816" s="678">
        <v>0</v>
      </c>
      <c r="BF1816" s="417"/>
      <c r="BG1816" s="408"/>
      <c r="BH1816" s="408"/>
      <c r="BI1816" s="408"/>
      <c r="BJ1816" s="408"/>
      <c r="BK1816" s="408"/>
    </row>
    <row r="1817" spans="1:63" s="390" customFormat="1" ht="12.75">
      <c r="A1817" s="410"/>
      <c r="B1817" s="360" t="s">
        <v>365</v>
      </c>
      <c r="C1817" s="676">
        <v>0</v>
      </c>
      <c r="D1817" s="677">
        <v>0</v>
      </c>
      <c r="E1817" s="677">
        <v>0</v>
      </c>
      <c r="F1817" s="677">
        <v>0</v>
      </c>
      <c r="G1817" s="677">
        <v>0</v>
      </c>
      <c r="H1817" s="677">
        <v>0</v>
      </c>
      <c r="I1817" s="677">
        <v>0</v>
      </c>
      <c r="J1817" s="677">
        <v>0</v>
      </c>
      <c r="K1817" s="677">
        <v>0</v>
      </c>
      <c r="L1817" s="677">
        <v>0</v>
      </c>
      <c r="M1817" s="677">
        <v>0</v>
      </c>
      <c r="N1817" s="678">
        <v>0</v>
      </c>
      <c r="O1817" s="657"/>
      <c r="P1817" s="658"/>
      <c r="Q1817" s="658"/>
      <c r="R1817" s="658"/>
      <c r="S1817" s="658"/>
      <c r="T1817" s="658"/>
      <c r="U1817" s="658"/>
      <c r="V1817" s="658"/>
      <c r="W1817" s="658"/>
      <c r="X1817" s="658"/>
      <c r="Y1817" s="658"/>
      <c r="Z1817" s="659"/>
      <c r="AA1817" s="679">
        <v>0</v>
      </c>
      <c r="AB1817" s="677">
        <v>0</v>
      </c>
      <c r="AC1817" s="677">
        <v>0</v>
      </c>
      <c r="AD1817" s="658">
        <v>0</v>
      </c>
      <c r="AE1817" s="658">
        <v>0</v>
      </c>
      <c r="AF1817" s="658"/>
      <c r="AG1817" s="658"/>
      <c r="AH1817" s="658"/>
      <c r="AI1817" s="658"/>
      <c r="AJ1817" s="658"/>
      <c r="AK1817" s="658"/>
      <c r="AL1817" s="658"/>
      <c r="AM1817" s="658"/>
      <c r="AN1817" s="658">
        <v>0</v>
      </c>
      <c r="AO1817" s="658">
        <v>0</v>
      </c>
      <c r="AP1817" s="658">
        <v>0</v>
      </c>
      <c r="AQ1817" s="658">
        <v>0</v>
      </c>
      <c r="AR1817" s="658">
        <v>0</v>
      </c>
      <c r="AS1817" s="658">
        <v>0</v>
      </c>
      <c r="AT1817" s="658">
        <v>0</v>
      </c>
      <c r="AU1817" s="658">
        <v>0</v>
      </c>
      <c r="AV1817" s="676"/>
      <c r="AW1817" s="677"/>
      <c r="AX1817" s="677"/>
      <c r="AY1817" s="677"/>
      <c r="AZ1817" s="677"/>
      <c r="BA1817" s="677"/>
      <c r="BB1817" s="677"/>
      <c r="BC1817" s="677"/>
      <c r="BD1817" s="677"/>
      <c r="BE1817" s="678">
        <v>0</v>
      </c>
      <c r="BF1817" s="417"/>
      <c r="BG1817" s="408"/>
      <c r="BH1817" s="408"/>
      <c r="BI1817" s="408"/>
      <c r="BJ1817" s="408"/>
      <c r="BK1817" s="408"/>
    </row>
    <row r="1818" spans="1:63" s="390" customFormat="1" ht="12.75">
      <c r="A1818" s="410"/>
      <c r="B1818" s="360" t="s">
        <v>366</v>
      </c>
      <c r="C1818" s="676">
        <v>0</v>
      </c>
      <c r="D1818" s="677">
        <v>0</v>
      </c>
      <c r="E1818" s="677">
        <v>0</v>
      </c>
      <c r="F1818" s="677">
        <v>0</v>
      </c>
      <c r="G1818" s="677">
        <v>0</v>
      </c>
      <c r="H1818" s="677">
        <v>0</v>
      </c>
      <c r="I1818" s="677">
        <v>8.6999999999999993</v>
      </c>
      <c r="J1818" s="677">
        <v>0</v>
      </c>
      <c r="K1818" s="677">
        <v>0</v>
      </c>
      <c r="L1818" s="677">
        <v>0</v>
      </c>
      <c r="M1818" s="677">
        <v>8.6999999999999993</v>
      </c>
      <c r="N1818" s="678">
        <v>0</v>
      </c>
      <c r="O1818" s="657"/>
      <c r="P1818" s="658"/>
      <c r="Q1818" s="658"/>
      <c r="R1818" s="658"/>
      <c r="S1818" s="658"/>
      <c r="T1818" s="658"/>
      <c r="U1818" s="658"/>
      <c r="V1818" s="658"/>
      <c r="W1818" s="658"/>
      <c r="X1818" s="658"/>
      <c r="Y1818" s="658"/>
      <c r="Z1818" s="659"/>
      <c r="AA1818" s="679">
        <v>21.338169409999999</v>
      </c>
      <c r="AB1818" s="677">
        <v>0</v>
      </c>
      <c r="AC1818" s="677">
        <v>0</v>
      </c>
      <c r="AD1818" s="658">
        <v>0</v>
      </c>
      <c r="AE1818" s="658">
        <v>0</v>
      </c>
      <c r="AF1818" s="658"/>
      <c r="AG1818" s="658"/>
      <c r="AH1818" s="658"/>
      <c r="AI1818" s="658"/>
      <c r="AJ1818" s="658"/>
      <c r="AK1818" s="658"/>
      <c r="AL1818" s="658"/>
      <c r="AM1818" s="658"/>
      <c r="AN1818" s="658">
        <v>0</v>
      </c>
      <c r="AO1818" s="658">
        <v>0</v>
      </c>
      <c r="AP1818" s="658">
        <v>8.6999999999999993</v>
      </c>
      <c r="AQ1818" s="658">
        <v>0</v>
      </c>
      <c r="AR1818" s="658">
        <v>0</v>
      </c>
      <c r="AS1818" s="658">
        <v>0</v>
      </c>
      <c r="AT1818" s="658">
        <v>8.6999999999999993</v>
      </c>
      <c r="AU1818" s="658">
        <v>0</v>
      </c>
      <c r="AV1818" s="676"/>
      <c r="AW1818" s="677"/>
      <c r="AX1818" s="677"/>
      <c r="AY1818" s="677"/>
      <c r="AZ1818" s="677"/>
      <c r="BA1818" s="677"/>
      <c r="BB1818" s="677"/>
      <c r="BC1818" s="677">
        <v>21.338169409999999</v>
      </c>
      <c r="BD1818" s="677"/>
      <c r="BE1818" s="678">
        <v>21.338169409999999</v>
      </c>
      <c r="BF1818" s="417"/>
      <c r="BG1818" s="408"/>
      <c r="BH1818" s="408"/>
      <c r="BI1818" s="408"/>
      <c r="BJ1818" s="408"/>
      <c r="BK1818" s="408"/>
    </row>
    <row r="1819" spans="1:63" s="390" customFormat="1" ht="12.75">
      <c r="A1819" s="410"/>
      <c r="B1819" s="360" t="s">
        <v>367</v>
      </c>
      <c r="C1819" s="676">
        <v>0</v>
      </c>
      <c r="D1819" s="677">
        <v>0</v>
      </c>
      <c r="E1819" s="677">
        <v>0</v>
      </c>
      <c r="F1819" s="677">
        <v>0</v>
      </c>
      <c r="G1819" s="677">
        <v>0</v>
      </c>
      <c r="H1819" s="677">
        <v>0</v>
      </c>
      <c r="I1819" s="677">
        <v>22.38</v>
      </c>
      <c r="J1819" s="677">
        <v>0</v>
      </c>
      <c r="K1819" s="677">
        <v>0</v>
      </c>
      <c r="L1819" s="677">
        <v>0</v>
      </c>
      <c r="M1819" s="677">
        <v>22.38</v>
      </c>
      <c r="N1819" s="678">
        <v>0</v>
      </c>
      <c r="O1819" s="657"/>
      <c r="P1819" s="658"/>
      <c r="Q1819" s="658"/>
      <c r="R1819" s="658"/>
      <c r="S1819" s="658"/>
      <c r="T1819" s="658"/>
      <c r="U1819" s="658"/>
      <c r="V1819" s="658"/>
      <c r="W1819" s="658"/>
      <c r="X1819" s="658"/>
      <c r="Y1819" s="658"/>
      <c r="Z1819" s="659"/>
      <c r="AA1819" s="679">
        <v>42.268514420000002</v>
      </c>
      <c r="AB1819" s="677">
        <v>0</v>
      </c>
      <c r="AC1819" s="677">
        <v>0</v>
      </c>
      <c r="AD1819" s="658">
        <v>0</v>
      </c>
      <c r="AE1819" s="658">
        <v>0</v>
      </c>
      <c r="AF1819" s="658"/>
      <c r="AG1819" s="658"/>
      <c r="AH1819" s="658"/>
      <c r="AI1819" s="658"/>
      <c r="AJ1819" s="658"/>
      <c r="AK1819" s="658"/>
      <c r="AL1819" s="658"/>
      <c r="AM1819" s="658"/>
      <c r="AN1819" s="658">
        <v>0</v>
      </c>
      <c r="AO1819" s="658">
        <v>0</v>
      </c>
      <c r="AP1819" s="658">
        <v>22.38</v>
      </c>
      <c r="AQ1819" s="658">
        <v>0</v>
      </c>
      <c r="AR1819" s="658">
        <v>0</v>
      </c>
      <c r="AS1819" s="658">
        <v>0</v>
      </c>
      <c r="AT1819" s="658">
        <v>22.38</v>
      </c>
      <c r="AU1819" s="658">
        <v>0</v>
      </c>
      <c r="AV1819" s="676"/>
      <c r="AW1819" s="677"/>
      <c r="AX1819" s="677"/>
      <c r="AY1819" s="677"/>
      <c r="AZ1819" s="677"/>
      <c r="BA1819" s="677"/>
      <c r="BB1819" s="677"/>
      <c r="BC1819" s="677">
        <v>42.268514420000002</v>
      </c>
      <c r="BD1819" s="677"/>
      <c r="BE1819" s="678">
        <v>42.268514420000002</v>
      </c>
      <c r="BF1819" s="417"/>
      <c r="BG1819" s="408"/>
      <c r="BH1819" s="408"/>
      <c r="BI1819" s="408"/>
      <c r="BJ1819" s="408"/>
      <c r="BK1819" s="408"/>
    </row>
    <row r="1820" spans="1:63" s="390" customFormat="1" ht="12.75">
      <c r="A1820" s="410"/>
      <c r="B1820" s="360" t="s">
        <v>368</v>
      </c>
      <c r="C1820" s="676">
        <v>0</v>
      </c>
      <c r="D1820" s="677">
        <v>0</v>
      </c>
      <c r="E1820" s="677">
        <v>0</v>
      </c>
      <c r="F1820" s="677">
        <v>0</v>
      </c>
      <c r="G1820" s="677">
        <v>0</v>
      </c>
      <c r="H1820" s="677">
        <v>0</v>
      </c>
      <c r="I1820" s="677">
        <v>4.07</v>
      </c>
      <c r="J1820" s="677">
        <v>0</v>
      </c>
      <c r="K1820" s="677">
        <v>0</v>
      </c>
      <c r="L1820" s="677">
        <v>0</v>
      </c>
      <c r="M1820" s="677">
        <v>4.07</v>
      </c>
      <c r="N1820" s="678">
        <v>0</v>
      </c>
      <c r="O1820" s="657">
        <v>0</v>
      </c>
      <c r="P1820" s="658">
        <v>0</v>
      </c>
      <c r="Q1820" s="658">
        <v>0</v>
      </c>
      <c r="R1820" s="658">
        <v>0</v>
      </c>
      <c r="S1820" s="658">
        <v>0</v>
      </c>
      <c r="T1820" s="658">
        <v>0</v>
      </c>
      <c r="U1820" s="658">
        <v>0</v>
      </c>
      <c r="V1820" s="658">
        <v>0</v>
      </c>
      <c r="W1820" s="658">
        <v>0</v>
      </c>
      <c r="X1820" s="658">
        <v>0</v>
      </c>
      <c r="Y1820" s="658">
        <v>0</v>
      </c>
      <c r="Z1820" s="659">
        <v>0</v>
      </c>
      <c r="AA1820" s="679">
        <v>13.329436380000001</v>
      </c>
      <c r="AB1820" s="677">
        <v>0</v>
      </c>
      <c r="AC1820" s="677">
        <v>0</v>
      </c>
      <c r="AD1820" s="658">
        <v>0</v>
      </c>
      <c r="AE1820" s="658">
        <v>0</v>
      </c>
      <c r="AF1820" s="658"/>
      <c r="AG1820" s="658"/>
      <c r="AH1820" s="658"/>
      <c r="AI1820" s="658"/>
      <c r="AJ1820" s="658"/>
      <c r="AK1820" s="658"/>
      <c r="AL1820" s="658"/>
      <c r="AM1820" s="658"/>
      <c r="AN1820" s="658">
        <v>0</v>
      </c>
      <c r="AO1820" s="658">
        <v>0</v>
      </c>
      <c r="AP1820" s="658">
        <v>4.07</v>
      </c>
      <c r="AQ1820" s="658">
        <v>0</v>
      </c>
      <c r="AR1820" s="658">
        <v>0</v>
      </c>
      <c r="AS1820" s="658">
        <v>0</v>
      </c>
      <c r="AT1820" s="658">
        <v>4.07</v>
      </c>
      <c r="AU1820" s="658">
        <v>0</v>
      </c>
      <c r="AV1820" s="676">
        <v>0</v>
      </c>
      <c r="AW1820" s="677">
        <v>0</v>
      </c>
      <c r="AX1820" s="677">
        <v>0</v>
      </c>
      <c r="AY1820" s="677">
        <v>0</v>
      </c>
      <c r="AZ1820" s="677">
        <v>0</v>
      </c>
      <c r="BA1820" s="677">
        <v>0</v>
      </c>
      <c r="BB1820" s="677">
        <v>0</v>
      </c>
      <c r="BC1820" s="677">
        <v>13.329436380000001</v>
      </c>
      <c r="BD1820" s="677">
        <v>0</v>
      </c>
      <c r="BE1820" s="678">
        <v>13.329436380000001</v>
      </c>
      <c r="BF1820" s="417"/>
      <c r="BG1820" s="408"/>
      <c r="BH1820" s="408"/>
      <c r="BI1820" s="408"/>
      <c r="BJ1820" s="408"/>
      <c r="BK1820" s="408"/>
    </row>
    <row r="1821" spans="1:63" s="390" customFormat="1" ht="12.75">
      <c r="A1821" s="410"/>
      <c r="B1821" s="360" t="s">
        <v>369</v>
      </c>
      <c r="C1821" s="676">
        <v>0</v>
      </c>
      <c r="D1821" s="677">
        <v>0</v>
      </c>
      <c r="E1821" s="677">
        <v>0</v>
      </c>
      <c r="F1821" s="677">
        <v>0</v>
      </c>
      <c r="G1821" s="677">
        <v>0</v>
      </c>
      <c r="H1821" s="677">
        <v>0</v>
      </c>
      <c r="I1821" s="677">
        <v>0</v>
      </c>
      <c r="J1821" s="677">
        <v>0</v>
      </c>
      <c r="K1821" s="677">
        <v>0</v>
      </c>
      <c r="L1821" s="677">
        <v>0</v>
      </c>
      <c r="M1821" s="677">
        <v>0</v>
      </c>
      <c r="N1821" s="678">
        <v>0</v>
      </c>
      <c r="O1821" s="657"/>
      <c r="P1821" s="658"/>
      <c r="Q1821" s="658"/>
      <c r="R1821" s="658"/>
      <c r="S1821" s="658"/>
      <c r="T1821" s="658"/>
      <c r="U1821" s="658"/>
      <c r="V1821" s="658"/>
      <c r="W1821" s="658"/>
      <c r="X1821" s="658"/>
      <c r="Y1821" s="658"/>
      <c r="Z1821" s="659"/>
      <c r="AA1821" s="679">
        <v>0</v>
      </c>
      <c r="AB1821" s="677">
        <v>0</v>
      </c>
      <c r="AC1821" s="677">
        <v>0</v>
      </c>
      <c r="AD1821" s="658">
        <v>0</v>
      </c>
      <c r="AE1821" s="658">
        <v>0</v>
      </c>
      <c r="AF1821" s="658"/>
      <c r="AG1821" s="658"/>
      <c r="AH1821" s="658"/>
      <c r="AI1821" s="658"/>
      <c r="AJ1821" s="658"/>
      <c r="AK1821" s="658"/>
      <c r="AL1821" s="658"/>
      <c r="AM1821" s="658"/>
      <c r="AN1821" s="658">
        <v>0</v>
      </c>
      <c r="AO1821" s="658">
        <v>0</v>
      </c>
      <c r="AP1821" s="658">
        <v>0</v>
      </c>
      <c r="AQ1821" s="658">
        <v>0</v>
      </c>
      <c r="AR1821" s="658">
        <v>0</v>
      </c>
      <c r="AS1821" s="658">
        <v>0</v>
      </c>
      <c r="AT1821" s="658">
        <v>0</v>
      </c>
      <c r="AU1821" s="658">
        <v>0</v>
      </c>
      <c r="AV1821" s="676"/>
      <c r="AW1821" s="677"/>
      <c r="AX1821" s="677"/>
      <c r="AY1821" s="677"/>
      <c r="AZ1821" s="677"/>
      <c r="BA1821" s="677"/>
      <c r="BB1821" s="677"/>
      <c r="BC1821" s="677"/>
      <c r="BD1821" s="677"/>
      <c r="BE1821" s="678">
        <v>0</v>
      </c>
      <c r="BF1821" s="417"/>
      <c r="BG1821" s="408"/>
      <c r="BH1821" s="408"/>
      <c r="BI1821" s="408"/>
      <c r="BJ1821" s="408"/>
      <c r="BK1821" s="408"/>
    </row>
    <row r="1822" spans="1:63" s="390" customFormat="1" ht="12.75">
      <c r="A1822" s="410"/>
      <c r="B1822" s="360" t="s">
        <v>370</v>
      </c>
      <c r="C1822" s="676">
        <v>0</v>
      </c>
      <c r="D1822" s="677">
        <v>0</v>
      </c>
      <c r="E1822" s="677">
        <v>0</v>
      </c>
      <c r="F1822" s="677">
        <v>0</v>
      </c>
      <c r="G1822" s="677">
        <v>0</v>
      </c>
      <c r="H1822" s="677">
        <v>0</v>
      </c>
      <c r="I1822" s="677">
        <v>0</v>
      </c>
      <c r="J1822" s="677">
        <v>0</v>
      </c>
      <c r="K1822" s="677">
        <v>0</v>
      </c>
      <c r="L1822" s="677">
        <v>0</v>
      </c>
      <c r="M1822" s="677">
        <v>0</v>
      </c>
      <c r="N1822" s="678">
        <v>0</v>
      </c>
      <c r="O1822" s="657"/>
      <c r="P1822" s="658"/>
      <c r="Q1822" s="658"/>
      <c r="R1822" s="658"/>
      <c r="S1822" s="658"/>
      <c r="T1822" s="658"/>
      <c r="U1822" s="658"/>
      <c r="V1822" s="658"/>
      <c r="W1822" s="658"/>
      <c r="X1822" s="658"/>
      <c r="Y1822" s="658"/>
      <c r="Z1822" s="659"/>
      <c r="AA1822" s="679">
        <v>0</v>
      </c>
      <c r="AB1822" s="677">
        <v>0</v>
      </c>
      <c r="AC1822" s="677">
        <v>0</v>
      </c>
      <c r="AD1822" s="658">
        <v>0</v>
      </c>
      <c r="AE1822" s="658">
        <v>0</v>
      </c>
      <c r="AF1822" s="658"/>
      <c r="AG1822" s="658"/>
      <c r="AH1822" s="658"/>
      <c r="AI1822" s="658"/>
      <c r="AJ1822" s="658"/>
      <c r="AK1822" s="658"/>
      <c r="AL1822" s="658"/>
      <c r="AM1822" s="658"/>
      <c r="AN1822" s="658">
        <v>0</v>
      </c>
      <c r="AO1822" s="658">
        <v>0</v>
      </c>
      <c r="AP1822" s="658">
        <v>0</v>
      </c>
      <c r="AQ1822" s="658">
        <v>0</v>
      </c>
      <c r="AR1822" s="658">
        <v>0</v>
      </c>
      <c r="AS1822" s="658">
        <v>0</v>
      </c>
      <c r="AT1822" s="658">
        <v>0</v>
      </c>
      <c r="AU1822" s="658">
        <v>0</v>
      </c>
      <c r="AV1822" s="676"/>
      <c r="AW1822" s="677"/>
      <c r="AX1822" s="677"/>
      <c r="AY1822" s="677"/>
      <c r="AZ1822" s="677"/>
      <c r="BA1822" s="677"/>
      <c r="BB1822" s="677"/>
      <c r="BC1822" s="677"/>
      <c r="BD1822" s="677"/>
      <c r="BE1822" s="678">
        <v>0</v>
      </c>
      <c r="BF1822" s="417"/>
      <c r="BG1822" s="408"/>
      <c r="BH1822" s="408"/>
      <c r="BI1822" s="408"/>
      <c r="BJ1822" s="408"/>
      <c r="BK1822" s="408"/>
    </row>
    <row r="1823" spans="1:63" s="390" customFormat="1" ht="12.75">
      <c r="A1823" s="410"/>
      <c r="B1823" s="360" t="s">
        <v>371</v>
      </c>
      <c r="C1823" s="676">
        <v>0</v>
      </c>
      <c r="D1823" s="677">
        <v>0</v>
      </c>
      <c r="E1823" s="677">
        <v>0</v>
      </c>
      <c r="F1823" s="677">
        <v>0</v>
      </c>
      <c r="G1823" s="677">
        <v>0</v>
      </c>
      <c r="H1823" s="677">
        <v>0</v>
      </c>
      <c r="I1823" s="677">
        <v>4.07</v>
      </c>
      <c r="J1823" s="677">
        <v>0</v>
      </c>
      <c r="K1823" s="677">
        <v>0</v>
      </c>
      <c r="L1823" s="677">
        <v>0</v>
      </c>
      <c r="M1823" s="677">
        <v>4.07</v>
      </c>
      <c r="N1823" s="678">
        <v>0</v>
      </c>
      <c r="O1823" s="657"/>
      <c r="P1823" s="658"/>
      <c r="Q1823" s="658"/>
      <c r="R1823" s="658"/>
      <c r="S1823" s="658"/>
      <c r="T1823" s="658"/>
      <c r="U1823" s="658"/>
      <c r="V1823" s="658"/>
      <c r="W1823" s="658"/>
      <c r="X1823" s="658"/>
      <c r="Y1823" s="658"/>
      <c r="Z1823" s="659"/>
      <c r="AA1823" s="679">
        <v>0</v>
      </c>
      <c r="AB1823" s="677">
        <v>0</v>
      </c>
      <c r="AC1823" s="677">
        <v>0</v>
      </c>
      <c r="AD1823" s="658">
        <v>0</v>
      </c>
      <c r="AE1823" s="658">
        <v>0</v>
      </c>
      <c r="AF1823" s="658"/>
      <c r="AG1823" s="658"/>
      <c r="AH1823" s="658"/>
      <c r="AI1823" s="658"/>
      <c r="AJ1823" s="658"/>
      <c r="AK1823" s="658"/>
      <c r="AL1823" s="658"/>
      <c r="AM1823" s="658"/>
      <c r="AN1823" s="658">
        <v>0</v>
      </c>
      <c r="AO1823" s="658">
        <v>0</v>
      </c>
      <c r="AP1823" s="658">
        <v>4.07</v>
      </c>
      <c r="AQ1823" s="658">
        <v>0</v>
      </c>
      <c r="AR1823" s="658">
        <v>0</v>
      </c>
      <c r="AS1823" s="658">
        <v>0</v>
      </c>
      <c r="AT1823" s="658">
        <v>4.07</v>
      </c>
      <c r="AU1823" s="658">
        <v>0</v>
      </c>
      <c r="AV1823" s="676"/>
      <c r="AW1823" s="677"/>
      <c r="AX1823" s="677"/>
      <c r="AY1823" s="677"/>
      <c r="AZ1823" s="677"/>
      <c r="BA1823" s="677"/>
      <c r="BB1823" s="677"/>
      <c r="BC1823" s="677"/>
      <c r="BD1823" s="677"/>
      <c r="BE1823" s="678">
        <v>0</v>
      </c>
      <c r="BF1823" s="417"/>
      <c r="BG1823" s="408"/>
      <c r="BH1823" s="408"/>
      <c r="BI1823" s="408"/>
      <c r="BJ1823" s="408"/>
      <c r="BK1823" s="408"/>
    </row>
    <row r="1824" spans="1:63" s="390" customFormat="1" ht="12.75">
      <c r="A1824" s="410"/>
      <c r="B1824" s="360" t="s">
        <v>372</v>
      </c>
      <c r="C1824" s="676">
        <v>0</v>
      </c>
      <c r="D1824" s="677">
        <v>0</v>
      </c>
      <c r="E1824" s="677">
        <v>0</v>
      </c>
      <c r="F1824" s="677">
        <v>0</v>
      </c>
      <c r="G1824" s="677">
        <v>0</v>
      </c>
      <c r="H1824" s="677">
        <v>0</v>
      </c>
      <c r="I1824" s="677">
        <v>0</v>
      </c>
      <c r="J1824" s="677">
        <v>0</v>
      </c>
      <c r="K1824" s="677">
        <v>0</v>
      </c>
      <c r="L1824" s="677">
        <v>0</v>
      </c>
      <c r="M1824" s="677">
        <v>0</v>
      </c>
      <c r="N1824" s="678">
        <v>0</v>
      </c>
      <c r="O1824" s="657"/>
      <c r="P1824" s="658"/>
      <c r="Q1824" s="658"/>
      <c r="R1824" s="658"/>
      <c r="S1824" s="658"/>
      <c r="T1824" s="658"/>
      <c r="U1824" s="658"/>
      <c r="V1824" s="658"/>
      <c r="W1824" s="658"/>
      <c r="X1824" s="658"/>
      <c r="Y1824" s="658"/>
      <c r="Z1824" s="659"/>
      <c r="AA1824" s="679">
        <v>13.329436380000001</v>
      </c>
      <c r="AB1824" s="677">
        <v>0</v>
      </c>
      <c r="AC1824" s="677">
        <v>0</v>
      </c>
      <c r="AD1824" s="658">
        <v>0</v>
      </c>
      <c r="AE1824" s="658">
        <v>0</v>
      </c>
      <c r="AF1824" s="658"/>
      <c r="AG1824" s="658"/>
      <c r="AH1824" s="658"/>
      <c r="AI1824" s="658"/>
      <c r="AJ1824" s="658"/>
      <c r="AK1824" s="658"/>
      <c r="AL1824" s="658"/>
      <c r="AM1824" s="658"/>
      <c r="AN1824" s="658">
        <v>0</v>
      </c>
      <c r="AO1824" s="658">
        <v>0</v>
      </c>
      <c r="AP1824" s="658">
        <v>0</v>
      </c>
      <c r="AQ1824" s="658">
        <v>0</v>
      </c>
      <c r="AR1824" s="658">
        <v>0</v>
      </c>
      <c r="AS1824" s="658">
        <v>0</v>
      </c>
      <c r="AT1824" s="658">
        <v>0</v>
      </c>
      <c r="AU1824" s="658">
        <v>0</v>
      </c>
      <c r="AV1824" s="676"/>
      <c r="AW1824" s="677"/>
      <c r="AX1824" s="677"/>
      <c r="AY1824" s="677"/>
      <c r="AZ1824" s="677"/>
      <c r="BA1824" s="677"/>
      <c r="BB1824" s="677"/>
      <c r="BC1824" s="677">
        <v>13.329436380000001</v>
      </c>
      <c r="BD1824" s="677"/>
      <c r="BE1824" s="678">
        <v>13.329436380000001</v>
      </c>
      <c r="BF1824" s="417"/>
      <c r="BG1824" s="408"/>
      <c r="BH1824" s="408"/>
      <c r="BI1824" s="408"/>
      <c r="BJ1824" s="408"/>
      <c r="BK1824" s="408"/>
    </row>
    <row r="1825" spans="1:63" s="390" customFormat="1" ht="12.75">
      <c r="A1825" s="410"/>
      <c r="B1825" s="360" t="s">
        <v>373</v>
      </c>
      <c r="C1825" s="676">
        <v>0</v>
      </c>
      <c r="D1825" s="677">
        <v>0</v>
      </c>
      <c r="E1825" s="677">
        <v>0</v>
      </c>
      <c r="F1825" s="677">
        <v>0</v>
      </c>
      <c r="G1825" s="677">
        <v>0</v>
      </c>
      <c r="H1825" s="677">
        <v>0</v>
      </c>
      <c r="I1825" s="677">
        <v>0</v>
      </c>
      <c r="J1825" s="677">
        <v>6.5</v>
      </c>
      <c r="K1825" s="677">
        <v>0</v>
      </c>
      <c r="L1825" s="677">
        <v>0</v>
      </c>
      <c r="M1825" s="677">
        <v>0</v>
      </c>
      <c r="N1825" s="678">
        <v>6.5</v>
      </c>
      <c r="O1825" s="657">
        <v>0</v>
      </c>
      <c r="P1825" s="658">
        <v>0</v>
      </c>
      <c r="Q1825" s="658">
        <v>0</v>
      </c>
      <c r="R1825" s="658">
        <v>0</v>
      </c>
      <c r="S1825" s="658">
        <v>0</v>
      </c>
      <c r="T1825" s="658">
        <v>0</v>
      </c>
      <c r="U1825" s="658">
        <v>0</v>
      </c>
      <c r="V1825" s="658">
        <v>0</v>
      </c>
      <c r="W1825" s="658">
        <v>0</v>
      </c>
      <c r="X1825" s="658">
        <v>0</v>
      </c>
      <c r="Y1825" s="658">
        <v>0</v>
      </c>
      <c r="Z1825" s="659">
        <v>0</v>
      </c>
      <c r="AA1825" s="679">
        <v>40.657098079999997</v>
      </c>
      <c r="AB1825" s="677">
        <v>0</v>
      </c>
      <c r="AC1825" s="677">
        <v>0</v>
      </c>
      <c r="AD1825" s="658">
        <v>0</v>
      </c>
      <c r="AE1825" s="658">
        <v>0</v>
      </c>
      <c r="AF1825" s="658"/>
      <c r="AG1825" s="658"/>
      <c r="AH1825" s="658"/>
      <c r="AI1825" s="658"/>
      <c r="AJ1825" s="658"/>
      <c r="AK1825" s="658"/>
      <c r="AL1825" s="658"/>
      <c r="AM1825" s="658"/>
      <c r="AN1825" s="658">
        <v>0</v>
      </c>
      <c r="AO1825" s="658">
        <v>0</v>
      </c>
      <c r="AP1825" s="658">
        <v>0</v>
      </c>
      <c r="AQ1825" s="658">
        <v>6.5</v>
      </c>
      <c r="AR1825" s="658">
        <v>0</v>
      </c>
      <c r="AS1825" s="658">
        <v>0</v>
      </c>
      <c r="AT1825" s="658">
        <v>0</v>
      </c>
      <c r="AU1825" s="658">
        <v>6.5</v>
      </c>
      <c r="AV1825" s="676">
        <v>0</v>
      </c>
      <c r="AW1825" s="677">
        <v>0</v>
      </c>
      <c r="AX1825" s="677">
        <v>0</v>
      </c>
      <c r="AY1825" s="677">
        <v>0</v>
      </c>
      <c r="AZ1825" s="677">
        <v>0</v>
      </c>
      <c r="BA1825" s="677">
        <v>0</v>
      </c>
      <c r="BB1825" s="677">
        <v>0</v>
      </c>
      <c r="BC1825" s="677">
        <v>40.657098079999997</v>
      </c>
      <c r="BD1825" s="677">
        <v>0</v>
      </c>
      <c r="BE1825" s="678">
        <v>40.657098079999997</v>
      </c>
      <c r="BF1825" s="417"/>
      <c r="BG1825" s="408"/>
      <c r="BH1825" s="408"/>
      <c r="BI1825" s="408"/>
      <c r="BJ1825" s="408"/>
      <c r="BK1825" s="408"/>
    </row>
    <row r="1826" spans="1:63" s="390" customFormat="1" ht="12.75">
      <c r="A1826" s="410"/>
      <c r="B1826" s="360" t="s">
        <v>374</v>
      </c>
      <c r="C1826" s="676">
        <v>0</v>
      </c>
      <c r="D1826" s="677">
        <v>0</v>
      </c>
      <c r="E1826" s="677">
        <v>0</v>
      </c>
      <c r="F1826" s="677">
        <v>0</v>
      </c>
      <c r="G1826" s="677">
        <v>0</v>
      </c>
      <c r="H1826" s="677">
        <v>0</v>
      </c>
      <c r="I1826" s="677">
        <v>0</v>
      </c>
      <c r="J1826" s="677">
        <v>0</v>
      </c>
      <c r="K1826" s="677">
        <v>0</v>
      </c>
      <c r="L1826" s="677">
        <v>0</v>
      </c>
      <c r="M1826" s="677">
        <v>0</v>
      </c>
      <c r="N1826" s="678">
        <v>0</v>
      </c>
      <c r="O1826" s="657"/>
      <c r="P1826" s="658"/>
      <c r="Q1826" s="658"/>
      <c r="R1826" s="658"/>
      <c r="S1826" s="658"/>
      <c r="T1826" s="658"/>
      <c r="U1826" s="658"/>
      <c r="V1826" s="658"/>
      <c r="W1826" s="658"/>
      <c r="X1826" s="658"/>
      <c r="Y1826" s="658"/>
      <c r="Z1826" s="659"/>
      <c r="AA1826" s="679">
        <v>0</v>
      </c>
      <c r="AB1826" s="677">
        <v>0</v>
      </c>
      <c r="AC1826" s="677">
        <v>0</v>
      </c>
      <c r="AD1826" s="658">
        <v>0</v>
      </c>
      <c r="AE1826" s="658">
        <v>0</v>
      </c>
      <c r="AF1826" s="658"/>
      <c r="AG1826" s="658"/>
      <c r="AH1826" s="658"/>
      <c r="AI1826" s="658"/>
      <c r="AJ1826" s="658"/>
      <c r="AK1826" s="658"/>
      <c r="AL1826" s="658"/>
      <c r="AM1826" s="658"/>
      <c r="AN1826" s="658">
        <v>0</v>
      </c>
      <c r="AO1826" s="658">
        <v>0</v>
      </c>
      <c r="AP1826" s="658">
        <v>0</v>
      </c>
      <c r="AQ1826" s="658">
        <v>0</v>
      </c>
      <c r="AR1826" s="658">
        <v>0</v>
      </c>
      <c r="AS1826" s="658">
        <v>0</v>
      </c>
      <c r="AT1826" s="658">
        <v>0</v>
      </c>
      <c r="AU1826" s="658">
        <v>0</v>
      </c>
      <c r="AV1826" s="676"/>
      <c r="AW1826" s="677"/>
      <c r="AX1826" s="677"/>
      <c r="AY1826" s="677"/>
      <c r="AZ1826" s="677"/>
      <c r="BA1826" s="677"/>
      <c r="BB1826" s="677"/>
      <c r="BC1826" s="677"/>
      <c r="BD1826" s="677"/>
      <c r="BE1826" s="678">
        <v>0</v>
      </c>
      <c r="BF1826" s="417"/>
      <c r="BG1826" s="408"/>
      <c r="BH1826" s="408"/>
      <c r="BI1826" s="408"/>
      <c r="BJ1826" s="408"/>
      <c r="BK1826" s="408"/>
    </row>
    <row r="1827" spans="1:63" s="390" customFormat="1" ht="12.75">
      <c r="A1827" s="410"/>
      <c r="B1827" s="360" t="s">
        <v>375</v>
      </c>
      <c r="C1827" s="676">
        <v>0</v>
      </c>
      <c r="D1827" s="677">
        <v>0</v>
      </c>
      <c r="E1827" s="677">
        <v>0</v>
      </c>
      <c r="F1827" s="677">
        <v>0</v>
      </c>
      <c r="G1827" s="677">
        <v>0</v>
      </c>
      <c r="H1827" s="677">
        <v>0</v>
      </c>
      <c r="I1827" s="677">
        <v>0</v>
      </c>
      <c r="J1827" s="677">
        <v>0</v>
      </c>
      <c r="K1827" s="677">
        <v>0</v>
      </c>
      <c r="L1827" s="677">
        <v>0</v>
      </c>
      <c r="M1827" s="677">
        <v>0</v>
      </c>
      <c r="N1827" s="678">
        <v>0</v>
      </c>
      <c r="O1827" s="657"/>
      <c r="P1827" s="658"/>
      <c r="Q1827" s="658"/>
      <c r="R1827" s="658"/>
      <c r="S1827" s="658"/>
      <c r="T1827" s="658"/>
      <c r="U1827" s="658"/>
      <c r="V1827" s="658"/>
      <c r="W1827" s="658"/>
      <c r="X1827" s="658"/>
      <c r="Y1827" s="658"/>
      <c r="Z1827" s="659"/>
      <c r="AA1827" s="679">
        <v>0</v>
      </c>
      <c r="AB1827" s="677">
        <v>0</v>
      </c>
      <c r="AC1827" s="677">
        <v>0</v>
      </c>
      <c r="AD1827" s="658">
        <v>0</v>
      </c>
      <c r="AE1827" s="658">
        <v>0</v>
      </c>
      <c r="AF1827" s="658"/>
      <c r="AG1827" s="658"/>
      <c r="AH1827" s="658"/>
      <c r="AI1827" s="658"/>
      <c r="AJ1827" s="658"/>
      <c r="AK1827" s="658"/>
      <c r="AL1827" s="658"/>
      <c r="AM1827" s="658"/>
      <c r="AN1827" s="658">
        <v>0</v>
      </c>
      <c r="AO1827" s="658">
        <v>0</v>
      </c>
      <c r="AP1827" s="658">
        <v>0</v>
      </c>
      <c r="AQ1827" s="658">
        <v>0</v>
      </c>
      <c r="AR1827" s="658">
        <v>0</v>
      </c>
      <c r="AS1827" s="658">
        <v>0</v>
      </c>
      <c r="AT1827" s="658">
        <v>0</v>
      </c>
      <c r="AU1827" s="658">
        <v>0</v>
      </c>
      <c r="AV1827" s="676"/>
      <c r="AW1827" s="677"/>
      <c r="AX1827" s="677"/>
      <c r="AY1827" s="677"/>
      <c r="AZ1827" s="677"/>
      <c r="BA1827" s="677"/>
      <c r="BB1827" s="677"/>
      <c r="BC1827" s="677"/>
      <c r="BD1827" s="677"/>
      <c r="BE1827" s="678">
        <v>0</v>
      </c>
      <c r="BF1827" s="417"/>
      <c r="BG1827" s="408"/>
      <c r="BH1827" s="408"/>
      <c r="BI1827" s="408"/>
      <c r="BJ1827" s="408"/>
      <c r="BK1827" s="408"/>
    </row>
    <row r="1828" spans="1:63" s="390" customFormat="1" ht="12.75">
      <c r="A1828" s="410"/>
      <c r="B1828" s="360" t="s">
        <v>376</v>
      </c>
      <c r="C1828" s="676">
        <v>0</v>
      </c>
      <c r="D1828" s="677">
        <v>0</v>
      </c>
      <c r="E1828" s="677">
        <v>0</v>
      </c>
      <c r="F1828" s="677">
        <v>0</v>
      </c>
      <c r="G1828" s="677">
        <v>0</v>
      </c>
      <c r="H1828" s="677">
        <v>0</v>
      </c>
      <c r="I1828" s="677">
        <v>0</v>
      </c>
      <c r="J1828" s="677">
        <v>6.5</v>
      </c>
      <c r="K1828" s="677">
        <v>0</v>
      </c>
      <c r="L1828" s="677">
        <v>0</v>
      </c>
      <c r="M1828" s="677">
        <v>0</v>
      </c>
      <c r="N1828" s="678">
        <v>6.5</v>
      </c>
      <c r="O1828" s="657"/>
      <c r="P1828" s="658"/>
      <c r="Q1828" s="658"/>
      <c r="R1828" s="658"/>
      <c r="S1828" s="658"/>
      <c r="T1828" s="658"/>
      <c r="U1828" s="658"/>
      <c r="V1828" s="658"/>
      <c r="W1828" s="658"/>
      <c r="X1828" s="658"/>
      <c r="Y1828" s="658"/>
      <c r="Z1828" s="659"/>
      <c r="AA1828" s="679">
        <v>40.657098079999997</v>
      </c>
      <c r="AB1828" s="677">
        <v>0</v>
      </c>
      <c r="AC1828" s="677">
        <v>0</v>
      </c>
      <c r="AD1828" s="658">
        <v>0</v>
      </c>
      <c r="AE1828" s="658">
        <v>0</v>
      </c>
      <c r="AF1828" s="658"/>
      <c r="AG1828" s="658"/>
      <c r="AH1828" s="658"/>
      <c r="AI1828" s="658"/>
      <c r="AJ1828" s="658"/>
      <c r="AK1828" s="658"/>
      <c r="AL1828" s="658"/>
      <c r="AM1828" s="658"/>
      <c r="AN1828" s="658">
        <v>0</v>
      </c>
      <c r="AO1828" s="658">
        <v>0</v>
      </c>
      <c r="AP1828" s="658">
        <v>0</v>
      </c>
      <c r="AQ1828" s="658">
        <v>6.5</v>
      </c>
      <c r="AR1828" s="658">
        <v>0</v>
      </c>
      <c r="AS1828" s="658">
        <v>0</v>
      </c>
      <c r="AT1828" s="658">
        <v>0</v>
      </c>
      <c r="AU1828" s="658">
        <v>6.5</v>
      </c>
      <c r="AV1828" s="676"/>
      <c r="AW1828" s="677"/>
      <c r="AX1828" s="677"/>
      <c r="AY1828" s="677"/>
      <c r="AZ1828" s="677"/>
      <c r="BA1828" s="677"/>
      <c r="BB1828" s="677"/>
      <c r="BC1828" s="677">
        <v>40.657098079999997</v>
      </c>
      <c r="BD1828" s="677"/>
      <c r="BE1828" s="678">
        <v>40.657098079999997</v>
      </c>
      <c r="BF1828" s="417"/>
      <c r="BG1828" s="408"/>
      <c r="BH1828" s="408"/>
      <c r="BI1828" s="408"/>
      <c r="BJ1828" s="408"/>
      <c r="BK1828" s="408"/>
    </row>
    <row r="1829" spans="1:63" s="390" customFormat="1" ht="12.75">
      <c r="A1829" s="410"/>
      <c r="B1829" s="360" t="s">
        <v>377</v>
      </c>
      <c r="C1829" s="676">
        <v>0</v>
      </c>
      <c r="D1829" s="677">
        <v>0</v>
      </c>
      <c r="E1829" s="677">
        <v>0</v>
      </c>
      <c r="F1829" s="677">
        <v>0</v>
      </c>
      <c r="G1829" s="677">
        <v>0</v>
      </c>
      <c r="H1829" s="677">
        <v>0</v>
      </c>
      <c r="I1829" s="677">
        <v>0</v>
      </c>
      <c r="J1829" s="677">
        <v>0</v>
      </c>
      <c r="K1829" s="677">
        <v>0</v>
      </c>
      <c r="L1829" s="677">
        <v>0</v>
      </c>
      <c r="M1829" s="677">
        <v>0</v>
      </c>
      <c r="N1829" s="678">
        <v>0</v>
      </c>
      <c r="O1829" s="657"/>
      <c r="P1829" s="658"/>
      <c r="Q1829" s="658"/>
      <c r="R1829" s="658"/>
      <c r="S1829" s="658"/>
      <c r="T1829" s="658"/>
      <c r="U1829" s="658"/>
      <c r="V1829" s="658"/>
      <c r="W1829" s="658"/>
      <c r="X1829" s="658"/>
      <c r="Y1829" s="658"/>
      <c r="Z1829" s="659"/>
      <c r="AA1829" s="679">
        <v>0</v>
      </c>
      <c r="AB1829" s="677">
        <v>0</v>
      </c>
      <c r="AC1829" s="677">
        <v>0</v>
      </c>
      <c r="AD1829" s="658">
        <v>0</v>
      </c>
      <c r="AE1829" s="658">
        <v>0</v>
      </c>
      <c r="AF1829" s="658"/>
      <c r="AG1829" s="658"/>
      <c r="AH1829" s="658"/>
      <c r="AI1829" s="658"/>
      <c r="AJ1829" s="658"/>
      <c r="AK1829" s="658"/>
      <c r="AL1829" s="658"/>
      <c r="AM1829" s="658"/>
      <c r="AN1829" s="658">
        <v>0</v>
      </c>
      <c r="AO1829" s="658">
        <v>0</v>
      </c>
      <c r="AP1829" s="658">
        <v>0</v>
      </c>
      <c r="AQ1829" s="658">
        <v>0</v>
      </c>
      <c r="AR1829" s="658">
        <v>0</v>
      </c>
      <c r="AS1829" s="658">
        <v>0</v>
      </c>
      <c r="AT1829" s="658">
        <v>0</v>
      </c>
      <c r="AU1829" s="658">
        <v>0</v>
      </c>
      <c r="AV1829" s="676"/>
      <c r="AW1829" s="677"/>
      <c r="AX1829" s="677"/>
      <c r="AY1829" s="677"/>
      <c r="AZ1829" s="677"/>
      <c r="BA1829" s="677"/>
      <c r="BB1829" s="677"/>
      <c r="BC1829" s="677"/>
      <c r="BD1829" s="677"/>
      <c r="BE1829" s="678">
        <v>0</v>
      </c>
      <c r="BF1829" s="417"/>
      <c r="BG1829" s="408"/>
      <c r="BH1829" s="408"/>
      <c r="BI1829" s="408"/>
      <c r="BJ1829" s="408"/>
      <c r="BK1829" s="408"/>
    </row>
    <row r="1830" spans="1:63" s="390" customFormat="1" ht="12.75">
      <c r="A1830" s="410"/>
      <c r="B1830" s="360" t="s">
        <v>67</v>
      </c>
      <c r="C1830" s="676">
        <v>0</v>
      </c>
      <c r="D1830" s="677">
        <v>0</v>
      </c>
      <c r="E1830" s="677">
        <v>0</v>
      </c>
      <c r="F1830" s="677">
        <v>0</v>
      </c>
      <c r="G1830" s="677">
        <v>0</v>
      </c>
      <c r="H1830" s="677">
        <v>0</v>
      </c>
      <c r="I1830" s="677">
        <v>0</v>
      </c>
      <c r="J1830" s="677">
        <v>0</v>
      </c>
      <c r="K1830" s="677">
        <v>0</v>
      </c>
      <c r="L1830" s="677">
        <v>0</v>
      </c>
      <c r="M1830" s="677">
        <v>0</v>
      </c>
      <c r="N1830" s="678">
        <v>0</v>
      </c>
      <c r="O1830" s="657"/>
      <c r="P1830" s="658"/>
      <c r="Q1830" s="658"/>
      <c r="R1830" s="658"/>
      <c r="S1830" s="658"/>
      <c r="T1830" s="658"/>
      <c r="U1830" s="658"/>
      <c r="V1830" s="658"/>
      <c r="W1830" s="658"/>
      <c r="X1830" s="658"/>
      <c r="Y1830" s="658"/>
      <c r="Z1830" s="659"/>
      <c r="AA1830" s="679">
        <v>0</v>
      </c>
      <c r="AB1830" s="677">
        <v>0</v>
      </c>
      <c r="AC1830" s="677">
        <v>0</v>
      </c>
      <c r="AD1830" s="658">
        <v>0</v>
      </c>
      <c r="AE1830" s="658">
        <v>0</v>
      </c>
      <c r="AF1830" s="658"/>
      <c r="AG1830" s="658"/>
      <c r="AH1830" s="658"/>
      <c r="AI1830" s="658"/>
      <c r="AJ1830" s="658"/>
      <c r="AK1830" s="658"/>
      <c r="AL1830" s="658"/>
      <c r="AM1830" s="658"/>
      <c r="AN1830" s="658">
        <v>0</v>
      </c>
      <c r="AO1830" s="658">
        <v>0</v>
      </c>
      <c r="AP1830" s="658">
        <v>0</v>
      </c>
      <c r="AQ1830" s="658">
        <v>0</v>
      </c>
      <c r="AR1830" s="658">
        <v>0</v>
      </c>
      <c r="AS1830" s="658">
        <v>0</v>
      </c>
      <c r="AT1830" s="658">
        <v>0</v>
      </c>
      <c r="AU1830" s="658">
        <v>0</v>
      </c>
      <c r="AV1830" s="676"/>
      <c r="AW1830" s="677"/>
      <c r="AX1830" s="677"/>
      <c r="AY1830" s="677"/>
      <c r="AZ1830" s="677"/>
      <c r="BA1830" s="677"/>
      <c r="BB1830" s="677"/>
      <c r="BC1830" s="677"/>
      <c r="BD1830" s="677"/>
      <c r="BE1830" s="678">
        <v>0</v>
      </c>
      <c r="BF1830" s="417"/>
      <c r="BG1830" s="408"/>
      <c r="BH1830" s="408"/>
      <c r="BI1830" s="408"/>
      <c r="BJ1830" s="408"/>
      <c r="BK1830" s="408"/>
    </row>
    <row r="1831" spans="1:63" s="416" customFormat="1" ht="25.5">
      <c r="A1831" s="411">
        <v>76</v>
      </c>
      <c r="B1831" s="413" t="s">
        <v>158</v>
      </c>
      <c r="C1831" s="657">
        <v>0</v>
      </c>
      <c r="D1831" s="658">
        <v>0</v>
      </c>
      <c r="E1831" s="658">
        <v>0</v>
      </c>
      <c r="F1831" s="658">
        <v>0</v>
      </c>
      <c r="G1831" s="658">
        <v>0</v>
      </c>
      <c r="H1831" s="658">
        <v>0</v>
      </c>
      <c r="I1831" s="658">
        <v>0</v>
      </c>
      <c r="J1831" s="658">
        <v>0</v>
      </c>
      <c r="K1831" s="658">
        <v>298.41000000000003</v>
      </c>
      <c r="L1831" s="658">
        <v>46.82</v>
      </c>
      <c r="M1831" s="658">
        <v>298.41000000000003</v>
      </c>
      <c r="N1831" s="659">
        <v>46.82</v>
      </c>
      <c r="O1831" s="689">
        <v>0</v>
      </c>
      <c r="P1831" s="690">
        <v>0</v>
      </c>
      <c r="Q1831" s="690">
        <v>0</v>
      </c>
      <c r="R1831" s="690">
        <v>0</v>
      </c>
      <c r="S1831" s="690">
        <v>0</v>
      </c>
      <c r="T1831" s="690">
        <v>0</v>
      </c>
      <c r="U1831" s="690">
        <v>0</v>
      </c>
      <c r="V1831" s="690">
        <v>0</v>
      </c>
      <c r="W1831" s="690">
        <v>0</v>
      </c>
      <c r="X1831" s="690">
        <v>0</v>
      </c>
      <c r="Y1831" s="690">
        <v>0</v>
      </c>
      <c r="Z1831" s="691">
        <v>0</v>
      </c>
      <c r="AA1831" s="674">
        <v>426.54868644999999</v>
      </c>
      <c r="AB1831" s="677">
        <v>0</v>
      </c>
      <c r="AC1831" s="677">
        <v>0</v>
      </c>
      <c r="AD1831" s="690">
        <v>0</v>
      </c>
      <c r="AE1831" s="690">
        <v>0</v>
      </c>
      <c r="AF1831" s="690"/>
      <c r="AG1831" s="690"/>
      <c r="AH1831" s="690"/>
      <c r="AI1831" s="690"/>
      <c r="AJ1831" s="690"/>
      <c r="AK1831" s="690"/>
      <c r="AL1831" s="690"/>
      <c r="AM1831" s="690"/>
      <c r="AN1831" s="690">
        <v>0</v>
      </c>
      <c r="AO1831" s="690">
        <v>0</v>
      </c>
      <c r="AP1831" s="690">
        <v>0</v>
      </c>
      <c r="AQ1831" s="690">
        <v>0</v>
      </c>
      <c r="AR1831" s="690">
        <v>298.41000000000003</v>
      </c>
      <c r="AS1831" s="690">
        <v>46.82</v>
      </c>
      <c r="AT1831" s="690">
        <v>298.41000000000003</v>
      </c>
      <c r="AU1831" s="690">
        <v>46.82</v>
      </c>
      <c r="AV1831" s="657">
        <v>0</v>
      </c>
      <c r="AW1831" s="658">
        <v>0</v>
      </c>
      <c r="AX1831" s="658">
        <v>0</v>
      </c>
      <c r="AY1831" s="658">
        <v>0</v>
      </c>
      <c r="AZ1831" s="658">
        <v>0</v>
      </c>
      <c r="BA1831" s="658">
        <v>0</v>
      </c>
      <c r="BB1831" s="658">
        <v>0</v>
      </c>
      <c r="BC1831" s="658">
        <v>0</v>
      </c>
      <c r="BD1831" s="658">
        <v>426.54868644999999</v>
      </c>
      <c r="BE1831" s="673">
        <v>426.54868644999999</v>
      </c>
      <c r="BF1831" s="417"/>
    </row>
    <row r="1832" spans="1:63" s="390" customFormat="1" ht="12.75">
      <c r="A1832" s="411"/>
      <c r="B1832" s="360" t="s">
        <v>361</v>
      </c>
      <c r="C1832" s="676">
        <v>0</v>
      </c>
      <c r="D1832" s="677">
        <v>0</v>
      </c>
      <c r="E1832" s="677">
        <v>0</v>
      </c>
      <c r="F1832" s="677">
        <v>0</v>
      </c>
      <c r="G1832" s="677">
        <v>0</v>
      </c>
      <c r="H1832" s="677">
        <v>0</v>
      </c>
      <c r="I1832" s="677">
        <v>0</v>
      </c>
      <c r="J1832" s="677">
        <v>0</v>
      </c>
      <c r="K1832" s="677">
        <v>298.41000000000003</v>
      </c>
      <c r="L1832" s="677">
        <v>46.82</v>
      </c>
      <c r="M1832" s="677">
        <v>298.41000000000003</v>
      </c>
      <c r="N1832" s="678">
        <v>46.82</v>
      </c>
      <c r="O1832" s="657">
        <v>0</v>
      </c>
      <c r="P1832" s="658">
        <v>0</v>
      </c>
      <c r="Q1832" s="658">
        <v>0</v>
      </c>
      <c r="R1832" s="658">
        <v>0</v>
      </c>
      <c r="S1832" s="658">
        <v>0</v>
      </c>
      <c r="T1832" s="658">
        <v>0</v>
      </c>
      <c r="U1832" s="658">
        <v>0</v>
      </c>
      <c r="V1832" s="658">
        <v>0</v>
      </c>
      <c r="W1832" s="658">
        <v>0</v>
      </c>
      <c r="X1832" s="658">
        <v>0</v>
      </c>
      <c r="Y1832" s="658">
        <v>0</v>
      </c>
      <c r="Z1832" s="659">
        <v>0</v>
      </c>
      <c r="AA1832" s="679">
        <v>426.54868644999999</v>
      </c>
      <c r="AB1832" s="677">
        <v>0</v>
      </c>
      <c r="AC1832" s="677">
        <v>0</v>
      </c>
      <c r="AD1832" s="658">
        <v>0</v>
      </c>
      <c r="AE1832" s="658">
        <v>0</v>
      </c>
      <c r="AF1832" s="658"/>
      <c r="AG1832" s="658"/>
      <c r="AH1832" s="658"/>
      <c r="AI1832" s="658"/>
      <c r="AJ1832" s="658"/>
      <c r="AK1832" s="658"/>
      <c r="AL1832" s="658"/>
      <c r="AM1832" s="658"/>
      <c r="AN1832" s="658">
        <v>0</v>
      </c>
      <c r="AO1832" s="658">
        <v>0</v>
      </c>
      <c r="AP1832" s="658">
        <v>0</v>
      </c>
      <c r="AQ1832" s="658">
        <v>0</v>
      </c>
      <c r="AR1832" s="658">
        <v>298.41000000000003</v>
      </c>
      <c r="AS1832" s="658">
        <v>46.82</v>
      </c>
      <c r="AT1832" s="658">
        <v>298.41000000000003</v>
      </c>
      <c r="AU1832" s="658">
        <v>46.82</v>
      </c>
      <c r="AV1832" s="676">
        <v>0</v>
      </c>
      <c r="AW1832" s="677">
        <v>0</v>
      </c>
      <c r="AX1832" s="677">
        <v>0</v>
      </c>
      <c r="AY1832" s="677">
        <v>0</v>
      </c>
      <c r="AZ1832" s="677">
        <v>0</v>
      </c>
      <c r="BA1832" s="677">
        <v>0</v>
      </c>
      <c r="BB1832" s="677">
        <v>0</v>
      </c>
      <c r="BC1832" s="677">
        <v>0</v>
      </c>
      <c r="BD1832" s="677">
        <v>426.54868644999999</v>
      </c>
      <c r="BE1832" s="678">
        <v>426.54868644999999</v>
      </c>
      <c r="BF1832" s="417"/>
      <c r="BG1832" s="408"/>
      <c r="BH1832" s="408"/>
      <c r="BI1832" s="408"/>
      <c r="BJ1832" s="408"/>
      <c r="BK1832" s="408"/>
    </row>
    <row r="1833" spans="1:63" s="390" customFormat="1" ht="12.75">
      <c r="A1833" s="411"/>
      <c r="B1833" s="360" t="s">
        <v>362</v>
      </c>
      <c r="C1833" s="676">
        <v>0</v>
      </c>
      <c r="D1833" s="677">
        <v>0</v>
      </c>
      <c r="E1833" s="677">
        <v>0</v>
      </c>
      <c r="F1833" s="677">
        <v>0</v>
      </c>
      <c r="G1833" s="677">
        <v>0</v>
      </c>
      <c r="H1833" s="677">
        <v>0</v>
      </c>
      <c r="I1833" s="677">
        <v>0</v>
      </c>
      <c r="J1833" s="677">
        <v>0</v>
      </c>
      <c r="K1833" s="677">
        <v>298.41000000000003</v>
      </c>
      <c r="L1833" s="677">
        <v>0</v>
      </c>
      <c r="M1833" s="677">
        <v>298.41000000000003</v>
      </c>
      <c r="N1833" s="678">
        <v>0</v>
      </c>
      <c r="O1833" s="657">
        <v>0</v>
      </c>
      <c r="P1833" s="658">
        <v>0</v>
      </c>
      <c r="Q1833" s="658">
        <v>0</v>
      </c>
      <c r="R1833" s="658">
        <v>0</v>
      </c>
      <c r="S1833" s="658">
        <v>0</v>
      </c>
      <c r="T1833" s="658">
        <v>0</v>
      </c>
      <c r="U1833" s="658">
        <v>0</v>
      </c>
      <c r="V1833" s="658">
        <v>0</v>
      </c>
      <c r="W1833" s="658">
        <v>0</v>
      </c>
      <c r="X1833" s="658">
        <v>0</v>
      </c>
      <c r="Y1833" s="658">
        <v>0</v>
      </c>
      <c r="Z1833" s="659">
        <v>0</v>
      </c>
      <c r="AA1833" s="679">
        <v>312.06574214</v>
      </c>
      <c r="AB1833" s="677">
        <v>0</v>
      </c>
      <c r="AC1833" s="677">
        <v>0</v>
      </c>
      <c r="AD1833" s="658">
        <v>0</v>
      </c>
      <c r="AE1833" s="658">
        <v>0</v>
      </c>
      <c r="AF1833" s="658"/>
      <c r="AG1833" s="658"/>
      <c r="AH1833" s="658"/>
      <c r="AI1833" s="658"/>
      <c r="AJ1833" s="658"/>
      <c r="AK1833" s="658"/>
      <c r="AL1833" s="658"/>
      <c r="AM1833" s="658"/>
      <c r="AN1833" s="658">
        <v>0</v>
      </c>
      <c r="AO1833" s="658">
        <v>0</v>
      </c>
      <c r="AP1833" s="658">
        <v>0</v>
      </c>
      <c r="AQ1833" s="658">
        <v>0</v>
      </c>
      <c r="AR1833" s="658">
        <v>298.41000000000003</v>
      </c>
      <c r="AS1833" s="658">
        <v>0</v>
      </c>
      <c r="AT1833" s="658">
        <v>298.41000000000003</v>
      </c>
      <c r="AU1833" s="658">
        <v>0</v>
      </c>
      <c r="AV1833" s="676">
        <v>0</v>
      </c>
      <c r="AW1833" s="677">
        <v>0</v>
      </c>
      <c r="AX1833" s="677">
        <v>0</v>
      </c>
      <c r="AY1833" s="677">
        <v>0</v>
      </c>
      <c r="AZ1833" s="677">
        <v>0</v>
      </c>
      <c r="BA1833" s="677">
        <v>0</v>
      </c>
      <c r="BB1833" s="677">
        <v>0</v>
      </c>
      <c r="BC1833" s="677">
        <v>0</v>
      </c>
      <c r="BD1833" s="677">
        <v>312.06574214</v>
      </c>
      <c r="BE1833" s="678">
        <v>312.06574214</v>
      </c>
      <c r="BF1833" s="417"/>
      <c r="BG1833" s="408"/>
      <c r="BH1833" s="408"/>
      <c r="BI1833" s="408"/>
      <c r="BJ1833" s="408"/>
      <c r="BK1833" s="408"/>
    </row>
    <row r="1834" spans="1:63" s="390" customFormat="1" ht="12.75">
      <c r="A1834" s="411"/>
      <c r="B1834" s="360" t="s">
        <v>363</v>
      </c>
      <c r="C1834" s="676">
        <v>0</v>
      </c>
      <c r="D1834" s="677">
        <v>0</v>
      </c>
      <c r="E1834" s="677">
        <v>0</v>
      </c>
      <c r="F1834" s="677">
        <v>0</v>
      </c>
      <c r="G1834" s="677">
        <v>0</v>
      </c>
      <c r="H1834" s="677">
        <v>0</v>
      </c>
      <c r="I1834" s="677">
        <v>0</v>
      </c>
      <c r="J1834" s="677">
        <v>0</v>
      </c>
      <c r="K1834" s="677">
        <v>295.37</v>
      </c>
      <c r="L1834" s="677">
        <v>0</v>
      </c>
      <c r="M1834" s="677">
        <v>295.37</v>
      </c>
      <c r="N1834" s="678">
        <v>0</v>
      </c>
      <c r="O1834" s="657">
        <v>0</v>
      </c>
      <c r="P1834" s="658">
        <v>0</v>
      </c>
      <c r="Q1834" s="658">
        <v>0</v>
      </c>
      <c r="R1834" s="658">
        <v>0</v>
      </c>
      <c r="S1834" s="658">
        <v>0</v>
      </c>
      <c r="T1834" s="658">
        <v>0</v>
      </c>
      <c r="U1834" s="658">
        <v>0</v>
      </c>
      <c r="V1834" s="658">
        <v>0</v>
      </c>
      <c r="W1834" s="658">
        <v>0</v>
      </c>
      <c r="X1834" s="658">
        <v>0</v>
      </c>
      <c r="Y1834" s="658">
        <v>0</v>
      </c>
      <c r="Z1834" s="659">
        <v>0</v>
      </c>
      <c r="AA1834" s="679">
        <v>307.22559668000002</v>
      </c>
      <c r="AB1834" s="677">
        <v>0</v>
      </c>
      <c r="AC1834" s="677">
        <v>0</v>
      </c>
      <c r="AD1834" s="658">
        <v>0</v>
      </c>
      <c r="AE1834" s="658">
        <v>0</v>
      </c>
      <c r="AF1834" s="658"/>
      <c r="AG1834" s="658"/>
      <c r="AH1834" s="658"/>
      <c r="AI1834" s="658"/>
      <c r="AJ1834" s="658"/>
      <c r="AK1834" s="658"/>
      <c r="AL1834" s="658"/>
      <c r="AM1834" s="658"/>
      <c r="AN1834" s="658">
        <v>0</v>
      </c>
      <c r="AO1834" s="658">
        <v>0</v>
      </c>
      <c r="AP1834" s="658">
        <v>0</v>
      </c>
      <c r="AQ1834" s="658">
        <v>0</v>
      </c>
      <c r="AR1834" s="658">
        <v>295.37</v>
      </c>
      <c r="AS1834" s="658">
        <v>0</v>
      </c>
      <c r="AT1834" s="658">
        <v>295.37</v>
      </c>
      <c r="AU1834" s="658">
        <v>0</v>
      </c>
      <c r="AV1834" s="676">
        <v>0</v>
      </c>
      <c r="AW1834" s="677">
        <v>0</v>
      </c>
      <c r="AX1834" s="677">
        <v>0</v>
      </c>
      <c r="AY1834" s="677">
        <v>0</v>
      </c>
      <c r="AZ1834" s="677">
        <v>0</v>
      </c>
      <c r="BA1834" s="677">
        <v>0</v>
      </c>
      <c r="BB1834" s="677">
        <v>0</v>
      </c>
      <c r="BC1834" s="677">
        <v>0</v>
      </c>
      <c r="BD1834" s="677">
        <v>307.22559668000002</v>
      </c>
      <c r="BE1834" s="678">
        <v>307.22559668000002</v>
      </c>
      <c r="BF1834" s="417"/>
      <c r="BG1834" s="408"/>
      <c r="BH1834" s="408"/>
      <c r="BI1834" s="408"/>
      <c r="BJ1834" s="408"/>
      <c r="BK1834" s="408"/>
    </row>
    <row r="1835" spans="1:63" s="390" customFormat="1" ht="12.75">
      <c r="A1835" s="411"/>
      <c r="B1835" s="360" t="s">
        <v>364</v>
      </c>
      <c r="C1835" s="676">
        <v>0</v>
      </c>
      <c r="D1835" s="677">
        <v>0</v>
      </c>
      <c r="E1835" s="677">
        <v>0</v>
      </c>
      <c r="F1835" s="677">
        <v>0</v>
      </c>
      <c r="G1835" s="677">
        <v>0</v>
      </c>
      <c r="H1835" s="677">
        <v>0</v>
      </c>
      <c r="I1835" s="677">
        <v>0</v>
      </c>
      <c r="J1835" s="677">
        <v>0</v>
      </c>
      <c r="K1835" s="677">
        <v>0</v>
      </c>
      <c r="L1835" s="677">
        <v>0</v>
      </c>
      <c r="M1835" s="677">
        <v>0</v>
      </c>
      <c r="N1835" s="678">
        <v>0</v>
      </c>
      <c r="O1835" s="657"/>
      <c r="P1835" s="658"/>
      <c r="Q1835" s="658"/>
      <c r="R1835" s="658"/>
      <c r="S1835" s="658"/>
      <c r="T1835" s="658"/>
      <c r="U1835" s="658"/>
      <c r="V1835" s="658"/>
      <c r="W1835" s="658"/>
      <c r="X1835" s="658"/>
      <c r="Y1835" s="658"/>
      <c r="Z1835" s="659"/>
      <c r="AA1835" s="679">
        <v>0</v>
      </c>
      <c r="AB1835" s="677">
        <v>0</v>
      </c>
      <c r="AC1835" s="677">
        <v>0</v>
      </c>
      <c r="AD1835" s="658">
        <v>0</v>
      </c>
      <c r="AE1835" s="658">
        <v>0</v>
      </c>
      <c r="AF1835" s="658"/>
      <c r="AG1835" s="658"/>
      <c r="AH1835" s="658"/>
      <c r="AI1835" s="658"/>
      <c r="AJ1835" s="658"/>
      <c r="AK1835" s="658"/>
      <c r="AL1835" s="658"/>
      <c r="AM1835" s="658"/>
      <c r="AN1835" s="658">
        <v>0</v>
      </c>
      <c r="AO1835" s="658">
        <v>0</v>
      </c>
      <c r="AP1835" s="658">
        <v>0</v>
      </c>
      <c r="AQ1835" s="658">
        <v>0</v>
      </c>
      <c r="AR1835" s="658">
        <v>0</v>
      </c>
      <c r="AS1835" s="658">
        <v>0</v>
      </c>
      <c r="AT1835" s="658">
        <v>0</v>
      </c>
      <c r="AU1835" s="658">
        <v>0</v>
      </c>
      <c r="AV1835" s="676"/>
      <c r="AW1835" s="677"/>
      <c r="AX1835" s="677"/>
      <c r="AY1835" s="677"/>
      <c r="AZ1835" s="677"/>
      <c r="BA1835" s="677"/>
      <c r="BB1835" s="677"/>
      <c r="BC1835" s="677"/>
      <c r="BD1835" s="677"/>
      <c r="BE1835" s="678">
        <v>0</v>
      </c>
      <c r="BF1835" s="417"/>
      <c r="BG1835" s="408"/>
      <c r="BH1835" s="408"/>
      <c r="BI1835" s="408"/>
      <c r="BJ1835" s="408"/>
      <c r="BK1835" s="408"/>
    </row>
    <row r="1836" spans="1:63" s="390" customFormat="1" ht="12.75">
      <c r="A1836" s="411"/>
      <c r="B1836" s="360" t="s">
        <v>365</v>
      </c>
      <c r="C1836" s="676">
        <v>0</v>
      </c>
      <c r="D1836" s="677">
        <v>0</v>
      </c>
      <c r="E1836" s="677">
        <v>0</v>
      </c>
      <c r="F1836" s="677">
        <v>0</v>
      </c>
      <c r="G1836" s="677">
        <v>0</v>
      </c>
      <c r="H1836" s="677">
        <v>0</v>
      </c>
      <c r="I1836" s="677">
        <v>0</v>
      </c>
      <c r="J1836" s="677">
        <v>0</v>
      </c>
      <c r="K1836" s="677">
        <v>0</v>
      </c>
      <c r="L1836" s="677">
        <v>0</v>
      </c>
      <c r="M1836" s="677">
        <v>0</v>
      </c>
      <c r="N1836" s="678">
        <v>0</v>
      </c>
      <c r="O1836" s="657"/>
      <c r="P1836" s="658"/>
      <c r="Q1836" s="658"/>
      <c r="R1836" s="658"/>
      <c r="S1836" s="658"/>
      <c r="T1836" s="658"/>
      <c r="U1836" s="658"/>
      <c r="V1836" s="658"/>
      <c r="W1836" s="658"/>
      <c r="X1836" s="658"/>
      <c r="Y1836" s="658"/>
      <c r="Z1836" s="659"/>
      <c r="AA1836" s="679">
        <v>0</v>
      </c>
      <c r="AB1836" s="677">
        <v>0</v>
      </c>
      <c r="AC1836" s="677">
        <v>0</v>
      </c>
      <c r="AD1836" s="658">
        <v>0</v>
      </c>
      <c r="AE1836" s="658">
        <v>0</v>
      </c>
      <c r="AF1836" s="658"/>
      <c r="AG1836" s="658"/>
      <c r="AH1836" s="658"/>
      <c r="AI1836" s="658"/>
      <c r="AJ1836" s="658"/>
      <c r="AK1836" s="658"/>
      <c r="AL1836" s="658"/>
      <c r="AM1836" s="658"/>
      <c r="AN1836" s="658">
        <v>0</v>
      </c>
      <c r="AO1836" s="658">
        <v>0</v>
      </c>
      <c r="AP1836" s="658">
        <v>0</v>
      </c>
      <c r="AQ1836" s="658">
        <v>0</v>
      </c>
      <c r="AR1836" s="658">
        <v>0</v>
      </c>
      <c r="AS1836" s="658">
        <v>0</v>
      </c>
      <c r="AT1836" s="658">
        <v>0</v>
      </c>
      <c r="AU1836" s="658">
        <v>0</v>
      </c>
      <c r="AV1836" s="676"/>
      <c r="AW1836" s="677"/>
      <c r="AX1836" s="677"/>
      <c r="AY1836" s="677"/>
      <c r="AZ1836" s="677"/>
      <c r="BA1836" s="677"/>
      <c r="BB1836" s="677"/>
      <c r="BC1836" s="677"/>
      <c r="BD1836" s="677"/>
      <c r="BE1836" s="678">
        <v>0</v>
      </c>
      <c r="BF1836" s="417"/>
      <c r="BG1836" s="408"/>
      <c r="BH1836" s="408"/>
      <c r="BI1836" s="408"/>
      <c r="BJ1836" s="408"/>
      <c r="BK1836" s="408"/>
    </row>
    <row r="1837" spans="1:63" s="390" customFormat="1" ht="12.75">
      <c r="A1837" s="411"/>
      <c r="B1837" s="360" t="s">
        <v>366</v>
      </c>
      <c r="C1837" s="676">
        <v>0</v>
      </c>
      <c r="D1837" s="677">
        <v>0</v>
      </c>
      <c r="E1837" s="677">
        <v>0</v>
      </c>
      <c r="F1837" s="677">
        <v>0</v>
      </c>
      <c r="G1837" s="677">
        <v>0</v>
      </c>
      <c r="H1837" s="677">
        <v>0</v>
      </c>
      <c r="I1837" s="677">
        <v>0</v>
      </c>
      <c r="J1837" s="677">
        <v>0</v>
      </c>
      <c r="K1837" s="677">
        <v>7.05</v>
      </c>
      <c r="L1837" s="677">
        <v>0</v>
      </c>
      <c r="M1837" s="677">
        <v>7.05</v>
      </c>
      <c r="N1837" s="678">
        <v>0</v>
      </c>
      <c r="O1837" s="657"/>
      <c r="P1837" s="658"/>
      <c r="Q1837" s="658"/>
      <c r="R1837" s="658"/>
      <c r="S1837" s="658"/>
      <c r="T1837" s="658"/>
      <c r="U1837" s="658"/>
      <c r="V1837" s="658"/>
      <c r="W1837" s="658"/>
      <c r="X1837" s="658"/>
      <c r="Y1837" s="658"/>
      <c r="Z1837" s="659"/>
      <c r="AA1837" s="679">
        <v>9.4553298100000003</v>
      </c>
      <c r="AB1837" s="677">
        <v>0</v>
      </c>
      <c r="AC1837" s="677">
        <v>0</v>
      </c>
      <c r="AD1837" s="658">
        <v>0</v>
      </c>
      <c r="AE1837" s="658">
        <v>0</v>
      </c>
      <c r="AF1837" s="658"/>
      <c r="AG1837" s="658"/>
      <c r="AH1837" s="658"/>
      <c r="AI1837" s="658"/>
      <c r="AJ1837" s="658"/>
      <c r="AK1837" s="658"/>
      <c r="AL1837" s="658"/>
      <c r="AM1837" s="658"/>
      <c r="AN1837" s="658">
        <v>0</v>
      </c>
      <c r="AO1837" s="658">
        <v>0</v>
      </c>
      <c r="AP1837" s="658">
        <v>0</v>
      </c>
      <c r="AQ1837" s="658">
        <v>0</v>
      </c>
      <c r="AR1837" s="658">
        <v>7.05</v>
      </c>
      <c r="AS1837" s="658">
        <v>0</v>
      </c>
      <c r="AT1837" s="658">
        <v>7.05</v>
      </c>
      <c r="AU1837" s="658">
        <v>0</v>
      </c>
      <c r="AV1837" s="676"/>
      <c r="AW1837" s="677"/>
      <c r="AX1837" s="677"/>
      <c r="AY1837" s="677"/>
      <c r="AZ1837" s="677"/>
      <c r="BA1837" s="677"/>
      <c r="BB1837" s="677"/>
      <c r="BC1837" s="677"/>
      <c r="BD1837" s="677">
        <v>9.4553298100000003</v>
      </c>
      <c r="BE1837" s="678">
        <v>9.4553298100000003</v>
      </c>
      <c r="BF1837" s="417"/>
      <c r="BG1837" s="408"/>
      <c r="BH1837" s="408"/>
      <c r="BI1837" s="408"/>
      <c r="BJ1837" s="408"/>
      <c r="BK1837" s="408"/>
    </row>
    <row r="1838" spans="1:63" s="390" customFormat="1" ht="12.75">
      <c r="A1838" s="411"/>
      <c r="B1838" s="360" t="s">
        <v>367</v>
      </c>
      <c r="C1838" s="676">
        <v>0</v>
      </c>
      <c r="D1838" s="677">
        <v>0</v>
      </c>
      <c r="E1838" s="677">
        <v>0</v>
      </c>
      <c r="F1838" s="677">
        <v>0</v>
      </c>
      <c r="G1838" s="677">
        <v>0</v>
      </c>
      <c r="H1838" s="677">
        <v>0</v>
      </c>
      <c r="I1838" s="677">
        <v>0</v>
      </c>
      <c r="J1838" s="677">
        <v>0</v>
      </c>
      <c r="K1838" s="677">
        <v>288.32</v>
      </c>
      <c r="L1838" s="677">
        <v>0</v>
      </c>
      <c r="M1838" s="677">
        <v>288.32</v>
      </c>
      <c r="N1838" s="678">
        <v>0</v>
      </c>
      <c r="O1838" s="657"/>
      <c r="P1838" s="658"/>
      <c r="Q1838" s="658"/>
      <c r="R1838" s="658"/>
      <c r="S1838" s="658"/>
      <c r="T1838" s="658"/>
      <c r="U1838" s="658"/>
      <c r="V1838" s="658"/>
      <c r="W1838" s="658"/>
      <c r="X1838" s="658"/>
      <c r="Y1838" s="658"/>
      <c r="Z1838" s="659"/>
      <c r="AA1838" s="679">
        <v>297.77026687</v>
      </c>
      <c r="AB1838" s="677">
        <v>0</v>
      </c>
      <c r="AC1838" s="677">
        <v>0</v>
      </c>
      <c r="AD1838" s="658">
        <v>0</v>
      </c>
      <c r="AE1838" s="658">
        <v>0</v>
      </c>
      <c r="AF1838" s="658"/>
      <c r="AG1838" s="658"/>
      <c r="AH1838" s="658"/>
      <c r="AI1838" s="658"/>
      <c r="AJ1838" s="658"/>
      <c r="AK1838" s="658"/>
      <c r="AL1838" s="658"/>
      <c r="AM1838" s="658"/>
      <c r="AN1838" s="658">
        <v>0</v>
      </c>
      <c r="AO1838" s="658">
        <v>0</v>
      </c>
      <c r="AP1838" s="658">
        <v>0</v>
      </c>
      <c r="AQ1838" s="658">
        <v>0</v>
      </c>
      <c r="AR1838" s="658">
        <v>288.32</v>
      </c>
      <c r="AS1838" s="658">
        <v>0</v>
      </c>
      <c r="AT1838" s="658">
        <v>288.32</v>
      </c>
      <c r="AU1838" s="658">
        <v>0</v>
      </c>
      <c r="AV1838" s="676"/>
      <c r="AW1838" s="677"/>
      <c r="AX1838" s="677"/>
      <c r="AY1838" s="677"/>
      <c r="AZ1838" s="677"/>
      <c r="BA1838" s="677"/>
      <c r="BB1838" s="677"/>
      <c r="BC1838" s="677"/>
      <c r="BD1838" s="677">
        <v>297.77026687</v>
      </c>
      <c r="BE1838" s="678">
        <v>297.77026687</v>
      </c>
      <c r="BF1838" s="417"/>
      <c r="BG1838" s="408"/>
      <c r="BH1838" s="408"/>
      <c r="BI1838" s="408"/>
      <c r="BJ1838" s="408"/>
      <c r="BK1838" s="408"/>
    </row>
    <row r="1839" spans="1:63" s="390" customFormat="1" ht="12.75">
      <c r="A1839" s="411"/>
      <c r="B1839" s="360" t="s">
        <v>368</v>
      </c>
      <c r="C1839" s="676">
        <v>0</v>
      </c>
      <c r="D1839" s="677">
        <v>0</v>
      </c>
      <c r="E1839" s="677">
        <v>0</v>
      </c>
      <c r="F1839" s="677">
        <v>0</v>
      </c>
      <c r="G1839" s="677">
        <v>0</v>
      </c>
      <c r="H1839" s="677">
        <v>0</v>
      </c>
      <c r="I1839" s="677">
        <v>0</v>
      </c>
      <c r="J1839" s="677">
        <v>0</v>
      </c>
      <c r="K1839" s="677">
        <v>3.04</v>
      </c>
      <c r="L1839" s="677">
        <v>0</v>
      </c>
      <c r="M1839" s="677">
        <v>3.04</v>
      </c>
      <c r="N1839" s="678">
        <v>0</v>
      </c>
      <c r="O1839" s="657">
        <v>0</v>
      </c>
      <c r="P1839" s="658">
        <v>0</v>
      </c>
      <c r="Q1839" s="658">
        <v>0</v>
      </c>
      <c r="R1839" s="658">
        <v>0</v>
      </c>
      <c r="S1839" s="658">
        <v>0</v>
      </c>
      <c r="T1839" s="658">
        <v>0</v>
      </c>
      <c r="U1839" s="658">
        <v>0</v>
      </c>
      <c r="V1839" s="658">
        <v>0</v>
      </c>
      <c r="W1839" s="658">
        <v>0</v>
      </c>
      <c r="X1839" s="658">
        <v>0</v>
      </c>
      <c r="Y1839" s="658">
        <v>0</v>
      </c>
      <c r="Z1839" s="659">
        <v>0</v>
      </c>
      <c r="AA1839" s="679">
        <v>4.8401454599999996</v>
      </c>
      <c r="AB1839" s="677">
        <v>0</v>
      </c>
      <c r="AC1839" s="677">
        <v>0</v>
      </c>
      <c r="AD1839" s="658">
        <v>0</v>
      </c>
      <c r="AE1839" s="658">
        <v>0</v>
      </c>
      <c r="AF1839" s="658"/>
      <c r="AG1839" s="658"/>
      <c r="AH1839" s="658"/>
      <c r="AI1839" s="658"/>
      <c r="AJ1839" s="658"/>
      <c r="AK1839" s="658"/>
      <c r="AL1839" s="658"/>
      <c r="AM1839" s="658"/>
      <c r="AN1839" s="658">
        <v>0</v>
      </c>
      <c r="AO1839" s="658">
        <v>0</v>
      </c>
      <c r="AP1839" s="658">
        <v>0</v>
      </c>
      <c r="AQ1839" s="658">
        <v>0</v>
      </c>
      <c r="AR1839" s="658">
        <v>3.04</v>
      </c>
      <c r="AS1839" s="658">
        <v>0</v>
      </c>
      <c r="AT1839" s="658">
        <v>3.04</v>
      </c>
      <c r="AU1839" s="658">
        <v>0</v>
      </c>
      <c r="AV1839" s="676">
        <v>0</v>
      </c>
      <c r="AW1839" s="677">
        <v>0</v>
      </c>
      <c r="AX1839" s="677">
        <v>0</v>
      </c>
      <c r="AY1839" s="677">
        <v>0</v>
      </c>
      <c r="AZ1839" s="677">
        <v>0</v>
      </c>
      <c r="BA1839" s="677">
        <v>0</v>
      </c>
      <c r="BB1839" s="677">
        <v>0</v>
      </c>
      <c r="BC1839" s="677">
        <v>0</v>
      </c>
      <c r="BD1839" s="677">
        <v>4.8401454599999996</v>
      </c>
      <c r="BE1839" s="678">
        <v>4.8401454599999996</v>
      </c>
      <c r="BF1839" s="417"/>
      <c r="BG1839" s="408"/>
      <c r="BH1839" s="408"/>
      <c r="BI1839" s="408"/>
      <c r="BJ1839" s="408"/>
      <c r="BK1839" s="408"/>
    </row>
    <row r="1840" spans="1:63" s="390" customFormat="1" ht="12.75">
      <c r="A1840" s="411"/>
      <c r="B1840" s="360" t="s">
        <v>369</v>
      </c>
      <c r="C1840" s="676">
        <v>0</v>
      </c>
      <c r="D1840" s="677">
        <v>0</v>
      </c>
      <c r="E1840" s="677">
        <v>0</v>
      </c>
      <c r="F1840" s="677">
        <v>0</v>
      </c>
      <c r="G1840" s="677">
        <v>0</v>
      </c>
      <c r="H1840" s="677">
        <v>0</v>
      </c>
      <c r="I1840" s="677">
        <v>0</v>
      </c>
      <c r="J1840" s="677">
        <v>0</v>
      </c>
      <c r="K1840" s="677">
        <v>0</v>
      </c>
      <c r="L1840" s="677">
        <v>0</v>
      </c>
      <c r="M1840" s="677">
        <v>0</v>
      </c>
      <c r="N1840" s="678">
        <v>0</v>
      </c>
      <c r="O1840" s="657"/>
      <c r="P1840" s="658"/>
      <c r="Q1840" s="658"/>
      <c r="R1840" s="658"/>
      <c r="S1840" s="658"/>
      <c r="T1840" s="658"/>
      <c r="U1840" s="658"/>
      <c r="V1840" s="658"/>
      <c r="W1840" s="658"/>
      <c r="X1840" s="658"/>
      <c r="Y1840" s="658"/>
      <c r="Z1840" s="659"/>
      <c r="AA1840" s="679">
        <v>0</v>
      </c>
      <c r="AB1840" s="677">
        <v>0</v>
      </c>
      <c r="AC1840" s="677">
        <v>0</v>
      </c>
      <c r="AD1840" s="658">
        <v>0</v>
      </c>
      <c r="AE1840" s="658">
        <v>0</v>
      </c>
      <c r="AF1840" s="658"/>
      <c r="AG1840" s="658"/>
      <c r="AH1840" s="658"/>
      <c r="AI1840" s="658"/>
      <c r="AJ1840" s="658"/>
      <c r="AK1840" s="658"/>
      <c r="AL1840" s="658"/>
      <c r="AM1840" s="658"/>
      <c r="AN1840" s="658">
        <v>0</v>
      </c>
      <c r="AO1840" s="658">
        <v>0</v>
      </c>
      <c r="AP1840" s="658">
        <v>0</v>
      </c>
      <c r="AQ1840" s="658">
        <v>0</v>
      </c>
      <c r="AR1840" s="658">
        <v>0</v>
      </c>
      <c r="AS1840" s="658">
        <v>0</v>
      </c>
      <c r="AT1840" s="658">
        <v>0</v>
      </c>
      <c r="AU1840" s="658">
        <v>0</v>
      </c>
      <c r="AV1840" s="676"/>
      <c r="AW1840" s="677"/>
      <c r="AX1840" s="677"/>
      <c r="AY1840" s="677"/>
      <c r="AZ1840" s="677"/>
      <c r="BA1840" s="677"/>
      <c r="BB1840" s="677"/>
      <c r="BC1840" s="677"/>
      <c r="BD1840" s="677"/>
      <c r="BE1840" s="678">
        <v>0</v>
      </c>
      <c r="BF1840" s="417"/>
      <c r="BG1840" s="408"/>
      <c r="BH1840" s="408"/>
      <c r="BI1840" s="408"/>
      <c r="BJ1840" s="408"/>
      <c r="BK1840" s="408"/>
    </row>
    <row r="1841" spans="1:63" s="390" customFormat="1" ht="12.75">
      <c r="A1841" s="411"/>
      <c r="B1841" s="360" t="s">
        <v>370</v>
      </c>
      <c r="C1841" s="676">
        <v>0</v>
      </c>
      <c r="D1841" s="677">
        <v>0</v>
      </c>
      <c r="E1841" s="677">
        <v>0</v>
      </c>
      <c r="F1841" s="677">
        <v>0</v>
      </c>
      <c r="G1841" s="677">
        <v>0</v>
      </c>
      <c r="H1841" s="677">
        <v>0</v>
      </c>
      <c r="I1841" s="677">
        <v>0</v>
      </c>
      <c r="J1841" s="677">
        <v>0</v>
      </c>
      <c r="K1841" s="677">
        <v>0</v>
      </c>
      <c r="L1841" s="677">
        <v>0</v>
      </c>
      <c r="M1841" s="677">
        <v>0</v>
      </c>
      <c r="N1841" s="678">
        <v>0</v>
      </c>
      <c r="O1841" s="657"/>
      <c r="P1841" s="658"/>
      <c r="Q1841" s="658"/>
      <c r="R1841" s="658"/>
      <c r="S1841" s="658"/>
      <c r="T1841" s="658"/>
      <c r="U1841" s="658"/>
      <c r="V1841" s="658"/>
      <c r="W1841" s="658"/>
      <c r="X1841" s="658"/>
      <c r="Y1841" s="658"/>
      <c r="Z1841" s="659"/>
      <c r="AA1841" s="679">
        <v>0</v>
      </c>
      <c r="AB1841" s="677">
        <v>0</v>
      </c>
      <c r="AC1841" s="677">
        <v>0</v>
      </c>
      <c r="AD1841" s="658">
        <v>0</v>
      </c>
      <c r="AE1841" s="658">
        <v>0</v>
      </c>
      <c r="AF1841" s="658"/>
      <c r="AG1841" s="658"/>
      <c r="AH1841" s="658"/>
      <c r="AI1841" s="658"/>
      <c r="AJ1841" s="658"/>
      <c r="AK1841" s="658"/>
      <c r="AL1841" s="658"/>
      <c r="AM1841" s="658"/>
      <c r="AN1841" s="658">
        <v>0</v>
      </c>
      <c r="AO1841" s="658">
        <v>0</v>
      </c>
      <c r="AP1841" s="658">
        <v>0</v>
      </c>
      <c r="AQ1841" s="658">
        <v>0</v>
      </c>
      <c r="AR1841" s="658">
        <v>0</v>
      </c>
      <c r="AS1841" s="658">
        <v>0</v>
      </c>
      <c r="AT1841" s="658">
        <v>0</v>
      </c>
      <c r="AU1841" s="658">
        <v>0</v>
      </c>
      <c r="AV1841" s="676"/>
      <c r="AW1841" s="677"/>
      <c r="AX1841" s="677"/>
      <c r="AY1841" s="677"/>
      <c r="AZ1841" s="677"/>
      <c r="BA1841" s="677"/>
      <c r="BB1841" s="677"/>
      <c r="BC1841" s="677"/>
      <c r="BD1841" s="677"/>
      <c r="BE1841" s="678">
        <v>0</v>
      </c>
      <c r="BF1841" s="417"/>
      <c r="BG1841" s="408"/>
      <c r="BH1841" s="408"/>
      <c r="BI1841" s="408"/>
      <c r="BJ1841" s="408"/>
      <c r="BK1841" s="408"/>
    </row>
    <row r="1842" spans="1:63" s="390" customFormat="1" ht="12.75">
      <c r="A1842" s="411"/>
      <c r="B1842" s="360" t="s">
        <v>371</v>
      </c>
      <c r="C1842" s="676">
        <v>0</v>
      </c>
      <c r="D1842" s="677">
        <v>0</v>
      </c>
      <c r="E1842" s="677">
        <v>0</v>
      </c>
      <c r="F1842" s="677">
        <v>0</v>
      </c>
      <c r="G1842" s="677">
        <v>0</v>
      </c>
      <c r="H1842" s="677">
        <v>0</v>
      </c>
      <c r="I1842" s="677">
        <v>0</v>
      </c>
      <c r="J1842" s="677">
        <v>0</v>
      </c>
      <c r="K1842" s="677">
        <v>3.04</v>
      </c>
      <c r="L1842" s="677">
        <v>0</v>
      </c>
      <c r="M1842" s="677">
        <v>3.04</v>
      </c>
      <c r="N1842" s="678">
        <v>0</v>
      </c>
      <c r="O1842" s="657"/>
      <c r="P1842" s="658"/>
      <c r="Q1842" s="658"/>
      <c r="R1842" s="658"/>
      <c r="S1842" s="658"/>
      <c r="T1842" s="658"/>
      <c r="U1842" s="658"/>
      <c r="V1842" s="658"/>
      <c r="W1842" s="658"/>
      <c r="X1842" s="658"/>
      <c r="Y1842" s="658"/>
      <c r="Z1842" s="659"/>
      <c r="AA1842" s="679">
        <v>4.8401454599999996</v>
      </c>
      <c r="AB1842" s="677">
        <v>0</v>
      </c>
      <c r="AC1842" s="677">
        <v>0</v>
      </c>
      <c r="AD1842" s="658">
        <v>0</v>
      </c>
      <c r="AE1842" s="658">
        <v>0</v>
      </c>
      <c r="AF1842" s="658"/>
      <c r="AG1842" s="658"/>
      <c r="AH1842" s="658"/>
      <c r="AI1842" s="658"/>
      <c r="AJ1842" s="658"/>
      <c r="AK1842" s="658"/>
      <c r="AL1842" s="658"/>
      <c r="AM1842" s="658"/>
      <c r="AN1842" s="658">
        <v>0</v>
      </c>
      <c r="AO1842" s="658">
        <v>0</v>
      </c>
      <c r="AP1842" s="658">
        <v>0</v>
      </c>
      <c r="AQ1842" s="658">
        <v>0</v>
      </c>
      <c r="AR1842" s="658">
        <v>3.04</v>
      </c>
      <c r="AS1842" s="658">
        <v>0</v>
      </c>
      <c r="AT1842" s="658">
        <v>3.04</v>
      </c>
      <c r="AU1842" s="658">
        <v>0</v>
      </c>
      <c r="AV1842" s="676"/>
      <c r="AW1842" s="677"/>
      <c r="AX1842" s="677"/>
      <c r="AY1842" s="677"/>
      <c r="AZ1842" s="677"/>
      <c r="BA1842" s="677"/>
      <c r="BB1842" s="677"/>
      <c r="BC1842" s="677"/>
      <c r="BD1842" s="677">
        <v>4.8401454599999996</v>
      </c>
      <c r="BE1842" s="678">
        <v>4.8401454599999996</v>
      </c>
      <c r="BF1842" s="417"/>
      <c r="BG1842" s="408"/>
      <c r="BH1842" s="408"/>
      <c r="BI1842" s="408"/>
      <c r="BJ1842" s="408"/>
      <c r="BK1842" s="408"/>
    </row>
    <row r="1843" spans="1:63" s="390" customFormat="1" ht="12.75">
      <c r="A1843" s="411"/>
      <c r="B1843" s="360" t="s">
        <v>372</v>
      </c>
      <c r="C1843" s="676">
        <v>0</v>
      </c>
      <c r="D1843" s="677">
        <v>0</v>
      </c>
      <c r="E1843" s="677">
        <v>0</v>
      </c>
      <c r="F1843" s="677">
        <v>0</v>
      </c>
      <c r="G1843" s="677">
        <v>0</v>
      </c>
      <c r="H1843" s="677">
        <v>0</v>
      </c>
      <c r="I1843" s="677">
        <v>0</v>
      </c>
      <c r="J1843" s="677">
        <v>0</v>
      </c>
      <c r="K1843" s="677">
        <v>0</v>
      </c>
      <c r="L1843" s="677">
        <v>0</v>
      </c>
      <c r="M1843" s="677">
        <v>0</v>
      </c>
      <c r="N1843" s="678">
        <v>0</v>
      </c>
      <c r="O1843" s="657"/>
      <c r="P1843" s="658"/>
      <c r="Q1843" s="658"/>
      <c r="R1843" s="658"/>
      <c r="S1843" s="658"/>
      <c r="T1843" s="658"/>
      <c r="U1843" s="658"/>
      <c r="V1843" s="658"/>
      <c r="W1843" s="658"/>
      <c r="X1843" s="658"/>
      <c r="Y1843" s="658"/>
      <c r="Z1843" s="659"/>
      <c r="AA1843" s="679">
        <v>0</v>
      </c>
      <c r="AB1843" s="677">
        <v>0</v>
      </c>
      <c r="AC1843" s="677">
        <v>0</v>
      </c>
      <c r="AD1843" s="658">
        <v>0</v>
      </c>
      <c r="AE1843" s="658">
        <v>0</v>
      </c>
      <c r="AF1843" s="658"/>
      <c r="AG1843" s="658"/>
      <c r="AH1843" s="658"/>
      <c r="AI1843" s="658"/>
      <c r="AJ1843" s="658"/>
      <c r="AK1843" s="658"/>
      <c r="AL1843" s="658"/>
      <c r="AM1843" s="658"/>
      <c r="AN1843" s="658">
        <v>0</v>
      </c>
      <c r="AO1843" s="658">
        <v>0</v>
      </c>
      <c r="AP1843" s="658">
        <v>0</v>
      </c>
      <c r="AQ1843" s="658">
        <v>0</v>
      </c>
      <c r="AR1843" s="658">
        <v>0</v>
      </c>
      <c r="AS1843" s="658">
        <v>0</v>
      </c>
      <c r="AT1843" s="658">
        <v>0</v>
      </c>
      <c r="AU1843" s="658">
        <v>0</v>
      </c>
      <c r="AV1843" s="676"/>
      <c r="AW1843" s="677"/>
      <c r="AX1843" s="677"/>
      <c r="AY1843" s="677"/>
      <c r="AZ1843" s="677"/>
      <c r="BA1843" s="677"/>
      <c r="BB1843" s="677"/>
      <c r="BC1843" s="677"/>
      <c r="BD1843" s="677"/>
      <c r="BE1843" s="678">
        <v>0</v>
      </c>
      <c r="BF1843" s="417"/>
      <c r="BG1843" s="408"/>
      <c r="BH1843" s="408"/>
      <c r="BI1843" s="408"/>
      <c r="BJ1843" s="408"/>
      <c r="BK1843" s="408"/>
    </row>
    <row r="1844" spans="1:63" s="390" customFormat="1" ht="12.75">
      <c r="A1844" s="411"/>
      <c r="B1844" s="360" t="s">
        <v>373</v>
      </c>
      <c r="C1844" s="676">
        <v>0</v>
      </c>
      <c r="D1844" s="677">
        <v>0</v>
      </c>
      <c r="E1844" s="677">
        <v>0</v>
      </c>
      <c r="F1844" s="677">
        <v>0</v>
      </c>
      <c r="G1844" s="677">
        <v>0</v>
      </c>
      <c r="H1844" s="677">
        <v>0</v>
      </c>
      <c r="I1844" s="677">
        <v>0</v>
      </c>
      <c r="J1844" s="677">
        <v>0</v>
      </c>
      <c r="K1844" s="677">
        <v>0</v>
      </c>
      <c r="L1844" s="677">
        <v>46.82</v>
      </c>
      <c r="M1844" s="677">
        <v>0</v>
      </c>
      <c r="N1844" s="678">
        <v>46.82</v>
      </c>
      <c r="O1844" s="657">
        <v>0</v>
      </c>
      <c r="P1844" s="658">
        <v>0</v>
      </c>
      <c r="Q1844" s="658">
        <v>0</v>
      </c>
      <c r="R1844" s="658">
        <v>0</v>
      </c>
      <c r="S1844" s="658">
        <v>0</v>
      </c>
      <c r="T1844" s="658">
        <v>0</v>
      </c>
      <c r="U1844" s="658">
        <v>0</v>
      </c>
      <c r="V1844" s="658">
        <v>0</v>
      </c>
      <c r="W1844" s="658">
        <v>0</v>
      </c>
      <c r="X1844" s="658">
        <v>0</v>
      </c>
      <c r="Y1844" s="658">
        <v>0</v>
      </c>
      <c r="Z1844" s="659">
        <v>0</v>
      </c>
      <c r="AA1844" s="679">
        <v>114.48294431000001</v>
      </c>
      <c r="AB1844" s="677">
        <v>0</v>
      </c>
      <c r="AC1844" s="677">
        <v>0</v>
      </c>
      <c r="AD1844" s="658">
        <v>0</v>
      </c>
      <c r="AE1844" s="658">
        <v>0</v>
      </c>
      <c r="AF1844" s="658"/>
      <c r="AG1844" s="658"/>
      <c r="AH1844" s="658"/>
      <c r="AI1844" s="658"/>
      <c r="AJ1844" s="658"/>
      <c r="AK1844" s="658"/>
      <c r="AL1844" s="658"/>
      <c r="AM1844" s="658"/>
      <c r="AN1844" s="658">
        <v>0</v>
      </c>
      <c r="AO1844" s="658">
        <v>0</v>
      </c>
      <c r="AP1844" s="658">
        <v>0</v>
      </c>
      <c r="AQ1844" s="658">
        <v>0</v>
      </c>
      <c r="AR1844" s="658">
        <v>0</v>
      </c>
      <c r="AS1844" s="658">
        <v>46.82</v>
      </c>
      <c r="AT1844" s="658">
        <v>0</v>
      </c>
      <c r="AU1844" s="658">
        <v>46.82</v>
      </c>
      <c r="AV1844" s="676">
        <v>0</v>
      </c>
      <c r="AW1844" s="677">
        <v>0</v>
      </c>
      <c r="AX1844" s="677">
        <v>0</v>
      </c>
      <c r="AY1844" s="677">
        <v>0</v>
      </c>
      <c r="AZ1844" s="677">
        <v>0</v>
      </c>
      <c r="BA1844" s="677">
        <v>0</v>
      </c>
      <c r="BB1844" s="677">
        <v>0</v>
      </c>
      <c r="BC1844" s="677">
        <v>0</v>
      </c>
      <c r="BD1844" s="677">
        <v>114.48294431000001</v>
      </c>
      <c r="BE1844" s="678">
        <v>114.48294431000001</v>
      </c>
      <c r="BF1844" s="417"/>
      <c r="BG1844" s="408"/>
      <c r="BH1844" s="408"/>
      <c r="BI1844" s="408"/>
      <c r="BJ1844" s="408"/>
      <c r="BK1844" s="408"/>
    </row>
    <row r="1845" spans="1:63" s="390" customFormat="1" ht="12.75">
      <c r="A1845" s="411"/>
      <c r="B1845" s="360" t="s">
        <v>374</v>
      </c>
      <c r="C1845" s="676">
        <v>0</v>
      </c>
      <c r="D1845" s="677">
        <v>0</v>
      </c>
      <c r="E1845" s="677">
        <v>0</v>
      </c>
      <c r="F1845" s="677">
        <v>0</v>
      </c>
      <c r="G1845" s="677">
        <v>0</v>
      </c>
      <c r="H1845" s="677">
        <v>0</v>
      </c>
      <c r="I1845" s="677">
        <v>0</v>
      </c>
      <c r="J1845" s="677">
        <v>0</v>
      </c>
      <c r="K1845" s="677">
        <v>0</v>
      </c>
      <c r="L1845" s="677">
        <v>0</v>
      </c>
      <c r="M1845" s="677">
        <v>0</v>
      </c>
      <c r="N1845" s="678">
        <v>0</v>
      </c>
      <c r="O1845" s="657"/>
      <c r="P1845" s="658"/>
      <c r="Q1845" s="658"/>
      <c r="R1845" s="658"/>
      <c r="S1845" s="658"/>
      <c r="T1845" s="658"/>
      <c r="U1845" s="658"/>
      <c r="V1845" s="658"/>
      <c r="W1845" s="658"/>
      <c r="X1845" s="658"/>
      <c r="Y1845" s="658"/>
      <c r="Z1845" s="659"/>
      <c r="AA1845" s="679">
        <v>0</v>
      </c>
      <c r="AB1845" s="677">
        <v>0</v>
      </c>
      <c r="AC1845" s="677">
        <v>0</v>
      </c>
      <c r="AD1845" s="658">
        <v>0</v>
      </c>
      <c r="AE1845" s="658">
        <v>0</v>
      </c>
      <c r="AF1845" s="658"/>
      <c r="AG1845" s="658"/>
      <c r="AH1845" s="658"/>
      <c r="AI1845" s="658"/>
      <c r="AJ1845" s="658"/>
      <c r="AK1845" s="658"/>
      <c r="AL1845" s="658"/>
      <c r="AM1845" s="658"/>
      <c r="AN1845" s="658">
        <v>0</v>
      </c>
      <c r="AO1845" s="658">
        <v>0</v>
      </c>
      <c r="AP1845" s="658">
        <v>0</v>
      </c>
      <c r="AQ1845" s="658">
        <v>0</v>
      </c>
      <c r="AR1845" s="658">
        <v>0</v>
      </c>
      <c r="AS1845" s="658">
        <v>0</v>
      </c>
      <c r="AT1845" s="658">
        <v>0</v>
      </c>
      <c r="AU1845" s="658">
        <v>0</v>
      </c>
      <c r="AV1845" s="676"/>
      <c r="AW1845" s="677"/>
      <c r="AX1845" s="677"/>
      <c r="AY1845" s="677"/>
      <c r="AZ1845" s="677"/>
      <c r="BA1845" s="677"/>
      <c r="BB1845" s="677"/>
      <c r="BC1845" s="677"/>
      <c r="BD1845" s="677"/>
      <c r="BE1845" s="678">
        <v>0</v>
      </c>
      <c r="BF1845" s="417"/>
      <c r="BG1845" s="408"/>
      <c r="BH1845" s="408"/>
      <c r="BI1845" s="408"/>
      <c r="BJ1845" s="408"/>
      <c r="BK1845" s="408"/>
    </row>
    <row r="1846" spans="1:63" s="390" customFormat="1" ht="12.75">
      <c r="A1846" s="411"/>
      <c r="B1846" s="360" t="s">
        <v>375</v>
      </c>
      <c r="C1846" s="676">
        <v>0</v>
      </c>
      <c r="D1846" s="677">
        <v>0</v>
      </c>
      <c r="E1846" s="677">
        <v>0</v>
      </c>
      <c r="F1846" s="677">
        <v>0</v>
      </c>
      <c r="G1846" s="677">
        <v>0</v>
      </c>
      <c r="H1846" s="677">
        <v>0</v>
      </c>
      <c r="I1846" s="677">
        <v>0</v>
      </c>
      <c r="J1846" s="677">
        <v>0</v>
      </c>
      <c r="K1846" s="677">
        <v>0</v>
      </c>
      <c r="L1846" s="677">
        <v>0</v>
      </c>
      <c r="M1846" s="677">
        <v>0</v>
      </c>
      <c r="N1846" s="678">
        <v>0</v>
      </c>
      <c r="O1846" s="657"/>
      <c r="P1846" s="658"/>
      <c r="Q1846" s="658"/>
      <c r="R1846" s="658"/>
      <c r="S1846" s="658"/>
      <c r="T1846" s="658"/>
      <c r="U1846" s="658"/>
      <c r="V1846" s="658"/>
      <c r="W1846" s="658"/>
      <c r="X1846" s="658"/>
      <c r="Y1846" s="658"/>
      <c r="Z1846" s="659"/>
      <c r="AA1846" s="679">
        <v>0</v>
      </c>
      <c r="AB1846" s="677">
        <v>0</v>
      </c>
      <c r="AC1846" s="677">
        <v>0</v>
      </c>
      <c r="AD1846" s="658">
        <v>0</v>
      </c>
      <c r="AE1846" s="658">
        <v>0</v>
      </c>
      <c r="AF1846" s="658"/>
      <c r="AG1846" s="658"/>
      <c r="AH1846" s="658"/>
      <c r="AI1846" s="658"/>
      <c r="AJ1846" s="658"/>
      <c r="AK1846" s="658"/>
      <c r="AL1846" s="658"/>
      <c r="AM1846" s="658"/>
      <c r="AN1846" s="658">
        <v>0</v>
      </c>
      <c r="AO1846" s="658">
        <v>0</v>
      </c>
      <c r="AP1846" s="658">
        <v>0</v>
      </c>
      <c r="AQ1846" s="658">
        <v>0</v>
      </c>
      <c r="AR1846" s="658">
        <v>0</v>
      </c>
      <c r="AS1846" s="658">
        <v>0</v>
      </c>
      <c r="AT1846" s="658">
        <v>0</v>
      </c>
      <c r="AU1846" s="658">
        <v>0</v>
      </c>
      <c r="AV1846" s="676"/>
      <c r="AW1846" s="677"/>
      <c r="AX1846" s="677"/>
      <c r="AY1846" s="677"/>
      <c r="AZ1846" s="677"/>
      <c r="BA1846" s="677"/>
      <c r="BB1846" s="677"/>
      <c r="BC1846" s="677"/>
      <c r="BD1846" s="677"/>
      <c r="BE1846" s="678">
        <v>0</v>
      </c>
      <c r="BF1846" s="417"/>
      <c r="BG1846" s="408"/>
      <c r="BH1846" s="408"/>
      <c r="BI1846" s="408"/>
      <c r="BJ1846" s="408"/>
      <c r="BK1846" s="408"/>
    </row>
    <row r="1847" spans="1:63" s="390" customFormat="1" ht="12.75">
      <c r="A1847" s="411"/>
      <c r="B1847" s="360" t="s">
        <v>376</v>
      </c>
      <c r="C1847" s="676">
        <v>0</v>
      </c>
      <c r="D1847" s="677">
        <v>0</v>
      </c>
      <c r="E1847" s="677">
        <v>0</v>
      </c>
      <c r="F1847" s="677">
        <v>0</v>
      </c>
      <c r="G1847" s="677">
        <v>0</v>
      </c>
      <c r="H1847" s="677">
        <v>0</v>
      </c>
      <c r="I1847" s="677">
        <v>0</v>
      </c>
      <c r="J1847" s="677">
        <v>0</v>
      </c>
      <c r="K1847" s="677">
        <v>0</v>
      </c>
      <c r="L1847" s="677">
        <v>46.82</v>
      </c>
      <c r="M1847" s="677">
        <v>0</v>
      </c>
      <c r="N1847" s="678">
        <v>46.82</v>
      </c>
      <c r="O1847" s="657"/>
      <c r="P1847" s="658"/>
      <c r="Q1847" s="658"/>
      <c r="R1847" s="658"/>
      <c r="S1847" s="658"/>
      <c r="T1847" s="658"/>
      <c r="U1847" s="658"/>
      <c r="V1847" s="658"/>
      <c r="W1847" s="658"/>
      <c r="X1847" s="658"/>
      <c r="Y1847" s="658"/>
      <c r="Z1847" s="659"/>
      <c r="AA1847" s="679">
        <v>114.48294431000001</v>
      </c>
      <c r="AB1847" s="677">
        <v>0</v>
      </c>
      <c r="AC1847" s="677">
        <v>0</v>
      </c>
      <c r="AD1847" s="658">
        <v>0</v>
      </c>
      <c r="AE1847" s="658">
        <v>0</v>
      </c>
      <c r="AF1847" s="658"/>
      <c r="AG1847" s="658"/>
      <c r="AH1847" s="658"/>
      <c r="AI1847" s="658"/>
      <c r="AJ1847" s="658"/>
      <c r="AK1847" s="658"/>
      <c r="AL1847" s="658"/>
      <c r="AM1847" s="658"/>
      <c r="AN1847" s="658">
        <v>0</v>
      </c>
      <c r="AO1847" s="658">
        <v>0</v>
      </c>
      <c r="AP1847" s="658">
        <v>0</v>
      </c>
      <c r="AQ1847" s="658">
        <v>0</v>
      </c>
      <c r="AR1847" s="658">
        <v>0</v>
      </c>
      <c r="AS1847" s="658">
        <v>46.82</v>
      </c>
      <c r="AT1847" s="658">
        <v>0</v>
      </c>
      <c r="AU1847" s="658">
        <v>46.82</v>
      </c>
      <c r="AV1847" s="676"/>
      <c r="AW1847" s="677"/>
      <c r="AX1847" s="677"/>
      <c r="AY1847" s="677"/>
      <c r="AZ1847" s="677"/>
      <c r="BA1847" s="677"/>
      <c r="BB1847" s="677"/>
      <c r="BC1847" s="677"/>
      <c r="BD1847" s="677">
        <v>114.48294431000001</v>
      </c>
      <c r="BE1847" s="678">
        <v>114.48294431000001</v>
      </c>
      <c r="BF1847" s="417"/>
      <c r="BG1847" s="408"/>
      <c r="BH1847" s="408"/>
      <c r="BI1847" s="408"/>
      <c r="BJ1847" s="408"/>
      <c r="BK1847" s="408"/>
    </row>
    <row r="1848" spans="1:63" s="390" customFormat="1" ht="12.75">
      <c r="A1848" s="411"/>
      <c r="B1848" s="360" t="s">
        <v>377</v>
      </c>
      <c r="C1848" s="676">
        <v>0</v>
      </c>
      <c r="D1848" s="677">
        <v>0</v>
      </c>
      <c r="E1848" s="677">
        <v>0</v>
      </c>
      <c r="F1848" s="677">
        <v>0</v>
      </c>
      <c r="G1848" s="677">
        <v>0</v>
      </c>
      <c r="H1848" s="677">
        <v>0</v>
      </c>
      <c r="I1848" s="677">
        <v>0</v>
      </c>
      <c r="J1848" s="677">
        <v>0</v>
      </c>
      <c r="K1848" s="677">
        <v>0</v>
      </c>
      <c r="L1848" s="677">
        <v>0</v>
      </c>
      <c r="M1848" s="677">
        <v>0</v>
      </c>
      <c r="N1848" s="678">
        <v>0</v>
      </c>
      <c r="O1848" s="657"/>
      <c r="P1848" s="658"/>
      <c r="Q1848" s="658"/>
      <c r="R1848" s="658"/>
      <c r="S1848" s="658"/>
      <c r="T1848" s="658"/>
      <c r="U1848" s="658"/>
      <c r="V1848" s="658"/>
      <c r="W1848" s="658"/>
      <c r="X1848" s="658"/>
      <c r="Y1848" s="658"/>
      <c r="Z1848" s="659"/>
      <c r="AA1848" s="679">
        <v>0</v>
      </c>
      <c r="AB1848" s="677">
        <v>0</v>
      </c>
      <c r="AC1848" s="677">
        <v>0</v>
      </c>
      <c r="AD1848" s="658">
        <v>0</v>
      </c>
      <c r="AE1848" s="658">
        <v>0</v>
      </c>
      <c r="AF1848" s="658"/>
      <c r="AG1848" s="658"/>
      <c r="AH1848" s="658"/>
      <c r="AI1848" s="658"/>
      <c r="AJ1848" s="658"/>
      <c r="AK1848" s="658"/>
      <c r="AL1848" s="658"/>
      <c r="AM1848" s="658"/>
      <c r="AN1848" s="658">
        <v>0</v>
      </c>
      <c r="AO1848" s="658">
        <v>0</v>
      </c>
      <c r="AP1848" s="658">
        <v>0</v>
      </c>
      <c r="AQ1848" s="658">
        <v>0</v>
      </c>
      <c r="AR1848" s="658">
        <v>0</v>
      </c>
      <c r="AS1848" s="658">
        <v>0</v>
      </c>
      <c r="AT1848" s="658">
        <v>0</v>
      </c>
      <c r="AU1848" s="658">
        <v>0</v>
      </c>
      <c r="AV1848" s="676"/>
      <c r="AW1848" s="677"/>
      <c r="AX1848" s="677"/>
      <c r="AY1848" s="677"/>
      <c r="AZ1848" s="677"/>
      <c r="BA1848" s="677"/>
      <c r="BB1848" s="677"/>
      <c r="BC1848" s="677"/>
      <c r="BD1848" s="677"/>
      <c r="BE1848" s="678">
        <v>0</v>
      </c>
      <c r="BF1848" s="417"/>
      <c r="BG1848" s="408"/>
      <c r="BH1848" s="408"/>
      <c r="BI1848" s="408"/>
      <c r="BJ1848" s="408"/>
      <c r="BK1848" s="408"/>
    </row>
    <row r="1849" spans="1:63" s="390" customFormat="1" ht="12.75">
      <c r="A1849" s="411"/>
      <c r="B1849" s="360" t="s">
        <v>67</v>
      </c>
      <c r="C1849" s="676">
        <v>0</v>
      </c>
      <c r="D1849" s="677">
        <v>0</v>
      </c>
      <c r="E1849" s="677">
        <v>0</v>
      </c>
      <c r="F1849" s="677">
        <v>0</v>
      </c>
      <c r="G1849" s="677">
        <v>0</v>
      </c>
      <c r="H1849" s="677">
        <v>0</v>
      </c>
      <c r="I1849" s="677">
        <v>0</v>
      </c>
      <c r="J1849" s="677">
        <v>0</v>
      </c>
      <c r="K1849" s="677">
        <v>0</v>
      </c>
      <c r="L1849" s="677">
        <v>0</v>
      </c>
      <c r="M1849" s="677">
        <v>0</v>
      </c>
      <c r="N1849" s="678">
        <v>0</v>
      </c>
      <c r="O1849" s="657"/>
      <c r="P1849" s="658"/>
      <c r="Q1849" s="658"/>
      <c r="R1849" s="658"/>
      <c r="S1849" s="658"/>
      <c r="T1849" s="658"/>
      <c r="U1849" s="658"/>
      <c r="V1849" s="658"/>
      <c r="W1849" s="658"/>
      <c r="X1849" s="658"/>
      <c r="Y1849" s="658"/>
      <c r="Z1849" s="659"/>
      <c r="AA1849" s="679">
        <v>0</v>
      </c>
      <c r="AB1849" s="677">
        <v>0</v>
      </c>
      <c r="AC1849" s="677">
        <v>0</v>
      </c>
      <c r="AD1849" s="658">
        <v>0</v>
      </c>
      <c r="AE1849" s="658">
        <v>0</v>
      </c>
      <c r="AF1849" s="658"/>
      <c r="AG1849" s="658"/>
      <c r="AH1849" s="658"/>
      <c r="AI1849" s="658"/>
      <c r="AJ1849" s="658"/>
      <c r="AK1849" s="658"/>
      <c r="AL1849" s="658"/>
      <c r="AM1849" s="658"/>
      <c r="AN1849" s="658">
        <v>0</v>
      </c>
      <c r="AO1849" s="658">
        <v>0</v>
      </c>
      <c r="AP1849" s="658">
        <v>0</v>
      </c>
      <c r="AQ1849" s="658">
        <v>0</v>
      </c>
      <c r="AR1849" s="658">
        <v>0</v>
      </c>
      <c r="AS1849" s="658">
        <v>0</v>
      </c>
      <c r="AT1849" s="658">
        <v>0</v>
      </c>
      <c r="AU1849" s="658">
        <v>0</v>
      </c>
      <c r="AV1849" s="676"/>
      <c r="AW1849" s="677"/>
      <c r="AX1849" s="677"/>
      <c r="AY1849" s="677"/>
      <c r="AZ1849" s="677"/>
      <c r="BA1849" s="677"/>
      <c r="BB1849" s="677"/>
      <c r="BC1849" s="677"/>
      <c r="BD1849" s="677"/>
      <c r="BE1849" s="678">
        <v>0</v>
      </c>
      <c r="BF1849" s="417"/>
      <c r="BG1849" s="408"/>
      <c r="BH1849" s="408"/>
      <c r="BI1849" s="408"/>
      <c r="BJ1849" s="408"/>
      <c r="BK1849" s="408"/>
    </row>
    <row r="1850" spans="1:63" s="416" customFormat="1" ht="38.25">
      <c r="A1850" s="411">
        <v>77</v>
      </c>
      <c r="B1850" s="413" t="s">
        <v>159</v>
      </c>
      <c r="C1850" s="657">
        <v>0</v>
      </c>
      <c r="D1850" s="658">
        <v>0</v>
      </c>
      <c r="E1850" s="658">
        <v>0</v>
      </c>
      <c r="F1850" s="658">
        <v>0</v>
      </c>
      <c r="G1850" s="658">
        <v>0</v>
      </c>
      <c r="H1850" s="658">
        <v>0</v>
      </c>
      <c r="I1850" s="658">
        <v>39.700000000000003</v>
      </c>
      <c r="J1850" s="658">
        <v>2.95</v>
      </c>
      <c r="K1850" s="658">
        <v>0</v>
      </c>
      <c r="L1850" s="658">
        <v>0</v>
      </c>
      <c r="M1850" s="658">
        <v>39.700000000000003</v>
      </c>
      <c r="N1850" s="659">
        <v>2.95</v>
      </c>
      <c r="O1850" s="689">
        <v>0</v>
      </c>
      <c r="P1850" s="690">
        <v>0</v>
      </c>
      <c r="Q1850" s="690">
        <v>0</v>
      </c>
      <c r="R1850" s="690">
        <v>0</v>
      </c>
      <c r="S1850" s="690">
        <v>0</v>
      </c>
      <c r="T1850" s="690">
        <v>0</v>
      </c>
      <c r="U1850" s="690">
        <v>0</v>
      </c>
      <c r="V1850" s="690">
        <v>0</v>
      </c>
      <c r="W1850" s="690">
        <v>0</v>
      </c>
      <c r="X1850" s="690">
        <v>0</v>
      </c>
      <c r="Y1850" s="690">
        <v>0</v>
      </c>
      <c r="Z1850" s="691">
        <v>0</v>
      </c>
      <c r="AA1850" s="674">
        <v>60.500000000000007</v>
      </c>
      <c r="AB1850" s="677">
        <v>0</v>
      </c>
      <c r="AC1850" s="677">
        <v>0</v>
      </c>
      <c r="AD1850" s="690">
        <v>0</v>
      </c>
      <c r="AE1850" s="690">
        <v>0</v>
      </c>
      <c r="AF1850" s="690"/>
      <c r="AG1850" s="690"/>
      <c r="AH1850" s="690"/>
      <c r="AI1850" s="690"/>
      <c r="AJ1850" s="690"/>
      <c r="AK1850" s="690"/>
      <c r="AL1850" s="690"/>
      <c r="AM1850" s="690"/>
      <c r="AN1850" s="690">
        <v>0</v>
      </c>
      <c r="AO1850" s="690">
        <v>0</v>
      </c>
      <c r="AP1850" s="690">
        <v>39.700000000000003</v>
      </c>
      <c r="AQ1850" s="690">
        <v>2.95</v>
      </c>
      <c r="AR1850" s="690">
        <v>0</v>
      </c>
      <c r="AS1850" s="690">
        <v>0</v>
      </c>
      <c r="AT1850" s="690">
        <v>39.700000000000003</v>
      </c>
      <c r="AU1850" s="690">
        <v>2.95</v>
      </c>
      <c r="AV1850" s="657">
        <v>0</v>
      </c>
      <c r="AW1850" s="658">
        <v>0</v>
      </c>
      <c r="AX1850" s="658">
        <v>0</v>
      </c>
      <c r="AY1850" s="658">
        <v>0</v>
      </c>
      <c r="AZ1850" s="658">
        <v>0</v>
      </c>
      <c r="BA1850" s="658">
        <v>0</v>
      </c>
      <c r="BB1850" s="658">
        <v>0</v>
      </c>
      <c r="BC1850" s="658">
        <v>60.500000000000007</v>
      </c>
      <c r="BD1850" s="658">
        <v>0</v>
      </c>
      <c r="BE1850" s="673">
        <v>60.500000000000007</v>
      </c>
      <c r="BF1850" s="417"/>
    </row>
    <row r="1851" spans="1:63" s="390" customFormat="1" ht="12.75">
      <c r="A1851" s="411"/>
      <c r="B1851" s="360" t="s">
        <v>361</v>
      </c>
      <c r="C1851" s="676">
        <v>0</v>
      </c>
      <c r="D1851" s="677">
        <v>0</v>
      </c>
      <c r="E1851" s="677">
        <v>0</v>
      </c>
      <c r="F1851" s="677">
        <v>0</v>
      </c>
      <c r="G1851" s="677">
        <v>0</v>
      </c>
      <c r="H1851" s="677">
        <v>0</v>
      </c>
      <c r="I1851" s="677">
        <v>39.700000000000003</v>
      </c>
      <c r="J1851" s="677">
        <v>2.95</v>
      </c>
      <c r="K1851" s="677">
        <v>0</v>
      </c>
      <c r="L1851" s="677">
        <v>0</v>
      </c>
      <c r="M1851" s="677">
        <v>39.700000000000003</v>
      </c>
      <c r="N1851" s="678">
        <v>2.95</v>
      </c>
      <c r="O1851" s="657">
        <v>0</v>
      </c>
      <c r="P1851" s="658">
        <v>0</v>
      </c>
      <c r="Q1851" s="658">
        <v>0</v>
      </c>
      <c r="R1851" s="658">
        <v>0</v>
      </c>
      <c r="S1851" s="658">
        <v>0</v>
      </c>
      <c r="T1851" s="658">
        <v>0</v>
      </c>
      <c r="U1851" s="658">
        <v>0</v>
      </c>
      <c r="V1851" s="658">
        <v>0</v>
      </c>
      <c r="W1851" s="658">
        <v>0</v>
      </c>
      <c r="X1851" s="658">
        <v>0</v>
      </c>
      <c r="Y1851" s="658">
        <v>0</v>
      </c>
      <c r="Z1851" s="659">
        <v>0</v>
      </c>
      <c r="AA1851" s="679">
        <v>60.500000000000007</v>
      </c>
      <c r="AB1851" s="677">
        <v>0</v>
      </c>
      <c r="AC1851" s="677">
        <v>0</v>
      </c>
      <c r="AD1851" s="658">
        <v>0</v>
      </c>
      <c r="AE1851" s="658">
        <v>0</v>
      </c>
      <c r="AF1851" s="658"/>
      <c r="AG1851" s="658"/>
      <c r="AH1851" s="658"/>
      <c r="AI1851" s="658"/>
      <c r="AJ1851" s="658"/>
      <c r="AK1851" s="658"/>
      <c r="AL1851" s="658"/>
      <c r="AM1851" s="658"/>
      <c r="AN1851" s="658">
        <v>0</v>
      </c>
      <c r="AO1851" s="658">
        <v>0</v>
      </c>
      <c r="AP1851" s="658">
        <v>39.700000000000003</v>
      </c>
      <c r="AQ1851" s="658">
        <v>2.95</v>
      </c>
      <c r="AR1851" s="658">
        <v>0</v>
      </c>
      <c r="AS1851" s="658">
        <v>0</v>
      </c>
      <c r="AT1851" s="658">
        <v>39.700000000000003</v>
      </c>
      <c r="AU1851" s="658">
        <v>2.95</v>
      </c>
      <c r="AV1851" s="676">
        <v>0</v>
      </c>
      <c r="AW1851" s="677">
        <v>0</v>
      </c>
      <c r="AX1851" s="677">
        <v>0</v>
      </c>
      <c r="AY1851" s="677">
        <v>0</v>
      </c>
      <c r="AZ1851" s="677">
        <v>0</v>
      </c>
      <c r="BA1851" s="677">
        <v>0</v>
      </c>
      <c r="BB1851" s="677">
        <v>0</v>
      </c>
      <c r="BC1851" s="677">
        <v>60.500000000000007</v>
      </c>
      <c r="BD1851" s="677">
        <v>0</v>
      </c>
      <c r="BE1851" s="678">
        <v>60.500000000000007</v>
      </c>
      <c r="BF1851" s="417"/>
      <c r="BG1851" s="408"/>
      <c r="BH1851" s="408"/>
      <c r="BI1851" s="408"/>
      <c r="BJ1851" s="408"/>
      <c r="BK1851" s="408"/>
    </row>
    <row r="1852" spans="1:63" s="390" customFormat="1" ht="12.75">
      <c r="A1852" s="411"/>
      <c r="B1852" s="360" t="s">
        <v>362</v>
      </c>
      <c r="C1852" s="676">
        <v>0</v>
      </c>
      <c r="D1852" s="677">
        <v>0</v>
      </c>
      <c r="E1852" s="677">
        <v>0</v>
      </c>
      <c r="F1852" s="677">
        <v>0</v>
      </c>
      <c r="G1852" s="677">
        <v>0</v>
      </c>
      <c r="H1852" s="677">
        <v>0</v>
      </c>
      <c r="I1852" s="677">
        <v>39.700000000000003</v>
      </c>
      <c r="J1852" s="677">
        <v>0</v>
      </c>
      <c r="K1852" s="677">
        <v>0</v>
      </c>
      <c r="L1852" s="677">
        <v>0</v>
      </c>
      <c r="M1852" s="677">
        <v>39.700000000000003</v>
      </c>
      <c r="N1852" s="678">
        <v>0</v>
      </c>
      <c r="O1852" s="657">
        <v>0</v>
      </c>
      <c r="P1852" s="658">
        <v>0</v>
      </c>
      <c r="Q1852" s="658">
        <v>0</v>
      </c>
      <c r="R1852" s="658">
        <v>0</v>
      </c>
      <c r="S1852" s="658">
        <v>0</v>
      </c>
      <c r="T1852" s="658">
        <v>0</v>
      </c>
      <c r="U1852" s="658">
        <v>0</v>
      </c>
      <c r="V1852" s="658">
        <v>0</v>
      </c>
      <c r="W1852" s="658">
        <v>0</v>
      </c>
      <c r="X1852" s="658">
        <v>0</v>
      </c>
      <c r="Y1852" s="658">
        <v>0</v>
      </c>
      <c r="Z1852" s="659">
        <v>0</v>
      </c>
      <c r="AA1852" s="679">
        <v>54.217820180000004</v>
      </c>
      <c r="AB1852" s="677">
        <v>0</v>
      </c>
      <c r="AC1852" s="677">
        <v>0</v>
      </c>
      <c r="AD1852" s="658">
        <v>0</v>
      </c>
      <c r="AE1852" s="658">
        <v>0</v>
      </c>
      <c r="AF1852" s="658"/>
      <c r="AG1852" s="658"/>
      <c r="AH1852" s="658"/>
      <c r="AI1852" s="658"/>
      <c r="AJ1852" s="658"/>
      <c r="AK1852" s="658"/>
      <c r="AL1852" s="658"/>
      <c r="AM1852" s="658"/>
      <c r="AN1852" s="658">
        <v>0</v>
      </c>
      <c r="AO1852" s="658">
        <v>0</v>
      </c>
      <c r="AP1852" s="658">
        <v>39.700000000000003</v>
      </c>
      <c r="AQ1852" s="658">
        <v>0</v>
      </c>
      <c r="AR1852" s="658">
        <v>0</v>
      </c>
      <c r="AS1852" s="658">
        <v>0</v>
      </c>
      <c r="AT1852" s="658">
        <v>39.700000000000003</v>
      </c>
      <c r="AU1852" s="658">
        <v>0</v>
      </c>
      <c r="AV1852" s="676">
        <v>0</v>
      </c>
      <c r="AW1852" s="677">
        <v>0</v>
      </c>
      <c r="AX1852" s="677">
        <v>0</v>
      </c>
      <c r="AY1852" s="677">
        <v>0</v>
      </c>
      <c r="AZ1852" s="677">
        <v>0</v>
      </c>
      <c r="BA1852" s="677">
        <v>0</v>
      </c>
      <c r="BB1852" s="677">
        <v>0</v>
      </c>
      <c r="BC1852" s="677">
        <v>54.217820180000004</v>
      </c>
      <c r="BD1852" s="677">
        <v>0</v>
      </c>
      <c r="BE1852" s="678">
        <v>54.217820180000004</v>
      </c>
      <c r="BF1852" s="417"/>
      <c r="BG1852" s="408"/>
      <c r="BH1852" s="408"/>
      <c r="BI1852" s="408"/>
      <c r="BJ1852" s="408"/>
      <c r="BK1852" s="408"/>
    </row>
    <row r="1853" spans="1:63" s="390" customFormat="1" ht="12.75">
      <c r="A1853" s="411"/>
      <c r="B1853" s="360" t="s">
        <v>363</v>
      </c>
      <c r="C1853" s="676">
        <v>0</v>
      </c>
      <c r="D1853" s="677">
        <v>0</v>
      </c>
      <c r="E1853" s="677">
        <v>0</v>
      </c>
      <c r="F1853" s="677">
        <v>0</v>
      </c>
      <c r="G1853" s="677">
        <v>0</v>
      </c>
      <c r="H1853" s="677">
        <v>0</v>
      </c>
      <c r="I1853" s="677">
        <v>29.664999999999999</v>
      </c>
      <c r="J1853" s="677">
        <v>0</v>
      </c>
      <c r="K1853" s="677">
        <v>0</v>
      </c>
      <c r="L1853" s="677">
        <v>0</v>
      </c>
      <c r="M1853" s="677">
        <v>29.664999999999999</v>
      </c>
      <c r="N1853" s="678">
        <v>0</v>
      </c>
      <c r="O1853" s="657">
        <v>0</v>
      </c>
      <c r="P1853" s="658">
        <v>0</v>
      </c>
      <c r="Q1853" s="658">
        <v>0</v>
      </c>
      <c r="R1853" s="658">
        <v>0</v>
      </c>
      <c r="S1853" s="658">
        <v>0</v>
      </c>
      <c r="T1853" s="658">
        <v>0</v>
      </c>
      <c r="U1853" s="658">
        <v>0</v>
      </c>
      <c r="V1853" s="658">
        <v>0</v>
      </c>
      <c r="W1853" s="658">
        <v>0</v>
      </c>
      <c r="X1853" s="658">
        <v>0</v>
      </c>
      <c r="Y1853" s="658">
        <v>0</v>
      </c>
      <c r="Z1853" s="659">
        <v>0</v>
      </c>
      <c r="AA1853" s="679">
        <v>38.312630260000006</v>
      </c>
      <c r="AB1853" s="677">
        <v>0</v>
      </c>
      <c r="AC1853" s="677">
        <v>0</v>
      </c>
      <c r="AD1853" s="658">
        <v>0</v>
      </c>
      <c r="AE1853" s="658">
        <v>0</v>
      </c>
      <c r="AF1853" s="658"/>
      <c r="AG1853" s="658"/>
      <c r="AH1853" s="658"/>
      <c r="AI1853" s="658"/>
      <c r="AJ1853" s="658"/>
      <c r="AK1853" s="658"/>
      <c r="AL1853" s="658"/>
      <c r="AM1853" s="658"/>
      <c r="AN1853" s="658">
        <v>0</v>
      </c>
      <c r="AO1853" s="658">
        <v>0</v>
      </c>
      <c r="AP1853" s="658">
        <v>29.664999999999999</v>
      </c>
      <c r="AQ1853" s="658">
        <v>0</v>
      </c>
      <c r="AR1853" s="658">
        <v>0</v>
      </c>
      <c r="AS1853" s="658">
        <v>0</v>
      </c>
      <c r="AT1853" s="658">
        <v>29.664999999999999</v>
      </c>
      <c r="AU1853" s="658">
        <v>0</v>
      </c>
      <c r="AV1853" s="676">
        <v>0</v>
      </c>
      <c r="AW1853" s="677">
        <v>0</v>
      </c>
      <c r="AX1853" s="677">
        <v>0</v>
      </c>
      <c r="AY1853" s="677">
        <v>0</v>
      </c>
      <c r="AZ1853" s="677">
        <v>0</v>
      </c>
      <c r="BA1853" s="677">
        <v>0</v>
      </c>
      <c r="BB1853" s="677">
        <v>0</v>
      </c>
      <c r="BC1853" s="677">
        <v>38.312630260000006</v>
      </c>
      <c r="BD1853" s="677">
        <v>0</v>
      </c>
      <c r="BE1853" s="678">
        <v>38.312630260000006</v>
      </c>
      <c r="BF1853" s="417"/>
      <c r="BG1853" s="408"/>
      <c r="BH1853" s="408"/>
      <c r="BI1853" s="408"/>
      <c r="BJ1853" s="408"/>
      <c r="BK1853" s="408"/>
    </row>
    <row r="1854" spans="1:63" s="390" customFormat="1" ht="12.75">
      <c r="A1854" s="411"/>
      <c r="B1854" s="360" t="s">
        <v>364</v>
      </c>
      <c r="C1854" s="676">
        <v>0</v>
      </c>
      <c r="D1854" s="677">
        <v>0</v>
      </c>
      <c r="E1854" s="677">
        <v>0</v>
      </c>
      <c r="F1854" s="677">
        <v>0</v>
      </c>
      <c r="G1854" s="677">
        <v>0</v>
      </c>
      <c r="H1854" s="677">
        <v>0</v>
      </c>
      <c r="I1854" s="677">
        <v>0</v>
      </c>
      <c r="J1854" s="677">
        <v>0</v>
      </c>
      <c r="K1854" s="677">
        <v>0</v>
      </c>
      <c r="L1854" s="677">
        <v>0</v>
      </c>
      <c r="M1854" s="677">
        <v>0</v>
      </c>
      <c r="N1854" s="678">
        <v>0</v>
      </c>
      <c r="O1854" s="657"/>
      <c r="P1854" s="658"/>
      <c r="Q1854" s="658"/>
      <c r="R1854" s="658"/>
      <c r="S1854" s="658"/>
      <c r="T1854" s="658"/>
      <c r="U1854" s="658"/>
      <c r="V1854" s="658"/>
      <c r="W1854" s="658"/>
      <c r="X1854" s="658"/>
      <c r="Y1854" s="658"/>
      <c r="Z1854" s="659"/>
      <c r="AA1854" s="679">
        <v>0</v>
      </c>
      <c r="AB1854" s="677">
        <v>0</v>
      </c>
      <c r="AC1854" s="677">
        <v>0</v>
      </c>
      <c r="AD1854" s="658">
        <v>0</v>
      </c>
      <c r="AE1854" s="658">
        <v>0</v>
      </c>
      <c r="AF1854" s="658"/>
      <c r="AG1854" s="658"/>
      <c r="AH1854" s="658"/>
      <c r="AI1854" s="658"/>
      <c r="AJ1854" s="658"/>
      <c r="AK1854" s="658"/>
      <c r="AL1854" s="658"/>
      <c r="AM1854" s="658"/>
      <c r="AN1854" s="658">
        <v>0</v>
      </c>
      <c r="AO1854" s="658">
        <v>0</v>
      </c>
      <c r="AP1854" s="658">
        <v>0</v>
      </c>
      <c r="AQ1854" s="658">
        <v>0</v>
      </c>
      <c r="AR1854" s="658">
        <v>0</v>
      </c>
      <c r="AS1854" s="658">
        <v>0</v>
      </c>
      <c r="AT1854" s="658">
        <v>0</v>
      </c>
      <c r="AU1854" s="658">
        <v>0</v>
      </c>
      <c r="AV1854" s="676"/>
      <c r="AW1854" s="677"/>
      <c r="AX1854" s="677"/>
      <c r="AY1854" s="677"/>
      <c r="AZ1854" s="677"/>
      <c r="BA1854" s="677"/>
      <c r="BB1854" s="677"/>
      <c r="BC1854" s="677"/>
      <c r="BD1854" s="677"/>
      <c r="BE1854" s="678">
        <v>0</v>
      </c>
      <c r="BF1854" s="417"/>
      <c r="BG1854" s="408"/>
      <c r="BH1854" s="408"/>
      <c r="BI1854" s="408"/>
      <c r="BJ1854" s="408"/>
      <c r="BK1854" s="408"/>
    </row>
    <row r="1855" spans="1:63" s="390" customFormat="1" ht="12.75">
      <c r="A1855" s="411"/>
      <c r="B1855" s="360" t="s">
        <v>365</v>
      </c>
      <c r="C1855" s="676">
        <v>0</v>
      </c>
      <c r="D1855" s="677">
        <v>0</v>
      </c>
      <c r="E1855" s="677">
        <v>0</v>
      </c>
      <c r="F1855" s="677">
        <v>0</v>
      </c>
      <c r="G1855" s="677">
        <v>0</v>
      </c>
      <c r="H1855" s="677">
        <v>0</v>
      </c>
      <c r="I1855" s="677">
        <v>0</v>
      </c>
      <c r="J1855" s="677">
        <v>0</v>
      </c>
      <c r="K1855" s="677">
        <v>0</v>
      </c>
      <c r="L1855" s="677">
        <v>0</v>
      </c>
      <c r="M1855" s="677">
        <v>0</v>
      </c>
      <c r="N1855" s="678">
        <v>0</v>
      </c>
      <c r="O1855" s="657"/>
      <c r="P1855" s="658"/>
      <c r="Q1855" s="658"/>
      <c r="R1855" s="658"/>
      <c r="S1855" s="658"/>
      <c r="T1855" s="658"/>
      <c r="U1855" s="658"/>
      <c r="V1855" s="658"/>
      <c r="W1855" s="658"/>
      <c r="X1855" s="658"/>
      <c r="Y1855" s="658"/>
      <c r="Z1855" s="659"/>
      <c r="AA1855" s="679">
        <v>0</v>
      </c>
      <c r="AB1855" s="677">
        <v>0</v>
      </c>
      <c r="AC1855" s="677">
        <v>0</v>
      </c>
      <c r="AD1855" s="658">
        <v>0</v>
      </c>
      <c r="AE1855" s="658">
        <v>0</v>
      </c>
      <c r="AF1855" s="658"/>
      <c r="AG1855" s="658"/>
      <c r="AH1855" s="658"/>
      <c r="AI1855" s="658"/>
      <c r="AJ1855" s="658"/>
      <c r="AK1855" s="658"/>
      <c r="AL1855" s="658"/>
      <c r="AM1855" s="658"/>
      <c r="AN1855" s="658">
        <v>0</v>
      </c>
      <c r="AO1855" s="658">
        <v>0</v>
      </c>
      <c r="AP1855" s="658">
        <v>0</v>
      </c>
      <c r="AQ1855" s="658">
        <v>0</v>
      </c>
      <c r="AR1855" s="658">
        <v>0</v>
      </c>
      <c r="AS1855" s="658">
        <v>0</v>
      </c>
      <c r="AT1855" s="658">
        <v>0</v>
      </c>
      <c r="AU1855" s="658">
        <v>0</v>
      </c>
      <c r="AV1855" s="676"/>
      <c r="AW1855" s="677"/>
      <c r="AX1855" s="677"/>
      <c r="AY1855" s="677"/>
      <c r="AZ1855" s="677"/>
      <c r="BA1855" s="677"/>
      <c r="BB1855" s="677"/>
      <c r="BC1855" s="677"/>
      <c r="BD1855" s="677"/>
      <c r="BE1855" s="678">
        <v>0</v>
      </c>
      <c r="BF1855" s="417"/>
      <c r="BG1855" s="408"/>
      <c r="BH1855" s="408"/>
      <c r="BI1855" s="408"/>
      <c r="BJ1855" s="408"/>
      <c r="BK1855" s="408"/>
    </row>
    <row r="1856" spans="1:63" s="390" customFormat="1" ht="12.75">
      <c r="A1856" s="411"/>
      <c r="B1856" s="360" t="s">
        <v>366</v>
      </c>
      <c r="C1856" s="676">
        <v>0</v>
      </c>
      <c r="D1856" s="677">
        <v>0</v>
      </c>
      <c r="E1856" s="677">
        <v>0</v>
      </c>
      <c r="F1856" s="677">
        <v>0</v>
      </c>
      <c r="G1856" s="677">
        <v>0</v>
      </c>
      <c r="H1856" s="677">
        <v>0</v>
      </c>
      <c r="I1856" s="677">
        <v>25.45</v>
      </c>
      <c r="J1856" s="677">
        <v>0</v>
      </c>
      <c r="K1856" s="677">
        <v>0</v>
      </c>
      <c r="L1856" s="677">
        <v>0</v>
      </c>
      <c r="M1856" s="677">
        <v>25.45</v>
      </c>
      <c r="N1856" s="678">
        <v>0</v>
      </c>
      <c r="O1856" s="657"/>
      <c r="P1856" s="658"/>
      <c r="Q1856" s="658"/>
      <c r="R1856" s="658"/>
      <c r="S1856" s="658"/>
      <c r="T1856" s="658"/>
      <c r="U1856" s="658"/>
      <c r="V1856" s="658"/>
      <c r="W1856" s="658"/>
      <c r="X1856" s="658"/>
      <c r="Y1856" s="658"/>
      <c r="Z1856" s="659"/>
      <c r="AA1856" s="679">
        <v>33.979110390000002</v>
      </c>
      <c r="AB1856" s="677">
        <v>0</v>
      </c>
      <c r="AC1856" s="677">
        <v>0</v>
      </c>
      <c r="AD1856" s="658">
        <v>0</v>
      </c>
      <c r="AE1856" s="658">
        <v>0</v>
      </c>
      <c r="AF1856" s="658"/>
      <c r="AG1856" s="658"/>
      <c r="AH1856" s="658"/>
      <c r="AI1856" s="658"/>
      <c r="AJ1856" s="658"/>
      <c r="AK1856" s="658"/>
      <c r="AL1856" s="658"/>
      <c r="AM1856" s="658"/>
      <c r="AN1856" s="658">
        <v>0</v>
      </c>
      <c r="AO1856" s="658">
        <v>0</v>
      </c>
      <c r="AP1856" s="658">
        <v>25.45</v>
      </c>
      <c r="AQ1856" s="658">
        <v>0</v>
      </c>
      <c r="AR1856" s="658">
        <v>0</v>
      </c>
      <c r="AS1856" s="658">
        <v>0</v>
      </c>
      <c r="AT1856" s="658">
        <v>25.45</v>
      </c>
      <c r="AU1856" s="658">
        <v>0</v>
      </c>
      <c r="AV1856" s="676"/>
      <c r="AW1856" s="677"/>
      <c r="AX1856" s="677"/>
      <c r="AY1856" s="677"/>
      <c r="AZ1856" s="677"/>
      <c r="BA1856" s="677"/>
      <c r="BB1856" s="677"/>
      <c r="BC1856" s="677">
        <v>33.979110390000002</v>
      </c>
      <c r="BD1856" s="677"/>
      <c r="BE1856" s="678">
        <v>33.979110390000002</v>
      </c>
      <c r="BF1856" s="417"/>
      <c r="BG1856" s="408"/>
      <c r="BH1856" s="408"/>
      <c r="BI1856" s="408"/>
      <c r="BJ1856" s="408"/>
      <c r="BK1856" s="408"/>
    </row>
    <row r="1857" spans="1:63" s="390" customFormat="1" ht="12.75">
      <c r="A1857" s="411"/>
      <c r="B1857" s="360" t="s">
        <v>367</v>
      </c>
      <c r="C1857" s="676">
        <v>0</v>
      </c>
      <c r="D1857" s="677">
        <v>0</v>
      </c>
      <c r="E1857" s="677">
        <v>0</v>
      </c>
      <c r="F1857" s="677">
        <v>0</v>
      </c>
      <c r="G1857" s="677">
        <v>0</v>
      </c>
      <c r="H1857" s="677">
        <v>0</v>
      </c>
      <c r="I1857" s="677">
        <v>4.2149999999999999</v>
      </c>
      <c r="J1857" s="677">
        <v>0</v>
      </c>
      <c r="K1857" s="677">
        <v>0</v>
      </c>
      <c r="L1857" s="677">
        <v>0</v>
      </c>
      <c r="M1857" s="677">
        <v>4.2149999999999999</v>
      </c>
      <c r="N1857" s="678">
        <v>0</v>
      </c>
      <c r="O1857" s="657"/>
      <c r="P1857" s="658"/>
      <c r="Q1857" s="658"/>
      <c r="R1857" s="658"/>
      <c r="S1857" s="658"/>
      <c r="T1857" s="658"/>
      <c r="U1857" s="658"/>
      <c r="V1857" s="658"/>
      <c r="W1857" s="658"/>
      <c r="X1857" s="658"/>
      <c r="Y1857" s="658"/>
      <c r="Z1857" s="659"/>
      <c r="AA1857" s="679">
        <v>4.3335198699999999</v>
      </c>
      <c r="AB1857" s="677">
        <v>0</v>
      </c>
      <c r="AC1857" s="677">
        <v>0</v>
      </c>
      <c r="AD1857" s="658">
        <v>0</v>
      </c>
      <c r="AE1857" s="658">
        <v>0</v>
      </c>
      <c r="AF1857" s="658"/>
      <c r="AG1857" s="658"/>
      <c r="AH1857" s="658"/>
      <c r="AI1857" s="658"/>
      <c r="AJ1857" s="658"/>
      <c r="AK1857" s="658"/>
      <c r="AL1857" s="658"/>
      <c r="AM1857" s="658"/>
      <c r="AN1857" s="658">
        <v>0</v>
      </c>
      <c r="AO1857" s="658">
        <v>0</v>
      </c>
      <c r="AP1857" s="658">
        <v>4.2149999999999999</v>
      </c>
      <c r="AQ1857" s="658">
        <v>0</v>
      </c>
      <c r="AR1857" s="658">
        <v>0</v>
      </c>
      <c r="AS1857" s="658">
        <v>0</v>
      </c>
      <c r="AT1857" s="658">
        <v>4.2149999999999999</v>
      </c>
      <c r="AU1857" s="658">
        <v>0</v>
      </c>
      <c r="AV1857" s="676"/>
      <c r="AW1857" s="677"/>
      <c r="AX1857" s="677"/>
      <c r="AY1857" s="677"/>
      <c r="AZ1857" s="677"/>
      <c r="BA1857" s="677"/>
      <c r="BB1857" s="677"/>
      <c r="BC1857" s="677">
        <v>4.3335198699999999</v>
      </c>
      <c r="BD1857" s="677"/>
      <c r="BE1857" s="678">
        <v>4.3335198699999999</v>
      </c>
      <c r="BF1857" s="417"/>
      <c r="BG1857" s="408"/>
      <c r="BH1857" s="408"/>
      <c r="BI1857" s="408"/>
      <c r="BJ1857" s="408"/>
      <c r="BK1857" s="408"/>
    </row>
    <row r="1858" spans="1:63" s="390" customFormat="1" ht="12.75">
      <c r="A1858" s="411"/>
      <c r="B1858" s="360" t="s">
        <v>368</v>
      </c>
      <c r="C1858" s="676">
        <v>0</v>
      </c>
      <c r="D1858" s="677">
        <v>0</v>
      </c>
      <c r="E1858" s="677">
        <v>0</v>
      </c>
      <c r="F1858" s="677">
        <v>0</v>
      </c>
      <c r="G1858" s="677">
        <v>0</v>
      </c>
      <c r="H1858" s="677">
        <v>0</v>
      </c>
      <c r="I1858" s="677">
        <v>10.035</v>
      </c>
      <c r="J1858" s="677">
        <v>0</v>
      </c>
      <c r="K1858" s="677">
        <v>0</v>
      </c>
      <c r="L1858" s="677">
        <v>0</v>
      </c>
      <c r="M1858" s="677">
        <v>10.035</v>
      </c>
      <c r="N1858" s="678">
        <v>0</v>
      </c>
      <c r="O1858" s="657">
        <v>0</v>
      </c>
      <c r="P1858" s="658">
        <v>0</v>
      </c>
      <c r="Q1858" s="658">
        <v>0</v>
      </c>
      <c r="R1858" s="658">
        <v>0</v>
      </c>
      <c r="S1858" s="658">
        <v>0</v>
      </c>
      <c r="T1858" s="658">
        <v>0</v>
      </c>
      <c r="U1858" s="658">
        <v>0</v>
      </c>
      <c r="V1858" s="658">
        <v>0</v>
      </c>
      <c r="W1858" s="658">
        <v>0</v>
      </c>
      <c r="X1858" s="658">
        <v>0</v>
      </c>
      <c r="Y1858" s="658">
        <v>0</v>
      </c>
      <c r="Z1858" s="659">
        <v>0</v>
      </c>
      <c r="AA1858" s="679">
        <v>15.90518992</v>
      </c>
      <c r="AB1858" s="677">
        <v>0</v>
      </c>
      <c r="AC1858" s="677">
        <v>0</v>
      </c>
      <c r="AD1858" s="658">
        <v>0</v>
      </c>
      <c r="AE1858" s="658">
        <v>0</v>
      </c>
      <c r="AF1858" s="658"/>
      <c r="AG1858" s="658"/>
      <c r="AH1858" s="658"/>
      <c r="AI1858" s="658"/>
      <c r="AJ1858" s="658"/>
      <c r="AK1858" s="658"/>
      <c r="AL1858" s="658"/>
      <c r="AM1858" s="658"/>
      <c r="AN1858" s="658">
        <v>0</v>
      </c>
      <c r="AO1858" s="658">
        <v>0</v>
      </c>
      <c r="AP1858" s="658">
        <v>10.035</v>
      </c>
      <c r="AQ1858" s="658">
        <v>0</v>
      </c>
      <c r="AR1858" s="658">
        <v>0</v>
      </c>
      <c r="AS1858" s="658">
        <v>0</v>
      </c>
      <c r="AT1858" s="658">
        <v>10.035</v>
      </c>
      <c r="AU1858" s="658">
        <v>0</v>
      </c>
      <c r="AV1858" s="676">
        <v>0</v>
      </c>
      <c r="AW1858" s="677">
        <v>0</v>
      </c>
      <c r="AX1858" s="677">
        <v>0</v>
      </c>
      <c r="AY1858" s="677">
        <v>0</v>
      </c>
      <c r="AZ1858" s="677">
        <v>0</v>
      </c>
      <c r="BA1858" s="677">
        <v>0</v>
      </c>
      <c r="BB1858" s="677">
        <v>0</v>
      </c>
      <c r="BC1858" s="677">
        <v>15.90518992</v>
      </c>
      <c r="BD1858" s="677">
        <v>0</v>
      </c>
      <c r="BE1858" s="678">
        <v>15.90518992</v>
      </c>
      <c r="BF1858" s="417"/>
      <c r="BG1858" s="408"/>
      <c r="BH1858" s="408"/>
      <c r="BI1858" s="408"/>
      <c r="BJ1858" s="408"/>
      <c r="BK1858" s="408"/>
    </row>
    <row r="1859" spans="1:63" s="390" customFormat="1" ht="12.75">
      <c r="A1859" s="411"/>
      <c r="B1859" s="360" t="s">
        <v>369</v>
      </c>
      <c r="C1859" s="676">
        <v>0</v>
      </c>
      <c r="D1859" s="677">
        <v>0</v>
      </c>
      <c r="E1859" s="677">
        <v>0</v>
      </c>
      <c r="F1859" s="677">
        <v>0</v>
      </c>
      <c r="G1859" s="677">
        <v>0</v>
      </c>
      <c r="H1859" s="677">
        <v>0</v>
      </c>
      <c r="I1859" s="677">
        <v>0</v>
      </c>
      <c r="J1859" s="677">
        <v>0</v>
      </c>
      <c r="K1859" s="677">
        <v>0</v>
      </c>
      <c r="L1859" s="677">
        <v>0</v>
      </c>
      <c r="M1859" s="677">
        <v>0</v>
      </c>
      <c r="N1859" s="678">
        <v>0</v>
      </c>
      <c r="O1859" s="657"/>
      <c r="P1859" s="658"/>
      <c r="Q1859" s="658"/>
      <c r="R1859" s="658"/>
      <c r="S1859" s="658"/>
      <c r="T1859" s="658"/>
      <c r="U1859" s="658"/>
      <c r="V1859" s="658"/>
      <c r="W1859" s="658"/>
      <c r="X1859" s="658"/>
      <c r="Y1859" s="658"/>
      <c r="Z1859" s="659"/>
      <c r="AA1859" s="679">
        <v>0</v>
      </c>
      <c r="AB1859" s="677">
        <v>0</v>
      </c>
      <c r="AC1859" s="677">
        <v>0</v>
      </c>
      <c r="AD1859" s="658">
        <v>0</v>
      </c>
      <c r="AE1859" s="658">
        <v>0</v>
      </c>
      <c r="AF1859" s="658"/>
      <c r="AG1859" s="658"/>
      <c r="AH1859" s="658"/>
      <c r="AI1859" s="658"/>
      <c r="AJ1859" s="658"/>
      <c r="AK1859" s="658"/>
      <c r="AL1859" s="658"/>
      <c r="AM1859" s="658"/>
      <c r="AN1859" s="658">
        <v>0</v>
      </c>
      <c r="AO1859" s="658">
        <v>0</v>
      </c>
      <c r="AP1859" s="658">
        <v>0</v>
      </c>
      <c r="AQ1859" s="658">
        <v>0</v>
      </c>
      <c r="AR1859" s="658">
        <v>0</v>
      </c>
      <c r="AS1859" s="658">
        <v>0</v>
      </c>
      <c r="AT1859" s="658">
        <v>0</v>
      </c>
      <c r="AU1859" s="658">
        <v>0</v>
      </c>
      <c r="AV1859" s="676"/>
      <c r="AW1859" s="677"/>
      <c r="AX1859" s="677"/>
      <c r="AY1859" s="677"/>
      <c r="AZ1859" s="677"/>
      <c r="BA1859" s="677"/>
      <c r="BB1859" s="677"/>
      <c r="BC1859" s="677"/>
      <c r="BD1859" s="677"/>
      <c r="BE1859" s="678">
        <v>0</v>
      </c>
      <c r="BF1859" s="417"/>
      <c r="BG1859" s="408"/>
      <c r="BH1859" s="408"/>
      <c r="BI1859" s="408"/>
      <c r="BJ1859" s="408"/>
      <c r="BK1859" s="408"/>
    </row>
    <row r="1860" spans="1:63" s="390" customFormat="1" ht="12.75">
      <c r="A1860" s="411"/>
      <c r="B1860" s="360" t="s">
        <v>370</v>
      </c>
      <c r="C1860" s="676">
        <v>0</v>
      </c>
      <c r="D1860" s="677">
        <v>0</v>
      </c>
      <c r="E1860" s="677">
        <v>0</v>
      </c>
      <c r="F1860" s="677">
        <v>0</v>
      </c>
      <c r="G1860" s="677">
        <v>0</v>
      </c>
      <c r="H1860" s="677">
        <v>0</v>
      </c>
      <c r="I1860" s="677">
        <v>0</v>
      </c>
      <c r="J1860" s="677">
        <v>0</v>
      </c>
      <c r="K1860" s="677">
        <v>0</v>
      </c>
      <c r="L1860" s="677">
        <v>0</v>
      </c>
      <c r="M1860" s="677">
        <v>0</v>
      </c>
      <c r="N1860" s="678">
        <v>0</v>
      </c>
      <c r="O1860" s="657"/>
      <c r="P1860" s="658"/>
      <c r="Q1860" s="658"/>
      <c r="R1860" s="658"/>
      <c r="S1860" s="658"/>
      <c r="T1860" s="658"/>
      <c r="U1860" s="658"/>
      <c r="V1860" s="658"/>
      <c r="W1860" s="658"/>
      <c r="X1860" s="658"/>
      <c r="Y1860" s="658"/>
      <c r="Z1860" s="659"/>
      <c r="AA1860" s="679">
        <v>0</v>
      </c>
      <c r="AB1860" s="677">
        <v>0</v>
      </c>
      <c r="AC1860" s="677">
        <v>0</v>
      </c>
      <c r="AD1860" s="658">
        <v>0</v>
      </c>
      <c r="AE1860" s="658">
        <v>0</v>
      </c>
      <c r="AF1860" s="658"/>
      <c r="AG1860" s="658"/>
      <c r="AH1860" s="658"/>
      <c r="AI1860" s="658"/>
      <c r="AJ1860" s="658"/>
      <c r="AK1860" s="658"/>
      <c r="AL1860" s="658"/>
      <c r="AM1860" s="658"/>
      <c r="AN1860" s="658">
        <v>0</v>
      </c>
      <c r="AO1860" s="658">
        <v>0</v>
      </c>
      <c r="AP1860" s="658">
        <v>0</v>
      </c>
      <c r="AQ1860" s="658">
        <v>0</v>
      </c>
      <c r="AR1860" s="658">
        <v>0</v>
      </c>
      <c r="AS1860" s="658">
        <v>0</v>
      </c>
      <c r="AT1860" s="658">
        <v>0</v>
      </c>
      <c r="AU1860" s="658">
        <v>0</v>
      </c>
      <c r="AV1860" s="676"/>
      <c r="AW1860" s="677"/>
      <c r="AX1860" s="677"/>
      <c r="AY1860" s="677"/>
      <c r="AZ1860" s="677"/>
      <c r="BA1860" s="677"/>
      <c r="BB1860" s="677"/>
      <c r="BC1860" s="677"/>
      <c r="BD1860" s="677"/>
      <c r="BE1860" s="678">
        <v>0</v>
      </c>
      <c r="BF1860" s="417"/>
      <c r="BG1860" s="408"/>
      <c r="BH1860" s="408"/>
      <c r="BI1860" s="408"/>
      <c r="BJ1860" s="408"/>
      <c r="BK1860" s="408"/>
    </row>
    <row r="1861" spans="1:63" s="390" customFormat="1" ht="12.75">
      <c r="A1861" s="411"/>
      <c r="B1861" s="360" t="s">
        <v>371</v>
      </c>
      <c r="C1861" s="676">
        <v>0</v>
      </c>
      <c r="D1861" s="677">
        <v>0</v>
      </c>
      <c r="E1861" s="677">
        <v>0</v>
      </c>
      <c r="F1861" s="677">
        <v>0</v>
      </c>
      <c r="G1861" s="677">
        <v>0</v>
      </c>
      <c r="H1861" s="677">
        <v>0</v>
      </c>
      <c r="I1861" s="677">
        <v>10.035</v>
      </c>
      <c r="J1861" s="677">
        <v>0</v>
      </c>
      <c r="K1861" s="677">
        <v>0</v>
      </c>
      <c r="L1861" s="677">
        <v>0</v>
      </c>
      <c r="M1861" s="677">
        <v>10.035</v>
      </c>
      <c r="N1861" s="678">
        <v>0</v>
      </c>
      <c r="O1861" s="657"/>
      <c r="P1861" s="658"/>
      <c r="Q1861" s="658"/>
      <c r="R1861" s="658"/>
      <c r="S1861" s="658"/>
      <c r="T1861" s="658"/>
      <c r="U1861" s="658"/>
      <c r="V1861" s="658"/>
      <c r="W1861" s="658"/>
      <c r="X1861" s="658"/>
      <c r="Y1861" s="658"/>
      <c r="Z1861" s="659"/>
      <c r="AA1861" s="679">
        <v>15.90518992</v>
      </c>
      <c r="AB1861" s="677">
        <v>0</v>
      </c>
      <c r="AC1861" s="677">
        <v>0</v>
      </c>
      <c r="AD1861" s="658">
        <v>0</v>
      </c>
      <c r="AE1861" s="658">
        <v>0</v>
      </c>
      <c r="AF1861" s="658"/>
      <c r="AG1861" s="658"/>
      <c r="AH1861" s="658"/>
      <c r="AI1861" s="658"/>
      <c r="AJ1861" s="658"/>
      <c r="AK1861" s="658"/>
      <c r="AL1861" s="658"/>
      <c r="AM1861" s="658"/>
      <c r="AN1861" s="658">
        <v>0</v>
      </c>
      <c r="AO1861" s="658">
        <v>0</v>
      </c>
      <c r="AP1861" s="658">
        <v>10.035</v>
      </c>
      <c r="AQ1861" s="658">
        <v>0</v>
      </c>
      <c r="AR1861" s="658">
        <v>0</v>
      </c>
      <c r="AS1861" s="658">
        <v>0</v>
      </c>
      <c r="AT1861" s="658">
        <v>10.035</v>
      </c>
      <c r="AU1861" s="658">
        <v>0</v>
      </c>
      <c r="AV1861" s="676"/>
      <c r="AW1861" s="677"/>
      <c r="AX1861" s="677"/>
      <c r="AY1861" s="677"/>
      <c r="AZ1861" s="677"/>
      <c r="BA1861" s="677"/>
      <c r="BB1861" s="677"/>
      <c r="BC1861" s="677">
        <v>15.90518992</v>
      </c>
      <c r="BD1861" s="677"/>
      <c r="BE1861" s="678">
        <v>15.90518992</v>
      </c>
      <c r="BF1861" s="417"/>
      <c r="BG1861" s="408"/>
      <c r="BH1861" s="408"/>
      <c r="BI1861" s="408"/>
      <c r="BJ1861" s="408"/>
      <c r="BK1861" s="408"/>
    </row>
    <row r="1862" spans="1:63" s="390" customFormat="1" ht="12.75">
      <c r="A1862" s="411"/>
      <c r="B1862" s="360" t="s">
        <v>372</v>
      </c>
      <c r="C1862" s="676">
        <v>0</v>
      </c>
      <c r="D1862" s="677">
        <v>0</v>
      </c>
      <c r="E1862" s="677">
        <v>0</v>
      </c>
      <c r="F1862" s="677">
        <v>0</v>
      </c>
      <c r="G1862" s="677">
        <v>0</v>
      </c>
      <c r="H1862" s="677">
        <v>0</v>
      </c>
      <c r="I1862" s="677">
        <v>0</v>
      </c>
      <c r="J1862" s="677">
        <v>0</v>
      </c>
      <c r="K1862" s="677">
        <v>0</v>
      </c>
      <c r="L1862" s="677">
        <v>0</v>
      </c>
      <c r="M1862" s="677">
        <v>0</v>
      </c>
      <c r="N1862" s="678">
        <v>0</v>
      </c>
      <c r="O1862" s="657"/>
      <c r="P1862" s="658"/>
      <c r="Q1862" s="658"/>
      <c r="R1862" s="658"/>
      <c r="S1862" s="658"/>
      <c r="T1862" s="658"/>
      <c r="U1862" s="658"/>
      <c r="V1862" s="658"/>
      <c r="W1862" s="658"/>
      <c r="X1862" s="658"/>
      <c r="Y1862" s="658"/>
      <c r="Z1862" s="659"/>
      <c r="AA1862" s="679">
        <v>0</v>
      </c>
      <c r="AB1862" s="677">
        <v>0</v>
      </c>
      <c r="AC1862" s="677">
        <v>0</v>
      </c>
      <c r="AD1862" s="658">
        <v>0</v>
      </c>
      <c r="AE1862" s="658">
        <v>0</v>
      </c>
      <c r="AF1862" s="658"/>
      <c r="AG1862" s="658"/>
      <c r="AH1862" s="658"/>
      <c r="AI1862" s="658"/>
      <c r="AJ1862" s="658"/>
      <c r="AK1862" s="658"/>
      <c r="AL1862" s="658"/>
      <c r="AM1862" s="658"/>
      <c r="AN1862" s="658">
        <v>0</v>
      </c>
      <c r="AO1862" s="658">
        <v>0</v>
      </c>
      <c r="AP1862" s="658">
        <v>0</v>
      </c>
      <c r="AQ1862" s="658">
        <v>0</v>
      </c>
      <c r="AR1862" s="658">
        <v>0</v>
      </c>
      <c r="AS1862" s="658">
        <v>0</v>
      </c>
      <c r="AT1862" s="658">
        <v>0</v>
      </c>
      <c r="AU1862" s="658">
        <v>0</v>
      </c>
      <c r="AV1862" s="676"/>
      <c r="AW1862" s="677"/>
      <c r="AX1862" s="677"/>
      <c r="AY1862" s="677"/>
      <c r="AZ1862" s="677"/>
      <c r="BA1862" s="677"/>
      <c r="BB1862" s="677"/>
      <c r="BC1862" s="677"/>
      <c r="BD1862" s="677"/>
      <c r="BE1862" s="678">
        <v>0</v>
      </c>
      <c r="BF1862" s="417"/>
      <c r="BG1862" s="408"/>
      <c r="BH1862" s="408"/>
      <c r="BI1862" s="408"/>
      <c r="BJ1862" s="408"/>
      <c r="BK1862" s="408"/>
    </row>
    <row r="1863" spans="1:63" s="390" customFormat="1" ht="12.75">
      <c r="A1863" s="411"/>
      <c r="B1863" s="360" t="s">
        <v>373</v>
      </c>
      <c r="C1863" s="676">
        <v>0</v>
      </c>
      <c r="D1863" s="677">
        <v>0</v>
      </c>
      <c r="E1863" s="677">
        <v>0</v>
      </c>
      <c r="F1863" s="677">
        <v>0</v>
      </c>
      <c r="G1863" s="677">
        <v>0</v>
      </c>
      <c r="H1863" s="677">
        <v>0</v>
      </c>
      <c r="I1863" s="677">
        <v>0</v>
      </c>
      <c r="J1863" s="677">
        <v>2.95</v>
      </c>
      <c r="K1863" s="677">
        <v>0</v>
      </c>
      <c r="L1863" s="677">
        <v>0</v>
      </c>
      <c r="M1863" s="677">
        <v>0</v>
      </c>
      <c r="N1863" s="678">
        <v>2.95</v>
      </c>
      <c r="O1863" s="657">
        <v>0</v>
      </c>
      <c r="P1863" s="658">
        <v>0</v>
      </c>
      <c r="Q1863" s="658">
        <v>0</v>
      </c>
      <c r="R1863" s="658">
        <v>0</v>
      </c>
      <c r="S1863" s="658">
        <v>0</v>
      </c>
      <c r="T1863" s="658">
        <v>0</v>
      </c>
      <c r="U1863" s="658">
        <v>0</v>
      </c>
      <c r="V1863" s="658">
        <v>0</v>
      </c>
      <c r="W1863" s="658">
        <v>0</v>
      </c>
      <c r="X1863" s="658">
        <v>0</v>
      </c>
      <c r="Y1863" s="658">
        <v>0</v>
      </c>
      <c r="Z1863" s="659">
        <v>0</v>
      </c>
      <c r="AA1863" s="679">
        <v>6.2821798200000005</v>
      </c>
      <c r="AB1863" s="677">
        <v>0</v>
      </c>
      <c r="AC1863" s="677">
        <v>0</v>
      </c>
      <c r="AD1863" s="658">
        <v>0</v>
      </c>
      <c r="AE1863" s="658">
        <v>0</v>
      </c>
      <c r="AF1863" s="658"/>
      <c r="AG1863" s="658"/>
      <c r="AH1863" s="658"/>
      <c r="AI1863" s="658"/>
      <c r="AJ1863" s="658"/>
      <c r="AK1863" s="658"/>
      <c r="AL1863" s="658"/>
      <c r="AM1863" s="658"/>
      <c r="AN1863" s="658">
        <v>0</v>
      </c>
      <c r="AO1863" s="658">
        <v>0</v>
      </c>
      <c r="AP1863" s="658">
        <v>0</v>
      </c>
      <c r="AQ1863" s="658">
        <v>2.95</v>
      </c>
      <c r="AR1863" s="658">
        <v>0</v>
      </c>
      <c r="AS1863" s="658">
        <v>0</v>
      </c>
      <c r="AT1863" s="658">
        <v>0</v>
      </c>
      <c r="AU1863" s="658">
        <v>2.95</v>
      </c>
      <c r="AV1863" s="676">
        <v>0</v>
      </c>
      <c r="AW1863" s="677">
        <v>0</v>
      </c>
      <c r="AX1863" s="677">
        <v>0</v>
      </c>
      <c r="AY1863" s="677">
        <v>0</v>
      </c>
      <c r="AZ1863" s="677">
        <v>0</v>
      </c>
      <c r="BA1863" s="677">
        <v>0</v>
      </c>
      <c r="BB1863" s="677">
        <v>0</v>
      </c>
      <c r="BC1863" s="677">
        <v>6.2821798200000005</v>
      </c>
      <c r="BD1863" s="677">
        <v>0</v>
      </c>
      <c r="BE1863" s="678">
        <v>6.2821798200000005</v>
      </c>
      <c r="BF1863" s="417"/>
      <c r="BG1863" s="408"/>
      <c r="BH1863" s="408"/>
      <c r="BI1863" s="408"/>
      <c r="BJ1863" s="408"/>
      <c r="BK1863" s="408"/>
    </row>
    <row r="1864" spans="1:63" s="390" customFormat="1" ht="12.75">
      <c r="A1864" s="411"/>
      <c r="B1864" s="360" t="s">
        <v>374</v>
      </c>
      <c r="C1864" s="676">
        <v>0</v>
      </c>
      <c r="D1864" s="677">
        <v>0</v>
      </c>
      <c r="E1864" s="677">
        <v>0</v>
      </c>
      <c r="F1864" s="677">
        <v>0</v>
      </c>
      <c r="G1864" s="677">
        <v>0</v>
      </c>
      <c r="H1864" s="677">
        <v>0</v>
      </c>
      <c r="I1864" s="677">
        <v>0</v>
      </c>
      <c r="J1864" s="677">
        <v>0</v>
      </c>
      <c r="K1864" s="677">
        <v>0</v>
      </c>
      <c r="L1864" s="677">
        <v>0</v>
      </c>
      <c r="M1864" s="677">
        <v>0</v>
      </c>
      <c r="N1864" s="678">
        <v>0</v>
      </c>
      <c r="O1864" s="657"/>
      <c r="P1864" s="658"/>
      <c r="Q1864" s="658"/>
      <c r="R1864" s="658"/>
      <c r="S1864" s="658"/>
      <c r="T1864" s="658"/>
      <c r="U1864" s="658"/>
      <c r="V1864" s="658"/>
      <c r="W1864" s="658"/>
      <c r="X1864" s="658"/>
      <c r="Y1864" s="658"/>
      <c r="Z1864" s="659"/>
      <c r="AA1864" s="679">
        <v>0</v>
      </c>
      <c r="AB1864" s="677">
        <v>0</v>
      </c>
      <c r="AC1864" s="677">
        <v>0</v>
      </c>
      <c r="AD1864" s="658">
        <v>0</v>
      </c>
      <c r="AE1864" s="658">
        <v>0</v>
      </c>
      <c r="AF1864" s="658"/>
      <c r="AG1864" s="658"/>
      <c r="AH1864" s="658"/>
      <c r="AI1864" s="658"/>
      <c r="AJ1864" s="658"/>
      <c r="AK1864" s="658"/>
      <c r="AL1864" s="658"/>
      <c r="AM1864" s="658"/>
      <c r="AN1864" s="658">
        <v>0</v>
      </c>
      <c r="AO1864" s="658">
        <v>0</v>
      </c>
      <c r="AP1864" s="658">
        <v>0</v>
      </c>
      <c r="AQ1864" s="658">
        <v>0</v>
      </c>
      <c r="AR1864" s="658">
        <v>0</v>
      </c>
      <c r="AS1864" s="658">
        <v>0</v>
      </c>
      <c r="AT1864" s="658">
        <v>0</v>
      </c>
      <c r="AU1864" s="658">
        <v>0</v>
      </c>
      <c r="AV1864" s="676"/>
      <c r="AW1864" s="677"/>
      <c r="AX1864" s="677"/>
      <c r="AY1864" s="677"/>
      <c r="AZ1864" s="677"/>
      <c r="BA1864" s="677"/>
      <c r="BB1864" s="677"/>
      <c r="BC1864" s="677"/>
      <c r="BD1864" s="677"/>
      <c r="BE1864" s="678">
        <v>0</v>
      </c>
      <c r="BF1864" s="417"/>
      <c r="BG1864" s="408"/>
      <c r="BH1864" s="408"/>
      <c r="BI1864" s="408"/>
      <c r="BJ1864" s="408"/>
      <c r="BK1864" s="408"/>
    </row>
    <row r="1865" spans="1:63" s="390" customFormat="1" ht="12.75">
      <c r="A1865" s="411"/>
      <c r="B1865" s="360" t="s">
        <v>375</v>
      </c>
      <c r="C1865" s="676">
        <v>0</v>
      </c>
      <c r="D1865" s="677">
        <v>0</v>
      </c>
      <c r="E1865" s="677">
        <v>0</v>
      </c>
      <c r="F1865" s="677">
        <v>0</v>
      </c>
      <c r="G1865" s="677">
        <v>0</v>
      </c>
      <c r="H1865" s="677">
        <v>0</v>
      </c>
      <c r="I1865" s="677">
        <v>0</v>
      </c>
      <c r="J1865" s="677">
        <v>0</v>
      </c>
      <c r="K1865" s="677">
        <v>0</v>
      </c>
      <c r="L1865" s="677">
        <v>0</v>
      </c>
      <c r="M1865" s="677">
        <v>0</v>
      </c>
      <c r="N1865" s="678">
        <v>0</v>
      </c>
      <c r="O1865" s="657"/>
      <c r="P1865" s="658"/>
      <c r="Q1865" s="658"/>
      <c r="R1865" s="658"/>
      <c r="S1865" s="658"/>
      <c r="T1865" s="658"/>
      <c r="U1865" s="658"/>
      <c r="V1865" s="658"/>
      <c r="W1865" s="658"/>
      <c r="X1865" s="658"/>
      <c r="Y1865" s="658"/>
      <c r="Z1865" s="659"/>
      <c r="AA1865" s="679">
        <v>0</v>
      </c>
      <c r="AB1865" s="677">
        <v>0</v>
      </c>
      <c r="AC1865" s="677">
        <v>0</v>
      </c>
      <c r="AD1865" s="658">
        <v>0</v>
      </c>
      <c r="AE1865" s="658">
        <v>0</v>
      </c>
      <c r="AF1865" s="658"/>
      <c r="AG1865" s="658"/>
      <c r="AH1865" s="658"/>
      <c r="AI1865" s="658"/>
      <c r="AJ1865" s="658"/>
      <c r="AK1865" s="658"/>
      <c r="AL1865" s="658"/>
      <c r="AM1865" s="658"/>
      <c r="AN1865" s="658">
        <v>0</v>
      </c>
      <c r="AO1865" s="658">
        <v>0</v>
      </c>
      <c r="AP1865" s="658">
        <v>0</v>
      </c>
      <c r="AQ1865" s="658">
        <v>0</v>
      </c>
      <c r="AR1865" s="658">
        <v>0</v>
      </c>
      <c r="AS1865" s="658">
        <v>0</v>
      </c>
      <c r="AT1865" s="658">
        <v>0</v>
      </c>
      <c r="AU1865" s="658">
        <v>0</v>
      </c>
      <c r="AV1865" s="676"/>
      <c r="AW1865" s="677"/>
      <c r="AX1865" s="677"/>
      <c r="AY1865" s="677"/>
      <c r="AZ1865" s="677"/>
      <c r="BA1865" s="677"/>
      <c r="BB1865" s="677"/>
      <c r="BC1865" s="677"/>
      <c r="BD1865" s="677"/>
      <c r="BE1865" s="678">
        <v>0</v>
      </c>
      <c r="BF1865" s="417"/>
      <c r="BG1865" s="408"/>
      <c r="BH1865" s="408"/>
      <c r="BI1865" s="408"/>
      <c r="BJ1865" s="408"/>
      <c r="BK1865" s="408"/>
    </row>
    <row r="1866" spans="1:63" s="390" customFormat="1" ht="12.75">
      <c r="A1866" s="411"/>
      <c r="B1866" s="360" t="s">
        <v>376</v>
      </c>
      <c r="C1866" s="676">
        <v>0</v>
      </c>
      <c r="D1866" s="677">
        <v>0</v>
      </c>
      <c r="E1866" s="677">
        <v>0</v>
      </c>
      <c r="F1866" s="677">
        <v>0</v>
      </c>
      <c r="G1866" s="677">
        <v>0</v>
      </c>
      <c r="H1866" s="677">
        <v>0</v>
      </c>
      <c r="I1866" s="677">
        <v>0</v>
      </c>
      <c r="J1866" s="677">
        <v>2.95</v>
      </c>
      <c r="K1866" s="677">
        <v>0</v>
      </c>
      <c r="L1866" s="677">
        <v>0</v>
      </c>
      <c r="M1866" s="677">
        <v>0</v>
      </c>
      <c r="N1866" s="678">
        <v>2.95</v>
      </c>
      <c r="O1866" s="657"/>
      <c r="P1866" s="658"/>
      <c r="Q1866" s="658"/>
      <c r="R1866" s="658"/>
      <c r="S1866" s="658"/>
      <c r="T1866" s="658"/>
      <c r="U1866" s="658"/>
      <c r="V1866" s="658"/>
      <c r="W1866" s="658"/>
      <c r="X1866" s="658"/>
      <c r="Y1866" s="658"/>
      <c r="Z1866" s="659"/>
      <c r="AA1866" s="679">
        <v>6.2821798200000005</v>
      </c>
      <c r="AB1866" s="677">
        <v>0</v>
      </c>
      <c r="AC1866" s="677">
        <v>0</v>
      </c>
      <c r="AD1866" s="658">
        <v>0</v>
      </c>
      <c r="AE1866" s="658">
        <v>0</v>
      </c>
      <c r="AF1866" s="658"/>
      <c r="AG1866" s="658"/>
      <c r="AH1866" s="658"/>
      <c r="AI1866" s="658"/>
      <c r="AJ1866" s="658"/>
      <c r="AK1866" s="658"/>
      <c r="AL1866" s="658"/>
      <c r="AM1866" s="658"/>
      <c r="AN1866" s="658">
        <v>0</v>
      </c>
      <c r="AO1866" s="658">
        <v>0</v>
      </c>
      <c r="AP1866" s="658">
        <v>0</v>
      </c>
      <c r="AQ1866" s="658">
        <v>2.95</v>
      </c>
      <c r="AR1866" s="658">
        <v>0</v>
      </c>
      <c r="AS1866" s="658">
        <v>0</v>
      </c>
      <c r="AT1866" s="658">
        <v>0</v>
      </c>
      <c r="AU1866" s="658">
        <v>2.95</v>
      </c>
      <c r="AV1866" s="676"/>
      <c r="AW1866" s="677"/>
      <c r="AX1866" s="677"/>
      <c r="AY1866" s="677"/>
      <c r="AZ1866" s="677"/>
      <c r="BA1866" s="677"/>
      <c r="BB1866" s="677"/>
      <c r="BC1866" s="677">
        <v>6.2821798200000005</v>
      </c>
      <c r="BD1866" s="677"/>
      <c r="BE1866" s="678">
        <v>6.2821798200000005</v>
      </c>
      <c r="BF1866" s="417"/>
      <c r="BG1866" s="408"/>
      <c r="BH1866" s="408"/>
      <c r="BI1866" s="408"/>
      <c r="BJ1866" s="408"/>
      <c r="BK1866" s="408"/>
    </row>
    <row r="1867" spans="1:63" s="390" customFormat="1" ht="12.75">
      <c r="A1867" s="411"/>
      <c r="B1867" s="360" t="s">
        <v>377</v>
      </c>
      <c r="C1867" s="676">
        <v>0</v>
      </c>
      <c r="D1867" s="677">
        <v>0</v>
      </c>
      <c r="E1867" s="677">
        <v>0</v>
      </c>
      <c r="F1867" s="677">
        <v>0</v>
      </c>
      <c r="G1867" s="677">
        <v>0</v>
      </c>
      <c r="H1867" s="677">
        <v>0</v>
      </c>
      <c r="I1867" s="677">
        <v>0</v>
      </c>
      <c r="J1867" s="677">
        <v>0</v>
      </c>
      <c r="K1867" s="677">
        <v>0</v>
      </c>
      <c r="L1867" s="677">
        <v>0</v>
      </c>
      <c r="M1867" s="677">
        <v>0</v>
      </c>
      <c r="N1867" s="678">
        <v>0</v>
      </c>
      <c r="O1867" s="657"/>
      <c r="P1867" s="658"/>
      <c r="Q1867" s="658"/>
      <c r="R1867" s="658"/>
      <c r="S1867" s="658"/>
      <c r="T1867" s="658"/>
      <c r="U1867" s="658"/>
      <c r="V1867" s="658"/>
      <c r="W1867" s="658"/>
      <c r="X1867" s="658"/>
      <c r="Y1867" s="658"/>
      <c r="Z1867" s="659"/>
      <c r="AA1867" s="679">
        <v>0</v>
      </c>
      <c r="AB1867" s="677">
        <v>0</v>
      </c>
      <c r="AC1867" s="677">
        <v>0</v>
      </c>
      <c r="AD1867" s="658">
        <v>0</v>
      </c>
      <c r="AE1867" s="658">
        <v>0</v>
      </c>
      <c r="AF1867" s="658"/>
      <c r="AG1867" s="658"/>
      <c r="AH1867" s="658"/>
      <c r="AI1867" s="658"/>
      <c r="AJ1867" s="658"/>
      <c r="AK1867" s="658"/>
      <c r="AL1867" s="658"/>
      <c r="AM1867" s="658"/>
      <c r="AN1867" s="658">
        <v>0</v>
      </c>
      <c r="AO1867" s="658">
        <v>0</v>
      </c>
      <c r="AP1867" s="658">
        <v>0</v>
      </c>
      <c r="AQ1867" s="658">
        <v>0</v>
      </c>
      <c r="AR1867" s="658">
        <v>0</v>
      </c>
      <c r="AS1867" s="658">
        <v>0</v>
      </c>
      <c r="AT1867" s="658">
        <v>0</v>
      </c>
      <c r="AU1867" s="658">
        <v>0</v>
      </c>
      <c r="AV1867" s="676"/>
      <c r="AW1867" s="677"/>
      <c r="AX1867" s="677"/>
      <c r="AY1867" s="677"/>
      <c r="AZ1867" s="677"/>
      <c r="BA1867" s="677"/>
      <c r="BB1867" s="677"/>
      <c r="BC1867" s="677"/>
      <c r="BD1867" s="677"/>
      <c r="BE1867" s="678">
        <v>0</v>
      </c>
      <c r="BF1867" s="417"/>
      <c r="BG1867" s="408"/>
      <c r="BH1867" s="408"/>
      <c r="BI1867" s="408"/>
      <c r="BJ1867" s="408"/>
      <c r="BK1867" s="408"/>
    </row>
    <row r="1868" spans="1:63" s="390" customFormat="1" ht="12.75">
      <c r="A1868" s="411"/>
      <c r="B1868" s="360" t="s">
        <v>67</v>
      </c>
      <c r="C1868" s="676">
        <v>0</v>
      </c>
      <c r="D1868" s="677">
        <v>0</v>
      </c>
      <c r="E1868" s="677">
        <v>0</v>
      </c>
      <c r="F1868" s="677">
        <v>0</v>
      </c>
      <c r="G1868" s="677">
        <v>0</v>
      </c>
      <c r="H1868" s="677">
        <v>0</v>
      </c>
      <c r="I1868" s="677">
        <v>0</v>
      </c>
      <c r="J1868" s="677">
        <v>0</v>
      </c>
      <c r="K1868" s="677">
        <v>0</v>
      </c>
      <c r="L1868" s="677">
        <v>0</v>
      </c>
      <c r="M1868" s="677">
        <v>0</v>
      </c>
      <c r="N1868" s="678">
        <v>0</v>
      </c>
      <c r="O1868" s="657"/>
      <c r="P1868" s="658"/>
      <c r="Q1868" s="658"/>
      <c r="R1868" s="658"/>
      <c r="S1868" s="658"/>
      <c r="T1868" s="658"/>
      <c r="U1868" s="658"/>
      <c r="V1868" s="658"/>
      <c r="W1868" s="658"/>
      <c r="X1868" s="658"/>
      <c r="Y1868" s="658"/>
      <c r="Z1868" s="659"/>
      <c r="AA1868" s="679">
        <v>0</v>
      </c>
      <c r="AB1868" s="677">
        <v>0</v>
      </c>
      <c r="AC1868" s="677">
        <v>0</v>
      </c>
      <c r="AD1868" s="658">
        <v>0</v>
      </c>
      <c r="AE1868" s="658">
        <v>0</v>
      </c>
      <c r="AF1868" s="658"/>
      <c r="AG1868" s="658"/>
      <c r="AH1868" s="658"/>
      <c r="AI1868" s="658"/>
      <c r="AJ1868" s="658"/>
      <c r="AK1868" s="658"/>
      <c r="AL1868" s="658"/>
      <c r="AM1868" s="658"/>
      <c r="AN1868" s="658">
        <v>0</v>
      </c>
      <c r="AO1868" s="658">
        <v>0</v>
      </c>
      <c r="AP1868" s="658">
        <v>0</v>
      </c>
      <c r="AQ1868" s="658">
        <v>0</v>
      </c>
      <c r="AR1868" s="658">
        <v>0</v>
      </c>
      <c r="AS1868" s="658">
        <v>0</v>
      </c>
      <c r="AT1868" s="658">
        <v>0</v>
      </c>
      <c r="AU1868" s="658">
        <v>0</v>
      </c>
      <c r="AV1868" s="676"/>
      <c r="AW1868" s="677"/>
      <c r="AX1868" s="677"/>
      <c r="AY1868" s="677"/>
      <c r="AZ1868" s="677"/>
      <c r="BA1868" s="677"/>
      <c r="BB1868" s="677"/>
      <c r="BC1868" s="677"/>
      <c r="BD1868" s="677"/>
      <c r="BE1868" s="678">
        <v>0</v>
      </c>
      <c r="BF1868" s="417"/>
      <c r="BG1868" s="408"/>
      <c r="BH1868" s="408"/>
      <c r="BI1868" s="408"/>
      <c r="BJ1868" s="408"/>
      <c r="BK1868" s="408"/>
    </row>
    <row r="1869" spans="1:63" s="416" customFormat="1" ht="38.25">
      <c r="A1869" s="411">
        <v>78</v>
      </c>
      <c r="B1869" s="413" t="s">
        <v>160</v>
      </c>
      <c r="C1869" s="657">
        <v>0</v>
      </c>
      <c r="D1869" s="658">
        <v>0</v>
      </c>
      <c r="E1869" s="658">
        <v>0</v>
      </c>
      <c r="F1869" s="658">
        <v>0</v>
      </c>
      <c r="G1869" s="658">
        <v>0</v>
      </c>
      <c r="H1869" s="658">
        <v>0</v>
      </c>
      <c r="I1869" s="658">
        <v>40.78</v>
      </c>
      <c r="J1869" s="658">
        <v>3.45</v>
      </c>
      <c r="K1869" s="658">
        <v>0</v>
      </c>
      <c r="L1869" s="658">
        <v>0</v>
      </c>
      <c r="M1869" s="658">
        <v>40.78</v>
      </c>
      <c r="N1869" s="659">
        <v>3.45</v>
      </c>
      <c r="O1869" s="689">
        <v>0</v>
      </c>
      <c r="P1869" s="690">
        <v>0</v>
      </c>
      <c r="Q1869" s="690">
        <v>0</v>
      </c>
      <c r="R1869" s="690">
        <v>0</v>
      </c>
      <c r="S1869" s="690">
        <v>0</v>
      </c>
      <c r="T1869" s="690">
        <v>0</v>
      </c>
      <c r="U1869" s="690">
        <v>0</v>
      </c>
      <c r="V1869" s="690">
        <v>0</v>
      </c>
      <c r="W1869" s="690">
        <v>0</v>
      </c>
      <c r="X1869" s="690">
        <v>0</v>
      </c>
      <c r="Y1869" s="690">
        <v>0</v>
      </c>
      <c r="Z1869" s="691">
        <v>0</v>
      </c>
      <c r="AA1869" s="674">
        <v>62.82203389</v>
      </c>
      <c r="AB1869" s="677">
        <v>0</v>
      </c>
      <c r="AC1869" s="677">
        <v>0</v>
      </c>
      <c r="AD1869" s="690">
        <v>0</v>
      </c>
      <c r="AE1869" s="690">
        <v>0</v>
      </c>
      <c r="AF1869" s="690"/>
      <c r="AG1869" s="690"/>
      <c r="AH1869" s="690"/>
      <c r="AI1869" s="690"/>
      <c r="AJ1869" s="690"/>
      <c r="AK1869" s="690"/>
      <c r="AL1869" s="690"/>
      <c r="AM1869" s="690"/>
      <c r="AN1869" s="690">
        <v>0</v>
      </c>
      <c r="AO1869" s="690">
        <v>0</v>
      </c>
      <c r="AP1869" s="690">
        <v>40.78</v>
      </c>
      <c r="AQ1869" s="690">
        <v>3.45</v>
      </c>
      <c r="AR1869" s="690">
        <v>0</v>
      </c>
      <c r="AS1869" s="690">
        <v>0</v>
      </c>
      <c r="AT1869" s="690">
        <v>40.78</v>
      </c>
      <c r="AU1869" s="690">
        <v>3.45</v>
      </c>
      <c r="AV1869" s="657">
        <v>0</v>
      </c>
      <c r="AW1869" s="658">
        <v>0</v>
      </c>
      <c r="AX1869" s="658">
        <v>0</v>
      </c>
      <c r="AY1869" s="658">
        <v>0</v>
      </c>
      <c r="AZ1869" s="658">
        <v>0</v>
      </c>
      <c r="BA1869" s="658">
        <v>0</v>
      </c>
      <c r="BB1869" s="658">
        <v>0</v>
      </c>
      <c r="BC1869" s="658">
        <v>62.82203389</v>
      </c>
      <c r="BD1869" s="658">
        <v>0</v>
      </c>
      <c r="BE1869" s="673">
        <v>62.82203389</v>
      </c>
      <c r="BF1869" s="417"/>
    </row>
    <row r="1870" spans="1:63" s="390" customFormat="1" ht="12.75">
      <c r="A1870" s="411"/>
      <c r="B1870" s="360" t="s">
        <v>361</v>
      </c>
      <c r="C1870" s="676">
        <v>0</v>
      </c>
      <c r="D1870" s="677">
        <v>0</v>
      </c>
      <c r="E1870" s="677">
        <v>0</v>
      </c>
      <c r="F1870" s="677">
        <v>0</v>
      </c>
      <c r="G1870" s="677">
        <v>0</v>
      </c>
      <c r="H1870" s="677">
        <v>0</v>
      </c>
      <c r="I1870" s="677">
        <v>40.78</v>
      </c>
      <c r="J1870" s="677">
        <v>3.45</v>
      </c>
      <c r="K1870" s="677">
        <v>0</v>
      </c>
      <c r="L1870" s="677">
        <v>0</v>
      </c>
      <c r="M1870" s="677">
        <v>40.78</v>
      </c>
      <c r="N1870" s="678">
        <v>3.45</v>
      </c>
      <c r="O1870" s="657">
        <v>0</v>
      </c>
      <c r="P1870" s="658">
        <v>0</v>
      </c>
      <c r="Q1870" s="658">
        <v>0</v>
      </c>
      <c r="R1870" s="658">
        <v>0</v>
      </c>
      <c r="S1870" s="658">
        <v>0</v>
      </c>
      <c r="T1870" s="658">
        <v>0</v>
      </c>
      <c r="U1870" s="658">
        <v>0</v>
      </c>
      <c r="V1870" s="658">
        <v>0</v>
      </c>
      <c r="W1870" s="658">
        <v>0</v>
      </c>
      <c r="X1870" s="658">
        <v>0</v>
      </c>
      <c r="Y1870" s="658">
        <v>0</v>
      </c>
      <c r="Z1870" s="659">
        <v>0</v>
      </c>
      <c r="AA1870" s="679">
        <v>62.82203389</v>
      </c>
      <c r="AB1870" s="677">
        <v>0</v>
      </c>
      <c r="AC1870" s="677">
        <v>0</v>
      </c>
      <c r="AD1870" s="658">
        <v>0</v>
      </c>
      <c r="AE1870" s="658">
        <v>0</v>
      </c>
      <c r="AF1870" s="658"/>
      <c r="AG1870" s="658"/>
      <c r="AH1870" s="658"/>
      <c r="AI1870" s="658"/>
      <c r="AJ1870" s="658"/>
      <c r="AK1870" s="658"/>
      <c r="AL1870" s="658"/>
      <c r="AM1870" s="658"/>
      <c r="AN1870" s="658">
        <v>0</v>
      </c>
      <c r="AO1870" s="658">
        <v>0</v>
      </c>
      <c r="AP1870" s="658">
        <v>40.78</v>
      </c>
      <c r="AQ1870" s="658">
        <v>3.45</v>
      </c>
      <c r="AR1870" s="658">
        <v>0</v>
      </c>
      <c r="AS1870" s="658">
        <v>0</v>
      </c>
      <c r="AT1870" s="658">
        <v>40.78</v>
      </c>
      <c r="AU1870" s="658">
        <v>3.45</v>
      </c>
      <c r="AV1870" s="676">
        <v>0</v>
      </c>
      <c r="AW1870" s="677">
        <v>0</v>
      </c>
      <c r="AX1870" s="677">
        <v>0</v>
      </c>
      <c r="AY1870" s="677">
        <v>0</v>
      </c>
      <c r="AZ1870" s="677">
        <v>0</v>
      </c>
      <c r="BA1870" s="677">
        <v>0</v>
      </c>
      <c r="BB1870" s="677">
        <v>0</v>
      </c>
      <c r="BC1870" s="677">
        <v>62.82203389</v>
      </c>
      <c r="BD1870" s="677">
        <v>0</v>
      </c>
      <c r="BE1870" s="678">
        <v>62.82203389</v>
      </c>
      <c r="BF1870" s="417"/>
      <c r="BG1870" s="408"/>
      <c r="BH1870" s="408"/>
      <c r="BI1870" s="408"/>
      <c r="BJ1870" s="408"/>
      <c r="BK1870" s="408"/>
    </row>
    <row r="1871" spans="1:63" s="390" customFormat="1" ht="12.75">
      <c r="A1871" s="411"/>
      <c r="B1871" s="360" t="s">
        <v>362</v>
      </c>
      <c r="C1871" s="676">
        <v>0</v>
      </c>
      <c r="D1871" s="677">
        <v>0</v>
      </c>
      <c r="E1871" s="677">
        <v>0</v>
      </c>
      <c r="F1871" s="677">
        <v>0</v>
      </c>
      <c r="G1871" s="677">
        <v>0</v>
      </c>
      <c r="H1871" s="677">
        <v>0</v>
      </c>
      <c r="I1871" s="677">
        <v>40.78</v>
      </c>
      <c r="J1871" s="677">
        <v>0</v>
      </c>
      <c r="K1871" s="677">
        <v>0</v>
      </c>
      <c r="L1871" s="677">
        <v>0</v>
      </c>
      <c r="M1871" s="677">
        <v>40.78</v>
      </c>
      <c r="N1871" s="678">
        <v>0</v>
      </c>
      <c r="O1871" s="657">
        <v>0</v>
      </c>
      <c r="P1871" s="658">
        <v>0</v>
      </c>
      <c r="Q1871" s="658">
        <v>0</v>
      </c>
      <c r="R1871" s="658">
        <v>0</v>
      </c>
      <c r="S1871" s="658">
        <v>0</v>
      </c>
      <c r="T1871" s="658">
        <v>0</v>
      </c>
      <c r="U1871" s="658">
        <v>0</v>
      </c>
      <c r="V1871" s="658">
        <v>0</v>
      </c>
      <c r="W1871" s="658">
        <v>0</v>
      </c>
      <c r="X1871" s="658">
        <v>0</v>
      </c>
      <c r="Y1871" s="658">
        <v>0</v>
      </c>
      <c r="Z1871" s="659">
        <v>0</v>
      </c>
      <c r="AA1871" s="679">
        <v>54.822099520000002</v>
      </c>
      <c r="AB1871" s="677">
        <v>0</v>
      </c>
      <c r="AC1871" s="677">
        <v>0</v>
      </c>
      <c r="AD1871" s="658">
        <v>0</v>
      </c>
      <c r="AE1871" s="658">
        <v>0</v>
      </c>
      <c r="AF1871" s="658"/>
      <c r="AG1871" s="658"/>
      <c r="AH1871" s="658"/>
      <c r="AI1871" s="658"/>
      <c r="AJ1871" s="658"/>
      <c r="AK1871" s="658"/>
      <c r="AL1871" s="658"/>
      <c r="AM1871" s="658"/>
      <c r="AN1871" s="658">
        <v>0</v>
      </c>
      <c r="AO1871" s="658">
        <v>0</v>
      </c>
      <c r="AP1871" s="658">
        <v>40.78</v>
      </c>
      <c r="AQ1871" s="658">
        <v>0</v>
      </c>
      <c r="AR1871" s="658">
        <v>0</v>
      </c>
      <c r="AS1871" s="658">
        <v>0</v>
      </c>
      <c r="AT1871" s="658">
        <v>40.78</v>
      </c>
      <c r="AU1871" s="658">
        <v>0</v>
      </c>
      <c r="AV1871" s="676">
        <v>0</v>
      </c>
      <c r="AW1871" s="677">
        <v>0</v>
      </c>
      <c r="AX1871" s="677">
        <v>0</v>
      </c>
      <c r="AY1871" s="677">
        <v>0</v>
      </c>
      <c r="AZ1871" s="677">
        <v>0</v>
      </c>
      <c r="BA1871" s="677">
        <v>0</v>
      </c>
      <c r="BB1871" s="677">
        <v>0</v>
      </c>
      <c r="BC1871" s="677">
        <v>54.822099520000002</v>
      </c>
      <c r="BD1871" s="677">
        <v>0</v>
      </c>
      <c r="BE1871" s="678">
        <v>54.822099520000002</v>
      </c>
      <c r="BF1871" s="417"/>
      <c r="BG1871" s="408"/>
      <c r="BH1871" s="408"/>
      <c r="BI1871" s="408"/>
      <c r="BJ1871" s="408"/>
      <c r="BK1871" s="408"/>
    </row>
    <row r="1872" spans="1:63" s="390" customFormat="1" ht="12.75">
      <c r="A1872" s="411"/>
      <c r="B1872" s="360" t="s">
        <v>363</v>
      </c>
      <c r="C1872" s="676">
        <v>0</v>
      </c>
      <c r="D1872" s="677">
        <v>0</v>
      </c>
      <c r="E1872" s="677">
        <v>0</v>
      </c>
      <c r="F1872" s="677">
        <v>0</v>
      </c>
      <c r="G1872" s="677">
        <v>0</v>
      </c>
      <c r="H1872" s="677">
        <v>0</v>
      </c>
      <c r="I1872" s="677">
        <v>31.744999999999997</v>
      </c>
      <c r="J1872" s="677">
        <v>0</v>
      </c>
      <c r="K1872" s="677">
        <v>0</v>
      </c>
      <c r="L1872" s="677">
        <v>0</v>
      </c>
      <c r="M1872" s="677">
        <v>31.744999999999997</v>
      </c>
      <c r="N1872" s="678">
        <v>0</v>
      </c>
      <c r="O1872" s="657">
        <v>0</v>
      </c>
      <c r="P1872" s="658">
        <v>0</v>
      </c>
      <c r="Q1872" s="658">
        <v>0</v>
      </c>
      <c r="R1872" s="658">
        <v>0</v>
      </c>
      <c r="S1872" s="658">
        <v>0</v>
      </c>
      <c r="T1872" s="658">
        <v>0</v>
      </c>
      <c r="U1872" s="658">
        <v>0</v>
      </c>
      <c r="V1872" s="658">
        <v>0</v>
      </c>
      <c r="W1872" s="658">
        <v>0</v>
      </c>
      <c r="X1872" s="658">
        <v>0</v>
      </c>
      <c r="Y1872" s="658">
        <v>0</v>
      </c>
      <c r="Z1872" s="659">
        <v>0</v>
      </c>
      <c r="AA1872" s="679">
        <v>40.540483440000003</v>
      </c>
      <c r="AB1872" s="677">
        <v>0</v>
      </c>
      <c r="AC1872" s="677">
        <v>0</v>
      </c>
      <c r="AD1872" s="658">
        <v>0</v>
      </c>
      <c r="AE1872" s="658">
        <v>0</v>
      </c>
      <c r="AF1872" s="658"/>
      <c r="AG1872" s="658"/>
      <c r="AH1872" s="658"/>
      <c r="AI1872" s="658"/>
      <c r="AJ1872" s="658"/>
      <c r="AK1872" s="658"/>
      <c r="AL1872" s="658"/>
      <c r="AM1872" s="658"/>
      <c r="AN1872" s="658">
        <v>0</v>
      </c>
      <c r="AO1872" s="658">
        <v>0</v>
      </c>
      <c r="AP1872" s="658">
        <v>31.744999999999997</v>
      </c>
      <c r="AQ1872" s="658">
        <v>0</v>
      </c>
      <c r="AR1872" s="658">
        <v>0</v>
      </c>
      <c r="AS1872" s="658">
        <v>0</v>
      </c>
      <c r="AT1872" s="658">
        <v>31.744999999999997</v>
      </c>
      <c r="AU1872" s="658">
        <v>0</v>
      </c>
      <c r="AV1872" s="676">
        <v>0</v>
      </c>
      <c r="AW1872" s="677">
        <v>0</v>
      </c>
      <c r="AX1872" s="677">
        <v>0</v>
      </c>
      <c r="AY1872" s="677">
        <v>0</v>
      </c>
      <c r="AZ1872" s="677">
        <v>0</v>
      </c>
      <c r="BA1872" s="677">
        <v>0</v>
      </c>
      <c r="BB1872" s="677">
        <v>0</v>
      </c>
      <c r="BC1872" s="677">
        <v>40.540483440000003</v>
      </c>
      <c r="BD1872" s="677">
        <v>0</v>
      </c>
      <c r="BE1872" s="678">
        <v>40.540483440000003</v>
      </c>
      <c r="BF1872" s="417"/>
      <c r="BG1872" s="408"/>
      <c r="BH1872" s="408"/>
      <c r="BI1872" s="408"/>
      <c r="BJ1872" s="408"/>
      <c r="BK1872" s="408"/>
    </row>
    <row r="1873" spans="1:63" s="390" customFormat="1" ht="12.75">
      <c r="A1873" s="411"/>
      <c r="B1873" s="360" t="s">
        <v>364</v>
      </c>
      <c r="C1873" s="676">
        <v>0</v>
      </c>
      <c r="D1873" s="677">
        <v>0</v>
      </c>
      <c r="E1873" s="677">
        <v>0</v>
      </c>
      <c r="F1873" s="677">
        <v>0</v>
      </c>
      <c r="G1873" s="677">
        <v>0</v>
      </c>
      <c r="H1873" s="677">
        <v>0</v>
      </c>
      <c r="I1873" s="677">
        <v>0</v>
      </c>
      <c r="J1873" s="677">
        <v>0</v>
      </c>
      <c r="K1873" s="677">
        <v>0</v>
      </c>
      <c r="L1873" s="677">
        <v>0</v>
      </c>
      <c r="M1873" s="677">
        <v>0</v>
      </c>
      <c r="N1873" s="678">
        <v>0</v>
      </c>
      <c r="O1873" s="657"/>
      <c r="P1873" s="658"/>
      <c r="Q1873" s="658"/>
      <c r="R1873" s="658"/>
      <c r="S1873" s="658"/>
      <c r="T1873" s="658"/>
      <c r="U1873" s="658"/>
      <c r="V1873" s="658"/>
      <c r="W1873" s="658"/>
      <c r="X1873" s="658"/>
      <c r="Y1873" s="658"/>
      <c r="Z1873" s="659"/>
      <c r="AA1873" s="679">
        <v>0</v>
      </c>
      <c r="AB1873" s="677">
        <v>0</v>
      </c>
      <c r="AC1873" s="677">
        <v>0</v>
      </c>
      <c r="AD1873" s="658">
        <v>0</v>
      </c>
      <c r="AE1873" s="658">
        <v>0</v>
      </c>
      <c r="AF1873" s="658"/>
      <c r="AG1873" s="658"/>
      <c r="AH1873" s="658"/>
      <c r="AI1873" s="658"/>
      <c r="AJ1873" s="658"/>
      <c r="AK1873" s="658"/>
      <c r="AL1873" s="658"/>
      <c r="AM1873" s="658"/>
      <c r="AN1873" s="658">
        <v>0</v>
      </c>
      <c r="AO1873" s="658">
        <v>0</v>
      </c>
      <c r="AP1873" s="658">
        <v>0</v>
      </c>
      <c r="AQ1873" s="658">
        <v>0</v>
      </c>
      <c r="AR1873" s="658">
        <v>0</v>
      </c>
      <c r="AS1873" s="658">
        <v>0</v>
      </c>
      <c r="AT1873" s="658">
        <v>0</v>
      </c>
      <c r="AU1873" s="658">
        <v>0</v>
      </c>
      <c r="AV1873" s="676"/>
      <c r="AW1873" s="677"/>
      <c r="AX1873" s="677"/>
      <c r="AY1873" s="677"/>
      <c r="AZ1873" s="677"/>
      <c r="BA1873" s="677"/>
      <c r="BB1873" s="677"/>
      <c r="BC1873" s="677"/>
      <c r="BD1873" s="677"/>
      <c r="BE1873" s="678">
        <v>0</v>
      </c>
      <c r="BF1873" s="417"/>
      <c r="BG1873" s="408"/>
      <c r="BH1873" s="408"/>
      <c r="BI1873" s="408"/>
      <c r="BJ1873" s="408"/>
      <c r="BK1873" s="408"/>
    </row>
    <row r="1874" spans="1:63" s="390" customFormat="1" ht="12.75">
      <c r="A1874" s="411"/>
      <c r="B1874" s="360" t="s">
        <v>365</v>
      </c>
      <c r="C1874" s="676">
        <v>0</v>
      </c>
      <c r="D1874" s="677">
        <v>0</v>
      </c>
      <c r="E1874" s="677">
        <v>0</v>
      </c>
      <c r="F1874" s="677">
        <v>0</v>
      </c>
      <c r="G1874" s="677">
        <v>0</v>
      </c>
      <c r="H1874" s="677">
        <v>0</v>
      </c>
      <c r="I1874" s="677">
        <v>0</v>
      </c>
      <c r="J1874" s="677">
        <v>0</v>
      </c>
      <c r="K1874" s="677">
        <v>0</v>
      </c>
      <c r="L1874" s="677">
        <v>0</v>
      </c>
      <c r="M1874" s="677">
        <v>0</v>
      </c>
      <c r="N1874" s="678">
        <v>0</v>
      </c>
      <c r="O1874" s="657"/>
      <c r="P1874" s="658"/>
      <c r="Q1874" s="658"/>
      <c r="R1874" s="658"/>
      <c r="S1874" s="658"/>
      <c r="T1874" s="658"/>
      <c r="U1874" s="658"/>
      <c r="V1874" s="658"/>
      <c r="W1874" s="658"/>
      <c r="X1874" s="658"/>
      <c r="Y1874" s="658"/>
      <c r="Z1874" s="659"/>
      <c r="AA1874" s="679">
        <v>0</v>
      </c>
      <c r="AB1874" s="677">
        <v>0</v>
      </c>
      <c r="AC1874" s="677">
        <v>0</v>
      </c>
      <c r="AD1874" s="658">
        <v>0</v>
      </c>
      <c r="AE1874" s="658">
        <v>0</v>
      </c>
      <c r="AF1874" s="658"/>
      <c r="AG1874" s="658"/>
      <c r="AH1874" s="658"/>
      <c r="AI1874" s="658"/>
      <c r="AJ1874" s="658"/>
      <c r="AK1874" s="658"/>
      <c r="AL1874" s="658"/>
      <c r="AM1874" s="658"/>
      <c r="AN1874" s="658">
        <v>0</v>
      </c>
      <c r="AO1874" s="658">
        <v>0</v>
      </c>
      <c r="AP1874" s="658">
        <v>0</v>
      </c>
      <c r="AQ1874" s="658">
        <v>0</v>
      </c>
      <c r="AR1874" s="658">
        <v>0</v>
      </c>
      <c r="AS1874" s="658">
        <v>0</v>
      </c>
      <c r="AT1874" s="658">
        <v>0</v>
      </c>
      <c r="AU1874" s="658">
        <v>0</v>
      </c>
      <c r="AV1874" s="676"/>
      <c r="AW1874" s="677"/>
      <c r="AX1874" s="677"/>
      <c r="AY1874" s="677"/>
      <c r="AZ1874" s="677"/>
      <c r="BA1874" s="677"/>
      <c r="BB1874" s="677"/>
      <c r="BC1874" s="677"/>
      <c r="BD1874" s="677"/>
      <c r="BE1874" s="678">
        <v>0</v>
      </c>
      <c r="BF1874" s="417"/>
      <c r="BG1874" s="408"/>
      <c r="BH1874" s="408"/>
      <c r="BI1874" s="408"/>
      <c r="BJ1874" s="408"/>
      <c r="BK1874" s="408"/>
    </row>
    <row r="1875" spans="1:63" s="390" customFormat="1" ht="12.75">
      <c r="A1875" s="411"/>
      <c r="B1875" s="360" t="s">
        <v>366</v>
      </c>
      <c r="C1875" s="676">
        <v>0</v>
      </c>
      <c r="D1875" s="677">
        <v>0</v>
      </c>
      <c r="E1875" s="677">
        <v>0</v>
      </c>
      <c r="F1875" s="677">
        <v>0</v>
      </c>
      <c r="G1875" s="677">
        <v>0</v>
      </c>
      <c r="H1875" s="677">
        <v>0</v>
      </c>
      <c r="I1875" s="677">
        <v>26.097999999999999</v>
      </c>
      <c r="J1875" s="677">
        <v>0</v>
      </c>
      <c r="K1875" s="677">
        <v>0</v>
      </c>
      <c r="L1875" s="677">
        <v>0</v>
      </c>
      <c r="M1875" s="677">
        <v>26.097999999999999</v>
      </c>
      <c r="N1875" s="678">
        <v>0</v>
      </c>
      <c r="O1875" s="657"/>
      <c r="P1875" s="658"/>
      <c r="Q1875" s="658"/>
      <c r="R1875" s="658"/>
      <c r="S1875" s="658"/>
      <c r="T1875" s="658"/>
      <c r="U1875" s="658"/>
      <c r="V1875" s="658"/>
      <c r="W1875" s="658"/>
      <c r="X1875" s="658"/>
      <c r="Y1875" s="658"/>
      <c r="Z1875" s="659"/>
      <c r="AA1875" s="679">
        <v>34.750348090000003</v>
      </c>
      <c r="AB1875" s="677">
        <v>0</v>
      </c>
      <c r="AC1875" s="677">
        <v>0</v>
      </c>
      <c r="AD1875" s="658">
        <v>0</v>
      </c>
      <c r="AE1875" s="658">
        <v>0</v>
      </c>
      <c r="AF1875" s="658"/>
      <c r="AG1875" s="658"/>
      <c r="AH1875" s="658"/>
      <c r="AI1875" s="658"/>
      <c r="AJ1875" s="658"/>
      <c r="AK1875" s="658"/>
      <c r="AL1875" s="658"/>
      <c r="AM1875" s="658"/>
      <c r="AN1875" s="658">
        <v>0</v>
      </c>
      <c r="AO1875" s="658">
        <v>0</v>
      </c>
      <c r="AP1875" s="658">
        <v>26.097999999999999</v>
      </c>
      <c r="AQ1875" s="658">
        <v>0</v>
      </c>
      <c r="AR1875" s="658">
        <v>0</v>
      </c>
      <c r="AS1875" s="658">
        <v>0</v>
      </c>
      <c r="AT1875" s="658">
        <v>26.097999999999999</v>
      </c>
      <c r="AU1875" s="658">
        <v>0</v>
      </c>
      <c r="AV1875" s="676"/>
      <c r="AW1875" s="677"/>
      <c r="AX1875" s="677"/>
      <c r="AY1875" s="677"/>
      <c r="AZ1875" s="677"/>
      <c r="BA1875" s="677"/>
      <c r="BB1875" s="677"/>
      <c r="BC1875" s="677">
        <v>34.750348090000003</v>
      </c>
      <c r="BD1875" s="677"/>
      <c r="BE1875" s="678">
        <v>34.750348090000003</v>
      </c>
      <c r="BF1875" s="417"/>
      <c r="BG1875" s="408"/>
      <c r="BH1875" s="408"/>
      <c r="BI1875" s="408"/>
      <c r="BJ1875" s="408"/>
      <c r="BK1875" s="408"/>
    </row>
    <row r="1876" spans="1:63" s="390" customFormat="1" ht="12.75">
      <c r="A1876" s="411"/>
      <c r="B1876" s="360" t="s">
        <v>367</v>
      </c>
      <c r="C1876" s="676">
        <v>0</v>
      </c>
      <c r="D1876" s="677">
        <v>0</v>
      </c>
      <c r="E1876" s="677">
        <v>0</v>
      </c>
      <c r="F1876" s="677">
        <v>0</v>
      </c>
      <c r="G1876" s="677">
        <v>0</v>
      </c>
      <c r="H1876" s="677">
        <v>0</v>
      </c>
      <c r="I1876" s="677">
        <v>5.6470000000000002</v>
      </c>
      <c r="J1876" s="677">
        <v>0</v>
      </c>
      <c r="K1876" s="677">
        <v>0</v>
      </c>
      <c r="L1876" s="677">
        <v>0</v>
      </c>
      <c r="M1876" s="677">
        <v>5.6470000000000002</v>
      </c>
      <c r="N1876" s="678">
        <v>0</v>
      </c>
      <c r="O1876" s="657"/>
      <c r="P1876" s="658"/>
      <c r="Q1876" s="658"/>
      <c r="R1876" s="658"/>
      <c r="S1876" s="658"/>
      <c r="T1876" s="658"/>
      <c r="U1876" s="658"/>
      <c r="V1876" s="658"/>
      <c r="W1876" s="658"/>
      <c r="X1876" s="658"/>
      <c r="Y1876" s="658"/>
      <c r="Z1876" s="659"/>
      <c r="AA1876" s="679">
        <v>5.7901353499999999</v>
      </c>
      <c r="AB1876" s="677">
        <v>0</v>
      </c>
      <c r="AC1876" s="677">
        <v>0</v>
      </c>
      <c r="AD1876" s="658">
        <v>0</v>
      </c>
      <c r="AE1876" s="658">
        <v>0</v>
      </c>
      <c r="AF1876" s="658"/>
      <c r="AG1876" s="658"/>
      <c r="AH1876" s="658"/>
      <c r="AI1876" s="658"/>
      <c r="AJ1876" s="658"/>
      <c r="AK1876" s="658"/>
      <c r="AL1876" s="658"/>
      <c r="AM1876" s="658"/>
      <c r="AN1876" s="658">
        <v>0</v>
      </c>
      <c r="AO1876" s="658">
        <v>0</v>
      </c>
      <c r="AP1876" s="658">
        <v>5.6470000000000002</v>
      </c>
      <c r="AQ1876" s="658">
        <v>0</v>
      </c>
      <c r="AR1876" s="658">
        <v>0</v>
      </c>
      <c r="AS1876" s="658">
        <v>0</v>
      </c>
      <c r="AT1876" s="658">
        <v>5.6470000000000002</v>
      </c>
      <c r="AU1876" s="658">
        <v>0</v>
      </c>
      <c r="AV1876" s="676"/>
      <c r="AW1876" s="677"/>
      <c r="AX1876" s="677"/>
      <c r="AY1876" s="677"/>
      <c r="AZ1876" s="677"/>
      <c r="BA1876" s="677"/>
      <c r="BB1876" s="677"/>
      <c r="BC1876" s="677">
        <v>5.7901353499999999</v>
      </c>
      <c r="BD1876" s="677"/>
      <c r="BE1876" s="678">
        <v>5.7901353499999999</v>
      </c>
      <c r="BF1876" s="417"/>
      <c r="BG1876" s="408"/>
      <c r="BH1876" s="408"/>
      <c r="BI1876" s="408"/>
      <c r="BJ1876" s="408"/>
      <c r="BK1876" s="408"/>
    </row>
    <row r="1877" spans="1:63" s="390" customFormat="1" ht="12.75">
      <c r="A1877" s="411"/>
      <c r="B1877" s="360" t="s">
        <v>368</v>
      </c>
      <c r="C1877" s="676">
        <v>0</v>
      </c>
      <c r="D1877" s="677">
        <v>0</v>
      </c>
      <c r="E1877" s="677">
        <v>0</v>
      </c>
      <c r="F1877" s="677">
        <v>0</v>
      </c>
      <c r="G1877" s="677">
        <v>0</v>
      </c>
      <c r="H1877" s="677">
        <v>0</v>
      </c>
      <c r="I1877" s="677">
        <v>9.0350000000000001</v>
      </c>
      <c r="J1877" s="677">
        <v>0</v>
      </c>
      <c r="K1877" s="677">
        <v>0</v>
      </c>
      <c r="L1877" s="677">
        <v>0</v>
      </c>
      <c r="M1877" s="677">
        <v>9.0350000000000001</v>
      </c>
      <c r="N1877" s="678">
        <v>0</v>
      </c>
      <c r="O1877" s="657">
        <v>0</v>
      </c>
      <c r="P1877" s="658">
        <v>0</v>
      </c>
      <c r="Q1877" s="658">
        <v>0</v>
      </c>
      <c r="R1877" s="658">
        <v>0</v>
      </c>
      <c r="S1877" s="658">
        <v>0</v>
      </c>
      <c r="T1877" s="658">
        <v>0</v>
      </c>
      <c r="U1877" s="658">
        <v>0</v>
      </c>
      <c r="V1877" s="658">
        <v>0</v>
      </c>
      <c r="W1877" s="658">
        <v>0</v>
      </c>
      <c r="X1877" s="658">
        <v>0</v>
      </c>
      <c r="Y1877" s="658">
        <v>0</v>
      </c>
      <c r="Z1877" s="659">
        <v>0</v>
      </c>
      <c r="AA1877" s="679">
        <v>14.281616080000001</v>
      </c>
      <c r="AB1877" s="677">
        <v>0</v>
      </c>
      <c r="AC1877" s="677">
        <v>0</v>
      </c>
      <c r="AD1877" s="658">
        <v>0</v>
      </c>
      <c r="AE1877" s="658">
        <v>0</v>
      </c>
      <c r="AF1877" s="658"/>
      <c r="AG1877" s="658"/>
      <c r="AH1877" s="658"/>
      <c r="AI1877" s="658"/>
      <c r="AJ1877" s="658"/>
      <c r="AK1877" s="658"/>
      <c r="AL1877" s="658"/>
      <c r="AM1877" s="658"/>
      <c r="AN1877" s="658">
        <v>0</v>
      </c>
      <c r="AO1877" s="658">
        <v>0</v>
      </c>
      <c r="AP1877" s="658">
        <v>9.0350000000000001</v>
      </c>
      <c r="AQ1877" s="658">
        <v>0</v>
      </c>
      <c r="AR1877" s="658">
        <v>0</v>
      </c>
      <c r="AS1877" s="658">
        <v>0</v>
      </c>
      <c r="AT1877" s="658">
        <v>9.0350000000000001</v>
      </c>
      <c r="AU1877" s="658">
        <v>0</v>
      </c>
      <c r="AV1877" s="676">
        <v>0</v>
      </c>
      <c r="AW1877" s="677">
        <v>0</v>
      </c>
      <c r="AX1877" s="677">
        <v>0</v>
      </c>
      <c r="AY1877" s="677">
        <v>0</v>
      </c>
      <c r="AZ1877" s="677">
        <v>0</v>
      </c>
      <c r="BA1877" s="677">
        <v>0</v>
      </c>
      <c r="BB1877" s="677">
        <v>0</v>
      </c>
      <c r="BC1877" s="677">
        <v>14.281616080000001</v>
      </c>
      <c r="BD1877" s="677">
        <v>0</v>
      </c>
      <c r="BE1877" s="678">
        <v>14.281616080000001</v>
      </c>
      <c r="BF1877" s="417"/>
      <c r="BG1877" s="408"/>
      <c r="BH1877" s="408"/>
      <c r="BI1877" s="408"/>
      <c r="BJ1877" s="408"/>
      <c r="BK1877" s="408"/>
    </row>
    <row r="1878" spans="1:63" s="390" customFormat="1" ht="12.75">
      <c r="A1878" s="411"/>
      <c r="B1878" s="360" t="s">
        <v>369</v>
      </c>
      <c r="C1878" s="676">
        <v>0</v>
      </c>
      <c r="D1878" s="677">
        <v>0</v>
      </c>
      <c r="E1878" s="677">
        <v>0</v>
      </c>
      <c r="F1878" s="677">
        <v>0</v>
      </c>
      <c r="G1878" s="677">
        <v>0</v>
      </c>
      <c r="H1878" s="677">
        <v>0</v>
      </c>
      <c r="I1878" s="677">
        <v>0</v>
      </c>
      <c r="J1878" s="677">
        <v>0</v>
      </c>
      <c r="K1878" s="677">
        <v>0</v>
      </c>
      <c r="L1878" s="677">
        <v>0</v>
      </c>
      <c r="M1878" s="677">
        <v>0</v>
      </c>
      <c r="N1878" s="678">
        <v>0</v>
      </c>
      <c r="O1878" s="657"/>
      <c r="P1878" s="658"/>
      <c r="Q1878" s="658"/>
      <c r="R1878" s="658"/>
      <c r="S1878" s="658"/>
      <c r="T1878" s="658"/>
      <c r="U1878" s="658"/>
      <c r="V1878" s="658"/>
      <c r="W1878" s="658"/>
      <c r="X1878" s="658"/>
      <c r="Y1878" s="658"/>
      <c r="Z1878" s="659"/>
      <c r="AA1878" s="679">
        <v>0</v>
      </c>
      <c r="AB1878" s="677">
        <v>0</v>
      </c>
      <c r="AC1878" s="677">
        <v>0</v>
      </c>
      <c r="AD1878" s="658">
        <v>0</v>
      </c>
      <c r="AE1878" s="658">
        <v>0</v>
      </c>
      <c r="AF1878" s="658"/>
      <c r="AG1878" s="658"/>
      <c r="AH1878" s="658"/>
      <c r="AI1878" s="658"/>
      <c r="AJ1878" s="658"/>
      <c r="AK1878" s="658"/>
      <c r="AL1878" s="658"/>
      <c r="AM1878" s="658"/>
      <c r="AN1878" s="658">
        <v>0</v>
      </c>
      <c r="AO1878" s="658">
        <v>0</v>
      </c>
      <c r="AP1878" s="658">
        <v>0</v>
      </c>
      <c r="AQ1878" s="658">
        <v>0</v>
      </c>
      <c r="AR1878" s="658">
        <v>0</v>
      </c>
      <c r="AS1878" s="658">
        <v>0</v>
      </c>
      <c r="AT1878" s="658">
        <v>0</v>
      </c>
      <c r="AU1878" s="658">
        <v>0</v>
      </c>
      <c r="AV1878" s="676"/>
      <c r="AW1878" s="677"/>
      <c r="AX1878" s="677"/>
      <c r="AY1878" s="677"/>
      <c r="AZ1878" s="677"/>
      <c r="BA1878" s="677"/>
      <c r="BB1878" s="677"/>
      <c r="BC1878" s="677"/>
      <c r="BD1878" s="677"/>
      <c r="BE1878" s="678">
        <v>0</v>
      </c>
      <c r="BF1878" s="417"/>
      <c r="BG1878" s="408"/>
      <c r="BH1878" s="408"/>
      <c r="BI1878" s="408"/>
      <c r="BJ1878" s="408"/>
      <c r="BK1878" s="408"/>
    </row>
    <row r="1879" spans="1:63" s="390" customFormat="1" ht="12.75">
      <c r="A1879" s="411"/>
      <c r="B1879" s="360" t="s">
        <v>370</v>
      </c>
      <c r="C1879" s="676">
        <v>0</v>
      </c>
      <c r="D1879" s="677">
        <v>0</v>
      </c>
      <c r="E1879" s="677">
        <v>0</v>
      </c>
      <c r="F1879" s="677">
        <v>0</v>
      </c>
      <c r="G1879" s="677">
        <v>0</v>
      </c>
      <c r="H1879" s="677">
        <v>0</v>
      </c>
      <c r="I1879" s="677">
        <v>0</v>
      </c>
      <c r="J1879" s="677">
        <v>0</v>
      </c>
      <c r="K1879" s="677">
        <v>0</v>
      </c>
      <c r="L1879" s="677">
        <v>0</v>
      </c>
      <c r="M1879" s="677">
        <v>0</v>
      </c>
      <c r="N1879" s="678">
        <v>0</v>
      </c>
      <c r="O1879" s="657"/>
      <c r="P1879" s="658"/>
      <c r="Q1879" s="658"/>
      <c r="R1879" s="658"/>
      <c r="S1879" s="658"/>
      <c r="T1879" s="658"/>
      <c r="U1879" s="658"/>
      <c r="V1879" s="658"/>
      <c r="W1879" s="658"/>
      <c r="X1879" s="658"/>
      <c r="Y1879" s="658"/>
      <c r="Z1879" s="659"/>
      <c r="AA1879" s="679">
        <v>0</v>
      </c>
      <c r="AB1879" s="677">
        <v>0</v>
      </c>
      <c r="AC1879" s="677">
        <v>0</v>
      </c>
      <c r="AD1879" s="658">
        <v>0</v>
      </c>
      <c r="AE1879" s="658">
        <v>0</v>
      </c>
      <c r="AF1879" s="658"/>
      <c r="AG1879" s="658"/>
      <c r="AH1879" s="658"/>
      <c r="AI1879" s="658"/>
      <c r="AJ1879" s="658"/>
      <c r="AK1879" s="658"/>
      <c r="AL1879" s="658"/>
      <c r="AM1879" s="658"/>
      <c r="AN1879" s="658">
        <v>0</v>
      </c>
      <c r="AO1879" s="658">
        <v>0</v>
      </c>
      <c r="AP1879" s="658">
        <v>0</v>
      </c>
      <c r="AQ1879" s="658">
        <v>0</v>
      </c>
      <c r="AR1879" s="658">
        <v>0</v>
      </c>
      <c r="AS1879" s="658">
        <v>0</v>
      </c>
      <c r="AT1879" s="658">
        <v>0</v>
      </c>
      <c r="AU1879" s="658">
        <v>0</v>
      </c>
      <c r="AV1879" s="676"/>
      <c r="AW1879" s="677"/>
      <c r="AX1879" s="677"/>
      <c r="AY1879" s="677"/>
      <c r="AZ1879" s="677"/>
      <c r="BA1879" s="677"/>
      <c r="BB1879" s="677"/>
      <c r="BC1879" s="677"/>
      <c r="BD1879" s="677"/>
      <c r="BE1879" s="678">
        <v>0</v>
      </c>
      <c r="BF1879" s="417"/>
      <c r="BG1879" s="408"/>
      <c r="BH1879" s="408"/>
      <c r="BI1879" s="408"/>
      <c r="BJ1879" s="408"/>
      <c r="BK1879" s="408"/>
    </row>
    <row r="1880" spans="1:63" s="390" customFormat="1" ht="12.75">
      <c r="A1880" s="411"/>
      <c r="B1880" s="360" t="s">
        <v>371</v>
      </c>
      <c r="C1880" s="676">
        <v>0</v>
      </c>
      <c r="D1880" s="677">
        <v>0</v>
      </c>
      <c r="E1880" s="677">
        <v>0</v>
      </c>
      <c r="F1880" s="677">
        <v>0</v>
      </c>
      <c r="G1880" s="677">
        <v>0</v>
      </c>
      <c r="H1880" s="677">
        <v>0</v>
      </c>
      <c r="I1880" s="677">
        <v>9.0350000000000001</v>
      </c>
      <c r="J1880" s="677">
        <v>0</v>
      </c>
      <c r="K1880" s="677">
        <v>0</v>
      </c>
      <c r="L1880" s="677">
        <v>0</v>
      </c>
      <c r="M1880" s="677">
        <v>9.0350000000000001</v>
      </c>
      <c r="N1880" s="678">
        <v>0</v>
      </c>
      <c r="O1880" s="657"/>
      <c r="P1880" s="658"/>
      <c r="Q1880" s="658"/>
      <c r="R1880" s="658"/>
      <c r="S1880" s="658"/>
      <c r="T1880" s="658"/>
      <c r="U1880" s="658"/>
      <c r="V1880" s="658"/>
      <c r="W1880" s="658"/>
      <c r="X1880" s="658"/>
      <c r="Y1880" s="658"/>
      <c r="Z1880" s="659"/>
      <c r="AA1880" s="679">
        <v>14.281616080000001</v>
      </c>
      <c r="AB1880" s="677">
        <v>0</v>
      </c>
      <c r="AC1880" s="677">
        <v>0</v>
      </c>
      <c r="AD1880" s="658">
        <v>0</v>
      </c>
      <c r="AE1880" s="658">
        <v>0</v>
      </c>
      <c r="AF1880" s="658"/>
      <c r="AG1880" s="658"/>
      <c r="AH1880" s="658"/>
      <c r="AI1880" s="658"/>
      <c r="AJ1880" s="658"/>
      <c r="AK1880" s="658"/>
      <c r="AL1880" s="658"/>
      <c r="AM1880" s="658"/>
      <c r="AN1880" s="658">
        <v>0</v>
      </c>
      <c r="AO1880" s="658">
        <v>0</v>
      </c>
      <c r="AP1880" s="658">
        <v>9.0350000000000001</v>
      </c>
      <c r="AQ1880" s="658">
        <v>0</v>
      </c>
      <c r="AR1880" s="658">
        <v>0</v>
      </c>
      <c r="AS1880" s="658">
        <v>0</v>
      </c>
      <c r="AT1880" s="658">
        <v>9.0350000000000001</v>
      </c>
      <c r="AU1880" s="658">
        <v>0</v>
      </c>
      <c r="AV1880" s="676"/>
      <c r="AW1880" s="677"/>
      <c r="AX1880" s="677"/>
      <c r="AY1880" s="677"/>
      <c r="AZ1880" s="677"/>
      <c r="BA1880" s="677"/>
      <c r="BB1880" s="677"/>
      <c r="BC1880" s="677">
        <v>14.281616080000001</v>
      </c>
      <c r="BD1880" s="677"/>
      <c r="BE1880" s="678">
        <v>14.281616080000001</v>
      </c>
      <c r="BF1880" s="417"/>
      <c r="BG1880" s="408"/>
      <c r="BH1880" s="408"/>
      <c r="BI1880" s="408"/>
      <c r="BJ1880" s="408"/>
      <c r="BK1880" s="408"/>
    </row>
    <row r="1881" spans="1:63" s="390" customFormat="1" ht="12.75">
      <c r="A1881" s="411"/>
      <c r="B1881" s="360" t="s">
        <v>372</v>
      </c>
      <c r="C1881" s="676">
        <v>0</v>
      </c>
      <c r="D1881" s="677">
        <v>0</v>
      </c>
      <c r="E1881" s="677">
        <v>0</v>
      </c>
      <c r="F1881" s="677">
        <v>0</v>
      </c>
      <c r="G1881" s="677">
        <v>0</v>
      </c>
      <c r="H1881" s="677">
        <v>0</v>
      </c>
      <c r="I1881" s="677">
        <v>0</v>
      </c>
      <c r="J1881" s="677">
        <v>0</v>
      </c>
      <c r="K1881" s="677">
        <v>0</v>
      </c>
      <c r="L1881" s="677">
        <v>0</v>
      </c>
      <c r="M1881" s="677">
        <v>0</v>
      </c>
      <c r="N1881" s="678">
        <v>0</v>
      </c>
      <c r="O1881" s="657"/>
      <c r="P1881" s="658"/>
      <c r="Q1881" s="658"/>
      <c r="R1881" s="658"/>
      <c r="S1881" s="658"/>
      <c r="T1881" s="658"/>
      <c r="U1881" s="658"/>
      <c r="V1881" s="658"/>
      <c r="W1881" s="658"/>
      <c r="X1881" s="658"/>
      <c r="Y1881" s="658"/>
      <c r="Z1881" s="659"/>
      <c r="AA1881" s="679">
        <v>0</v>
      </c>
      <c r="AB1881" s="677">
        <v>0</v>
      </c>
      <c r="AC1881" s="677">
        <v>0</v>
      </c>
      <c r="AD1881" s="658">
        <v>0</v>
      </c>
      <c r="AE1881" s="658">
        <v>0</v>
      </c>
      <c r="AF1881" s="658"/>
      <c r="AG1881" s="658"/>
      <c r="AH1881" s="658"/>
      <c r="AI1881" s="658"/>
      <c r="AJ1881" s="658"/>
      <c r="AK1881" s="658"/>
      <c r="AL1881" s="658"/>
      <c r="AM1881" s="658"/>
      <c r="AN1881" s="658">
        <v>0</v>
      </c>
      <c r="AO1881" s="658">
        <v>0</v>
      </c>
      <c r="AP1881" s="658">
        <v>0</v>
      </c>
      <c r="AQ1881" s="658">
        <v>0</v>
      </c>
      <c r="AR1881" s="658">
        <v>0</v>
      </c>
      <c r="AS1881" s="658">
        <v>0</v>
      </c>
      <c r="AT1881" s="658">
        <v>0</v>
      </c>
      <c r="AU1881" s="658">
        <v>0</v>
      </c>
      <c r="AV1881" s="676"/>
      <c r="AW1881" s="677"/>
      <c r="AX1881" s="677"/>
      <c r="AY1881" s="677"/>
      <c r="AZ1881" s="677"/>
      <c r="BA1881" s="677"/>
      <c r="BB1881" s="677"/>
      <c r="BC1881" s="677"/>
      <c r="BD1881" s="677"/>
      <c r="BE1881" s="678">
        <v>0</v>
      </c>
      <c r="BF1881" s="417"/>
      <c r="BG1881" s="408"/>
      <c r="BH1881" s="408"/>
      <c r="BI1881" s="408"/>
      <c r="BJ1881" s="408"/>
      <c r="BK1881" s="408"/>
    </row>
    <row r="1882" spans="1:63" s="390" customFormat="1" ht="12.75">
      <c r="A1882" s="411"/>
      <c r="B1882" s="360" t="s">
        <v>373</v>
      </c>
      <c r="C1882" s="676">
        <v>0</v>
      </c>
      <c r="D1882" s="677">
        <v>0</v>
      </c>
      <c r="E1882" s="677">
        <v>0</v>
      </c>
      <c r="F1882" s="677">
        <v>0</v>
      </c>
      <c r="G1882" s="677">
        <v>0</v>
      </c>
      <c r="H1882" s="677">
        <v>0</v>
      </c>
      <c r="I1882" s="677">
        <v>0</v>
      </c>
      <c r="J1882" s="677">
        <v>3.45</v>
      </c>
      <c r="K1882" s="677">
        <v>0</v>
      </c>
      <c r="L1882" s="677">
        <v>0</v>
      </c>
      <c r="M1882" s="677">
        <v>0</v>
      </c>
      <c r="N1882" s="678">
        <v>3.45</v>
      </c>
      <c r="O1882" s="657">
        <v>0</v>
      </c>
      <c r="P1882" s="658">
        <v>0</v>
      </c>
      <c r="Q1882" s="658">
        <v>0</v>
      </c>
      <c r="R1882" s="658">
        <v>0</v>
      </c>
      <c r="S1882" s="658">
        <v>0</v>
      </c>
      <c r="T1882" s="658">
        <v>0</v>
      </c>
      <c r="U1882" s="658">
        <v>0</v>
      </c>
      <c r="V1882" s="658">
        <v>0</v>
      </c>
      <c r="W1882" s="658">
        <v>0</v>
      </c>
      <c r="X1882" s="658">
        <v>0</v>
      </c>
      <c r="Y1882" s="658">
        <v>0</v>
      </c>
      <c r="Z1882" s="659">
        <v>0</v>
      </c>
      <c r="AA1882" s="679">
        <v>7.9999343700000001</v>
      </c>
      <c r="AB1882" s="677">
        <v>0</v>
      </c>
      <c r="AC1882" s="677">
        <v>0</v>
      </c>
      <c r="AD1882" s="658">
        <v>0</v>
      </c>
      <c r="AE1882" s="658">
        <v>0</v>
      </c>
      <c r="AF1882" s="658"/>
      <c r="AG1882" s="658"/>
      <c r="AH1882" s="658"/>
      <c r="AI1882" s="658"/>
      <c r="AJ1882" s="658"/>
      <c r="AK1882" s="658"/>
      <c r="AL1882" s="658"/>
      <c r="AM1882" s="658"/>
      <c r="AN1882" s="658">
        <v>0</v>
      </c>
      <c r="AO1882" s="658">
        <v>0</v>
      </c>
      <c r="AP1882" s="658">
        <v>0</v>
      </c>
      <c r="AQ1882" s="658">
        <v>3.45</v>
      </c>
      <c r="AR1882" s="658">
        <v>0</v>
      </c>
      <c r="AS1882" s="658">
        <v>0</v>
      </c>
      <c r="AT1882" s="658">
        <v>0</v>
      </c>
      <c r="AU1882" s="658">
        <v>3.45</v>
      </c>
      <c r="AV1882" s="676">
        <v>0</v>
      </c>
      <c r="AW1882" s="677">
        <v>0</v>
      </c>
      <c r="AX1882" s="677">
        <v>0</v>
      </c>
      <c r="AY1882" s="677">
        <v>0</v>
      </c>
      <c r="AZ1882" s="677">
        <v>0</v>
      </c>
      <c r="BA1882" s="677">
        <v>0</v>
      </c>
      <c r="BB1882" s="677">
        <v>0</v>
      </c>
      <c r="BC1882" s="677">
        <v>7.9999343700000001</v>
      </c>
      <c r="BD1882" s="677">
        <v>0</v>
      </c>
      <c r="BE1882" s="678">
        <v>7.9999343700000001</v>
      </c>
      <c r="BF1882" s="417"/>
      <c r="BG1882" s="408"/>
      <c r="BH1882" s="408"/>
      <c r="BI1882" s="408"/>
      <c r="BJ1882" s="408"/>
      <c r="BK1882" s="408"/>
    </row>
    <row r="1883" spans="1:63" s="390" customFormat="1" ht="12.75">
      <c r="A1883" s="411"/>
      <c r="B1883" s="360" t="s">
        <v>374</v>
      </c>
      <c r="C1883" s="676">
        <v>0</v>
      </c>
      <c r="D1883" s="677">
        <v>0</v>
      </c>
      <c r="E1883" s="677">
        <v>0</v>
      </c>
      <c r="F1883" s="677">
        <v>0</v>
      </c>
      <c r="G1883" s="677">
        <v>0</v>
      </c>
      <c r="H1883" s="677">
        <v>0</v>
      </c>
      <c r="I1883" s="677">
        <v>0</v>
      </c>
      <c r="J1883" s="677">
        <v>0</v>
      </c>
      <c r="K1883" s="677">
        <v>0</v>
      </c>
      <c r="L1883" s="677">
        <v>0</v>
      </c>
      <c r="M1883" s="677">
        <v>0</v>
      </c>
      <c r="N1883" s="678">
        <v>0</v>
      </c>
      <c r="O1883" s="657"/>
      <c r="P1883" s="658"/>
      <c r="Q1883" s="658"/>
      <c r="R1883" s="658"/>
      <c r="S1883" s="658"/>
      <c r="T1883" s="658"/>
      <c r="U1883" s="658"/>
      <c r="V1883" s="658"/>
      <c r="W1883" s="658"/>
      <c r="X1883" s="658"/>
      <c r="Y1883" s="658"/>
      <c r="Z1883" s="659"/>
      <c r="AA1883" s="679">
        <v>0</v>
      </c>
      <c r="AB1883" s="677">
        <v>0</v>
      </c>
      <c r="AC1883" s="677">
        <v>0</v>
      </c>
      <c r="AD1883" s="658">
        <v>0</v>
      </c>
      <c r="AE1883" s="658">
        <v>0</v>
      </c>
      <c r="AF1883" s="658"/>
      <c r="AG1883" s="658"/>
      <c r="AH1883" s="658"/>
      <c r="AI1883" s="658"/>
      <c r="AJ1883" s="658"/>
      <c r="AK1883" s="658"/>
      <c r="AL1883" s="658"/>
      <c r="AM1883" s="658"/>
      <c r="AN1883" s="658">
        <v>0</v>
      </c>
      <c r="AO1883" s="658">
        <v>0</v>
      </c>
      <c r="AP1883" s="658">
        <v>0</v>
      </c>
      <c r="AQ1883" s="658">
        <v>0</v>
      </c>
      <c r="AR1883" s="658">
        <v>0</v>
      </c>
      <c r="AS1883" s="658">
        <v>0</v>
      </c>
      <c r="AT1883" s="658">
        <v>0</v>
      </c>
      <c r="AU1883" s="658">
        <v>0</v>
      </c>
      <c r="AV1883" s="676"/>
      <c r="AW1883" s="677"/>
      <c r="AX1883" s="677"/>
      <c r="AY1883" s="677"/>
      <c r="AZ1883" s="677"/>
      <c r="BA1883" s="677"/>
      <c r="BB1883" s="677"/>
      <c r="BC1883" s="677"/>
      <c r="BD1883" s="677"/>
      <c r="BE1883" s="678">
        <v>0</v>
      </c>
      <c r="BF1883" s="417"/>
      <c r="BG1883" s="408"/>
      <c r="BH1883" s="408"/>
      <c r="BI1883" s="408"/>
      <c r="BJ1883" s="408"/>
      <c r="BK1883" s="408"/>
    </row>
    <row r="1884" spans="1:63" s="390" customFormat="1" ht="12.75">
      <c r="A1884" s="411"/>
      <c r="B1884" s="360" t="s">
        <v>375</v>
      </c>
      <c r="C1884" s="676">
        <v>0</v>
      </c>
      <c r="D1884" s="677">
        <v>0</v>
      </c>
      <c r="E1884" s="677">
        <v>0</v>
      </c>
      <c r="F1884" s="677">
        <v>0</v>
      </c>
      <c r="G1884" s="677">
        <v>0</v>
      </c>
      <c r="H1884" s="677">
        <v>0</v>
      </c>
      <c r="I1884" s="677">
        <v>0</v>
      </c>
      <c r="J1884" s="677">
        <v>0</v>
      </c>
      <c r="K1884" s="677">
        <v>0</v>
      </c>
      <c r="L1884" s="677">
        <v>0</v>
      </c>
      <c r="M1884" s="677">
        <v>0</v>
      </c>
      <c r="N1884" s="678">
        <v>0</v>
      </c>
      <c r="O1884" s="657"/>
      <c r="P1884" s="658"/>
      <c r="Q1884" s="658"/>
      <c r="R1884" s="658"/>
      <c r="S1884" s="658"/>
      <c r="T1884" s="658"/>
      <c r="U1884" s="658"/>
      <c r="V1884" s="658"/>
      <c r="W1884" s="658"/>
      <c r="X1884" s="658"/>
      <c r="Y1884" s="658"/>
      <c r="Z1884" s="659"/>
      <c r="AA1884" s="679">
        <v>0</v>
      </c>
      <c r="AB1884" s="677">
        <v>0</v>
      </c>
      <c r="AC1884" s="677">
        <v>0</v>
      </c>
      <c r="AD1884" s="658">
        <v>0</v>
      </c>
      <c r="AE1884" s="658">
        <v>0</v>
      </c>
      <c r="AF1884" s="658"/>
      <c r="AG1884" s="658"/>
      <c r="AH1884" s="658"/>
      <c r="AI1884" s="658"/>
      <c r="AJ1884" s="658"/>
      <c r="AK1884" s="658"/>
      <c r="AL1884" s="658"/>
      <c r="AM1884" s="658"/>
      <c r="AN1884" s="658">
        <v>0</v>
      </c>
      <c r="AO1884" s="658">
        <v>0</v>
      </c>
      <c r="AP1884" s="658">
        <v>0</v>
      </c>
      <c r="AQ1884" s="658">
        <v>0</v>
      </c>
      <c r="AR1884" s="658">
        <v>0</v>
      </c>
      <c r="AS1884" s="658">
        <v>0</v>
      </c>
      <c r="AT1884" s="658">
        <v>0</v>
      </c>
      <c r="AU1884" s="658">
        <v>0</v>
      </c>
      <c r="AV1884" s="676"/>
      <c r="AW1884" s="677"/>
      <c r="AX1884" s="677"/>
      <c r="AY1884" s="677"/>
      <c r="AZ1884" s="677"/>
      <c r="BA1884" s="677"/>
      <c r="BB1884" s="677"/>
      <c r="BC1884" s="677"/>
      <c r="BD1884" s="677"/>
      <c r="BE1884" s="678">
        <v>0</v>
      </c>
      <c r="BF1884" s="417"/>
      <c r="BG1884" s="408"/>
      <c r="BH1884" s="408"/>
      <c r="BI1884" s="408"/>
      <c r="BJ1884" s="408"/>
      <c r="BK1884" s="408"/>
    </row>
    <row r="1885" spans="1:63" s="390" customFormat="1" ht="12.75">
      <c r="A1885" s="411"/>
      <c r="B1885" s="360" t="s">
        <v>376</v>
      </c>
      <c r="C1885" s="676">
        <v>0</v>
      </c>
      <c r="D1885" s="677">
        <v>0</v>
      </c>
      <c r="E1885" s="677">
        <v>0</v>
      </c>
      <c r="F1885" s="677">
        <v>0</v>
      </c>
      <c r="G1885" s="677">
        <v>0</v>
      </c>
      <c r="H1885" s="677">
        <v>0</v>
      </c>
      <c r="I1885" s="677">
        <v>0</v>
      </c>
      <c r="J1885" s="677">
        <v>3.45</v>
      </c>
      <c r="K1885" s="677">
        <v>0</v>
      </c>
      <c r="L1885" s="677">
        <v>0</v>
      </c>
      <c r="M1885" s="677">
        <v>0</v>
      </c>
      <c r="N1885" s="678">
        <v>3.45</v>
      </c>
      <c r="O1885" s="657"/>
      <c r="P1885" s="658"/>
      <c r="Q1885" s="658"/>
      <c r="R1885" s="658"/>
      <c r="S1885" s="658"/>
      <c r="T1885" s="658"/>
      <c r="U1885" s="658"/>
      <c r="V1885" s="658"/>
      <c r="W1885" s="658"/>
      <c r="X1885" s="658"/>
      <c r="Y1885" s="658"/>
      <c r="Z1885" s="659"/>
      <c r="AA1885" s="679">
        <v>7.9999343700000001</v>
      </c>
      <c r="AB1885" s="677">
        <v>0</v>
      </c>
      <c r="AC1885" s="677">
        <v>0</v>
      </c>
      <c r="AD1885" s="658">
        <v>0</v>
      </c>
      <c r="AE1885" s="658">
        <v>0</v>
      </c>
      <c r="AF1885" s="658"/>
      <c r="AG1885" s="658"/>
      <c r="AH1885" s="658"/>
      <c r="AI1885" s="658"/>
      <c r="AJ1885" s="658"/>
      <c r="AK1885" s="658"/>
      <c r="AL1885" s="658"/>
      <c r="AM1885" s="658"/>
      <c r="AN1885" s="658">
        <v>0</v>
      </c>
      <c r="AO1885" s="658">
        <v>0</v>
      </c>
      <c r="AP1885" s="658">
        <v>0</v>
      </c>
      <c r="AQ1885" s="658">
        <v>3.45</v>
      </c>
      <c r="AR1885" s="658">
        <v>0</v>
      </c>
      <c r="AS1885" s="658">
        <v>0</v>
      </c>
      <c r="AT1885" s="658">
        <v>0</v>
      </c>
      <c r="AU1885" s="658">
        <v>3.45</v>
      </c>
      <c r="AV1885" s="676"/>
      <c r="AW1885" s="677"/>
      <c r="AX1885" s="677"/>
      <c r="AY1885" s="677"/>
      <c r="AZ1885" s="677"/>
      <c r="BA1885" s="677"/>
      <c r="BB1885" s="677"/>
      <c r="BC1885" s="677">
        <v>7.9999343700000001</v>
      </c>
      <c r="BD1885" s="677"/>
      <c r="BE1885" s="678">
        <v>7.9999343700000001</v>
      </c>
      <c r="BF1885" s="417"/>
      <c r="BG1885" s="408"/>
      <c r="BH1885" s="408"/>
      <c r="BI1885" s="408"/>
      <c r="BJ1885" s="408"/>
      <c r="BK1885" s="408"/>
    </row>
    <row r="1886" spans="1:63" s="390" customFormat="1" ht="12.75">
      <c r="A1886" s="411"/>
      <c r="B1886" s="360" t="s">
        <v>377</v>
      </c>
      <c r="C1886" s="676">
        <v>0</v>
      </c>
      <c r="D1886" s="677">
        <v>0</v>
      </c>
      <c r="E1886" s="677">
        <v>0</v>
      </c>
      <c r="F1886" s="677">
        <v>0</v>
      </c>
      <c r="G1886" s="677">
        <v>0</v>
      </c>
      <c r="H1886" s="677">
        <v>0</v>
      </c>
      <c r="I1886" s="677">
        <v>0</v>
      </c>
      <c r="J1886" s="677">
        <v>0</v>
      </c>
      <c r="K1886" s="677">
        <v>0</v>
      </c>
      <c r="L1886" s="677">
        <v>0</v>
      </c>
      <c r="M1886" s="677">
        <v>0</v>
      </c>
      <c r="N1886" s="678">
        <v>0</v>
      </c>
      <c r="O1886" s="657"/>
      <c r="P1886" s="658"/>
      <c r="Q1886" s="658"/>
      <c r="R1886" s="658"/>
      <c r="S1886" s="658"/>
      <c r="T1886" s="658"/>
      <c r="U1886" s="658"/>
      <c r="V1886" s="658"/>
      <c r="W1886" s="658"/>
      <c r="X1886" s="658"/>
      <c r="Y1886" s="658"/>
      <c r="Z1886" s="659"/>
      <c r="AA1886" s="679">
        <v>0</v>
      </c>
      <c r="AB1886" s="677">
        <v>0</v>
      </c>
      <c r="AC1886" s="677">
        <v>0</v>
      </c>
      <c r="AD1886" s="658">
        <v>0</v>
      </c>
      <c r="AE1886" s="658">
        <v>0</v>
      </c>
      <c r="AF1886" s="658"/>
      <c r="AG1886" s="658"/>
      <c r="AH1886" s="658"/>
      <c r="AI1886" s="658"/>
      <c r="AJ1886" s="658"/>
      <c r="AK1886" s="658"/>
      <c r="AL1886" s="658"/>
      <c r="AM1886" s="658"/>
      <c r="AN1886" s="658">
        <v>0</v>
      </c>
      <c r="AO1886" s="658">
        <v>0</v>
      </c>
      <c r="AP1886" s="658">
        <v>0</v>
      </c>
      <c r="AQ1886" s="658">
        <v>0</v>
      </c>
      <c r="AR1886" s="658">
        <v>0</v>
      </c>
      <c r="AS1886" s="658">
        <v>0</v>
      </c>
      <c r="AT1886" s="658">
        <v>0</v>
      </c>
      <c r="AU1886" s="658">
        <v>0</v>
      </c>
      <c r="AV1886" s="676"/>
      <c r="AW1886" s="677"/>
      <c r="AX1886" s="677"/>
      <c r="AY1886" s="677"/>
      <c r="AZ1886" s="677"/>
      <c r="BA1886" s="677"/>
      <c r="BB1886" s="677"/>
      <c r="BC1886" s="677"/>
      <c r="BD1886" s="677"/>
      <c r="BE1886" s="678">
        <v>0</v>
      </c>
      <c r="BF1886" s="417"/>
      <c r="BG1886" s="408"/>
      <c r="BH1886" s="408"/>
      <c r="BI1886" s="408"/>
      <c r="BJ1886" s="408"/>
      <c r="BK1886" s="408"/>
    </row>
    <row r="1887" spans="1:63" s="390" customFormat="1" ht="12.75">
      <c r="A1887" s="411"/>
      <c r="B1887" s="360" t="s">
        <v>67</v>
      </c>
      <c r="C1887" s="676">
        <v>0</v>
      </c>
      <c r="D1887" s="677">
        <v>0</v>
      </c>
      <c r="E1887" s="677">
        <v>0</v>
      </c>
      <c r="F1887" s="677">
        <v>0</v>
      </c>
      <c r="G1887" s="677">
        <v>0</v>
      </c>
      <c r="H1887" s="677">
        <v>0</v>
      </c>
      <c r="I1887" s="677">
        <v>0</v>
      </c>
      <c r="J1887" s="677">
        <v>0</v>
      </c>
      <c r="K1887" s="677">
        <v>0</v>
      </c>
      <c r="L1887" s="677">
        <v>0</v>
      </c>
      <c r="M1887" s="677">
        <v>0</v>
      </c>
      <c r="N1887" s="678">
        <v>0</v>
      </c>
      <c r="O1887" s="657"/>
      <c r="P1887" s="658"/>
      <c r="Q1887" s="658"/>
      <c r="R1887" s="658"/>
      <c r="S1887" s="658"/>
      <c r="T1887" s="658"/>
      <c r="U1887" s="658"/>
      <c r="V1887" s="658"/>
      <c r="W1887" s="658"/>
      <c r="X1887" s="658"/>
      <c r="Y1887" s="658"/>
      <c r="Z1887" s="659"/>
      <c r="AA1887" s="679">
        <v>0</v>
      </c>
      <c r="AB1887" s="677">
        <v>0</v>
      </c>
      <c r="AC1887" s="677">
        <v>0</v>
      </c>
      <c r="AD1887" s="658">
        <v>0</v>
      </c>
      <c r="AE1887" s="658">
        <v>0</v>
      </c>
      <c r="AF1887" s="658"/>
      <c r="AG1887" s="658"/>
      <c r="AH1887" s="658"/>
      <c r="AI1887" s="658"/>
      <c r="AJ1887" s="658"/>
      <c r="AK1887" s="658"/>
      <c r="AL1887" s="658"/>
      <c r="AM1887" s="658"/>
      <c r="AN1887" s="658">
        <v>0</v>
      </c>
      <c r="AO1887" s="658">
        <v>0</v>
      </c>
      <c r="AP1887" s="658">
        <v>0</v>
      </c>
      <c r="AQ1887" s="658">
        <v>0</v>
      </c>
      <c r="AR1887" s="658">
        <v>0</v>
      </c>
      <c r="AS1887" s="658">
        <v>0</v>
      </c>
      <c r="AT1887" s="658">
        <v>0</v>
      </c>
      <c r="AU1887" s="658">
        <v>0</v>
      </c>
      <c r="AV1887" s="676"/>
      <c r="AW1887" s="677"/>
      <c r="AX1887" s="677"/>
      <c r="AY1887" s="677"/>
      <c r="AZ1887" s="677"/>
      <c r="BA1887" s="677"/>
      <c r="BB1887" s="677"/>
      <c r="BC1887" s="677"/>
      <c r="BD1887" s="677"/>
      <c r="BE1887" s="678">
        <v>0</v>
      </c>
      <c r="BF1887" s="417"/>
      <c r="BG1887" s="408"/>
      <c r="BH1887" s="408"/>
      <c r="BI1887" s="408"/>
      <c r="BJ1887" s="408"/>
      <c r="BK1887" s="408"/>
    </row>
    <row r="1888" spans="1:63" s="416" customFormat="1" ht="25.5">
      <c r="A1888" s="411">
        <v>79</v>
      </c>
      <c r="B1888" s="413" t="s">
        <v>161</v>
      </c>
      <c r="C1888" s="657">
        <v>0</v>
      </c>
      <c r="D1888" s="658">
        <v>0</v>
      </c>
      <c r="E1888" s="658">
        <v>0</v>
      </c>
      <c r="F1888" s="658">
        <v>0</v>
      </c>
      <c r="G1888" s="658">
        <v>13.196</v>
      </c>
      <c r="H1888" s="658">
        <v>6.24</v>
      </c>
      <c r="I1888" s="658">
        <v>0</v>
      </c>
      <c r="J1888" s="658">
        <v>0</v>
      </c>
      <c r="K1888" s="658">
        <v>0</v>
      </c>
      <c r="L1888" s="658">
        <v>0</v>
      </c>
      <c r="M1888" s="658">
        <v>13.196</v>
      </c>
      <c r="N1888" s="659">
        <v>6.24</v>
      </c>
      <c r="O1888" s="689">
        <v>0</v>
      </c>
      <c r="P1888" s="690">
        <v>0</v>
      </c>
      <c r="Q1888" s="690">
        <v>0</v>
      </c>
      <c r="R1888" s="690">
        <v>0</v>
      </c>
      <c r="S1888" s="690">
        <v>0</v>
      </c>
      <c r="T1888" s="690">
        <v>0</v>
      </c>
      <c r="U1888" s="690">
        <v>0</v>
      </c>
      <c r="V1888" s="690">
        <v>0</v>
      </c>
      <c r="W1888" s="690">
        <v>0</v>
      </c>
      <c r="X1888" s="690">
        <v>0</v>
      </c>
      <c r="Y1888" s="690">
        <v>0</v>
      </c>
      <c r="Z1888" s="691">
        <v>0</v>
      </c>
      <c r="AA1888" s="674">
        <v>76.987981000000005</v>
      </c>
      <c r="AB1888" s="677">
        <v>0</v>
      </c>
      <c r="AC1888" s="677">
        <v>0</v>
      </c>
      <c r="AD1888" s="690">
        <v>0</v>
      </c>
      <c r="AE1888" s="690">
        <v>0</v>
      </c>
      <c r="AF1888" s="690"/>
      <c r="AG1888" s="690"/>
      <c r="AH1888" s="690"/>
      <c r="AI1888" s="690"/>
      <c r="AJ1888" s="690"/>
      <c r="AK1888" s="690"/>
      <c r="AL1888" s="690"/>
      <c r="AM1888" s="690"/>
      <c r="AN1888" s="690">
        <v>13.196</v>
      </c>
      <c r="AO1888" s="690">
        <v>6.24</v>
      </c>
      <c r="AP1888" s="690">
        <v>0</v>
      </c>
      <c r="AQ1888" s="690">
        <v>0</v>
      </c>
      <c r="AR1888" s="690">
        <v>0</v>
      </c>
      <c r="AS1888" s="690">
        <v>0</v>
      </c>
      <c r="AT1888" s="690">
        <v>13.196</v>
      </c>
      <c r="AU1888" s="690">
        <v>6.24</v>
      </c>
      <c r="AV1888" s="657">
        <v>0</v>
      </c>
      <c r="AW1888" s="658">
        <v>0</v>
      </c>
      <c r="AX1888" s="658">
        <v>0</v>
      </c>
      <c r="AY1888" s="658">
        <v>0</v>
      </c>
      <c r="AZ1888" s="658">
        <v>0</v>
      </c>
      <c r="BA1888" s="658">
        <v>0</v>
      </c>
      <c r="BB1888" s="658">
        <v>76.987981000000005</v>
      </c>
      <c r="BC1888" s="658">
        <v>0</v>
      </c>
      <c r="BD1888" s="658">
        <v>0</v>
      </c>
      <c r="BE1888" s="673">
        <v>76.987981000000005</v>
      </c>
      <c r="BF1888" s="417"/>
    </row>
    <row r="1889" spans="1:63" s="390" customFormat="1" ht="12.75">
      <c r="A1889" s="411"/>
      <c r="B1889" s="360" t="s">
        <v>361</v>
      </c>
      <c r="C1889" s="676">
        <v>0</v>
      </c>
      <c r="D1889" s="677">
        <v>0</v>
      </c>
      <c r="E1889" s="677">
        <v>0</v>
      </c>
      <c r="F1889" s="677">
        <v>0</v>
      </c>
      <c r="G1889" s="677">
        <v>13.196</v>
      </c>
      <c r="H1889" s="677">
        <v>6.24</v>
      </c>
      <c r="I1889" s="677">
        <v>0</v>
      </c>
      <c r="J1889" s="677">
        <v>0</v>
      </c>
      <c r="K1889" s="677">
        <v>0</v>
      </c>
      <c r="L1889" s="677">
        <v>0</v>
      </c>
      <c r="M1889" s="677">
        <v>13.196</v>
      </c>
      <c r="N1889" s="678">
        <v>6.24</v>
      </c>
      <c r="O1889" s="657">
        <v>0</v>
      </c>
      <c r="P1889" s="658">
        <v>0</v>
      </c>
      <c r="Q1889" s="658">
        <v>0</v>
      </c>
      <c r="R1889" s="658">
        <v>0</v>
      </c>
      <c r="S1889" s="658">
        <v>0</v>
      </c>
      <c r="T1889" s="658">
        <v>0</v>
      </c>
      <c r="U1889" s="658">
        <v>0</v>
      </c>
      <c r="V1889" s="658">
        <v>0</v>
      </c>
      <c r="W1889" s="658">
        <v>0</v>
      </c>
      <c r="X1889" s="658">
        <v>0</v>
      </c>
      <c r="Y1889" s="658">
        <v>0</v>
      </c>
      <c r="Z1889" s="659">
        <v>0</v>
      </c>
      <c r="AA1889" s="679">
        <v>76.987981000000005</v>
      </c>
      <c r="AB1889" s="677">
        <v>0</v>
      </c>
      <c r="AC1889" s="677">
        <v>0</v>
      </c>
      <c r="AD1889" s="658">
        <v>0</v>
      </c>
      <c r="AE1889" s="658">
        <v>0</v>
      </c>
      <c r="AF1889" s="658"/>
      <c r="AG1889" s="658"/>
      <c r="AH1889" s="658"/>
      <c r="AI1889" s="658"/>
      <c r="AJ1889" s="658"/>
      <c r="AK1889" s="658"/>
      <c r="AL1889" s="658"/>
      <c r="AM1889" s="658"/>
      <c r="AN1889" s="658">
        <v>13.196</v>
      </c>
      <c r="AO1889" s="658">
        <v>6.24</v>
      </c>
      <c r="AP1889" s="658">
        <v>0</v>
      </c>
      <c r="AQ1889" s="658">
        <v>0</v>
      </c>
      <c r="AR1889" s="658">
        <v>0</v>
      </c>
      <c r="AS1889" s="658">
        <v>0</v>
      </c>
      <c r="AT1889" s="658">
        <v>13.196</v>
      </c>
      <c r="AU1889" s="658">
        <v>6.24</v>
      </c>
      <c r="AV1889" s="657">
        <v>0</v>
      </c>
      <c r="AW1889" s="658">
        <v>0</v>
      </c>
      <c r="AX1889" s="658">
        <v>0</v>
      </c>
      <c r="AY1889" s="658">
        <v>0</v>
      </c>
      <c r="AZ1889" s="658">
        <v>0</v>
      </c>
      <c r="BA1889" s="658">
        <v>0</v>
      </c>
      <c r="BB1889" s="658">
        <v>76.987981000000005</v>
      </c>
      <c r="BC1889" s="658">
        <v>0</v>
      </c>
      <c r="BD1889" s="658">
        <v>0</v>
      </c>
      <c r="BE1889" s="678">
        <v>76.987981000000005</v>
      </c>
      <c r="BF1889" s="417"/>
      <c r="BG1889" s="408"/>
      <c r="BH1889" s="408"/>
      <c r="BI1889" s="408"/>
      <c r="BJ1889" s="408"/>
      <c r="BK1889" s="408"/>
    </row>
    <row r="1890" spans="1:63" s="390" customFormat="1" ht="12.75">
      <c r="A1890" s="411"/>
      <c r="B1890" s="360" t="s">
        <v>362</v>
      </c>
      <c r="C1890" s="676">
        <v>0</v>
      </c>
      <c r="D1890" s="677">
        <v>0</v>
      </c>
      <c r="E1890" s="677">
        <v>0</v>
      </c>
      <c r="F1890" s="677">
        <v>0</v>
      </c>
      <c r="G1890" s="677">
        <v>13.196</v>
      </c>
      <c r="H1890" s="677">
        <v>0</v>
      </c>
      <c r="I1890" s="677">
        <v>0</v>
      </c>
      <c r="J1890" s="677">
        <v>0</v>
      </c>
      <c r="K1890" s="677">
        <v>0</v>
      </c>
      <c r="L1890" s="677">
        <v>0</v>
      </c>
      <c r="M1890" s="677">
        <v>13.196</v>
      </c>
      <c r="N1890" s="678">
        <v>0</v>
      </c>
      <c r="O1890" s="657">
        <v>0</v>
      </c>
      <c r="P1890" s="658">
        <v>0</v>
      </c>
      <c r="Q1890" s="658">
        <v>0</v>
      </c>
      <c r="R1890" s="658">
        <v>0</v>
      </c>
      <c r="S1890" s="658">
        <v>0</v>
      </c>
      <c r="T1890" s="658">
        <v>0</v>
      </c>
      <c r="U1890" s="658">
        <v>0</v>
      </c>
      <c r="V1890" s="658">
        <v>0</v>
      </c>
      <c r="W1890" s="658">
        <v>0</v>
      </c>
      <c r="X1890" s="658">
        <v>0</v>
      </c>
      <c r="Y1890" s="658">
        <v>0</v>
      </c>
      <c r="Z1890" s="659">
        <v>0</v>
      </c>
      <c r="AA1890" s="679">
        <v>43.032209640000005</v>
      </c>
      <c r="AB1890" s="677">
        <v>0</v>
      </c>
      <c r="AC1890" s="677">
        <v>0</v>
      </c>
      <c r="AD1890" s="658">
        <v>0</v>
      </c>
      <c r="AE1890" s="658">
        <v>0</v>
      </c>
      <c r="AF1890" s="658"/>
      <c r="AG1890" s="658"/>
      <c r="AH1890" s="658"/>
      <c r="AI1890" s="658"/>
      <c r="AJ1890" s="658"/>
      <c r="AK1890" s="658"/>
      <c r="AL1890" s="658"/>
      <c r="AM1890" s="658"/>
      <c r="AN1890" s="658">
        <v>13.196</v>
      </c>
      <c r="AO1890" s="658">
        <v>0</v>
      </c>
      <c r="AP1890" s="658">
        <v>0</v>
      </c>
      <c r="AQ1890" s="658">
        <v>0</v>
      </c>
      <c r="AR1890" s="658">
        <v>0</v>
      </c>
      <c r="AS1890" s="658">
        <v>0</v>
      </c>
      <c r="AT1890" s="658">
        <v>13.196</v>
      </c>
      <c r="AU1890" s="658">
        <v>0</v>
      </c>
      <c r="AV1890" s="657">
        <v>0</v>
      </c>
      <c r="AW1890" s="658">
        <v>0</v>
      </c>
      <c r="AX1890" s="658">
        <v>0</v>
      </c>
      <c r="AY1890" s="658">
        <v>0</v>
      </c>
      <c r="AZ1890" s="658">
        <v>0</v>
      </c>
      <c r="BA1890" s="658">
        <v>0</v>
      </c>
      <c r="BB1890" s="658">
        <v>43.032209640000005</v>
      </c>
      <c r="BC1890" s="658">
        <v>0</v>
      </c>
      <c r="BD1890" s="658">
        <v>0</v>
      </c>
      <c r="BE1890" s="678">
        <v>43.032209640000005</v>
      </c>
      <c r="BF1890" s="417"/>
      <c r="BG1890" s="408"/>
      <c r="BH1890" s="408"/>
      <c r="BI1890" s="408"/>
      <c r="BJ1890" s="408"/>
      <c r="BK1890" s="408"/>
    </row>
    <row r="1891" spans="1:63" s="412" customFormat="1" ht="12.75">
      <c r="A1891" s="411"/>
      <c r="B1891" s="360" t="s">
        <v>363</v>
      </c>
      <c r="C1891" s="676">
        <v>0</v>
      </c>
      <c r="D1891" s="677">
        <v>0</v>
      </c>
      <c r="E1891" s="677">
        <v>0</v>
      </c>
      <c r="F1891" s="677">
        <v>0</v>
      </c>
      <c r="G1891" s="677">
        <v>8.4559999999999995</v>
      </c>
      <c r="H1891" s="677">
        <v>0</v>
      </c>
      <c r="I1891" s="677">
        <v>0</v>
      </c>
      <c r="J1891" s="677">
        <v>0</v>
      </c>
      <c r="K1891" s="677">
        <v>0</v>
      </c>
      <c r="L1891" s="677">
        <v>0</v>
      </c>
      <c r="M1891" s="677">
        <v>8.4559999999999995</v>
      </c>
      <c r="N1891" s="678">
        <v>0</v>
      </c>
      <c r="O1891" s="657">
        <v>0</v>
      </c>
      <c r="P1891" s="658">
        <v>0</v>
      </c>
      <c r="Q1891" s="658">
        <v>0</v>
      </c>
      <c r="R1891" s="658">
        <v>0</v>
      </c>
      <c r="S1891" s="658">
        <v>0</v>
      </c>
      <c r="T1891" s="658">
        <v>0</v>
      </c>
      <c r="U1891" s="658">
        <v>0</v>
      </c>
      <c r="V1891" s="658">
        <v>0</v>
      </c>
      <c r="W1891" s="658">
        <v>0</v>
      </c>
      <c r="X1891" s="658">
        <v>0</v>
      </c>
      <c r="Y1891" s="658">
        <v>0</v>
      </c>
      <c r="Z1891" s="659">
        <v>0</v>
      </c>
      <c r="AA1891" s="679">
        <v>23.983993680000001</v>
      </c>
      <c r="AB1891" s="677">
        <v>0</v>
      </c>
      <c r="AC1891" s="677">
        <v>0</v>
      </c>
      <c r="AD1891" s="658">
        <v>0</v>
      </c>
      <c r="AE1891" s="658">
        <v>0</v>
      </c>
      <c r="AF1891" s="658"/>
      <c r="AG1891" s="658"/>
      <c r="AH1891" s="658"/>
      <c r="AI1891" s="658"/>
      <c r="AJ1891" s="658"/>
      <c r="AK1891" s="658"/>
      <c r="AL1891" s="658"/>
      <c r="AM1891" s="658"/>
      <c r="AN1891" s="658">
        <v>8.4559999999999995</v>
      </c>
      <c r="AO1891" s="658">
        <v>0</v>
      </c>
      <c r="AP1891" s="658">
        <v>0</v>
      </c>
      <c r="AQ1891" s="658">
        <v>0</v>
      </c>
      <c r="AR1891" s="658">
        <v>0</v>
      </c>
      <c r="AS1891" s="658">
        <v>0</v>
      </c>
      <c r="AT1891" s="658">
        <v>8.4559999999999995</v>
      </c>
      <c r="AU1891" s="658">
        <v>0</v>
      </c>
      <c r="AV1891" s="657">
        <v>0</v>
      </c>
      <c r="AW1891" s="658">
        <v>0</v>
      </c>
      <c r="AX1891" s="658">
        <v>0</v>
      </c>
      <c r="AY1891" s="658">
        <v>0</v>
      </c>
      <c r="AZ1891" s="658">
        <v>0</v>
      </c>
      <c r="BA1891" s="658">
        <v>0</v>
      </c>
      <c r="BB1891" s="658">
        <v>23.983993680000001</v>
      </c>
      <c r="BC1891" s="658">
        <v>0</v>
      </c>
      <c r="BD1891" s="658">
        <v>0</v>
      </c>
      <c r="BE1891" s="678">
        <v>23.983993680000001</v>
      </c>
      <c r="BF1891" s="417"/>
      <c r="BG1891" s="408"/>
      <c r="BH1891" s="408"/>
      <c r="BI1891" s="408"/>
      <c r="BJ1891" s="408"/>
      <c r="BK1891" s="408"/>
    </row>
    <row r="1892" spans="1:63" s="390" customFormat="1" ht="12.75">
      <c r="A1892" s="411"/>
      <c r="B1892" s="360" t="s">
        <v>364</v>
      </c>
      <c r="C1892" s="676">
        <v>0</v>
      </c>
      <c r="D1892" s="677">
        <v>0</v>
      </c>
      <c r="E1892" s="677">
        <v>0</v>
      </c>
      <c r="F1892" s="677">
        <v>0</v>
      </c>
      <c r="G1892" s="677">
        <v>0</v>
      </c>
      <c r="H1892" s="677">
        <v>0</v>
      </c>
      <c r="I1892" s="677">
        <v>0</v>
      </c>
      <c r="J1892" s="677">
        <v>0</v>
      </c>
      <c r="K1892" s="677">
        <v>0</v>
      </c>
      <c r="L1892" s="677">
        <v>0</v>
      </c>
      <c r="M1892" s="677">
        <v>0</v>
      </c>
      <c r="N1892" s="678">
        <v>0</v>
      </c>
      <c r="O1892" s="657"/>
      <c r="P1892" s="658"/>
      <c r="Q1892" s="658"/>
      <c r="R1892" s="658"/>
      <c r="S1892" s="658"/>
      <c r="T1892" s="658"/>
      <c r="U1892" s="658"/>
      <c r="V1892" s="658"/>
      <c r="W1892" s="658"/>
      <c r="X1892" s="658"/>
      <c r="Y1892" s="658"/>
      <c r="Z1892" s="659"/>
      <c r="AA1892" s="679">
        <v>0</v>
      </c>
      <c r="AB1892" s="677">
        <v>0</v>
      </c>
      <c r="AC1892" s="677">
        <v>0</v>
      </c>
      <c r="AD1892" s="658">
        <v>0</v>
      </c>
      <c r="AE1892" s="658">
        <v>0</v>
      </c>
      <c r="AF1892" s="658"/>
      <c r="AG1892" s="658"/>
      <c r="AH1892" s="658"/>
      <c r="AI1892" s="658"/>
      <c r="AJ1892" s="658"/>
      <c r="AK1892" s="658"/>
      <c r="AL1892" s="658"/>
      <c r="AM1892" s="658"/>
      <c r="AN1892" s="658">
        <v>0</v>
      </c>
      <c r="AO1892" s="658">
        <v>0</v>
      </c>
      <c r="AP1892" s="658">
        <v>0</v>
      </c>
      <c r="AQ1892" s="658">
        <v>0</v>
      </c>
      <c r="AR1892" s="658">
        <v>0</v>
      </c>
      <c r="AS1892" s="658">
        <v>0</v>
      </c>
      <c r="AT1892" s="658">
        <v>0</v>
      </c>
      <c r="AU1892" s="658">
        <v>0</v>
      </c>
      <c r="AV1892" s="657"/>
      <c r="AW1892" s="658"/>
      <c r="AX1892" s="658"/>
      <c r="AY1892" s="658"/>
      <c r="AZ1892" s="658"/>
      <c r="BA1892" s="658"/>
      <c r="BB1892" s="658"/>
      <c r="BC1892" s="658"/>
      <c r="BD1892" s="658"/>
      <c r="BE1892" s="678">
        <v>0</v>
      </c>
      <c r="BF1892" s="417"/>
      <c r="BG1892" s="408"/>
      <c r="BH1892" s="408"/>
      <c r="BI1892" s="408"/>
      <c r="BJ1892" s="408"/>
      <c r="BK1892" s="408"/>
    </row>
    <row r="1893" spans="1:63" s="390" customFormat="1" ht="12.75">
      <c r="A1893" s="411"/>
      <c r="B1893" s="360" t="s">
        <v>365</v>
      </c>
      <c r="C1893" s="676">
        <v>0</v>
      </c>
      <c r="D1893" s="677">
        <v>0</v>
      </c>
      <c r="E1893" s="677">
        <v>0</v>
      </c>
      <c r="F1893" s="677">
        <v>0</v>
      </c>
      <c r="G1893" s="677">
        <v>0</v>
      </c>
      <c r="H1893" s="677">
        <v>0</v>
      </c>
      <c r="I1893" s="677">
        <v>0</v>
      </c>
      <c r="J1893" s="677">
        <v>0</v>
      </c>
      <c r="K1893" s="677">
        <v>0</v>
      </c>
      <c r="L1893" s="677">
        <v>0</v>
      </c>
      <c r="M1893" s="677">
        <v>0</v>
      </c>
      <c r="N1893" s="678">
        <v>0</v>
      </c>
      <c r="O1893" s="657"/>
      <c r="P1893" s="658"/>
      <c r="Q1893" s="658"/>
      <c r="R1893" s="658"/>
      <c r="S1893" s="658"/>
      <c r="T1893" s="658"/>
      <c r="U1893" s="658"/>
      <c r="V1893" s="658"/>
      <c r="W1893" s="658"/>
      <c r="X1893" s="658"/>
      <c r="Y1893" s="658"/>
      <c r="Z1893" s="659"/>
      <c r="AA1893" s="679">
        <v>0</v>
      </c>
      <c r="AB1893" s="677">
        <v>0</v>
      </c>
      <c r="AC1893" s="677">
        <v>0</v>
      </c>
      <c r="AD1893" s="658">
        <v>0</v>
      </c>
      <c r="AE1893" s="658">
        <v>0</v>
      </c>
      <c r="AF1893" s="658"/>
      <c r="AG1893" s="658"/>
      <c r="AH1893" s="658"/>
      <c r="AI1893" s="658"/>
      <c r="AJ1893" s="658"/>
      <c r="AK1893" s="658"/>
      <c r="AL1893" s="658"/>
      <c r="AM1893" s="658"/>
      <c r="AN1893" s="658">
        <v>0</v>
      </c>
      <c r="AO1893" s="658">
        <v>0</v>
      </c>
      <c r="AP1893" s="658">
        <v>0</v>
      </c>
      <c r="AQ1893" s="658">
        <v>0</v>
      </c>
      <c r="AR1893" s="658">
        <v>0</v>
      </c>
      <c r="AS1893" s="658">
        <v>0</v>
      </c>
      <c r="AT1893" s="658">
        <v>0</v>
      </c>
      <c r="AU1893" s="658">
        <v>0</v>
      </c>
      <c r="AV1893" s="657"/>
      <c r="AW1893" s="658"/>
      <c r="AX1893" s="658"/>
      <c r="AY1893" s="658"/>
      <c r="AZ1893" s="658"/>
      <c r="BA1893" s="658"/>
      <c r="BB1893" s="658"/>
      <c r="BC1893" s="658"/>
      <c r="BD1893" s="658"/>
      <c r="BE1893" s="678">
        <v>0</v>
      </c>
      <c r="BF1893" s="417"/>
      <c r="BG1893" s="408"/>
      <c r="BH1893" s="408"/>
      <c r="BI1893" s="408"/>
      <c r="BJ1893" s="408"/>
      <c r="BK1893" s="408"/>
    </row>
    <row r="1894" spans="1:63" s="390" customFormat="1" ht="12.75">
      <c r="A1894" s="411"/>
      <c r="B1894" s="360" t="s">
        <v>366</v>
      </c>
      <c r="C1894" s="676">
        <v>0</v>
      </c>
      <c r="D1894" s="677">
        <v>0</v>
      </c>
      <c r="E1894" s="677">
        <v>0</v>
      </c>
      <c r="F1894" s="677">
        <v>0</v>
      </c>
      <c r="G1894" s="677">
        <v>1.863</v>
      </c>
      <c r="H1894" s="677">
        <v>0</v>
      </c>
      <c r="I1894" s="677">
        <v>0</v>
      </c>
      <c r="J1894" s="677">
        <v>0</v>
      </c>
      <c r="K1894" s="677">
        <v>0</v>
      </c>
      <c r="L1894" s="677">
        <v>0</v>
      </c>
      <c r="M1894" s="677">
        <v>1.863</v>
      </c>
      <c r="N1894" s="678">
        <v>0</v>
      </c>
      <c r="O1894" s="657"/>
      <c r="P1894" s="658"/>
      <c r="Q1894" s="658"/>
      <c r="R1894" s="658"/>
      <c r="S1894" s="658"/>
      <c r="T1894" s="658"/>
      <c r="U1894" s="658"/>
      <c r="V1894" s="658"/>
      <c r="W1894" s="658"/>
      <c r="X1894" s="658"/>
      <c r="Y1894" s="658"/>
      <c r="Z1894" s="659"/>
      <c r="AA1894" s="679">
        <v>6.4384097200000001</v>
      </c>
      <c r="AB1894" s="677">
        <v>0</v>
      </c>
      <c r="AC1894" s="677">
        <v>0</v>
      </c>
      <c r="AD1894" s="658">
        <v>0</v>
      </c>
      <c r="AE1894" s="658">
        <v>0</v>
      </c>
      <c r="AF1894" s="658"/>
      <c r="AG1894" s="658"/>
      <c r="AH1894" s="658"/>
      <c r="AI1894" s="658"/>
      <c r="AJ1894" s="658"/>
      <c r="AK1894" s="658"/>
      <c r="AL1894" s="658"/>
      <c r="AM1894" s="658"/>
      <c r="AN1894" s="658">
        <v>1.863</v>
      </c>
      <c r="AO1894" s="658">
        <v>0</v>
      </c>
      <c r="AP1894" s="658">
        <v>0</v>
      </c>
      <c r="AQ1894" s="658">
        <v>0</v>
      </c>
      <c r="AR1894" s="658">
        <v>0</v>
      </c>
      <c r="AS1894" s="658">
        <v>0</v>
      </c>
      <c r="AT1894" s="658">
        <v>1.863</v>
      </c>
      <c r="AU1894" s="658">
        <v>0</v>
      </c>
      <c r="AV1894" s="657"/>
      <c r="AW1894" s="658"/>
      <c r="AX1894" s="658"/>
      <c r="AY1894" s="658"/>
      <c r="AZ1894" s="658"/>
      <c r="BA1894" s="658"/>
      <c r="BB1894" s="658">
        <v>6.4384097200000001</v>
      </c>
      <c r="BC1894" s="658"/>
      <c r="BD1894" s="658"/>
      <c r="BE1894" s="678">
        <v>6.4384097200000001</v>
      </c>
      <c r="BF1894" s="417"/>
      <c r="BG1894" s="408"/>
      <c r="BH1894" s="408"/>
      <c r="BI1894" s="408"/>
      <c r="BJ1894" s="408"/>
      <c r="BK1894" s="408"/>
    </row>
    <row r="1895" spans="1:63" s="390" customFormat="1" ht="12.75">
      <c r="A1895" s="411"/>
      <c r="B1895" s="360" t="s">
        <v>367</v>
      </c>
      <c r="C1895" s="676">
        <v>0</v>
      </c>
      <c r="D1895" s="677">
        <v>0</v>
      </c>
      <c r="E1895" s="677">
        <v>0</v>
      </c>
      <c r="F1895" s="677">
        <v>0</v>
      </c>
      <c r="G1895" s="677">
        <v>6.593</v>
      </c>
      <c r="H1895" s="677">
        <v>0</v>
      </c>
      <c r="I1895" s="677">
        <v>0</v>
      </c>
      <c r="J1895" s="677">
        <v>0</v>
      </c>
      <c r="K1895" s="677">
        <v>0</v>
      </c>
      <c r="L1895" s="677">
        <v>0</v>
      </c>
      <c r="M1895" s="677">
        <v>6.593</v>
      </c>
      <c r="N1895" s="678">
        <v>0</v>
      </c>
      <c r="O1895" s="657"/>
      <c r="P1895" s="658"/>
      <c r="Q1895" s="658"/>
      <c r="R1895" s="658"/>
      <c r="S1895" s="658"/>
      <c r="T1895" s="658"/>
      <c r="U1895" s="658"/>
      <c r="V1895" s="658"/>
      <c r="W1895" s="658"/>
      <c r="X1895" s="658"/>
      <c r="Y1895" s="658"/>
      <c r="Z1895" s="659"/>
      <c r="AA1895" s="679">
        <v>17.545583960000002</v>
      </c>
      <c r="AB1895" s="677">
        <v>0</v>
      </c>
      <c r="AC1895" s="677">
        <v>0</v>
      </c>
      <c r="AD1895" s="658">
        <v>0</v>
      </c>
      <c r="AE1895" s="658">
        <v>0</v>
      </c>
      <c r="AF1895" s="658"/>
      <c r="AG1895" s="658"/>
      <c r="AH1895" s="658"/>
      <c r="AI1895" s="658"/>
      <c r="AJ1895" s="658"/>
      <c r="AK1895" s="658"/>
      <c r="AL1895" s="658"/>
      <c r="AM1895" s="658"/>
      <c r="AN1895" s="658">
        <v>6.593</v>
      </c>
      <c r="AO1895" s="658">
        <v>0</v>
      </c>
      <c r="AP1895" s="658">
        <v>0</v>
      </c>
      <c r="AQ1895" s="658">
        <v>0</v>
      </c>
      <c r="AR1895" s="658">
        <v>0</v>
      </c>
      <c r="AS1895" s="658">
        <v>0</v>
      </c>
      <c r="AT1895" s="658">
        <v>6.593</v>
      </c>
      <c r="AU1895" s="658">
        <v>0</v>
      </c>
      <c r="AV1895" s="657"/>
      <c r="AW1895" s="658"/>
      <c r="AX1895" s="658"/>
      <c r="AY1895" s="658"/>
      <c r="AZ1895" s="658"/>
      <c r="BA1895" s="658"/>
      <c r="BB1895" s="658">
        <v>17.545583960000002</v>
      </c>
      <c r="BC1895" s="658"/>
      <c r="BD1895" s="658"/>
      <c r="BE1895" s="678">
        <v>17.545583960000002</v>
      </c>
      <c r="BF1895" s="417"/>
      <c r="BG1895" s="408"/>
      <c r="BH1895" s="408"/>
      <c r="BI1895" s="408"/>
      <c r="BJ1895" s="408"/>
      <c r="BK1895" s="408"/>
    </row>
    <row r="1896" spans="1:63" s="412" customFormat="1" ht="12.75">
      <c r="A1896" s="411"/>
      <c r="B1896" s="360" t="s">
        <v>368</v>
      </c>
      <c r="C1896" s="676">
        <v>0</v>
      </c>
      <c r="D1896" s="677">
        <v>0</v>
      </c>
      <c r="E1896" s="677">
        <v>0</v>
      </c>
      <c r="F1896" s="677">
        <v>0</v>
      </c>
      <c r="G1896" s="677">
        <v>4.74</v>
      </c>
      <c r="H1896" s="677">
        <v>0</v>
      </c>
      <c r="I1896" s="677">
        <v>0</v>
      </c>
      <c r="J1896" s="677">
        <v>0</v>
      </c>
      <c r="K1896" s="677">
        <v>0</v>
      </c>
      <c r="L1896" s="677">
        <v>0</v>
      </c>
      <c r="M1896" s="677">
        <v>4.74</v>
      </c>
      <c r="N1896" s="678">
        <v>0</v>
      </c>
      <c r="O1896" s="657">
        <v>0</v>
      </c>
      <c r="P1896" s="658">
        <v>0</v>
      </c>
      <c r="Q1896" s="658">
        <v>0</v>
      </c>
      <c r="R1896" s="658">
        <v>0</v>
      </c>
      <c r="S1896" s="658">
        <v>0</v>
      </c>
      <c r="T1896" s="658">
        <v>0</v>
      </c>
      <c r="U1896" s="658">
        <v>0</v>
      </c>
      <c r="V1896" s="658">
        <v>0</v>
      </c>
      <c r="W1896" s="658">
        <v>0</v>
      </c>
      <c r="X1896" s="658">
        <v>0</v>
      </c>
      <c r="Y1896" s="658">
        <v>0</v>
      </c>
      <c r="Z1896" s="659">
        <v>0</v>
      </c>
      <c r="AA1896" s="679">
        <v>19.048215960000004</v>
      </c>
      <c r="AB1896" s="677">
        <v>0</v>
      </c>
      <c r="AC1896" s="677">
        <v>0</v>
      </c>
      <c r="AD1896" s="658">
        <v>0</v>
      </c>
      <c r="AE1896" s="658">
        <v>0</v>
      </c>
      <c r="AF1896" s="658"/>
      <c r="AG1896" s="658"/>
      <c r="AH1896" s="658"/>
      <c r="AI1896" s="658"/>
      <c r="AJ1896" s="658"/>
      <c r="AK1896" s="658"/>
      <c r="AL1896" s="658"/>
      <c r="AM1896" s="658"/>
      <c r="AN1896" s="658">
        <v>4.74</v>
      </c>
      <c r="AO1896" s="658">
        <v>0</v>
      </c>
      <c r="AP1896" s="658">
        <v>0</v>
      </c>
      <c r="AQ1896" s="658">
        <v>0</v>
      </c>
      <c r="AR1896" s="658">
        <v>0</v>
      </c>
      <c r="AS1896" s="658">
        <v>0</v>
      </c>
      <c r="AT1896" s="658">
        <v>4.74</v>
      </c>
      <c r="AU1896" s="658">
        <v>0</v>
      </c>
      <c r="AV1896" s="657">
        <v>0</v>
      </c>
      <c r="AW1896" s="658">
        <v>0</v>
      </c>
      <c r="AX1896" s="658">
        <v>0</v>
      </c>
      <c r="AY1896" s="658">
        <v>0</v>
      </c>
      <c r="AZ1896" s="658">
        <v>0</v>
      </c>
      <c r="BA1896" s="658">
        <v>0</v>
      </c>
      <c r="BB1896" s="658">
        <v>19.048215960000004</v>
      </c>
      <c r="BC1896" s="658">
        <v>0</v>
      </c>
      <c r="BD1896" s="658">
        <v>0</v>
      </c>
      <c r="BE1896" s="678">
        <v>19.048215960000004</v>
      </c>
      <c r="BF1896" s="417"/>
      <c r="BG1896" s="408"/>
      <c r="BH1896" s="408"/>
      <c r="BI1896" s="408"/>
      <c r="BJ1896" s="408"/>
      <c r="BK1896" s="408"/>
    </row>
    <row r="1897" spans="1:63" s="390" customFormat="1" ht="12.75">
      <c r="A1897" s="411"/>
      <c r="B1897" s="360" t="s">
        <v>369</v>
      </c>
      <c r="C1897" s="676">
        <v>0</v>
      </c>
      <c r="D1897" s="677">
        <v>0</v>
      </c>
      <c r="E1897" s="677">
        <v>0</v>
      </c>
      <c r="F1897" s="677">
        <v>0</v>
      </c>
      <c r="G1897" s="677">
        <v>0</v>
      </c>
      <c r="H1897" s="677">
        <v>0</v>
      </c>
      <c r="I1897" s="677">
        <v>0</v>
      </c>
      <c r="J1897" s="677">
        <v>0</v>
      </c>
      <c r="K1897" s="677">
        <v>0</v>
      </c>
      <c r="L1897" s="677">
        <v>0</v>
      </c>
      <c r="M1897" s="677">
        <v>0</v>
      </c>
      <c r="N1897" s="678">
        <v>0</v>
      </c>
      <c r="O1897" s="657"/>
      <c r="P1897" s="658"/>
      <c r="Q1897" s="658"/>
      <c r="R1897" s="658"/>
      <c r="S1897" s="658"/>
      <c r="T1897" s="658"/>
      <c r="U1897" s="658"/>
      <c r="V1897" s="658"/>
      <c r="W1897" s="658"/>
      <c r="X1897" s="658"/>
      <c r="Y1897" s="658"/>
      <c r="Z1897" s="659"/>
      <c r="AA1897" s="679">
        <v>0</v>
      </c>
      <c r="AB1897" s="677">
        <v>0</v>
      </c>
      <c r="AC1897" s="677">
        <v>0</v>
      </c>
      <c r="AD1897" s="658">
        <v>0</v>
      </c>
      <c r="AE1897" s="658">
        <v>0</v>
      </c>
      <c r="AF1897" s="658"/>
      <c r="AG1897" s="658"/>
      <c r="AH1897" s="658"/>
      <c r="AI1897" s="658"/>
      <c r="AJ1897" s="658"/>
      <c r="AK1897" s="658"/>
      <c r="AL1897" s="658"/>
      <c r="AM1897" s="658"/>
      <c r="AN1897" s="658">
        <v>0</v>
      </c>
      <c r="AO1897" s="658">
        <v>0</v>
      </c>
      <c r="AP1897" s="658">
        <v>0</v>
      </c>
      <c r="AQ1897" s="658">
        <v>0</v>
      </c>
      <c r="AR1897" s="658">
        <v>0</v>
      </c>
      <c r="AS1897" s="658">
        <v>0</v>
      </c>
      <c r="AT1897" s="658">
        <v>0</v>
      </c>
      <c r="AU1897" s="658">
        <v>0</v>
      </c>
      <c r="AV1897" s="657"/>
      <c r="AW1897" s="658"/>
      <c r="AX1897" s="658"/>
      <c r="AY1897" s="658"/>
      <c r="AZ1897" s="658"/>
      <c r="BA1897" s="658"/>
      <c r="BB1897" s="658"/>
      <c r="BC1897" s="658"/>
      <c r="BD1897" s="658"/>
      <c r="BE1897" s="678">
        <v>0</v>
      </c>
      <c r="BF1897" s="417"/>
      <c r="BG1897" s="408"/>
      <c r="BH1897" s="408"/>
      <c r="BI1897" s="408"/>
      <c r="BJ1897" s="408"/>
      <c r="BK1897" s="408"/>
    </row>
    <row r="1898" spans="1:63" s="390" customFormat="1" ht="12.75">
      <c r="A1898" s="411"/>
      <c r="B1898" s="360" t="s">
        <v>370</v>
      </c>
      <c r="C1898" s="676">
        <v>0</v>
      </c>
      <c r="D1898" s="677">
        <v>0</v>
      </c>
      <c r="E1898" s="677">
        <v>0</v>
      </c>
      <c r="F1898" s="677">
        <v>0</v>
      </c>
      <c r="G1898" s="677">
        <v>0</v>
      </c>
      <c r="H1898" s="677">
        <v>0</v>
      </c>
      <c r="I1898" s="677">
        <v>0</v>
      </c>
      <c r="J1898" s="677">
        <v>0</v>
      </c>
      <c r="K1898" s="677">
        <v>0</v>
      </c>
      <c r="L1898" s="677">
        <v>0</v>
      </c>
      <c r="M1898" s="677">
        <v>0</v>
      </c>
      <c r="N1898" s="678">
        <v>0</v>
      </c>
      <c r="O1898" s="657"/>
      <c r="P1898" s="658"/>
      <c r="Q1898" s="658"/>
      <c r="R1898" s="658"/>
      <c r="S1898" s="658"/>
      <c r="T1898" s="658"/>
      <c r="U1898" s="658"/>
      <c r="V1898" s="658"/>
      <c r="W1898" s="658"/>
      <c r="X1898" s="658"/>
      <c r="Y1898" s="658"/>
      <c r="Z1898" s="659"/>
      <c r="AA1898" s="679">
        <v>0</v>
      </c>
      <c r="AB1898" s="677">
        <v>0</v>
      </c>
      <c r="AC1898" s="677">
        <v>0</v>
      </c>
      <c r="AD1898" s="658">
        <v>0</v>
      </c>
      <c r="AE1898" s="658">
        <v>0</v>
      </c>
      <c r="AF1898" s="658"/>
      <c r="AG1898" s="658"/>
      <c r="AH1898" s="658"/>
      <c r="AI1898" s="658"/>
      <c r="AJ1898" s="658"/>
      <c r="AK1898" s="658"/>
      <c r="AL1898" s="658"/>
      <c r="AM1898" s="658"/>
      <c r="AN1898" s="658">
        <v>0</v>
      </c>
      <c r="AO1898" s="658">
        <v>0</v>
      </c>
      <c r="AP1898" s="658">
        <v>0</v>
      </c>
      <c r="AQ1898" s="658">
        <v>0</v>
      </c>
      <c r="AR1898" s="658">
        <v>0</v>
      </c>
      <c r="AS1898" s="658">
        <v>0</v>
      </c>
      <c r="AT1898" s="658">
        <v>0</v>
      </c>
      <c r="AU1898" s="658">
        <v>0</v>
      </c>
      <c r="AV1898" s="657"/>
      <c r="AW1898" s="658"/>
      <c r="AX1898" s="658"/>
      <c r="AY1898" s="658"/>
      <c r="AZ1898" s="658"/>
      <c r="BA1898" s="658"/>
      <c r="BB1898" s="658"/>
      <c r="BC1898" s="658"/>
      <c r="BD1898" s="658"/>
      <c r="BE1898" s="678">
        <v>0</v>
      </c>
      <c r="BF1898" s="417"/>
      <c r="BG1898" s="408"/>
      <c r="BH1898" s="408"/>
      <c r="BI1898" s="408"/>
      <c r="BJ1898" s="408"/>
      <c r="BK1898" s="408"/>
    </row>
    <row r="1899" spans="1:63" s="390" customFormat="1" ht="12.75">
      <c r="A1899" s="411"/>
      <c r="B1899" s="360" t="s">
        <v>371</v>
      </c>
      <c r="C1899" s="676">
        <v>0</v>
      </c>
      <c r="D1899" s="677">
        <v>0</v>
      </c>
      <c r="E1899" s="677">
        <v>0</v>
      </c>
      <c r="F1899" s="677">
        <v>0</v>
      </c>
      <c r="G1899" s="677">
        <v>4</v>
      </c>
      <c r="H1899" s="677">
        <v>0</v>
      </c>
      <c r="I1899" s="677">
        <v>0</v>
      </c>
      <c r="J1899" s="677">
        <v>0</v>
      </c>
      <c r="K1899" s="677">
        <v>0</v>
      </c>
      <c r="L1899" s="677">
        <v>0</v>
      </c>
      <c r="M1899" s="677">
        <v>4</v>
      </c>
      <c r="N1899" s="678">
        <v>0</v>
      </c>
      <c r="O1899" s="657"/>
      <c r="P1899" s="658"/>
      <c r="Q1899" s="658"/>
      <c r="R1899" s="658"/>
      <c r="S1899" s="658"/>
      <c r="T1899" s="658"/>
      <c r="U1899" s="658"/>
      <c r="V1899" s="658"/>
      <c r="W1899" s="658"/>
      <c r="X1899" s="658"/>
      <c r="Y1899" s="658"/>
      <c r="Z1899" s="659"/>
      <c r="AA1899" s="679">
        <v>17.811795510000003</v>
      </c>
      <c r="AB1899" s="677">
        <v>0</v>
      </c>
      <c r="AC1899" s="677">
        <v>0</v>
      </c>
      <c r="AD1899" s="658">
        <v>0</v>
      </c>
      <c r="AE1899" s="658">
        <v>0</v>
      </c>
      <c r="AF1899" s="658"/>
      <c r="AG1899" s="658"/>
      <c r="AH1899" s="658"/>
      <c r="AI1899" s="658"/>
      <c r="AJ1899" s="658"/>
      <c r="AK1899" s="658"/>
      <c r="AL1899" s="658"/>
      <c r="AM1899" s="658"/>
      <c r="AN1899" s="658">
        <v>4</v>
      </c>
      <c r="AO1899" s="658">
        <v>0</v>
      </c>
      <c r="AP1899" s="658">
        <v>0</v>
      </c>
      <c r="AQ1899" s="658">
        <v>0</v>
      </c>
      <c r="AR1899" s="658">
        <v>0</v>
      </c>
      <c r="AS1899" s="658">
        <v>0</v>
      </c>
      <c r="AT1899" s="658">
        <v>4</v>
      </c>
      <c r="AU1899" s="658">
        <v>0</v>
      </c>
      <c r="AV1899" s="657"/>
      <c r="AW1899" s="658"/>
      <c r="AX1899" s="658"/>
      <c r="AY1899" s="658"/>
      <c r="AZ1899" s="658"/>
      <c r="BA1899" s="658"/>
      <c r="BB1899" s="658">
        <v>17.811795510000003</v>
      </c>
      <c r="BC1899" s="658"/>
      <c r="BD1899" s="658"/>
      <c r="BE1899" s="678">
        <v>17.811795510000003</v>
      </c>
      <c r="BF1899" s="417"/>
      <c r="BG1899" s="408"/>
      <c r="BH1899" s="408"/>
      <c r="BI1899" s="408"/>
      <c r="BJ1899" s="408"/>
      <c r="BK1899" s="408"/>
    </row>
    <row r="1900" spans="1:63" s="390" customFormat="1" ht="12.75">
      <c r="A1900" s="411"/>
      <c r="B1900" s="360" t="s">
        <v>372</v>
      </c>
      <c r="C1900" s="676">
        <v>0</v>
      </c>
      <c r="D1900" s="677">
        <v>0</v>
      </c>
      <c r="E1900" s="677">
        <v>0</v>
      </c>
      <c r="F1900" s="677">
        <v>0</v>
      </c>
      <c r="G1900" s="677">
        <v>0.74</v>
      </c>
      <c r="H1900" s="677">
        <v>0</v>
      </c>
      <c r="I1900" s="677">
        <v>0</v>
      </c>
      <c r="J1900" s="677">
        <v>0</v>
      </c>
      <c r="K1900" s="677">
        <v>0</v>
      </c>
      <c r="L1900" s="677">
        <v>0</v>
      </c>
      <c r="M1900" s="677">
        <v>0.74</v>
      </c>
      <c r="N1900" s="678">
        <v>0</v>
      </c>
      <c r="O1900" s="657"/>
      <c r="P1900" s="658"/>
      <c r="Q1900" s="658"/>
      <c r="R1900" s="658"/>
      <c r="S1900" s="658"/>
      <c r="T1900" s="658"/>
      <c r="U1900" s="658"/>
      <c r="V1900" s="658"/>
      <c r="W1900" s="658"/>
      <c r="X1900" s="658"/>
      <c r="Y1900" s="658"/>
      <c r="Z1900" s="659"/>
      <c r="AA1900" s="679">
        <v>1.23642045</v>
      </c>
      <c r="AB1900" s="677">
        <v>0</v>
      </c>
      <c r="AC1900" s="677">
        <v>0</v>
      </c>
      <c r="AD1900" s="658">
        <v>0</v>
      </c>
      <c r="AE1900" s="658">
        <v>0</v>
      </c>
      <c r="AF1900" s="658"/>
      <c r="AG1900" s="658"/>
      <c r="AH1900" s="658"/>
      <c r="AI1900" s="658"/>
      <c r="AJ1900" s="658"/>
      <c r="AK1900" s="658"/>
      <c r="AL1900" s="658"/>
      <c r="AM1900" s="658"/>
      <c r="AN1900" s="658">
        <v>0.74</v>
      </c>
      <c r="AO1900" s="658">
        <v>0</v>
      </c>
      <c r="AP1900" s="658">
        <v>0</v>
      </c>
      <c r="AQ1900" s="658">
        <v>0</v>
      </c>
      <c r="AR1900" s="658">
        <v>0</v>
      </c>
      <c r="AS1900" s="658">
        <v>0</v>
      </c>
      <c r="AT1900" s="658">
        <v>0.74</v>
      </c>
      <c r="AU1900" s="658">
        <v>0</v>
      </c>
      <c r="AV1900" s="657"/>
      <c r="AW1900" s="658"/>
      <c r="AX1900" s="658"/>
      <c r="AY1900" s="658"/>
      <c r="AZ1900" s="658"/>
      <c r="BA1900" s="658"/>
      <c r="BB1900" s="658">
        <v>1.23642045</v>
      </c>
      <c r="BC1900" s="658"/>
      <c r="BD1900" s="658"/>
      <c r="BE1900" s="678">
        <v>1.23642045</v>
      </c>
      <c r="BF1900" s="417"/>
      <c r="BG1900" s="408"/>
      <c r="BH1900" s="408"/>
      <c r="BI1900" s="408"/>
      <c r="BJ1900" s="408"/>
      <c r="BK1900" s="408"/>
    </row>
    <row r="1901" spans="1:63" s="412" customFormat="1" ht="12.75">
      <c r="A1901" s="411"/>
      <c r="B1901" s="360" t="s">
        <v>373</v>
      </c>
      <c r="C1901" s="676">
        <v>0</v>
      </c>
      <c r="D1901" s="677">
        <v>0</v>
      </c>
      <c r="E1901" s="677">
        <v>0</v>
      </c>
      <c r="F1901" s="677">
        <v>0</v>
      </c>
      <c r="G1901" s="677">
        <v>0</v>
      </c>
      <c r="H1901" s="677">
        <v>6.24</v>
      </c>
      <c r="I1901" s="677">
        <v>0</v>
      </c>
      <c r="J1901" s="677">
        <v>0</v>
      </c>
      <c r="K1901" s="677">
        <v>0</v>
      </c>
      <c r="L1901" s="677">
        <v>0</v>
      </c>
      <c r="M1901" s="677">
        <v>0</v>
      </c>
      <c r="N1901" s="678">
        <v>6.24</v>
      </c>
      <c r="O1901" s="657">
        <v>0</v>
      </c>
      <c r="P1901" s="658">
        <v>0</v>
      </c>
      <c r="Q1901" s="658">
        <v>0</v>
      </c>
      <c r="R1901" s="658">
        <v>0</v>
      </c>
      <c r="S1901" s="658">
        <v>0</v>
      </c>
      <c r="T1901" s="658">
        <v>0</v>
      </c>
      <c r="U1901" s="658">
        <v>0</v>
      </c>
      <c r="V1901" s="658">
        <v>0</v>
      </c>
      <c r="W1901" s="658">
        <v>0</v>
      </c>
      <c r="X1901" s="658">
        <v>0</v>
      </c>
      <c r="Y1901" s="658">
        <v>0</v>
      </c>
      <c r="Z1901" s="659">
        <v>0</v>
      </c>
      <c r="AA1901" s="679">
        <v>33.95577136</v>
      </c>
      <c r="AB1901" s="677">
        <v>0</v>
      </c>
      <c r="AC1901" s="677">
        <v>0</v>
      </c>
      <c r="AD1901" s="658">
        <v>0</v>
      </c>
      <c r="AE1901" s="658">
        <v>0</v>
      </c>
      <c r="AF1901" s="658"/>
      <c r="AG1901" s="658"/>
      <c r="AH1901" s="658"/>
      <c r="AI1901" s="658"/>
      <c r="AJ1901" s="658"/>
      <c r="AK1901" s="658"/>
      <c r="AL1901" s="658"/>
      <c r="AM1901" s="658"/>
      <c r="AN1901" s="658">
        <v>0</v>
      </c>
      <c r="AO1901" s="658">
        <v>6.24</v>
      </c>
      <c r="AP1901" s="658">
        <v>0</v>
      </c>
      <c r="AQ1901" s="658">
        <v>0</v>
      </c>
      <c r="AR1901" s="658">
        <v>0</v>
      </c>
      <c r="AS1901" s="658">
        <v>0</v>
      </c>
      <c r="AT1901" s="658">
        <v>0</v>
      </c>
      <c r="AU1901" s="658">
        <v>6.24</v>
      </c>
      <c r="AV1901" s="657">
        <v>0</v>
      </c>
      <c r="AW1901" s="658">
        <v>0</v>
      </c>
      <c r="AX1901" s="658">
        <v>0</v>
      </c>
      <c r="AY1901" s="658">
        <v>0</v>
      </c>
      <c r="AZ1901" s="658">
        <v>0</v>
      </c>
      <c r="BA1901" s="658">
        <v>0</v>
      </c>
      <c r="BB1901" s="658">
        <v>33.95577136</v>
      </c>
      <c r="BC1901" s="658">
        <v>0</v>
      </c>
      <c r="BD1901" s="658">
        <v>0</v>
      </c>
      <c r="BE1901" s="678">
        <v>33.95577136</v>
      </c>
      <c r="BF1901" s="417"/>
      <c r="BG1901" s="408"/>
      <c r="BH1901" s="408"/>
      <c r="BI1901" s="408"/>
      <c r="BJ1901" s="408"/>
      <c r="BK1901" s="408"/>
    </row>
    <row r="1902" spans="1:63" s="390" customFormat="1" ht="12.75">
      <c r="A1902" s="411"/>
      <c r="B1902" s="360" t="s">
        <v>374</v>
      </c>
      <c r="C1902" s="676">
        <v>0</v>
      </c>
      <c r="D1902" s="677">
        <v>0</v>
      </c>
      <c r="E1902" s="677">
        <v>0</v>
      </c>
      <c r="F1902" s="677">
        <v>0</v>
      </c>
      <c r="G1902" s="677">
        <v>0</v>
      </c>
      <c r="H1902" s="677">
        <v>0</v>
      </c>
      <c r="I1902" s="677">
        <v>0</v>
      </c>
      <c r="J1902" s="677">
        <v>0</v>
      </c>
      <c r="K1902" s="677">
        <v>0</v>
      </c>
      <c r="L1902" s="677">
        <v>0</v>
      </c>
      <c r="M1902" s="677">
        <v>0</v>
      </c>
      <c r="N1902" s="678">
        <v>0</v>
      </c>
      <c r="O1902" s="657"/>
      <c r="P1902" s="658"/>
      <c r="Q1902" s="658"/>
      <c r="R1902" s="658"/>
      <c r="S1902" s="658"/>
      <c r="T1902" s="658"/>
      <c r="U1902" s="658"/>
      <c r="V1902" s="658"/>
      <c r="W1902" s="658"/>
      <c r="X1902" s="658"/>
      <c r="Y1902" s="658"/>
      <c r="Z1902" s="659"/>
      <c r="AA1902" s="679">
        <v>0</v>
      </c>
      <c r="AB1902" s="677">
        <v>0</v>
      </c>
      <c r="AC1902" s="677">
        <v>0</v>
      </c>
      <c r="AD1902" s="658">
        <v>0</v>
      </c>
      <c r="AE1902" s="658">
        <v>0</v>
      </c>
      <c r="AF1902" s="658"/>
      <c r="AG1902" s="658"/>
      <c r="AH1902" s="658"/>
      <c r="AI1902" s="658"/>
      <c r="AJ1902" s="658"/>
      <c r="AK1902" s="658"/>
      <c r="AL1902" s="658"/>
      <c r="AM1902" s="658"/>
      <c r="AN1902" s="658">
        <v>0</v>
      </c>
      <c r="AO1902" s="658">
        <v>0</v>
      </c>
      <c r="AP1902" s="658">
        <v>0</v>
      </c>
      <c r="AQ1902" s="658">
        <v>0</v>
      </c>
      <c r="AR1902" s="658">
        <v>0</v>
      </c>
      <c r="AS1902" s="658">
        <v>0</v>
      </c>
      <c r="AT1902" s="658">
        <v>0</v>
      </c>
      <c r="AU1902" s="658">
        <v>0</v>
      </c>
      <c r="AV1902" s="657"/>
      <c r="AW1902" s="658"/>
      <c r="AX1902" s="658"/>
      <c r="AY1902" s="658"/>
      <c r="AZ1902" s="658"/>
      <c r="BA1902" s="658"/>
      <c r="BB1902" s="658"/>
      <c r="BC1902" s="658"/>
      <c r="BD1902" s="658"/>
      <c r="BE1902" s="678">
        <v>0</v>
      </c>
      <c r="BF1902" s="417"/>
      <c r="BG1902" s="408"/>
      <c r="BH1902" s="408"/>
      <c r="BI1902" s="408"/>
      <c r="BJ1902" s="408"/>
      <c r="BK1902" s="408"/>
    </row>
    <row r="1903" spans="1:63" s="390" customFormat="1" ht="12.75">
      <c r="A1903" s="411"/>
      <c r="B1903" s="360" t="s">
        <v>375</v>
      </c>
      <c r="C1903" s="676">
        <v>0</v>
      </c>
      <c r="D1903" s="677">
        <v>0</v>
      </c>
      <c r="E1903" s="677">
        <v>0</v>
      </c>
      <c r="F1903" s="677">
        <v>0</v>
      </c>
      <c r="G1903" s="677">
        <v>0</v>
      </c>
      <c r="H1903" s="677">
        <v>0</v>
      </c>
      <c r="I1903" s="677">
        <v>0</v>
      </c>
      <c r="J1903" s="677">
        <v>0</v>
      </c>
      <c r="K1903" s="677">
        <v>0</v>
      </c>
      <c r="L1903" s="677">
        <v>0</v>
      </c>
      <c r="M1903" s="677">
        <v>0</v>
      </c>
      <c r="N1903" s="678">
        <v>0</v>
      </c>
      <c r="O1903" s="657"/>
      <c r="P1903" s="658"/>
      <c r="Q1903" s="658"/>
      <c r="R1903" s="658"/>
      <c r="S1903" s="658"/>
      <c r="T1903" s="658"/>
      <c r="U1903" s="658"/>
      <c r="V1903" s="658"/>
      <c r="W1903" s="658"/>
      <c r="X1903" s="658"/>
      <c r="Y1903" s="658"/>
      <c r="Z1903" s="659"/>
      <c r="AA1903" s="679">
        <v>0</v>
      </c>
      <c r="AB1903" s="677">
        <v>0</v>
      </c>
      <c r="AC1903" s="677">
        <v>0</v>
      </c>
      <c r="AD1903" s="658">
        <v>0</v>
      </c>
      <c r="AE1903" s="658">
        <v>0</v>
      </c>
      <c r="AF1903" s="658"/>
      <c r="AG1903" s="658"/>
      <c r="AH1903" s="658"/>
      <c r="AI1903" s="658"/>
      <c r="AJ1903" s="658"/>
      <c r="AK1903" s="658"/>
      <c r="AL1903" s="658"/>
      <c r="AM1903" s="658"/>
      <c r="AN1903" s="658">
        <v>0</v>
      </c>
      <c r="AO1903" s="658">
        <v>0</v>
      </c>
      <c r="AP1903" s="658">
        <v>0</v>
      </c>
      <c r="AQ1903" s="658">
        <v>0</v>
      </c>
      <c r="AR1903" s="658">
        <v>0</v>
      </c>
      <c r="AS1903" s="658">
        <v>0</v>
      </c>
      <c r="AT1903" s="658">
        <v>0</v>
      </c>
      <c r="AU1903" s="658">
        <v>0</v>
      </c>
      <c r="AV1903" s="657"/>
      <c r="AW1903" s="658"/>
      <c r="AX1903" s="658"/>
      <c r="AY1903" s="658"/>
      <c r="AZ1903" s="658"/>
      <c r="BA1903" s="658"/>
      <c r="BB1903" s="658"/>
      <c r="BC1903" s="658"/>
      <c r="BD1903" s="658"/>
      <c r="BE1903" s="678">
        <v>0</v>
      </c>
      <c r="BF1903" s="417"/>
      <c r="BG1903" s="408"/>
      <c r="BH1903" s="408"/>
      <c r="BI1903" s="408"/>
      <c r="BJ1903" s="408"/>
      <c r="BK1903" s="408"/>
    </row>
    <row r="1904" spans="1:63" s="390" customFormat="1" ht="12.75">
      <c r="A1904" s="411"/>
      <c r="B1904" s="360" t="s">
        <v>376</v>
      </c>
      <c r="C1904" s="676">
        <v>0</v>
      </c>
      <c r="D1904" s="677">
        <v>0</v>
      </c>
      <c r="E1904" s="677">
        <v>0</v>
      </c>
      <c r="F1904" s="677">
        <v>0</v>
      </c>
      <c r="G1904" s="677">
        <v>0</v>
      </c>
      <c r="H1904" s="677">
        <v>6.24</v>
      </c>
      <c r="I1904" s="677">
        <v>0</v>
      </c>
      <c r="J1904" s="677">
        <v>0</v>
      </c>
      <c r="K1904" s="677">
        <v>0</v>
      </c>
      <c r="L1904" s="677">
        <v>0</v>
      </c>
      <c r="M1904" s="677">
        <v>0</v>
      </c>
      <c r="N1904" s="678">
        <v>6.24</v>
      </c>
      <c r="O1904" s="657"/>
      <c r="P1904" s="658"/>
      <c r="Q1904" s="658"/>
      <c r="R1904" s="658"/>
      <c r="S1904" s="658"/>
      <c r="T1904" s="658"/>
      <c r="U1904" s="658"/>
      <c r="V1904" s="658"/>
      <c r="W1904" s="658"/>
      <c r="X1904" s="658"/>
      <c r="Y1904" s="658"/>
      <c r="Z1904" s="659"/>
      <c r="AA1904" s="679">
        <v>33.95577136</v>
      </c>
      <c r="AB1904" s="677">
        <v>0</v>
      </c>
      <c r="AC1904" s="677">
        <v>0</v>
      </c>
      <c r="AD1904" s="658">
        <v>0</v>
      </c>
      <c r="AE1904" s="658">
        <v>0</v>
      </c>
      <c r="AF1904" s="658"/>
      <c r="AG1904" s="658"/>
      <c r="AH1904" s="658"/>
      <c r="AI1904" s="658"/>
      <c r="AJ1904" s="658"/>
      <c r="AK1904" s="658"/>
      <c r="AL1904" s="658"/>
      <c r="AM1904" s="658"/>
      <c r="AN1904" s="658">
        <v>0</v>
      </c>
      <c r="AO1904" s="658">
        <v>6.24</v>
      </c>
      <c r="AP1904" s="658">
        <v>0</v>
      </c>
      <c r="AQ1904" s="658">
        <v>0</v>
      </c>
      <c r="AR1904" s="658">
        <v>0</v>
      </c>
      <c r="AS1904" s="658">
        <v>0</v>
      </c>
      <c r="AT1904" s="658">
        <v>0</v>
      </c>
      <c r="AU1904" s="658">
        <v>6.24</v>
      </c>
      <c r="AV1904" s="657"/>
      <c r="AW1904" s="658"/>
      <c r="AX1904" s="658"/>
      <c r="AY1904" s="658"/>
      <c r="AZ1904" s="658"/>
      <c r="BA1904" s="658"/>
      <c r="BB1904" s="658">
        <v>33.95577136</v>
      </c>
      <c r="BC1904" s="658"/>
      <c r="BD1904" s="658"/>
      <c r="BE1904" s="678">
        <v>33.95577136</v>
      </c>
      <c r="BF1904" s="417"/>
      <c r="BG1904" s="408"/>
      <c r="BH1904" s="408"/>
      <c r="BI1904" s="408"/>
      <c r="BJ1904" s="408"/>
      <c r="BK1904" s="408"/>
    </row>
    <row r="1905" spans="1:63" s="390" customFormat="1" ht="12.75">
      <c r="A1905" s="411"/>
      <c r="B1905" s="360" t="s">
        <v>377</v>
      </c>
      <c r="C1905" s="676">
        <v>0</v>
      </c>
      <c r="D1905" s="677">
        <v>0</v>
      </c>
      <c r="E1905" s="677">
        <v>0</v>
      </c>
      <c r="F1905" s="677">
        <v>0</v>
      </c>
      <c r="G1905" s="677">
        <v>0</v>
      </c>
      <c r="H1905" s="677">
        <v>0</v>
      </c>
      <c r="I1905" s="677">
        <v>0</v>
      </c>
      <c r="J1905" s="677">
        <v>0</v>
      </c>
      <c r="K1905" s="677">
        <v>0</v>
      </c>
      <c r="L1905" s="677">
        <v>0</v>
      </c>
      <c r="M1905" s="677">
        <v>0</v>
      </c>
      <c r="N1905" s="678">
        <v>0</v>
      </c>
      <c r="O1905" s="657"/>
      <c r="P1905" s="658"/>
      <c r="Q1905" s="658"/>
      <c r="R1905" s="658"/>
      <c r="S1905" s="658"/>
      <c r="T1905" s="658"/>
      <c r="U1905" s="658"/>
      <c r="V1905" s="658"/>
      <c r="W1905" s="658"/>
      <c r="X1905" s="658"/>
      <c r="Y1905" s="658"/>
      <c r="Z1905" s="659"/>
      <c r="AA1905" s="679">
        <v>0</v>
      </c>
      <c r="AB1905" s="677">
        <v>0</v>
      </c>
      <c r="AC1905" s="677">
        <v>0</v>
      </c>
      <c r="AD1905" s="658">
        <v>0</v>
      </c>
      <c r="AE1905" s="658">
        <v>0</v>
      </c>
      <c r="AF1905" s="658"/>
      <c r="AG1905" s="658"/>
      <c r="AH1905" s="658"/>
      <c r="AI1905" s="658"/>
      <c r="AJ1905" s="658"/>
      <c r="AK1905" s="658"/>
      <c r="AL1905" s="658"/>
      <c r="AM1905" s="658"/>
      <c r="AN1905" s="658">
        <v>0</v>
      </c>
      <c r="AO1905" s="658">
        <v>0</v>
      </c>
      <c r="AP1905" s="658">
        <v>0</v>
      </c>
      <c r="AQ1905" s="658">
        <v>0</v>
      </c>
      <c r="AR1905" s="658">
        <v>0</v>
      </c>
      <c r="AS1905" s="658">
        <v>0</v>
      </c>
      <c r="AT1905" s="658">
        <v>0</v>
      </c>
      <c r="AU1905" s="658">
        <v>0</v>
      </c>
      <c r="AV1905" s="657"/>
      <c r="AW1905" s="658"/>
      <c r="AX1905" s="658"/>
      <c r="AY1905" s="658"/>
      <c r="AZ1905" s="658"/>
      <c r="BA1905" s="658"/>
      <c r="BB1905" s="658"/>
      <c r="BC1905" s="658"/>
      <c r="BD1905" s="658"/>
      <c r="BE1905" s="678">
        <v>0</v>
      </c>
      <c r="BF1905" s="417"/>
      <c r="BG1905" s="408"/>
      <c r="BH1905" s="408"/>
      <c r="BI1905" s="408"/>
      <c r="BJ1905" s="408"/>
      <c r="BK1905" s="408"/>
    </row>
    <row r="1906" spans="1:63" s="390" customFormat="1" ht="12.75">
      <c r="A1906" s="411"/>
      <c r="B1906" s="360" t="s">
        <v>67</v>
      </c>
      <c r="C1906" s="676">
        <v>0</v>
      </c>
      <c r="D1906" s="677">
        <v>0</v>
      </c>
      <c r="E1906" s="677">
        <v>0</v>
      </c>
      <c r="F1906" s="677">
        <v>0</v>
      </c>
      <c r="G1906" s="677">
        <v>0</v>
      </c>
      <c r="H1906" s="677">
        <v>0</v>
      </c>
      <c r="I1906" s="677">
        <v>0</v>
      </c>
      <c r="J1906" s="677">
        <v>0</v>
      </c>
      <c r="K1906" s="677">
        <v>0</v>
      </c>
      <c r="L1906" s="677">
        <v>0</v>
      </c>
      <c r="M1906" s="677">
        <v>0</v>
      </c>
      <c r="N1906" s="678">
        <v>0</v>
      </c>
      <c r="O1906" s="657"/>
      <c r="P1906" s="658"/>
      <c r="Q1906" s="658"/>
      <c r="R1906" s="658"/>
      <c r="S1906" s="658"/>
      <c r="T1906" s="658"/>
      <c r="U1906" s="658"/>
      <c r="V1906" s="658"/>
      <c r="W1906" s="658"/>
      <c r="X1906" s="658"/>
      <c r="Y1906" s="658"/>
      <c r="Z1906" s="659"/>
      <c r="AA1906" s="679">
        <v>0</v>
      </c>
      <c r="AB1906" s="677">
        <v>0</v>
      </c>
      <c r="AC1906" s="677">
        <v>0</v>
      </c>
      <c r="AD1906" s="658">
        <v>0</v>
      </c>
      <c r="AE1906" s="658">
        <v>0</v>
      </c>
      <c r="AF1906" s="658"/>
      <c r="AG1906" s="658"/>
      <c r="AH1906" s="658"/>
      <c r="AI1906" s="658"/>
      <c r="AJ1906" s="658"/>
      <c r="AK1906" s="658"/>
      <c r="AL1906" s="658"/>
      <c r="AM1906" s="658"/>
      <c r="AN1906" s="658">
        <v>0</v>
      </c>
      <c r="AO1906" s="658">
        <v>0</v>
      </c>
      <c r="AP1906" s="658">
        <v>0</v>
      </c>
      <c r="AQ1906" s="658">
        <v>0</v>
      </c>
      <c r="AR1906" s="658">
        <v>0</v>
      </c>
      <c r="AS1906" s="658">
        <v>0</v>
      </c>
      <c r="AT1906" s="658">
        <v>0</v>
      </c>
      <c r="AU1906" s="658">
        <v>0</v>
      </c>
      <c r="AV1906" s="657"/>
      <c r="AW1906" s="658"/>
      <c r="AX1906" s="658"/>
      <c r="AY1906" s="658"/>
      <c r="AZ1906" s="658"/>
      <c r="BA1906" s="658"/>
      <c r="BB1906" s="658"/>
      <c r="BC1906" s="658"/>
      <c r="BD1906" s="658"/>
      <c r="BE1906" s="678">
        <v>0</v>
      </c>
      <c r="BF1906" s="417"/>
      <c r="BG1906" s="408"/>
      <c r="BH1906" s="408"/>
      <c r="BI1906" s="408"/>
      <c r="BJ1906" s="408"/>
      <c r="BK1906" s="408"/>
    </row>
    <row r="1907" spans="1:63" s="416" customFormat="1" ht="38.25">
      <c r="A1907" s="411">
        <v>80</v>
      </c>
      <c r="B1907" s="413" t="s">
        <v>162</v>
      </c>
      <c r="C1907" s="657">
        <v>0.59</v>
      </c>
      <c r="D1907" s="658">
        <v>0</v>
      </c>
      <c r="E1907" s="658">
        <v>10.77</v>
      </c>
      <c r="F1907" s="658">
        <v>4.03</v>
      </c>
      <c r="G1907" s="658">
        <v>6.4</v>
      </c>
      <c r="H1907" s="658">
        <v>4.51</v>
      </c>
      <c r="I1907" s="658">
        <v>0</v>
      </c>
      <c r="J1907" s="658">
        <v>0</v>
      </c>
      <c r="K1907" s="658">
        <v>0</v>
      </c>
      <c r="L1907" s="658">
        <v>0</v>
      </c>
      <c r="M1907" s="658">
        <v>17.760000000000002</v>
      </c>
      <c r="N1907" s="659">
        <v>8.5399999999999991</v>
      </c>
      <c r="O1907" s="689">
        <v>0</v>
      </c>
      <c r="P1907" s="690">
        <v>0</v>
      </c>
      <c r="Q1907" s="690">
        <v>0</v>
      </c>
      <c r="R1907" s="690">
        <v>0</v>
      </c>
      <c r="S1907" s="690">
        <v>0</v>
      </c>
      <c r="T1907" s="690">
        <v>0</v>
      </c>
      <c r="U1907" s="690">
        <v>0</v>
      </c>
      <c r="V1907" s="690">
        <v>0</v>
      </c>
      <c r="W1907" s="690">
        <v>0</v>
      </c>
      <c r="X1907" s="690">
        <v>0</v>
      </c>
      <c r="Y1907" s="690">
        <v>0</v>
      </c>
      <c r="Z1907" s="691">
        <v>0</v>
      </c>
      <c r="AA1907" s="674">
        <v>102.79345542999999</v>
      </c>
      <c r="AB1907" s="677">
        <v>0.59</v>
      </c>
      <c r="AC1907" s="677">
        <v>0</v>
      </c>
      <c r="AD1907" s="690">
        <v>10.77</v>
      </c>
      <c r="AE1907" s="690">
        <v>4.03</v>
      </c>
      <c r="AF1907" s="690"/>
      <c r="AG1907" s="690"/>
      <c r="AH1907" s="690"/>
      <c r="AI1907" s="690"/>
      <c r="AJ1907" s="690">
        <v>1.5</v>
      </c>
      <c r="AK1907" s="690">
        <v>0</v>
      </c>
      <c r="AL1907" s="690">
        <v>9.27</v>
      </c>
      <c r="AM1907" s="690">
        <v>4.03</v>
      </c>
      <c r="AN1907" s="690">
        <v>6.4</v>
      </c>
      <c r="AO1907" s="690">
        <v>4.51</v>
      </c>
      <c r="AP1907" s="690">
        <v>0</v>
      </c>
      <c r="AQ1907" s="690">
        <v>0</v>
      </c>
      <c r="AR1907" s="690">
        <v>0</v>
      </c>
      <c r="AS1907" s="690">
        <v>0</v>
      </c>
      <c r="AT1907" s="690">
        <v>17.760000000000002</v>
      </c>
      <c r="AU1907" s="690">
        <v>8.5399999999999991</v>
      </c>
      <c r="AV1907" s="657">
        <v>1.0092266299999999</v>
      </c>
      <c r="AW1907" s="658">
        <v>53.637657849999997</v>
      </c>
      <c r="AX1907" s="658">
        <v>0</v>
      </c>
      <c r="AY1907" s="658">
        <v>0</v>
      </c>
      <c r="AZ1907" s="658">
        <v>2.6147353199999999</v>
      </c>
      <c r="BA1907" s="658">
        <v>51.022922530000002</v>
      </c>
      <c r="BB1907" s="658">
        <v>48.146570949999997</v>
      </c>
      <c r="BC1907" s="658">
        <v>0</v>
      </c>
      <c r="BD1907" s="658">
        <v>0</v>
      </c>
      <c r="BE1907" s="673">
        <v>102.79345542999999</v>
      </c>
      <c r="BF1907" s="417"/>
    </row>
    <row r="1908" spans="1:63" s="390" customFormat="1" ht="12.75">
      <c r="A1908" s="411"/>
      <c r="B1908" s="360" t="s">
        <v>361</v>
      </c>
      <c r="C1908" s="676">
        <v>0.59</v>
      </c>
      <c r="D1908" s="677">
        <v>0</v>
      </c>
      <c r="E1908" s="677">
        <v>10.77</v>
      </c>
      <c r="F1908" s="677">
        <v>4.03</v>
      </c>
      <c r="G1908" s="677">
        <v>6.4</v>
      </c>
      <c r="H1908" s="677">
        <v>4.51</v>
      </c>
      <c r="I1908" s="677">
        <v>0</v>
      </c>
      <c r="J1908" s="677">
        <v>0</v>
      </c>
      <c r="K1908" s="677">
        <v>0</v>
      </c>
      <c r="L1908" s="677">
        <v>0</v>
      </c>
      <c r="M1908" s="677">
        <v>17.760000000000002</v>
      </c>
      <c r="N1908" s="678">
        <v>8.5399999999999991</v>
      </c>
      <c r="O1908" s="657">
        <v>0</v>
      </c>
      <c r="P1908" s="658">
        <v>0</v>
      </c>
      <c r="Q1908" s="658">
        <v>0</v>
      </c>
      <c r="R1908" s="658">
        <v>0</v>
      </c>
      <c r="S1908" s="658">
        <v>0</v>
      </c>
      <c r="T1908" s="658">
        <v>0</v>
      </c>
      <c r="U1908" s="658">
        <v>0</v>
      </c>
      <c r="V1908" s="658">
        <v>0</v>
      </c>
      <c r="W1908" s="658">
        <v>0</v>
      </c>
      <c r="X1908" s="658">
        <v>0</v>
      </c>
      <c r="Y1908" s="658">
        <v>0</v>
      </c>
      <c r="Z1908" s="659">
        <v>0</v>
      </c>
      <c r="AA1908" s="679">
        <v>102.79345542999999</v>
      </c>
      <c r="AB1908" s="677">
        <v>0.59</v>
      </c>
      <c r="AC1908" s="677">
        <v>0</v>
      </c>
      <c r="AD1908" s="658">
        <v>10.77</v>
      </c>
      <c r="AE1908" s="658">
        <v>4.03</v>
      </c>
      <c r="AF1908" s="658"/>
      <c r="AG1908" s="658"/>
      <c r="AH1908" s="658"/>
      <c r="AI1908" s="658"/>
      <c r="AJ1908" s="658">
        <v>1.5</v>
      </c>
      <c r="AK1908" s="658">
        <v>0</v>
      </c>
      <c r="AL1908" s="658">
        <v>9.27</v>
      </c>
      <c r="AM1908" s="658">
        <v>4.03</v>
      </c>
      <c r="AN1908" s="658">
        <v>6.4</v>
      </c>
      <c r="AO1908" s="658">
        <v>4.51</v>
      </c>
      <c r="AP1908" s="658">
        <v>0</v>
      </c>
      <c r="AQ1908" s="658">
        <v>0</v>
      </c>
      <c r="AR1908" s="658">
        <v>0</v>
      </c>
      <c r="AS1908" s="658">
        <v>0</v>
      </c>
      <c r="AT1908" s="658">
        <v>17.760000000000002</v>
      </c>
      <c r="AU1908" s="658">
        <v>8.5399999999999991</v>
      </c>
      <c r="AV1908" s="676">
        <v>1.0092266299999999</v>
      </c>
      <c r="AW1908" s="677">
        <v>53.637657849999997</v>
      </c>
      <c r="AX1908" s="677">
        <v>0</v>
      </c>
      <c r="AY1908" s="677">
        <v>0</v>
      </c>
      <c r="AZ1908" s="677">
        <v>2.6147353199999999</v>
      </c>
      <c r="BA1908" s="677">
        <v>51.022922530000002</v>
      </c>
      <c r="BB1908" s="677">
        <v>48.146570949999997</v>
      </c>
      <c r="BC1908" s="677">
        <v>0</v>
      </c>
      <c r="BD1908" s="677">
        <v>0</v>
      </c>
      <c r="BE1908" s="678">
        <v>102.79345542999999</v>
      </c>
      <c r="BF1908" s="417"/>
      <c r="BG1908" s="408"/>
      <c r="BH1908" s="408"/>
      <c r="BI1908" s="408"/>
      <c r="BJ1908" s="408"/>
      <c r="BK1908" s="408"/>
    </row>
    <row r="1909" spans="1:63" s="390" customFormat="1" ht="12.75">
      <c r="A1909" s="411"/>
      <c r="B1909" s="360" t="s">
        <v>362</v>
      </c>
      <c r="C1909" s="676">
        <v>0.59</v>
      </c>
      <c r="D1909" s="677">
        <v>0</v>
      </c>
      <c r="E1909" s="677">
        <v>10.77</v>
      </c>
      <c r="F1909" s="677">
        <v>0</v>
      </c>
      <c r="G1909" s="677">
        <v>6.4</v>
      </c>
      <c r="H1909" s="677">
        <v>0</v>
      </c>
      <c r="I1909" s="677">
        <v>0</v>
      </c>
      <c r="J1909" s="677">
        <v>0</v>
      </c>
      <c r="K1909" s="677">
        <v>0</v>
      </c>
      <c r="L1909" s="677">
        <v>0</v>
      </c>
      <c r="M1909" s="677">
        <v>17.760000000000002</v>
      </c>
      <c r="N1909" s="678">
        <v>0</v>
      </c>
      <c r="O1909" s="657">
        <v>0</v>
      </c>
      <c r="P1909" s="658">
        <v>0</v>
      </c>
      <c r="Q1909" s="658">
        <v>0</v>
      </c>
      <c r="R1909" s="658">
        <v>0</v>
      </c>
      <c r="S1909" s="658">
        <v>0</v>
      </c>
      <c r="T1909" s="658">
        <v>0</v>
      </c>
      <c r="U1909" s="658">
        <v>0</v>
      </c>
      <c r="V1909" s="658">
        <v>0</v>
      </c>
      <c r="W1909" s="658">
        <v>0</v>
      </c>
      <c r="X1909" s="658">
        <v>0</v>
      </c>
      <c r="Y1909" s="658">
        <v>0</v>
      </c>
      <c r="Z1909" s="659">
        <v>0</v>
      </c>
      <c r="AA1909" s="679">
        <v>30.416555129999999</v>
      </c>
      <c r="AB1909" s="677">
        <v>0.59</v>
      </c>
      <c r="AC1909" s="677">
        <v>0</v>
      </c>
      <c r="AD1909" s="658">
        <v>10.77</v>
      </c>
      <c r="AE1909" s="658">
        <v>0</v>
      </c>
      <c r="AF1909" s="658"/>
      <c r="AG1909" s="658"/>
      <c r="AH1909" s="658"/>
      <c r="AI1909" s="658"/>
      <c r="AJ1909" s="658">
        <v>1.5</v>
      </c>
      <c r="AK1909" s="658">
        <v>0</v>
      </c>
      <c r="AL1909" s="658">
        <v>9.27</v>
      </c>
      <c r="AM1909" s="658">
        <v>0</v>
      </c>
      <c r="AN1909" s="658">
        <v>6.4</v>
      </c>
      <c r="AO1909" s="658">
        <v>0</v>
      </c>
      <c r="AP1909" s="658">
        <v>0</v>
      </c>
      <c r="AQ1909" s="658">
        <v>0</v>
      </c>
      <c r="AR1909" s="658">
        <v>0</v>
      </c>
      <c r="AS1909" s="658">
        <v>0</v>
      </c>
      <c r="AT1909" s="658">
        <v>17.760000000000002</v>
      </c>
      <c r="AU1909" s="658">
        <v>0</v>
      </c>
      <c r="AV1909" s="676">
        <v>1.0092266299999999</v>
      </c>
      <c r="AW1909" s="677">
        <v>17.228905409999999</v>
      </c>
      <c r="AX1909" s="677">
        <v>0</v>
      </c>
      <c r="AY1909" s="677">
        <v>0</v>
      </c>
      <c r="AZ1909" s="677">
        <v>2.6147353199999999</v>
      </c>
      <c r="BA1909" s="677">
        <v>14.61417009</v>
      </c>
      <c r="BB1909" s="677">
        <v>12.178423089999999</v>
      </c>
      <c r="BC1909" s="677">
        <v>0</v>
      </c>
      <c r="BD1909" s="677">
        <v>0</v>
      </c>
      <c r="BE1909" s="678">
        <v>30.416555129999999</v>
      </c>
      <c r="BF1909" s="417"/>
      <c r="BG1909" s="408"/>
      <c r="BH1909" s="408"/>
      <c r="BI1909" s="408"/>
      <c r="BJ1909" s="408"/>
      <c r="BK1909" s="408"/>
    </row>
    <row r="1910" spans="1:63" s="412" customFormat="1" ht="12.75">
      <c r="A1910" s="411"/>
      <c r="B1910" s="360" t="s">
        <v>363</v>
      </c>
      <c r="C1910" s="676">
        <v>0.59</v>
      </c>
      <c r="D1910" s="677">
        <v>0</v>
      </c>
      <c r="E1910" s="677">
        <v>9.49</v>
      </c>
      <c r="F1910" s="677">
        <v>0</v>
      </c>
      <c r="G1910" s="677">
        <v>1.94</v>
      </c>
      <c r="H1910" s="677">
        <v>0</v>
      </c>
      <c r="I1910" s="677">
        <v>0</v>
      </c>
      <c r="J1910" s="677">
        <v>0</v>
      </c>
      <c r="K1910" s="677">
        <v>0</v>
      </c>
      <c r="L1910" s="677">
        <v>0</v>
      </c>
      <c r="M1910" s="677">
        <v>12.020000000000001</v>
      </c>
      <c r="N1910" s="678">
        <v>0</v>
      </c>
      <c r="O1910" s="657">
        <v>0</v>
      </c>
      <c r="P1910" s="658">
        <v>0</v>
      </c>
      <c r="Q1910" s="658">
        <v>0</v>
      </c>
      <c r="R1910" s="658">
        <v>0</v>
      </c>
      <c r="S1910" s="658">
        <v>0</v>
      </c>
      <c r="T1910" s="658">
        <v>0</v>
      </c>
      <c r="U1910" s="658">
        <v>0</v>
      </c>
      <c r="V1910" s="658">
        <v>0</v>
      </c>
      <c r="W1910" s="658">
        <v>0</v>
      </c>
      <c r="X1910" s="658">
        <v>0</v>
      </c>
      <c r="Y1910" s="658">
        <v>0</v>
      </c>
      <c r="Z1910" s="659">
        <v>0</v>
      </c>
      <c r="AA1910" s="679">
        <v>18.852878399999998</v>
      </c>
      <c r="AB1910" s="677">
        <v>0.59</v>
      </c>
      <c r="AC1910" s="677">
        <v>0</v>
      </c>
      <c r="AD1910" s="658">
        <v>9.4899999999999984</v>
      </c>
      <c r="AE1910" s="658">
        <v>0</v>
      </c>
      <c r="AF1910" s="658"/>
      <c r="AG1910" s="658"/>
      <c r="AH1910" s="658"/>
      <c r="AI1910" s="658"/>
      <c r="AJ1910" s="658">
        <v>0.96</v>
      </c>
      <c r="AK1910" s="658">
        <v>0</v>
      </c>
      <c r="AL1910" s="658">
        <v>8.5299999999999994</v>
      </c>
      <c r="AM1910" s="658">
        <v>0</v>
      </c>
      <c r="AN1910" s="658">
        <v>1.94</v>
      </c>
      <c r="AO1910" s="658">
        <v>0</v>
      </c>
      <c r="AP1910" s="658">
        <v>0</v>
      </c>
      <c r="AQ1910" s="658">
        <v>0</v>
      </c>
      <c r="AR1910" s="658">
        <v>0</v>
      </c>
      <c r="AS1910" s="658">
        <v>0</v>
      </c>
      <c r="AT1910" s="658">
        <v>12.020000000000001</v>
      </c>
      <c r="AU1910" s="658">
        <v>0</v>
      </c>
      <c r="AV1910" s="676">
        <v>1.0092266299999999</v>
      </c>
      <c r="AW1910" s="677">
        <v>14.6342704</v>
      </c>
      <c r="AX1910" s="677">
        <v>0</v>
      </c>
      <c r="AY1910" s="677">
        <v>0</v>
      </c>
      <c r="AZ1910" s="677">
        <v>1.5635047099999999</v>
      </c>
      <c r="BA1910" s="677">
        <v>13.07076569</v>
      </c>
      <c r="BB1910" s="677">
        <v>3.20938137</v>
      </c>
      <c r="BC1910" s="677">
        <v>0</v>
      </c>
      <c r="BD1910" s="677">
        <v>0</v>
      </c>
      <c r="BE1910" s="678">
        <v>18.852878399999998</v>
      </c>
      <c r="BF1910" s="417"/>
      <c r="BG1910" s="408"/>
      <c r="BH1910" s="408"/>
      <c r="BI1910" s="408"/>
      <c r="BJ1910" s="408"/>
      <c r="BK1910" s="408"/>
    </row>
    <row r="1911" spans="1:63" s="390" customFormat="1" ht="12.75">
      <c r="A1911" s="411"/>
      <c r="B1911" s="360" t="s">
        <v>364</v>
      </c>
      <c r="C1911" s="676">
        <v>0</v>
      </c>
      <c r="D1911" s="677">
        <v>0</v>
      </c>
      <c r="E1911" s="677">
        <v>0</v>
      </c>
      <c r="F1911" s="677">
        <v>0</v>
      </c>
      <c r="G1911" s="677">
        <v>0</v>
      </c>
      <c r="H1911" s="677">
        <v>0</v>
      </c>
      <c r="I1911" s="677">
        <v>0</v>
      </c>
      <c r="J1911" s="677">
        <v>0</v>
      </c>
      <c r="K1911" s="677">
        <v>0</v>
      </c>
      <c r="L1911" s="677">
        <v>0</v>
      </c>
      <c r="M1911" s="677">
        <v>0</v>
      </c>
      <c r="N1911" s="678">
        <v>0</v>
      </c>
      <c r="O1911" s="657"/>
      <c r="P1911" s="658"/>
      <c r="Q1911" s="658"/>
      <c r="R1911" s="658"/>
      <c r="S1911" s="658"/>
      <c r="T1911" s="658"/>
      <c r="U1911" s="658"/>
      <c r="V1911" s="658"/>
      <c r="W1911" s="658"/>
      <c r="X1911" s="658"/>
      <c r="Y1911" s="658"/>
      <c r="Z1911" s="659"/>
      <c r="AA1911" s="679">
        <v>0</v>
      </c>
      <c r="AB1911" s="677">
        <v>0</v>
      </c>
      <c r="AC1911" s="677">
        <v>0</v>
      </c>
      <c r="AD1911" s="658">
        <v>0</v>
      </c>
      <c r="AE1911" s="658">
        <v>0</v>
      </c>
      <c r="AF1911" s="658"/>
      <c r="AG1911" s="658"/>
      <c r="AH1911" s="658"/>
      <c r="AI1911" s="658"/>
      <c r="AJ1911" s="658">
        <v>0</v>
      </c>
      <c r="AK1911" s="658">
        <v>0</v>
      </c>
      <c r="AL1911" s="658">
        <v>0</v>
      </c>
      <c r="AM1911" s="658">
        <v>0</v>
      </c>
      <c r="AN1911" s="658">
        <v>0</v>
      </c>
      <c r="AO1911" s="658">
        <v>0</v>
      </c>
      <c r="AP1911" s="658">
        <v>0</v>
      </c>
      <c r="AQ1911" s="658">
        <v>0</v>
      </c>
      <c r="AR1911" s="658">
        <v>0</v>
      </c>
      <c r="AS1911" s="658">
        <v>0</v>
      </c>
      <c r="AT1911" s="658">
        <v>0</v>
      </c>
      <c r="AU1911" s="658">
        <v>0</v>
      </c>
      <c r="AV1911" s="676"/>
      <c r="AW1911" s="677">
        <v>0</v>
      </c>
      <c r="AX1911" s="677"/>
      <c r="AY1911" s="677"/>
      <c r="AZ1911" s="677"/>
      <c r="BA1911" s="677"/>
      <c r="BB1911" s="677"/>
      <c r="BC1911" s="677"/>
      <c r="BD1911" s="677"/>
      <c r="BE1911" s="678">
        <v>0</v>
      </c>
      <c r="BF1911" s="417"/>
      <c r="BG1911" s="408"/>
      <c r="BH1911" s="408"/>
      <c r="BI1911" s="408"/>
      <c r="BJ1911" s="408"/>
      <c r="BK1911" s="408"/>
    </row>
    <row r="1912" spans="1:63" s="390" customFormat="1" ht="12.75">
      <c r="A1912" s="411"/>
      <c r="B1912" s="360" t="s">
        <v>365</v>
      </c>
      <c r="C1912" s="676">
        <v>0</v>
      </c>
      <c r="D1912" s="677">
        <v>0</v>
      </c>
      <c r="E1912" s="677">
        <v>0</v>
      </c>
      <c r="F1912" s="677">
        <v>0</v>
      </c>
      <c r="G1912" s="677">
        <v>0</v>
      </c>
      <c r="H1912" s="677">
        <v>0</v>
      </c>
      <c r="I1912" s="677">
        <v>0</v>
      </c>
      <c r="J1912" s="677">
        <v>0</v>
      </c>
      <c r="K1912" s="677">
        <v>0</v>
      </c>
      <c r="L1912" s="677">
        <v>0</v>
      </c>
      <c r="M1912" s="677">
        <v>0</v>
      </c>
      <c r="N1912" s="678">
        <v>0</v>
      </c>
      <c r="O1912" s="657"/>
      <c r="P1912" s="658"/>
      <c r="Q1912" s="658"/>
      <c r="R1912" s="658"/>
      <c r="S1912" s="658"/>
      <c r="T1912" s="658"/>
      <c r="U1912" s="658"/>
      <c r="V1912" s="658"/>
      <c r="W1912" s="658"/>
      <c r="X1912" s="658"/>
      <c r="Y1912" s="658"/>
      <c r="Z1912" s="659"/>
      <c r="AA1912" s="679">
        <v>0</v>
      </c>
      <c r="AB1912" s="677">
        <v>0</v>
      </c>
      <c r="AC1912" s="677">
        <v>0</v>
      </c>
      <c r="AD1912" s="658">
        <v>0</v>
      </c>
      <c r="AE1912" s="658">
        <v>0</v>
      </c>
      <c r="AF1912" s="658"/>
      <c r="AG1912" s="658"/>
      <c r="AH1912" s="658"/>
      <c r="AI1912" s="658"/>
      <c r="AJ1912" s="658">
        <v>0</v>
      </c>
      <c r="AK1912" s="658">
        <v>0</v>
      </c>
      <c r="AL1912" s="658">
        <v>0</v>
      </c>
      <c r="AM1912" s="658">
        <v>0</v>
      </c>
      <c r="AN1912" s="658">
        <v>0</v>
      </c>
      <c r="AO1912" s="658">
        <v>0</v>
      </c>
      <c r="AP1912" s="658">
        <v>0</v>
      </c>
      <c r="AQ1912" s="658">
        <v>0</v>
      </c>
      <c r="AR1912" s="658">
        <v>0</v>
      </c>
      <c r="AS1912" s="658">
        <v>0</v>
      </c>
      <c r="AT1912" s="658">
        <v>0</v>
      </c>
      <c r="AU1912" s="658">
        <v>0</v>
      </c>
      <c r="AV1912" s="676"/>
      <c r="AW1912" s="677">
        <v>0</v>
      </c>
      <c r="AX1912" s="677"/>
      <c r="AY1912" s="677"/>
      <c r="AZ1912" s="677"/>
      <c r="BA1912" s="677"/>
      <c r="BB1912" s="677"/>
      <c r="BC1912" s="677"/>
      <c r="BD1912" s="677"/>
      <c r="BE1912" s="678">
        <v>0</v>
      </c>
      <c r="BF1912" s="417"/>
      <c r="BG1912" s="408"/>
      <c r="BH1912" s="408"/>
      <c r="BI1912" s="408"/>
      <c r="BJ1912" s="408"/>
      <c r="BK1912" s="408"/>
    </row>
    <row r="1913" spans="1:63" s="390" customFormat="1" ht="12.75">
      <c r="A1913" s="411"/>
      <c r="B1913" s="360" t="s">
        <v>366</v>
      </c>
      <c r="C1913" s="676">
        <v>0.5</v>
      </c>
      <c r="D1913" s="677">
        <v>0</v>
      </c>
      <c r="E1913" s="677">
        <v>0.61</v>
      </c>
      <c r="F1913" s="677">
        <v>0</v>
      </c>
      <c r="G1913" s="677">
        <v>0.3</v>
      </c>
      <c r="H1913" s="677">
        <v>0</v>
      </c>
      <c r="I1913" s="677">
        <v>0</v>
      </c>
      <c r="J1913" s="677">
        <v>0</v>
      </c>
      <c r="K1913" s="677">
        <v>0</v>
      </c>
      <c r="L1913" s="677">
        <v>0</v>
      </c>
      <c r="M1913" s="677">
        <v>1.41</v>
      </c>
      <c r="N1913" s="678">
        <v>0</v>
      </c>
      <c r="O1913" s="657"/>
      <c r="P1913" s="658"/>
      <c r="Q1913" s="658"/>
      <c r="R1913" s="658"/>
      <c r="S1913" s="658"/>
      <c r="T1913" s="658"/>
      <c r="U1913" s="658"/>
      <c r="V1913" s="658"/>
      <c r="W1913" s="658"/>
      <c r="X1913" s="658"/>
      <c r="Y1913" s="658"/>
      <c r="Z1913" s="659"/>
      <c r="AA1913" s="679">
        <v>3.2053050999999999</v>
      </c>
      <c r="AB1913" s="677">
        <v>0.5</v>
      </c>
      <c r="AC1913" s="677">
        <v>0</v>
      </c>
      <c r="AD1913" s="658">
        <v>0.85</v>
      </c>
      <c r="AE1913" s="658">
        <v>0</v>
      </c>
      <c r="AF1913" s="658"/>
      <c r="AG1913" s="658"/>
      <c r="AH1913" s="658"/>
      <c r="AI1913" s="658"/>
      <c r="AJ1913" s="658"/>
      <c r="AK1913" s="658">
        <v>0</v>
      </c>
      <c r="AL1913" s="658">
        <v>0.85</v>
      </c>
      <c r="AM1913" s="658">
        <v>0</v>
      </c>
      <c r="AN1913" s="658">
        <v>0.3</v>
      </c>
      <c r="AO1913" s="658">
        <v>0</v>
      </c>
      <c r="AP1913" s="658">
        <v>0</v>
      </c>
      <c r="AQ1913" s="658">
        <v>0</v>
      </c>
      <c r="AR1913" s="658">
        <v>0</v>
      </c>
      <c r="AS1913" s="658">
        <v>0</v>
      </c>
      <c r="AT1913" s="658">
        <v>1.41</v>
      </c>
      <c r="AU1913" s="658">
        <v>0</v>
      </c>
      <c r="AV1913" s="676">
        <v>0.75998770999999998</v>
      </c>
      <c r="AW1913" s="677">
        <v>1.8342881900000001</v>
      </c>
      <c r="AX1913" s="677"/>
      <c r="AY1913" s="677"/>
      <c r="AZ1913" s="677"/>
      <c r="BA1913" s="677">
        <v>1.8342881900000001</v>
      </c>
      <c r="BB1913" s="677">
        <v>0.61102919999999994</v>
      </c>
      <c r="BC1913" s="677"/>
      <c r="BD1913" s="677"/>
      <c r="BE1913" s="678">
        <v>3.2053050999999999</v>
      </c>
      <c r="BF1913" s="417"/>
      <c r="BG1913" s="408"/>
      <c r="BH1913" s="408"/>
      <c r="BI1913" s="408"/>
      <c r="BJ1913" s="408"/>
      <c r="BK1913" s="408"/>
    </row>
    <row r="1914" spans="1:63" s="390" customFormat="1" ht="12.75">
      <c r="A1914" s="411"/>
      <c r="B1914" s="360" t="s">
        <v>367</v>
      </c>
      <c r="C1914" s="676">
        <v>0.09</v>
      </c>
      <c r="D1914" s="677">
        <v>0</v>
      </c>
      <c r="E1914" s="677">
        <v>8.8800000000000008</v>
      </c>
      <c r="F1914" s="677">
        <v>0</v>
      </c>
      <c r="G1914" s="677">
        <v>1.64</v>
      </c>
      <c r="H1914" s="677">
        <v>0</v>
      </c>
      <c r="I1914" s="677">
        <v>0</v>
      </c>
      <c r="J1914" s="677">
        <v>0</v>
      </c>
      <c r="K1914" s="677">
        <v>0</v>
      </c>
      <c r="L1914" s="677">
        <v>0</v>
      </c>
      <c r="M1914" s="677">
        <v>10.610000000000001</v>
      </c>
      <c r="N1914" s="678">
        <v>0</v>
      </c>
      <c r="O1914" s="657"/>
      <c r="P1914" s="658"/>
      <c r="Q1914" s="658"/>
      <c r="R1914" s="658"/>
      <c r="S1914" s="658"/>
      <c r="T1914" s="658"/>
      <c r="U1914" s="658"/>
      <c r="V1914" s="658"/>
      <c r="W1914" s="658"/>
      <c r="X1914" s="658"/>
      <c r="Y1914" s="658"/>
      <c r="Z1914" s="659"/>
      <c r="AA1914" s="679">
        <v>15.647573299999999</v>
      </c>
      <c r="AB1914" s="677">
        <v>0.09</v>
      </c>
      <c r="AC1914" s="677">
        <v>0</v>
      </c>
      <c r="AD1914" s="658">
        <v>8.64</v>
      </c>
      <c r="AE1914" s="658">
        <v>0</v>
      </c>
      <c r="AF1914" s="658"/>
      <c r="AG1914" s="658"/>
      <c r="AH1914" s="658"/>
      <c r="AI1914" s="658"/>
      <c r="AJ1914" s="658">
        <v>0.96</v>
      </c>
      <c r="AK1914" s="658">
        <v>0</v>
      </c>
      <c r="AL1914" s="658">
        <v>7.68</v>
      </c>
      <c r="AM1914" s="658">
        <v>0</v>
      </c>
      <c r="AN1914" s="658">
        <v>1.64</v>
      </c>
      <c r="AO1914" s="658">
        <v>0</v>
      </c>
      <c r="AP1914" s="658">
        <v>0</v>
      </c>
      <c r="AQ1914" s="658">
        <v>0</v>
      </c>
      <c r="AR1914" s="658">
        <v>0</v>
      </c>
      <c r="AS1914" s="658">
        <v>0</v>
      </c>
      <c r="AT1914" s="658">
        <v>10.610000000000001</v>
      </c>
      <c r="AU1914" s="658">
        <v>0</v>
      </c>
      <c r="AV1914" s="676">
        <v>0.24923892</v>
      </c>
      <c r="AW1914" s="677">
        <v>12.79998221</v>
      </c>
      <c r="AX1914" s="677"/>
      <c r="AY1914" s="677"/>
      <c r="AZ1914" s="677">
        <v>1.5635047099999999</v>
      </c>
      <c r="BA1914" s="677">
        <v>11.236477499999999</v>
      </c>
      <c r="BB1914" s="677">
        <v>2.5983521700000001</v>
      </c>
      <c r="BC1914" s="677"/>
      <c r="BD1914" s="677"/>
      <c r="BE1914" s="678">
        <v>15.647573299999999</v>
      </c>
      <c r="BF1914" s="417"/>
      <c r="BG1914" s="408"/>
      <c r="BH1914" s="408"/>
      <c r="BI1914" s="408"/>
      <c r="BJ1914" s="408"/>
      <c r="BK1914" s="408"/>
    </row>
    <row r="1915" spans="1:63" s="412" customFormat="1" ht="12.75">
      <c r="A1915" s="411"/>
      <c r="B1915" s="360" t="s">
        <v>368</v>
      </c>
      <c r="C1915" s="676">
        <v>0</v>
      </c>
      <c r="D1915" s="677">
        <v>0</v>
      </c>
      <c r="E1915" s="677">
        <v>1.28</v>
      </c>
      <c r="F1915" s="677">
        <v>0</v>
      </c>
      <c r="G1915" s="677">
        <v>4.46</v>
      </c>
      <c r="H1915" s="677">
        <v>0</v>
      </c>
      <c r="I1915" s="677">
        <v>0</v>
      </c>
      <c r="J1915" s="677">
        <v>0</v>
      </c>
      <c r="K1915" s="677">
        <v>0</v>
      </c>
      <c r="L1915" s="677">
        <v>0</v>
      </c>
      <c r="M1915" s="677">
        <v>5.74</v>
      </c>
      <c r="N1915" s="678">
        <v>0</v>
      </c>
      <c r="O1915" s="657">
        <v>0</v>
      </c>
      <c r="P1915" s="658">
        <v>0</v>
      </c>
      <c r="Q1915" s="658">
        <v>0</v>
      </c>
      <c r="R1915" s="658">
        <v>0</v>
      </c>
      <c r="S1915" s="658">
        <v>0</v>
      </c>
      <c r="T1915" s="658">
        <v>0</v>
      </c>
      <c r="U1915" s="658">
        <v>0</v>
      </c>
      <c r="V1915" s="658">
        <v>0</v>
      </c>
      <c r="W1915" s="658">
        <v>0</v>
      </c>
      <c r="X1915" s="658">
        <v>0</v>
      </c>
      <c r="Y1915" s="658">
        <v>0</v>
      </c>
      <c r="Z1915" s="659">
        <v>0</v>
      </c>
      <c r="AA1915" s="679">
        <v>11.563676729999999</v>
      </c>
      <c r="AB1915" s="677">
        <v>0</v>
      </c>
      <c r="AC1915" s="677">
        <v>0</v>
      </c>
      <c r="AD1915" s="658">
        <v>1.28</v>
      </c>
      <c r="AE1915" s="658">
        <v>0</v>
      </c>
      <c r="AF1915" s="658"/>
      <c r="AG1915" s="658"/>
      <c r="AH1915" s="658"/>
      <c r="AI1915" s="658"/>
      <c r="AJ1915" s="658">
        <v>0.54</v>
      </c>
      <c r="AK1915" s="658">
        <v>0</v>
      </c>
      <c r="AL1915" s="658">
        <v>0.74</v>
      </c>
      <c r="AM1915" s="658">
        <v>0</v>
      </c>
      <c r="AN1915" s="658">
        <v>4.46</v>
      </c>
      <c r="AO1915" s="658">
        <v>0</v>
      </c>
      <c r="AP1915" s="658">
        <v>0</v>
      </c>
      <c r="AQ1915" s="658">
        <v>0</v>
      </c>
      <c r="AR1915" s="658">
        <v>0</v>
      </c>
      <c r="AS1915" s="658">
        <v>0</v>
      </c>
      <c r="AT1915" s="658">
        <v>5.74</v>
      </c>
      <c r="AU1915" s="658">
        <v>0</v>
      </c>
      <c r="AV1915" s="676">
        <v>0</v>
      </c>
      <c r="AW1915" s="677">
        <v>2.5946350100000002</v>
      </c>
      <c r="AX1915" s="677">
        <v>0</v>
      </c>
      <c r="AY1915" s="677">
        <v>0</v>
      </c>
      <c r="AZ1915" s="677">
        <v>1.05123061</v>
      </c>
      <c r="BA1915" s="677">
        <v>1.5434044</v>
      </c>
      <c r="BB1915" s="677">
        <v>8.9690417199999999</v>
      </c>
      <c r="BC1915" s="677">
        <v>0</v>
      </c>
      <c r="BD1915" s="677">
        <v>0</v>
      </c>
      <c r="BE1915" s="678">
        <v>11.563676729999999</v>
      </c>
      <c r="BF1915" s="417"/>
      <c r="BG1915" s="408"/>
      <c r="BH1915" s="408"/>
      <c r="BI1915" s="408"/>
      <c r="BJ1915" s="408"/>
      <c r="BK1915" s="408"/>
    </row>
    <row r="1916" spans="1:63" s="390" customFormat="1" ht="12.75">
      <c r="A1916" s="411"/>
      <c r="B1916" s="360" t="s">
        <v>369</v>
      </c>
      <c r="C1916" s="676">
        <v>0</v>
      </c>
      <c r="D1916" s="677">
        <v>0</v>
      </c>
      <c r="E1916" s="677">
        <v>0</v>
      </c>
      <c r="F1916" s="677">
        <v>0</v>
      </c>
      <c r="G1916" s="677">
        <v>0</v>
      </c>
      <c r="H1916" s="677">
        <v>0</v>
      </c>
      <c r="I1916" s="677">
        <v>0</v>
      </c>
      <c r="J1916" s="677">
        <v>0</v>
      </c>
      <c r="K1916" s="677">
        <v>0</v>
      </c>
      <c r="L1916" s="677">
        <v>0</v>
      </c>
      <c r="M1916" s="677">
        <v>0</v>
      </c>
      <c r="N1916" s="678">
        <v>0</v>
      </c>
      <c r="O1916" s="657"/>
      <c r="P1916" s="658"/>
      <c r="Q1916" s="658"/>
      <c r="R1916" s="658"/>
      <c r="S1916" s="658"/>
      <c r="T1916" s="658"/>
      <c r="U1916" s="658"/>
      <c r="V1916" s="658"/>
      <c r="W1916" s="658"/>
      <c r="X1916" s="658"/>
      <c r="Y1916" s="658"/>
      <c r="Z1916" s="659"/>
      <c r="AA1916" s="679">
        <v>0</v>
      </c>
      <c r="AB1916" s="677">
        <v>0</v>
      </c>
      <c r="AC1916" s="677">
        <v>0</v>
      </c>
      <c r="AD1916" s="658">
        <v>0</v>
      </c>
      <c r="AE1916" s="658">
        <v>0</v>
      </c>
      <c r="AF1916" s="658"/>
      <c r="AG1916" s="658"/>
      <c r="AH1916" s="658"/>
      <c r="AI1916" s="658"/>
      <c r="AJ1916" s="658">
        <v>0</v>
      </c>
      <c r="AK1916" s="658">
        <v>0</v>
      </c>
      <c r="AL1916" s="658">
        <v>0</v>
      </c>
      <c r="AM1916" s="658">
        <v>0</v>
      </c>
      <c r="AN1916" s="658">
        <v>0</v>
      </c>
      <c r="AO1916" s="658">
        <v>0</v>
      </c>
      <c r="AP1916" s="658">
        <v>0</v>
      </c>
      <c r="AQ1916" s="658">
        <v>0</v>
      </c>
      <c r="AR1916" s="658">
        <v>0</v>
      </c>
      <c r="AS1916" s="658">
        <v>0</v>
      </c>
      <c r="AT1916" s="658">
        <v>0</v>
      </c>
      <c r="AU1916" s="658">
        <v>0</v>
      </c>
      <c r="AV1916" s="676"/>
      <c r="AW1916" s="677">
        <v>0</v>
      </c>
      <c r="AX1916" s="677"/>
      <c r="AY1916" s="677"/>
      <c r="AZ1916" s="677"/>
      <c r="BA1916" s="677"/>
      <c r="BB1916" s="677"/>
      <c r="BC1916" s="677"/>
      <c r="BD1916" s="677"/>
      <c r="BE1916" s="678">
        <v>0</v>
      </c>
      <c r="BF1916" s="417"/>
      <c r="BG1916" s="408"/>
      <c r="BH1916" s="408"/>
      <c r="BI1916" s="408"/>
      <c r="BJ1916" s="408"/>
      <c r="BK1916" s="408"/>
    </row>
    <row r="1917" spans="1:63" s="390" customFormat="1" ht="12.75">
      <c r="A1917" s="411"/>
      <c r="B1917" s="360" t="s">
        <v>370</v>
      </c>
      <c r="C1917" s="676">
        <v>0</v>
      </c>
      <c r="D1917" s="677">
        <v>0</v>
      </c>
      <c r="E1917" s="677">
        <v>0</v>
      </c>
      <c r="F1917" s="677">
        <v>0</v>
      </c>
      <c r="G1917" s="677">
        <v>0</v>
      </c>
      <c r="H1917" s="677">
        <v>0</v>
      </c>
      <c r="I1917" s="677">
        <v>0</v>
      </c>
      <c r="J1917" s="677">
        <v>0</v>
      </c>
      <c r="K1917" s="677">
        <v>0</v>
      </c>
      <c r="L1917" s="677">
        <v>0</v>
      </c>
      <c r="M1917" s="677">
        <v>0</v>
      </c>
      <c r="N1917" s="678">
        <v>0</v>
      </c>
      <c r="O1917" s="657"/>
      <c r="P1917" s="658"/>
      <c r="Q1917" s="658"/>
      <c r="R1917" s="658"/>
      <c r="S1917" s="658"/>
      <c r="T1917" s="658"/>
      <c r="U1917" s="658"/>
      <c r="V1917" s="658"/>
      <c r="W1917" s="658"/>
      <c r="X1917" s="658"/>
      <c r="Y1917" s="658"/>
      <c r="Z1917" s="659"/>
      <c r="AA1917" s="679">
        <v>0</v>
      </c>
      <c r="AB1917" s="677">
        <v>0</v>
      </c>
      <c r="AC1917" s="677">
        <v>0</v>
      </c>
      <c r="AD1917" s="658">
        <v>0</v>
      </c>
      <c r="AE1917" s="658">
        <v>0</v>
      </c>
      <c r="AF1917" s="658"/>
      <c r="AG1917" s="658"/>
      <c r="AH1917" s="658"/>
      <c r="AI1917" s="658"/>
      <c r="AJ1917" s="658">
        <v>0</v>
      </c>
      <c r="AK1917" s="658">
        <v>0</v>
      </c>
      <c r="AL1917" s="658">
        <v>0</v>
      </c>
      <c r="AM1917" s="658">
        <v>0</v>
      </c>
      <c r="AN1917" s="658">
        <v>0</v>
      </c>
      <c r="AO1917" s="658">
        <v>0</v>
      </c>
      <c r="AP1917" s="658">
        <v>0</v>
      </c>
      <c r="AQ1917" s="658">
        <v>0</v>
      </c>
      <c r="AR1917" s="658">
        <v>0</v>
      </c>
      <c r="AS1917" s="658">
        <v>0</v>
      </c>
      <c r="AT1917" s="658">
        <v>0</v>
      </c>
      <c r="AU1917" s="658">
        <v>0</v>
      </c>
      <c r="AV1917" s="676"/>
      <c r="AW1917" s="677">
        <v>0</v>
      </c>
      <c r="AX1917" s="677"/>
      <c r="AY1917" s="677"/>
      <c r="AZ1917" s="677"/>
      <c r="BA1917" s="677"/>
      <c r="BB1917" s="677"/>
      <c r="BC1917" s="677"/>
      <c r="BD1917" s="677"/>
      <c r="BE1917" s="678">
        <v>0</v>
      </c>
      <c r="BF1917" s="417"/>
      <c r="BG1917" s="408"/>
      <c r="BH1917" s="408"/>
      <c r="BI1917" s="408"/>
      <c r="BJ1917" s="408"/>
      <c r="BK1917" s="408"/>
    </row>
    <row r="1918" spans="1:63" s="390" customFormat="1" ht="12.75">
      <c r="A1918" s="411"/>
      <c r="B1918" s="360" t="s">
        <v>371</v>
      </c>
      <c r="C1918" s="676">
        <v>0</v>
      </c>
      <c r="D1918" s="677">
        <v>0</v>
      </c>
      <c r="E1918" s="677">
        <v>0.74</v>
      </c>
      <c r="F1918" s="677">
        <v>0</v>
      </c>
      <c r="G1918" s="677">
        <v>3.4</v>
      </c>
      <c r="H1918" s="677">
        <v>0</v>
      </c>
      <c r="I1918" s="677">
        <v>0</v>
      </c>
      <c r="J1918" s="677">
        <v>0</v>
      </c>
      <c r="K1918" s="677">
        <v>0</v>
      </c>
      <c r="L1918" s="677">
        <v>0</v>
      </c>
      <c r="M1918" s="677">
        <v>4.1399999999999997</v>
      </c>
      <c r="N1918" s="678">
        <v>0</v>
      </c>
      <c r="O1918" s="657"/>
      <c r="P1918" s="658"/>
      <c r="Q1918" s="658"/>
      <c r="R1918" s="658"/>
      <c r="S1918" s="658"/>
      <c r="T1918" s="658"/>
      <c r="U1918" s="658"/>
      <c r="V1918" s="658"/>
      <c r="W1918" s="658"/>
      <c r="X1918" s="658"/>
      <c r="Y1918" s="658"/>
      <c r="Z1918" s="659"/>
      <c r="AA1918" s="679">
        <v>8.8795690699999987</v>
      </c>
      <c r="AB1918" s="677">
        <v>0</v>
      </c>
      <c r="AC1918" s="677">
        <v>0</v>
      </c>
      <c r="AD1918" s="658">
        <v>0.72</v>
      </c>
      <c r="AE1918" s="658">
        <v>0</v>
      </c>
      <c r="AF1918" s="658"/>
      <c r="AG1918" s="658"/>
      <c r="AH1918" s="658"/>
      <c r="AI1918" s="658"/>
      <c r="AJ1918" s="658"/>
      <c r="AK1918" s="658">
        <v>0</v>
      </c>
      <c r="AL1918" s="658">
        <v>0.72</v>
      </c>
      <c r="AM1918" s="658">
        <v>0</v>
      </c>
      <c r="AN1918" s="658">
        <v>3.4</v>
      </c>
      <c r="AO1918" s="658">
        <v>0</v>
      </c>
      <c r="AP1918" s="658">
        <v>0</v>
      </c>
      <c r="AQ1918" s="658">
        <v>0</v>
      </c>
      <c r="AR1918" s="658">
        <v>0</v>
      </c>
      <c r="AS1918" s="658">
        <v>0</v>
      </c>
      <c r="AT1918" s="658">
        <v>4.1399999999999997</v>
      </c>
      <c r="AU1918" s="658">
        <v>0</v>
      </c>
      <c r="AV1918" s="676"/>
      <c r="AW1918" s="677">
        <v>1.5434044</v>
      </c>
      <c r="AX1918" s="677"/>
      <c r="AY1918" s="677"/>
      <c r="AZ1918" s="677"/>
      <c r="BA1918" s="677">
        <v>1.5434044</v>
      </c>
      <c r="BB1918" s="677">
        <v>7.3361646699999996</v>
      </c>
      <c r="BC1918" s="677"/>
      <c r="BD1918" s="677"/>
      <c r="BE1918" s="678">
        <v>8.8795690699999987</v>
      </c>
      <c r="BF1918" s="417"/>
      <c r="BG1918" s="408"/>
      <c r="BH1918" s="408"/>
      <c r="BI1918" s="408"/>
      <c r="BJ1918" s="408"/>
      <c r="BK1918" s="408"/>
    </row>
    <row r="1919" spans="1:63" s="390" customFormat="1" ht="12.75">
      <c r="A1919" s="411"/>
      <c r="B1919" s="360" t="s">
        <v>372</v>
      </c>
      <c r="C1919" s="676">
        <v>0</v>
      </c>
      <c r="D1919" s="677">
        <v>0</v>
      </c>
      <c r="E1919" s="677">
        <v>0.54</v>
      </c>
      <c r="F1919" s="677">
        <v>0</v>
      </c>
      <c r="G1919" s="677">
        <v>1.06</v>
      </c>
      <c r="H1919" s="677">
        <v>0</v>
      </c>
      <c r="I1919" s="677">
        <v>0</v>
      </c>
      <c r="J1919" s="677">
        <v>0</v>
      </c>
      <c r="K1919" s="677">
        <v>0</v>
      </c>
      <c r="L1919" s="677">
        <v>0</v>
      </c>
      <c r="M1919" s="677">
        <v>1.6</v>
      </c>
      <c r="N1919" s="678">
        <v>0</v>
      </c>
      <c r="O1919" s="657"/>
      <c r="P1919" s="658"/>
      <c r="Q1919" s="658"/>
      <c r="R1919" s="658"/>
      <c r="S1919" s="658"/>
      <c r="T1919" s="658"/>
      <c r="U1919" s="658"/>
      <c r="V1919" s="658"/>
      <c r="W1919" s="658"/>
      <c r="X1919" s="658"/>
      <c r="Y1919" s="658"/>
      <c r="Z1919" s="659"/>
      <c r="AA1919" s="679">
        <v>2.68410766</v>
      </c>
      <c r="AB1919" s="677">
        <v>0</v>
      </c>
      <c r="AC1919" s="677">
        <v>0</v>
      </c>
      <c r="AD1919" s="658">
        <v>0.56000000000000005</v>
      </c>
      <c r="AE1919" s="658">
        <v>0</v>
      </c>
      <c r="AF1919" s="658"/>
      <c r="AG1919" s="658"/>
      <c r="AH1919" s="658"/>
      <c r="AI1919" s="658"/>
      <c r="AJ1919" s="658">
        <v>0.54</v>
      </c>
      <c r="AK1919" s="658">
        <v>0</v>
      </c>
      <c r="AL1919" s="658">
        <v>0.02</v>
      </c>
      <c r="AM1919" s="658">
        <v>0</v>
      </c>
      <c r="AN1919" s="658">
        <v>1.06</v>
      </c>
      <c r="AO1919" s="658">
        <v>0</v>
      </c>
      <c r="AP1919" s="658">
        <v>0</v>
      </c>
      <c r="AQ1919" s="658">
        <v>0</v>
      </c>
      <c r="AR1919" s="658">
        <v>0</v>
      </c>
      <c r="AS1919" s="658">
        <v>0</v>
      </c>
      <c r="AT1919" s="658">
        <v>1.6</v>
      </c>
      <c r="AU1919" s="658">
        <v>0</v>
      </c>
      <c r="AV1919" s="676"/>
      <c r="AW1919" s="677">
        <v>1.05123061</v>
      </c>
      <c r="AX1919" s="677"/>
      <c r="AY1919" s="677"/>
      <c r="AZ1919" s="677">
        <v>1.05123061</v>
      </c>
      <c r="BA1919" s="677"/>
      <c r="BB1919" s="677">
        <v>1.6328770500000001</v>
      </c>
      <c r="BC1919" s="677"/>
      <c r="BD1919" s="677"/>
      <c r="BE1919" s="678">
        <v>2.68410766</v>
      </c>
      <c r="BF1919" s="417"/>
      <c r="BG1919" s="408"/>
      <c r="BH1919" s="408"/>
      <c r="BI1919" s="408"/>
      <c r="BJ1919" s="408"/>
      <c r="BK1919" s="408"/>
    </row>
    <row r="1920" spans="1:63" s="412" customFormat="1" ht="12.75">
      <c r="A1920" s="411"/>
      <c r="B1920" s="360" t="s">
        <v>373</v>
      </c>
      <c r="C1920" s="676">
        <v>0</v>
      </c>
      <c r="D1920" s="677">
        <v>0</v>
      </c>
      <c r="E1920" s="677">
        <v>0</v>
      </c>
      <c r="F1920" s="677">
        <v>4.03</v>
      </c>
      <c r="G1920" s="677">
        <v>0</v>
      </c>
      <c r="H1920" s="677">
        <v>4.51</v>
      </c>
      <c r="I1920" s="677">
        <v>0</v>
      </c>
      <c r="J1920" s="677">
        <v>0</v>
      </c>
      <c r="K1920" s="677">
        <v>0</v>
      </c>
      <c r="L1920" s="677">
        <v>0</v>
      </c>
      <c r="M1920" s="677">
        <v>0</v>
      </c>
      <c r="N1920" s="678">
        <v>8.5399999999999991</v>
      </c>
      <c r="O1920" s="657">
        <v>0</v>
      </c>
      <c r="P1920" s="658">
        <v>0</v>
      </c>
      <c r="Q1920" s="658">
        <v>0</v>
      </c>
      <c r="R1920" s="658">
        <v>0</v>
      </c>
      <c r="S1920" s="658">
        <v>0</v>
      </c>
      <c r="T1920" s="658">
        <v>0</v>
      </c>
      <c r="U1920" s="658">
        <v>0</v>
      </c>
      <c r="V1920" s="658">
        <v>0</v>
      </c>
      <c r="W1920" s="658">
        <v>0</v>
      </c>
      <c r="X1920" s="658">
        <v>0</v>
      </c>
      <c r="Y1920" s="658">
        <v>0</v>
      </c>
      <c r="Z1920" s="659">
        <v>0</v>
      </c>
      <c r="AA1920" s="679">
        <v>72.376900300000003</v>
      </c>
      <c r="AB1920" s="677">
        <v>0</v>
      </c>
      <c r="AC1920" s="677">
        <v>0</v>
      </c>
      <c r="AD1920" s="658">
        <v>0</v>
      </c>
      <c r="AE1920" s="658">
        <v>4.03</v>
      </c>
      <c r="AF1920" s="658"/>
      <c r="AG1920" s="658"/>
      <c r="AH1920" s="658"/>
      <c r="AI1920" s="658"/>
      <c r="AJ1920" s="658">
        <v>0</v>
      </c>
      <c r="AK1920" s="658">
        <v>0</v>
      </c>
      <c r="AL1920" s="658">
        <v>0</v>
      </c>
      <c r="AM1920" s="658">
        <v>4.03</v>
      </c>
      <c r="AN1920" s="658">
        <v>0</v>
      </c>
      <c r="AO1920" s="658">
        <v>4.51</v>
      </c>
      <c r="AP1920" s="658">
        <v>0</v>
      </c>
      <c r="AQ1920" s="658">
        <v>0</v>
      </c>
      <c r="AR1920" s="658">
        <v>0</v>
      </c>
      <c r="AS1920" s="658">
        <v>0</v>
      </c>
      <c r="AT1920" s="658">
        <v>0</v>
      </c>
      <c r="AU1920" s="658">
        <v>8.5399999999999991</v>
      </c>
      <c r="AV1920" s="676">
        <v>0</v>
      </c>
      <c r="AW1920" s="677">
        <v>36.408752440000001</v>
      </c>
      <c r="AX1920" s="677">
        <v>0</v>
      </c>
      <c r="AY1920" s="677">
        <v>0</v>
      </c>
      <c r="AZ1920" s="677">
        <v>0</v>
      </c>
      <c r="BA1920" s="677">
        <v>36.408752440000001</v>
      </c>
      <c r="BB1920" s="677">
        <v>35.968147860000002</v>
      </c>
      <c r="BC1920" s="677">
        <v>0</v>
      </c>
      <c r="BD1920" s="677">
        <v>0</v>
      </c>
      <c r="BE1920" s="678">
        <v>72.376900300000003</v>
      </c>
      <c r="BF1920" s="417"/>
      <c r="BG1920" s="408"/>
      <c r="BH1920" s="408"/>
      <c r="BI1920" s="408"/>
      <c r="BJ1920" s="408"/>
      <c r="BK1920" s="408"/>
    </row>
    <row r="1921" spans="1:63" s="390" customFormat="1" ht="12.75">
      <c r="A1921" s="411"/>
      <c r="B1921" s="360" t="s">
        <v>374</v>
      </c>
      <c r="C1921" s="676">
        <v>0</v>
      </c>
      <c r="D1921" s="677">
        <v>0</v>
      </c>
      <c r="E1921" s="677">
        <v>0</v>
      </c>
      <c r="F1921" s="677">
        <v>0</v>
      </c>
      <c r="G1921" s="677">
        <v>0</v>
      </c>
      <c r="H1921" s="677">
        <v>0</v>
      </c>
      <c r="I1921" s="677">
        <v>0</v>
      </c>
      <c r="J1921" s="677">
        <v>0</v>
      </c>
      <c r="K1921" s="677">
        <v>0</v>
      </c>
      <c r="L1921" s="677">
        <v>0</v>
      </c>
      <c r="M1921" s="677">
        <v>0</v>
      </c>
      <c r="N1921" s="678">
        <v>0</v>
      </c>
      <c r="O1921" s="657"/>
      <c r="P1921" s="658"/>
      <c r="Q1921" s="658"/>
      <c r="R1921" s="658"/>
      <c r="S1921" s="658"/>
      <c r="T1921" s="658"/>
      <c r="U1921" s="658"/>
      <c r="V1921" s="658"/>
      <c r="W1921" s="658"/>
      <c r="X1921" s="658"/>
      <c r="Y1921" s="658"/>
      <c r="Z1921" s="659"/>
      <c r="AA1921" s="679">
        <v>0</v>
      </c>
      <c r="AB1921" s="677">
        <v>0</v>
      </c>
      <c r="AC1921" s="677">
        <v>0</v>
      </c>
      <c r="AD1921" s="658">
        <v>0</v>
      </c>
      <c r="AE1921" s="658">
        <v>0</v>
      </c>
      <c r="AF1921" s="658"/>
      <c r="AG1921" s="658"/>
      <c r="AH1921" s="658"/>
      <c r="AI1921" s="658"/>
      <c r="AJ1921" s="658">
        <v>0</v>
      </c>
      <c r="AK1921" s="658">
        <v>0</v>
      </c>
      <c r="AL1921" s="658">
        <v>0</v>
      </c>
      <c r="AM1921" s="658">
        <v>0</v>
      </c>
      <c r="AN1921" s="658">
        <v>0</v>
      </c>
      <c r="AO1921" s="658">
        <v>0</v>
      </c>
      <c r="AP1921" s="658">
        <v>0</v>
      </c>
      <c r="AQ1921" s="658">
        <v>0</v>
      </c>
      <c r="AR1921" s="658">
        <v>0</v>
      </c>
      <c r="AS1921" s="658">
        <v>0</v>
      </c>
      <c r="AT1921" s="658">
        <v>0</v>
      </c>
      <c r="AU1921" s="658">
        <v>0</v>
      </c>
      <c r="AV1921" s="676"/>
      <c r="AW1921" s="677">
        <v>0</v>
      </c>
      <c r="AX1921" s="677"/>
      <c r="AY1921" s="677"/>
      <c r="AZ1921" s="677"/>
      <c r="BA1921" s="677"/>
      <c r="BB1921" s="677"/>
      <c r="BC1921" s="677"/>
      <c r="BD1921" s="677"/>
      <c r="BE1921" s="678">
        <v>0</v>
      </c>
      <c r="BF1921" s="417"/>
      <c r="BG1921" s="408"/>
      <c r="BH1921" s="408"/>
      <c r="BI1921" s="408"/>
      <c r="BJ1921" s="408"/>
      <c r="BK1921" s="408"/>
    </row>
    <row r="1922" spans="1:63" s="390" customFormat="1" ht="12.75">
      <c r="A1922" s="411"/>
      <c r="B1922" s="360" t="s">
        <v>375</v>
      </c>
      <c r="C1922" s="676">
        <v>0</v>
      </c>
      <c r="D1922" s="677">
        <v>0</v>
      </c>
      <c r="E1922" s="677">
        <v>0</v>
      </c>
      <c r="F1922" s="677">
        <v>0</v>
      </c>
      <c r="G1922" s="677">
        <v>0</v>
      </c>
      <c r="H1922" s="677">
        <v>0</v>
      </c>
      <c r="I1922" s="677">
        <v>0</v>
      </c>
      <c r="J1922" s="677">
        <v>0</v>
      </c>
      <c r="K1922" s="677">
        <v>0</v>
      </c>
      <c r="L1922" s="677">
        <v>0</v>
      </c>
      <c r="M1922" s="677">
        <v>0</v>
      </c>
      <c r="N1922" s="678">
        <v>0</v>
      </c>
      <c r="O1922" s="657"/>
      <c r="P1922" s="658"/>
      <c r="Q1922" s="658"/>
      <c r="R1922" s="658"/>
      <c r="S1922" s="658"/>
      <c r="T1922" s="658"/>
      <c r="U1922" s="658"/>
      <c r="V1922" s="658"/>
      <c r="W1922" s="658"/>
      <c r="X1922" s="658"/>
      <c r="Y1922" s="658"/>
      <c r="Z1922" s="659"/>
      <c r="AA1922" s="679">
        <v>0</v>
      </c>
      <c r="AB1922" s="677">
        <v>0</v>
      </c>
      <c r="AC1922" s="677">
        <v>0</v>
      </c>
      <c r="AD1922" s="658">
        <v>0</v>
      </c>
      <c r="AE1922" s="658">
        <v>0</v>
      </c>
      <c r="AF1922" s="658"/>
      <c r="AG1922" s="658"/>
      <c r="AH1922" s="658"/>
      <c r="AI1922" s="658"/>
      <c r="AJ1922" s="658">
        <v>0</v>
      </c>
      <c r="AK1922" s="658">
        <v>0</v>
      </c>
      <c r="AL1922" s="658">
        <v>0</v>
      </c>
      <c r="AM1922" s="658">
        <v>0</v>
      </c>
      <c r="AN1922" s="658">
        <v>0</v>
      </c>
      <c r="AO1922" s="658">
        <v>0</v>
      </c>
      <c r="AP1922" s="658">
        <v>0</v>
      </c>
      <c r="AQ1922" s="658">
        <v>0</v>
      </c>
      <c r="AR1922" s="658">
        <v>0</v>
      </c>
      <c r="AS1922" s="658">
        <v>0</v>
      </c>
      <c r="AT1922" s="658">
        <v>0</v>
      </c>
      <c r="AU1922" s="658">
        <v>0</v>
      </c>
      <c r="AV1922" s="676"/>
      <c r="AW1922" s="677">
        <v>0</v>
      </c>
      <c r="AX1922" s="677"/>
      <c r="AY1922" s="677"/>
      <c r="AZ1922" s="677"/>
      <c r="BA1922" s="677"/>
      <c r="BB1922" s="677"/>
      <c r="BC1922" s="677"/>
      <c r="BD1922" s="677"/>
      <c r="BE1922" s="678">
        <v>0</v>
      </c>
      <c r="BF1922" s="417"/>
      <c r="BG1922" s="408"/>
      <c r="BH1922" s="408"/>
      <c r="BI1922" s="408"/>
      <c r="BJ1922" s="408"/>
      <c r="BK1922" s="408"/>
    </row>
    <row r="1923" spans="1:63" s="390" customFormat="1" ht="12.75">
      <c r="A1923" s="411"/>
      <c r="B1923" s="360" t="s">
        <v>376</v>
      </c>
      <c r="C1923" s="676">
        <v>0</v>
      </c>
      <c r="D1923" s="677">
        <v>0</v>
      </c>
      <c r="E1923" s="677">
        <v>0</v>
      </c>
      <c r="F1923" s="677">
        <v>4.03</v>
      </c>
      <c r="G1923" s="677">
        <v>0</v>
      </c>
      <c r="H1923" s="677">
        <v>4.51</v>
      </c>
      <c r="I1923" s="677">
        <v>0</v>
      </c>
      <c r="J1923" s="677">
        <v>0</v>
      </c>
      <c r="K1923" s="677">
        <v>0</v>
      </c>
      <c r="L1923" s="677">
        <v>0</v>
      </c>
      <c r="M1923" s="677">
        <v>0</v>
      </c>
      <c r="N1923" s="678">
        <v>8.5399999999999991</v>
      </c>
      <c r="O1923" s="657"/>
      <c r="P1923" s="658"/>
      <c r="Q1923" s="658"/>
      <c r="R1923" s="658"/>
      <c r="S1923" s="658"/>
      <c r="T1923" s="658"/>
      <c r="U1923" s="658"/>
      <c r="V1923" s="658"/>
      <c r="W1923" s="658"/>
      <c r="X1923" s="658"/>
      <c r="Y1923" s="658"/>
      <c r="Z1923" s="659"/>
      <c r="AA1923" s="679">
        <v>72.376900300000003</v>
      </c>
      <c r="AB1923" s="677">
        <v>0</v>
      </c>
      <c r="AC1923" s="677">
        <v>0</v>
      </c>
      <c r="AD1923" s="658">
        <v>0</v>
      </c>
      <c r="AE1923" s="658">
        <v>4.03</v>
      </c>
      <c r="AF1923" s="658"/>
      <c r="AG1923" s="658"/>
      <c r="AH1923" s="658"/>
      <c r="AI1923" s="658"/>
      <c r="AJ1923" s="658"/>
      <c r="AK1923" s="658">
        <v>0</v>
      </c>
      <c r="AL1923" s="658">
        <v>0</v>
      </c>
      <c r="AM1923" s="658">
        <v>4.03</v>
      </c>
      <c r="AN1923" s="658">
        <v>0</v>
      </c>
      <c r="AO1923" s="658">
        <v>4.51</v>
      </c>
      <c r="AP1923" s="658">
        <v>0</v>
      </c>
      <c r="AQ1923" s="658">
        <v>0</v>
      </c>
      <c r="AR1923" s="658">
        <v>0</v>
      </c>
      <c r="AS1923" s="658">
        <v>0</v>
      </c>
      <c r="AT1923" s="658">
        <v>0</v>
      </c>
      <c r="AU1923" s="658">
        <v>8.5399999999999991</v>
      </c>
      <c r="AV1923" s="676"/>
      <c r="AW1923" s="677">
        <v>36.408752440000001</v>
      </c>
      <c r="AX1923" s="677"/>
      <c r="AY1923" s="677"/>
      <c r="AZ1923" s="677"/>
      <c r="BA1923" s="677">
        <v>36.408752440000001</v>
      </c>
      <c r="BB1923" s="677">
        <v>35.968147860000002</v>
      </c>
      <c r="BC1923" s="677"/>
      <c r="BD1923" s="677"/>
      <c r="BE1923" s="678">
        <v>72.376900300000003</v>
      </c>
      <c r="BF1923" s="417"/>
      <c r="BG1923" s="408"/>
      <c r="BH1923" s="408"/>
      <c r="BI1923" s="408"/>
      <c r="BJ1923" s="408"/>
      <c r="BK1923" s="408"/>
    </row>
    <row r="1924" spans="1:63" s="390" customFormat="1" ht="12.75">
      <c r="A1924" s="411"/>
      <c r="B1924" s="360" t="s">
        <v>377</v>
      </c>
      <c r="C1924" s="676">
        <v>0</v>
      </c>
      <c r="D1924" s="677">
        <v>0</v>
      </c>
      <c r="E1924" s="677">
        <v>0</v>
      </c>
      <c r="F1924" s="677">
        <v>0</v>
      </c>
      <c r="G1924" s="677">
        <v>0</v>
      </c>
      <c r="H1924" s="677">
        <v>0</v>
      </c>
      <c r="I1924" s="677">
        <v>0</v>
      </c>
      <c r="J1924" s="677">
        <v>0</v>
      </c>
      <c r="K1924" s="677">
        <v>0</v>
      </c>
      <c r="L1924" s="677">
        <v>0</v>
      </c>
      <c r="M1924" s="677">
        <v>0</v>
      </c>
      <c r="N1924" s="678">
        <v>0</v>
      </c>
      <c r="O1924" s="657"/>
      <c r="P1924" s="658"/>
      <c r="Q1924" s="658"/>
      <c r="R1924" s="658"/>
      <c r="S1924" s="658"/>
      <c r="T1924" s="658"/>
      <c r="U1924" s="658"/>
      <c r="V1924" s="658"/>
      <c r="W1924" s="658"/>
      <c r="X1924" s="658"/>
      <c r="Y1924" s="658"/>
      <c r="Z1924" s="659"/>
      <c r="AA1924" s="679">
        <v>0</v>
      </c>
      <c r="AB1924" s="677">
        <v>0</v>
      </c>
      <c r="AC1924" s="677">
        <v>0</v>
      </c>
      <c r="AD1924" s="658">
        <v>0</v>
      </c>
      <c r="AE1924" s="658">
        <v>0</v>
      </c>
      <c r="AF1924" s="658"/>
      <c r="AG1924" s="658"/>
      <c r="AH1924" s="658"/>
      <c r="AI1924" s="658"/>
      <c r="AJ1924" s="658">
        <v>0</v>
      </c>
      <c r="AK1924" s="658">
        <v>0</v>
      </c>
      <c r="AL1924" s="658">
        <v>0</v>
      </c>
      <c r="AM1924" s="658">
        <v>0</v>
      </c>
      <c r="AN1924" s="658">
        <v>0</v>
      </c>
      <c r="AO1924" s="658">
        <v>0</v>
      </c>
      <c r="AP1924" s="658">
        <v>0</v>
      </c>
      <c r="AQ1924" s="658">
        <v>0</v>
      </c>
      <c r="AR1924" s="658">
        <v>0</v>
      </c>
      <c r="AS1924" s="658">
        <v>0</v>
      </c>
      <c r="AT1924" s="658">
        <v>0</v>
      </c>
      <c r="AU1924" s="658">
        <v>0</v>
      </c>
      <c r="AV1924" s="676"/>
      <c r="AW1924" s="677">
        <v>0</v>
      </c>
      <c r="AX1924" s="677"/>
      <c r="AY1924" s="677"/>
      <c r="AZ1924" s="677"/>
      <c r="BA1924" s="677"/>
      <c r="BB1924" s="677"/>
      <c r="BC1924" s="677"/>
      <c r="BD1924" s="677"/>
      <c r="BE1924" s="678">
        <v>0</v>
      </c>
      <c r="BF1924" s="417"/>
      <c r="BG1924" s="408"/>
      <c r="BH1924" s="408"/>
      <c r="BI1924" s="408"/>
      <c r="BJ1924" s="408"/>
      <c r="BK1924" s="408"/>
    </row>
    <row r="1925" spans="1:63" s="390" customFormat="1" ht="12.75">
      <c r="A1925" s="411"/>
      <c r="B1925" s="360" t="s">
        <v>67</v>
      </c>
      <c r="C1925" s="676">
        <v>0</v>
      </c>
      <c r="D1925" s="677">
        <v>0</v>
      </c>
      <c r="E1925" s="677">
        <v>0</v>
      </c>
      <c r="F1925" s="677">
        <v>0</v>
      </c>
      <c r="G1925" s="677">
        <v>0</v>
      </c>
      <c r="H1925" s="677">
        <v>0</v>
      </c>
      <c r="I1925" s="677">
        <v>0</v>
      </c>
      <c r="J1925" s="677">
        <v>0</v>
      </c>
      <c r="K1925" s="677">
        <v>0</v>
      </c>
      <c r="L1925" s="677">
        <v>0</v>
      </c>
      <c r="M1925" s="677">
        <v>0</v>
      </c>
      <c r="N1925" s="678">
        <v>0</v>
      </c>
      <c r="O1925" s="657"/>
      <c r="P1925" s="658"/>
      <c r="Q1925" s="658"/>
      <c r="R1925" s="658"/>
      <c r="S1925" s="658"/>
      <c r="T1925" s="658"/>
      <c r="U1925" s="658"/>
      <c r="V1925" s="658"/>
      <c r="W1925" s="658"/>
      <c r="X1925" s="658"/>
      <c r="Y1925" s="658"/>
      <c r="Z1925" s="659"/>
      <c r="AA1925" s="679">
        <v>0</v>
      </c>
      <c r="AB1925" s="677">
        <v>0</v>
      </c>
      <c r="AC1925" s="677">
        <v>0</v>
      </c>
      <c r="AD1925" s="658">
        <v>0</v>
      </c>
      <c r="AE1925" s="658">
        <v>0</v>
      </c>
      <c r="AF1925" s="658"/>
      <c r="AG1925" s="658"/>
      <c r="AH1925" s="658"/>
      <c r="AI1925" s="658"/>
      <c r="AJ1925" s="658">
        <v>0</v>
      </c>
      <c r="AK1925" s="658">
        <v>0</v>
      </c>
      <c r="AL1925" s="658">
        <v>0</v>
      </c>
      <c r="AM1925" s="658">
        <v>0</v>
      </c>
      <c r="AN1925" s="658">
        <v>0</v>
      </c>
      <c r="AO1925" s="658">
        <v>0</v>
      </c>
      <c r="AP1925" s="658">
        <v>0</v>
      </c>
      <c r="AQ1925" s="658">
        <v>0</v>
      </c>
      <c r="AR1925" s="658">
        <v>0</v>
      </c>
      <c r="AS1925" s="658">
        <v>0</v>
      </c>
      <c r="AT1925" s="658">
        <v>0</v>
      </c>
      <c r="AU1925" s="658">
        <v>0</v>
      </c>
      <c r="AV1925" s="676"/>
      <c r="AW1925" s="677">
        <v>0</v>
      </c>
      <c r="AX1925" s="677"/>
      <c r="AY1925" s="677"/>
      <c r="AZ1925" s="677"/>
      <c r="BA1925" s="677"/>
      <c r="BB1925" s="677"/>
      <c r="BC1925" s="677"/>
      <c r="BD1925" s="677"/>
      <c r="BE1925" s="678">
        <v>0</v>
      </c>
      <c r="BF1925" s="417"/>
      <c r="BG1925" s="408"/>
      <c r="BH1925" s="408"/>
      <c r="BI1925" s="408"/>
      <c r="BJ1925" s="408"/>
      <c r="BK1925" s="408"/>
    </row>
    <row r="1926" spans="1:63" s="416" customFormat="1" ht="25.5">
      <c r="A1926" s="411">
        <v>81</v>
      </c>
      <c r="B1926" s="413" t="s">
        <v>163</v>
      </c>
      <c r="C1926" s="657">
        <v>0</v>
      </c>
      <c r="D1926" s="658">
        <v>0</v>
      </c>
      <c r="E1926" s="658">
        <v>2.7869999999999999</v>
      </c>
      <c r="F1926" s="658">
        <v>0.16</v>
      </c>
      <c r="G1926" s="658">
        <v>0</v>
      </c>
      <c r="H1926" s="658">
        <v>0</v>
      </c>
      <c r="I1926" s="658">
        <v>0</v>
      </c>
      <c r="J1926" s="658">
        <v>0</v>
      </c>
      <c r="K1926" s="658">
        <v>0</v>
      </c>
      <c r="L1926" s="658">
        <v>0</v>
      </c>
      <c r="M1926" s="658">
        <v>2.7869999999999999</v>
      </c>
      <c r="N1926" s="659">
        <v>0.16</v>
      </c>
      <c r="O1926" s="689">
        <v>0</v>
      </c>
      <c r="P1926" s="690">
        <v>0</v>
      </c>
      <c r="Q1926" s="690">
        <v>0</v>
      </c>
      <c r="R1926" s="690">
        <v>0</v>
      </c>
      <c r="S1926" s="690">
        <v>0</v>
      </c>
      <c r="T1926" s="690">
        <v>0</v>
      </c>
      <c r="U1926" s="690">
        <v>0</v>
      </c>
      <c r="V1926" s="690">
        <v>0</v>
      </c>
      <c r="W1926" s="690">
        <v>0</v>
      </c>
      <c r="X1926" s="690">
        <v>0</v>
      </c>
      <c r="Y1926" s="690">
        <v>0</v>
      </c>
      <c r="Z1926" s="691">
        <v>0</v>
      </c>
      <c r="AA1926" s="674">
        <v>4.7952437600000017</v>
      </c>
      <c r="AB1926" s="677">
        <v>0</v>
      </c>
      <c r="AC1926" s="677">
        <v>0</v>
      </c>
      <c r="AD1926" s="690">
        <v>2.7869999999999999</v>
      </c>
      <c r="AE1926" s="690">
        <v>0.16</v>
      </c>
      <c r="AF1926" s="690"/>
      <c r="AG1926" s="690"/>
      <c r="AH1926" s="690"/>
      <c r="AI1926" s="690"/>
      <c r="AJ1926" s="690">
        <v>2.7869999999999999</v>
      </c>
      <c r="AK1926" s="690">
        <v>0.16</v>
      </c>
      <c r="AL1926" s="690"/>
      <c r="AM1926" s="690"/>
      <c r="AN1926" s="690">
        <v>0</v>
      </c>
      <c r="AO1926" s="690">
        <v>0</v>
      </c>
      <c r="AP1926" s="690">
        <v>0</v>
      </c>
      <c r="AQ1926" s="690">
        <v>0</v>
      </c>
      <c r="AR1926" s="690">
        <v>0</v>
      </c>
      <c r="AS1926" s="690">
        <v>0</v>
      </c>
      <c r="AT1926" s="690">
        <v>2.7869999999999999</v>
      </c>
      <c r="AU1926" s="690">
        <v>0.16</v>
      </c>
      <c r="AV1926" s="657">
        <v>0</v>
      </c>
      <c r="AW1926" s="658">
        <v>4.7952437600000017</v>
      </c>
      <c r="AX1926" s="658">
        <v>0</v>
      </c>
      <c r="AY1926" s="658">
        <v>0</v>
      </c>
      <c r="AZ1926" s="658">
        <v>4.7952437600000017</v>
      </c>
      <c r="BA1926" s="658">
        <v>0</v>
      </c>
      <c r="BB1926" s="658">
        <v>0</v>
      </c>
      <c r="BC1926" s="658">
        <v>0</v>
      </c>
      <c r="BD1926" s="658">
        <v>0</v>
      </c>
      <c r="BE1926" s="673">
        <v>4.7952437600000017</v>
      </c>
      <c r="BF1926" s="417"/>
    </row>
    <row r="1927" spans="1:63" s="390" customFormat="1" ht="12.75">
      <c r="A1927" s="411"/>
      <c r="B1927" s="360" t="s">
        <v>361</v>
      </c>
      <c r="C1927" s="676">
        <v>0</v>
      </c>
      <c r="D1927" s="677">
        <v>0</v>
      </c>
      <c r="E1927" s="677">
        <v>2.7869999999999999</v>
      </c>
      <c r="F1927" s="677">
        <v>0.16</v>
      </c>
      <c r="G1927" s="677">
        <v>0</v>
      </c>
      <c r="H1927" s="677">
        <v>0</v>
      </c>
      <c r="I1927" s="677">
        <v>0</v>
      </c>
      <c r="J1927" s="677">
        <v>0</v>
      </c>
      <c r="K1927" s="677">
        <v>0</v>
      </c>
      <c r="L1927" s="677">
        <v>0</v>
      </c>
      <c r="M1927" s="677">
        <v>2.7869999999999999</v>
      </c>
      <c r="N1927" s="678">
        <v>0.16</v>
      </c>
      <c r="O1927" s="657">
        <v>0</v>
      </c>
      <c r="P1927" s="658">
        <v>0</v>
      </c>
      <c r="Q1927" s="658">
        <v>0</v>
      </c>
      <c r="R1927" s="658">
        <v>0</v>
      </c>
      <c r="S1927" s="658">
        <v>0</v>
      </c>
      <c r="T1927" s="658">
        <v>0</v>
      </c>
      <c r="U1927" s="658">
        <v>0</v>
      </c>
      <c r="V1927" s="658">
        <v>0</v>
      </c>
      <c r="W1927" s="658">
        <v>0</v>
      </c>
      <c r="X1927" s="658">
        <v>0</v>
      </c>
      <c r="Y1927" s="658">
        <v>0</v>
      </c>
      <c r="Z1927" s="659">
        <v>0</v>
      </c>
      <c r="AA1927" s="679">
        <v>4.7952437600000017</v>
      </c>
      <c r="AB1927" s="677">
        <v>0</v>
      </c>
      <c r="AC1927" s="677">
        <v>0</v>
      </c>
      <c r="AD1927" s="658">
        <v>2.7869999999999999</v>
      </c>
      <c r="AE1927" s="658">
        <v>0.16</v>
      </c>
      <c r="AF1927" s="658"/>
      <c r="AG1927" s="658"/>
      <c r="AH1927" s="658"/>
      <c r="AI1927" s="658"/>
      <c r="AJ1927" s="658">
        <v>2.7869999999999999</v>
      </c>
      <c r="AK1927" s="658">
        <v>0.16</v>
      </c>
      <c r="AL1927" s="658"/>
      <c r="AM1927" s="658"/>
      <c r="AN1927" s="658">
        <v>0</v>
      </c>
      <c r="AO1927" s="658">
        <v>0</v>
      </c>
      <c r="AP1927" s="658">
        <v>0</v>
      </c>
      <c r="AQ1927" s="658">
        <v>0</v>
      </c>
      <c r="AR1927" s="658">
        <v>0</v>
      </c>
      <c r="AS1927" s="658">
        <v>0</v>
      </c>
      <c r="AT1927" s="658">
        <v>2.7869999999999999</v>
      </c>
      <c r="AU1927" s="658">
        <v>0.16</v>
      </c>
      <c r="AV1927" s="676">
        <v>0</v>
      </c>
      <c r="AW1927" s="677">
        <v>4.7952437600000017</v>
      </c>
      <c r="AX1927" s="677">
        <v>0</v>
      </c>
      <c r="AY1927" s="677">
        <v>0</v>
      </c>
      <c r="AZ1927" s="677">
        <v>4.7952437600000017</v>
      </c>
      <c r="BA1927" s="677">
        <v>0</v>
      </c>
      <c r="BB1927" s="677">
        <v>0</v>
      </c>
      <c r="BC1927" s="677">
        <v>0</v>
      </c>
      <c r="BD1927" s="677">
        <v>0</v>
      </c>
      <c r="BE1927" s="678">
        <v>4.7952437600000017</v>
      </c>
      <c r="BF1927" s="417"/>
      <c r="BG1927" s="408"/>
      <c r="BH1927" s="408"/>
      <c r="BI1927" s="408"/>
      <c r="BJ1927" s="408"/>
      <c r="BK1927" s="408"/>
    </row>
    <row r="1928" spans="1:63" s="390" customFormat="1" ht="12.75">
      <c r="A1928" s="411"/>
      <c r="B1928" s="360" t="s">
        <v>362</v>
      </c>
      <c r="C1928" s="676">
        <v>0</v>
      </c>
      <c r="D1928" s="677">
        <v>0</v>
      </c>
      <c r="E1928" s="677">
        <v>2.7869999999999999</v>
      </c>
      <c r="F1928" s="677">
        <v>0</v>
      </c>
      <c r="G1928" s="677">
        <v>0</v>
      </c>
      <c r="H1928" s="677">
        <v>0</v>
      </c>
      <c r="I1928" s="677">
        <v>0</v>
      </c>
      <c r="J1928" s="677">
        <v>0</v>
      </c>
      <c r="K1928" s="677">
        <v>0</v>
      </c>
      <c r="L1928" s="677">
        <v>0</v>
      </c>
      <c r="M1928" s="677">
        <v>2.7869999999999999</v>
      </c>
      <c r="N1928" s="678">
        <v>0</v>
      </c>
      <c r="O1928" s="657">
        <v>0</v>
      </c>
      <c r="P1928" s="658">
        <v>0</v>
      </c>
      <c r="Q1928" s="658">
        <v>0</v>
      </c>
      <c r="R1928" s="658">
        <v>0</v>
      </c>
      <c r="S1928" s="658">
        <v>0</v>
      </c>
      <c r="T1928" s="658">
        <v>0</v>
      </c>
      <c r="U1928" s="658">
        <v>0</v>
      </c>
      <c r="V1928" s="658">
        <v>0</v>
      </c>
      <c r="W1928" s="658">
        <v>0</v>
      </c>
      <c r="X1928" s="658">
        <v>0</v>
      </c>
      <c r="Y1928" s="658">
        <v>0</v>
      </c>
      <c r="Z1928" s="659">
        <v>0</v>
      </c>
      <c r="AA1928" s="679">
        <v>3.4231510292879817</v>
      </c>
      <c r="AB1928" s="677">
        <v>0</v>
      </c>
      <c r="AC1928" s="677">
        <v>0</v>
      </c>
      <c r="AD1928" s="658">
        <v>2.7869999999999999</v>
      </c>
      <c r="AE1928" s="658">
        <v>0</v>
      </c>
      <c r="AF1928" s="658"/>
      <c r="AG1928" s="658"/>
      <c r="AH1928" s="658"/>
      <c r="AI1928" s="658"/>
      <c r="AJ1928" s="658">
        <v>2.7869999999999999</v>
      </c>
      <c r="AK1928" s="658">
        <v>0</v>
      </c>
      <c r="AL1928" s="658"/>
      <c r="AM1928" s="658"/>
      <c r="AN1928" s="658">
        <v>0</v>
      </c>
      <c r="AO1928" s="658">
        <v>0</v>
      </c>
      <c r="AP1928" s="658">
        <v>0</v>
      </c>
      <c r="AQ1928" s="658">
        <v>0</v>
      </c>
      <c r="AR1928" s="658">
        <v>0</v>
      </c>
      <c r="AS1928" s="658">
        <v>0</v>
      </c>
      <c r="AT1928" s="658">
        <v>2.7869999999999999</v>
      </c>
      <c r="AU1928" s="658">
        <v>0</v>
      </c>
      <c r="AV1928" s="676">
        <v>0</v>
      </c>
      <c r="AW1928" s="677">
        <v>3.4231510292879817</v>
      </c>
      <c r="AX1928" s="677">
        <v>0</v>
      </c>
      <c r="AY1928" s="677">
        <v>0</v>
      </c>
      <c r="AZ1928" s="677">
        <v>3.4231510292879817</v>
      </c>
      <c r="BA1928" s="677">
        <v>0</v>
      </c>
      <c r="BB1928" s="677">
        <v>0</v>
      </c>
      <c r="BC1928" s="677">
        <v>0</v>
      </c>
      <c r="BD1928" s="677">
        <v>0</v>
      </c>
      <c r="BE1928" s="678">
        <v>3.4231510292879817</v>
      </c>
      <c r="BF1928" s="417"/>
      <c r="BG1928" s="408"/>
      <c r="BH1928" s="408"/>
      <c r="BI1928" s="408"/>
      <c r="BJ1928" s="408"/>
      <c r="BK1928" s="408"/>
    </row>
    <row r="1929" spans="1:63" s="412" customFormat="1" ht="12.75">
      <c r="A1929" s="411"/>
      <c r="B1929" s="360" t="s">
        <v>363</v>
      </c>
      <c r="C1929" s="676">
        <v>0</v>
      </c>
      <c r="D1929" s="677">
        <v>0</v>
      </c>
      <c r="E1929" s="677">
        <v>2.5499999999999998</v>
      </c>
      <c r="F1929" s="677">
        <v>0</v>
      </c>
      <c r="G1929" s="677">
        <v>0</v>
      </c>
      <c r="H1929" s="677">
        <v>0</v>
      </c>
      <c r="I1929" s="677">
        <v>0</v>
      </c>
      <c r="J1929" s="677">
        <v>0</v>
      </c>
      <c r="K1929" s="677">
        <v>0</v>
      </c>
      <c r="L1929" s="677">
        <v>0</v>
      </c>
      <c r="M1929" s="677">
        <v>2.5499999999999998</v>
      </c>
      <c r="N1929" s="678">
        <v>0</v>
      </c>
      <c r="O1929" s="657">
        <v>0</v>
      </c>
      <c r="P1929" s="658">
        <v>0</v>
      </c>
      <c r="Q1929" s="658">
        <v>0</v>
      </c>
      <c r="R1929" s="658">
        <v>0</v>
      </c>
      <c r="S1929" s="658">
        <v>0</v>
      </c>
      <c r="T1929" s="658">
        <v>0</v>
      </c>
      <c r="U1929" s="658">
        <v>0</v>
      </c>
      <c r="V1929" s="658">
        <v>0</v>
      </c>
      <c r="W1929" s="658">
        <v>0</v>
      </c>
      <c r="X1929" s="658">
        <v>0</v>
      </c>
      <c r="Y1929" s="658">
        <v>0</v>
      </c>
      <c r="Z1929" s="659">
        <v>0</v>
      </c>
      <c r="AA1929" s="679">
        <v>2.3816668829350807</v>
      </c>
      <c r="AB1929" s="677">
        <v>0</v>
      </c>
      <c r="AC1929" s="677">
        <v>0</v>
      </c>
      <c r="AD1929" s="658">
        <v>2.5499999999999998</v>
      </c>
      <c r="AE1929" s="658">
        <v>0</v>
      </c>
      <c r="AF1929" s="658"/>
      <c r="AG1929" s="658"/>
      <c r="AH1929" s="658"/>
      <c r="AI1929" s="658"/>
      <c r="AJ1929" s="658">
        <v>2.5499999999999998</v>
      </c>
      <c r="AK1929" s="658">
        <v>0</v>
      </c>
      <c r="AL1929" s="658"/>
      <c r="AM1929" s="658"/>
      <c r="AN1929" s="658">
        <v>0</v>
      </c>
      <c r="AO1929" s="658">
        <v>0</v>
      </c>
      <c r="AP1929" s="658">
        <v>0</v>
      </c>
      <c r="AQ1929" s="658">
        <v>0</v>
      </c>
      <c r="AR1929" s="658">
        <v>0</v>
      </c>
      <c r="AS1929" s="658">
        <v>0</v>
      </c>
      <c r="AT1929" s="658">
        <v>2.5499999999999998</v>
      </c>
      <c r="AU1929" s="658">
        <v>0</v>
      </c>
      <c r="AV1929" s="676">
        <v>0</v>
      </c>
      <c r="AW1929" s="677">
        <v>2.3816668829350807</v>
      </c>
      <c r="AX1929" s="677">
        <v>0</v>
      </c>
      <c r="AY1929" s="677">
        <v>0</v>
      </c>
      <c r="AZ1929" s="677">
        <v>2.3816668829350807</v>
      </c>
      <c r="BA1929" s="677">
        <v>0</v>
      </c>
      <c r="BB1929" s="677">
        <v>0</v>
      </c>
      <c r="BC1929" s="677">
        <v>0</v>
      </c>
      <c r="BD1929" s="677">
        <v>0</v>
      </c>
      <c r="BE1929" s="678">
        <v>2.3816668829350807</v>
      </c>
      <c r="BF1929" s="417"/>
      <c r="BG1929" s="408"/>
      <c r="BH1929" s="408"/>
      <c r="BI1929" s="408"/>
      <c r="BJ1929" s="408"/>
      <c r="BK1929" s="408"/>
    </row>
    <row r="1930" spans="1:63" s="390" customFormat="1" ht="12.75">
      <c r="A1930" s="411"/>
      <c r="B1930" s="360" t="s">
        <v>364</v>
      </c>
      <c r="C1930" s="676">
        <v>0</v>
      </c>
      <c r="D1930" s="677">
        <v>0</v>
      </c>
      <c r="E1930" s="677">
        <v>0</v>
      </c>
      <c r="F1930" s="677">
        <v>0</v>
      </c>
      <c r="G1930" s="677">
        <v>0</v>
      </c>
      <c r="H1930" s="677">
        <v>0</v>
      </c>
      <c r="I1930" s="677">
        <v>0</v>
      </c>
      <c r="J1930" s="677">
        <v>0</v>
      </c>
      <c r="K1930" s="677">
        <v>0</v>
      </c>
      <c r="L1930" s="677">
        <v>0</v>
      </c>
      <c r="M1930" s="677">
        <v>0</v>
      </c>
      <c r="N1930" s="678">
        <v>0</v>
      </c>
      <c r="O1930" s="657"/>
      <c r="P1930" s="658"/>
      <c r="Q1930" s="658"/>
      <c r="R1930" s="658"/>
      <c r="S1930" s="658"/>
      <c r="T1930" s="658"/>
      <c r="U1930" s="658"/>
      <c r="V1930" s="658"/>
      <c r="W1930" s="658"/>
      <c r="X1930" s="658"/>
      <c r="Y1930" s="658"/>
      <c r="Z1930" s="659"/>
      <c r="AA1930" s="679">
        <v>0</v>
      </c>
      <c r="AB1930" s="677">
        <v>0</v>
      </c>
      <c r="AC1930" s="677">
        <v>0</v>
      </c>
      <c r="AD1930" s="658">
        <v>0</v>
      </c>
      <c r="AE1930" s="658">
        <v>0</v>
      </c>
      <c r="AF1930" s="658"/>
      <c r="AG1930" s="658"/>
      <c r="AH1930" s="658"/>
      <c r="AI1930" s="658"/>
      <c r="AJ1930" s="658">
        <v>0</v>
      </c>
      <c r="AK1930" s="658">
        <v>0</v>
      </c>
      <c r="AL1930" s="658"/>
      <c r="AM1930" s="658"/>
      <c r="AN1930" s="658">
        <v>0</v>
      </c>
      <c r="AO1930" s="658">
        <v>0</v>
      </c>
      <c r="AP1930" s="658">
        <v>0</v>
      </c>
      <c r="AQ1930" s="658">
        <v>0</v>
      </c>
      <c r="AR1930" s="658">
        <v>0</v>
      </c>
      <c r="AS1930" s="658">
        <v>0</v>
      </c>
      <c r="AT1930" s="658">
        <v>0</v>
      </c>
      <c r="AU1930" s="658">
        <v>0</v>
      </c>
      <c r="AV1930" s="676"/>
      <c r="AW1930" s="677">
        <v>0</v>
      </c>
      <c r="AX1930" s="677"/>
      <c r="AY1930" s="677"/>
      <c r="AZ1930" s="677"/>
      <c r="BA1930" s="677"/>
      <c r="BB1930" s="677"/>
      <c r="BC1930" s="677"/>
      <c r="BD1930" s="677"/>
      <c r="BE1930" s="678">
        <v>0</v>
      </c>
      <c r="BF1930" s="417"/>
      <c r="BG1930" s="408"/>
      <c r="BH1930" s="408"/>
      <c r="BI1930" s="408"/>
      <c r="BJ1930" s="408"/>
      <c r="BK1930" s="408"/>
    </row>
    <row r="1931" spans="1:63" s="390" customFormat="1" ht="12.75">
      <c r="A1931" s="411"/>
      <c r="B1931" s="360" t="s">
        <v>365</v>
      </c>
      <c r="C1931" s="676">
        <v>0</v>
      </c>
      <c r="D1931" s="677">
        <v>0</v>
      </c>
      <c r="E1931" s="677">
        <v>0</v>
      </c>
      <c r="F1931" s="677">
        <v>0</v>
      </c>
      <c r="G1931" s="677">
        <v>0</v>
      </c>
      <c r="H1931" s="677">
        <v>0</v>
      </c>
      <c r="I1931" s="677">
        <v>0</v>
      </c>
      <c r="J1931" s="677">
        <v>0</v>
      </c>
      <c r="K1931" s="677">
        <v>0</v>
      </c>
      <c r="L1931" s="677">
        <v>0</v>
      </c>
      <c r="M1931" s="677">
        <v>0</v>
      </c>
      <c r="N1931" s="678">
        <v>0</v>
      </c>
      <c r="O1931" s="657"/>
      <c r="P1931" s="658"/>
      <c r="Q1931" s="658"/>
      <c r="R1931" s="658"/>
      <c r="S1931" s="658"/>
      <c r="T1931" s="658"/>
      <c r="U1931" s="658"/>
      <c r="V1931" s="658"/>
      <c r="W1931" s="658"/>
      <c r="X1931" s="658"/>
      <c r="Y1931" s="658"/>
      <c r="Z1931" s="659"/>
      <c r="AA1931" s="679">
        <v>0</v>
      </c>
      <c r="AB1931" s="677">
        <v>0</v>
      </c>
      <c r="AC1931" s="677">
        <v>0</v>
      </c>
      <c r="AD1931" s="658">
        <v>0</v>
      </c>
      <c r="AE1931" s="658">
        <v>0</v>
      </c>
      <c r="AF1931" s="658"/>
      <c r="AG1931" s="658"/>
      <c r="AH1931" s="658"/>
      <c r="AI1931" s="658"/>
      <c r="AJ1931" s="658">
        <v>0</v>
      </c>
      <c r="AK1931" s="658">
        <v>0</v>
      </c>
      <c r="AL1931" s="658"/>
      <c r="AM1931" s="658"/>
      <c r="AN1931" s="658">
        <v>0</v>
      </c>
      <c r="AO1931" s="658">
        <v>0</v>
      </c>
      <c r="AP1931" s="658">
        <v>0</v>
      </c>
      <c r="AQ1931" s="658">
        <v>0</v>
      </c>
      <c r="AR1931" s="658">
        <v>0</v>
      </c>
      <c r="AS1931" s="658">
        <v>0</v>
      </c>
      <c r="AT1931" s="658">
        <v>0</v>
      </c>
      <c r="AU1931" s="658">
        <v>0</v>
      </c>
      <c r="AV1931" s="676"/>
      <c r="AW1931" s="677">
        <v>0</v>
      </c>
      <c r="AX1931" s="677"/>
      <c r="AY1931" s="677"/>
      <c r="AZ1931" s="677"/>
      <c r="BA1931" s="677"/>
      <c r="BB1931" s="677"/>
      <c r="BC1931" s="677"/>
      <c r="BD1931" s="677"/>
      <c r="BE1931" s="678">
        <v>0</v>
      </c>
      <c r="BF1931" s="417"/>
      <c r="BG1931" s="408"/>
      <c r="BH1931" s="408"/>
      <c r="BI1931" s="408"/>
      <c r="BJ1931" s="408"/>
      <c r="BK1931" s="408"/>
    </row>
    <row r="1932" spans="1:63" s="390" customFormat="1" ht="12.75">
      <c r="A1932" s="411"/>
      <c r="B1932" s="360" t="s">
        <v>366</v>
      </c>
      <c r="C1932" s="676">
        <v>0</v>
      </c>
      <c r="D1932" s="677">
        <v>0</v>
      </c>
      <c r="E1932" s="677">
        <v>0.33200000000000002</v>
      </c>
      <c r="F1932" s="677">
        <v>0</v>
      </c>
      <c r="G1932" s="677">
        <v>0</v>
      </c>
      <c r="H1932" s="677">
        <v>0</v>
      </c>
      <c r="I1932" s="677">
        <v>0</v>
      </c>
      <c r="J1932" s="677">
        <v>0</v>
      </c>
      <c r="K1932" s="677">
        <v>0</v>
      </c>
      <c r="L1932" s="677">
        <v>0</v>
      </c>
      <c r="M1932" s="677">
        <v>0.33200000000000002</v>
      </c>
      <c r="N1932" s="678">
        <v>0</v>
      </c>
      <c r="O1932" s="657"/>
      <c r="P1932" s="658"/>
      <c r="Q1932" s="658"/>
      <c r="R1932" s="658"/>
      <c r="S1932" s="658"/>
      <c r="T1932" s="658"/>
      <c r="U1932" s="658"/>
      <c r="V1932" s="658"/>
      <c r="W1932" s="658"/>
      <c r="X1932" s="658"/>
      <c r="Y1932" s="658"/>
      <c r="Z1932" s="659"/>
      <c r="AA1932" s="679">
        <v>0.58891060422248098</v>
      </c>
      <c r="AB1932" s="677">
        <v>0</v>
      </c>
      <c r="AC1932" s="677">
        <v>0</v>
      </c>
      <c r="AD1932" s="658">
        <v>0.33200000000000002</v>
      </c>
      <c r="AE1932" s="658">
        <v>0</v>
      </c>
      <c r="AF1932" s="658"/>
      <c r="AG1932" s="658"/>
      <c r="AH1932" s="658"/>
      <c r="AI1932" s="658"/>
      <c r="AJ1932" s="658">
        <v>0.33200000000000002</v>
      </c>
      <c r="AK1932" s="658">
        <v>0</v>
      </c>
      <c r="AL1932" s="658"/>
      <c r="AM1932" s="658"/>
      <c r="AN1932" s="658">
        <v>0</v>
      </c>
      <c r="AO1932" s="658">
        <v>0</v>
      </c>
      <c r="AP1932" s="658">
        <v>0</v>
      </c>
      <c r="AQ1932" s="658">
        <v>0</v>
      </c>
      <c r="AR1932" s="658">
        <v>0</v>
      </c>
      <c r="AS1932" s="658">
        <v>0</v>
      </c>
      <c r="AT1932" s="658">
        <v>0.33200000000000002</v>
      </c>
      <c r="AU1932" s="658">
        <v>0</v>
      </c>
      <c r="AV1932" s="676"/>
      <c r="AW1932" s="677">
        <v>0.58891060422248098</v>
      </c>
      <c r="AX1932" s="677"/>
      <c r="AY1932" s="677"/>
      <c r="AZ1932" s="677">
        <v>0.58891060422248098</v>
      </c>
      <c r="BA1932" s="677"/>
      <c r="BB1932" s="677"/>
      <c r="BC1932" s="677"/>
      <c r="BD1932" s="677"/>
      <c r="BE1932" s="678">
        <v>0.58891060422248098</v>
      </c>
      <c r="BF1932" s="417"/>
      <c r="BG1932" s="408"/>
      <c r="BH1932" s="408"/>
      <c r="BI1932" s="408"/>
      <c r="BJ1932" s="408"/>
      <c r="BK1932" s="408"/>
    </row>
    <row r="1933" spans="1:63" s="390" customFormat="1" ht="12.75">
      <c r="A1933" s="411"/>
      <c r="B1933" s="360" t="s">
        <v>367</v>
      </c>
      <c r="C1933" s="676">
        <v>0</v>
      </c>
      <c r="D1933" s="677">
        <v>0</v>
      </c>
      <c r="E1933" s="677">
        <v>2.218</v>
      </c>
      <c r="F1933" s="677">
        <v>0</v>
      </c>
      <c r="G1933" s="677">
        <v>0</v>
      </c>
      <c r="H1933" s="677">
        <v>0</v>
      </c>
      <c r="I1933" s="677">
        <v>0</v>
      </c>
      <c r="J1933" s="677">
        <v>0</v>
      </c>
      <c r="K1933" s="677">
        <v>0</v>
      </c>
      <c r="L1933" s="677">
        <v>0</v>
      </c>
      <c r="M1933" s="677">
        <v>2.218</v>
      </c>
      <c r="N1933" s="678">
        <v>0</v>
      </c>
      <c r="O1933" s="657"/>
      <c r="P1933" s="658"/>
      <c r="Q1933" s="658"/>
      <c r="R1933" s="658"/>
      <c r="S1933" s="658"/>
      <c r="T1933" s="658"/>
      <c r="U1933" s="658"/>
      <c r="V1933" s="658"/>
      <c r="W1933" s="658"/>
      <c r="X1933" s="658"/>
      <c r="Y1933" s="658"/>
      <c r="Z1933" s="659"/>
      <c r="AA1933" s="679">
        <v>1.7927562787125999</v>
      </c>
      <c r="AB1933" s="677">
        <v>0</v>
      </c>
      <c r="AC1933" s="677">
        <v>0</v>
      </c>
      <c r="AD1933" s="658">
        <v>2.218</v>
      </c>
      <c r="AE1933" s="658">
        <v>0</v>
      </c>
      <c r="AF1933" s="658"/>
      <c r="AG1933" s="658"/>
      <c r="AH1933" s="658"/>
      <c r="AI1933" s="658"/>
      <c r="AJ1933" s="658">
        <v>2.218</v>
      </c>
      <c r="AK1933" s="658">
        <v>0</v>
      </c>
      <c r="AL1933" s="658"/>
      <c r="AM1933" s="658"/>
      <c r="AN1933" s="658">
        <v>0</v>
      </c>
      <c r="AO1933" s="658">
        <v>0</v>
      </c>
      <c r="AP1933" s="658">
        <v>0</v>
      </c>
      <c r="AQ1933" s="658">
        <v>0</v>
      </c>
      <c r="AR1933" s="658">
        <v>0</v>
      </c>
      <c r="AS1933" s="658">
        <v>0</v>
      </c>
      <c r="AT1933" s="658">
        <v>2.218</v>
      </c>
      <c r="AU1933" s="658">
        <v>0</v>
      </c>
      <c r="AV1933" s="676"/>
      <c r="AW1933" s="677">
        <v>1.7927562787125999</v>
      </c>
      <c r="AX1933" s="677"/>
      <c r="AY1933" s="677"/>
      <c r="AZ1933" s="677">
        <v>1.7927562787125999</v>
      </c>
      <c r="BA1933" s="677"/>
      <c r="BB1933" s="677"/>
      <c r="BC1933" s="677"/>
      <c r="BD1933" s="677"/>
      <c r="BE1933" s="678">
        <v>1.7927562787125999</v>
      </c>
      <c r="BF1933" s="417"/>
      <c r="BG1933" s="408"/>
      <c r="BH1933" s="408"/>
      <c r="BI1933" s="408"/>
      <c r="BJ1933" s="408"/>
      <c r="BK1933" s="408"/>
    </row>
    <row r="1934" spans="1:63" s="412" customFormat="1" ht="12.75">
      <c r="A1934" s="411"/>
      <c r="B1934" s="360" t="s">
        <v>368</v>
      </c>
      <c r="C1934" s="676">
        <v>0</v>
      </c>
      <c r="D1934" s="677">
        <v>0</v>
      </c>
      <c r="E1934" s="677">
        <v>0.23699999999999999</v>
      </c>
      <c r="F1934" s="677">
        <v>0</v>
      </c>
      <c r="G1934" s="677">
        <v>0</v>
      </c>
      <c r="H1934" s="677">
        <v>0</v>
      </c>
      <c r="I1934" s="677">
        <v>0</v>
      </c>
      <c r="J1934" s="677">
        <v>0</v>
      </c>
      <c r="K1934" s="677">
        <v>0</v>
      </c>
      <c r="L1934" s="677">
        <v>0</v>
      </c>
      <c r="M1934" s="677">
        <v>0.23699999999999999</v>
      </c>
      <c r="N1934" s="678">
        <v>0</v>
      </c>
      <c r="O1934" s="657">
        <v>0</v>
      </c>
      <c r="P1934" s="658">
        <v>0</v>
      </c>
      <c r="Q1934" s="658">
        <v>0</v>
      </c>
      <c r="R1934" s="658">
        <v>0</v>
      </c>
      <c r="S1934" s="658">
        <v>0</v>
      </c>
      <c r="T1934" s="658">
        <v>0</v>
      </c>
      <c r="U1934" s="658">
        <v>0</v>
      </c>
      <c r="V1934" s="658">
        <v>0</v>
      </c>
      <c r="W1934" s="658">
        <v>0</v>
      </c>
      <c r="X1934" s="658">
        <v>0</v>
      </c>
      <c r="Y1934" s="658">
        <v>0</v>
      </c>
      <c r="Z1934" s="659">
        <v>0</v>
      </c>
      <c r="AA1934" s="679">
        <v>1.041484146352901</v>
      </c>
      <c r="AB1934" s="677">
        <v>0</v>
      </c>
      <c r="AC1934" s="677">
        <v>0</v>
      </c>
      <c r="AD1934" s="658">
        <v>0.23699999999999999</v>
      </c>
      <c r="AE1934" s="658">
        <v>0</v>
      </c>
      <c r="AF1934" s="658"/>
      <c r="AG1934" s="658"/>
      <c r="AH1934" s="658"/>
      <c r="AI1934" s="658"/>
      <c r="AJ1934" s="658">
        <v>0.23699999999999999</v>
      </c>
      <c r="AK1934" s="658">
        <v>0</v>
      </c>
      <c r="AL1934" s="658"/>
      <c r="AM1934" s="658"/>
      <c r="AN1934" s="658">
        <v>0</v>
      </c>
      <c r="AO1934" s="658">
        <v>0</v>
      </c>
      <c r="AP1934" s="658">
        <v>0</v>
      </c>
      <c r="AQ1934" s="658">
        <v>0</v>
      </c>
      <c r="AR1934" s="658">
        <v>0</v>
      </c>
      <c r="AS1934" s="658">
        <v>0</v>
      </c>
      <c r="AT1934" s="658">
        <v>0.23699999999999999</v>
      </c>
      <c r="AU1934" s="658">
        <v>0</v>
      </c>
      <c r="AV1934" s="676">
        <v>0</v>
      </c>
      <c r="AW1934" s="677">
        <v>1.041484146352901</v>
      </c>
      <c r="AX1934" s="677">
        <v>0</v>
      </c>
      <c r="AY1934" s="677">
        <v>0</v>
      </c>
      <c r="AZ1934" s="677">
        <v>1.041484146352901</v>
      </c>
      <c r="BA1934" s="677">
        <v>0</v>
      </c>
      <c r="BB1934" s="677">
        <v>0</v>
      </c>
      <c r="BC1934" s="677">
        <v>0</v>
      </c>
      <c r="BD1934" s="677">
        <v>0</v>
      </c>
      <c r="BE1934" s="678">
        <v>1.041484146352901</v>
      </c>
      <c r="BF1934" s="417"/>
      <c r="BG1934" s="408"/>
      <c r="BH1934" s="408"/>
      <c r="BI1934" s="408"/>
      <c r="BJ1934" s="408"/>
      <c r="BK1934" s="408"/>
    </row>
    <row r="1935" spans="1:63" s="390" customFormat="1" ht="12.75">
      <c r="A1935" s="411"/>
      <c r="B1935" s="360" t="s">
        <v>369</v>
      </c>
      <c r="C1935" s="676">
        <v>0</v>
      </c>
      <c r="D1935" s="677">
        <v>0</v>
      </c>
      <c r="E1935" s="677">
        <v>0</v>
      </c>
      <c r="F1935" s="677">
        <v>0</v>
      </c>
      <c r="G1935" s="677">
        <v>0</v>
      </c>
      <c r="H1935" s="677">
        <v>0</v>
      </c>
      <c r="I1935" s="677">
        <v>0</v>
      </c>
      <c r="J1935" s="677">
        <v>0</v>
      </c>
      <c r="K1935" s="677">
        <v>0</v>
      </c>
      <c r="L1935" s="677">
        <v>0</v>
      </c>
      <c r="M1935" s="677">
        <v>0</v>
      </c>
      <c r="N1935" s="678">
        <v>0</v>
      </c>
      <c r="O1935" s="657"/>
      <c r="P1935" s="658"/>
      <c r="Q1935" s="658"/>
      <c r="R1935" s="658"/>
      <c r="S1935" s="658"/>
      <c r="T1935" s="658"/>
      <c r="U1935" s="658"/>
      <c r="V1935" s="658"/>
      <c r="W1935" s="658"/>
      <c r="X1935" s="658"/>
      <c r="Y1935" s="658"/>
      <c r="Z1935" s="659"/>
      <c r="AA1935" s="679">
        <v>0</v>
      </c>
      <c r="AB1935" s="677">
        <v>0</v>
      </c>
      <c r="AC1935" s="677">
        <v>0</v>
      </c>
      <c r="AD1935" s="658">
        <v>0</v>
      </c>
      <c r="AE1935" s="658">
        <v>0</v>
      </c>
      <c r="AF1935" s="658"/>
      <c r="AG1935" s="658"/>
      <c r="AH1935" s="658"/>
      <c r="AI1935" s="658"/>
      <c r="AJ1935" s="658">
        <v>0</v>
      </c>
      <c r="AK1935" s="658">
        <v>0</v>
      </c>
      <c r="AL1935" s="658"/>
      <c r="AM1935" s="658"/>
      <c r="AN1935" s="658">
        <v>0</v>
      </c>
      <c r="AO1935" s="658">
        <v>0</v>
      </c>
      <c r="AP1935" s="658">
        <v>0</v>
      </c>
      <c r="AQ1935" s="658">
        <v>0</v>
      </c>
      <c r="AR1935" s="658">
        <v>0</v>
      </c>
      <c r="AS1935" s="658">
        <v>0</v>
      </c>
      <c r="AT1935" s="658">
        <v>0</v>
      </c>
      <c r="AU1935" s="658">
        <v>0</v>
      </c>
      <c r="AV1935" s="676"/>
      <c r="AW1935" s="677">
        <v>0</v>
      </c>
      <c r="AX1935" s="677"/>
      <c r="AY1935" s="677"/>
      <c r="AZ1935" s="677"/>
      <c r="BA1935" s="677"/>
      <c r="BB1935" s="677"/>
      <c r="BC1935" s="677"/>
      <c r="BD1935" s="677"/>
      <c r="BE1935" s="678">
        <v>0</v>
      </c>
      <c r="BF1935" s="417"/>
      <c r="BG1935" s="408"/>
      <c r="BH1935" s="408"/>
      <c r="BI1935" s="408"/>
      <c r="BJ1935" s="408"/>
      <c r="BK1935" s="408"/>
    </row>
    <row r="1936" spans="1:63" s="390" customFormat="1" ht="12.75">
      <c r="A1936" s="411"/>
      <c r="B1936" s="360" t="s">
        <v>370</v>
      </c>
      <c r="C1936" s="676">
        <v>0</v>
      </c>
      <c r="D1936" s="677">
        <v>0</v>
      </c>
      <c r="E1936" s="677">
        <v>0</v>
      </c>
      <c r="F1936" s="677">
        <v>0</v>
      </c>
      <c r="G1936" s="677">
        <v>0</v>
      </c>
      <c r="H1936" s="677">
        <v>0</v>
      </c>
      <c r="I1936" s="677">
        <v>0</v>
      </c>
      <c r="J1936" s="677">
        <v>0</v>
      </c>
      <c r="K1936" s="677">
        <v>0</v>
      </c>
      <c r="L1936" s="677">
        <v>0</v>
      </c>
      <c r="M1936" s="677">
        <v>0</v>
      </c>
      <c r="N1936" s="678">
        <v>0</v>
      </c>
      <c r="O1936" s="657"/>
      <c r="P1936" s="658"/>
      <c r="Q1936" s="658"/>
      <c r="R1936" s="658"/>
      <c r="S1936" s="658"/>
      <c r="T1936" s="658"/>
      <c r="U1936" s="658"/>
      <c r="V1936" s="658"/>
      <c r="W1936" s="658"/>
      <c r="X1936" s="658"/>
      <c r="Y1936" s="658"/>
      <c r="Z1936" s="659"/>
      <c r="AA1936" s="679">
        <v>0</v>
      </c>
      <c r="AB1936" s="677">
        <v>0</v>
      </c>
      <c r="AC1936" s="677">
        <v>0</v>
      </c>
      <c r="AD1936" s="658">
        <v>0</v>
      </c>
      <c r="AE1936" s="658">
        <v>0</v>
      </c>
      <c r="AF1936" s="658"/>
      <c r="AG1936" s="658"/>
      <c r="AH1936" s="658"/>
      <c r="AI1936" s="658"/>
      <c r="AJ1936" s="658">
        <v>0</v>
      </c>
      <c r="AK1936" s="658">
        <v>0</v>
      </c>
      <c r="AL1936" s="658"/>
      <c r="AM1936" s="658"/>
      <c r="AN1936" s="658">
        <v>0</v>
      </c>
      <c r="AO1936" s="658">
        <v>0</v>
      </c>
      <c r="AP1936" s="658">
        <v>0</v>
      </c>
      <c r="AQ1936" s="658">
        <v>0</v>
      </c>
      <c r="AR1936" s="658">
        <v>0</v>
      </c>
      <c r="AS1936" s="658">
        <v>0</v>
      </c>
      <c r="AT1936" s="658">
        <v>0</v>
      </c>
      <c r="AU1936" s="658">
        <v>0</v>
      </c>
      <c r="AV1936" s="676"/>
      <c r="AW1936" s="677">
        <v>0</v>
      </c>
      <c r="AX1936" s="677"/>
      <c r="AY1936" s="677"/>
      <c r="AZ1936" s="677"/>
      <c r="BA1936" s="677"/>
      <c r="BB1936" s="677"/>
      <c r="BC1936" s="677"/>
      <c r="BD1936" s="677"/>
      <c r="BE1936" s="678">
        <v>0</v>
      </c>
      <c r="BF1936" s="417"/>
      <c r="BG1936" s="408"/>
      <c r="BH1936" s="408"/>
      <c r="BI1936" s="408"/>
      <c r="BJ1936" s="408"/>
      <c r="BK1936" s="408"/>
    </row>
    <row r="1937" spans="1:63" s="390" customFormat="1" ht="12.75">
      <c r="A1937" s="411"/>
      <c r="B1937" s="360" t="s">
        <v>371</v>
      </c>
      <c r="C1937" s="676">
        <v>0</v>
      </c>
      <c r="D1937" s="677">
        <v>0</v>
      </c>
      <c r="E1937" s="677">
        <v>8.8999999999999996E-2</v>
      </c>
      <c r="F1937" s="677">
        <v>0</v>
      </c>
      <c r="G1937" s="677">
        <v>0</v>
      </c>
      <c r="H1937" s="677">
        <v>0</v>
      </c>
      <c r="I1937" s="677">
        <v>0</v>
      </c>
      <c r="J1937" s="677">
        <v>0</v>
      </c>
      <c r="K1937" s="677">
        <v>0</v>
      </c>
      <c r="L1937" s="677">
        <v>0</v>
      </c>
      <c r="M1937" s="677">
        <v>8.8999999999999996E-2</v>
      </c>
      <c r="N1937" s="678">
        <v>0</v>
      </c>
      <c r="O1937" s="657"/>
      <c r="P1937" s="658"/>
      <c r="Q1937" s="658"/>
      <c r="R1937" s="658"/>
      <c r="S1937" s="658"/>
      <c r="T1937" s="658"/>
      <c r="U1937" s="658"/>
      <c r="V1937" s="658"/>
      <c r="W1937" s="658"/>
      <c r="X1937" s="658"/>
      <c r="Y1937" s="658"/>
      <c r="Z1937" s="659"/>
      <c r="AA1937" s="679">
        <v>0.36378825457713199</v>
      </c>
      <c r="AB1937" s="677">
        <v>0</v>
      </c>
      <c r="AC1937" s="677">
        <v>0</v>
      </c>
      <c r="AD1937" s="658">
        <v>8.8999999999999996E-2</v>
      </c>
      <c r="AE1937" s="658">
        <v>0</v>
      </c>
      <c r="AF1937" s="658"/>
      <c r="AG1937" s="658"/>
      <c r="AH1937" s="658"/>
      <c r="AI1937" s="658"/>
      <c r="AJ1937" s="658">
        <v>8.8999999999999996E-2</v>
      </c>
      <c r="AK1937" s="658">
        <v>0</v>
      </c>
      <c r="AL1937" s="658"/>
      <c r="AM1937" s="658"/>
      <c r="AN1937" s="658">
        <v>0</v>
      </c>
      <c r="AO1937" s="658">
        <v>0</v>
      </c>
      <c r="AP1937" s="658">
        <v>0</v>
      </c>
      <c r="AQ1937" s="658">
        <v>0</v>
      </c>
      <c r="AR1937" s="658">
        <v>0</v>
      </c>
      <c r="AS1937" s="658">
        <v>0</v>
      </c>
      <c r="AT1937" s="658">
        <v>8.8999999999999996E-2</v>
      </c>
      <c r="AU1937" s="658">
        <v>0</v>
      </c>
      <c r="AV1937" s="676"/>
      <c r="AW1937" s="677">
        <v>0.36378825457713199</v>
      </c>
      <c r="AX1937" s="677"/>
      <c r="AY1937" s="677"/>
      <c r="AZ1937" s="677">
        <v>0.36378825457713199</v>
      </c>
      <c r="BA1937" s="677"/>
      <c r="BB1937" s="677"/>
      <c r="BC1937" s="677"/>
      <c r="BD1937" s="677"/>
      <c r="BE1937" s="678">
        <v>0.36378825457713199</v>
      </c>
      <c r="BF1937" s="417"/>
      <c r="BG1937" s="408"/>
      <c r="BH1937" s="408"/>
      <c r="BI1937" s="408"/>
      <c r="BJ1937" s="408"/>
      <c r="BK1937" s="408"/>
    </row>
    <row r="1938" spans="1:63" s="408" customFormat="1" ht="12.75">
      <c r="A1938" s="411"/>
      <c r="B1938" s="360" t="s">
        <v>372</v>
      </c>
      <c r="C1938" s="676">
        <v>0</v>
      </c>
      <c r="D1938" s="677">
        <v>0</v>
      </c>
      <c r="E1938" s="677">
        <v>0.14799999999999999</v>
      </c>
      <c r="F1938" s="677">
        <v>0</v>
      </c>
      <c r="G1938" s="677">
        <v>0</v>
      </c>
      <c r="H1938" s="677">
        <v>0</v>
      </c>
      <c r="I1938" s="677">
        <v>0</v>
      </c>
      <c r="J1938" s="677">
        <v>0</v>
      </c>
      <c r="K1938" s="677">
        <v>0</v>
      </c>
      <c r="L1938" s="677">
        <v>0</v>
      </c>
      <c r="M1938" s="677">
        <v>0.14799999999999999</v>
      </c>
      <c r="N1938" s="678">
        <v>0</v>
      </c>
      <c r="O1938" s="657"/>
      <c r="P1938" s="658"/>
      <c r="Q1938" s="658"/>
      <c r="R1938" s="658"/>
      <c r="S1938" s="658"/>
      <c r="T1938" s="658"/>
      <c r="U1938" s="658"/>
      <c r="V1938" s="658"/>
      <c r="W1938" s="658"/>
      <c r="X1938" s="658"/>
      <c r="Y1938" s="658"/>
      <c r="Z1938" s="659"/>
      <c r="AA1938" s="679">
        <v>0.67769589177576894</v>
      </c>
      <c r="AB1938" s="677">
        <v>0</v>
      </c>
      <c r="AC1938" s="677">
        <v>0</v>
      </c>
      <c r="AD1938" s="658">
        <v>0.14799999999999999</v>
      </c>
      <c r="AE1938" s="658">
        <v>0</v>
      </c>
      <c r="AF1938" s="658"/>
      <c r="AG1938" s="658"/>
      <c r="AH1938" s="658"/>
      <c r="AI1938" s="658"/>
      <c r="AJ1938" s="658">
        <v>0.14799999999999999</v>
      </c>
      <c r="AK1938" s="658">
        <v>0</v>
      </c>
      <c r="AL1938" s="658"/>
      <c r="AM1938" s="658"/>
      <c r="AN1938" s="658">
        <v>0</v>
      </c>
      <c r="AO1938" s="658">
        <v>0</v>
      </c>
      <c r="AP1938" s="658">
        <v>0</v>
      </c>
      <c r="AQ1938" s="658">
        <v>0</v>
      </c>
      <c r="AR1938" s="658">
        <v>0</v>
      </c>
      <c r="AS1938" s="658">
        <v>0</v>
      </c>
      <c r="AT1938" s="658">
        <v>0.14799999999999999</v>
      </c>
      <c r="AU1938" s="658">
        <v>0</v>
      </c>
      <c r="AV1938" s="676"/>
      <c r="AW1938" s="677">
        <v>0.67769589177576894</v>
      </c>
      <c r="AX1938" s="677"/>
      <c r="AY1938" s="677"/>
      <c r="AZ1938" s="677">
        <v>0.67769589177576894</v>
      </c>
      <c r="BA1938" s="677"/>
      <c r="BB1938" s="677"/>
      <c r="BC1938" s="677"/>
      <c r="BD1938" s="677"/>
      <c r="BE1938" s="678">
        <v>0.67769589177576894</v>
      </c>
      <c r="BF1938" s="417"/>
    </row>
    <row r="1939" spans="1:63" s="412" customFormat="1" ht="12.75">
      <c r="A1939" s="411"/>
      <c r="B1939" s="360" t="s">
        <v>373</v>
      </c>
      <c r="C1939" s="676">
        <v>0</v>
      </c>
      <c r="D1939" s="677">
        <v>0</v>
      </c>
      <c r="E1939" s="677">
        <v>0</v>
      </c>
      <c r="F1939" s="677">
        <v>0.16</v>
      </c>
      <c r="G1939" s="677">
        <v>0</v>
      </c>
      <c r="H1939" s="677">
        <v>0</v>
      </c>
      <c r="I1939" s="677">
        <v>0</v>
      </c>
      <c r="J1939" s="677">
        <v>0</v>
      </c>
      <c r="K1939" s="677">
        <v>0</v>
      </c>
      <c r="L1939" s="677">
        <v>0</v>
      </c>
      <c r="M1939" s="677">
        <v>0</v>
      </c>
      <c r="N1939" s="678">
        <v>0.16</v>
      </c>
      <c r="O1939" s="657">
        <v>0</v>
      </c>
      <c r="P1939" s="658">
        <v>0</v>
      </c>
      <c r="Q1939" s="658">
        <v>0</v>
      </c>
      <c r="R1939" s="658">
        <v>0</v>
      </c>
      <c r="S1939" s="658">
        <v>0</v>
      </c>
      <c r="T1939" s="658">
        <v>0</v>
      </c>
      <c r="U1939" s="658">
        <v>0</v>
      </c>
      <c r="V1939" s="658">
        <v>0</v>
      </c>
      <c r="W1939" s="658">
        <v>0</v>
      </c>
      <c r="X1939" s="658">
        <v>0</v>
      </c>
      <c r="Y1939" s="658">
        <v>0</v>
      </c>
      <c r="Z1939" s="659">
        <v>0</v>
      </c>
      <c r="AA1939" s="679">
        <v>1.3720927307120201</v>
      </c>
      <c r="AB1939" s="677">
        <v>0</v>
      </c>
      <c r="AC1939" s="677">
        <v>0</v>
      </c>
      <c r="AD1939" s="658">
        <v>0</v>
      </c>
      <c r="AE1939" s="658">
        <v>0.16</v>
      </c>
      <c r="AF1939" s="658"/>
      <c r="AG1939" s="658"/>
      <c r="AH1939" s="658"/>
      <c r="AI1939" s="658"/>
      <c r="AJ1939" s="658">
        <v>0</v>
      </c>
      <c r="AK1939" s="658">
        <v>0.16</v>
      </c>
      <c r="AL1939" s="658"/>
      <c r="AM1939" s="658"/>
      <c r="AN1939" s="658">
        <v>0</v>
      </c>
      <c r="AO1939" s="658">
        <v>0</v>
      </c>
      <c r="AP1939" s="658">
        <v>0</v>
      </c>
      <c r="AQ1939" s="658">
        <v>0</v>
      </c>
      <c r="AR1939" s="658">
        <v>0</v>
      </c>
      <c r="AS1939" s="658">
        <v>0</v>
      </c>
      <c r="AT1939" s="658">
        <v>0</v>
      </c>
      <c r="AU1939" s="658">
        <v>0.16</v>
      </c>
      <c r="AV1939" s="676">
        <v>0</v>
      </c>
      <c r="AW1939" s="677">
        <v>1.3720927307120201</v>
      </c>
      <c r="AX1939" s="677">
        <v>0</v>
      </c>
      <c r="AY1939" s="677">
        <v>0</v>
      </c>
      <c r="AZ1939" s="677">
        <v>1.3720927307120201</v>
      </c>
      <c r="BA1939" s="677">
        <v>0</v>
      </c>
      <c r="BB1939" s="677">
        <v>0</v>
      </c>
      <c r="BC1939" s="677">
        <v>0</v>
      </c>
      <c r="BD1939" s="677">
        <v>0</v>
      </c>
      <c r="BE1939" s="678">
        <v>1.3720927307120201</v>
      </c>
      <c r="BF1939" s="417"/>
      <c r="BG1939" s="408"/>
      <c r="BH1939" s="408"/>
      <c r="BI1939" s="408"/>
      <c r="BJ1939" s="408"/>
      <c r="BK1939" s="408"/>
    </row>
    <row r="1940" spans="1:63" s="408" customFormat="1" ht="12.75">
      <c r="A1940" s="411"/>
      <c r="B1940" s="360" t="s">
        <v>374</v>
      </c>
      <c r="C1940" s="676">
        <v>0</v>
      </c>
      <c r="D1940" s="677">
        <v>0</v>
      </c>
      <c r="E1940" s="677">
        <v>0</v>
      </c>
      <c r="F1940" s="677">
        <v>0</v>
      </c>
      <c r="G1940" s="677">
        <v>0</v>
      </c>
      <c r="H1940" s="677">
        <v>0</v>
      </c>
      <c r="I1940" s="677">
        <v>0</v>
      </c>
      <c r="J1940" s="677">
        <v>0</v>
      </c>
      <c r="K1940" s="677">
        <v>0</v>
      </c>
      <c r="L1940" s="677">
        <v>0</v>
      </c>
      <c r="M1940" s="677">
        <v>0</v>
      </c>
      <c r="N1940" s="678">
        <v>0</v>
      </c>
      <c r="O1940" s="657"/>
      <c r="P1940" s="658"/>
      <c r="Q1940" s="658"/>
      <c r="R1940" s="658"/>
      <c r="S1940" s="658"/>
      <c r="T1940" s="658"/>
      <c r="U1940" s="658"/>
      <c r="V1940" s="658"/>
      <c r="W1940" s="658"/>
      <c r="X1940" s="658"/>
      <c r="Y1940" s="658"/>
      <c r="Z1940" s="659"/>
      <c r="AA1940" s="679">
        <v>0</v>
      </c>
      <c r="AB1940" s="677">
        <v>0</v>
      </c>
      <c r="AC1940" s="677">
        <v>0</v>
      </c>
      <c r="AD1940" s="658">
        <v>0</v>
      </c>
      <c r="AE1940" s="658">
        <v>0</v>
      </c>
      <c r="AF1940" s="658"/>
      <c r="AG1940" s="658"/>
      <c r="AH1940" s="658"/>
      <c r="AI1940" s="658"/>
      <c r="AJ1940" s="658">
        <v>0</v>
      </c>
      <c r="AK1940" s="658">
        <v>0</v>
      </c>
      <c r="AL1940" s="658"/>
      <c r="AM1940" s="658"/>
      <c r="AN1940" s="658">
        <v>0</v>
      </c>
      <c r="AO1940" s="658">
        <v>0</v>
      </c>
      <c r="AP1940" s="658">
        <v>0</v>
      </c>
      <c r="AQ1940" s="658">
        <v>0</v>
      </c>
      <c r="AR1940" s="658">
        <v>0</v>
      </c>
      <c r="AS1940" s="658">
        <v>0</v>
      </c>
      <c r="AT1940" s="658">
        <v>0</v>
      </c>
      <c r="AU1940" s="658">
        <v>0</v>
      </c>
      <c r="AV1940" s="676"/>
      <c r="AW1940" s="677">
        <v>0</v>
      </c>
      <c r="AX1940" s="677"/>
      <c r="AY1940" s="677"/>
      <c r="AZ1940" s="677"/>
      <c r="BA1940" s="677"/>
      <c r="BB1940" s="677"/>
      <c r="BC1940" s="677"/>
      <c r="BD1940" s="677"/>
      <c r="BE1940" s="678">
        <v>0</v>
      </c>
      <c r="BF1940" s="417"/>
    </row>
    <row r="1941" spans="1:63" s="408" customFormat="1" ht="12.75">
      <c r="A1941" s="411"/>
      <c r="B1941" s="360" t="s">
        <v>375</v>
      </c>
      <c r="C1941" s="676">
        <v>0</v>
      </c>
      <c r="D1941" s="677">
        <v>0</v>
      </c>
      <c r="E1941" s="677">
        <v>0</v>
      </c>
      <c r="F1941" s="677">
        <v>0</v>
      </c>
      <c r="G1941" s="677">
        <v>0</v>
      </c>
      <c r="H1941" s="677">
        <v>0</v>
      </c>
      <c r="I1941" s="677">
        <v>0</v>
      </c>
      <c r="J1941" s="677">
        <v>0</v>
      </c>
      <c r="K1941" s="677">
        <v>0</v>
      </c>
      <c r="L1941" s="677">
        <v>0</v>
      </c>
      <c r="M1941" s="677">
        <v>0</v>
      </c>
      <c r="N1941" s="678">
        <v>0</v>
      </c>
      <c r="O1941" s="657"/>
      <c r="P1941" s="658"/>
      <c r="Q1941" s="658"/>
      <c r="R1941" s="658"/>
      <c r="S1941" s="658"/>
      <c r="T1941" s="658"/>
      <c r="U1941" s="658"/>
      <c r="V1941" s="658"/>
      <c r="W1941" s="658"/>
      <c r="X1941" s="658"/>
      <c r="Y1941" s="658"/>
      <c r="Z1941" s="659"/>
      <c r="AA1941" s="679">
        <v>0</v>
      </c>
      <c r="AB1941" s="677">
        <v>0</v>
      </c>
      <c r="AC1941" s="677">
        <v>0</v>
      </c>
      <c r="AD1941" s="658">
        <v>0</v>
      </c>
      <c r="AE1941" s="658">
        <v>0</v>
      </c>
      <c r="AF1941" s="658"/>
      <c r="AG1941" s="658"/>
      <c r="AH1941" s="658"/>
      <c r="AI1941" s="658"/>
      <c r="AJ1941" s="658">
        <v>0</v>
      </c>
      <c r="AK1941" s="658">
        <v>0</v>
      </c>
      <c r="AL1941" s="658"/>
      <c r="AM1941" s="658"/>
      <c r="AN1941" s="658">
        <v>0</v>
      </c>
      <c r="AO1941" s="658">
        <v>0</v>
      </c>
      <c r="AP1941" s="658">
        <v>0</v>
      </c>
      <c r="AQ1941" s="658">
        <v>0</v>
      </c>
      <c r="AR1941" s="658">
        <v>0</v>
      </c>
      <c r="AS1941" s="658">
        <v>0</v>
      </c>
      <c r="AT1941" s="658">
        <v>0</v>
      </c>
      <c r="AU1941" s="658">
        <v>0</v>
      </c>
      <c r="AV1941" s="676"/>
      <c r="AW1941" s="677">
        <v>0</v>
      </c>
      <c r="AX1941" s="677"/>
      <c r="AY1941" s="677"/>
      <c r="AZ1941" s="677"/>
      <c r="BA1941" s="677"/>
      <c r="BB1941" s="677"/>
      <c r="BC1941" s="677"/>
      <c r="BD1941" s="677"/>
      <c r="BE1941" s="678">
        <v>0</v>
      </c>
      <c r="BF1941" s="417"/>
    </row>
    <row r="1942" spans="1:63" s="408" customFormat="1" ht="12.75">
      <c r="A1942" s="411"/>
      <c r="B1942" s="360" t="s">
        <v>376</v>
      </c>
      <c r="C1942" s="676">
        <v>0</v>
      </c>
      <c r="D1942" s="677">
        <v>0</v>
      </c>
      <c r="E1942" s="677">
        <v>0</v>
      </c>
      <c r="F1942" s="677">
        <v>0.16</v>
      </c>
      <c r="G1942" s="677">
        <v>0</v>
      </c>
      <c r="H1942" s="677">
        <v>0</v>
      </c>
      <c r="I1942" s="677">
        <v>0</v>
      </c>
      <c r="J1942" s="677">
        <v>0</v>
      </c>
      <c r="K1942" s="677">
        <v>0</v>
      </c>
      <c r="L1942" s="677">
        <v>0</v>
      </c>
      <c r="M1942" s="677">
        <v>0</v>
      </c>
      <c r="N1942" s="678">
        <v>0.16</v>
      </c>
      <c r="O1942" s="657"/>
      <c r="P1942" s="658"/>
      <c r="Q1942" s="658"/>
      <c r="R1942" s="658"/>
      <c r="S1942" s="658"/>
      <c r="T1942" s="658"/>
      <c r="U1942" s="658"/>
      <c r="V1942" s="658"/>
      <c r="W1942" s="658"/>
      <c r="X1942" s="658"/>
      <c r="Y1942" s="658"/>
      <c r="Z1942" s="659"/>
      <c r="AA1942" s="679">
        <v>1.3720927307120201</v>
      </c>
      <c r="AB1942" s="677">
        <v>0</v>
      </c>
      <c r="AC1942" s="677">
        <v>0</v>
      </c>
      <c r="AD1942" s="658">
        <v>0</v>
      </c>
      <c r="AE1942" s="658">
        <v>0.16</v>
      </c>
      <c r="AF1942" s="658"/>
      <c r="AG1942" s="658"/>
      <c r="AH1942" s="658"/>
      <c r="AI1942" s="658"/>
      <c r="AJ1942" s="658">
        <v>0</v>
      </c>
      <c r="AK1942" s="658">
        <v>0.16</v>
      </c>
      <c r="AL1942" s="658"/>
      <c r="AM1942" s="658"/>
      <c r="AN1942" s="658">
        <v>0</v>
      </c>
      <c r="AO1942" s="658">
        <v>0</v>
      </c>
      <c r="AP1942" s="658">
        <v>0</v>
      </c>
      <c r="AQ1942" s="658">
        <v>0</v>
      </c>
      <c r="AR1942" s="658">
        <v>0</v>
      </c>
      <c r="AS1942" s="658">
        <v>0</v>
      </c>
      <c r="AT1942" s="658">
        <v>0</v>
      </c>
      <c r="AU1942" s="658">
        <v>0.16</v>
      </c>
      <c r="AV1942" s="676"/>
      <c r="AW1942" s="677">
        <v>1.3720927307120201</v>
      </c>
      <c r="AX1942" s="677"/>
      <c r="AY1942" s="677"/>
      <c r="AZ1942" s="677">
        <v>1.3720927307120201</v>
      </c>
      <c r="BA1942" s="677"/>
      <c r="BB1942" s="677"/>
      <c r="BC1942" s="677"/>
      <c r="BD1942" s="677"/>
      <c r="BE1942" s="678">
        <v>1.3720927307120201</v>
      </c>
      <c r="BF1942" s="417"/>
    </row>
    <row r="1943" spans="1:63" s="390" customFormat="1" ht="12.75">
      <c r="A1943" s="411"/>
      <c r="B1943" s="360" t="s">
        <v>377</v>
      </c>
      <c r="C1943" s="676">
        <v>0</v>
      </c>
      <c r="D1943" s="677">
        <v>0</v>
      </c>
      <c r="E1943" s="677">
        <v>0</v>
      </c>
      <c r="F1943" s="677">
        <v>0</v>
      </c>
      <c r="G1943" s="677">
        <v>0</v>
      </c>
      <c r="H1943" s="677">
        <v>0</v>
      </c>
      <c r="I1943" s="677">
        <v>0</v>
      </c>
      <c r="J1943" s="677">
        <v>0</v>
      </c>
      <c r="K1943" s="677">
        <v>0</v>
      </c>
      <c r="L1943" s="677">
        <v>0</v>
      </c>
      <c r="M1943" s="677">
        <v>0</v>
      </c>
      <c r="N1943" s="678">
        <v>0</v>
      </c>
      <c r="O1943" s="657"/>
      <c r="P1943" s="658"/>
      <c r="Q1943" s="658"/>
      <c r="R1943" s="658"/>
      <c r="S1943" s="658"/>
      <c r="T1943" s="658"/>
      <c r="U1943" s="658"/>
      <c r="V1943" s="658"/>
      <c r="W1943" s="658"/>
      <c r="X1943" s="658"/>
      <c r="Y1943" s="658"/>
      <c r="Z1943" s="659"/>
      <c r="AA1943" s="679">
        <v>0</v>
      </c>
      <c r="AB1943" s="677">
        <v>0</v>
      </c>
      <c r="AC1943" s="677">
        <v>0</v>
      </c>
      <c r="AD1943" s="658">
        <v>0</v>
      </c>
      <c r="AE1943" s="658">
        <v>0</v>
      </c>
      <c r="AF1943" s="658"/>
      <c r="AG1943" s="658"/>
      <c r="AH1943" s="658"/>
      <c r="AI1943" s="658"/>
      <c r="AJ1943" s="658">
        <v>0</v>
      </c>
      <c r="AK1943" s="658">
        <v>0</v>
      </c>
      <c r="AL1943" s="658"/>
      <c r="AM1943" s="658"/>
      <c r="AN1943" s="658">
        <v>0</v>
      </c>
      <c r="AO1943" s="658">
        <v>0</v>
      </c>
      <c r="AP1943" s="658">
        <v>0</v>
      </c>
      <c r="AQ1943" s="658">
        <v>0</v>
      </c>
      <c r="AR1943" s="658">
        <v>0</v>
      </c>
      <c r="AS1943" s="658">
        <v>0</v>
      </c>
      <c r="AT1943" s="658">
        <v>0</v>
      </c>
      <c r="AU1943" s="658">
        <v>0</v>
      </c>
      <c r="AV1943" s="676"/>
      <c r="AW1943" s="677">
        <v>0</v>
      </c>
      <c r="AX1943" s="677"/>
      <c r="AY1943" s="677"/>
      <c r="AZ1943" s="677"/>
      <c r="BA1943" s="677"/>
      <c r="BB1943" s="677"/>
      <c r="BC1943" s="677"/>
      <c r="BD1943" s="677"/>
      <c r="BE1943" s="678">
        <v>0</v>
      </c>
      <c r="BF1943" s="417"/>
      <c r="BG1943" s="408"/>
      <c r="BH1943" s="408"/>
      <c r="BI1943" s="408"/>
      <c r="BJ1943" s="408"/>
      <c r="BK1943" s="408"/>
    </row>
    <row r="1944" spans="1:63" s="390" customFormat="1" ht="12.75">
      <c r="A1944" s="411"/>
      <c r="B1944" s="360" t="s">
        <v>67</v>
      </c>
      <c r="C1944" s="676">
        <v>0</v>
      </c>
      <c r="D1944" s="677">
        <v>0</v>
      </c>
      <c r="E1944" s="677">
        <v>0</v>
      </c>
      <c r="F1944" s="677">
        <v>0</v>
      </c>
      <c r="G1944" s="677">
        <v>0</v>
      </c>
      <c r="H1944" s="677">
        <v>0</v>
      </c>
      <c r="I1944" s="677">
        <v>0</v>
      </c>
      <c r="J1944" s="677">
        <v>0</v>
      </c>
      <c r="K1944" s="677">
        <v>0</v>
      </c>
      <c r="L1944" s="677">
        <v>0</v>
      </c>
      <c r="M1944" s="677">
        <v>0</v>
      </c>
      <c r="N1944" s="678">
        <v>0</v>
      </c>
      <c r="O1944" s="657"/>
      <c r="P1944" s="658"/>
      <c r="Q1944" s="658"/>
      <c r="R1944" s="658"/>
      <c r="S1944" s="658"/>
      <c r="T1944" s="658"/>
      <c r="U1944" s="658"/>
      <c r="V1944" s="658"/>
      <c r="W1944" s="658"/>
      <c r="X1944" s="658"/>
      <c r="Y1944" s="658"/>
      <c r="Z1944" s="659"/>
      <c r="AA1944" s="679">
        <v>0</v>
      </c>
      <c r="AB1944" s="677">
        <v>0</v>
      </c>
      <c r="AC1944" s="677">
        <v>0</v>
      </c>
      <c r="AD1944" s="658">
        <v>0</v>
      </c>
      <c r="AE1944" s="658">
        <v>0</v>
      </c>
      <c r="AF1944" s="658"/>
      <c r="AG1944" s="658"/>
      <c r="AH1944" s="658"/>
      <c r="AI1944" s="658"/>
      <c r="AJ1944" s="658">
        <v>0</v>
      </c>
      <c r="AK1944" s="658">
        <v>0</v>
      </c>
      <c r="AL1944" s="658"/>
      <c r="AM1944" s="658"/>
      <c r="AN1944" s="658">
        <v>0</v>
      </c>
      <c r="AO1944" s="658">
        <v>0</v>
      </c>
      <c r="AP1944" s="658">
        <v>0</v>
      </c>
      <c r="AQ1944" s="658">
        <v>0</v>
      </c>
      <c r="AR1944" s="658">
        <v>0</v>
      </c>
      <c r="AS1944" s="658">
        <v>0</v>
      </c>
      <c r="AT1944" s="658">
        <v>0</v>
      </c>
      <c r="AU1944" s="658">
        <v>0</v>
      </c>
      <c r="AV1944" s="676"/>
      <c r="AW1944" s="677">
        <v>0</v>
      </c>
      <c r="AX1944" s="677"/>
      <c r="AY1944" s="677"/>
      <c r="AZ1944" s="677"/>
      <c r="BA1944" s="677"/>
      <c r="BB1944" s="677"/>
      <c r="BC1944" s="677"/>
      <c r="BD1944" s="677"/>
      <c r="BE1944" s="678">
        <v>0</v>
      </c>
      <c r="BF1944" s="417"/>
      <c r="BG1944" s="408"/>
      <c r="BH1944" s="408"/>
      <c r="BI1944" s="408"/>
      <c r="BJ1944" s="408"/>
      <c r="BK1944" s="408"/>
    </row>
    <row r="1945" spans="1:63" s="416" customFormat="1" ht="38.25">
      <c r="A1945" s="411">
        <v>82</v>
      </c>
      <c r="B1945" s="413" t="s">
        <v>164</v>
      </c>
      <c r="C1945" s="657">
        <v>0</v>
      </c>
      <c r="D1945" s="658">
        <v>0</v>
      </c>
      <c r="E1945" s="658">
        <v>1.8800000000000001</v>
      </c>
      <c r="F1945" s="658">
        <v>0</v>
      </c>
      <c r="G1945" s="658">
        <v>0</v>
      </c>
      <c r="H1945" s="658">
        <v>0</v>
      </c>
      <c r="I1945" s="658">
        <v>0</v>
      </c>
      <c r="J1945" s="658">
        <v>0</v>
      </c>
      <c r="K1945" s="658">
        <v>0</v>
      </c>
      <c r="L1945" s="658">
        <v>0</v>
      </c>
      <c r="M1945" s="658">
        <v>1.8800000000000001</v>
      </c>
      <c r="N1945" s="659">
        <v>0</v>
      </c>
      <c r="O1945" s="657">
        <v>0</v>
      </c>
      <c r="P1945" s="658">
        <v>0</v>
      </c>
      <c r="Q1945" s="658">
        <v>1.8</v>
      </c>
      <c r="R1945" s="658">
        <v>0</v>
      </c>
      <c r="S1945" s="658">
        <v>0</v>
      </c>
      <c r="T1945" s="658">
        <v>0</v>
      </c>
      <c r="U1945" s="658">
        <v>0</v>
      </c>
      <c r="V1945" s="658">
        <v>0</v>
      </c>
      <c r="W1945" s="658">
        <v>0</v>
      </c>
      <c r="X1945" s="658">
        <v>0</v>
      </c>
      <c r="Y1945" s="658">
        <v>1.8</v>
      </c>
      <c r="Z1945" s="659">
        <v>0</v>
      </c>
      <c r="AA1945" s="674">
        <v>4.3799008500000003</v>
      </c>
      <c r="AB1945" s="677">
        <v>0</v>
      </c>
      <c r="AC1945" s="677">
        <v>0</v>
      </c>
      <c r="AD1945" s="658">
        <v>1.8800000000000001</v>
      </c>
      <c r="AE1945" s="658">
        <v>0</v>
      </c>
      <c r="AF1945" s="658">
        <v>1.8800000000000001</v>
      </c>
      <c r="AG1945" s="658">
        <v>0</v>
      </c>
      <c r="AH1945" s="658"/>
      <c r="AI1945" s="658"/>
      <c r="AJ1945" s="658"/>
      <c r="AK1945" s="658"/>
      <c r="AL1945" s="658"/>
      <c r="AM1945" s="658"/>
      <c r="AN1945" s="658">
        <v>0</v>
      </c>
      <c r="AO1945" s="658">
        <v>0</v>
      </c>
      <c r="AP1945" s="658">
        <v>0</v>
      </c>
      <c r="AQ1945" s="658">
        <v>0</v>
      </c>
      <c r="AR1945" s="658">
        <v>0</v>
      </c>
      <c r="AS1945" s="658">
        <v>0</v>
      </c>
      <c r="AT1945" s="658">
        <v>1.8800000000000001</v>
      </c>
      <c r="AU1945" s="658">
        <v>0</v>
      </c>
      <c r="AV1945" s="657">
        <v>0</v>
      </c>
      <c r="AW1945" s="658">
        <v>4.3799008500000003</v>
      </c>
      <c r="AX1945" s="658">
        <v>4.3799008500000003</v>
      </c>
      <c r="AY1945" s="658">
        <v>0</v>
      </c>
      <c r="AZ1945" s="658">
        <v>0</v>
      </c>
      <c r="BA1945" s="658">
        <v>0</v>
      </c>
      <c r="BB1945" s="658">
        <v>0</v>
      </c>
      <c r="BC1945" s="658">
        <v>0</v>
      </c>
      <c r="BD1945" s="658">
        <v>0</v>
      </c>
      <c r="BE1945" s="673">
        <v>4.3799008500000003</v>
      </c>
      <c r="BF1945" s="417"/>
    </row>
    <row r="1946" spans="1:63" s="390" customFormat="1" ht="12.75">
      <c r="A1946" s="411"/>
      <c r="B1946" s="360" t="s">
        <v>361</v>
      </c>
      <c r="C1946" s="676">
        <v>0</v>
      </c>
      <c r="D1946" s="677">
        <v>0</v>
      </c>
      <c r="E1946" s="677">
        <v>1.8800000000000001</v>
      </c>
      <c r="F1946" s="677">
        <v>0</v>
      </c>
      <c r="G1946" s="677">
        <v>0</v>
      </c>
      <c r="H1946" s="677">
        <v>0</v>
      </c>
      <c r="I1946" s="677">
        <v>0</v>
      </c>
      <c r="J1946" s="677">
        <v>0</v>
      </c>
      <c r="K1946" s="677">
        <v>0</v>
      </c>
      <c r="L1946" s="677">
        <v>0</v>
      </c>
      <c r="M1946" s="677">
        <v>1.8800000000000001</v>
      </c>
      <c r="N1946" s="678">
        <v>0</v>
      </c>
      <c r="O1946" s="676">
        <v>0</v>
      </c>
      <c r="P1946" s="677">
        <v>0</v>
      </c>
      <c r="Q1946" s="677">
        <v>1.8</v>
      </c>
      <c r="R1946" s="677">
        <v>0</v>
      </c>
      <c r="S1946" s="677">
        <v>0</v>
      </c>
      <c r="T1946" s="677">
        <v>0</v>
      </c>
      <c r="U1946" s="677">
        <v>0</v>
      </c>
      <c r="V1946" s="677">
        <v>0</v>
      </c>
      <c r="W1946" s="677">
        <v>0</v>
      </c>
      <c r="X1946" s="677">
        <v>0</v>
      </c>
      <c r="Y1946" s="677">
        <v>1.8</v>
      </c>
      <c r="Z1946" s="678">
        <v>0</v>
      </c>
      <c r="AA1946" s="679">
        <v>4.3799008500000003</v>
      </c>
      <c r="AB1946" s="677">
        <v>0</v>
      </c>
      <c r="AC1946" s="677">
        <v>0</v>
      </c>
      <c r="AD1946" s="677">
        <v>1.8800000000000001</v>
      </c>
      <c r="AE1946" s="677">
        <v>0</v>
      </c>
      <c r="AF1946" s="677">
        <v>1.8800000000000001</v>
      </c>
      <c r="AG1946" s="677">
        <v>0</v>
      </c>
      <c r="AH1946" s="677"/>
      <c r="AI1946" s="677"/>
      <c r="AJ1946" s="677"/>
      <c r="AK1946" s="677"/>
      <c r="AL1946" s="677"/>
      <c r="AM1946" s="677"/>
      <c r="AN1946" s="677">
        <v>0</v>
      </c>
      <c r="AO1946" s="677">
        <v>0</v>
      </c>
      <c r="AP1946" s="677">
        <v>0</v>
      </c>
      <c r="AQ1946" s="677">
        <v>0</v>
      </c>
      <c r="AR1946" s="677">
        <v>0</v>
      </c>
      <c r="AS1946" s="677">
        <v>0</v>
      </c>
      <c r="AT1946" s="677">
        <v>1.8800000000000001</v>
      </c>
      <c r="AU1946" s="677">
        <v>0</v>
      </c>
      <c r="AV1946" s="676">
        <v>0</v>
      </c>
      <c r="AW1946" s="677">
        <v>4.3799008500000003</v>
      </c>
      <c r="AX1946" s="677">
        <v>4.3799008500000003</v>
      </c>
      <c r="AY1946" s="677">
        <v>0</v>
      </c>
      <c r="AZ1946" s="677">
        <v>0</v>
      </c>
      <c r="BA1946" s="677">
        <v>0</v>
      </c>
      <c r="BB1946" s="677">
        <v>0</v>
      </c>
      <c r="BC1946" s="677">
        <v>0</v>
      </c>
      <c r="BD1946" s="677">
        <v>0</v>
      </c>
      <c r="BE1946" s="678">
        <v>4.3799008500000003</v>
      </c>
      <c r="BF1946" s="417"/>
      <c r="BG1946" s="408"/>
      <c r="BH1946" s="408"/>
      <c r="BI1946" s="408"/>
      <c r="BJ1946" s="408"/>
      <c r="BK1946" s="408"/>
    </row>
    <row r="1947" spans="1:63" s="390" customFormat="1" ht="12.75">
      <c r="A1947" s="411"/>
      <c r="B1947" s="360" t="s">
        <v>362</v>
      </c>
      <c r="C1947" s="676">
        <v>0</v>
      </c>
      <c r="D1947" s="677">
        <v>0</v>
      </c>
      <c r="E1947" s="677">
        <v>1.8800000000000001</v>
      </c>
      <c r="F1947" s="677">
        <v>0</v>
      </c>
      <c r="G1947" s="677">
        <v>0</v>
      </c>
      <c r="H1947" s="677">
        <v>0</v>
      </c>
      <c r="I1947" s="677">
        <v>0</v>
      </c>
      <c r="J1947" s="677">
        <v>0</v>
      </c>
      <c r="K1947" s="677">
        <v>0</v>
      </c>
      <c r="L1947" s="677">
        <v>0</v>
      </c>
      <c r="M1947" s="677">
        <v>1.8800000000000001</v>
      </c>
      <c r="N1947" s="678">
        <v>0</v>
      </c>
      <c r="O1947" s="676">
        <v>0</v>
      </c>
      <c r="P1947" s="677">
        <v>0</v>
      </c>
      <c r="Q1947" s="677">
        <v>1.8</v>
      </c>
      <c r="R1947" s="677">
        <v>0</v>
      </c>
      <c r="S1947" s="677">
        <v>0</v>
      </c>
      <c r="T1947" s="677">
        <v>0</v>
      </c>
      <c r="U1947" s="677">
        <v>0</v>
      </c>
      <c r="V1947" s="677">
        <v>0</v>
      </c>
      <c r="W1947" s="677">
        <v>0</v>
      </c>
      <c r="X1947" s="677">
        <v>0</v>
      </c>
      <c r="Y1947" s="677">
        <v>1.8</v>
      </c>
      <c r="Z1947" s="678">
        <v>0</v>
      </c>
      <c r="AA1947" s="679">
        <v>4.3799008500000003</v>
      </c>
      <c r="AB1947" s="677">
        <v>0</v>
      </c>
      <c r="AC1947" s="677">
        <v>0</v>
      </c>
      <c r="AD1947" s="677">
        <v>1.8800000000000001</v>
      </c>
      <c r="AE1947" s="677">
        <v>0</v>
      </c>
      <c r="AF1947" s="677">
        <v>1.8800000000000001</v>
      </c>
      <c r="AG1947" s="677">
        <v>0</v>
      </c>
      <c r="AH1947" s="677"/>
      <c r="AI1947" s="677"/>
      <c r="AJ1947" s="677"/>
      <c r="AK1947" s="677"/>
      <c r="AL1947" s="677"/>
      <c r="AM1947" s="677"/>
      <c r="AN1947" s="677">
        <v>0</v>
      </c>
      <c r="AO1947" s="677">
        <v>0</v>
      </c>
      <c r="AP1947" s="677">
        <v>0</v>
      </c>
      <c r="AQ1947" s="677">
        <v>0</v>
      </c>
      <c r="AR1947" s="677">
        <v>0</v>
      </c>
      <c r="AS1947" s="677">
        <v>0</v>
      </c>
      <c r="AT1947" s="677">
        <v>1.8800000000000001</v>
      </c>
      <c r="AU1947" s="677">
        <v>0</v>
      </c>
      <c r="AV1947" s="676">
        <v>0</v>
      </c>
      <c r="AW1947" s="677">
        <v>4.3799008500000003</v>
      </c>
      <c r="AX1947" s="677">
        <v>4.3799008500000003</v>
      </c>
      <c r="AY1947" s="677">
        <v>0</v>
      </c>
      <c r="AZ1947" s="677">
        <v>0</v>
      </c>
      <c r="BA1947" s="677">
        <v>0</v>
      </c>
      <c r="BB1947" s="677">
        <v>0</v>
      </c>
      <c r="BC1947" s="677">
        <v>0</v>
      </c>
      <c r="BD1947" s="677">
        <v>0</v>
      </c>
      <c r="BE1947" s="678">
        <v>4.3799008500000003</v>
      </c>
      <c r="BF1947" s="417"/>
      <c r="BG1947" s="408"/>
      <c r="BH1947" s="408"/>
      <c r="BI1947" s="408"/>
      <c r="BJ1947" s="408"/>
      <c r="BK1947" s="408"/>
    </row>
    <row r="1948" spans="1:63" s="390" customFormat="1" ht="12.75">
      <c r="A1948" s="411"/>
      <c r="B1948" s="360" t="s">
        <v>363</v>
      </c>
      <c r="C1948" s="676">
        <v>0</v>
      </c>
      <c r="D1948" s="677">
        <v>0</v>
      </c>
      <c r="E1948" s="677">
        <v>1.81</v>
      </c>
      <c r="F1948" s="677">
        <v>0</v>
      </c>
      <c r="G1948" s="677">
        <v>0</v>
      </c>
      <c r="H1948" s="677">
        <v>0</v>
      </c>
      <c r="I1948" s="677">
        <v>0</v>
      </c>
      <c r="J1948" s="677">
        <v>0</v>
      </c>
      <c r="K1948" s="677">
        <v>0</v>
      </c>
      <c r="L1948" s="677">
        <v>0</v>
      </c>
      <c r="M1948" s="677">
        <v>1.81</v>
      </c>
      <c r="N1948" s="678">
        <v>0</v>
      </c>
      <c r="O1948" s="676">
        <v>0</v>
      </c>
      <c r="P1948" s="677">
        <v>0</v>
      </c>
      <c r="Q1948" s="677">
        <v>1.8</v>
      </c>
      <c r="R1948" s="677">
        <v>0</v>
      </c>
      <c r="S1948" s="677">
        <v>0</v>
      </c>
      <c r="T1948" s="677">
        <v>0</v>
      </c>
      <c r="U1948" s="677">
        <v>0</v>
      </c>
      <c r="V1948" s="677">
        <v>0</v>
      </c>
      <c r="W1948" s="677">
        <v>0</v>
      </c>
      <c r="X1948" s="677">
        <v>0</v>
      </c>
      <c r="Y1948" s="677">
        <v>1.8</v>
      </c>
      <c r="Z1948" s="678">
        <v>0</v>
      </c>
      <c r="AA1948" s="679">
        <v>4.0260781200000002</v>
      </c>
      <c r="AB1948" s="677">
        <v>0</v>
      </c>
      <c r="AC1948" s="677">
        <v>0</v>
      </c>
      <c r="AD1948" s="677">
        <v>1.81</v>
      </c>
      <c r="AE1948" s="677">
        <v>0</v>
      </c>
      <c r="AF1948" s="677">
        <v>1.81</v>
      </c>
      <c r="AG1948" s="677">
        <v>0</v>
      </c>
      <c r="AH1948" s="677"/>
      <c r="AI1948" s="677"/>
      <c r="AJ1948" s="677"/>
      <c r="AK1948" s="677"/>
      <c r="AL1948" s="677"/>
      <c r="AM1948" s="677"/>
      <c r="AN1948" s="677">
        <v>0</v>
      </c>
      <c r="AO1948" s="677">
        <v>0</v>
      </c>
      <c r="AP1948" s="677">
        <v>0</v>
      </c>
      <c r="AQ1948" s="677">
        <v>0</v>
      </c>
      <c r="AR1948" s="677">
        <v>0</v>
      </c>
      <c r="AS1948" s="677">
        <v>0</v>
      </c>
      <c r="AT1948" s="677">
        <v>1.81</v>
      </c>
      <c r="AU1948" s="677">
        <v>0</v>
      </c>
      <c r="AV1948" s="676">
        <v>0</v>
      </c>
      <c r="AW1948" s="677">
        <v>4.0260781200000002</v>
      </c>
      <c r="AX1948" s="677">
        <v>4.0260781200000002</v>
      </c>
      <c r="AY1948" s="677">
        <v>0</v>
      </c>
      <c r="AZ1948" s="677">
        <v>0</v>
      </c>
      <c r="BA1948" s="677">
        <v>0</v>
      </c>
      <c r="BB1948" s="677">
        <v>0</v>
      </c>
      <c r="BC1948" s="677">
        <v>0</v>
      </c>
      <c r="BD1948" s="677">
        <v>0</v>
      </c>
      <c r="BE1948" s="678">
        <v>4.0260781200000002</v>
      </c>
      <c r="BF1948" s="417"/>
      <c r="BG1948" s="408"/>
      <c r="BH1948" s="408"/>
      <c r="BI1948" s="408"/>
      <c r="BJ1948" s="408"/>
      <c r="BK1948" s="408"/>
    </row>
    <row r="1949" spans="1:63" s="390" customFormat="1" ht="12.75">
      <c r="A1949" s="411"/>
      <c r="B1949" s="360" t="s">
        <v>364</v>
      </c>
      <c r="C1949" s="676">
        <v>0</v>
      </c>
      <c r="D1949" s="677">
        <v>0</v>
      </c>
      <c r="E1949" s="677">
        <v>0</v>
      </c>
      <c r="F1949" s="677">
        <v>0</v>
      </c>
      <c r="G1949" s="677">
        <v>0</v>
      </c>
      <c r="H1949" s="677">
        <v>0</v>
      </c>
      <c r="I1949" s="677">
        <v>0</v>
      </c>
      <c r="J1949" s="677">
        <v>0</v>
      </c>
      <c r="K1949" s="677">
        <v>0</v>
      </c>
      <c r="L1949" s="677">
        <v>0</v>
      </c>
      <c r="M1949" s="677">
        <v>0</v>
      </c>
      <c r="N1949" s="678">
        <v>0</v>
      </c>
      <c r="O1949" s="676">
        <v>0</v>
      </c>
      <c r="P1949" s="677">
        <v>0</v>
      </c>
      <c r="Q1949" s="677">
        <v>0</v>
      </c>
      <c r="R1949" s="677">
        <v>0</v>
      </c>
      <c r="S1949" s="677">
        <v>0</v>
      </c>
      <c r="T1949" s="677">
        <v>0</v>
      </c>
      <c r="U1949" s="677">
        <v>0</v>
      </c>
      <c r="V1949" s="677">
        <v>0</v>
      </c>
      <c r="W1949" s="677">
        <v>0</v>
      </c>
      <c r="X1949" s="677">
        <v>0</v>
      </c>
      <c r="Y1949" s="677">
        <v>0</v>
      </c>
      <c r="Z1949" s="678">
        <v>0</v>
      </c>
      <c r="AA1949" s="679">
        <v>0</v>
      </c>
      <c r="AB1949" s="677">
        <v>0</v>
      </c>
      <c r="AC1949" s="677">
        <v>0</v>
      </c>
      <c r="AD1949" s="677">
        <v>0</v>
      </c>
      <c r="AE1949" s="677">
        <v>0</v>
      </c>
      <c r="AF1949" s="677">
        <v>0</v>
      </c>
      <c r="AG1949" s="677">
        <v>0</v>
      </c>
      <c r="AH1949" s="677"/>
      <c r="AI1949" s="677"/>
      <c r="AJ1949" s="677"/>
      <c r="AK1949" s="677"/>
      <c r="AL1949" s="677"/>
      <c r="AM1949" s="677"/>
      <c r="AN1949" s="677">
        <v>0</v>
      </c>
      <c r="AO1949" s="677">
        <v>0</v>
      </c>
      <c r="AP1949" s="677">
        <v>0</v>
      </c>
      <c r="AQ1949" s="677">
        <v>0</v>
      </c>
      <c r="AR1949" s="677">
        <v>0</v>
      </c>
      <c r="AS1949" s="677">
        <v>0</v>
      </c>
      <c r="AT1949" s="677">
        <v>0</v>
      </c>
      <c r="AU1949" s="677">
        <v>0</v>
      </c>
      <c r="AV1949" s="676"/>
      <c r="AW1949" s="677">
        <v>0</v>
      </c>
      <c r="AX1949" s="677"/>
      <c r="AY1949" s="677"/>
      <c r="AZ1949" s="677"/>
      <c r="BA1949" s="677"/>
      <c r="BB1949" s="677"/>
      <c r="BC1949" s="677"/>
      <c r="BD1949" s="677"/>
      <c r="BE1949" s="678">
        <v>0</v>
      </c>
      <c r="BF1949" s="417"/>
      <c r="BG1949" s="408"/>
      <c r="BH1949" s="408"/>
      <c r="BI1949" s="408"/>
      <c r="BJ1949" s="408"/>
      <c r="BK1949" s="408"/>
    </row>
    <row r="1950" spans="1:63" s="390" customFormat="1" ht="12.75">
      <c r="A1950" s="411"/>
      <c r="B1950" s="360" t="s">
        <v>365</v>
      </c>
      <c r="C1950" s="676">
        <v>0</v>
      </c>
      <c r="D1950" s="677">
        <v>0</v>
      </c>
      <c r="E1950" s="677">
        <v>0</v>
      </c>
      <c r="F1950" s="677">
        <v>0</v>
      </c>
      <c r="G1950" s="677">
        <v>0</v>
      </c>
      <c r="H1950" s="677">
        <v>0</v>
      </c>
      <c r="I1950" s="677">
        <v>0</v>
      </c>
      <c r="J1950" s="677">
        <v>0</v>
      </c>
      <c r="K1950" s="677">
        <v>0</v>
      </c>
      <c r="L1950" s="677">
        <v>0</v>
      </c>
      <c r="M1950" s="677">
        <v>0</v>
      </c>
      <c r="N1950" s="678">
        <v>0</v>
      </c>
      <c r="O1950" s="676">
        <v>0</v>
      </c>
      <c r="P1950" s="677">
        <v>0</v>
      </c>
      <c r="Q1950" s="677">
        <v>0</v>
      </c>
      <c r="R1950" s="677">
        <v>0</v>
      </c>
      <c r="S1950" s="677">
        <v>0</v>
      </c>
      <c r="T1950" s="677">
        <v>0</v>
      </c>
      <c r="U1950" s="677">
        <v>0</v>
      </c>
      <c r="V1950" s="677">
        <v>0</v>
      </c>
      <c r="W1950" s="677">
        <v>0</v>
      </c>
      <c r="X1950" s="677">
        <v>0</v>
      </c>
      <c r="Y1950" s="677">
        <v>0</v>
      </c>
      <c r="Z1950" s="678">
        <v>0</v>
      </c>
      <c r="AA1950" s="679">
        <v>0</v>
      </c>
      <c r="AB1950" s="677">
        <v>0</v>
      </c>
      <c r="AC1950" s="677">
        <v>0</v>
      </c>
      <c r="AD1950" s="677">
        <v>0</v>
      </c>
      <c r="AE1950" s="677">
        <v>0</v>
      </c>
      <c r="AF1950" s="677">
        <v>0</v>
      </c>
      <c r="AG1950" s="677">
        <v>0</v>
      </c>
      <c r="AH1950" s="677"/>
      <c r="AI1950" s="677"/>
      <c r="AJ1950" s="677"/>
      <c r="AK1950" s="677"/>
      <c r="AL1950" s="677"/>
      <c r="AM1950" s="677"/>
      <c r="AN1950" s="677">
        <v>0</v>
      </c>
      <c r="AO1950" s="677">
        <v>0</v>
      </c>
      <c r="AP1950" s="677">
        <v>0</v>
      </c>
      <c r="AQ1950" s="677">
        <v>0</v>
      </c>
      <c r="AR1950" s="677">
        <v>0</v>
      </c>
      <c r="AS1950" s="677">
        <v>0</v>
      </c>
      <c r="AT1950" s="677">
        <v>0</v>
      </c>
      <c r="AU1950" s="677">
        <v>0</v>
      </c>
      <c r="AV1950" s="676"/>
      <c r="AW1950" s="677">
        <v>0</v>
      </c>
      <c r="AX1950" s="677"/>
      <c r="AY1950" s="677"/>
      <c r="AZ1950" s="677"/>
      <c r="BA1950" s="677"/>
      <c r="BB1950" s="677"/>
      <c r="BC1950" s="677"/>
      <c r="BD1950" s="677"/>
      <c r="BE1950" s="678">
        <v>0</v>
      </c>
      <c r="BF1950" s="417"/>
      <c r="BG1950" s="408"/>
      <c r="BH1950" s="408"/>
      <c r="BI1950" s="408"/>
      <c r="BJ1950" s="408"/>
      <c r="BK1950" s="408"/>
    </row>
    <row r="1951" spans="1:63" s="390" customFormat="1" ht="12.75">
      <c r="A1951" s="411"/>
      <c r="B1951" s="360" t="s">
        <v>366</v>
      </c>
      <c r="C1951" s="676">
        <v>0</v>
      </c>
      <c r="D1951" s="677">
        <v>0</v>
      </c>
      <c r="E1951" s="677">
        <v>0</v>
      </c>
      <c r="F1951" s="677">
        <v>0</v>
      </c>
      <c r="G1951" s="677">
        <v>0</v>
      </c>
      <c r="H1951" s="677">
        <v>0</v>
      </c>
      <c r="I1951" s="677">
        <v>0</v>
      </c>
      <c r="J1951" s="677">
        <v>0</v>
      </c>
      <c r="K1951" s="677">
        <v>0</v>
      </c>
      <c r="L1951" s="677">
        <v>0</v>
      </c>
      <c r="M1951" s="677">
        <v>0</v>
      </c>
      <c r="N1951" s="678">
        <v>0</v>
      </c>
      <c r="O1951" s="676">
        <v>0</v>
      </c>
      <c r="P1951" s="677">
        <v>0</v>
      </c>
      <c r="Q1951" s="677">
        <v>0</v>
      </c>
      <c r="R1951" s="677">
        <v>0</v>
      </c>
      <c r="S1951" s="677">
        <v>0</v>
      </c>
      <c r="T1951" s="677">
        <v>0</v>
      </c>
      <c r="U1951" s="677">
        <v>0</v>
      </c>
      <c r="V1951" s="677">
        <v>0</v>
      </c>
      <c r="W1951" s="677">
        <v>0</v>
      </c>
      <c r="X1951" s="677">
        <v>0</v>
      </c>
      <c r="Y1951" s="677">
        <v>0</v>
      </c>
      <c r="Z1951" s="678">
        <v>0</v>
      </c>
      <c r="AA1951" s="679">
        <v>0</v>
      </c>
      <c r="AB1951" s="677">
        <v>0</v>
      </c>
      <c r="AC1951" s="677">
        <v>0</v>
      </c>
      <c r="AD1951" s="677">
        <v>0</v>
      </c>
      <c r="AE1951" s="677">
        <v>0</v>
      </c>
      <c r="AF1951" s="677">
        <v>0</v>
      </c>
      <c r="AG1951" s="677">
        <v>0</v>
      </c>
      <c r="AH1951" s="677"/>
      <c r="AI1951" s="677"/>
      <c r="AJ1951" s="677"/>
      <c r="AK1951" s="677"/>
      <c r="AL1951" s="677"/>
      <c r="AM1951" s="677"/>
      <c r="AN1951" s="677">
        <v>0</v>
      </c>
      <c r="AO1951" s="677">
        <v>0</v>
      </c>
      <c r="AP1951" s="677">
        <v>0</v>
      </c>
      <c r="AQ1951" s="677">
        <v>0</v>
      </c>
      <c r="AR1951" s="677">
        <v>0</v>
      </c>
      <c r="AS1951" s="677">
        <v>0</v>
      </c>
      <c r="AT1951" s="677">
        <v>0</v>
      </c>
      <c r="AU1951" s="677">
        <v>0</v>
      </c>
      <c r="AV1951" s="676"/>
      <c r="AW1951" s="677">
        <v>0</v>
      </c>
      <c r="AX1951" s="677"/>
      <c r="AY1951" s="677"/>
      <c r="AZ1951" s="677"/>
      <c r="BA1951" s="677"/>
      <c r="BB1951" s="677"/>
      <c r="BC1951" s="677"/>
      <c r="BD1951" s="677"/>
      <c r="BE1951" s="678">
        <v>0</v>
      </c>
      <c r="BF1951" s="417"/>
      <c r="BG1951" s="408"/>
      <c r="BH1951" s="408"/>
      <c r="BI1951" s="408"/>
      <c r="BJ1951" s="408"/>
      <c r="BK1951" s="408"/>
    </row>
    <row r="1952" spans="1:63" s="390" customFormat="1" ht="12.75">
      <c r="A1952" s="411"/>
      <c r="B1952" s="360" t="s">
        <v>367</v>
      </c>
      <c r="C1952" s="676">
        <v>0</v>
      </c>
      <c r="D1952" s="677">
        <v>0</v>
      </c>
      <c r="E1952" s="677">
        <v>1.81</v>
      </c>
      <c r="F1952" s="677">
        <v>0</v>
      </c>
      <c r="G1952" s="677">
        <v>0</v>
      </c>
      <c r="H1952" s="677">
        <v>0</v>
      </c>
      <c r="I1952" s="677">
        <v>0</v>
      </c>
      <c r="J1952" s="677">
        <v>0</v>
      </c>
      <c r="K1952" s="677">
        <v>0</v>
      </c>
      <c r="L1952" s="677">
        <v>0</v>
      </c>
      <c r="M1952" s="677">
        <v>1.81</v>
      </c>
      <c r="N1952" s="678">
        <v>0</v>
      </c>
      <c r="O1952" s="676">
        <v>0</v>
      </c>
      <c r="P1952" s="677">
        <v>0</v>
      </c>
      <c r="Q1952" s="677">
        <v>1.8</v>
      </c>
      <c r="R1952" s="677">
        <v>0</v>
      </c>
      <c r="S1952" s="677">
        <v>0</v>
      </c>
      <c r="T1952" s="677">
        <v>0</v>
      </c>
      <c r="U1952" s="677">
        <v>0</v>
      </c>
      <c r="V1952" s="677">
        <v>0</v>
      </c>
      <c r="W1952" s="677">
        <v>0</v>
      </c>
      <c r="X1952" s="677">
        <v>0</v>
      </c>
      <c r="Y1952" s="677">
        <v>1.8</v>
      </c>
      <c r="Z1952" s="678">
        <v>0</v>
      </c>
      <c r="AA1952" s="679">
        <v>4.0260781200000002</v>
      </c>
      <c r="AB1952" s="677">
        <v>0</v>
      </c>
      <c r="AC1952" s="677">
        <v>0</v>
      </c>
      <c r="AD1952" s="677">
        <v>1.81</v>
      </c>
      <c r="AE1952" s="677">
        <v>0</v>
      </c>
      <c r="AF1952" s="677">
        <v>1.81</v>
      </c>
      <c r="AG1952" s="677">
        <v>0</v>
      </c>
      <c r="AH1952" s="677"/>
      <c r="AI1952" s="677"/>
      <c r="AJ1952" s="677"/>
      <c r="AK1952" s="677"/>
      <c r="AL1952" s="677"/>
      <c r="AM1952" s="677"/>
      <c r="AN1952" s="677">
        <v>0</v>
      </c>
      <c r="AO1952" s="677">
        <v>0</v>
      </c>
      <c r="AP1952" s="677">
        <v>0</v>
      </c>
      <c r="AQ1952" s="677">
        <v>0</v>
      </c>
      <c r="AR1952" s="677">
        <v>0</v>
      </c>
      <c r="AS1952" s="677">
        <v>0</v>
      </c>
      <c r="AT1952" s="677">
        <v>1.81</v>
      </c>
      <c r="AU1952" s="677">
        <v>0</v>
      </c>
      <c r="AV1952" s="676"/>
      <c r="AW1952" s="677">
        <v>4.0260781200000002</v>
      </c>
      <c r="AX1952" s="677">
        <v>4.0260781200000002</v>
      </c>
      <c r="AY1952" s="677"/>
      <c r="AZ1952" s="677"/>
      <c r="BA1952" s="677"/>
      <c r="BB1952" s="677"/>
      <c r="BC1952" s="677"/>
      <c r="BD1952" s="677"/>
      <c r="BE1952" s="678">
        <v>4.0260781200000002</v>
      </c>
      <c r="BF1952" s="417"/>
      <c r="BG1952" s="408"/>
      <c r="BH1952" s="408"/>
      <c r="BI1952" s="408"/>
      <c r="BJ1952" s="408"/>
      <c r="BK1952" s="408"/>
    </row>
    <row r="1953" spans="1:63" s="390" customFormat="1" ht="12.75">
      <c r="A1953" s="411"/>
      <c r="B1953" s="360" t="s">
        <v>368</v>
      </c>
      <c r="C1953" s="676">
        <v>0</v>
      </c>
      <c r="D1953" s="677">
        <v>0</v>
      </c>
      <c r="E1953" s="677">
        <v>7.0000000000000007E-2</v>
      </c>
      <c r="F1953" s="677">
        <v>0</v>
      </c>
      <c r="G1953" s="677">
        <v>0</v>
      </c>
      <c r="H1953" s="677">
        <v>0</v>
      </c>
      <c r="I1953" s="677">
        <v>0</v>
      </c>
      <c r="J1953" s="677">
        <v>0</v>
      </c>
      <c r="K1953" s="677">
        <v>0</v>
      </c>
      <c r="L1953" s="677">
        <v>0</v>
      </c>
      <c r="M1953" s="677">
        <v>7.0000000000000007E-2</v>
      </c>
      <c r="N1953" s="678">
        <v>0</v>
      </c>
      <c r="O1953" s="676">
        <v>0</v>
      </c>
      <c r="P1953" s="677">
        <v>0</v>
      </c>
      <c r="Q1953" s="677">
        <v>0</v>
      </c>
      <c r="R1953" s="677">
        <v>0</v>
      </c>
      <c r="S1953" s="677">
        <v>0</v>
      </c>
      <c r="T1953" s="677">
        <v>0</v>
      </c>
      <c r="U1953" s="677">
        <v>0</v>
      </c>
      <c r="V1953" s="677">
        <v>0</v>
      </c>
      <c r="W1953" s="677">
        <v>0</v>
      </c>
      <c r="X1953" s="677">
        <v>0</v>
      </c>
      <c r="Y1953" s="677">
        <v>0</v>
      </c>
      <c r="Z1953" s="678">
        <v>0</v>
      </c>
      <c r="AA1953" s="679">
        <v>0.35382272999999997</v>
      </c>
      <c r="AB1953" s="677">
        <v>0</v>
      </c>
      <c r="AC1953" s="677">
        <v>0</v>
      </c>
      <c r="AD1953" s="677">
        <v>7.0000000000000007E-2</v>
      </c>
      <c r="AE1953" s="677">
        <v>0</v>
      </c>
      <c r="AF1953" s="677">
        <v>7.0000000000000007E-2</v>
      </c>
      <c r="AG1953" s="677">
        <v>0</v>
      </c>
      <c r="AH1953" s="677"/>
      <c r="AI1953" s="677"/>
      <c r="AJ1953" s="677"/>
      <c r="AK1953" s="677"/>
      <c r="AL1953" s="677"/>
      <c r="AM1953" s="677"/>
      <c r="AN1953" s="677">
        <v>0</v>
      </c>
      <c r="AO1953" s="677">
        <v>0</v>
      </c>
      <c r="AP1953" s="677">
        <v>0</v>
      </c>
      <c r="AQ1953" s="677">
        <v>0</v>
      </c>
      <c r="AR1953" s="677">
        <v>0</v>
      </c>
      <c r="AS1953" s="677">
        <v>0</v>
      </c>
      <c r="AT1953" s="677">
        <v>7.0000000000000007E-2</v>
      </c>
      <c r="AU1953" s="677">
        <v>0</v>
      </c>
      <c r="AV1953" s="676">
        <v>0</v>
      </c>
      <c r="AW1953" s="677">
        <v>0.35382272999999997</v>
      </c>
      <c r="AX1953" s="677">
        <v>0.35382272999999997</v>
      </c>
      <c r="AY1953" s="677">
        <v>0</v>
      </c>
      <c r="AZ1953" s="677">
        <v>0</v>
      </c>
      <c r="BA1953" s="677">
        <v>0</v>
      </c>
      <c r="BB1953" s="677">
        <v>0</v>
      </c>
      <c r="BC1953" s="677">
        <v>0</v>
      </c>
      <c r="BD1953" s="677">
        <v>0</v>
      </c>
      <c r="BE1953" s="678">
        <v>0.35382272999999997</v>
      </c>
      <c r="BF1953" s="417"/>
      <c r="BG1953" s="408"/>
      <c r="BH1953" s="408"/>
      <c r="BI1953" s="408"/>
      <c r="BJ1953" s="408"/>
      <c r="BK1953" s="408"/>
    </row>
    <row r="1954" spans="1:63" s="390" customFormat="1" ht="12.75">
      <c r="A1954" s="411"/>
      <c r="B1954" s="360" t="s">
        <v>369</v>
      </c>
      <c r="C1954" s="676">
        <v>0</v>
      </c>
      <c r="D1954" s="677">
        <v>0</v>
      </c>
      <c r="E1954" s="677">
        <v>0</v>
      </c>
      <c r="F1954" s="677">
        <v>0</v>
      </c>
      <c r="G1954" s="677">
        <v>0</v>
      </c>
      <c r="H1954" s="677">
        <v>0</v>
      </c>
      <c r="I1954" s="677">
        <v>0</v>
      </c>
      <c r="J1954" s="677">
        <v>0</v>
      </c>
      <c r="K1954" s="677">
        <v>0</v>
      </c>
      <c r="L1954" s="677">
        <v>0</v>
      </c>
      <c r="M1954" s="677">
        <v>0</v>
      </c>
      <c r="N1954" s="678">
        <v>0</v>
      </c>
      <c r="O1954" s="676">
        <v>0</v>
      </c>
      <c r="P1954" s="677">
        <v>0</v>
      </c>
      <c r="Q1954" s="677">
        <v>0</v>
      </c>
      <c r="R1954" s="677">
        <v>0</v>
      </c>
      <c r="S1954" s="677">
        <v>0</v>
      </c>
      <c r="T1954" s="677">
        <v>0</v>
      </c>
      <c r="U1954" s="677">
        <v>0</v>
      </c>
      <c r="V1954" s="677">
        <v>0</v>
      </c>
      <c r="W1954" s="677">
        <v>0</v>
      </c>
      <c r="X1954" s="677">
        <v>0</v>
      </c>
      <c r="Y1954" s="677">
        <v>0</v>
      </c>
      <c r="Z1954" s="678">
        <v>0</v>
      </c>
      <c r="AA1954" s="679">
        <v>0</v>
      </c>
      <c r="AB1954" s="677">
        <v>0</v>
      </c>
      <c r="AC1954" s="677">
        <v>0</v>
      </c>
      <c r="AD1954" s="677">
        <v>0</v>
      </c>
      <c r="AE1954" s="677">
        <v>0</v>
      </c>
      <c r="AF1954" s="677">
        <v>0</v>
      </c>
      <c r="AG1954" s="677">
        <v>0</v>
      </c>
      <c r="AH1954" s="677"/>
      <c r="AI1954" s="677"/>
      <c r="AJ1954" s="677"/>
      <c r="AK1954" s="677"/>
      <c r="AL1954" s="677"/>
      <c r="AM1954" s="677"/>
      <c r="AN1954" s="677">
        <v>0</v>
      </c>
      <c r="AO1954" s="677">
        <v>0</v>
      </c>
      <c r="AP1954" s="677">
        <v>0</v>
      </c>
      <c r="AQ1954" s="677">
        <v>0</v>
      </c>
      <c r="AR1954" s="677">
        <v>0</v>
      </c>
      <c r="AS1954" s="677">
        <v>0</v>
      </c>
      <c r="AT1954" s="677">
        <v>0</v>
      </c>
      <c r="AU1954" s="677">
        <v>0</v>
      </c>
      <c r="AV1954" s="676"/>
      <c r="AW1954" s="677">
        <v>0</v>
      </c>
      <c r="AX1954" s="677"/>
      <c r="AY1954" s="677"/>
      <c r="AZ1954" s="677"/>
      <c r="BA1954" s="677"/>
      <c r="BB1954" s="677"/>
      <c r="BC1954" s="677"/>
      <c r="BD1954" s="677"/>
      <c r="BE1954" s="678">
        <v>0</v>
      </c>
      <c r="BF1954" s="417"/>
      <c r="BG1954" s="408"/>
      <c r="BH1954" s="408"/>
      <c r="BI1954" s="408"/>
      <c r="BJ1954" s="408"/>
      <c r="BK1954" s="408"/>
    </row>
    <row r="1955" spans="1:63" s="390" customFormat="1" ht="12.75">
      <c r="A1955" s="411"/>
      <c r="B1955" s="360" t="s">
        <v>370</v>
      </c>
      <c r="C1955" s="676">
        <v>0</v>
      </c>
      <c r="D1955" s="677">
        <v>0</v>
      </c>
      <c r="E1955" s="677">
        <v>0</v>
      </c>
      <c r="F1955" s="677">
        <v>0</v>
      </c>
      <c r="G1955" s="677">
        <v>0</v>
      </c>
      <c r="H1955" s="677">
        <v>0</v>
      </c>
      <c r="I1955" s="677">
        <v>0</v>
      </c>
      <c r="J1955" s="677">
        <v>0</v>
      </c>
      <c r="K1955" s="677">
        <v>0</v>
      </c>
      <c r="L1955" s="677">
        <v>0</v>
      </c>
      <c r="M1955" s="677">
        <v>0</v>
      </c>
      <c r="N1955" s="678">
        <v>0</v>
      </c>
      <c r="O1955" s="676">
        <v>0</v>
      </c>
      <c r="P1955" s="677">
        <v>0</v>
      </c>
      <c r="Q1955" s="677">
        <v>0</v>
      </c>
      <c r="R1955" s="677">
        <v>0</v>
      </c>
      <c r="S1955" s="677">
        <v>0</v>
      </c>
      <c r="T1955" s="677">
        <v>0</v>
      </c>
      <c r="U1955" s="677">
        <v>0</v>
      </c>
      <c r="V1955" s="677">
        <v>0</v>
      </c>
      <c r="W1955" s="677">
        <v>0</v>
      </c>
      <c r="X1955" s="677">
        <v>0</v>
      </c>
      <c r="Y1955" s="677">
        <v>0</v>
      </c>
      <c r="Z1955" s="678">
        <v>0</v>
      </c>
      <c r="AA1955" s="679">
        <v>0</v>
      </c>
      <c r="AB1955" s="677">
        <v>0</v>
      </c>
      <c r="AC1955" s="677">
        <v>0</v>
      </c>
      <c r="AD1955" s="677">
        <v>0</v>
      </c>
      <c r="AE1955" s="677">
        <v>0</v>
      </c>
      <c r="AF1955" s="677">
        <v>0</v>
      </c>
      <c r="AG1955" s="677">
        <v>0</v>
      </c>
      <c r="AH1955" s="677"/>
      <c r="AI1955" s="677"/>
      <c r="AJ1955" s="677"/>
      <c r="AK1955" s="677"/>
      <c r="AL1955" s="677"/>
      <c r="AM1955" s="677"/>
      <c r="AN1955" s="677">
        <v>0</v>
      </c>
      <c r="AO1955" s="677">
        <v>0</v>
      </c>
      <c r="AP1955" s="677">
        <v>0</v>
      </c>
      <c r="AQ1955" s="677">
        <v>0</v>
      </c>
      <c r="AR1955" s="677">
        <v>0</v>
      </c>
      <c r="AS1955" s="677">
        <v>0</v>
      </c>
      <c r="AT1955" s="677">
        <v>0</v>
      </c>
      <c r="AU1955" s="677">
        <v>0</v>
      </c>
      <c r="AV1955" s="676"/>
      <c r="AW1955" s="677">
        <v>0</v>
      </c>
      <c r="AX1955" s="677"/>
      <c r="AY1955" s="677"/>
      <c r="AZ1955" s="677"/>
      <c r="BA1955" s="677"/>
      <c r="BB1955" s="677"/>
      <c r="BC1955" s="677"/>
      <c r="BD1955" s="677"/>
      <c r="BE1955" s="678">
        <v>0</v>
      </c>
      <c r="BF1955" s="417"/>
      <c r="BG1955" s="408"/>
      <c r="BH1955" s="408"/>
      <c r="BI1955" s="408"/>
      <c r="BJ1955" s="408"/>
      <c r="BK1955" s="408"/>
    </row>
    <row r="1956" spans="1:63" s="390" customFormat="1" ht="12.75">
      <c r="A1956" s="411"/>
      <c r="B1956" s="360" t="s">
        <v>371</v>
      </c>
      <c r="C1956" s="676">
        <v>0</v>
      </c>
      <c r="D1956" s="677">
        <v>0</v>
      </c>
      <c r="E1956" s="677">
        <v>0</v>
      </c>
      <c r="F1956" s="677">
        <v>0</v>
      </c>
      <c r="G1956" s="677">
        <v>0</v>
      </c>
      <c r="H1956" s="677">
        <v>0</v>
      </c>
      <c r="I1956" s="677">
        <v>0</v>
      </c>
      <c r="J1956" s="677">
        <v>0</v>
      </c>
      <c r="K1956" s="677">
        <v>0</v>
      </c>
      <c r="L1956" s="677">
        <v>0</v>
      </c>
      <c r="M1956" s="677">
        <v>0</v>
      </c>
      <c r="N1956" s="678">
        <v>0</v>
      </c>
      <c r="O1956" s="676">
        <v>0</v>
      </c>
      <c r="P1956" s="677">
        <v>0</v>
      </c>
      <c r="Q1956" s="677">
        <v>0</v>
      </c>
      <c r="R1956" s="677">
        <v>0</v>
      </c>
      <c r="S1956" s="677">
        <v>0</v>
      </c>
      <c r="T1956" s="677">
        <v>0</v>
      </c>
      <c r="U1956" s="677">
        <v>0</v>
      </c>
      <c r="V1956" s="677">
        <v>0</v>
      </c>
      <c r="W1956" s="677">
        <v>0</v>
      </c>
      <c r="X1956" s="677">
        <v>0</v>
      </c>
      <c r="Y1956" s="677">
        <v>0</v>
      </c>
      <c r="Z1956" s="678">
        <v>0</v>
      </c>
      <c r="AA1956" s="679">
        <v>0</v>
      </c>
      <c r="AB1956" s="677">
        <v>0</v>
      </c>
      <c r="AC1956" s="677">
        <v>0</v>
      </c>
      <c r="AD1956" s="677">
        <v>0</v>
      </c>
      <c r="AE1956" s="677">
        <v>0</v>
      </c>
      <c r="AF1956" s="677">
        <v>0</v>
      </c>
      <c r="AG1956" s="677">
        <v>0</v>
      </c>
      <c r="AH1956" s="677"/>
      <c r="AI1956" s="677"/>
      <c r="AJ1956" s="677"/>
      <c r="AK1956" s="677"/>
      <c r="AL1956" s="677"/>
      <c r="AM1956" s="677"/>
      <c r="AN1956" s="677">
        <v>0</v>
      </c>
      <c r="AO1956" s="677">
        <v>0</v>
      </c>
      <c r="AP1956" s="677">
        <v>0</v>
      </c>
      <c r="AQ1956" s="677">
        <v>0</v>
      </c>
      <c r="AR1956" s="677">
        <v>0</v>
      </c>
      <c r="AS1956" s="677">
        <v>0</v>
      </c>
      <c r="AT1956" s="677">
        <v>0</v>
      </c>
      <c r="AU1956" s="677">
        <v>0</v>
      </c>
      <c r="AV1956" s="676"/>
      <c r="AW1956" s="677">
        <v>0</v>
      </c>
      <c r="AX1956" s="677"/>
      <c r="AY1956" s="677"/>
      <c r="AZ1956" s="677"/>
      <c r="BA1956" s="677"/>
      <c r="BB1956" s="677"/>
      <c r="BC1956" s="677"/>
      <c r="BD1956" s="677"/>
      <c r="BE1956" s="678">
        <v>0</v>
      </c>
      <c r="BF1956" s="417"/>
      <c r="BG1956" s="408"/>
      <c r="BH1956" s="408"/>
      <c r="BI1956" s="408"/>
      <c r="BJ1956" s="408"/>
      <c r="BK1956" s="408"/>
    </row>
    <row r="1957" spans="1:63" s="390" customFormat="1" ht="12.75">
      <c r="A1957" s="411"/>
      <c r="B1957" s="360" t="s">
        <v>372</v>
      </c>
      <c r="C1957" s="676">
        <v>0</v>
      </c>
      <c r="D1957" s="677">
        <v>0</v>
      </c>
      <c r="E1957" s="677">
        <v>7.0000000000000007E-2</v>
      </c>
      <c r="F1957" s="677">
        <v>0</v>
      </c>
      <c r="G1957" s="677">
        <v>0</v>
      </c>
      <c r="H1957" s="677">
        <v>0</v>
      </c>
      <c r="I1957" s="677">
        <v>0</v>
      </c>
      <c r="J1957" s="677">
        <v>0</v>
      </c>
      <c r="K1957" s="677">
        <v>0</v>
      </c>
      <c r="L1957" s="677">
        <v>0</v>
      </c>
      <c r="M1957" s="677">
        <v>7.0000000000000007E-2</v>
      </c>
      <c r="N1957" s="678">
        <v>0</v>
      </c>
      <c r="O1957" s="676">
        <v>0</v>
      </c>
      <c r="P1957" s="677">
        <v>0</v>
      </c>
      <c r="Q1957" s="677">
        <v>0</v>
      </c>
      <c r="R1957" s="677">
        <v>0</v>
      </c>
      <c r="S1957" s="677">
        <v>0</v>
      </c>
      <c r="T1957" s="677">
        <v>0</v>
      </c>
      <c r="U1957" s="677">
        <v>0</v>
      </c>
      <c r="V1957" s="677">
        <v>0</v>
      </c>
      <c r="W1957" s="677">
        <v>0</v>
      </c>
      <c r="X1957" s="677">
        <v>0</v>
      </c>
      <c r="Y1957" s="677">
        <v>0</v>
      </c>
      <c r="Z1957" s="678">
        <v>0</v>
      </c>
      <c r="AA1957" s="679">
        <v>0.35382272999999997</v>
      </c>
      <c r="AB1957" s="677">
        <v>0</v>
      </c>
      <c r="AC1957" s="677">
        <v>0</v>
      </c>
      <c r="AD1957" s="677">
        <v>7.0000000000000007E-2</v>
      </c>
      <c r="AE1957" s="677">
        <v>0</v>
      </c>
      <c r="AF1957" s="677">
        <v>7.0000000000000007E-2</v>
      </c>
      <c r="AG1957" s="677">
        <v>0</v>
      </c>
      <c r="AH1957" s="677"/>
      <c r="AI1957" s="677"/>
      <c r="AJ1957" s="677"/>
      <c r="AK1957" s="677"/>
      <c r="AL1957" s="677"/>
      <c r="AM1957" s="677"/>
      <c r="AN1957" s="677">
        <v>0</v>
      </c>
      <c r="AO1957" s="677">
        <v>0</v>
      </c>
      <c r="AP1957" s="677">
        <v>0</v>
      </c>
      <c r="AQ1957" s="677">
        <v>0</v>
      </c>
      <c r="AR1957" s="677">
        <v>0</v>
      </c>
      <c r="AS1957" s="677">
        <v>0</v>
      </c>
      <c r="AT1957" s="677">
        <v>7.0000000000000007E-2</v>
      </c>
      <c r="AU1957" s="677">
        <v>0</v>
      </c>
      <c r="AV1957" s="676"/>
      <c r="AW1957" s="677">
        <v>0.35382272999999997</v>
      </c>
      <c r="AX1957" s="677">
        <v>0.35382272999999997</v>
      </c>
      <c r="AY1957" s="677"/>
      <c r="AZ1957" s="677"/>
      <c r="BA1957" s="677"/>
      <c r="BB1957" s="677"/>
      <c r="BC1957" s="677"/>
      <c r="BD1957" s="677"/>
      <c r="BE1957" s="678">
        <v>0.35382272999999997</v>
      </c>
      <c r="BF1957" s="417"/>
      <c r="BG1957" s="408"/>
      <c r="BH1957" s="408"/>
      <c r="BI1957" s="408"/>
      <c r="BJ1957" s="408"/>
      <c r="BK1957" s="408"/>
    </row>
    <row r="1958" spans="1:63" s="390" customFormat="1" ht="12.75">
      <c r="A1958" s="411"/>
      <c r="B1958" s="360" t="s">
        <v>373</v>
      </c>
      <c r="C1958" s="676">
        <v>0</v>
      </c>
      <c r="D1958" s="677">
        <v>0</v>
      </c>
      <c r="E1958" s="677">
        <v>0</v>
      </c>
      <c r="F1958" s="677">
        <v>0</v>
      </c>
      <c r="G1958" s="677">
        <v>0</v>
      </c>
      <c r="H1958" s="677">
        <v>0</v>
      </c>
      <c r="I1958" s="677">
        <v>0</v>
      </c>
      <c r="J1958" s="677">
        <v>0</v>
      </c>
      <c r="K1958" s="677">
        <v>0</v>
      </c>
      <c r="L1958" s="677">
        <v>0</v>
      </c>
      <c r="M1958" s="677">
        <v>0</v>
      </c>
      <c r="N1958" s="678">
        <v>0</v>
      </c>
      <c r="O1958" s="676">
        <v>0</v>
      </c>
      <c r="P1958" s="677">
        <v>0</v>
      </c>
      <c r="Q1958" s="677">
        <v>0</v>
      </c>
      <c r="R1958" s="677">
        <v>0</v>
      </c>
      <c r="S1958" s="677">
        <v>0</v>
      </c>
      <c r="T1958" s="677">
        <v>0</v>
      </c>
      <c r="U1958" s="677">
        <v>0</v>
      </c>
      <c r="V1958" s="677">
        <v>0</v>
      </c>
      <c r="W1958" s="677">
        <v>0</v>
      </c>
      <c r="X1958" s="677">
        <v>0</v>
      </c>
      <c r="Y1958" s="677">
        <v>0</v>
      </c>
      <c r="Z1958" s="678">
        <v>0</v>
      </c>
      <c r="AA1958" s="679">
        <v>0</v>
      </c>
      <c r="AB1958" s="677">
        <v>0</v>
      </c>
      <c r="AC1958" s="677">
        <v>0</v>
      </c>
      <c r="AD1958" s="677">
        <v>0</v>
      </c>
      <c r="AE1958" s="677">
        <v>0</v>
      </c>
      <c r="AF1958" s="677">
        <v>0</v>
      </c>
      <c r="AG1958" s="677">
        <v>0</v>
      </c>
      <c r="AH1958" s="677"/>
      <c r="AI1958" s="677"/>
      <c r="AJ1958" s="677"/>
      <c r="AK1958" s="677"/>
      <c r="AL1958" s="677"/>
      <c r="AM1958" s="677"/>
      <c r="AN1958" s="677">
        <v>0</v>
      </c>
      <c r="AO1958" s="677">
        <v>0</v>
      </c>
      <c r="AP1958" s="677">
        <v>0</v>
      </c>
      <c r="AQ1958" s="677">
        <v>0</v>
      </c>
      <c r="AR1958" s="677">
        <v>0</v>
      </c>
      <c r="AS1958" s="677">
        <v>0</v>
      </c>
      <c r="AT1958" s="677">
        <v>0</v>
      </c>
      <c r="AU1958" s="677">
        <v>0</v>
      </c>
      <c r="AV1958" s="676">
        <v>0</v>
      </c>
      <c r="AW1958" s="677">
        <v>0</v>
      </c>
      <c r="AX1958" s="677">
        <v>0</v>
      </c>
      <c r="AY1958" s="677">
        <v>0</v>
      </c>
      <c r="AZ1958" s="677">
        <v>0</v>
      </c>
      <c r="BA1958" s="677">
        <v>0</v>
      </c>
      <c r="BB1958" s="677">
        <v>0</v>
      </c>
      <c r="BC1958" s="677">
        <v>0</v>
      </c>
      <c r="BD1958" s="677">
        <v>0</v>
      </c>
      <c r="BE1958" s="678">
        <v>0</v>
      </c>
      <c r="BF1958" s="417"/>
      <c r="BG1958" s="408"/>
      <c r="BH1958" s="408"/>
      <c r="BI1958" s="408"/>
      <c r="BJ1958" s="408"/>
      <c r="BK1958" s="408"/>
    </row>
    <row r="1959" spans="1:63" s="390" customFormat="1" ht="12.75">
      <c r="A1959" s="411"/>
      <c r="B1959" s="360" t="s">
        <v>374</v>
      </c>
      <c r="C1959" s="676">
        <v>0</v>
      </c>
      <c r="D1959" s="677">
        <v>0</v>
      </c>
      <c r="E1959" s="677">
        <v>0</v>
      </c>
      <c r="F1959" s="677">
        <v>0</v>
      </c>
      <c r="G1959" s="677">
        <v>0</v>
      </c>
      <c r="H1959" s="677">
        <v>0</v>
      </c>
      <c r="I1959" s="677">
        <v>0</v>
      </c>
      <c r="J1959" s="677">
        <v>0</v>
      </c>
      <c r="K1959" s="677">
        <v>0</v>
      </c>
      <c r="L1959" s="677">
        <v>0</v>
      </c>
      <c r="M1959" s="677">
        <v>0</v>
      </c>
      <c r="N1959" s="678">
        <v>0</v>
      </c>
      <c r="O1959" s="676">
        <v>0</v>
      </c>
      <c r="P1959" s="677">
        <v>0</v>
      </c>
      <c r="Q1959" s="677">
        <v>0</v>
      </c>
      <c r="R1959" s="677">
        <v>0</v>
      </c>
      <c r="S1959" s="677">
        <v>0</v>
      </c>
      <c r="T1959" s="677">
        <v>0</v>
      </c>
      <c r="U1959" s="677">
        <v>0</v>
      </c>
      <c r="V1959" s="677">
        <v>0</v>
      </c>
      <c r="W1959" s="677">
        <v>0</v>
      </c>
      <c r="X1959" s="677">
        <v>0</v>
      </c>
      <c r="Y1959" s="677">
        <v>0</v>
      </c>
      <c r="Z1959" s="678">
        <v>0</v>
      </c>
      <c r="AA1959" s="679">
        <v>0</v>
      </c>
      <c r="AB1959" s="677">
        <v>0</v>
      </c>
      <c r="AC1959" s="677">
        <v>0</v>
      </c>
      <c r="AD1959" s="677">
        <v>0</v>
      </c>
      <c r="AE1959" s="677">
        <v>0</v>
      </c>
      <c r="AF1959" s="677">
        <v>0</v>
      </c>
      <c r="AG1959" s="677">
        <v>0</v>
      </c>
      <c r="AH1959" s="677"/>
      <c r="AI1959" s="677"/>
      <c r="AJ1959" s="677"/>
      <c r="AK1959" s="677"/>
      <c r="AL1959" s="677"/>
      <c r="AM1959" s="677"/>
      <c r="AN1959" s="677">
        <v>0</v>
      </c>
      <c r="AO1959" s="677">
        <v>0</v>
      </c>
      <c r="AP1959" s="677">
        <v>0</v>
      </c>
      <c r="AQ1959" s="677">
        <v>0</v>
      </c>
      <c r="AR1959" s="677">
        <v>0</v>
      </c>
      <c r="AS1959" s="677">
        <v>0</v>
      </c>
      <c r="AT1959" s="677">
        <v>0</v>
      </c>
      <c r="AU1959" s="677">
        <v>0</v>
      </c>
      <c r="AV1959" s="676"/>
      <c r="AW1959" s="677">
        <v>0</v>
      </c>
      <c r="AX1959" s="677"/>
      <c r="AY1959" s="677"/>
      <c r="AZ1959" s="677"/>
      <c r="BA1959" s="677"/>
      <c r="BB1959" s="677"/>
      <c r="BC1959" s="677"/>
      <c r="BD1959" s="677"/>
      <c r="BE1959" s="678">
        <v>0</v>
      </c>
      <c r="BF1959" s="417"/>
      <c r="BG1959" s="408"/>
      <c r="BH1959" s="408"/>
      <c r="BI1959" s="408"/>
      <c r="BJ1959" s="408"/>
      <c r="BK1959" s="408"/>
    </row>
    <row r="1960" spans="1:63" s="390" customFormat="1" ht="12.75">
      <c r="A1960" s="411"/>
      <c r="B1960" s="360" t="s">
        <v>375</v>
      </c>
      <c r="C1960" s="676">
        <v>0</v>
      </c>
      <c r="D1960" s="677">
        <v>0</v>
      </c>
      <c r="E1960" s="677">
        <v>0</v>
      </c>
      <c r="F1960" s="677">
        <v>0</v>
      </c>
      <c r="G1960" s="677">
        <v>0</v>
      </c>
      <c r="H1960" s="677">
        <v>0</v>
      </c>
      <c r="I1960" s="677">
        <v>0</v>
      </c>
      <c r="J1960" s="677">
        <v>0</v>
      </c>
      <c r="K1960" s="677">
        <v>0</v>
      </c>
      <c r="L1960" s="677">
        <v>0</v>
      </c>
      <c r="M1960" s="677">
        <v>0</v>
      </c>
      <c r="N1960" s="678">
        <v>0</v>
      </c>
      <c r="O1960" s="676">
        <v>0</v>
      </c>
      <c r="P1960" s="677">
        <v>0</v>
      </c>
      <c r="Q1960" s="677">
        <v>0</v>
      </c>
      <c r="R1960" s="677">
        <v>0</v>
      </c>
      <c r="S1960" s="677">
        <v>0</v>
      </c>
      <c r="T1960" s="677">
        <v>0</v>
      </c>
      <c r="U1960" s="677">
        <v>0</v>
      </c>
      <c r="V1960" s="677">
        <v>0</v>
      </c>
      <c r="W1960" s="677">
        <v>0</v>
      </c>
      <c r="X1960" s="677">
        <v>0</v>
      </c>
      <c r="Y1960" s="677">
        <v>0</v>
      </c>
      <c r="Z1960" s="678">
        <v>0</v>
      </c>
      <c r="AA1960" s="679">
        <v>0</v>
      </c>
      <c r="AB1960" s="677">
        <v>0</v>
      </c>
      <c r="AC1960" s="677">
        <v>0</v>
      </c>
      <c r="AD1960" s="677">
        <v>0</v>
      </c>
      <c r="AE1960" s="677">
        <v>0</v>
      </c>
      <c r="AF1960" s="677">
        <v>0</v>
      </c>
      <c r="AG1960" s="677">
        <v>0</v>
      </c>
      <c r="AH1960" s="677"/>
      <c r="AI1960" s="677"/>
      <c r="AJ1960" s="677"/>
      <c r="AK1960" s="677"/>
      <c r="AL1960" s="677"/>
      <c r="AM1960" s="677"/>
      <c r="AN1960" s="677">
        <v>0</v>
      </c>
      <c r="AO1960" s="677">
        <v>0</v>
      </c>
      <c r="AP1960" s="677">
        <v>0</v>
      </c>
      <c r="AQ1960" s="677">
        <v>0</v>
      </c>
      <c r="AR1960" s="677">
        <v>0</v>
      </c>
      <c r="AS1960" s="677">
        <v>0</v>
      </c>
      <c r="AT1960" s="677">
        <v>0</v>
      </c>
      <c r="AU1960" s="677">
        <v>0</v>
      </c>
      <c r="AV1960" s="676"/>
      <c r="AW1960" s="677">
        <v>0</v>
      </c>
      <c r="AX1960" s="677"/>
      <c r="AY1960" s="677"/>
      <c r="AZ1960" s="677"/>
      <c r="BA1960" s="677"/>
      <c r="BB1960" s="677"/>
      <c r="BC1960" s="677"/>
      <c r="BD1960" s="677"/>
      <c r="BE1960" s="678">
        <v>0</v>
      </c>
      <c r="BF1960" s="417"/>
      <c r="BG1960" s="408"/>
      <c r="BH1960" s="408"/>
      <c r="BI1960" s="408"/>
      <c r="BJ1960" s="408"/>
      <c r="BK1960" s="408"/>
    </row>
    <row r="1961" spans="1:63" s="390" customFormat="1" ht="12.75">
      <c r="A1961" s="411"/>
      <c r="B1961" s="360" t="s">
        <v>376</v>
      </c>
      <c r="C1961" s="676">
        <v>0</v>
      </c>
      <c r="D1961" s="677">
        <v>0</v>
      </c>
      <c r="E1961" s="677">
        <v>0</v>
      </c>
      <c r="F1961" s="677">
        <v>0</v>
      </c>
      <c r="G1961" s="677">
        <v>0</v>
      </c>
      <c r="H1961" s="677">
        <v>0</v>
      </c>
      <c r="I1961" s="677">
        <v>0</v>
      </c>
      <c r="J1961" s="677">
        <v>0</v>
      </c>
      <c r="K1961" s="677">
        <v>0</v>
      </c>
      <c r="L1961" s="677">
        <v>0</v>
      </c>
      <c r="M1961" s="677">
        <v>0</v>
      </c>
      <c r="N1961" s="678">
        <v>0</v>
      </c>
      <c r="O1961" s="676">
        <v>0</v>
      </c>
      <c r="P1961" s="677">
        <v>0</v>
      </c>
      <c r="Q1961" s="677">
        <v>0</v>
      </c>
      <c r="R1961" s="677">
        <v>0</v>
      </c>
      <c r="S1961" s="677">
        <v>0</v>
      </c>
      <c r="T1961" s="677">
        <v>0</v>
      </c>
      <c r="U1961" s="677">
        <v>0</v>
      </c>
      <c r="V1961" s="677">
        <v>0</v>
      </c>
      <c r="W1961" s="677">
        <v>0</v>
      </c>
      <c r="X1961" s="677">
        <v>0</v>
      </c>
      <c r="Y1961" s="677">
        <v>0</v>
      </c>
      <c r="Z1961" s="678">
        <v>0</v>
      </c>
      <c r="AA1961" s="679">
        <v>0</v>
      </c>
      <c r="AB1961" s="677">
        <v>0</v>
      </c>
      <c r="AC1961" s="677">
        <v>0</v>
      </c>
      <c r="AD1961" s="677">
        <v>0</v>
      </c>
      <c r="AE1961" s="677">
        <v>0</v>
      </c>
      <c r="AF1961" s="677">
        <v>0</v>
      </c>
      <c r="AG1961" s="677">
        <v>0</v>
      </c>
      <c r="AH1961" s="677"/>
      <c r="AI1961" s="677"/>
      <c r="AJ1961" s="677"/>
      <c r="AK1961" s="677"/>
      <c r="AL1961" s="677"/>
      <c r="AM1961" s="677"/>
      <c r="AN1961" s="677">
        <v>0</v>
      </c>
      <c r="AO1961" s="677">
        <v>0</v>
      </c>
      <c r="AP1961" s="677">
        <v>0</v>
      </c>
      <c r="AQ1961" s="677">
        <v>0</v>
      </c>
      <c r="AR1961" s="677">
        <v>0</v>
      </c>
      <c r="AS1961" s="677">
        <v>0</v>
      </c>
      <c r="AT1961" s="677">
        <v>0</v>
      </c>
      <c r="AU1961" s="677">
        <v>0</v>
      </c>
      <c r="AV1961" s="676"/>
      <c r="AW1961" s="677">
        <v>0</v>
      </c>
      <c r="AX1961" s="677"/>
      <c r="AY1961" s="677"/>
      <c r="AZ1961" s="677"/>
      <c r="BA1961" s="677"/>
      <c r="BB1961" s="677"/>
      <c r="BC1961" s="677"/>
      <c r="BD1961" s="677"/>
      <c r="BE1961" s="678">
        <v>0</v>
      </c>
      <c r="BF1961" s="417"/>
      <c r="BG1961" s="408"/>
      <c r="BH1961" s="408"/>
      <c r="BI1961" s="408"/>
      <c r="BJ1961" s="408"/>
      <c r="BK1961" s="408"/>
    </row>
    <row r="1962" spans="1:63" s="390" customFormat="1" ht="12.75">
      <c r="A1962" s="411"/>
      <c r="B1962" s="360" t="s">
        <v>377</v>
      </c>
      <c r="C1962" s="676">
        <v>0</v>
      </c>
      <c r="D1962" s="677">
        <v>0</v>
      </c>
      <c r="E1962" s="677">
        <v>0</v>
      </c>
      <c r="F1962" s="677">
        <v>0</v>
      </c>
      <c r="G1962" s="677">
        <v>0</v>
      </c>
      <c r="H1962" s="677">
        <v>0</v>
      </c>
      <c r="I1962" s="677">
        <v>0</v>
      </c>
      <c r="J1962" s="677">
        <v>0</v>
      </c>
      <c r="K1962" s="677">
        <v>0</v>
      </c>
      <c r="L1962" s="677">
        <v>0</v>
      </c>
      <c r="M1962" s="677">
        <v>0</v>
      </c>
      <c r="N1962" s="678">
        <v>0</v>
      </c>
      <c r="O1962" s="676">
        <v>0</v>
      </c>
      <c r="P1962" s="677">
        <v>0</v>
      </c>
      <c r="Q1962" s="677">
        <v>0</v>
      </c>
      <c r="R1962" s="677">
        <v>0</v>
      </c>
      <c r="S1962" s="677">
        <v>0</v>
      </c>
      <c r="T1962" s="677">
        <v>0</v>
      </c>
      <c r="U1962" s="677">
        <v>0</v>
      </c>
      <c r="V1962" s="677">
        <v>0</v>
      </c>
      <c r="W1962" s="677">
        <v>0</v>
      </c>
      <c r="X1962" s="677">
        <v>0</v>
      </c>
      <c r="Y1962" s="677">
        <v>0</v>
      </c>
      <c r="Z1962" s="678">
        <v>0</v>
      </c>
      <c r="AA1962" s="679">
        <v>0</v>
      </c>
      <c r="AB1962" s="677">
        <v>0</v>
      </c>
      <c r="AC1962" s="677">
        <v>0</v>
      </c>
      <c r="AD1962" s="677">
        <v>0</v>
      </c>
      <c r="AE1962" s="677">
        <v>0</v>
      </c>
      <c r="AF1962" s="677">
        <v>0</v>
      </c>
      <c r="AG1962" s="677">
        <v>0</v>
      </c>
      <c r="AH1962" s="677"/>
      <c r="AI1962" s="677"/>
      <c r="AJ1962" s="677"/>
      <c r="AK1962" s="677"/>
      <c r="AL1962" s="677"/>
      <c r="AM1962" s="677"/>
      <c r="AN1962" s="677">
        <v>0</v>
      </c>
      <c r="AO1962" s="677">
        <v>0</v>
      </c>
      <c r="AP1962" s="677">
        <v>0</v>
      </c>
      <c r="AQ1962" s="677">
        <v>0</v>
      </c>
      <c r="AR1962" s="677">
        <v>0</v>
      </c>
      <c r="AS1962" s="677">
        <v>0</v>
      </c>
      <c r="AT1962" s="677">
        <v>0</v>
      </c>
      <c r="AU1962" s="677">
        <v>0</v>
      </c>
      <c r="AV1962" s="676"/>
      <c r="AW1962" s="677">
        <v>0</v>
      </c>
      <c r="AX1962" s="677"/>
      <c r="AY1962" s="677"/>
      <c r="AZ1962" s="677"/>
      <c r="BA1962" s="677"/>
      <c r="BB1962" s="677"/>
      <c r="BC1962" s="677"/>
      <c r="BD1962" s="677"/>
      <c r="BE1962" s="678">
        <v>0</v>
      </c>
      <c r="BF1962" s="417"/>
      <c r="BG1962" s="408"/>
      <c r="BH1962" s="408"/>
      <c r="BI1962" s="408"/>
      <c r="BJ1962" s="408"/>
      <c r="BK1962" s="408"/>
    </row>
    <row r="1963" spans="1:63" s="390" customFormat="1" ht="12.75">
      <c r="A1963" s="411"/>
      <c r="B1963" s="360" t="s">
        <v>67</v>
      </c>
      <c r="C1963" s="676">
        <v>0</v>
      </c>
      <c r="D1963" s="677">
        <v>0</v>
      </c>
      <c r="E1963" s="677">
        <v>0</v>
      </c>
      <c r="F1963" s="677">
        <v>0</v>
      </c>
      <c r="G1963" s="677">
        <v>0</v>
      </c>
      <c r="H1963" s="677">
        <v>0</v>
      </c>
      <c r="I1963" s="677">
        <v>0</v>
      </c>
      <c r="J1963" s="677">
        <v>0</v>
      </c>
      <c r="K1963" s="677">
        <v>0</v>
      </c>
      <c r="L1963" s="677">
        <v>0</v>
      </c>
      <c r="M1963" s="677">
        <v>0</v>
      </c>
      <c r="N1963" s="678">
        <v>0</v>
      </c>
      <c r="O1963" s="676">
        <v>0</v>
      </c>
      <c r="P1963" s="677">
        <v>0</v>
      </c>
      <c r="Q1963" s="677">
        <v>0</v>
      </c>
      <c r="R1963" s="677">
        <v>0</v>
      </c>
      <c r="S1963" s="677">
        <v>0</v>
      </c>
      <c r="T1963" s="677">
        <v>0</v>
      </c>
      <c r="U1963" s="677">
        <v>0</v>
      </c>
      <c r="V1963" s="677">
        <v>0</v>
      </c>
      <c r="W1963" s="677">
        <v>0</v>
      </c>
      <c r="X1963" s="677">
        <v>0</v>
      </c>
      <c r="Y1963" s="677">
        <v>0</v>
      </c>
      <c r="Z1963" s="678">
        <v>0</v>
      </c>
      <c r="AA1963" s="679">
        <v>0</v>
      </c>
      <c r="AB1963" s="677">
        <v>0</v>
      </c>
      <c r="AC1963" s="677">
        <v>0</v>
      </c>
      <c r="AD1963" s="677">
        <v>0</v>
      </c>
      <c r="AE1963" s="677">
        <v>0</v>
      </c>
      <c r="AF1963" s="677">
        <v>0</v>
      </c>
      <c r="AG1963" s="677">
        <v>0</v>
      </c>
      <c r="AH1963" s="677"/>
      <c r="AI1963" s="677"/>
      <c r="AJ1963" s="677"/>
      <c r="AK1963" s="677"/>
      <c r="AL1963" s="677"/>
      <c r="AM1963" s="677"/>
      <c r="AN1963" s="677">
        <v>0</v>
      </c>
      <c r="AO1963" s="677">
        <v>0</v>
      </c>
      <c r="AP1963" s="677">
        <v>0</v>
      </c>
      <c r="AQ1963" s="677">
        <v>0</v>
      </c>
      <c r="AR1963" s="677">
        <v>0</v>
      </c>
      <c r="AS1963" s="677">
        <v>0</v>
      </c>
      <c r="AT1963" s="677">
        <v>0</v>
      </c>
      <c r="AU1963" s="677">
        <v>0</v>
      </c>
      <c r="AV1963" s="676"/>
      <c r="AW1963" s="677">
        <v>0</v>
      </c>
      <c r="AX1963" s="677"/>
      <c r="AY1963" s="677"/>
      <c r="AZ1963" s="677"/>
      <c r="BA1963" s="677"/>
      <c r="BB1963" s="677"/>
      <c r="BC1963" s="677"/>
      <c r="BD1963" s="677"/>
      <c r="BE1963" s="678">
        <v>0</v>
      </c>
      <c r="BF1963" s="417"/>
      <c r="BG1963" s="408"/>
      <c r="BH1963" s="408"/>
      <c r="BI1963" s="408"/>
      <c r="BJ1963" s="408"/>
      <c r="BK1963" s="408"/>
    </row>
    <row r="1964" spans="1:63" s="416" customFormat="1" ht="25.5">
      <c r="A1964" s="411">
        <v>83</v>
      </c>
      <c r="B1964" s="413" t="s">
        <v>165</v>
      </c>
      <c r="C1964" s="657">
        <v>0.16600000000000001</v>
      </c>
      <c r="D1964" s="658">
        <v>1.26</v>
      </c>
      <c r="E1964" s="658">
        <v>0</v>
      </c>
      <c r="F1964" s="658">
        <v>0</v>
      </c>
      <c r="G1964" s="658">
        <v>0</v>
      </c>
      <c r="H1964" s="658">
        <v>0</v>
      </c>
      <c r="I1964" s="658">
        <v>0</v>
      </c>
      <c r="J1964" s="658">
        <v>0</v>
      </c>
      <c r="K1964" s="658">
        <v>0</v>
      </c>
      <c r="L1964" s="658">
        <v>0</v>
      </c>
      <c r="M1964" s="658">
        <v>0.16600000000000001</v>
      </c>
      <c r="N1964" s="659">
        <v>1.26</v>
      </c>
      <c r="O1964" s="689">
        <v>0</v>
      </c>
      <c r="P1964" s="690">
        <v>0</v>
      </c>
      <c r="Q1964" s="690">
        <v>0</v>
      </c>
      <c r="R1964" s="690">
        <v>0</v>
      </c>
      <c r="S1964" s="690">
        <v>0</v>
      </c>
      <c r="T1964" s="690">
        <v>0</v>
      </c>
      <c r="U1964" s="690">
        <v>0</v>
      </c>
      <c r="V1964" s="690">
        <v>0</v>
      </c>
      <c r="W1964" s="690">
        <v>0</v>
      </c>
      <c r="X1964" s="690">
        <v>0</v>
      </c>
      <c r="Y1964" s="690">
        <v>0</v>
      </c>
      <c r="Z1964" s="691">
        <v>0</v>
      </c>
      <c r="AA1964" s="674">
        <v>9.5122720000000012</v>
      </c>
      <c r="AB1964" s="677">
        <v>0.16600000000000001</v>
      </c>
      <c r="AC1964" s="677">
        <v>1.26</v>
      </c>
      <c r="AD1964" s="690">
        <v>0</v>
      </c>
      <c r="AE1964" s="690">
        <v>0</v>
      </c>
      <c r="AF1964" s="690"/>
      <c r="AG1964" s="690"/>
      <c r="AH1964" s="690"/>
      <c r="AI1964" s="690"/>
      <c r="AJ1964" s="690"/>
      <c r="AK1964" s="690"/>
      <c r="AL1964" s="690"/>
      <c r="AM1964" s="690"/>
      <c r="AN1964" s="690">
        <v>0</v>
      </c>
      <c r="AO1964" s="690">
        <v>0</v>
      </c>
      <c r="AP1964" s="690">
        <v>0</v>
      </c>
      <c r="AQ1964" s="690">
        <v>0</v>
      </c>
      <c r="AR1964" s="690">
        <v>0</v>
      </c>
      <c r="AS1964" s="690">
        <v>0</v>
      </c>
      <c r="AT1964" s="690">
        <v>0.16600000000000001</v>
      </c>
      <c r="AU1964" s="690">
        <v>1.26</v>
      </c>
      <c r="AV1964" s="657">
        <v>9.5122720000000012</v>
      </c>
      <c r="AW1964" s="658">
        <v>0</v>
      </c>
      <c r="AX1964" s="658"/>
      <c r="AY1964" s="658"/>
      <c r="AZ1964" s="658"/>
      <c r="BA1964" s="658"/>
      <c r="BB1964" s="658"/>
      <c r="BC1964" s="658"/>
      <c r="BD1964" s="658"/>
      <c r="BE1964" s="673">
        <v>9.5122720000000012</v>
      </c>
      <c r="BF1964" s="417"/>
    </row>
    <row r="1965" spans="1:63" s="390" customFormat="1" ht="12.75">
      <c r="A1965" s="411"/>
      <c r="B1965" s="360" t="s">
        <v>361</v>
      </c>
      <c r="C1965" s="676">
        <v>0.16600000000000001</v>
      </c>
      <c r="D1965" s="677">
        <v>1.26</v>
      </c>
      <c r="E1965" s="677">
        <v>0</v>
      </c>
      <c r="F1965" s="677">
        <v>0</v>
      </c>
      <c r="G1965" s="677">
        <v>0</v>
      </c>
      <c r="H1965" s="677">
        <v>0</v>
      </c>
      <c r="I1965" s="677">
        <v>0</v>
      </c>
      <c r="J1965" s="677">
        <v>0</v>
      </c>
      <c r="K1965" s="677">
        <v>0</v>
      </c>
      <c r="L1965" s="677">
        <v>0</v>
      </c>
      <c r="M1965" s="677">
        <v>0.16600000000000001</v>
      </c>
      <c r="N1965" s="678">
        <v>1.26</v>
      </c>
      <c r="O1965" s="657">
        <v>0</v>
      </c>
      <c r="P1965" s="658">
        <v>0</v>
      </c>
      <c r="Q1965" s="658">
        <v>0</v>
      </c>
      <c r="R1965" s="658">
        <v>0</v>
      </c>
      <c r="S1965" s="658">
        <v>0</v>
      </c>
      <c r="T1965" s="658">
        <v>0</v>
      </c>
      <c r="U1965" s="658">
        <v>0</v>
      </c>
      <c r="V1965" s="658">
        <v>0</v>
      </c>
      <c r="W1965" s="658">
        <v>0</v>
      </c>
      <c r="X1965" s="658">
        <v>0</v>
      </c>
      <c r="Y1965" s="658">
        <v>0</v>
      </c>
      <c r="Z1965" s="659">
        <v>0</v>
      </c>
      <c r="AA1965" s="679">
        <v>9.5122720000000012</v>
      </c>
      <c r="AB1965" s="677">
        <v>0.16600000000000001</v>
      </c>
      <c r="AC1965" s="677">
        <v>1.26</v>
      </c>
      <c r="AD1965" s="658">
        <v>0</v>
      </c>
      <c r="AE1965" s="658">
        <v>0</v>
      </c>
      <c r="AF1965" s="658"/>
      <c r="AG1965" s="658"/>
      <c r="AH1965" s="658"/>
      <c r="AI1965" s="658"/>
      <c r="AJ1965" s="658"/>
      <c r="AK1965" s="658"/>
      <c r="AL1965" s="658"/>
      <c r="AM1965" s="658"/>
      <c r="AN1965" s="658">
        <v>0</v>
      </c>
      <c r="AO1965" s="658">
        <v>0</v>
      </c>
      <c r="AP1965" s="658">
        <v>0</v>
      </c>
      <c r="AQ1965" s="658">
        <v>0</v>
      </c>
      <c r="AR1965" s="658">
        <v>0</v>
      </c>
      <c r="AS1965" s="658">
        <v>0</v>
      </c>
      <c r="AT1965" s="658">
        <v>0.16600000000000001</v>
      </c>
      <c r="AU1965" s="658">
        <v>1.26</v>
      </c>
      <c r="AV1965" s="676">
        <v>9.5122720000000012</v>
      </c>
      <c r="AW1965" s="658">
        <v>0</v>
      </c>
      <c r="AX1965" s="658">
        <v>0</v>
      </c>
      <c r="AY1965" s="658">
        <v>0</v>
      </c>
      <c r="AZ1965" s="658">
        <v>0</v>
      </c>
      <c r="BA1965" s="658">
        <v>0</v>
      </c>
      <c r="BB1965" s="658">
        <v>0</v>
      </c>
      <c r="BC1965" s="658">
        <v>0</v>
      </c>
      <c r="BD1965" s="658">
        <v>0</v>
      </c>
      <c r="BE1965" s="678">
        <v>9.5122720000000012</v>
      </c>
      <c r="BF1965" s="417"/>
      <c r="BG1965" s="408"/>
      <c r="BH1965" s="408"/>
      <c r="BI1965" s="408"/>
      <c r="BJ1965" s="408"/>
      <c r="BK1965" s="408"/>
    </row>
    <row r="1966" spans="1:63" s="390" customFormat="1" ht="12.75">
      <c r="A1966" s="411"/>
      <c r="B1966" s="360" t="s">
        <v>362</v>
      </c>
      <c r="C1966" s="676">
        <v>0.16600000000000001</v>
      </c>
      <c r="D1966" s="677">
        <v>0</v>
      </c>
      <c r="E1966" s="677">
        <v>0</v>
      </c>
      <c r="F1966" s="677">
        <v>0</v>
      </c>
      <c r="G1966" s="677">
        <v>0</v>
      </c>
      <c r="H1966" s="677">
        <v>0</v>
      </c>
      <c r="I1966" s="677">
        <v>0</v>
      </c>
      <c r="J1966" s="677">
        <v>0</v>
      </c>
      <c r="K1966" s="677">
        <v>0</v>
      </c>
      <c r="L1966" s="677">
        <v>0</v>
      </c>
      <c r="M1966" s="677">
        <v>0.16600000000000001</v>
      </c>
      <c r="N1966" s="678">
        <v>0</v>
      </c>
      <c r="O1966" s="657">
        <v>0</v>
      </c>
      <c r="P1966" s="658">
        <v>0</v>
      </c>
      <c r="Q1966" s="658">
        <v>0</v>
      </c>
      <c r="R1966" s="658">
        <v>0</v>
      </c>
      <c r="S1966" s="658">
        <v>0</v>
      </c>
      <c r="T1966" s="658">
        <v>0</v>
      </c>
      <c r="U1966" s="658">
        <v>0</v>
      </c>
      <c r="V1966" s="658">
        <v>0</v>
      </c>
      <c r="W1966" s="658">
        <v>0</v>
      </c>
      <c r="X1966" s="658">
        <v>0</v>
      </c>
      <c r="Y1966" s="658">
        <v>0</v>
      </c>
      <c r="Z1966" s="659">
        <v>0</v>
      </c>
      <c r="AA1966" s="679">
        <v>1.0992555100000001</v>
      </c>
      <c r="AB1966" s="677">
        <v>0.16600000000000001</v>
      </c>
      <c r="AC1966" s="677">
        <v>0</v>
      </c>
      <c r="AD1966" s="658">
        <v>0</v>
      </c>
      <c r="AE1966" s="658">
        <v>0</v>
      </c>
      <c r="AF1966" s="658"/>
      <c r="AG1966" s="658"/>
      <c r="AH1966" s="658"/>
      <c r="AI1966" s="658"/>
      <c r="AJ1966" s="658"/>
      <c r="AK1966" s="658"/>
      <c r="AL1966" s="658"/>
      <c r="AM1966" s="658"/>
      <c r="AN1966" s="658">
        <v>0</v>
      </c>
      <c r="AO1966" s="658">
        <v>0</v>
      </c>
      <c r="AP1966" s="658">
        <v>0</v>
      </c>
      <c r="AQ1966" s="658">
        <v>0</v>
      </c>
      <c r="AR1966" s="658">
        <v>0</v>
      </c>
      <c r="AS1966" s="658">
        <v>0</v>
      </c>
      <c r="AT1966" s="658">
        <v>0.16600000000000001</v>
      </c>
      <c r="AU1966" s="658">
        <v>0</v>
      </c>
      <c r="AV1966" s="676">
        <v>1.0992555100000001</v>
      </c>
      <c r="AW1966" s="658">
        <v>0</v>
      </c>
      <c r="AX1966" s="658">
        <v>0</v>
      </c>
      <c r="AY1966" s="658">
        <v>0</v>
      </c>
      <c r="AZ1966" s="658">
        <v>0</v>
      </c>
      <c r="BA1966" s="658">
        <v>0</v>
      </c>
      <c r="BB1966" s="658">
        <v>0</v>
      </c>
      <c r="BC1966" s="658">
        <v>0</v>
      </c>
      <c r="BD1966" s="658">
        <v>0</v>
      </c>
      <c r="BE1966" s="678">
        <v>1.0992555100000001</v>
      </c>
      <c r="BF1966" s="417"/>
      <c r="BG1966" s="408"/>
      <c r="BH1966" s="408"/>
      <c r="BI1966" s="408"/>
      <c r="BJ1966" s="408"/>
      <c r="BK1966" s="408"/>
    </row>
    <row r="1967" spans="1:63" s="390" customFormat="1" ht="12.75">
      <c r="A1967" s="411"/>
      <c r="B1967" s="360" t="s">
        <v>363</v>
      </c>
      <c r="C1967" s="676">
        <v>0</v>
      </c>
      <c r="D1967" s="677">
        <v>0</v>
      </c>
      <c r="E1967" s="677">
        <v>0</v>
      </c>
      <c r="F1967" s="677">
        <v>0</v>
      </c>
      <c r="G1967" s="677">
        <v>0</v>
      </c>
      <c r="H1967" s="677">
        <v>0</v>
      </c>
      <c r="I1967" s="677">
        <v>0</v>
      </c>
      <c r="J1967" s="677">
        <v>0</v>
      </c>
      <c r="K1967" s="677">
        <v>0</v>
      </c>
      <c r="L1967" s="677">
        <v>0</v>
      </c>
      <c r="M1967" s="677">
        <v>0</v>
      </c>
      <c r="N1967" s="678">
        <v>0</v>
      </c>
      <c r="O1967" s="657">
        <v>0</v>
      </c>
      <c r="P1967" s="658">
        <v>0</v>
      </c>
      <c r="Q1967" s="658">
        <v>0</v>
      </c>
      <c r="R1967" s="658">
        <v>0</v>
      </c>
      <c r="S1967" s="658">
        <v>0</v>
      </c>
      <c r="T1967" s="658">
        <v>0</v>
      </c>
      <c r="U1967" s="658">
        <v>0</v>
      </c>
      <c r="V1967" s="658">
        <v>0</v>
      </c>
      <c r="W1967" s="658">
        <v>0</v>
      </c>
      <c r="X1967" s="658">
        <v>0</v>
      </c>
      <c r="Y1967" s="658">
        <v>0</v>
      </c>
      <c r="Z1967" s="659">
        <v>0</v>
      </c>
      <c r="AA1967" s="679">
        <v>0</v>
      </c>
      <c r="AB1967" s="677">
        <v>0</v>
      </c>
      <c r="AC1967" s="677">
        <v>0</v>
      </c>
      <c r="AD1967" s="658">
        <v>0</v>
      </c>
      <c r="AE1967" s="658">
        <v>0</v>
      </c>
      <c r="AF1967" s="658"/>
      <c r="AG1967" s="658"/>
      <c r="AH1967" s="658"/>
      <c r="AI1967" s="658"/>
      <c r="AJ1967" s="658"/>
      <c r="AK1967" s="658"/>
      <c r="AL1967" s="658"/>
      <c r="AM1967" s="658"/>
      <c r="AN1967" s="658">
        <v>0</v>
      </c>
      <c r="AO1967" s="658">
        <v>0</v>
      </c>
      <c r="AP1967" s="658">
        <v>0</v>
      </c>
      <c r="AQ1967" s="658">
        <v>0</v>
      </c>
      <c r="AR1967" s="658">
        <v>0</v>
      </c>
      <c r="AS1967" s="658">
        <v>0</v>
      </c>
      <c r="AT1967" s="658">
        <v>0</v>
      </c>
      <c r="AU1967" s="658">
        <v>0</v>
      </c>
      <c r="AV1967" s="676">
        <v>0</v>
      </c>
      <c r="AW1967" s="658">
        <v>0</v>
      </c>
      <c r="AX1967" s="658">
        <v>0</v>
      </c>
      <c r="AY1967" s="658">
        <v>0</v>
      </c>
      <c r="AZ1967" s="658">
        <v>0</v>
      </c>
      <c r="BA1967" s="658">
        <v>0</v>
      </c>
      <c r="BB1967" s="658">
        <v>0</v>
      </c>
      <c r="BC1967" s="658">
        <v>0</v>
      </c>
      <c r="BD1967" s="658">
        <v>0</v>
      </c>
      <c r="BE1967" s="678">
        <v>0</v>
      </c>
      <c r="BF1967" s="417"/>
      <c r="BG1967" s="408"/>
      <c r="BH1967" s="408"/>
      <c r="BI1967" s="408"/>
      <c r="BJ1967" s="408"/>
      <c r="BK1967" s="408"/>
    </row>
    <row r="1968" spans="1:63" s="390" customFormat="1" ht="12.75">
      <c r="A1968" s="411"/>
      <c r="B1968" s="360" t="s">
        <v>364</v>
      </c>
      <c r="C1968" s="676">
        <v>0</v>
      </c>
      <c r="D1968" s="677">
        <v>0</v>
      </c>
      <c r="E1968" s="677">
        <v>0</v>
      </c>
      <c r="F1968" s="677">
        <v>0</v>
      </c>
      <c r="G1968" s="677">
        <v>0</v>
      </c>
      <c r="H1968" s="677">
        <v>0</v>
      </c>
      <c r="I1968" s="677">
        <v>0</v>
      </c>
      <c r="J1968" s="677">
        <v>0</v>
      </c>
      <c r="K1968" s="677">
        <v>0</v>
      </c>
      <c r="L1968" s="677">
        <v>0</v>
      </c>
      <c r="M1968" s="677">
        <v>0</v>
      </c>
      <c r="N1968" s="678">
        <v>0</v>
      </c>
      <c r="O1968" s="657"/>
      <c r="P1968" s="658"/>
      <c r="Q1968" s="658"/>
      <c r="R1968" s="658"/>
      <c r="S1968" s="658"/>
      <c r="T1968" s="658"/>
      <c r="U1968" s="658"/>
      <c r="V1968" s="658"/>
      <c r="W1968" s="658"/>
      <c r="X1968" s="658"/>
      <c r="Y1968" s="658"/>
      <c r="Z1968" s="659"/>
      <c r="AA1968" s="679">
        <v>0</v>
      </c>
      <c r="AB1968" s="677">
        <v>0</v>
      </c>
      <c r="AC1968" s="677">
        <v>0</v>
      </c>
      <c r="AD1968" s="658">
        <v>0</v>
      </c>
      <c r="AE1968" s="658">
        <v>0</v>
      </c>
      <c r="AF1968" s="658"/>
      <c r="AG1968" s="658"/>
      <c r="AH1968" s="658"/>
      <c r="AI1968" s="658"/>
      <c r="AJ1968" s="658"/>
      <c r="AK1968" s="658"/>
      <c r="AL1968" s="658"/>
      <c r="AM1968" s="658"/>
      <c r="AN1968" s="658">
        <v>0</v>
      </c>
      <c r="AO1968" s="658">
        <v>0</v>
      </c>
      <c r="AP1968" s="658">
        <v>0</v>
      </c>
      <c r="AQ1968" s="658">
        <v>0</v>
      </c>
      <c r="AR1968" s="658">
        <v>0</v>
      </c>
      <c r="AS1968" s="658">
        <v>0</v>
      </c>
      <c r="AT1968" s="658">
        <v>0</v>
      </c>
      <c r="AU1968" s="658">
        <v>0</v>
      </c>
      <c r="AV1968" s="676"/>
      <c r="AW1968" s="658"/>
      <c r="AX1968" s="658"/>
      <c r="AY1968" s="658"/>
      <c r="AZ1968" s="658"/>
      <c r="BA1968" s="658"/>
      <c r="BB1968" s="658"/>
      <c r="BC1968" s="658"/>
      <c r="BD1968" s="658"/>
      <c r="BE1968" s="678">
        <v>0</v>
      </c>
      <c r="BF1968" s="417"/>
      <c r="BG1968" s="408"/>
      <c r="BH1968" s="408"/>
      <c r="BI1968" s="408"/>
      <c r="BJ1968" s="408"/>
      <c r="BK1968" s="408"/>
    </row>
    <row r="1969" spans="1:63" s="390" customFormat="1" ht="12.75">
      <c r="A1969" s="411"/>
      <c r="B1969" s="360" t="s">
        <v>365</v>
      </c>
      <c r="C1969" s="676">
        <v>0</v>
      </c>
      <c r="D1969" s="677">
        <v>0</v>
      </c>
      <c r="E1969" s="677">
        <v>0</v>
      </c>
      <c r="F1969" s="677">
        <v>0</v>
      </c>
      <c r="G1969" s="677">
        <v>0</v>
      </c>
      <c r="H1969" s="677">
        <v>0</v>
      </c>
      <c r="I1969" s="677">
        <v>0</v>
      </c>
      <c r="J1969" s="677">
        <v>0</v>
      </c>
      <c r="K1969" s="677">
        <v>0</v>
      </c>
      <c r="L1969" s="677">
        <v>0</v>
      </c>
      <c r="M1969" s="677">
        <v>0</v>
      </c>
      <c r="N1969" s="678">
        <v>0</v>
      </c>
      <c r="O1969" s="657"/>
      <c r="P1969" s="658"/>
      <c r="Q1969" s="658"/>
      <c r="R1969" s="658"/>
      <c r="S1969" s="658"/>
      <c r="T1969" s="658"/>
      <c r="U1969" s="658"/>
      <c r="V1969" s="658"/>
      <c r="W1969" s="658"/>
      <c r="X1969" s="658"/>
      <c r="Y1969" s="658"/>
      <c r="Z1969" s="659"/>
      <c r="AA1969" s="679">
        <v>0</v>
      </c>
      <c r="AB1969" s="677">
        <v>0</v>
      </c>
      <c r="AC1969" s="677">
        <v>0</v>
      </c>
      <c r="AD1969" s="658">
        <v>0</v>
      </c>
      <c r="AE1969" s="658">
        <v>0</v>
      </c>
      <c r="AF1969" s="658"/>
      <c r="AG1969" s="658"/>
      <c r="AH1969" s="658"/>
      <c r="AI1969" s="658"/>
      <c r="AJ1969" s="658"/>
      <c r="AK1969" s="658"/>
      <c r="AL1969" s="658"/>
      <c r="AM1969" s="658"/>
      <c r="AN1969" s="658">
        <v>0</v>
      </c>
      <c r="AO1969" s="658">
        <v>0</v>
      </c>
      <c r="AP1969" s="658">
        <v>0</v>
      </c>
      <c r="AQ1969" s="658">
        <v>0</v>
      </c>
      <c r="AR1969" s="658">
        <v>0</v>
      </c>
      <c r="AS1969" s="658">
        <v>0</v>
      </c>
      <c r="AT1969" s="658">
        <v>0</v>
      </c>
      <c r="AU1969" s="658">
        <v>0</v>
      </c>
      <c r="AV1969" s="676"/>
      <c r="AW1969" s="658"/>
      <c r="AX1969" s="658"/>
      <c r="AY1969" s="658"/>
      <c r="AZ1969" s="658"/>
      <c r="BA1969" s="658"/>
      <c r="BB1969" s="658"/>
      <c r="BC1969" s="658"/>
      <c r="BD1969" s="658"/>
      <c r="BE1969" s="678">
        <v>0</v>
      </c>
      <c r="BF1969" s="417"/>
      <c r="BG1969" s="408"/>
      <c r="BH1969" s="408"/>
      <c r="BI1969" s="408"/>
      <c r="BJ1969" s="408"/>
      <c r="BK1969" s="408"/>
    </row>
    <row r="1970" spans="1:63" s="390" customFormat="1" ht="12.75">
      <c r="A1970" s="411"/>
      <c r="B1970" s="360" t="s">
        <v>366</v>
      </c>
      <c r="C1970" s="676">
        <v>0</v>
      </c>
      <c r="D1970" s="677">
        <v>0</v>
      </c>
      <c r="E1970" s="677">
        <v>0</v>
      </c>
      <c r="F1970" s="677">
        <v>0</v>
      </c>
      <c r="G1970" s="677">
        <v>0</v>
      </c>
      <c r="H1970" s="677">
        <v>0</v>
      </c>
      <c r="I1970" s="677">
        <v>0</v>
      </c>
      <c r="J1970" s="677">
        <v>0</v>
      </c>
      <c r="K1970" s="677">
        <v>0</v>
      </c>
      <c r="L1970" s="677">
        <v>0</v>
      </c>
      <c r="M1970" s="677">
        <v>0</v>
      </c>
      <c r="N1970" s="678">
        <v>0</v>
      </c>
      <c r="O1970" s="657"/>
      <c r="P1970" s="658"/>
      <c r="Q1970" s="658"/>
      <c r="R1970" s="658"/>
      <c r="S1970" s="658"/>
      <c r="T1970" s="658"/>
      <c r="U1970" s="658"/>
      <c r="V1970" s="658"/>
      <c r="W1970" s="658"/>
      <c r="X1970" s="658"/>
      <c r="Y1970" s="658"/>
      <c r="Z1970" s="659"/>
      <c r="AA1970" s="679">
        <v>0</v>
      </c>
      <c r="AB1970" s="677">
        <v>0</v>
      </c>
      <c r="AC1970" s="677">
        <v>0</v>
      </c>
      <c r="AD1970" s="658">
        <v>0</v>
      </c>
      <c r="AE1970" s="658">
        <v>0</v>
      </c>
      <c r="AF1970" s="658"/>
      <c r="AG1970" s="658"/>
      <c r="AH1970" s="658"/>
      <c r="AI1970" s="658"/>
      <c r="AJ1970" s="658"/>
      <c r="AK1970" s="658"/>
      <c r="AL1970" s="658"/>
      <c r="AM1970" s="658"/>
      <c r="AN1970" s="658">
        <v>0</v>
      </c>
      <c r="AO1970" s="658">
        <v>0</v>
      </c>
      <c r="AP1970" s="658">
        <v>0</v>
      </c>
      <c r="AQ1970" s="658">
        <v>0</v>
      </c>
      <c r="AR1970" s="658">
        <v>0</v>
      </c>
      <c r="AS1970" s="658">
        <v>0</v>
      </c>
      <c r="AT1970" s="658">
        <v>0</v>
      </c>
      <c r="AU1970" s="658">
        <v>0</v>
      </c>
      <c r="AV1970" s="676"/>
      <c r="AW1970" s="658"/>
      <c r="AX1970" s="658"/>
      <c r="AY1970" s="658"/>
      <c r="AZ1970" s="658"/>
      <c r="BA1970" s="658"/>
      <c r="BB1970" s="658"/>
      <c r="BC1970" s="658"/>
      <c r="BD1970" s="658"/>
      <c r="BE1970" s="678">
        <v>0</v>
      </c>
      <c r="BF1970" s="417"/>
      <c r="BG1970" s="408"/>
      <c r="BH1970" s="408"/>
      <c r="BI1970" s="408"/>
      <c r="BJ1970" s="408"/>
      <c r="BK1970" s="408"/>
    </row>
    <row r="1971" spans="1:63" s="390" customFormat="1" ht="12.75">
      <c r="A1971" s="411"/>
      <c r="B1971" s="360" t="s">
        <v>367</v>
      </c>
      <c r="C1971" s="676">
        <v>0</v>
      </c>
      <c r="D1971" s="677">
        <v>0</v>
      </c>
      <c r="E1971" s="677">
        <v>0</v>
      </c>
      <c r="F1971" s="677">
        <v>0</v>
      </c>
      <c r="G1971" s="677">
        <v>0</v>
      </c>
      <c r="H1971" s="677">
        <v>0</v>
      </c>
      <c r="I1971" s="677">
        <v>0</v>
      </c>
      <c r="J1971" s="677">
        <v>0</v>
      </c>
      <c r="K1971" s="677">
        <v>0</v>
      </c>
      <c r="L1971" s="677">
        <v>0</v>
      </c>
      <c r="M1971" s="677">
        <v>0</v>
      </c>
      <c r="N1971" s="678">
        <v>0</v>
      </c>
      <c r="O1971" s="657"/>
      <c r="P1971" s="658"/>
      <c r="Q1971" s="658"/>
      <c r="R1971" s="658"/>
      <c r="S1971" s="658"/>
      <c r="T1971" s="658"/>
      <c r="U1971" s="658"/>
      <c r="V1971" s="658"/>
      <c r="W1971" s="658"/>
      <c r="X1971" s="658"/>
      <c r="Y1971" s="658"/>
      <c r="Z1971" s="659"/>
      <c r="AA1971" s="679">
        <v>0</v>
      </c>
      <c r="AB1971" s="677">
        <v>0</v>
      </c>
      <c r="AC1971" s="677">
        <v>0</v>
      </c>
      <c r="AD1971" s="658">
        <v>0</v>
      </c>
      <c r="AE1971" s="658">
        <v>0</v>
      </c>
      <c r="AF1971" s="658"/>
      <c r="AG1971" s="658"/>
      <c r="AH1971" s="658"/>
      <c r="AI1971" s="658"/>
      <c r="AJ1971" s="658"/>
      <c r="AK1971" s="658"/>
      <c r="AL1971" s="658"/>
      <c r="AM1971" s="658"/>
      <c r="AN1971" s="658">
        <v>0</v>
      </c>
      <c r="AO1971" s="658">
        <v>0</v>
      </c>
      <c r="AP1971" s="658">
        <v>0</v>
      </c>
      <c r="AQ1971" s="658">
        <v>0</v>
      </c>
      <c r="AR1971" s="658">
        <v>0</v>
      </c>
      <c r="AS1971" s="658">
        <v>0</v>
      </c>
      <c r="AT1971" s="658">
        <v>0</v>
      </c>
      <c r="AU1971" s="658">
        <v>0</v>
      </c>
      <c r="AV1971" s="676"/>
      <c r="AW1971" s="658"/>
      <c r="AX1971" s="658"/>
      <c r="AY1971" s="658"/>
      <c r="AZ1971" s="658"/>
      <c r="BA1971" s="658"/>
      <c r="BB1971" s="658"/>
      <c r="BC1971" s="658"/>
      <c r="BD1971" s="658"/>
      <c r="BE1971" s="678">
        <v>0</v>
      </c>
      <c r="BF1971" s="417"/>
      <c r="BG1971" s="408"/>
      <c r="BH1971" s="408"/>
      <c r="BI1971" s="408"/>
      <c r="BJ1971" s="408"/>
      <c r="BK1971" s="408"/>
    </row>
    <row r="1972" spans="1:63" s="390" customFormat="1" ht="12.75">
      <c r="A1972" s="411"/>
      <c r="B1972" s="360" t="s">
        <v>368</v>
      </c>
      <c r="C1972" s="676">
        <v>0.16600000000000001</v>
      </c>
      <c r="D1972" s="677">
        <v>0</v>
      </c>
      <c r="E1972" s="677">
        <v>0</v>
      </c>
      <c r="F1972" s="677">
        <v>0</v>
      </c>
      <c r="G1972" s="677">
        <v>0</v>
      </c>
      <c r="H1972" s="677">
        <v>0</v>
      </c>
      <c r="I1972" s="677">
        <v>0</v>
      </c>
      <c r="J1972" s="677">
        <v>0</v>
      </c>
      <c r="K1972" s="677">
        <v>0</v>
      </c>
      <c r="L1972" s="677">
        <v>0</v>
      </c>
      <c r="M1972" s="677">
        <v>0.16600000000000001</v>
      </c>
      <c r="N1972" s="678">
        <v>0</v>
      </c>
      <c r="O1972" s="657">
        <v>0</v>
      </c>
      <c r="P1972" s="658">
        <v>0</v>
      </c>
      <c r="Q1972" s="658">
        <v>0</v>
      </c>
      <c r="R1972" s="658">
        <v>0</v>
      </c>
      <c r="S1972" s="658">
        <v>0</v>
      </c>
      <c r="T1972" s="658">
        <v>0</v>
      </c>
      <c r="U1972" s="658">
        <v>0</v>
      </c>
      <c r="V1972" s="658">
        <v>0</v>
      </c>
      <c r="W1972" s="658">
        <v>0</v>
      </c>
      <c r="X1972" s="658">
        <v>0</v>
      </c>
      <c r="Y1972" s="658">
        <v>0</v>
      </c>
      <c r="Z1972" s="659">
        <v>0</v>
      </c>
      <c r="AA1972" s="679">
        <v>1.0992555100000001</v>
      </c>
      <c r="AB1972" s="677">
        <v>0.16600000000000001</v>
      </c>
      <c r="AC1972" s="677">
        <v>0</v>
      </c>
      <c r="AD1972" s="658">
        <v>0</v>
      </c>
      <c r="AE1972" s="658">
        <v>0</v>
      </c>
      <c r="AF1972" s="658"/>
      <c r="AG1972" s="658"/>
      <c r="AH1972" s="658"/>
      <c r="AI1972" s="658"/>
      <c r="AJ1972" s="658"/>
      <c r="AK1972" s="658"/>
      <c r="AL1972" s="658"/>
      <c r="AM1972" s="658"/>
      <c r="AN1972" s="658">
        <v>0</v>
      </c>
      <c r="AO1972" s="658">
        <v>0</v>
      </c>
      <c r="AP1972" s="658">
        <v>0</v>
      </c>
      <c r="AQ1972" s="658">
        <v>0</v>
      </c>
      <c r="AR1972" s="658">
        <v>0</v>
      </c>
      <c r="AS1972" s="658">
        <v>0</v>
      </c>
      <c r="AT1972" s="658">
        <v>0.16600000000000001</v>
      </c>
      <c r="AU1972" s="658">
        <v>0</v>
      </c>
      <c r="AV1972" s="676">
        <v>1.0992555100000001</v>
      </c>
      <c r="AW1972" s="658">
        <v>0</v>
      </c>
      <c r="AX1972" s="658">
        <v>0</v>
      </c>
      <c r="AY1972" s="658">
        <v>0</v>
      </c>
      <c r="AZ1972" s="658">
        <v>0</v>
      </c>
      <c r="BA1972" s="658">
        <v>0</v>
      </c>
      <c r="BB1972" s="658">
        <v>0</v>
      </c>
      <c r="BC1972" s="658">
        <v>0</v>
      </c>
      <c r="BD1972" s="658">
        <v>0</v>
      </c>
      <c r="BE1972" s="678">
        <v>1.0992555100000001</v>
      </c>
      <c r="BF1972" s="417"/>
      <c r="BG1972" s="408"/>
      <c r="BH1972" s="408"/>
      <c r="BI1972" s="408"/>
      <c r="BJ1972" s="408"/>
      <c r="BK1972" s="408"/>
    </row>
    <row r="1973" spans="1:63" s="390" customFormat="1" ht="12.75">
      <c r="A1973" s="411"/>
      <c r="B1973" s="360" t="s">
        <v>369</v>
      </c>
      <c r="C1973" s="676">
        <v>0</v>
      </c>
      <c r="D1973" s="677">
        <v>0</v>
      </c>
      <c r="E1973" s="677">
        <v>0</v>
      </c>
      <c r="F1973" s="677">
        <v>0</v>
      </c>
      <c r="G1973" s="677">
        <v>0</v>
      </c>
      <c r="H1973" s="677">
        <v>0</v>
      </c>
      <c r="I1973" s="677">
        <v>0</v>
      </c>
      <c r="J1973" s="677">
        <v>0</v>
      </c>
      <c r="K1973" s="677">
        <v>0</v>
      </c>
      <c r="L1973" s="677">
        <v>0</v>
      </c>
      <c r="M1973" s="677">
        <v>0</v>
      </c>
      <c r="N1973" s="678">
        <v>0</v>
      </c>
      <c r="O1973" s="657"/>
      <c r="P1973" s="658"/>
      <c r="Q1973" s="658"/>
      <c r="R1973" s="658"/>
      <c r="S1973" s="658"/>
      <c r="T1973" s="658"/>
      <c r="U1973" s="658"/>
      <c r="V1973" s="658"/>
      <c r="W1973" s="658"/>
      <c r="X1973" s="658"/>
      <c r="Y1973" s="658"/>
      <c r="Z1973" s="659"/>
      <c r="AA1973" s="679">
        <v>0</v>
      </c>
      <c r="AB1973" s="677">
        <v>0</v>
      </c>
      <c r="AC1973" s="677">
        <v>0</v>
      </c>
      <c r="AD1973" s="658">
        <v>0</v>
      </c>
      <c r="AE1973" s="658">
        <v>0</v>
      </c>
      <c r="AF1973" s="658"/>
      <c r="AG1973" s="658"/>
      <c r="AH1973" s="658"/>
      <c r="AI1973" s="658"/>
      <c r="AJ1973" s="658"/>
      <c r="AK1973" s="658"/>
      <c r="AL1973" s="658"/>
      <c r="AM1973" s="658"/>
      <c r="AN1973" s="658">
        <v>0</v>
      </c>
      <c r="AO1973" s="658">
        <v>0</v>
      </c>
      <c r="AP1973" s="658">
        <v>0</v>
      </c>
      <c r="AQ1973" s="658">
        <v>0</v>
      </c>
      <c r="AR1973" s="658">
        <v>0</v>
      </c>
      <c r="AS1973" s="658">
        <v>0</v>
      </c>
      <c r="AT1973" s="658">
        <v>0</v>
      </c>
      <c r="AU1973" s="658">
        <v>0</v>
      </c>
      <c r="AV1973" s="676"/>
      <c r="AW1973" s="658"/>
      <c r="AX1973" s="658"/>
      <c r="AY1973" s="658"/>
      <c r="AZ1973" s="658"/>
      <c r="BA1973" s="658"/>
      <c r="BB1973" s="658"/>
      <c r="BC1973" s="658"/>
      <c r="BD1973" s="658"/>
      <c r="BE1973" s="678">
        <v>0</v>
      </c>
      <c r="BF1973" s="417"/>
      <c r="BG1973" s="408"/>
      <c r="BH1973" s="408"/>
      <c r="BI1973" s="408"/>
      <c r="BJ1973" s="408"/>
      <c r="BK1973" s="408"/>
    </row>
    <row r="1974" spans="1:63" s="390" customFormat="1" ht="12.75">
      <c r="A1974" s="411"/>
      <c r="B1974" s="360" t="s">
        <v>370</v>
      </c>
      <c r="C1974" s="676">
        <v>0</v>
      </c>
      <c r="D1974" s="677">
        <v>0</v>
      </c>
      <c r="E1974" s="677">
        <v>0</v>
      </c>
      <c r="F1974" s="677">
        <v>0</v>
      </c>
      <c r="G1974" s="677">
        <v>0</v>
      </c>
      <c r="H1974" s="677">
        <v>0</v>
      </c>
      <c r="I1974" s="677">
        <v>0</v>
      </c>
      <c r="J1974" s="677">
        <v>0</v>
      </c>
      <c r="K1974" s="677">
        <v>0</v>
      </c>
      <c r="L1974" s="677">
        <v>0</v>
      </c>
      <c r="M1974" s="677">
        <v>0</v>
      </c>
      <c r="N1974" s="678">
        <v>0</v>
      </c>
      <c r="O1974" s="657"/>
      <c r="P1974" s="658"/>
      <c r="Q1974" s="658"/>
      <c r="R1974" s="658"/>
      <c r="S1974" s="658"/>
      <c r="T1974" s="658"/>
      <c r="U1974" s="658"/>
      <c r="V1974" s="658"/>
      <c r="W1974" s="658"/>
      <c r="X1974" s="658"/>
      <c r="Y1974" s="658"/>
      <c r="Z1974" s="659"/>
      <c r="AA1974" s="679">
        <v>0</v>
      </c>
      <c r="AB1974" s="677">
        <v>0</v>
      </c>
      <c r="AC1974" s="677">
        <v>0</v>
      </c>
      <c r="AD1974" s="658">
        <v>0</v>
      </c>
      <c r="AE1974" s="658">
        <v>0</v>
      </c>
      <c r="AF1974" s="658"/>
      <c r="AG1974" s="658"/>
      <c r="AH1974" s="658"/>
      <c r="AI1974" s="658"/>
      <c r="AJ1974" s="658"/>
      <c r="AK1974" s="658"/>
      <c r="AL1974" s="658"/>
      <c r="AM1974" s="658"/>
      <c r="AN1974" s="658">
        <v>0</v>
      </c>
      <c r="AO1974" s="658">
        <v>0</v>
      </c>
      <c r="AP1974" s="658">
        <v>0</v>
      </c>
      <c r="AQ1974" s="658">
        <v>0</v>
      </c>
      <c r="AR1974" s="658">
        <v>0</v>
      </c>
      <c r="AS1974" s="658">
        <v>0</v>
      </c>
      <c r="AT1974" s="658">
        <v>0</v>
      </c>
      <c r="AU1974" s="658">
        <v>0</v>
      </c>
      <c r="AV1974" s="676"/>
      <c r="AW1974" s="658"/>
      <c r="AX1974" s="658"/>
      <c r="AY1974" s="658"/>
      <c r="AZ1974" s="658"/>
      <c r="BA1974" s="658"/>
      <c r="BB1974" s="658"/>
      <c r="BC1974" s="658"/>
      <c r="BD1974" s="658"/>
      <c r="BE1974" s="678">
        <v>0</v>
      </c>
      <c r="BF1974" s="417"/>
      <c r="BG1974" s="408"/>
      <c r="BH1974" s="408"/>
      <c r="BI1974" s="408"/>
      <c r="BJ1974" s="408"/>
      <c r="BK1974" s="408"/>
    </row>
    <row r="1975" spans="1:63" s="390" customFormat="1" ht="12.75">
      <c r="A1975" s="411"/>
      <c r="B1975" s="360" t="s">
        <v>371</v>
      </c>
      <c r="C1975" s="676">
        <v>2.8000000000000001E-2</v>
      </c>
      <c r="D1975" s="677">
        <v>0</v>
      </c>
      <c r="E1975" s="677">
        <v>0</v>
      </c>
      <c r="F1975" s="677">
        <v>0</v>
      </c>
      <c r="G1975" s="677">
        <v>0</v>
      </c>
      <c r="H1975" s="677">
        <v>0</v>
      </c>
      <c r="I1975" s="677">
        <v>0</v>
      </c>
      <c r="J1975" s="677">
        <v>0</v>
      </c>
      <c r="K1975" s="677">
        <v>0</v>
      </c>
      <c r="L1975" s="677">
        <v>0</v>
      </c>
      <c r="M1975" s="677">
        <v>2.8000000000000001E-2</v>
      </c>
      <c r="N1975" s="678">
        <v>0</v>
      </c>
      <c r="O1975" s="657"/>
      <c r="P1975" s="658"/>
      <c r="Q1975" s="658"/>
      <c r="R1975" s="658"/>
      <c r="S1975" s="658"/>
      <c r="T1975" s="658"/>
      <c r="U1975" s="658"/>
      <c r="V1975" s="658"/>
      <c r="W1975" s="658"/>
      <c r="X1975" s="658"/>
      <c r="Y1975" s="658"/>
      <c r="Z1975" s="659"/>
      <c r="AA1975" s="679">
        <v>0.48745549999999999</v>
      </c>
      <c r="AB1975" s="677">
        <v>2.8000000000000001E-2</v>
      </c>
      <c r="AC1975" s="677">
        <v>0</v>
      </c>
      <c r="AD1975" s="658">
        <v>0</v>
      </c>
      <c r="AE1975" s="658">
        <v>0</v>
      </c>
      <c r="AF1975" s="658"/>
      <c r="AG1975" s="658"/>
      <c r="AH1975" s="658"/>
      <c r="AI1975" s="658"/>
      <c r="AJ1975" s="658"/>
      <c r="AK1975" s="658"/>
      <c r="AL1975" s="658"/>
      <c r="AM1975" s="658"/>
      <c r="AN1975" s="658">
        <v>0</v>
      </c>
      <c r="AO1975" s="658">
        <v>0</v>
      </c>
      <c r="AP1975" s="658">
        <v>0</v>
      </c>
      <c r="AQ1975" s="658">
        <v>0</v>
      </c>
      <c r="AR1975" s="658">
        <v>0</v>
      </c>
      <c r="AS1975" s="658">
        <v>0</v>
      </c>
      <c r="AT1975" s="658">
        <v>2.8000000000000001E-2</v>
      </c>
      <c r="AU1975" s="658">
        <v>0</v>
      </c>
      <c r="AV1975" s="676">
        <v>0.48745549999999999</v>
      </c>
      <c r="AW1975" s="658"/>
      <c r="AX1975" s="658"/>
      <c r="AY1975" s="658"/>
      <c r="AZ1975" s="658"/>
      <c r="BA1975" s="658"/>
      <c r="BB1975" s="658"/>
      <c r="BC1975" s="658"/>
      <c r="BD1975" s="658"/>
      <c r="BE1975" s="678">
        <v>0.48745549999999999</v>
      </c>
      <c r="BF1975" s="417"/>
      <c r="BG1975" s="408"/>
      <c r="BH1975" s="408"/>
      <c r="BI1975" s="408"/>
      <c r="BJ1975" s="408"/>
      <c r="BK1975" s="408"/>
    </row>
    <row r="1976" spans="1:63" s="390" customFormat="1" ht="12.75">
      <c r="A1976" s="411"/>
      <c r="B1976" s="360" t="s">
        <v>372</v>
      </c>
      <c r="C1976" s="676">
        <v>0.13800000000000001</v>
      </c>
      <c r="D1976" s="677">
        <v>0</v>
      </c>
      <c r="E1976" s="677">
        <v>0</v>
      </c>
      <c r="F1976" s="677">
        <v>0</v>
      </c>
      <c r="G1976" s="677">
        <v>0</v>
      </c>
      <c r="H1976" s="677">
        <v>0</v>
      </c>
      <c r="I1976" s="677">
        <v>0</v>
      </c>
      <c r="J1976" s="677">
        <v>0</v>
      </c>
      <c r="K1976" s="677">
        <v>0</v>
      </c>
      <c r="L1976" s="677">
        <v>0</v>
      </c>
      <c r="M1976" s="677">
        <v>0.13800000000000001</v>
      </c>
      <c r="N1976" s="678">
        <v>0</v>
      </c>
      <c r="O1976" s="657"/>
      <c r="P1976" s="658"/>
      <c r="Q1976" s="658"/>
      <c r="R1976" s="658"/>
      <c r="S1976" s="658"/>
      <c r="T1976" s="658"/>
      <c r="U1976" s="658"/>
      <c r="V1976" s="658"/>
      <c r="W1976" s="658"/>
      <c r="X1976" s="658"/>
      <c r="Y1976" s="658"/>
      <c r="Z1976" s="659"/>
      <c r="AA1976" s="679">
        <v>0.61180001000000006</v>
      </c>
      <c r="AB1976" s="677">
        <v>0.13800000000000001</v>
      </c>
      <c r="AC1976" s="677">
        <v>0</v>
      </c>
      <c r="AD1976" s="658">
        <v>0</v>
      </c>
      <c r="AE1976" s="658">
        <v>0</v>
      </c>
      <c r="AF1976" s="658"/>
      <c r="AG1976" s="658"/>
      <c r="AH1976" s="658"/>
      <c r="AI1976" s="658"/>
      <c r="AJ1976" s="658"/>
      <c r="AK1976" s="658"/>
      <c r="AL1976" s="658"/>
      <c r="AM1976" s="658"/>
      <c r="AN1976" s="658">
        <v>0</v>
      </c>
      <c r="AO1976" s="658">
        <v>0</v>
      </c>
      <c r="AP1976" s="658">
        <v>0</v>
      </c>
      <c r="AQ1976" s="658">
        <v>0</v>
      </c>
      <c r="AR1976" s="658">
        <v>0</v>
      </c>
      <c r="AS1976" s="658">
        <v>0</v>
      </c>
      <c r="AT1976" s="658">
        <v>0.13800000000000001</v>
      </c>
      <c r="AU1976" s="658">
        <v>0</v>
      </c>
      <c r="AV1976" s="676">
        <v>0.61180001000000006</v>
      </c>
      <c r="AW1976" s="658"/>
      <c r="AX1976" s="658"/>
      <c r="AY1976" s="658"/>
      <c r="AZ1976" s="658"/>
      <c r="BA1976" s="658"/>
      <c r="BB1976" s="658"/>
      <c r="BC1976" s="658"/>
      <c r="BD1976" s="658"/>
      <c r="BE1976" s="678">
        <v>0.61180001000000006</v>
      </c>
      <c r="BF1976" s="417"/>
      <c r="BG1976" s="408"/>
      <c r="BH1976" s="408"/>
      <c r="BI1976" s="408"/>
      <c r="BJ1976" s="408"/>
      <c r="BK1976" s="408"/>
    </row>
    <row r="1977" spans="1:63" s="390" customFormat="1" ht="12.75">
      <c r="A1977" s="411"/>
      <c r="B1977" s="360" t="s">
        <v>373</v>
      </c>
      <c r="C1977" s="676">
        <v>0</v>
      </c>
      <c r="D1977" s="677">
        <v>1.26</v>
      </c>
      <c r="E1977" s="677">
        <v>0</v>
      </c>
      <c r="F1977" s="677">
        <v>0</v>
      </c>
      <c r="G1977" s="677">
        <v>0</v>
      </c>
      <c r="H1977" s="677">
        <v>0</v>
      </c>
      <c r="I1977" s="677">
        <v>0</v>
      </c>
      <c r="J1977" s="677">
        <v>0</v>
      </c>
      <c r="K1977" s="677">
        <v>0</v>
      </c>
      <c r="L1977" s="677">
        <v>0</v>
      </c>
      <c r="M1977" s="677">
        <v>0</v>
      </c>
      <c r="N1977" s="678">
        <v>1.26</v>
      </c>
      <c r="O1977" s="657">
        <v>0</v>
      </c>
      <c r="P1977" s="658">
        <v>0</v>
      </c>
      <c r="Q1977" s="658">
        <v>0</v>
      </c>
      <c r="R1977" s="658">
        <v>0</v>
      </c>
      <c r="S1977" s="658">
        <v>0</v>
      </c>
      <c r="T1977" s="658">
        <v>0</v>
      </c>
      <c r="U1977" s="658">
        <v>0</v>
      </c>
      <c r="V1977" s="658">
        <v>0</v>
      </c>
      <c r="W1977" s="658">
        <v>0</v>
      </c>
      <c r="X1977" s="658">
        <v>0</v>
      </c>
      <c r="Y1977" s="658">
        <v>0</v>
      </c>
      <c r="Z1977" s="659">
        <v>0</v>
      </c>
      <c r="AA1977" s="679">
        <v>8.4130164900000004</v>
      </c>
      <c r="AB1977" s="677">
        <v>0</v>
      </c>
      <c r="AC1977" s="677">
        <v>1.26</v>
      </c>
      <c r="AD1977" s="658">
        <v>0</v>
      </c>
      <c r="AE1977" s="658">
        <v>0</v>
      </c>
      <c r="AF1977" s="658"/>
      <c r="AG1977" s="658"/>
      <c r="AH1977" s="658"/>
      <c r="AI1977" s="658"/>
      <c r="AJ1977" s="658"/>
      <c r="AK1977" s="658"/>
      <c r="AL1977" s="658"/>
      <c r="AM1977" s="658"/>
      <c r="AN1977" s="658">
        <v>0</v>
      </c>
      <c r="AO1977" s="658">
        <v>0</v>
      </c>
      <c r="AP1977" s="658">
        <v>0</v>
      </c>
      <c r="AQ1977" s="658">
        <v>0</v>
      </c>
      <c r="AR1977" s="658">
        <v>0</v>
      </c>
      <c r="AS1977" s="658">
        <v>0</v>
      </c>
      <c r="AT1977" s="658">
        <v>0</v>
      </c>
      <c r="AU1977" s="658">
        <v>1.26</v>
      </c>
      <c r="AV1977" s="676">
        <v>8.4130164900000004</v>
      </c>
      <c r="AW1977" s="658">
        <v>0</v>
      </c>
      <c r="AX1977" s="658">
        <v>0</v>
      </c>
      <c r="AY1977" s="658">
        <v>0</v>
      </c>
      <c r="AZ1977" s="658">
        <v>0</v>
      </c>
      <c r="BA1977" s="658">
        <v>0</v>
      </c>
      <c r="BB1977" s="658">
        <v>0</v>
      </c>
      <c r="BC1977" s="658">
        <v>0</v>
      </c>
      <c r="BD1977" s="658">
        <v>0</v>
      </c>
      <c r="BE1977" s="678">
        <v>8.4130164900000004</v>
      </c>
      <c r="BF1977" s="417"/>
      <c r="BG1977" s="408"/>
      <c r="BH1977" s="408"/>
      <c r="BI1977" s="408"/>
      <c r="BJ1977" s="408"/>
      <c r="BK1977" s="408"/>
    </row>
    <row r="1978" spans="1:63" s="390" customFormat="1" ht="12.75">
      <c r="A1978" s="411"/>
      <c r="B1978" s="360" t="s">
        <v>374</v>
      </c>
      <c r="C1978" s="676">
        <v>0</v>
      </c>
      <c r="D1978" s="677">
        <v>0</v>
      </c>
      <c r="E1978" s="677">
        <v>0</v>
      </c>
      <c r="F1978" s="677">
        <v>0</v>
      </c>
      <c r="G1978" s="677">
        <v>0</v>
      </c>
      <c r="H1978" s="677">
        <v>0</v>
      </c>
      <c r="I1978" s="677">
        <v>0</v>
      </c>
      <c r="J1978" s="677">
        <v>0</v>
      </c>
      <c r="K1978" s="677">
        <v>0</v>
      </c>
      <c r="L1978" s="677">
        <v>0</v>
      </c>
      <c r="M1978" s="677">
        <v>0</v>
      </c>
      <c r="N1978" s="678">
        <v>0</v>
      </c>
      <c r="O1978" s="657"/>
      <c r="P1978" s="658"/>
      <c r="Q1978" s="658"/>
      <c r="R1978" s="658"/>
      <c r="S1978" s="658"/>
      <c r="T1978" s="658"/>
      <c r="U1978" s="658"/>
      <c r="V1978" s="658"/>
      <c r="W1978" s="658"/>
      <c r="X1978" s="658"/>
      <c r="Y1978" s="658"/>
      <c r="Z1978" s="659"/>
      <c r="AA1978" s="679">
        <v>0</v>
      </c>
      <c r="AB1978" s="677">
        <v>0</v>
      </c>
      <c r="AC1978" s="677">
        <v>0</v>
      </c>
      <c r="AD1978" s="658">
        <v>0</v>
      </c>
      <c r="AE1978" s="658">
        <v>0</v>
      </c>
      <c r="AF1978" s="658"/>
      <c r="AG1978" s="658"/>
      <c r="AH1978" s="658"/>
      <c r="AI1978" s="658"/>
      <c r="AJ1978" s="658"/>
      <c r="AK1978" s="658"/>
      <c r="AL1978" s="658"/>
      <c r="AM1978" s="658"/>
      <c r="AN1978" s="658">
        <v>0</v>
      </c>
      <c r="AO1978" s="658">
        <v>0</v>
      </c>
      <c r="AP1978" s="658">
        <v>0</v>
      </c>
      <c r="AQ1978" s="658">
        <v>0</v>
      </c>
      <c r="AR1978" s="658">
        <v>0</v>
      </c>
      <c r="AS1978" s="658">
        <v>0</v>
      </c>
      <c r="AT1978" s="658">
        <v>0</v>
      </c>
      <c r="AU1978" s="658">
        <v>0</v>
      </c>
      <c r="AV1978" s="676"/>
      <c r="AW1978" s="658"/>
      <c r="AX1978" s="658"/>
      <c r="AY1978" s="658"/>
      <c r="AZ1978" s="658"/>
      <c r="BA1978" s="658"/>
      <c r="BB1978" s="658"/>
      <c r="BC1978" s="658"/>
      <c r="BD1978" s="658"/>
      <c r="BE1978" s="678">
        <v>0</v>
      </c>
      <c r="BF1978" s="417"/>
      <c r="BG1978" s="408"/>
      <c r="BH1978" s="408"/>
      <c r="BI1978" s="408"/>
      <c r="BJ1978" s="408"/>
      <c r="BK1978" s="408"/>
    </row>
    <row r="1979" spans="1:63" s="390" customFormat="1" ht="12.75">
      <c r="A1979" s="411"/>
      <c r="B1979" s="360" t="s">
        <v>375</v>
      </c>
      <c r="C1979" s="676">
        <v>0</v>
      </c>
      <c r="D1979" s="677">
        <v>0</v>
      </c>
      <c r="E1979" s="677">
        <v>0</v>
      </c>
      <c r="F1979" s="677">
        <v>0</v>
      </c>
      <c r="G1979" s="677">
        <v>0</v>
      </c>
      <c r="H1979" s="677">
        <v>0</v>
      </c>
      <c r="I1979" s="677">
        <v>0</v>
      </c>
      <c r="J1979" s="677">
        <v>0</v>
      </c>
      <c r="K1979" s="677">
        <v>0</v>
      </c>
      <c r="L1979" s="677">
        <v>0</v>
      </c>
      <c r="M1979" s="677">
        <v>0</v>
      </c>
      <c r="N1979" s="678">
        <v>0</v>
      </c>
      <c r="O1979" s="657"/>
      <c r="P1979" s="658"/>
      <c r="Q1979" s="658"/>
      <c r="R1979" s="658"/>
      <c r="S1979" s="658"/>
      <c r="T1979" s="658"/>
      <c r="U1979" s="658"/>
      <c r="V1979" s="658"/>
      <c r="W1979" s="658"/>
      <c r="X1979" s="658"/>
      <c r="Y1979" s="658"/>
      <c r="Z1979" s="659"/>
      <c r="AA1979" s="679">
        <v>0</v>
      </c>
      <c r="AB1979" s="677">
        <v>0</v>
      </c>
      <c r="AC1979" s="677">
        <v>0</v>
      </c>
      <c r="AD1979" s="658">
        <v>0</v>
      </c>
      <c r="AE1979" s="658">
        <v>0</v>
      </c>
      <c r="AF1979" s="658"/>
      <c r="AG1979" s="658"/>
      <c r="AH1979" s="658"/>
      <c r="AI1979" s="658"/>
      <c r="AJ1979" s="658"/>
      <c r="AK1979" s="658"/>
      <c r="AL1979" s="658"/>
      <c r="AM1979" s="658"/>
      <c r="AN1979" s="658">
        <v>0</v>
      </c>
      <c r="AO1979" s="658">
        <v>0</v>
      </c>
      <c r="AP1979" s="658">
        <v>0</v>
      </c>
      <c r="AQ1979" s="658">
        <v>0</v>
      </c>
      <c r="AR1979" s="658">
        <v>0</v>
      </c>
      <c r="AS1979" s="658">
        <v>0</v>
      </c>
      <c r="AT1979" s="658">
        <v>0</v>
      </c>
      <c r="AU1979" s="658">
        <v>0</v>
      </c>
      <c r="AV1979" s="676"/>
      <c r="AW1979" s="658"/>
      <c r="AX1979" s="658"/>
      <c r="AY1979" s="658"/>
      <c r="AZ1979" s="658"/>
      <c r="BA1979" s="658"/>
      <c r="BB1979" s="658"/>
      <c r="BC1979" s="658"/>
      <c r="BD1979" s="658"/>
      <c r="BE1979" s="678">
        <v>0</v>
      </c>
      <c r="BF1979" s="417"/>
      <c r="BG1979" s="408"/>
      <c r="BH1979" s="408"/>
      <c r="BI1979" s="408"/>
      <c r="BJ1979" s="408"/>
      <c r="BK1979" s="408"/>
    </row>
    <row r="1980" spans="1:63" s="390" customFormat="1" ht="12.75">
      <c r="A1980" s="411"/>
      <c r="B1980" s="360" t="s">
        <v>376</v>
      </c>
      <c r="C1980" s="676">
        <v>0</v>
      </c>
      <c r="D1980" s="677">
        <v>1.26</v>
      </c>
      <c r="E1980" s="677">
        <v>0</v>
      </c>
      <c r="F1980" s="677">
        <v>0</v>
      </c>
      <c r="G1980" s="677">
        <v>0</v>
      </c>
      <c r="H1980" s="677">
        <v>0</v>
      </c>
      <c r="I1980" s="677">
        <v>0</v>
      </c>
      <c r="J1980" s="677">
        <v>0</v>
      </c>
      <c r="K1980" s="677">
        <v>0</v>
      </c>
      <c r="L1980" s="677">
        <v>0</v>
      </c>
      <c r="M1980" s="677">
        <v>0</v>
      </c>
      <c r="N1980" s="678">
        <v>1.26</v>
      </c>
      <c r="O1980" s="657"/>
      <c r="P1980" s="658"/>
      <c r="Q1980" s="658"/>
      <c r="R1980" s="658"/>
      <c r="S1980" s="658"/>
      <c r="T1980" s="658"/>
      <c r="U1980" s="658"/>
      <c r="V1980" s="658"/>
      <c r="W1980" s="658"/>
      <c r="X1980" s="658"/>
      <c r="Y1980" s="658"/>
      <c r="Z1980" s="659"/>
      <c r="AA1980" s="679">
        <v>8.4130164900000004</v>
      </c>
      <c r="AB1980" s="677">
        <v>0</v>
      </c>
      <c r="AC1980" s="677">
        <v>1.26</v>
      </c>
      <c r="AD1980" s="658">
        <v>0</v>
      </c>
      <c r="AE1980" s="658">
        <v>0</v>
      </c>
      <c r="AF1980" s="658"/>
      <c r="AG1980" s="658"/>
      <c r="AH1980" s="658"/>
      <c r="AI1980" s="658"/>
      <c r="AJ1980" s="658"/>
      <c r="AK1980" s="658"/>
      <c r="AL1980" s="658"/>
      <c r="AM1980" s="658"/>
      <c r="AN1980" s="658">
        <v>0</v>
      </c>
      <c r="AO1980" s="658">
        <v>0</v>
      </c>
      <c r="AP1980" s="658">
        <v>0</v>
      </c>
      <c r="AQ1980" s="658">
        <v>0</v>
      </c>
      <c r="AR1980" s="658">
        <v>0</v>
      </c>
      <c r="AS1980" s="658">
        <v>0</v>
      </c>
      <c r="AT1980" s="658">
        <v>0</v>
      </c>
      <c r="AU1980" s="658">
        <v>1.26</v>
      </c>
      <c r="AV1980" s="676">
        <v>8.4130164900000004</v>
      </c>
      <c r="AW1980" s="658"/>
      <c r="AX1980" s="658"/>
      <c r="AY1980" s="658"/>
      <c r="AZ1980" s="658"/>
      <c r="BA1980" s="658"/>
      <c r="BB1980" s="658"/>
      <c r="BC1980" s="658"/>
      <c r="BD1980" s="658"/>
      <c r="BE1980" s="678">
        <v>8.4130164900000004</v>
      </c>
      <c r="BF1980" s="417"/>
      <c r="BG1980" s="408"/>
      <c r="BH1980" s="408"/>
      <c r="BI1980" s="408"/>
      <c r="BJ1980" s="408"/>
      <c r="BK1980" s="408"/>
    </row>
    <row r="1981" spans="1:63" s="390" customFormat="1" ht="12.75">
      <c r="A1981" s="411"/>
      <c r="B1981" s="360" t="s">
        <v>377</v>
      </c>
      <c r="C1981" s="676">
        <v>0</v>
      </c>
      <c r="D1981" s="677">
        <v>0</v>
      </c>
      <c r="E1981" s="677">
        <v>0</v>
      </c>
      <c r="F1981" s="677">
        <v>0</v>
      </c>
      <c r="G1981" s="677">
        <v>0</v>
      </c>
      <c r="H1981" s="677">
        <v>0</v>
      </c>
      <c r="I1981" s="677">
        <v>0</v>
      </c>
      <c r="J1981" s="677">
        <v>0</v>
      </c>
      <c r="K1981" s="677">
        <v>0</v>
      </c>
      <c r="L1981" s="677">
        <v>0</v>
      </c>
      <c r="M1981" s="677">
        <v>0</v>
      </c>
      <c r="N1981" s="678">
        <v>0</v>
      </c>
      <c r="O1981" s="657"/>
      <c r="P1981" s="658"/>
      <c r="Q1981" s="658"/>
      <c r="R1981" s="658"/>
      <c r="S1981" s="658"/>
      <c r="T1981" s="658"/>
      <c r="U1981" s="658"/>
      <c r="V1981" s="658"/>
      <c r="W1981" s="658"/>
      <c r="X1981" s="658"/>
      <c r="Y1981" s="658"/>
      <c r="Z1981" s="659"/>
      <c r="AA1981" s="679">
        <v>0</v>
      </c>
      <c r="AB1981" s="677">
        <v>0</v>
      </c>
      <c r="AC1981" s="677">
        <v>0</v>
      </c>
      <c r="AD1981" s="658">
        <v>0</v>
      </c>
      <c r="AE1981" s="658">
        <v>0</v>
      </c>
      <c r="AF1981" s="658"/>
      <c r="AG1981" s="658"/>
      <c r="AH1981" s="658"/>
      <c r="AI1981" s="658"/>
      <c r="AJ1981" s="658"/>
      <c r="AK1981" s="658"/>
      <c r="AL1981" s="658"/>
      <c r="AM1981" s="658"/>
      <c r="AN1981" s="658">
        <v>0</v>
      </c>
      <c r="AO1981" s="658">
        <v>0</v>
      </c>
      <c r="AP1981" s="658">
        <v>0</v>
      </c>
      <c r="AQ1981" s="658">
        <v>0</v>
      </c>
      <c r="AR1981" s="658">
        <v>0</v>
      </c>
      <c r="AS1981" s="658">
        <v>0</v>
      </c>
      <c r="AT1981" s="658">
        <v>0</v>
      </c>
      <c r="AU1981" s="658">
        <v>0</v>
      </c>
      <c r="AV1981" s="657"/>
      <c r="AW1981" s="658"/>
      <c r="AX1981" s="658"/>
      <c r="AY1981" s="658"/>
      <c r="AZ1981" s="658"/>
      <c r="BA1981" s="658"/>
      <c r="BB1981" s="658"/>
      <c r="BC1981" s="658"/>
      <c r="BD1981" s="658"/>
      <c r="BE1981" s="678">
        <v>0</v>
      </c>
      <c r="BF1981" s="417"/>
      <c r="BG1981" s="408"/>
      <c r="BH1981" s="408"/>
      <c r="BI1981" s="408"/>
      <c r="BJ1981" s="408"/>
      <c r="BK1981" s="408"/>
    </row>
    <row r="1982" spans="1:63" s="390" customFormat="1" ht="12.75">
      <c r="A1982" s="411"/>
      <c r="B1982" s="360" t="s">
        <v>67</v>
      </c>
      <c r="C1982" s="676">
        <v>0</v>
      </c>
      <c r="D1982" s="677">
        <v>0</v>
      </c>
      <c r="E1982" s="677">
        <v>0</v>
      </c>
      <c r="F1982" s="677">
        <v>0</v>
      </c>
      <c r="G1982" s="677">
        <v>0</v>
      </c>
      <c r="H1982" s="677">
        <v>0</v>
      </c>
      <c r="I1982" s="677">
        <v>0</v>
      </c>
      <c r="J1982" s="677">
        <v>0</v>
      </c>
      <c r="K1982" s="677">
        <v>0</v>
      </c>
      <c r="L1982" s="677">
        <v>0</v>
      </c>
      <c r="M1982" s="677">
        <v>0</v>
      </c>
      <c r="N1982" s="678">
        <v>0</v>
      </c>
      <c r="O1982" s="657"/>
      <c r="P1982" s="658"/>
      <c r="Q1982" s="658"/>
      <c r="R1982" s="658"/>
      <c r="S1982" s="658"/>
      <c r="T1982" s="658"/>
      <c r="U1982" s="658"/>
      <c r="V1982" s="658"/>
      <c r="W1982" s="658"/>
      <c r="X1982" s="658"/>
      <c r="Y1982" s="658"/>
      <c r="Z1982" s="659"/>
      <c r="AA1982" s="679">
        <v>0</v>
      </c>
      <c r="AB1982" s="677">
        <v>0</v>
      </c>
      <c r="AC1982" s="677">
        <v>0</v>
      </c>
      <c r="AD1982" s="658">
        <v>0</v>
      </c>
      <c r="AE1982" s="658">
        <v>0</v>
      </c>
      <c r="AF1982" s="658"/>
      <c r="AG1982" s="658"/>
      <c r="AH1982" s="658"/>
      <c r="AI1982" s="658"/>
      <c r="AJ1982" s="658"/>
      <c r="AK1982" s="658"/>
      <c r="AL1982" s="658"/>
      <c r="AM1982" s="658"/>
      <c r="AN1982" s="658">
        <v>0</v>
      </c>
      <c r="AO1982" s="658">
        <v>0</v>
      </c>
      <c r="AP1982" s="658">
        <v>0</v>
      </c>
      <c r="AQ1982" s="658">
        <v>0</v>
      </c>
      <c r="AR1982" s="658">
        <v>0</v>
      </c>
      <c r="AS1982" s="658">
        <v>0</v>
      </c>
      <c r="AT1982" s="658">
        <v>0</v>
      </c>
      <c r="AU1982" s="658">
        <v>0</v>
      </c>
      <c r="AV1982" s="657"/>
      <c r="AW1982" s="658"/>
      <c r="AX1982" s="658"/>
      <c r="AY1982" s="658"/>
      <c r="AZ1982" s="658"/>
      <c r="BA1982" s="658"/>
      <c r="BB1982" s="658"/>
      <c r="BC1982" s="658"/>
      <c r="BD1982" s="658"/>
      <c r="BE1982" s="678">
        <v>0</v>
      </c>
      <c r="BF1982" s="417"/>
      <c r="BG1982" s="408"/>
      <c r="BH1982" s="408"/>
      <c r="BI1982" s="408"/>
      <c r="BJ1982" s="408"/>
      <c r="BK1982" s="408"/>
    </row>
    <row r="1983" spans="1:63" s="408" customFormat="1" ht="12.75">
      <c r="A1983" s="410"/>
      <c r="B1983" s="396" t="s">
        <v>166</v>
      </c>
      <c r="C1983" s="657">
        <v>0.75600000000000001</v>
      </c>
      <c r="D1983" s="658">
        <v>1.26</v>
      </c>
      <c r="E1983" s="658">
        <v>42.752099999999999</v>
      </c>
      <c r="F1983" s="658">
        <v>8.990000000000002</v>
      </c>
      <c r="G1983" s="658">
        <v>19.596</v>
      </c>
      <c r="H1983" s="658">
        <v>10.75</v>
      </c>
      <c r="I1983" s="658">
        <v>115.63</v>
      </c>
      <c r="J1983" s="658">
        <v>12.899999999999999</v>
      </c>
      <c r="K1983" s="658">
        <v>298.41000000000003</v>
      </c>
      <c r="L1983" s="658">
        <v>46.82</v>
      </c>
      <c r="M1983" s="658">
        <v>477.14409999999998</v>
      </c>
      <c r="N1983" s="659">
        <v>80.720000000000013</v>
      </c>
      <c r="O1983" s="657">
        <v>0</v>
      </c>
      <c r="P1983" s="658">
        <v>0</v>
      </c>
      <c r="Q1983" s="658">
        <v>1.8</v>
      </c>
      <c r="R1983" s="658">
        <v>1.26</v>
      </c>
      <c r="S1983" s="658">
        <v>0</v>
      </c>
      <c r="T1983" s="658">
        <v>0</v>
      </c>
      <c r="U1983" s="658">
        <v>0</v>
      </c>
      <c r="V1983" s="658">
        <v>0</v>
      </c>
      <c r="W1983" s="658">
        <v>0</v>
      </c>
      <c r="X1983" s="658">
        <v>0</v>
      </c>
      <c r="Y1983" s="658">
        <v>1.8</v>
      </c>
      <c r="Z1983" s="659">
        <v>1.26</v>
      </c>
      <c r="AA1983" s="660">
        <v>969.61243456</v>
      </c>
      <c r="AB1983" s="658">
        <v>0.75600000000000001</v>
      </c>
      <c r="AC1983" s="658">
        <v>1.26</v>
      </c>
      <c r="AD1983" s="658">
        <v>42.752099999999999</v>
      </c>
      <c r="AE1983" s="658">
        <v>8.990000000000002</v>
      </c>
      <c r="AF1983" s="658">
        <v>1.8800000000000001</v>
      </c>
      <c r="AG1983" s="658">
        <v>0</v>
      </c>
      <c r="AH1983" s="658">
        <v>0.51700000000000002</v>
      </c>
      <c r="AI1983" s="658">
        <v>3.02</v>
      </c>
      <c r="AJ1983" s="658">
        <v>4.2869999999999999</v>
      </c>
      <c r="AK1983" s="658">
        <v>0.16</v>
      </c>
      <c r="AL1983" s="658">
        <v>36.068100000000001</v>
      </c>
      <c r="AM1983" s="658">
        <v>5.8100000000000005</v>
      </c>
      <c r="AN1983" s="658">
        <v>19.596</v>
      </c>
      <c r="AO1983" s="658">
        <v>10.75</v>
      </c>
      <c r="AP1983" s="658">
        <v>115.63</v>
      </c>
      <c r="AQ1983" s="658">
        <v>12.899999999999999</v>
      </c>
      <c r="AR1983" s="658">
        <v>298.41000000000003</v>
      </c>
      <c r="AS1983" s="658">
        <v>46.82</v>
      </c>
      <c r="AT1983" s="658">
        <v>477.14409999999998</v>
      </c>
      <c r="AU1983" s="658">
        <v>80.720000000000013</v>
      </c>
      <c r="AV1983" s="657">
        <v>10.521498630000002</v>
      </c>
      <c r="AW1983" s="658">
        <v>166.49244535</v>
      </c>
      <c r="AX1983" s="658">
        <v>4.3799008500000003</v>
      </c>
      <c r="AY1983" s="658">
        <v>25.330197610000003</v>
      </c>
      <c r="AZ1983" s="658">
        <v>7.4099790800000012</v>
      </c>
      <c r="BA1983" s="658">
        <v>129.37236780999999</v>
      </c>
      <c r="BB1983" s="658">
        <v>125.13455195</v>
      </c>
      <c r="BC1983" s="658">
        <v>240.91525218000001</v>
      </c>
      <c r="BD1983" s="658">
        <v>426.54868644999999</v>
      </c>
      <c r="BE1983" s="659">
        <v>969.61243456</v>
      </c>
      <c r="BF1983" s="417"/>
    </row>
    <row r="1984" spans="1:63" s="390" customFormat="1" ht="12.75">
      <c r="A1984" s="411"/>
      <c r="B1984" s="347" t="s">
        <v>361</v>
      </c>
      <c r="C1984" s="657">
        <v>0.75600000000000001</v>
      </c>
      <c r="D1984" s="658">
        <v>1.26</v>
      </c>
      <c r="E1984" s="658">
        <v>42.752099999999999</v>
      </c>
      <c r="F1984" s="658">
        <v>8.990000000000002</v>
      </c>
      <c r="G1984" s="658">
        <v>19.596</v>
      </c>
      <c r="H1984" s="658">
        <v>10.75</v>
      </c>
      <c r="I1984" s="658">
        <v>115.63</v>
      </c>
      <c r="J1984" s="658">
        <v>12.899999999999999</v>
      </c>
      <c r="K1984" s="658">
        <v>298.41000000000003</v>
      </c>
      <c r="L1984" s="658">
        <v>46.82</v>
      </c>
      <c r="M1984" s="658">
        <v>477.14409999999998</v>
      </c>
      <c r="N1984" s="659">
        <v>80.720000000000013</v>
      </c>
      <c r="O1984" s="657">
        <v>0</v>
      </c>
      <c r="P1984" s="658">
        <v>0</v>
      </c>
      <c r="Q1984" s="658">
        <v>1.8</v>
      </c>
      <c r="R1984" s="658">
        <v>1.26</v>
      </c>
      <c r="S1984" s="658">
        <v>0</v>
      </c>
      <c r="T1984" s="658">
        <v>0</v>
      </c>
      <c r="U1984" s="658">
        <v>0</v>
      </c>
      <c r="V1984" s="658">
        <v>0</v>
      </c>
      <c r="W1984" s="658">
        <v>0</v>
      </c>
      <c r="X1984" s="658">
        <v>0</v>
      </c>
      <c r="Y1984" s="658">
        <v>1.8</v>
      </c>
      <c r="Z1984" s="659">
        <v>1.26</v>
      </c>
      <c r="AA1984" s="660">
        <v>969.61243456</v>
      </c>
      <c r="AB1984" s="658">
        <v>0.75600000000000001</v>
      </c>
      <c r="AC1984" s="658">
        <v>1.26</v>
      </c>
      <c r="AD1984" s="658">
        <v>42.752099999999999</v>
      </c>
      <c r="AE1984" s="658">
        <v>8.990000000000002</v>
      </c>
      <c r="AF1984" s="658">
        <v>1.8800000000000001</v>
      </c>
      <c r="AG1984" s="658">
        <v>0</v>
      </c>
      <c r="AH1984" s="658">
        <v>0.51700000000000002</v>
      </c>
      <c r="AI1984" s="658">
        <v>3.02</v>
      </c>
      <c r="AJ1984" s="658">
        <v>4.2869999999999999</v>
      </c>
      <c r="AK1984" s="658">
        <v>0.16</v>
      </c>
      <c r="AL1984" s="658">
        <v>36.068100000000001</v>
      </c>
      <c r="AM1984" s="658">
        <v>5.8100000000000005</v>
      </c>
      <c r="AN1984" s="658">
        <v>19.596</v>
      </c>
      <c r="AO1984" s="658">
        <v>10.75</v>
      </c>
      <c r="AP1984" s="658">
        <v>115.63</v>
      </c>
      <c r="AQ1984" s="658">
        <v>12.899999999999999</v>
      </c>
      <c r="AR1984" s="658">
        <v>298.41000000000003</v>
      </c>
      <c r="AS1984" s="658">
        <v>46.82</v>
      </c>
      <c r="AT1984" s="658">
        <v>477.14409999999998</v>
      </c>
      <c r="AU1984" s="658">
        <v>80.720000000000013</v>
      </c>
      <c r="AV1984" s="657">
        <v>10.521498630000002</v>
      </c>
      <c r="AW1984" s="658">
        <v>166.49244535</v>
      </c>
      <c r="AX1984" s="658">
        <v>4.3799008500000003</v>
      </c>
      <c r="AY1984" s="658">
        <v>25.330197610000003</v>
      </c>
      <c r="AZ1984" s="658">
        <v>7.4099790800000012</v>
      </c>
      <c r="BA1984" s="658">
        <v>129.37236780999999</v>
      </c>
      <c r="BB1984" s="658">
        <v>125.13455195</v>
      </c>
      <c r="BC1984" s="658">
        <v>240.91525218000001</v>
      </c>
      <c r="BD1984" s="658">
        <v>426.54868644999999</v>
      </c>
      <c r="BE1984" s="659">
        <v>969.61243456</v>
      </c>
      <c r="BF1984" s="417"/>
      <c r="BG1984" s="408"/>
      <c r="BH1984" s="408"/>
      <c r="BI1984" s="408"/>
      <c r="BJ1984" s="408"/>
      <c r="BK1984" s="408"/>
    </row>
    <row r="1985" spans="1:63" s="390" customFormat="1" ht="12.75">
      <c r="A1985" s="411"/>
      <c r="B1985" s="347" t="s">
        <v>362</v>
      </c>
      <c r="C1985" s="657">
        <v>0.75600000000000001</v>
      </c>
      <c r="D1985" s="658">
        <v>0</v>
      </c>
      <c r="E1985" s="658">
        <v>42.752099999999999</v>
      </c>
      <c r="F1985" s="658">
        <v>0</v>
      </c>
      <c r="G1985" s="658">
        <v>19.596</v>
      </c>
      <c r="H1985" s="658">
        <v>0</v>
      </c>
      <c r="I1985" s="658">
        <v>115.63</v>
      </c>
      <c r="J1985" s="658">
        <v>0</v>
      </c>
      <c r="K1985" s="658">
        <v>298.41000000000003</v>
      </c>
      <c r="L1985" s="658">
        <v>0</v>
      </c>
      <c r="M1985" s="658">
        <v>477.14409999999998</v>
      </c>
      <c r="N1985" s="659">
        <v>0</v>
      </c>
      <c r="O1985" s="657">
        <v>0</v>
      </c>
      <c r="P1985" s="658">
        <v>0</v>
      </c>
      <c r="Q1985" s="658">
        <v>1.8</v>
      </c>
      <c r="R1985" s="658">
        <v>0</v>
      </c>
      <c r="S1985" s="658">
        <v>0</v>
      </c>
      <c r="T1985" s="658">
        <v>0</v>
      </c>
      <c r="U1985" s="658">
        <v>0</v>
      </c>
      <c r="V1985" s="658">
        <v>0</v>
      </c>
      <c r="W1985" s="658">
        <v>0</v>
      </c>
      <c r="X1985" s="658">
        <v>0</v>
      </c>
      <c r="Y1985" s="658">
        <v>1.8</v>
      </c>
      <c r="Z1985" s="659">
        <v>0</v>
      </c>
      <c r="AA1985" s="660">
        <v>641.72596333594606</v>
      </c>
      <c r="AB1985" s="658">
        <v>0.75600000000000001</v>
      </c>
      <c r="AC1985" s="658">
        <v>0</v>
      </c>
      <c r="AD1985" s="658">
        <v>42.752099999999999</v>
      </c>
      <c r="AE1985" s="658">
        <v>0</v>
      </c>
      <c r="AF1985" s="658">
        <v>1.8800000000000001</v>
      </c>
      <c r="AG1985" s="658">
        <v>0</v>
      </c>
      <c r="AH1985" s="658">
        <v>0.51700000000000002</v>
      </c>
      <c r="AI1985" s="658">
        <v>0</v>
      </c>
      <c r="AJ1985" s="658">
        <v>4.2869999999999999</v>
      </c>
      <c r="AK1985" s="658">
        <v>0</v>
      </c>
      <c r="AL1985" s="658">
        <v>36.068100000000001</v>
      </c>
      <c r="AM1985" s="658">
        <v>0</v>
      </c>
      <c r="AN1985" s="658">
        <v>19.596</v>
      </c>
      <c r="AO1985" s="658">
        <v>0</v>
      </c>
      <c r="AP1985" s="658">
        <v>115.63</v>
      </c>
      <c r="AQ1985" s="658">
        <v>0</v>
      </c>
      <c r="AR1985" s="658">
        <v>298.41000000000003</v>
      </c>
      <c r="AS1985" s="658">
        <v>0</v>
      </c>
      <c r="AT1985" s="658">
        <v>477.14409999999998</v>
      </c>
      <c r="AU1985" s="658">
        <v>0</v>
      </c>
      <c r="AV1985" s="657">
        <v>2.10848214</v>
      </c>
      <c r="AW1985" s="658">
        <v>86.365066415946032</v>
      </c>
      <c r="AX1985" s="658">
        <v>4.3799008500000003</v>
      </c>
      <c r="AY1985" s="658">
        <v>5.8895280000000001E-2</v>
      </c>
      <c r="AZ1985" s="658">
        <v>6.037886349287982</v>
      </c>
      <c r="BA1985" s="658">
        <v>75.888383936658059</v>
      </c>
      <c r="BB1985" s="658">
        <v>55.21063273</v>
      </c>
      <c r="BC1985" s="658">
        <v>185.97603991</v>
      </c>
      <c r="BD1985" s="658">
        <v>312.06574214</v>
      </c>
      <c r="BE1985" s="659">
        <v>641.72596333594606</v>
      </c>
      <c r="BF1985" s="417"/>
      <c r="BG1985" s="408"/>
      <c r="BH1985" s="408"/>
      <c r="BI1985" s="408"/>
      <c r="BJ1985" s="408"/>
      <c r="BK1985" s="408"/>
    </row>
    <row r="1986" spans="1:63" s="390" customFormat="1" ht="12.75">
      <c r="A1986" s="411"/>
      <c r="B1986" s="347" t="s">
        <v>363</v>
      </c>
      <c r="C1986" s="657">
        <v>0.59</v>
      </c>
      <c r="D1986" s="658">
        <v>0</v>
      </c>
      <c r="E1986" s="658">
        <v>34.338000000000001</v>
      </c>
      <c r="F1986" s="658">
        <v>0</v>
      </c>
      <c r="G1986" s="658">
        <v>10.395999999999999</v>
      </c>
      <c r="H1986" s="658">
        <v>0</v>
      </c>
      <c r="I1986" s="658">
        <v>92.49</v>
      </c>
      <c r="J1986" s="658">
        <v>0</v>
      </c>
      <c r="K1986" s="658">
        <v>295.37</v>
      </c>
      <c r="L1986" s="658">
        <v>0</v>
      </c>
      <c r="M1986" s="658">
        <v>433.18400000000003</v>
      </c>
      <c r="N1986" s="659">
        <v>0</v>
      </c>
      <c r="O1986" s="657">
        <v>0</v>
      </c>
      <c r="P1986" s="658">
        <v>0</v>
      </c>
      <c r="Q1986" s="658">
        <v>1.8</v>
      </c>
      <c r="R1986" s="658">
        <v>0</v>
      </c>
      <c r="S1986" s="658">
        <v>0</v>
      </c>
      <c r="T1986" s="658">
        <v>0</v>
      </c>
      <c r="U1986" s="658">
        <v>0</v>
      </c>
      <c r="V1986" s="658">
        <v>0</v>
      </c>
      <c r="W1986" s="658">
        <v>0</v>
      </c>
      <c r="X1986" s="658">
        <v>0</v>
      </c>
      <c r="Y1986" s="658">
        <v>1.8</v>
      </c>
      <c r="Z1986" s="659">
        <v>0</v>
      </c>
      <c r="AA1986" s="660">
        <v>535.27487593267824</v>
      </c>
      <c r="AB1986" s="658">
        <v>0.59</v>
      </c>
      <c r="AC1986" s="658">
        <v>0</v>
      </c>
      <c r="AD1986" s="658">
        <v>34.338000000000001</v>
      </c>
      <c r="AE1986" s="658">
        <v>0</v>
      </c>
      <c r="AF1986" s="658">
        <v>1.81</v>
      </c>
      <c r="AG1986" s="658">
        <v>0</v>
      </c>
      <c r="AH1986" s="658">
        <v>0</v>
      </c>
      <c r="AI1986" s="658">
        <v>0</v>
      </c>
      <c r="AJ1986" s="658">
        <v>3.51</v>
      </c>
      <c r="AK1986" s="658">
        <v>0</v>
      </c>
      <c r="AL1986" s="658">
        <v>29.018000000000001</v>
      </c>
      <c r="AM1986" s="658">
        <v>0</v>
      </c>
      <c r="AN1986" s="658">
        <v>10.395999999999999</v>
      </c>
      <c r="AO1986" s="658">
        <v>0</v>
      </c>
      <c r="AP1986" s="658">
        <v>92.49</v>
      </c>
      <c r="AQ1986" s="658">
        <v>0</v>
      </c>
      <c r="AR1986" s="658">
        <v>295.37</v>
      </c>
      <c r="AS1986" s="658">
        <v>0</v>
      </c>
      <c r="AT1986" s="658">
        <v>433.18400000000003</v>
      </c>
      <c r="AU1986" s="658">
        <v>0</v>
      </c>
      <c r="AV1986" s="657">
        <v>1.0092266299999999</v>
      </c>
      <c r="AW1986" s="658">
        <v>57.386880042678285</v>
      </c>
      <c r="AX1986" s="658">
        <v>4.0260781200000002</v>
      </c>
      <c r="AY1986" s="658">
        <v>0</v>
      </c>
      <c r="AZ1986" s="658">
        <v>3.9451715929350808</v>
      </c>
      <c r="BA1986" s="658">
        <v>49.415630329743209</v>
      </c>
      <c r="BB1986" s="658">
        <v>27.19337505</v>
      </c>
      <c r="BC1986" s="658">
        <v>142.45979753</v>
      </c>
      <c r="BD1986" s="658">
        <v>307.22559668000002</v>
      </c>
      <c r="BE1986" s="659">
        <v>535.27487593267824</v>
      </c>
      <c r="BF1986" s="417"/>
      <c r="BG1986" s="408"/>
      <c r="BH1986" s="408"/>
      <c r="BI1986" s="408"/>
      <c r="BJ1986" s="408"/>
      <c r="BK1986" s="408"/>
    </row>
    <row r="1987" spans="1:63" s="390" customFormat="1" ht="12.75">
      <c r="A1987" s="411"/>
      <c r="B1987" s="347" t="s">
        <v>364</v>
      </c>
      <c r="C1987" s="657">
        <v>0</v>
      </c>
      <c r="D1987" s="658">
        <v>0</v>
      </c>
      <c r="E1987" s="658">
        <v>0</v>
      </c>
      <c r="F1987" s="658">
        <v>0</v>
      </c>
      <c r="G1987" s="658">
        <v>0</v>
      </c>
      <c r="H1987" s="658">
        <v>0</v>
      </c>
      <c r="I1987" s="658">
        <v>0</v>
      </c>
      <c r="J1987" s="658">
        <v>0</v>
      </c>
      <c r="K1987" s="658">
        <v>0</v>
      </c>
      <c r="L1987" s="658">
        <v>0</v>
      </c>
      <c r="M1987" s="658">
        <v>0</v>
      </c>
      <c r="N1987" s="659">
        <v>0</v>
      </c>
      <c r="O1987" s="657">
        <v>0</v>
      </c>
      <c r="P1987" s="658">
        <v>0</v>
      </c>
      <c r="Q1987" s="658">
        <v>0</v>
      </c>
      <c r="R1987" s="658">
        <v>0</v>
      </c>
      <c r="S1987" s="658">
        <v>0</v>
      </c>
      <c r="T1987" s="658">
        <v>0</v>
      </c>
      <c r="U1987" s="658">
        <v>0</v>
      </c>
      <c r="V1987" s="658">
        <v>0</v>
      </c>
      <c r="W1987" s="658">
        <v>0</v>
      </c>
      <c r="X1987" s="658">
        <v>0</v>
      </c>
      <c r="Y1987" s="658">
        <v>0</v>
      </c>
      <c r="Z1987" s="659">
        <v>0</v>
      </c>
      <c r="AA1987" s="660">
        <v>0</v>
      </c>
      <c r="AB1987" s="658">
        <v>0</v>
      </c>
      <c r="AC1987" s="658">
        <v>0</v>
      </c>
      <c r="AD1987" s="658">
        <v>0</v>
      </c>
      <c r="AE1987" s="658">
        <v>0</v>
      </c>
      <c r="AF1987" s="658">
        <v>0</v>
      </c>
      <c r="AG1987" s="658">
        <v>0</v>
      </c>
      <c r="AH1987" s="658">
        <v>0</v>
      </c>
      <c r="AI1987" s="658">
        <v>0</v>
      </c>
      <c r="AJ1987" s="658">
        <v>0</v>
      </c>
      <c r="AK1987" s="658">
        <v>0</v>
      </c>
      <c r="AL1987" s="658">
        <v>0</v>
      </c>
      <c r="AM1987" s="658">
        <v>0</v>
      </c>
      <c r="AN1987" s="658">
        <v>0</v>
      </c>
      <c r="AO1987" s="658">
        <v>0</v>
      </c>
      <c r="AP1987" s="658">
        <v>0</v>
      </c>
      <c r="AQ1987" s="658">
        <v>0</v>
      </c>
      <c r="AR1987" s="658">
        <v>0</v>
      </c>
      <c r="AS1987" s="658">
        <v>0</v>
      </c>
      <c r="AT1987" s="658">
        <v>0</v>
      </c>
      <c r="AU1987" s="658">
        <v>0</v>
      </c>
      <c r="AV1987" s="657">
        <v>0</v>
      </c>
      <c r="AW1987" s="658">
        <v>0</v>
      </c>
      <c r="AX1987" s="658">
        <v>0</v>
      </c>
      <c r="AY1987" s="658">
        <v>0</v>
      </c>
      <c r="AZ1987" s="658">
        <v>0</v>
      </c>
      <c r="BA1987" s="658">
        <v>0</v>
      </c>
      <c r="BB1987" s="658">
        <v>0</v>
      </c>
      <c r="BC1987" s="658">
        <v>0</v>
      </c>
      <c r="BD1987" s="658">
        <v>0</v>
      </c>
      <c r="BE1987" s="659">
        <v>0</v>
      </c>
      <c r="BF1987" s="417"/>
      <c r="BG1987" s="408"/>
      <c r="BH1987" s="408"/>
      <c r="BI1987" s="408"/>
      <c r="BJ1987" s="408"/>
      <c r="BK1987" s="408"/>
    </row>
    <row r="1988" spans="1:63" s="390" customFormat="1" ht="12.75">
      <c r="A1988" s="411"/>
      <c r="B1988" s="347" t="s">
        <v>365</v>
      </c>
      <c r="C1988" s="657">
        <v>0</v>
      </c>
      <c r="D1988" s="658">
        <v>0</v>
      </c>
      <c r="E1988" s="658">
        <v>0</v>
      </c>
      <c r="F1988" s="658">
        <v>0</v>
      </c>
      <c r="G1988" s="658">
        <v>0</v>
      </c>
      <c r="H1988" s="658">
        <v>0</v>
      </c>
      <c r="I1988" s="658">
        <v>0</v>
      </c>
      <c r="J1988" s="658">
        <v>0</v>
      </c>
      <c r="K1988" s="658">
        <v>0</v>
      </c>
      <c r="L1988" s="658">
        <v>0</v>
      </c>
      <c r="M1988" s="658">
        <v>0</v>
      </c>
      <c r="N1988" s="659">
        <v>0</v>
      </c>
      <c r="O1988" s="657">
        <v>0</v>
      </c>
      <c r="P1988" s="658">
        <v>0</v>
      </c>
      <c r="Q1988" s="658">
        <v>0</v>
      </c>
      <c r="R1988" s="658">
        <v>0</v>
      </c>
      <c r="S1988" s="658">
        <v>0</v>
      </c>
      <c r="T1988" s="658">
        <v>0</v>
      </c>
      <c r="U1988" s="658">
        <v>0</v>
      </c>
      <c r="V1988" s="658">
        <v>0</v>
      </c>
      <c r="W1988" s="658">
        <v>0</v>
      </c>
      <c r="X1988" s="658">
        <v>0</v>
      </c>
      <c r="Y1988" s="658">
        <v>0</v>
      </c>
      <c r="Z1988" s="659">
        <v>0</v>
      </c>
      <c r="AA1988" s="660">
        <v>0</v>
      </c>
      <c r="AB1988" s="658">
        <v>0</v>
      </c>
      <c r="AC1988" s="658">
        <v>0</v>
      </c>
      <c r="AD1988" s="658">
        <v>0</v>
      </c>
      <c r="AE1988" s="658">
        <v>0</v>
      </c>
      <c r="AF1988" s="658">
        <v>0</v>
      </c>
      <c r="AG1988" s="658">
        <v>0</v>
      </c>
      <c r="AH1988" s="658">
        <v>0</v>
      </c>
      <c r="AI1988" s="658">
        <v>0</v>
      </c>
      <c r="AJ1988" s="658">
        <v>0</v>
      </c>
      <c r="AK1988" s="658">
        <v>0</v>
      </c>
      <c r="AL1988" s="658">
        <v>0</v>
      </c>
      <c r="AM1988" s="658">
        <v>0</v>
      </c>
      <c r="AN1988" s="658">
        <v>0</v>
      </c>
      <c r="AO1988" s="658">
        <v>0</v>
      </c>
      <c r="AP1988" s="658">
        <v>0</v>
      </c>
      <c r="AQ1988" s="658">
        <v>0</v>
      </c>
      <c r="AR1988" s="658">
        <v>0</v>
      </c>
      <c r="AS1988" s="658">
        <v>0</v>
      </c>
      <c r="AT1988" s="658">
        <v>0</v>
      </c>
      <c r="AU1988" s="658">
        <v>0</v>
      </c>
      <c r="AV1988" s="657">
        <v>0</v>
      </c>
      <c r="AW1988" s="658">
        <v>0</v>
      </c>
      <c r="AX1988" s="658">
        <v>0</v>
      </c>
      <c r="AY1988" s="658">
        <v>0</v>
      </c>
      <c r="AZ1988" s="658">
        <v>0</v>
      </c>
      <c r="BA1988" s="658">
        <v>0</v>
      </c>
      <c r="BB1988" s="658">
        <v>0</v>
      </c>
      <c r="BC1988" s="658">
        <v>0</v>
      </c>
      <c r="BD1988" s="658">
        <v>0</v>
      </c>
      <c r="BE1988" s="659">
        <v>0</v>
      </c>
      <c r="BF1988" s="417"/>
      <c r="BG1988" s="408"/>
      <c r="BH1988" s="408"/>
      <c r="BI1988" s="408"/>
      <c r="BJ1988" s="408"/>
      <c r="BK1988" s="408"/>
    </row>
    <row r="1989" spans="1:63" s="390" customFormat="1" ht="12.75">
      <c r="A1989" s="411"/>
      <c r="B1989" s="347" t="s">
        <v>366</v>
      </c>
      <c r="C1989" s="657">
        <v>0.5</v>
      </c>
      <c r="D1989" s="658">
        <v>0</v>
      </c>
      <c r="E1989" s="658">
        <v>10.762</v>
      </c>
      <c r="F1989" s="658">
        <v>0</v>
      </c>
      <c r="G1989" s="658">
        <v>2.1629999999999998</v>
      </c>
      <c r="H1989" s="658">
        <v>0</v>
      </c>
      <c r="I1989" s="658">
        <v>60.247999999999998</v>
      </c>
      <c r="J1989" s="658">
        <v>0</v>
      </c>
      <c r="K1989" s="658">
        <v>7.05</v>
      </c>
      <c r="L1989" s="658">
        <v>0</v>
      </c>
      <c r="M1989" s="658">
        <v>80.722999999999985</v>
      </c>
      <c r="N1989" s="659">
        <v>0</v>
      </c>
      <c r="O1989" s="657">
        <v>0</v>
      </c>
      <c r="P1989" s="658">
        <v>0</v>
      </c>
      <c r="Q1989" s="658">
        <v>0</v>
      </c>
      <c r="R1989" s="658">
        <v>0</v>
      </c>
      <c r="S1989" s="658">
        <v>0</v>
      </c>
      <c r="T1989" s="658">
        <v>0</v>
      </c>
      <c r="U1989" s="658">
        <v>0</v>
      </c>
      <c r="V1989" s="658">
        <v>0</v>
      </c>
      <c r="W1989" s="658">
        <v>0</v>
      </c>
      <c r="X1989" s="658">
        <v>0</v>
      </c>
      <c r="Y1989" s="658">
        <v>0</v>
      </c>
      <c r="Z1989" s="659">
        <v>0</v>
      </c>
      <c r="AA1989" s="660">
        <v>119.76065898885658</v>
      </c>
      <c r="AB1989" s="658">
        <v>0.5</v>
      </c>
      <c r="AC1989" s="658">
        <v>0</v>
      </c>
      <c r="AD1989" s="658">
        <v>11.002000000000001</v>
      </c>
      <c r="AE1989" s="658">
        <v>0</v>
      </c>
      <c r="AF1989" s="658">
        <v>0</v>
      </c>
      <c r="AG1989" s="658">
        <v>0</v>
      </c>
      <c r="AH1989" s="658">
        <v>0</v>
      </c>
      <c r="AI1989" s="658">
        <v>0</v>
      </c>
      <c r="AJ1989" s="658">
        <v>0.33200000000000002</v>
      </c>
      <c r="AK1989" s="658">
        <v>0</v>
      </c>
      <c r="AL1989" s="658">
        <v>10.67</v>
      </c>
      <c r="AM1989" s="658">
        <v>0</v>
      </c>
      <c r="AN1989" s="658">
        <v>2.1629999999999998</v>
      </c>
      <c r="AO1989" s="658">
        <v>0</v>
      </c>
      <c r="AP1989" s="658">
        <v>60.247999999999998</v>
      </c>
      <c r="AQ1989" s="658">
        <v>0</v>
      </c>
      <c r="AR1989" s="658">
        <v>7.05</v>
      </c>
      <c r="AS1989" s="658">
        <v>0</v>
      </c>
      <c r="AT1989" s="658">
        <v>80.722999999999985</v>
      </c>
      <c r="AU1989" s="658">
        <v>0</v>
      </c>
      <c r="AV1989" s="657">
        <v>0.75998770999999998</v>
      </c>
      <c r="AW1989" s="658">
        <v>12.428274658856571</v>
      </c>
      <c r="AX1989" s="658">
        <v>0</v>
      </c>
      <c r="AY1989" s="658">
        <v>0</v>
      </c>
      <c r="AZ1989" s="658">
        <v>0.58891060422248098</v>
      </c>
      <c r="BA1989" s="658">
        <v>11.839364054634091</v>
      </c>
      <c r="BB1989" s="658">
        <v>7.0494389200000001</v>
      </c>
      <c r="BC1989" s="658">
        <v>90.067627890000011</v>
      </c>
      <c r="BD1989" s="658">
        <v>9.4553298100000003</v>
      </c>
      <c r="BE1989" s="659">
        <v>119.76065898885658</v>
      </c>
      <c r="BF1989" s="417"/>
      <c r="BG1989" s="408"/>
      <c r="BH1989" s="408"/>
      <c r="BI1989" s="408"/>
      <c r="BJ1989" s="408"/>
      <c r="BK1989" s="408"/>
    </row>
    <row r="1990" spans="1:63" s="390" customFormat="1" ht="12.75">
      <c r="A1990" s="411"/>
      <c r="B1990" s="347" t="s">
        <v>367</v>
      </c>
      <c r="C1990" s="657">
        <v>0.09</v>
      </c>
      <c r="D1990" s="658">
        <v>0</v>
      </c>
      <c r="E1990" s="658">
        <v>23.576000000000001</v>
      </c>
      <c r="F1990" s="658">
        <v>0</v>
      </c>
      <c r="G1990" s="658">
        <v>8.2330000000000005</v>
      </c>
      <c r="H1990" s="658">
        <v>0</v>
      </c>
      <c r="I1990" s="658">
        <v>32.241999999999997</v>
      </c>
      <c r="J1990" s="658">
        <v>0</v>
      </c>
      <c r="K1990" s="658">
        <v>288.32</v>
      </c>
      <c r="L1990" s="658">
        <v>0</v>
      </c>
      <c r="M1990" s="658">
        <v>352.46100000000001</v>
      </c>
      <c r="N1990" s="659">
        <v>0</v>
      </c>
      <c r="O1990" s="657">
        <v>0</v>
      </c>
      <c r="P1990" s="658">
        <v>0</v>
      </c>
      <c r="Q1990" s="658">
        <v>1.8</v>
      </c>
      <c r="R1990" s="658">
        <v>0</v>
      </c>
      <c r="S1990" s="658">
        <v>0</v>
      </c>
      <c r="T1990" s="658">
        <v>0</v>
      </c>
      <c r="U1990" s="658">
        <v>0</v>
      </c>
      <c r="V1990" s="658">
        <v>0</v>
      </c>
      <c r="W1990" s="658">
        <v>0</v>
      </c>
      <c r="X1990" s="658">
        <v>0</v>
      </c>
      <c r="Y1990" s="658">
        <v>1.8</v>
      </c>
      <c r="Z1990" s="659">
        <v>0</v>
      </c>
      <c r="AA1990" s="660">
        <v>415.51421694382168</v>
      </c>
      <c r="AB1990" s="658">
        <v>0.09</v>
      </c>
      <c r="AC1990" s="658">
        <v>0</v>
      </c>
      <c r="AD1990" s="658">
        <v>23.335999999999999</v>
      </c>
      <c r="AE1990" s="658">
        <v>0</v>
      </c>
      <c r="AF1990" s="658">
        <v>1.81</v>
      </c>
      <c r="AG1990" s="658">
        <v>0</v>
      </c>
      <c r="AH1990" s="658">
        <v>0</v>
      </c>
      <c r="AI1990" s="658">
        <v>0</v>
      </c>
      <c r="AJ1990" s="658">
        <v>3.1779999999999999</v>
      </c>
      <c r="AK1990" s="658">
        <v>0</v>
      </c>
      <c r="AL1990" s="658">
        <v>18.347999999999999</v>
      </c>
      <c r="AM1990" s="658">
        <v>0</v>
      </c>
      <c r="AN1990" s="658">
        <v>8.2330000000000005</v>
      </c>
      <c r="AO1990" s="658">
        <v>0</v>
      </c>
      <c r="AP1990" s="658">
        <v>32.241999999999997</v>
      </c>
      <c r="AQ1990" s="658">
        <v>0</v>
      </c>
      <c r="AR1990" s="658">
        <v>288.32</v>
      </c>
      <c r="AS1990" s="658">
        <v>0</v>
      </c>
      <c r="AT1990" s="658">
        <v>352.46100000000001</v>
      </c>
      <c r="AU1990" s="658">
        <v>0</v>
      </c>
      <c r="AV1990" s="657">
        <v>0.24923892</v>
      </c>
      <c r="AW1990" s="658">
        <v>44.958605383821727</v>
      </c>
      <c r="AX1990" s="658">
        <v>4.0260781200000002</v>
      </c>
      <c r="AY1990" s="658">
        <v>0</v>
      </c>
      <c r="AZ1990" s="658">
        <v>3.3562609887125996</v>
      </c>
      <c r="BA1990" s="658">
        <v>37.57626627510912</v>
      </c>
      <c r="BB1990" s="658">
        <v>20.14393613</v>
      </c>
      <c r="BC1990" s="658">
        <v>52.392169640000006</v>
      </c>
      <c r="BD1990" s="658">
        <v>297.77026687</v>
      </c>
      <c r="BE1990" s="659">
        <v>415.51421694382168</v>
      </c>
      <c r="BF1990" s="417"/>
      <c r="BG1990" s="408"/>
      <c r="BH1990" s="408"/>
      <c r="BI1990" s="408"/>
      <c r="BJ1990" s="408"/>
      <c r="BK1990" s="408"/>
    </row>
    <row r="1991" spans="1:63" s="390" customFormat="1" ht="12.75">
      <c r="A1991" s="411"/>
      <c r="B1991" s="347" t="s">
        <v>368</v>
      </c>
      <c r="C1991" s="657">
        <v>0.16600000000000001</v>
      </c>
      <c r="D1991" s="658">
        <v>0</v>
      </c>
      <c r="E1991" s="658">
        <v>8.4141000000000012</v>
      </c>
      <c r="F1991" s="658">
        <v>0</v>
      </c>
      <c r="G1991" s="658">
        <v>9.1999999999999993</v>
      </c>
      <c r="H1991" s="658">
        <v>0</v>
      </c>
      <c r="I1991" s="658">
        <v>23.14</v>
      </c>
      <c r="J1991" s="658">
        <v>0</v>
      </c>
      <c r="K1991" s="658">
        <v>3.04</v>
      </c>
      <c r="L1991" s="658">
        <v>0</v>
      </c>
      <c r="M1991" s="658">
        <v>43.960100000000004</v>
      </c>
      <c r="N1991" s="659">
        <v>0</v>
      </c>
      <c r="O1991" s="657">
        <v>0</v>
      </c>
      <c r="P1991" s="658">
        <v>0</v>
      </c>
      <c r="Q1991" s="658">
        <v>0</v>
      </c>
      <c r="R1991" s="658">
        <v>0</v>
      </c>
      <c r="S1991" s="658">
        <v>0</v>
      </c>
      <c r="T1991" s="658">
        <v>0</v>
      </c>
      <c r="U1991" s="658">
        <v>0</v>
      </c>
      <c r="V1991" s="658">
        <v>0</v>
      </c>
      <c r="W1991" s="658">
        <v>0</v>
      </c>
      <c r="X1991" s="658">
        <v>0</v>
      </c>
      <c r="Y1991" s="658">
        <v>0</v>
      </c>
      <c r="Z1991" s="659">
        <v>0</v>
      </c>
      <c r="AA1991" s="660">
        <v>106.45108740326778</v>
      </c>
      <c r="AB1991" s="658">
        <v>0.16600000000000001</v>
      </c>
      <c r="AC1991" s="658">
        <v>0</v>
      </c>
      <c r="AD1991" s="658">
        <v>8.4141000000000012</v>
      </c>
      <c r="AE1991" s="658">
        <v>0</v>
      </c>
      <c r="AF1991" s="658">
        <v>7.0000000000000007E-2</v>
      </c>
      <c r="AG1991" s="658">
        <v>0</v>
      </c>
      <c r="AH1991" s="658">
        <v>0.51700000000000002</v>
      </c>
      <c r="AI1991" s="658">
        <v>0</v>
      </c>
      <c r="AJ1991" s="658">
        <v>0.77700000000000002</v>
      </c>
      <c r="AK1991" s="658">
        <v>0</v>
      </c>
      <c r="AL1991" s="658">
        <v>7.0501000000000005</v>
      </c>
      <c r="AM1991" s="658">
        <v>0</v>
      </c>
      <c r="AN1991" s="658">
        <v>9.1999999999999993</v>
      </c>
      <c r="AO1991" s="658">
        <v>0</v>
      </c>
      <c r="AP1991" s="658">
        <v>23.14</v>
      </c>
      <c r="AQ1991" s="658">
        <v>0</v>
      </c>
      <c r="AR1991" s="658">
        <v>3.04</v>
      </c>
      <c r="AS1991" s="658">
        <v>0</v>
      </c>
      <c r="AT1991" s="658">
        <v>43.960100000000004</v>
      </c>
      <c r="AU1991" s="658">
        <v>0</v>
      </c>
      <c r="AV1991" s="657">
        <v>1.0992555100000001</v>
      </c>
      <c r="AW1991" s="658">
        <v>28.978186373267754</v>
      </c>
      <c r="AX1991" s="658">
        <v>0.35382272999999997</v>
      </c>
      <c r="AY1991" s="658">
        <v>5.8895280000000001E-2</v>
      </c>
      <c r="AZ1991" s="658">
        <v>2.0927147563529012</v>
      </c>
      <c r="BA1991" s="658">
        <v>26.47275360691485</v>
      </c>
      <c r="BB1991" s="658">
        <v>28.017257680000004</v>
      </c>
      <c r="BC1991" s="658">
        <v>43.516242380000001</v>
      </c>
      <c r="BD1991" s="658">
        <v>4.8401454599999996</v>
      </c>
      <c r="BE1991" s="659">
        <v>106.45108740326778</v>
      </c>
      <c r="BF1991" s="417"/>
      <c r="BG1991" s="408"/>
      <c r="BH1991" s="408"/>
      <c r="BI1991" s="408"/>
      <c r="BJ1991" s="408"/>
      <c r="BK1991" s="408"/>
    </row>
    <row r="1992" spans="1:63" s="390" customFormat="1" ht="12.75">
      <c r="A1992" s="411"/>
      <c r="B1992" s="347" t="s">
        <v>369</v>
      </c>
      <c r="C1992" s="657">
        <v>0</v>
      </c>
      <c r="D1992" s="658">
        <v>0</v>
      </c>
      <c r="E1992" s="658">
        <v>0</v>
      </c>
      <c r="F1992" s="658">
        <v>0</v>
      </c>
      <c r="G1992" s="658">
        <v>0</v>
      </c>
      <c r="H1992" s="658">
        <v>0</v>
      </c>
      <c r="I1992" s="658">
        <v>0</v>
      </c>
      <c r="J1992" s="658">
        <v>0</v>
      </c>
      <c r="K1992" s="658">
        <v>0</v>
      </c>
      <c r="L1992" s="658">
        <v>0</v>
      </c>
      <c r="M1992" s="658">
        <v>0</v>
      </c>
      <c r="N1992" s="659">
        <v>0</v>
      </c>
      <c r="O1992" s="657">
        <v>0</v>
      </c>
      <c r="P1992" s="658">
        <v>0</v>
      </c>
      <c r="Q1992" s="658">
        <v>0</v>
      </c>
      <c r="R1992" s="658">
        <v>0</v>
      </c>
      <c r="S1992" s="658">
        <v>0</v>
      </c>
      <c r="T1992" s="658">
        <v>0</v>
      </c>
      <c r="U1992" s="658">
        <v>0</v>
      </c>
      <c r="V1992" s="658">
        <v>0</v>
      </c>
      <c r="W1992" s="658">
        <v>0</v>
      </c>
      <c r="X1992" s="658">
        <v>0</v>
      </c>
      <c r="Y1992" s="658">
        <v>0</v>
      </c>
      <c r="Z1992" s="659">
        <v>0</v>
      </c>
      <c r="AA1992" s="660">
        <v>0</v>
      </c>
      <c r="AB1992" s="658">
        <v>0</v>
      </c>
      <c r="AC1992" s="658">
        <v>0</v>
      </c>
      <c r="AD1992" s="658">
        <v>0</v>
      </c>
      <c r="AE1992" s="658">
        <v>0</v>
      </c>
      <c r="AF1992" s="658">
        <v>0</v>
      </c>
      <c r="AG1992" s="658">
        <v>0</v>
      </c>
      <c r="AH1992" s="658">
        <v>0</v>
      </c>
      <c r="AI1992" s="658">
        <v>0</v>
      </c>
      <c r="AJ1992" s="658">
        <v>0</v>
      </c>
      <c r="AK1992" s="658">
        <v>0</v>
      </c>
      <c r="AL1992" s="658">
        <v>0</v>
      </c>
      <c r="AM1992" s="658">
        <v>0</v>
      </c>
      <c r="AN1992" s="658">
        <v>0</v>
      </c>
      <c r="AO1992" s="658">
        <v>0</v>
      </c>
      <c r="AP1992" s="658">
        <v>0</v>
      </c>
      <c r="AQ1992" s="658">
        <v>0</v>
      </c>
      <c r="AR1992" s="658">
        <v>0</v>
      </c>
      <c r="AS1992" s="658">
        <v>0</v>
      </c>
      <c r="AT1992" s="658">
        <v>0</v>
      </c>
      <c r="AU1992" s="658">
        <v>0</v>
      </c>
      <c r="AV1992" s="657">
        <v>0</v>
      </c>
      <c r="AW1992" s="658">
        <v>0</v>
      </c>
      <c r="AX1992" s="658">
        <v>0</v>
      </c>
      <c r="AY1992" s="658">
        <v>0</v>
      </c>
      <c r="AZ1992" s="658">
        <v>0</v>
      </c>
      <c r="BA1992" s="658">
        <v>0</v>
      </c>
      <c r="BB1992" s="658">
        <v>0</v>
      </c>
      <c r="BC1992" s="658">
        <v>0</v>
      </c>
      <c r="BD1992" s="658">
        <v>0</v>
      </c>
      <c r="BE1992" s="659">
        <v>0</v>
      </c>
      <c r="BF1992" s="417"/>
      <c r="BG1992" s="408"/>
      <c r="BH1992" s="408"/>
      <c r="BI1992" s="408"/>
      <c r="BJ1992" s="408"/>
      <c r="BK1992" s="408"/>
    </row>
    <row r="1993" spans="1:63" s="390" customFormat="1" ht="12.75">
      <c r="A1993" s="411"/>
      <c r="B1993" s="347" t="s">
        <v>370</v>
      </c>
      <c r="C1993" s="657">
        <v>0</v>
      </c>
      <c r="D1993" s="658">
        <v>0</v>
      </c>
      <c r="E1993" s="658">
        <v>9.8000000000000004E-2</v>
      </c>
      <c r="F1993" s="658">
        <v>0</v>
      </c>
      <c r="G1993" s="658">
        <v>0</v>
      </c>
      <c r="H1993" s="658">
        <v>0</v>
      </c>
      <c r="I1993" s="658">
        <v>0</v>
      </c>
      <c r="J1993" s="658">
        <v>0</v>
      </c>
      <c r="K1993" s="658">
        <v>0</v>
      </c>
      <c r="L1993" s="658">
        <v>0</v>
      </c>
      <c r="M1993" s="658">
        <v>9.8000000000000004E-2</v>
      </c>
      <c r="N1993" s="659">
        <v>0</v>
      </c>
      <c r="O1993" s="657">
        <v>0</v>
      </c>
      <c r="P1993" s="658">
        <v>0</v>
      </c>
      <c r="Q1993" s="658">
        <v>0</v>
      </c>
      <c r="R1993" s="658">
        <v>0</v>
      </c>
      <c r="S1993" s="658">
        <v>0</v>
      </c>
      <c r="T1993" s="658">
        <v>0</v>
      </c>
      <c r="U1993" s="658">
        <v>0</v>
      </c>
      <c r="V1993" s="658">
        <v>0</v>
      </c>
      <c r="W1993" s="658">
        <v>0</v>
      </c>
      <c r="X1993" s="658">
        <v>0</v>
      </c>
      <c r="Y1993" s="658">
        <v>0</v>
      </c>
      <c r="Z1993" s="659">
        <v>0</v>
      </c>
      <c r="AA1993" s="660">
        <v>0</v>
      </c>
      <c r="AB1993" s="658">
        <v>0</v>
      </c>
      <c r="AC1993" s="658">
        <v>0</v>
      </c>
      <c r="AD1993" s="658">
        <v>9.8000000000000004E-2</v>
      </c>
      <c r="AE1993" s="658">
        <v>0</v>
      </c>
      <c r="AF1993" s="658">
        <v>0</v>
      </c>
      <c r="AG1993" s="658">
        <v>0</v>
      </c>
      <c r="AH1993" s="658">
        <v>0</v>
      </c>
      <c r="AI1993" s="658">
        <v>0</v>
      </c>
      <c r="AJ1993" s="658">
        <v>0</v>
      </c>
      <c r="AK1993" s="658">
        <v>0</v>
      </c>
      <c r="AL1993" s="658">
        <v>9.8000000000000004E-2</v>
      </c>
      <c r="AM1993" s="658">
        <v>0</v>
      </c>
      <c r="AN1993" s="658">
        <v>0</v>
      </c>
      <c r="AO1993" s="658">
        <v>0</v>
      </c>
      <c r="AP1993" s="658">
        <v>0</v>
      </c>
      <c r="AQ1993" s="658">
        <v>0</v>
      </c>
      <c r="AR1993" s="658">
        <v>0</v>
      </c>
      <c r="AS1993" s="658">
        <v>0</v>
      </c>
      <c r="AT1993" s="658">
        <v>9.8000000000000004E-2</v>
      </c>
      <c r="AU1993" s="658">
        <v>0</v>
      </c>
      <c r="AV1993" s="657">
        <v>0</v>
      </c>
      <c r="AW1993" s="658">
        <v>0</v>
      </c>
      <c r="AX1993" s="658">
        <v>0</v>
      </c>
      <c r="AY1993" s="658">
        <v>0</v>
      </c>
      <c r="AZ1993" s="658">
        <v>0</v>
      </c>
      <c r="BA1993" s="658">
        <v>0</v>
      </c>
      <c r="BB1993" s="658">
        <v>0</v>
      </c>
      <c r="BC1993" s="658">
        <v>0</v>
      </c>
      <c r="BD1993" s="658">
        <v>0</v>
      </c>
      <c r="BE1993" s="659">
        <v>0</v>
      </c>
      <c r="BF1993" s="417"/>
      <c r="BG1993" s="408"/>
      <c r="BH1993" s="408"/>
      <c r="BI1993" s="408"/>
      <c r="BJ1993" s="408"/>
      <c r="BK1993" s="408"/>
    </row>
    <row r="1994" spans="1:63" s="390" customFormat="1" ht="12.75">
      <c r="A1994" s="411"/>
      <c r="B1994" s="347" t="s">
        <v>371</v>
      </c>
      <c r="C1994" s="657">
        <v>2.8000000000000001E-2</v>
      </c>
      <c r="D1994" s="658">
        <v>0</v>
      </c>
      <c r="E1994" s="658">
        <v>5.0340000000000007</v>
      </c>
      <c r="F1994" s="658">
        <v>0</v>
      </c>
      <c r="G1994" s="658">
        <v>7.4</v>
      </c>
      <c r="H1994" s="658">
        <v>0</v>
      </c>
      <c r="I1994" s="658">
        <v>23.14</v>
      </c>
      <c r="J1994" s="658">
        <v>0</v>
      </c>
      <c r="K1994" s="658">
        <v>3.04</v>
      </c>
      <c r="L1994" s="658">
        <v>0</v>
      </c>
      <c r="M1994" s="658">
        <v>38.642000000000003</v>
      </c>
      <c r="N1994" s="659">
        <v>0</v>
      </c>
      <c r="O1994" s="657">
        <v>0</v>
      </c>
      <c r="P1994" s="658">
        <v>0</v>
      </c>
      <c r="Q1994" s="658">
        <v>0</v>
      </c>
      <c r="R1994" s="658">
        <v>0</v>
      </c>
      <c r="S1994" s="658">
        <v>0</v>
      </c>
      <c r="T1994" s="658">
        <v>0</v>
      </c>
      <c r="U1994" s="658">
        <v>0</v>
      </c>
      <c r="V1994" s="658">
        <v>0</v>
      </c>
      <c r="W1994" s="658">
        <v>0</v>
      </c>
      <c r="X1994" s="658">
        <v>0</v>
      </c>
      <c r="Y1994" s="658">
        <v>0</v>
      </c>
      <c r="Z1994" s="659">
        <v>0</v>
      </c>
      <c r="AA1994" s="660">
        <v>74.587844315851839</v>
      </c>
      <c r="AB1994" s="658">
        <v>2.8000000000000001E-2</v>
      </c>
      <c r="AC1994" s="658">
        <v>0</v>
      </c>
      <c r="AD1994" s="658">
        <v>5.0140000000000002</v>
      </c>
      <c r="AE1994" s="658">
        <v>0</v>
      </c>
      <c r="AF1994" s="658">
        <v>0</v>
      </c>
      <c r="AG1994" s="658">
        <v>0</v>
      </c>
      <c r="AH1994" s="658">
        <v>0</v>
      </c>
      <c r="AI1994" s="658">
        <v>0</v>
      </c>
      <c r="AJ1994" s="658">
        <v>8.8999999999999996E-2</v>
      </c>
      <c r="AK1994" s="658">
        <v>0</v>
      </c>
      <c r="AL1994" s="658">
        <v>4.9249999999999998</v>
      </c>
      <c r="AM1994" s="658">
        <v>0</v>
      </c>
      <c r="AN1994" s="658">
        <v>7.4</v>
      </c>
      <c r="AO1994" s="658">
        <v>0</v>
      </c>
      <c r="AP1994" s="658">
        <v>23.14</v>
      </c>
      <c r="AQ1994" s="658">
        <v>0</v>
      </c>
      <c r="AR1994" s="658">
        <v>3.04</v>
      </c>
      <c r="AS1994" s="658">
        <v>0</v>
      </c>
      <c r="AT1994" s="658">
        <v>38.642000000000003</v>
      </c>
      <c r="AU1994" s="658">
        <v>0</v>
      </c>
      <c r="AV1994" s="657">
        <v>0.48745549999999999</v>
      </c>
      <c r="AW1994" s="658">
        <v>13.925477175851833</v>
      </c>
      <c r="AX1994" s="658">
        <v>0</v>
      </c>
      <c r="AY1994" s="658">
        <v>0</v>
      </c>
      <c r="AZ1994" s="658">
        <v>0.36378825457713199</v>
      </c>
      <c r="BA1994" s="658">
        <v>13.561688921274701</v>
      </c>
      <c r="BB1994" s="658">
        <v>25.147960180000002</v>
      </c>
      <c r="BC1994" s="658">
        <v>30.186806000000001</v>
      </c>
      <c r="BD1994" s="658">
        <v>4.8401454599999996</v>
      </c>
      <c r="BE1994" s="659">
        <v>74.587844315851839</v>
      </c>
      <c r="BF1994" s="417"/>
      <c r="BG1994" s="408"/>
      <c r="BH1994" s="408"/>
      <c r="BI1994" s="408"/>
      <c r="BJ1994" s="408"/>
      <c r="BK1994" s="408"/>
    </row>
    <row r="1995" spans="1:63" s="390" customFormat="1" ht="12.75">
      <c r="A1995" s="411"/>
      <c r="B1995" s="347" t="s">
        <v>372</v>
      </c>
      <c r="C1995" s="657">
        <v>0.13800000000000001</v>
      </c>
      <c r="D1995" s="658">
        <v>0</v>
      </c>
      <c r="E1995" s="658">
        <v>3.2820999999999998</v>
      </c>
      <c r="F1995" s="658">
        <v>0</v>
      </c>
      <c r="G1995" s="658">
        <v>1.8</v>
      </c>
      <c r="H1995" s="658">
        <v>0</v>
      </c>
      <c r="I1995" s="658">
        <v>0</v>
      </c>
      <c r="J1995" s="658">
        <v>0</v>
      </c>
      <c r="K1995" s="658">
        <v>0</v>
      </c>
      <c r="L1995" s="658">
        <v>0</v>
      </c>
      <c r="M1995" s="658">
        <v>5.2201000000000004</v>
      </c>
      <c r="N1995" s="659">
        <v>0</v>
      </c>
      <c r="O1995" s="657">
        <v>0</v>
      </c>
      <c r="P1995" s="658">
        <v>0</v>
      </c>
      <c r="Q1995" s="658">
        <v>0</v>
      </c>
      <c r="R1995" s="658">
        <v>0</v>
      </c>
      <c r="S1995" s="658">
        <v>0</v>
      </c>
      <c r="T1995" s="658">
        <v>0</v>
      </c>
      <c r="U1995" s="658">
        <v>0</v>
      </c>
      <c r="V1995" s="658">
        <v>0</v>
      </c>
      <c r="W1995" s="658">
        <v>0</v>
      </c>
      <c r="X1995" s="658">
        <v>0</v>
      </c>
      <c r="Y1995" s="658">
        <v>0</v>
      </c>
      <c r="Z1995" s="659">
        <v>0</v>
      </c>
      <c r="AA1995" s="660">
        <v>31.86324308741592</v>
      </c>
      <c r="AB1995" s="658">
        <v>0.13800000000000001</v>
      </c>
      <c r="AC1995" s="658">
        <v>0</v>
      </c>
      <c r="AD1995" s="658">
        <v>3.3020999999999998</v>
      </c>
      <c r="AE1995" s="658">
        <v>0</v>
      </c>
      <c r="AF1995" s="658">
        <v>7.0000000000000007E-2</v>
      </c>
      <c r="AG1995" s="658">
        <v>0</v>
      </c>
      <c r="AH1995" s="658">
        <v>0.51700000000000002</v>
      </c>
      <c r="AI1995" s="658">
        <v>0</v>
      </c>
      <c r="AJ1995" s="658">
        <v>0.68800000000000006</v>
      </c>
      <c r="AK1995" s="658">
        <v>0</v>
      </c>
      <c r="AL1995" s="658">
        <v>2.0270999999999999</v>
      </c>
      <c r="AM1995" s="658">
        <v>0</v>
      </c>
      <c r="AN1995" s="658">
        <v>1.8</v>
      </c>
      <c r="AO1995" s="658">
        <v>0</v>
      </c>
      <c r="AP1995" s="658">
        <v>0</v>
      </c>
      <c r="AQ1995" s="658">
        <v>0</v>
      </c>
      <c r="AR1995" s="658">
        <v>0</v>
      </c>
      <c r="AS1995" s="658">
        <v>0</v>
      </c>
      <c r="AT1995" s="658">
        <v>5.2201000000000004</v>
      </c>
      <c r="AU1995" s="658">
        <v>0</v>
      </c>
      <c r="AV1995" s="657">
        <v>0.61180001000000006</v>
      </c>
      <c r="AW1995" s="658">
        <v>15.052709197415918</v>
      </c>
      <c r="AX1995" s="658">
        <v>0.35382272999999997</v>
      </c>
      <c r="AY1995" s="658">
        <v>5.8895280000000001E-2</v>
      </c>
      <c r="AZ1995" s="658">
        <v>1.7289265017757689</v>
      </c>
      <c r="BA1995" s="658">
        <v>12.911064685640151</v>
      </c>
      <c r="BB1995" s="658">
        <v>2.8692975000000001</v>
      </c>
      <c r="BC1995" s="658">
        <v>13.329436380000001</v>
      </c>
      <c r="BD1995" s="658">
        <v>0</v>
      </c>
      <c r="BE1995" s="659">
        <v>31.86324308741592</v>
      </c>
      <c r="BF1995" s="417"/>
      <c r="BG1995" s="408"/>
      <c r="BH1995" s="408"/>
      <c r="BI1995" s="408"/>
      <c r="BJ1995" s="408"/>
      <c r="BK1995" s="408"/>
    </row>
    <row r="1996" spans="1:63" s="390" customFormat="1" ht="12.75">
      <c r="A1996" s="411"/>
      <c r="B1996" s="347" t="s">
        <v>373</v>
      </c>
      <c r="C1996" s="657">
        <v>0</v>
      </c>
      <c r="D1996" s="658">
        <v>1.26</v>
      </c>
      <c r="E1996" s="658">
        <v>0</v>
      </c>
      <c r="F1996" s="658">
        <v>8.990000000000002</v>
      </c>
      <c r="G1996" s="658">
        <v>0</v>
      </c>
      <c r="H1996" s="658">
        <v>10.75</v>
      </c>
      <c r="I1996" s="658">
        <v>0</v>
      </c>
      <c r="J1996" s="658">
        <v>12.899999999999999</v>
      </c>
      <c r="K1996" s="658">
        <v>0</v>
      </c>
      <c r="L1996" s="658">
        <v>46.82</v>
      </c>
      <c r="M1996" s="658">
        <v>0</v>
      </c>
      <c r="N1996" s="659">
        <v>80.720000000000013</v>
      </c>
      <c r="O1996" s="657">
        <v>0</v>
      </c>
      <c r="P1996" s="658">
        <v>0</v>
      </c>
      <c r="Q1996" s="658">
        <v>0</v>
      </c>
      <c r="R1996" s="658">
        <v>1.26</v>
      </c>
      <c r="S1996" s="658">
        <v>0</v>
      </c>
      <c r="T1996" s="658">
        <v>0</v>
      </c>
      <c r="U1996" s="658">
        <v>0</v>
      </c>
      <c r="V1996" s="658">
        <v>0</v>
      </c>
      <c r="W1996" s="658">
        <v>0</v>
      </c>
      <c r="X1996" s="658">
        <v>0</v>
      </c>
      <c r="Y1996" s="658">
        <v>0</v>
      </c>
      <c r="Z1996" s="659">
        <v>1.26</v>
      </c>
      <c r="AA1996" s="660">
        <v>327.88647122405405</v>
      </c>
      <c r="AB1996" s="658">
        <v>0</v>
      </c>
      <c r="AC1996" s="658">
        <v>1.26</v>
      </c>
      <c r="AD1996" s="658">
        <v>0</v>
      </c>
      <c r="AE1996" s="658">
        <v>8.990000000000002</v>
      </c>
      <c r="AF1996" s="658">
        <v>0</v>
      </c>
      <c r="AG1996" s="658">
        <v>0</v>
      </c>
      <c r="AH1996" s="658">
        <v>0</v>
      </c>
      <c r="AI1996" s="658">
        <v>3.02</v>
      </c>
      <c r="AJ1996" s="658">
        <v>0</v>
      </c>
      <c r="AK1996" s="658">
        <v>0.16</v>
      </c>
      <c r="AL1996" s="658">
        <v>0</v>
      </c>
      <c r="AM1996" s="658">
        <v>5.8100000000000005</v>
      </c>
      <c r="AN1996" s="658">
        <v>0</v>
      </c>
      <c r="AO1996" s="658">
        <v>10.75</v>
      </c>
      <c r="AP1996" s="658">
        <v>0</v>
      </c>
      <c r="AQ1996" s="658">
        <v>12.899999999999999</v>
      </c>
      <c r="AR1996" s="658">
        <v>0</v>
      </c>
      <c r="AS1996" s="658">
        <v>46.82</v>
      </c>
      <c r="AT1996" s="658">
        <v>0</v>
      </c>
      <c r="AU1996" s="658">
        <v>80.720000000000013</v>
      </c>
      <c r="AV1996" s="657">
        <v>8.4130164900000004</v>
      </c>
      <c r="AW1996" s="658">
        <v>80.127378934053965</v>
      </c>
      <c r="AX1996" s="658">
        <v>0</v>
      </c>
      <c r="AY1996" s="658">
        <v>25.271302330000001</v>
      </c>
      <c r="AZ1996" s="658">
        <v>1.3720927307120201</v>
      </c>
      <c r="BA1996" s="658">
        <v>53.483983873341927</v>
      </c>
      <c r="BB1996" s="658">
        <v>69.923919220000002</v>
      </c>
      <c r="BC1996" s="658">
        <v>54.939212269999999</v>
      </c>
      <c r="BD1996" s="658">
        <v>114.48294431000001</v>
      </c>
      <c r="BE1996" s="659">
        <v>327.88647122405405</v>
      </c>
      <c r="BF1996" s="417"/>
      <c r="BG1996" s="408"/>
      <c r="BH1996" s="408"/>
      <c r="BI1996" s="408"/>
      <c r="BJ1996" s="408"/>
      <c r="BK1996" s="408"/>
    </row>
    <row r="1997" spans="1:63" s="390" customFormat="1" ht="12.75">
      <c r="A1997" s="411"/>
      <c r="B1997" s="347" t="s">
        <v>374</v>
      </c>
      <c r="C1997" s="657">
        <v>0</v>
      </c>
      <c r="D1997" s="658">
        <v>0</v>
      </c>
      <c r="E1997" s="658">
        <v>0</v>
      </c>
      <c r="F1997" s="658">
        <v>0</v>
      </c>
      <c r="G1997" s="658">
        <v>0</v>
      </c>
      <c r="H1997" s="658">
        <v>0</v>
      </c>
      <c r="I1997" s="658">
        <v>0</v>
      </c>
      <c r="J1997" s="658">
        <v>0</v>
      </c>
      <c r="K1997" s="658">
        <v>0</v>
      </c>
      <c r="L1997" s="658">
        <v>0</v>
      </c>
      <c r="M1997" s="658">
        <v>0</v>
      </c>
      <c r="N1997" s="659">
        <v>0</v>
      </c>
      <c r="O1997" s="657">
        <v>0</v>
      </c>
      <c r="P1997" s="658">
        <v>0</v>
      </c>
      <c r="Q1997" s="658">
        <v>0</v>
      </c>
      <c r="R1997" s="658">
        <v>0</v>
      </c>
      <c r="S1997" s="658">
        <v>0</v>
      </c>
      <c r="T1997" s="658">
        <v>0</v>
      </c>
      <c r="U1997" s="658">
        <v>0</v>
      </c>
      <c r="V1997" s="658">
        <v>0</v>
      </c>
      <c r="W1997" s="658">
        <v>0</v>
      </c>
      <c r="X1997" s="658">
        <v>0</v>
      </c>
      <c r="Y1997" s="658">
        <v>0</v>
      </c>
      <c r="Z1997" s="659">
        <v>0</v>
      </c>
      <c r="AA1997" s="660">
        <v>0</v>
      </c>
      <c r="AB1997" s="658">
        <v>0</v>
      </c>
      <c r="AC1997" s="658">
        <v>0</v>
      </c>
      <c r="AD1997" s="658">
        <v>0</v>
      </c>
      <c r="AE1997" s="658">
        <v>0</v>
      </c>
      <c r="AF1997" s="658">
        <v>0</v>
      </c>
      <c r="AG1997" s="658">
        <v>0</v>
      </c>
      <c r="AH1997" s="658">
        <v>0</v>
      </c>
      <c r="AI1997" s="658">
        <v>0</v>
      </c>
      <c r="AJ1997" s="658">
        <v>0</v>
      </c>
      <c r="AK1997" s="658">
        <v>0</v>
      </c>
      <c r="AL1997" s="658">
        <v>0</v>
      </c>
      <c r="AM1997" s="658">
        <v>0</v>
      </c>
      <c r="AN1997" s="658">
        <v>0</v>
      </c>
      <c r="AO1997" s="658">
        <v>0</v>
      </c>
      <c r="AP1997" s="658">
        <v>0</v>
      </c>
      <c r="AQ1997" s="658">
        <v>0</v>
      </c>
      <c r="AR1997" s="658">
        <v>0</v>
      </c>
      <c r="AS1997" s="658">
        <v>0</v>
      </c>
      <c r="AT1997" s="658">
        <v>0</v>
      </c>
      <c r="AU1997" s="658">
        <v>0</v>
      </c>
      <c r="AV1997" s="657">
        <v>0</v>
      </c>
      <c r="AW1997" s="658">
        <v>0</v>
      </c>
      <c r="AX1997" s="658">
        <v>0</v>
      </c>
      <c r="AY1997" s="658">
        <v>0</v>
      </c>
      <c r="AZ1997" s="658">
        <v>0</v>
      </c>
      <c r="BA1997" s="658">
        <v>0</v>
      </c>
      <c r="BB1997" s="658">
        <v>0</v>
      </c>
      <c r="BC1997" s="658">
        <v>0</v>
      </c>
      <c r="BD1997" s="658">
        <v>0</v>
      </c>
      <c r="BE1997" s="659">
        <v>0</v>
      </c>
      <c r="BF1997" s="417"/>
      <c r="BG1997" s="408"/>
      <c r="BH1997" s="408"/>
      <c r="BI1997" s="408"/>
      <c r="BJ1997" s="408"/>
      <c r="BK1997" s="408"/>
    </row>
    <row r="1998" spans="1:63" s="390" customFormat="1" ht="12.75">
      <c r="A1998" s="411"/>
      <c r="B1998" s="347" t="s">
        <v>375</v>
      </c>
      <c r="C1998" s="657">
        <v>0</v>
      </c>
      <c r="D1998" s="658">
        <v>0</v>
      </c>
      <c r="E1998" s="658">
        <v>0</v>
      </c>
      <c r="F1998" s="658">
        <v>0</v>
      </c>
      <c r="G1998" s="658">
        <v>0</v>
      </c>
      <c r="H1998" s="658">
        <v>0</v>
      </c>
      <c r="I1998" s="658">
        <v>0</v>
      </c>
      <c r="J1998" s="658">
        <v>0</v>
      </c>
      <c r="K1998" s="658">
        <v>0</v>
      </c>
      <c r="L1998" s="658">
        <v>0</v>
      </c>
      <c r="M1998" s="658">
        <v>0</v>
      </c>
      <c r="N1998" s="659">
        <v>0</v>
      </c>
      <c r="O1998" s="657">
        <v>0</v>
      </c>
      <c r="P1998" s="658">
        <v>0</v>
      </c>
      <c r="Q1998" s="658">
        <v>0</v>
      </c>
      <c r="R1998" s="658">
        <v>0</v>
      </c>
      <c r="S1998" s="658">
        <v>0</v>
      </c>
      <c r="T1998" s="658">
        <v>0</v>
      </c>
      <c r="U1998" s="658">
        <v>0</v>
      </c>
      <c r="V1998" s="658">
        <v>0</v>
      </c>
      <c r="W1998" s="658">
        <v>0</v>
      </c>
      <c r="X1998" s="658">
        <v>0</v>
      </c>
      <c r="Y1998" s="658">
        <v>0</v>
      </c>
      <c r="Z1998" s="659">
        <v>0</v>
      </c>
      <c r="AA1998" s="660">
        <v>0</v>
      </c>
      <c r="AB1998" s="658">
        <v>0</v>
      </c>
      <c r="AC1998" s="658">
        <v>0</v>
      </c>
      <c r="AD1998" s="658">
        <v>0</v>
      </c>
      <c r="AE1998" s="658">
        <v>0</v>
      </c>
      <c r="AF1998" s="658">
        <v>0</v>
      </c>
      <c r="AG1998" s="658">
        <v>0</v>
      </c>
      <c r="AH1998" s="658">
        <v>0</v>
      </c>
      <c r="AI1998" s="658">
        <v>0</v>
      </c>
      <c r="AJ1998" s="658">
        <v>0</v>
      </c>
      <c r="AK1998" s="658">
        <v>0</v>
      </c>
      <c r="AL1998" s="658">
        <v>0</v>
      </c>
      <c r="AM1998" s="658">
        <v>0</v>
      </c>
      <c r="AN1998" s="658">
        <v>0</v>
      </c>
      <c r="AO1998" s="658">
        <v>0</v>
      </c>
      <c r="AP1998" s="658">
        <v>0</v>
      </c>
      <c r="AQ1998" s="658">
        <v>0</v>
      </c>
      <c r="AR1998" s="658">
        <v>0</v>
      </c>
      <c r="AS1998" s="658">
        <v>0</v>
      </c>
      <c r="AT1998" s="658">
        <v>0</v>
      </c>
      <c r="AU1998" s="658">
        <v>0</v>
      </c>
      <c r="AV1998" s="657">
        <v>0</v>
      </c>
      <c r="AW1998" s="658">
        <v>0</v>
      </c>
      <c r="AX1998" s="658">
        <v>0</v>
      </c>
      <c r="AY1998" s="658">
        <v>0</v>
      </c>
      <c r="AZ1998" s="658">
        <v>0</v>
      </c>
      <c r="BA1998" s="658">
        <v>0</v>
      </c>
      <c r="BB1998" s="658">
        <v>0</v>
      </c>
      <c r="BC1998" s="658">
        <v>0</v>
      </c>
      <c r="BD1998" s="658">
        <v>0</v>
      </c>
      <c r="BE1998" s="659">
        <v>0</v>
      </c>
      <c r="BF1998" s="417"/>
      <c r="BG1998" s="408"/>
      <c r="BH1998" s="408"/>
      <c r="BI1998" s="408"/>
      <c r="BJ1998" s="408"/>
      <c r="BK1998" s="408"/>
    </row>
    <row r="1999" spans="1:63" s="390" customFormat="1" ht="12.75">
      <c r="A1999" s="411"/>
      <c r="B1999" s="347" t="s">
        <v>376</v>
      </c>
      <c r="C1999" s="657">
        <v>0</v>
      </c>
      <c r="D1999" s="658">
        <v>1.26</v>
      </c>
      <c r="E1999" s="658">
        <v>0</v>
      </c>
      <c r="F1999" s="658">
        <v>8.990000000000002</v>
      </c>
      <c r="G1999" s="658">
        <v>0</v>
      </c>
      <c r="H1999" s="658">
        <v>10.75</v>
      </c>
      <c r="I1999" s="658">
        <v>0</v>
      </c>
      <c r="J1999" s="658">
        <v>12.899999999999999</v>
      </c>
      <c r="K1999" s="658">
        <v>0</v>
      </c>
      <c r="L1999" s="658">
        <v>46.82</v>
      </c>
      <c r="M1999" s="658">
        <v>0</v>
      </c>
      <c r="N1999" s="659">
        <v>80.720000000000013</v>
      </c>
      <c r="O1999" s="657">
        <v>0</v>
      </c>
      <c r="P1999" s="658">
        <v>0</v>
      </c>
      <c r="Q1999" s="658">
        <v>0</v>
      </c>
      <c r="R1999" s="658">
        <v>1.26</v>
      </c>
      <c r="S1999" s="658">
        <v>0</v>
      </c>
      <c r="T1999" s="658">
        <v>0</v>
      </c>
      <c r="U1999" s="658">
        <v>0</v>
      </c>
      <c r="V1999" s="658">
        <v>0</v>
      </c>
      <c r="W1999" s="658">
        <v>0</v>
      </c>
      <c r="X1999" s="658">
        <v>0</v>
      </c>
      <c r="Y1999" s="658">
        <v>0</v>
      </c>
      <c r="Z1999" s="659">
        <v>1.26</v>
      </c>
      <c r="AA1999" s="660">
        <v>327.88647122405405</v>
      </c>
      <c r="AB1999" s="658">
        <v>0</v>
      </c>
      <c r="AC1999" s="658">
        <v>1.26</v>
      </c>
      <c r="AD1999" s="658">
        <v>0</v>
      </c>
      <c r="AE1999" s="658">
        <v>8.990000000000002</v>
      </c>
      <c r="AF1999" s="658">
        <v>0</v>
      </c>
      <c r="AG1999" s="658">
        <v>0</v>
      </c>
      <c r="AH1999" s="658">
        <v>0</v>
      </c>
      <c r="AI1999" s="658">
        <v>3.02</v>
      </c>
      <c r="AJ1999" s="658">
        <v>0</v>
      </c>
      <c r="AK1999" s="658">
        <v>0.16</v>
      </c>
      <c r="AL1999" s="658">
        <v>0</v>
      </c>
      <c r="AM1999" s="658">
        <v>5.8100000000000005</v>
      </c>
      <c r="AN1999" s="658">
        <v>0</v>
      </c>
      <c r="AO1999" s="658">
        <v>10.75</v>
      </c>
      <c r="AP1999" s="658">
        <v>0</v>
      </c>
      <c r="AQ1999" s="658">
        <v>12.899999999999999</v>
      </c>
      <c r="AR1999" s="658">
        <v>0</v>
      </c>
      <c r="AS1999" s="658">
        <v>46.82</v>
      </c>
      <c r="AT1999" s="658">
        <v>0</v>
      </c>
      <c r="AU1999" s="658">
        <v>80.720000000000013</v>
      </c>
      <c r="AV1999" s="657">
        <v>8.4130164900000004</v>
      </c>
      <c r="AW1999" s="658">
        <v>80.127378934053965</v>
      </c>
      <c r="AX1999" s="658">
        <v>0</v>
      </c>
      <c r="AY1999" s="658">
        <v>25.271302330000001</v>
      </c>
      <c r="AZ1999" s="658">
        <v>1.3720927307120201</v>
      </c>
      <c r="BA1999" s="658">
        <v>53.483983873341927</v>
      </c>
      <c r="BB1999" s="658">
        <v>69.923919220000002</v>
      </c>
      <c r="BC1999" s="658">
        <v>54.939212269999999</v>
      </c>
      <c r="BD1999" s="658">
        <v>114.48294431000001</v>
      </c>
      <c r="BE1999" s="659">
        <v>327.88647122405405</v>
      </c>
      <c r="BF1999" s="417"/>
      <c r="BG1999" s="408"/>
      <c r="BH1999" s="408"/>
      <c r="BI1999" s="408"/>
      <c r="BJ1999" s="408"/>
      <c r="BK1999" s="408"/>
    </row>
    <row r="2000" spans="1:63" s="390" customFormat="1" ht="12.75">
      <c r="A2000" s="411"/>
      <c r="B2000" s="347" t="s">
        <v>377</v>
      </c>
      <c r="C2000" s="657">
        <v>0</v>
      </c>
      <c r="D2000" s="658">
        <v>0</v>
      </c>
      <c r="E2000" s="658">
        <v>0</v>
      </c>
      <c r="F2000" s="658">
        <v>0</v>
      </c>
      <c r="G2000" s="658">
        <v>0</v>
      </c>
      <c r="H2000" s="658">
        <v>0</v>
      </c>
      <c r="I2000" s="658">
        <v>0</v>
      </c>
      <c r="J2000" s="658">
        <v>0</v>
      </c>
      <c r="K2000" s="658">
        <v>0</v>
      </c>
      <c r="L2000" s="658">
        <v>0</v>
      </c>
      <c r="M2000" s="658">
        <v>0</v>
      </c>
      <c r="N2000" s="659">
        <v>0</v>
      </c>
      <c r="O2000" s="657">
        <v>0</v>
      </c>
      <c r="P2000" s="658">
        <v>0</v>
      </c>
      <c r="Q2000" s="658">
        <v>0</v>
      </c>
      <c r="R2000" s="658">
        <v>0</v>
      </c>
      <c r="S2000" s="658">
        <v>0</v>
      </c>
      <c r="T2000" s="658">
        <v>0</v>
      </c>
      <c r="U2000" s="658">
        <v>0</v>
      </c>
      <c r="V2000" s="658">
        <v>0</v>
      </c>
      <c r="W2000" s="658">
        <v>0</v>
      </c>
      <c r="X2000" s="658">
        <v>0</v>
      </c>
      <c r="Y2000" s="658">
        <v>0</v>
      </c>
      <c r="Z2000" s="659">
        <v>0</v>
      </c>
      <c r="AA2000" s="660">
        <v>0</v>
      </c>
      <c r="AB2000" s="658">
        <v>0</v>
      </c>
      <c r="AC2000" s="658">
        <v>0</v>
      </c>
      <c r="AD2000" s="658">
        <v>0</v>
      </c>
      <c r="AE2000" s="658">
        <v>0</v>
      </c>
      <c r="AF2000" s="658">
        <v>0</v>
      </c>
      <c r="AG2000" s="658">
        <v>0</v>
      </c>
      <c r="AH2000" s="658">
        <v>0</v>
      </c>
      <c r="AI2000" s="658">
        <v>0</v>
      </c>
      <c r="AJ2000" s="658">
        <v>0</v>
      </c>
      <c r="AK2000" s="658">
        <v>0</v>
      </c>
      <c r="AL2000" s="658">
        <v>0</v>
      </c>
      <c r="AM2000" s="658">
        <v>0</v>
      </c>
      <c r="AN2000" s="658">
        <v>0</v>
      </c>
      <c r="AO2000" s="658">
        <v>0</v>
      </c>
      <c r="AP2000" s="658">
        <v>0</v>
      </c>
      <c r="AQ2000" s="658">
        <v>0</v>
      </c>
      <c r="AR2000" s="658">
        <v>0</v>
      </c>
      <c r="AS2000" s="658">
        <v>0</v>
      </c>
      <c r="AT2000" s="658">
        <v>0</v>
      </c>
      <c r="AU2000" s="658">
        <v>0</v>
      </c>
      <c r="AV2000" s="657">
        <v>0</v>
      </c>
      <c r="AW2000" s="658">
        <v>0</v>
      </c>
      <c r="AX2000" s="658">
        <v>0</v>
      </c>
      <c r="AY2000" s="658">
        <v>0</v>
      </c>
      <c r="AZ2000" s="658">
        <v>0</v>
      </c>
      <c r="BA2000" s="658">
        <v>0</v>
      </c>
      <c r="BB2000" s="658">
        <v>0</v>
      </c>
      <c r="BC2000" s="658">
        <v>0</v>
      </c>
      <c r="BD2000" s="658">
        <v>0</v>
      </c>
      <c r="BE2000" s="659">
        <v>0</v>
      </c>
      <c r="BF2000" s="417"/>
      <c r="BG2000" s="408"/>
      <c r="BH2000" s="408"/>
      <c r="BI2000" s="408"/>
      <c r="BJ2000" s="408"/>
      <c r="BK2000" s="408"/>
    </row>
    <row r="2001" spans="1:63" s="390" customFormat="1" ht="12.75">
      <c r="A2001" s="411"/>
      <c r="B2001" s="347" t="s">
        <v>67</v>
      </c>
      <c r="C2001" s="657">
        <v>0</v>
      </c>
      <c r="D2001" s="658">
        <v>0</v>
      </c>
      <c r="E2001" s="658">
        <v>0</v>
      </c>
      <c r="F2001" s="658">
        <v>0</v>
      </c>
      <c r="G2001" s="658">
        <v>0</v>
      </c>
      <c r="H2001" s="658">
        <v>0</v>
      </c>
      <c r="I2001" s="658">
        <v>0</v>
      </c>
      <c r="J2001" s="658">
        <v>0</v>
      </c>
      <c r="K2001" s="658">
        <v>0</v>
      </c>
      <c r="L2001" s="658">
        <v>0</v>
      </c>
      <c r="M2001" s="658">
        <v>0</v>
      </c>
      <c r="N2001" s="659">
        <v>0</v>
      </c>
      <c r="O2001" s="657">
        <v>0</v>
      </c>
      <c r="P2001" s="658">
        <v>0</v>
      </c>
      <c r="Q2001" s="658">
        <v>0</v>
      </c>
      <c r="R2001" s="658">
        <v>0</v>
      </c>
      <c r="S2001" s="658">
        <v>0</v>
      </c>
      <c r="T2001" s="658">
        <v>0</v>
      </c>
      <c r="U2001" s="658">
        <v>0</v>
      </c>
      <c r="V2001" s="658">
        <v>0</v>
      </c>
      <c r="W2001" s="658">
        <v>0</v>
      </c>
      <c r="X2001" s="658">
        <v>0</v>
      </c>
      <c r="Y2001" s="658">
        <v>0</v>
      </c>
      <c r="Z2001" s="659">
        <v>0</v>
      </c>
      <c r="AA2001" s="660">
        <v>0</v>
      </c>
      <c r="AB2001" s="658">
        <v>0</v>
      </c>
      <c r="AC2001" s="658">
        <v>0</v>
      </c>
      <c r="AD2001" s="658">
        <v>0</v>
      </c>
      <c r="AE2001" s="658">
        <v>0</v>
      </c>
      <c r="AF2001" s="658">
        <v>0</v>
      </c>
      <c r="AG2001" s="658">
        <v>0</v>
      </c>
      <c r="AH2001" s="658">
        <v>0</v>
      </c>
      <c r="AI2001" s="658">
        <v>0</v>
      </c>
      <c r="AJ2001" s="658">
        <v>0</v>
      </c>
      <c r="AK2001" s="658">
        <v>0</v>
      </c>
      <c r="AL2001" s="658">
        <v>0</v>
      </c>
      <c r="AM2001" s="658">
        <v>0</v>
      </c>
      <c r="AN2001" s="658">
        <v>0</v>
      </c>
      <c r="AO2001" s="658">
        <v>0</v>
      </c>
      <c r="AP2001" s="658">
        <v>0</v>
      </c>
      <c r="AQ2001" s="658">
        <v>0</v>
      </c>
      <c r="AR2001" s="658">
        <v>0</v>
      </c>
      <c r="AS2001" s="658">
        <v>0</v>
      </c>
      <c r="AT2001" s="658">
        <v>0</v>
      </c>
      <c r="AU2001" s="658">
        <v>0</v>
      </c>
      <c r="AV2001" s="657">
        <v>0</v>
      </c>
      <c r="AW2001" s="658">
        <v>0</v>
      </c>
      <c r="AX2001" s="658">
        <v>0</v>
      </c>
      <c r="AY2001" s="658">
        <v>0</v>
      </c>
      <c r="AZ2001" s="658">
        <v>0</v>
      </c>
      <c r="BA2001" s="658">
        <v>0</v>
      </c>
      <c r="BB2001" s="658">
        <v>0</v>
      </c>
      <c r="BC2001" s="658">
        <v>0</v>
      </c>
      <c r="BD2001" s="658">
        <v>0</v>
      </c>
      <c r="BE2001" s="659">
        <v>0</v>
      </c>
      <c r="BF2001" s="417"/>
      <c r="BG2001" s="408"/>
      <c r="BH2001" s="408"/>
      <c r="BI2001" s="408"/>
      <c r="BJ2001" s="408"/>
      <c r="BK2001" s="408"/>
    </row>
    <row r="2002" spans="1:63" s="427" customFormat="1" ht="22.5" customHeight="1">
      <c r="A2002" s="662"/>
      <c r="B2002" s="663" t="s">
        <v>167</v>
      </c>
      <c r="C2002" s="664"/>
      <c r="D2002" s="665"/>
      <c r="E2002" s="665"/>
      <c r="F2002" s="665"/>
      <c r="G2002" s="665"/>
      <c r="H2002" s="665"/>
      <c r="I2002" s="665"/>
      <c r="J2002" s="665"/>
      <c r="K2002" s="665"/>
      <c r="L2002" s="665"/>
      <c r="M2002" s="665"/>
      <c r="N2002" s="666"/>
      <c r="O2002" s="664"/>
      <c r="P2002" s="665"/>
      <c r="Q2002" s="665"/>
      <c r="R2002" s="665"/>
      <c r="S2002" s="665"/>
      <c r="T2002" s="665"/>
      <c r="U2002" s="665"/>
      <c r="V2002" s="665"/>
      <c r="W2002" s="665"/>
      <c r="X2002" s="665"/>
      <c r="Y2002" s="665"/>
      <c r="Z2002" s="666"/>
      <c r="AA2002" s="667"/>
      <c r="AB2002" s="665">
        <v>0</v>
      </c>
      <c r="AC2002" s="665">
        <v>0</v>
      </c>
      <c r="AD2002" s="665">
        <v>0</v>
      </c>
      <c r="AE2002" s="665">
        <v>0</v>
      </c>
      <c r="AF2002" s="665"/>
      <c r="AG2002" s="665"/>
      <c r="AH2002" s="665"/>
      <c r="AI2002" s="665"/>
      <c r="AJ2002" s="665"/>
      <c r="AK2002" s="665"/>
      <c r="AL2002" s="665"/>
      <c r="AM2002" s="665"/>
      <c r="AN2002" s="665">
        <v>0</v>
      </c>
      <c r="AO2002" s="665">
        <v>0</v>
      </c>
      <c r="AP2002" s="665">
        <v>0</v>
      </c>
      <c r="AQ2002" s="665">
        <v>0</v>
      </c>
      <c r="AR2002" s="665">
        <v>0</v>
      </c>
      <c r="AS2002" s="665">
        <v>0</v>
      </c>
      <c r="AT2002" s="665">
        <v>0</v>
      </c>
      <c r="AU2002" s="665">
        <v>0</v>
      </c>
      <c r="AV2002" s="664"/>
      <c r="AW2002" s="665"/>
      <c r="AX2002" s="665"/>
      <c r="AY2002" s="665"/>
      <c r="AZ2002" s="665"/>
      <c r="BA2002" s="665"/>
      <c r="BB2002" s="665"/>
      <c r="BC2002" s="665"/>
      <c r="BD2002" s="665"/>
      <c r="BE2002" s="666"/>
      <c r="BF2002" s="417"/>
      <c r="BG2002" s="408"/>
      <c r="BH2002" s="408"/>
      <c r="BI2002" s="408"/>
      <c r="BJ2002" s="408"/>
      <c r="BK2002" s="408"/>
    </row>
    <row r="2003" spans="1:63" s="433" customFormat="1" ht="25.5">
      <c r="A2003" s="411">
        <v>84</v>
      </c>
      <c r="B2003" s="413" t="s">
        <v>168</v>
      </c>
      <c r="C2003" s="657">
        <v>0</v>
      </c>
      <c r="D2003" s="658">
        <v>0</v>
      </c>
      <c r="E2003" s="658">
        <v>0</v>
      </c>
      <c r="F2003" s="658">
        <v>0</v>
      </c>
      <c r="G2003" s="658">
        <v>1</v>
      </c>
      <c r="H2003" s="658">
        <v>12</v>
      </c>
      <c r="I2003" s="658">
        <v>0</v>
      </c>
      <c r="J2003" s="658">
        <v>0</v>
      </c>
      <c r="K2003" s="658">
        <v>0</v>
      </c>
      <c r="L2003" s="658">
        <v>0</v>
      </c>
      <c r="M2003" s="658">
        <v>1</v>
      </c>
      <c r="N2003" s="659">
        <v>12</v>
      </c>
      <c r="O2003" s="689">
        <v>0</v>
      </c>
      <c r="P2003" s="690">
        <v>0</v>
      </c>
      <c r="Q2003" s="690">
        <v>0</v>
      </c>
      <c r="R2003" s="690">
        <v>0</v>
      </c>
      <c r="S2003" s="690">
        <v>0</v>
      </c>
      <c r="T2003" s="690">
        <v>0</v>
      </c>
      <c r="U2003" s="690">
        <v>0</v>
      </c>
      <c r="V2003" s="690">
        <v>0</v>
      </c>
      <c r="W2003" s="690">
        <v>0</v>
      </c>
      <c r="X2003" s="690">
        <v>0</v>
      </c>
      <c r="Y2003" s="690">
        <v>0</v>
      </c>
      <c r="Z2003" s="691">
        <v>0</v>
      </c>
      <c r="AA2003" s="674">
        <v>93.338983049999996</v>
      </c>
      <c r="AB2003" s="677">
        <v>0</v>
      </c>
      <c r="AC2003" s="677">
        <v>0</v>
      </c>
      <c r="AD2003" s="690">
        <v>0</v>
      </c>
      <c r="AE2003" s="690">
        <v>0</v>
      </c>
      <c r="AF2003" s="690"/>
      <c r="AG2003" s="690"/>
      <c r="AH2003" s="690"/>
      <c r="AI2003" s="690"/>
      <c r="AJ2003" s="690"/>
      <c r="AK2003" s="690"/>
      <c r="AL2003" s="690"/>
      <c r="AM2003" s="690"/>
      <c r="AN2003" s="690">
        <v>1</v>
      </c>
      <c r="AO2003" s="690">
        <v>12</v>
      </c>
      <c r="AP2003" s="690">
        <v>0</v>
      </c>
      <c r="AQ2003" s="690">
        <v>0</v>
      </c>
      <c r="AR2003" s="690">
        <v>0</v>
      </c>
      <c r="AS2003" s="690">
        <v>0</v>
      </c>
      <c r="AT2003" s="690">
        <v>1</v>
      </c>
      <c r="AU2003" s="690">
        <v>12</v>
      </c>
      <c r="AV2003" s="657">
        <v>0</v>
      </c>
      <c r="AW2003" s="658">
        <v>0</v>
      </c>
      <c r="AX2003" s="658">
        <v>0</v>
      </c>
      <c r="AY2003" s="658">
        <v>0</v>
      </c>
      <c r="AZ2003" s="658">
        <v>0</v>
      </c>
      <c r="BA2003" s="658">
        <v>0</v>
      </c>
      <c r="BB2003" s="658">
        <v>93.338983049999996</v>
      </c>
      <c r="BC2003" s="658">
        <v>0</v>
      </c>
      <c r="BD2003" s="658">
        <v>0</v>
      </c>
      <c r="BE2003" s="673">
        <v>93.338983049999996</v>
      </c>
      <c r="BF2003" s="417"/>
      <c r="BG2003" s="416"/>
      <c r="BH2003" s="416"/>
      <c r="BI2003" s="416"/>
      <c r="BJ2003" s="416"/>
      <c r="BK2003" s="416"/>
    </row>
    <row r="2004" spans="1:63" s="390" customFormat="1" ht="12.75">
      <c r="A2004" s="411"/>
      <c r="B2004" s="360" t="s">
        <v>361</v>
      </c>
      <c r="C2004" s="676">
        <v>0</v>
      </c>
      <c r="D2004" s="677">
        <v>0</v>
      </c>
      <c r="E2004" s="677">
        <v>0</v>
      </c>
      <c r="F2004" s="677">
        <v>0</v>
      </c>
      <c r="G2004" s="677">
        <v>1</v>
      </c>
      <c r="H2004" s="677">
        <v>12</v>
      </c>
      <c r="I2004" s="677">
        <v>0</v>
      </c>
      <c r="J2004" s="677">
        <v>0</v>
      </c>
      <c r="K2004" s="677">
        <v>0</v>
      </c>
      <c r="L2004" s="677">
        <v>0</v>
      </c>
      <c r="M2004" s="677">
        <v>1</v>
      </c>
      <c r="N2004" s="678">
        <v>12</v>
      </c>
      <c r="O2004" s="657">
        <v>0</v>
      </c>
      <c r="P2004" s="658">
        <v>0</v>
      </c>
      <c r="Q2004" s="658">
        <v>0</v>
      </c>
      <c r="R2004" s="658">
        <v>0</v>
      </c>
      <c r="S2004" s="658">
        <v>0</v>
      </c>
      <c r="T2004" s="658">
        <v>0</v>
      </c>
      <c r="U2004" s="658">
        <v>0</v>
      </c>
      <c r="V2004" s="658">
        <v>0</v>
      </c>
      <c r="W2004" s="658">
        <v>0</v>
      </c>
      <c r="X2004" s="658">
        <v>0</v>
      </c>
      <c r="Y2004" s="658">
        <v>0</v>
      </c>
      <c r="Z2004" s="659">
        <v>0</v>
      </c>
      <c r="AA2004" s="679">
        <v>93.338983049999996</v>
      </c>
      <c r="AB2004" s="677">
        <v>0</v>
      </c>
      <c r="AC2004" s="677">
        <v>0</v>
      </c>
      <c r="AD2004" s="658">
        <v>0</v>
      </c>
      <c r="AE2004" s="658">
        <v>0</v>
      </c>
      <c r="AF2004" s="658"/>
      <c r="AG2004" s="658"/>
      <c r="AH2004" s="658"/>
      <c r="AI2004" s="658"/>
      <c r="AJ2004" s="658"/>
      <c r="AK2004" s="658"/>
      <c r="AL2004" s="658"/>
      <c r="AM2004" s="658"/>
      <c r="AN2004" s="658">
        <v>1</v>
      </c>
      <c r="AO2004" s="658">
        <v>12</v>
      </c>
      <c r="AP2004" s="658">
        <v>0</v>
      </c>
      <c r="AQ2004" s="658">
        <v>0</v>
      </c>
      <c r="AR2004" s="658">
        <v>0</v>
      </c>
      <c r="AS2004" s="658">
        <v>0</v>
      </c>
      <c r="AT2004" s="658">
        <v>1</v>
      </c>
      <c r="AU2004" s="658">
        <v>12</v>
      </c>
      <c r="AV2004" s="676">
        <v>0</v>
      </c>
      <c r="AW2004" s="677">
        <v>0</v>
      </c>
      <c r="AX2004" s="677">
        <v>0</v>
      </c>
      <c r="AY2004" s="677">
        <v>0</v>
      </c>
      <c r="AZ2004" s="677">
        <v>0</v>
      </c>
      <c r="BA2004" s="677">
        <v>0</v>
      </c>
      <c r="BB2004" s="677">
        <v>93.338983049999996</v>
      </c>
      <c r="BC2004" s="677">
        <v>0</v>
      </c>
      <c r="BD2004" s="677">
        <v>0</v>
      </c>
      <c r="BE2004" s="678">
        <v>93.338983049999996</v>
      </c>
      <c r="BF2004" s="417"/>
      <c r="BG2004" s="408"/>
      <c r="BH2004" s="408"/>
      <c r="BI2004" s="408"/>
      <c r="BJ2004" s="408"/>
      <c r="BK2004" s="408"/>
    </row>
    <row r="2005" spans="1:63" s="390" customFormat="1" ht="12.75">
      <c r="A2005" s="411"/>
      <c r="B2005" s="360" t="s">
        <v>362</v>
      </c>
      <c r="C2005" s="676">
        <v>0</v>
      </c>
      <c r="D2005" s="677">
        <v>0</v>
      </c>
      <c r="E2005" s="677">
        <v>0</v>
      </c>
      <c r="F2005" s="677">
        <v>0</v>
      </c>
      <c r="G2005" s="677">
        <v>1</v>
      </c>
      <c r="H2005" s="677">
        <v>0</v>
      </c>
      <c r="I2005" s="677">
        <v>0</v>
      </c>
      <c r="J2005" s="677">
        <v>0</v>
      </c>
      <c r="K2005" s="677">
        <v>0</v>
      </c>
      <c r="L2005" s="677">
        <v>0</v>
      </c>
      <c r="M2005" s="677">
        <v>1</v>
      </c>
      <c r="N2005" s="678">
        <v>0</v>
      </c>
      <c r="O2005" s="657">
        <v>0</v>
      </c>
      <c r="P2005" s="658">
        <v>0</v>
      </c>
      <c r="Q2005" s="658">
        <v>0</v>
      </c>
      <c r="R2005" s="658">
        <v>0</v>
      </c>
      <c r="S2005" s="658">
        <v>0</v>
      </c>
      <c r="T2005" s="658">
        <v>0</v>
      </c>
      <c r="U2005" s="658">
        <v>0</v>
      </c>
      <c r="V2005" s="658">
        <v>0</v>
      </c>
      <c r="W2005" s="658">
        <v>0</v>
      </c>
      <c r="X2005" s="658">
        <v>0</v>
      </c>
      <c r="Y2005" s="658">
        <v>0</v>
      </c>
      <c r="Z2005" s="659">
        <v>0</v>
      </c>
      <c r="AA2005" s="679">
        <v>8.22108594</v>
      </c>
      <c r="AB2005" s="677">
        <v>0</v>
      </c>
      <c r="AC2005" s="677">
        <v>0</v>
      </c>
      <c r="AD2005" s="658">
        <v>0</v>
      </c>
      <c r="AE2005" s="658">
        <v>0</v>
      </c>
      <c r="AF2005" s="658"/>
      <c r="AG2005" s="658"/>
      <c r="AH2005" s="658"/>
      <c r="AI2005" s="658"/>
      <c r="AJ2005" s="658"/>
      <c r="AK2005" s="658"/>
      <c r="AL2005" s="658"/>
      <c r="AM2005" s="658"/>
      <c r="AN2005" s="658">
        <v>1</v>
      </c>
      <c r="AO2005" s="658">
        <v>0</v>
      </c>
      <c r="AP2005" s="658">
        <v>0</v>
      </c>
      <c r="AQ2005" s="658">
        <v>0</v>
      </c>
      <c r="AR2005" s="658">
        <v>0</v>
      </c>
      <c r="AS2005" s="658">
        <v>0</v>
      </c>
      <c r="AT2005" s="658">
        <v>1</v>
      </c>
      <c r="AU2005" s="658">
        <v>0</v>
      </c>
      <c r="AV2005" s="676">
        <v>0</v>
      </c>
      <c r="AW2005" s="677">
        <v>0</v>
      </c>
      <c r="AX2005" s="677">
        <v>0</v>
      </c>
      <c r="AY2005" s="677">
        <v>0</v>
      </c>
      <c r="AZ2005" s="677">
        <v>0</v>
      </c>
      <c r="BA2005" s="677">
        <v>0</v>
      </c>
      <c r="BB2005" s="677">
        <v>8.22108594</v>
      </c>
      <c r="BC2005" s="677">
        <v>0</v>
      </c>
      <c r="BD2005" s="677">
        <v>0</v>
      </c>
      <c r="BE2005" s="678">
        <v>8.22108594</v>
      </c>
      <c r="BF2005" s="417"/>
      <c r="BG2005" s="408"/>
      <c r="BH2005" s="408"/>
      <c r="BI2005" s="408"/>
      <c r="BJ2005" s="408"/>
      <c r="BK2005" s="408"/>
    </row>
    <row r="2006" spans="1:63" s="390" customFormat="1" ht="12.75">
      <c r="A2006" s="411"/>
      <c r="B2006" s="360" t="s">
        <v>363</v>
      </c>
      <c r="C2006" s="676">
        <v>0</v>
      </c>
      <c r="D2006" s="677">
        <v>0</v>
      </c>
      <c r="E2006" s="677">
        <v>0</v>
      </c>
      <c r="F2006" s="677">
        <v>0</v>
      </c>
      <c r="G2006" s="677">
        <v>0</v>
      </c>
      <c r="H2006" s="677">
        <v>0</v>
      </c>
      <c r="I2006" s="677">
        <v>0</v>
      </c>
      <c r="J2006" s="677">
        <v>0</v>
      </c>
      <c r="K2006" s="677">
        <v>0</v>
      </c>
      <c r="L2006" s="677">
        <v>0</v>
      </c>
      <c r="M2006" s="677">
        <v>0</v>
      </c>
      <c r="N2006" s="678">
        <v>0</v>
      </c>
      <c r="O2006" s="657">
        <v>0</v>
      </c>
      <c r="P2006" s="658">
        <v>0</v>
      </c>
      <c r="Q2006" s="658">
        <v>0</v>
      </c>
      <c r="R2006" s="658">
        <v>0</v>
      </c>
      <c r="S2006" s="658">
        <v>0</v>
      </c>
      <c r="T2006" s="658">
        <v>0</v>
      </c>
      <c r="U2006" s="658">
        <v>0</v>
      </c>
      <c r="V2006" s="658">
        <v>0</v>
      </c>
      <c r="W2006" s="658">
        <v>0</v>
      </c>
      <c r="X2006" s="658">
        <v>0</v>
      </c>
      <c r="Y2006" s="658">
        <v>0</v>
      </c>
      <c r="Z2006" s="659">
        <v>0</v>
      </c>
      <c r="AA2006" s="679">
        <v>0</v>
      </c>
      <c r="AB2006" s="677">
        <v>0</v>
      </c>
      <c r="AC2006" s="677">
        <v>0</v>
      </c>
      <c r="AD2006" s="658">
        <v>0</v>
      </c>
      <c r="AE2006" s="658">
        <v>0</v>
      </c>
      <c r="AF2006" s="658"/>
      <c r="AG2006" s="658"/>
      <c r="AH2006" s="658"/>
      <c r="AI2006" s="658"/>
      <c r="AJ2006" s="658"/>
      <c r="AK2006" s="658"/>
      <c r="AL2006" s="658"/>
      <c r="AM2006" s="658"/>
      <c r="AN2006" s="658">
        <v>0</v>
      </c>
      <c r="AO2006" s="658">
        <v>0</v>
      </c>
      <c r="AP2006" s="658">
        <v>0</v>
      </c>
      <c r="AQ2006" s="658">
        <v>0</v>
      </c>
      <c r="AR2006" s="658">
        <v>0</v>
      </c>
      <c r="AS2006" s="658">
        <v>0</v>
      </c>
      <c r="AT2006" s="658">
        <v>0</v>
      </c>
      <c r="AU2006" s="658">
        <v>0</v>
      </c>
      <c r="AV2006" s="676">
        <v>0</v>
      </c>
      <c r="AW2006" s="677">
        <v>0</v>
      </c>
      <c r="AX2006" s="677">
        <v>0</v>
      </c>
      <c r="AY2006" s="677">
        <v>0</v>
      </c>
      <c r="AZ2006" s="677">
        <v>0</v>
      </c>
      <c r="BA2006" s="677">
        <v>0</v>
      </c>
      <c r="BB2006" s="677">
        <v>0</v>
      </c>
      <c r="BC2006" s="677">
        <v>0</v>
      </c>
      <c r="BD2006" s="677">
        <v>0</v>
      </c>
      <c r="BE2006" s="678">
        <v>0</v>
      </c>
      <c r="BF2006" s="417"/>
      <c r="BG2006" s="408"/>
      <c r="BH2006" s="408"/>
      <c r="BI2006" s="408"/>
      <c r="BJ2006" s="408"/>
      <c r="BK2006" s="408"/>
    </row>
    <row r="2007" spans="1:63" s="390" customFormat="1" ht="12.75">
      <c r="A2007" s="411"/>
      <c r="B2007" s="360" t="s">
        <v>364</v>
      </c>
      <c r="C2007" s="676">
        <v>0</v>
      </c>
      <c r="D2007" s="677">
        <v>0</v>
      </c>
      <c r="E2007" s="677">
        <v>0</v>
      </c>
      <c r="F2007" s="677">
        <v>0</v>
      </c>
      <c r="G2007" s="677">
        <v>0</v>
      </c>
      <c r="H2007" s="677">
        <v>0</v>
      </c>
      <c r="I2007" s="677">
        <v>0</v>
      </c>
      <c r="J2007" s="677">
        <v>0</v>
      </c>
      <c r="K2007" s="677">
        <v>0</v>
      </c>
      <c r="L2007" s="677">
        <v>0</v>
      </c>
      <c r="M2007" s="677">
        <v>0</v>
      </c>
      <c r="N2007" s="678">
        <v>0</v>
      </c>
      <c r="O2007" s="657"/>
      <c r="P2007" s="658"/>
      <c r="Q2007" s="658"/>
      <c r="R2007" s="658"/>
      <c r="S2007" s="658"/>
      <c r="T2007" s="658"/>
      <c r="U2007" s="658"/>
      <c r="V2007" s="658"/>
      <c r="W2007" s="658"/>
      <c r="X2007" s="658"/>
      <c r="Y2007" s="658"/>
      <c r="Z2007" s="659"/>
      <c r="AA2007" s="679">
        <v>0</v>
      </c>
      <c r="AB2007" s="677">
        <v>0</v>
      </c>
      <c r="AC2007" s="677">
        <v>0</v>
      </c>
      <c r="AD2007" s="658">
        <v>0</v>
      </c>
      <c r="AE2007" s="658">
        <v>0</v>
      </c>
      <c r="AF2007" s="658"/>
      <c r="AG2007" s="658"/>
      <c r="AH2007" s="658"/>
      <c r="AI2007" s="658"/>
      <c r="AJ2007" s="658"/>
      <c r="AK2007" s="658"/>
      <c r="AL2007" s="658"/>
      <c r="AM2007" s="658"/>
      <c r="AN2007" s="658">
        <v>0</v>
      </c>
      <c r="AO2007" s="658">
        <v>0</v>
      </c>
      <c r="AP2007" s="658">
        <v>0</v>
      </c>
      <c r="AQ2007" s="658">
        <v>0</v>
      </c>
      <c r="AR2007" s="658">
        <v>0</v>
      </c>
      <c r="AS2007" s="658">
        <v>0</v>
      </c>
      <c r="AT2007" s="658">
        <v>0</v>
      </c>
      <c r="AU2007" s="658">
        <v>0</v>
      </c>
      <c r="AV2007" s="676"/>
      <c r="AW2007" s="677"/>
      <c r="AX2007" s="677"/>
      <c r="AY2007" s="677"/>
      <c r="AZ2007" s="677"/>
      <c r="BA2007" s="677"/>
      <c r="BB2007" s="677"/>
      <c r="BC2007" s="677"/>
      <c r="BD2007" s="677"/>
      <c r="BE2007" s="678">
        <v>0</v>
      </c>
      <c r="BF2007" s="417"/>
      <c r="BG2007" s="408"/>
      <c r="BH2007" s="408"/>
      <c r="BI2007" s="408"/>
      <c r="BJ2007" s="408"/>
      <c r="BK2007" s="408"/>
    </row>
    <row r="2008" spans="1:63" s="390" customFormat="1" ht="12.75">
      <c r="A2008" s="411"/>
      <c r="B2008" s="360" t="s">
        <v>365</v>
      </c>
      <c r="C2008" s="676">
        <v>0</v>
      </c>
      <c r="D2008" s="677">
        <v>0</v>
      </c>
      <c r="E2008" s="677">
        <v>0</v>
      </c>
      <c r="F2008" s="677">
        <v>0</v>
      </c>
      <c r="G2008" s="677">
        <v>0</v>
      </c>
      <c r="H2008" s="677">
        <v>0</v>
      </c>
      <c r="I2008" s="677">
        <v>0</v>
      </c>
      <c r="J2008" s="677">
        <v>0</v>
      </c>
      <c r="K2008" s="677">
        <v>0</v>
      </c>
      <c r="L2008" s="677">
        <v>0</v>
      </c>
      <c r="M2008" s="677">
        <v>0</v>
      </c>
      <c r="N2008" s="678">
        <v>0</v>
      </c>
      <c r="O2008" s="657"/>
      <c r="P2008" s="658"/>
      <c r="Q2008" s="658"/>
      <c r="R2008" s="658"/>
      <c r="S2008" s="658"/>
      <c r="T2008" s="658"/>
      <c r="U2008" s="658"/>
      <c r="V2008" s="658"/>
      <c r="W2008" s="658"/>
      <c r="X2008" s="658"/>
      <c r="Y2008" s="658"/>
      <c r="Z2008" s="659"/>
      <c r="AA2008" s="679">
        <v>0</v>
      </c>
      <c r="AB2008" s="677">
        <v>0</v>
      </c>
      <c r="AC2008" s="677">
        <v>0</v>
      </c>
      <c r="AD2008" s="658">
        <v>0</v>
      </c>
      <c r="AE2008" s="658">
        <v>0</v>
      </c>
      <c r="AF2008" s="658"/>
      <c r="AG2008" s="658"/>
      <c r="AH2008" s="658"/>
      <c r="AI2008" s="658"/>
      <c r="AJ2008" s="658"/>
      <c r="AK2008" s="658"/>
      <c r="AL2008" s="658"/>
      <c r="AM2008" s="658"/>
      <c r="AN2008" s="658">
        <v>0</v>
      </c>
      <c r="AO2008" s="658">
        <v>0</v>
      </c>
      <c r="AP2008" s="658">
        <v>0</v>
      </c>
      <c r="AQ2008" s="658">
        <v>0</v>
      </c>
      <c r="AR2008" s="658">
        <v>0</v>
      </c>
      <c r="AS2008" s="658">
        <v>0</v>
      </c>
      <c r="AT2008" s="658">
        <v>0</v>
      </c>
      <c r="AU2008" s="658">
        <v>0</v>
      </c>
      <c r="AV2008" s="676"/>
      <c r="AW2008" s="677"/>
      <c r="AX2008" s="677"/>
      <c r="AY2008" s="677"/>
      <c r="AZ2008" s="677"/>
      <c r="BA2008" s="677"/>
      <c r="BB2008" s="677"/>
      <c r="BC2008" s="677"/>
      <c r="BD2008" s="677"/>
      <c r="BE2008" s="678">
        <v>0</v>
      </c>
      <c r="BF2008" s="417"/>
      <c r="BG2008" s="408"/>
      <c r="BH2008" s="408"/>
      <c r="BI2008" s="408"/>
      <c r="BJ2008" s="408"/>
      <c r="BK2008" s="408"/>
    </row>
    <row r="2009" spans="1:63" s="390" customFormat="1" ht="12.75">
      <c r="A2009" s="411"/>
      <c r="B2009" s="360" t="s">
        <v>366</v>
      </c>
      <c r="C2009" s="676">
        <v>0</v>
      </c>
      <c r="D2009" s="677">
        <v>0</v>
      </c>
      <c r="E2009" s="677">
        <v>0</v>
      </c>
      <c r="F2009" s="677">
        <v>0</v>
      </c>
      <c r="G2009" s="677">
        <v>0</v>
      </c>
      <c r="H2009" s="677">
        <v>0</v>
      </c>
      <c r="I2009" s="677">
        <v>0</v>
      </c>
      <c r="J2009" s="677">
        <v>0</v>
      </c>
      <c r="K2009" s="677">
        <v>0</v>
      </c>
      <c r="L2009" s="677">
        <v>0</v>
      </c>
      <c r="M2009" s="677">
        <v>0</v>
      </c>
      <c r="N2009" s="678">
        <v>0</v>
      </c>
      <c r="O2009" s="657"/>
      <c r="P2009" s="658"/>
      <c r="Q2009" s="658"/>
      <c r="R2009" s="658"/>
      <c r="S2009" s="658"/>
      <c r="T2009" s="658"/>
      <c r="U2009" s="658"/>
      <c r="V2009" s="658"/>
      <c r="W2009" s="658"/>
      <c r="X2009" s="658"/>
      <c r="Y2009" s="658"/>
      <c r="Z2009" s="659"/>
      <c r="AA2009" s="679">
        <v>0</v>
      </c>
      <c r="AB2009" s="677">
        <v>0</v>
      </c>
      <c r="AC2009" s="677">
        <v>0</v>
      </c>
      <c r="AD2009" s="658">
        <v>0</v>
      </c>
      <c r="AE2009" s="658">
        <v>0</v>
      </c>
      <c r="AF2009" s="658"/>
      <c r="AG2009" s="658"/>
      <c r="AH2009" s="658"/>
      <c r="AI2009" s="658"/>
      <c r="AJ2009" s="658"/>
      <c r="AK2009" s="658"/>
      <c r="AL2009" s="658"/>
      <c r="AM2009" s="658"/>
      <c r="AN2009" s="658">
        <v>0</v>
      </c>
      <c r="AO2009" s="658">
        <v>0</v>
      </c>
      <c r="AP2009" s="658">
        <v>0</v>
      </c>
      <c r="AQ2009" s="658">
        <v>0</v>
      </c>
      <c r="AR2009" s="658">
        <v>0</v>
      </c>
      <c r="AS2009" s="658">
        <v>0</v>
      </c>
      <c r="AT2009" s="658">
        <v>0</v>
      </c>
      <c r="AU2009" s="658">
        <v>0</v>
      </c>
      <c r="AV2009" s="676"/>
      <c r="AW2009" s="677"/>
      <c r="AX2009" s="677"/>
      <c r="AY2009" s="677"/>
      <c r="AZ2009" s="677"/>
      <c r="BA2009" s="677"/>
      <c r="BB2009" s="677"/>
      <c r="BC2009" s="677"/>
      <c r="BD2009" s="677"/>
      <c r="BE2009" s="678">
        <v>0</v>
      </c>
      <c r="BF2009" s="417"/>
      <c r="BG2009" s="408"/>
      <c r="BH2009" s="408"/>
      <c r="BI2009" s="408"/>
      <c r="BJ2009" s="408"/>
      <c r="BK2009" s="408"/>
    </row>
    <row r="2010" spans="1:63" s="390" customFormat="1" ht="12.75">
      <c r="A2010" s="411"/>
      <c r="B2010" s="360" t="s">
        <v>367</v>
      </c>
      <c r="C2010" s="676">
        <v>0</v>
      </c>
      <c r="D2010" s="677">
        <v>0</v>
      </c>
      <c r="E2010" s="677">
        <v>0</v>
      </c>
      <c r="F2010" s="677">
        <v>0</v>
      </c>
      <c r="G2010" s="677">
        <v>0</v>
      </c>
      <c r="H2010" s="677">
        <v>0</v>
      </c>
      <c r="I2010" s="677">
        <v>0</v>
      </c>
      <c r="J2010" s="677">
        <v>0</v>
      </c>
      <c r="K2010" s="677">
        <v>0</v>
      </c>
      <c r="L2010" s="677">
        <v>0</v>
      </c>
      <c r="M2010" s="677">
        <v>0</v>
      </c>
      <c r="N2010" s="678">
        <v>0</v>
      </c>
      <c r="O2010" s="657"/>
      <c r="P2010" s="658"/>
      <c r="Q2010" s="658"/>
      <c r="R2010" s="658"/>
      <c r="S2010" s="658"/>
      <c r="T2010" s="658"/>
      <c r="U2010" s="658"/>
      <c r="V2010" s="658"/>
      <c r="W2010" s="658"/>
      <c r="X2010" s="658"/>
      <c r="Y2010" s="658"/>
      <c r="Z2010" s="659"/>
      <c r="AA2010" s="679">
        <v>0</v>
      </c>
      <c r="AB2010" s="677">
        <v>0</v>
      </c>
      <c r="AC2010" s="677">
        <v>0</v>
      </c>
      <c r="AD2010" s="658">
        <v>0</v>
      </c>
      <c r="AE2010" s="658">
        <v>0</v>
      </c>
      <c r="AF2010" s="658"/>
      <c r="AG2010" s="658"/>
      <c r="AH2010" s="658"/>
      <c r="AI2010" s="658"/>
      <c r="AJ2010" s="658"/>
      <c r="AK2010" s="658"/>
      <c r="AL2010" s="658"/>
      <c r="AM2010" s="658"/>
      <c r="AN2010" s="658">
        <v>0</v>
      </c>
      <c r="AO2010" s="658">
        <v>0</v>
      </c>
      <c r="AP2010" s="658">
        <v>0</v>
      </c>
      <c r="AQ2010" s="658">
        <v>0</v>
      </c>
      <c r="AR2010" s="658">
        <v>0</v>
      </c>
      <c r="AS2010" s="658">
        <v>0</v>
      </c>
      <c r="AT2010" s="658">
        <v>0</v>
      </c>
      <c r="AU2010" s="658">
        <v>0</v>
      </c>
      <c r="AV2010" s="676"/>
      <c r="AW2010" s="677"/>
      <c r="AX2010" s="677"/>
      <c r="AY2010" s="677"/>
      <c r="AZ2010" s="677"/>
      <c r="BA2010" s="677"/>
      <c r="BB2010" s="677"/>
      <c r="BC2010" s="677"/>
      <c r="BD2010" s="677"/>
      <c r="BE2010" s="678">
        <v>0</v>
      </c>
      <c r="BF2010" s="417"/>
      <c r="BG2010" s="408"/>
      <c r="BH2010" s="408"/>
      <c r="BI2010" s="408"/>
      <c r="BJ2010" s="408"/>
      <c r="BK2010" s="408"/>
    </row>
    <row r="2011" spans="1:63" s="390" customFormat="1" ht="12.75">
      <c r="A2011" s="411"/>
      <c r="B2011" s="360" t="s">
        <v>368</v>
      </c>
      <c r="C2011" s="676">
        <v>0</v>
      </c>
      <c r="D2011" s="677">
        <v>0</v>
      </c>
      <c r="E2011" s="677">
        <v>0</v>
      </c>
      <c r="F2011" s="677">
        <v>0</v>
      </c>
      <c r="G2011" s="677">
        <v>1</v>
      </c>
      <c r="H2011" s="677">
        <v>0</v>
      </c>
      <c r="I2011" s="677">
        <v>0</v>
      </c>
      <c r="J2011" s="677">
        <v>0</v>
      </c>
      <c r="K2011" s="677">
        <v>0</v>
      </c>
      <c r="L2011" s="677">
        <v>0</v>
      </c>
      <c r="M2011" s="677">
        <v>1</v>
      </c>
      <c r="N2011" s="678">
        <v>0</v>
      </c>
      <c r="O2011" s="657">
        <v>0</v>
      </c>
      <c r="P2011" s="658">
        <v>0</v>
      </c>
      <c r="Q2011" s="658">
        <v>0</v>
      </c>
      <c r="R2011" s="658">
        <v>0</v>
      </c>
      <c r="S2011" s="658">
        <v>0</v>
      </c>
      <c r="T2011" s="658">
        <v>0</v>
      </c>
      <c r="U2011" s="658">
        <v>0</v>
      </c>
      <c r="V2011" s="658">
        <v>0</v>
      </c>
      <c r="W2011" s="658">
        <v>0</v>
      </c>
      <c r="X2011" s="658">
        <v>0</v>
      </c>
      <c r="Y2011" s="658">
        <v>0</v>
      </c>
      <c r="Z2011" s="659">
        <v>0</v>
      </c>
      <c r="AA2011" s="679">
        <v>8.22108594</v>
      </c>
      <c r="AB2011" s="677">
        <v>0</v>
      </c>
      <c r="AC2011" s="677">
        <v>0</v>
      </c>
      <c r="AD2011" s="658">
        <v>0</v>
      </c>
      <c r="AE2011" s="658">
        <v>0</v>
      </c>
      <c r="AF2011" s="658"/>
      <c r="AG2011" s="658"/>
      <c r="AH2011" s="658"/>
      <c r="AI2011" s="658"/>
      <c r="AJ2011" s="658"/>
      <c r="AK2011" s="658"/>
      <c r="AL2011" s="658"/>
      <c r="AM2011" s="658"/>
      <c r="AN2011" s="658">
        <v>1</v>
      </c>
      <c r="AO2011" s="658">
        <v>0</v>
      </c>
      <c r="AP2011" s="658">
        <v>0</v>
      </c>
      <c r="AQ2011" s="658">
        <v>0</v>
      </c>
      <c r="AR2011" s="658">
        <v>0</v>
      </c>
      <c r="AS2011" s="658">
        <v>0</v>
      </c>
      <c r="AT2011" s="658">
        <v>1</v>
      </c>
      <c r="AU2011" s="658">
        <v>0</v>
      </c>
      <c r="AV2011" s="676">
        <v>0</v>
      </c>
      <c r="AW2011" s="677">
        <v>0</v>
      </c>
      <c r="AX2011" s="677">
        <v>0</v>
      </c>
      <c r="AY2011" s="677">
        <v>0</v>
      </c>
      <c r="AZ2011" s="677">
        <v>0</v>
      </c>
      <c r="BA2011" s="677">
        <v>0</v>
      </c>
      <c r="BB2011" s="677">
        <v>8.22108594</v>
      </c>
      <c r="BC2011" s="677">
        <v>0</v>
      </c>
      <c r="BD2011" s="677">
        <v>0</v>
      </c>
      <c r="BE2011" s="678">
        <v>8.22108594</v>
      </c>
      <c r="BF2011" s="417"/>
      <c r="BG2011" s="408"/>
      <c r="BH2011" s="408"/>
      <c r="BI2011" s="408"/>
      <c r="BJ2011" s="408"/>
      <c r="BK2011" s="408"/>
    </row>
    <row r="2012" spans="1:63" s="390" customFormat="1" ht="12.75">
      <c r="A2012" s="411"/>
      <c r="B2012" s="360" t="s">
        <v>369</v>
      </c>
      <c r="C2012" s="676">
        <v>0</v>
      </c>
      <c r="D2012" s="677">
        <v>0</v>
      </c>
      <c r="E2012" s="677">
        <v>0</v>
      </c>
      <c r="F2012" s="677">
        <v>0</v>
      </c>
      <c r="G2012" s="677">
        <v>0</v>
      </c>
      <c r="H2012" s="677">
        <v>0</v>
      </c>
      <c r="I2012" s="677">
        <v>0</v>
      </c>
      <c r="J2012" s="677">
        <v>0</v>
      </c>
      <c r="K2012" s="677">
        <v>0</v>
      </c>
      <c r="L2012" s="677">
        <v>0</v>
      </c>
      <c r="M2012" s="677">
        <v>0</v>
      </c>
      <c r="N2012" s="678">
        <v>0</v>
      </c>
      <c r="O2012" s="657"/>
      <c r="P2012" s="658"/>
      <c r="Q2012" s="658"/>
      <c r="R2012" s="658"/>
      <c r="S2012" s="658"/>
      <c r="T2012" s="658"/>
      <c r="U2012" s="658"/>
      <c r="V2012" s="658"/>
      <c r="W2012" s="658"/>
      <c r="X2012" s="658"/>
      <c r="Y2012" s="658"/>
      <c r="Z2012" s="659"/>
      <c r="AA2012" s="679">
        <v>0</v>
      </c>
      <c r="AB2012" s="677">
        <v>0</v>
      </c>
      <c r="AC2012" s="677">
        <v>0</v>
      </c>
      <c r="AD2012" s="658">
        <v>0</v>
      </c>
      <c r="AE2012" s="658">
        <v>0</v>
      </c>
      <c r="AF2012" s="658"/>
      <c r="AG2012" s="658"/>
      <c r="AH2012" s="658"/>
      <c r="AI2012" s="658"/>
      <c r="AJ2012" s="658"/>
      <c r="AK2012" s="658"/>
      <c r="AL2012" s="658"/>
      <c r="AM2012" s="658"/>
      <c r="AN2012" s="658">
        <v>0</v>
      </c>
      <c r="AO2012" s="658">
        <v>0</v>
      </c>
      <c r="AP2012" s="658">
        <v>0</v>
      </c>
      <c r="AQ2012" s="658">
        <v>0</v>
      </c>
      <c r="AR2012" s="658">
        <v>0</v>
      </c>
      <c r="AS2012" s="658">
        <v>0</v>
      </c>
      <c r="AT2012" s="658">
        <v>0</v>
      </c>
      <c r="AU2012" s="658">
        <v>0</v>
      </c>
      <c r="AV2012" s="676"/>
      <c r="AW2012" s="677"/>
      <c r="AX2012" s="677"/>
      <c r="AY2012" s="677"/>
      <c r="AZ2012" s="677"/>
      <c r="BA2012" s="677"/>
      <c r="BB2012" s="677"/>
      <c r="BC2012" s="677"/>
      <c r="BD2012" s="677"/>
      <c r="BE2012" s="678">
        <v>0</v>
      </c>
      <c r="BF2012" s="417"/>
      <c r="BG2012" s="408"/>
      <c r="BH2012" s="408"/>
      <c r="BI2012" s="408"/>
      <c r="BJ2012" s="408"/>
      <c r="BK2012" s="408"/>
    </row>
    <row r="2013" spans="1:63" s="390" customFormat="1" ht="12.75">
      <c r="A2013" s="411"/>
      <c r="B2013" s="360" t="s">
        <v>370</v>
      </c>
      <c r="C2013" s="676">
        <v>0</v>
      </c>
      <c r="D2013" s="677">
        <v>0</v>
      </c>
      <c r="E2013" s="677">
        <v>0</v>
      </c>
      <c r="F2013" s="677">
        <v>0</v>
      </c>
      <c r="G2013" s="677">
        <v>0</v>
      </c>
      <c r="H2013" s="677">
        <v>0</v>
      </c>
      <c r="I2013" s="677">
        <v>0</v>
      </c>
      <c r="J2013" s="677">
        <v>0</v>
      </c>
      <c r="K2013" s="677">
        <v>0</v>
      </c>
      <c r="L2013" s="677">
        <v>0</v>
      </c>
      <c r="M2013" s="677">
        <v>0</v>
      </c>
      <c r="N2013" s="678">
        <v>0</v>
      </c>
      <c r="O2013" s="657"/>
      <c r="P2013" s="658"/>
      <c r="Q2013" s="658"/>
      <c r="R2013" s="658"/>
      <c r="S2013" s="658"/>
      <c r="T2013" s="658"/>
      <c r="U2013" s="658"/>
      <c r="V2013" s="658"/>
      <c r="W2013" s="658"/>
      <c r="X2013" s="658"/>
      <c r="Y2013" s="658"/>
      <c r="Z2013" s="659"/>
      <c r="AA2013" s="679">
        <v>0</v>
      </c>
      <c r="AB2013" s="677">
        <v>0</v>
      </c>
      <c r="AC2013" s="677">
        <v>0</v>
      </c>
      <c r="AD2013" s="658">
        <v>0</v>
      </c>
      <c r="AE2013" s="658">
        <v>0</v>
      </c>
      <c r="AF2013" s="658"/>
      <c r="AG2013" s="658"/>
      <c r="AH2013" s="658"/>
      <c r="AI2013" s="658"/>
      <c r="AJ2013" s="658"/>
      <c r="AK2013" s="658"/>
      <c r="AL2013" s="658"/>
      <c r="AM2013" s="658"/>
      <c r="AN2013" s="658">
        <v>0</v>
      </c>
      <c r="AO2013" s="658">
        <v>0</v>
      </c>
      <c r="AP2013" s="658">
        <v>0</v>
      </c>
      <c r="AQ2013" s="658">
        <v>0</v>
      </c>
      <c r="AR2013" s="658">
        <v>0</v>
      </c>
      <c r="AS2013" s="658">
        <v>0</v>
      </c>
      <c r="AT2013" s="658">
        <v>0</v>
      </c>
      <c r="AU2013" s="658">
        <v>0</v>
      </c>
      <c r="AV2013" s="676"/>
      <c r="AW2013" s="677"/>
      <c r="AX2013" s="677"/>
      <c r="AY2013" s="677"/>
      <c r="AZ2013" s="677"/>
      <c r="BA2013" s="677"/>
      <c r="BB2013" s="677"/>
      <c r="BC2013" s="677"/>
      <c r="BD2013" s="677"/>
      <c r="BE2013" s="678">
        <v>0</v>
      </c>
      <c r="BF2013" s="417"/>
      <c r="BG2013" s="408"/>
      <c r="BH2013" s="408"/>
      <c r="BI2013" s="408"/>
      <c r="BJ2013" s="408"/>
      <c r="BK2013" s="408"/>
    </row>
    <row r="2014" spans="1:63" s="390" customFormat="1" ht="12.75">
      <c r="A2014" s="411"/>
      <c r="B2014" s="360" t="s">
        <v>371</v>
      </c>
      <c r="C2014" s="676">
        <v>0</v>
      </c>
      <c r="D2014" s="677">
        <v>0</v>
      </c>
      <c r="E2014" s="677">
        <v>0</v>
      </c>
      <c r="F2014" s="677">
        <v>0</v>
      </c>
      <c r="G2014" s="677">
        <v>1</v>
      </c>
      <c r="H2014" s="677">
        <v>0</v>
      </c>
      <c r="I2014" s="677">
        <v>0</v>
      </c>
      <c r="J2014" s="677">
        <v>0</v>
      </c>
      <c r="K2014" s="677">
        <v>0</v>
      </c>
      <c r="L2014" s="677">
        <v>0</v>
      </c>
      <c r="M2014" s="677">
        <v>1</v>
      </c>
      <c r="N2014" s="678">
        <v>0</v>
      </c>
      <c r="O2014" s="657"/>
      <c r="P2014" s="658"/>
      <c r="Q2014" s="658"/>
      <c r="R2014" s="658"/>
      <c r="S2014" s="658"/>
      <c r="T2014" s="658"/>
      <c r="U2014" s="658"/>
      <c r="V2014" s="658"/>
      <c r="W2014" s="658"/>
      <c r="X2014" s="658"/>
      <c r="Y2014" s="658"/>
      <c r="Z2014" s="659"/>
      <c r="AA2014" s="679">
        <v>8.22108594</v>
      </c>
      <c r="AB2014" s="677">
        <v>0</v>
      </c>
      <c r="AC2014" s="677">
        <v>0</v>
      </c>
      <c r="AD2014" s="658">
        <v>0</v>
      </c>
      <c r="AE2014" s="658">
        <v>0</v>
      </c>
      <c r="AF2014" s="658"/>
      <c r="AG2014" s="658"/>
      <c r="AH2014" s="658"/>
      <c r="AI2014" s="658"/>
      <c r="AJ2014" s="658"/>
      <c r="AK2014" s="658"/>
      <c r="AL2014" s="658"/>
      <c r="AM2014" s="658"/>
      <c r="AN2014" s="658">
        <v>1</v>
      </c>
      <c r="AO2014" s="658">
        <v>0</v>
      </c>
      <c r="AP2014" s="658">
        <v>0</v>
      </c>
      <c r="AQ2014" s="658">
        <v>0</v>
      </c>
      <c r="AR2014" s="658">
        <v>0</v>
      </c>
      <c r="AS2014" s="658">
        <v>0</v>
      </c>
      <c r="AT2014" s="658">
        <v>1</v>
      </c>
      <c r="AU2014" s="658">
        <v>0</v>
      </c>
      <c r="AV2014" s="676"/>
      <c r="AW2014" s="677"/>
      <c r="AX2014" s="677"/>
      <c r="AY2014" s="677"/>
      <c r="AZ2014" s="677"/>
      <c r="BA2014" s="677"/>
      <c r="BB2014" s="677">
        <v>8.22108594</v>
      </c>
      <c r="BC2014" s="677"/>
      <c r="BD2014" s="677"/>
      <c r="BE2014" s="678">
        <v>8.22108594</v>
      </c>
      <c r="BF2014" s="417"/>
      <c r="BG2014" s="408"/>
      <c r="BH2014" s="408"/>
      <c r="BI2014" s="408"/>
      <c r="BJ2014" s="408"/>
      <c r="BK2014" s="408"/>
    </row>
    <row r="2015" spans="1:63" s="390" customFormat="1" ht="12.75">
      <c r="A2015" s="411"/>
      <c r="B2015" s="360" t="s">
        <v>372</v>
      </c>
      <c r="C2015" s="676">
        <v>0</v>
      </c>
      <c r="D2015" s="677">
        <v>0</v>
      </c>
      <c r="E2015" s="677">
        <v>0</v>
      </c>
      <c r="F2015" s="677">
        <v>0</v>
      </c>
      <c r="G2015" s="677">
        <v>0</v>
      </c>
      <c r="H2015" s="677">
        <v>0</v>
      </c>
      <c r="I2015" s="677">
        <v>0</v>
      </c>
      <c r="J2015" s="677">
        <v>0</v>
      </c>
      <c r="K2015" s="677">
        <v>0</v>
      </c>
      <c r="L2015" s="677">
        <v>0</v>
      </c>
      <c r="M2015" s="677">
        <v>0</v>
      </c>
      <c r="N2015" s="678">
        <v>0</v>
      </c>
      <c r="O2015" s="657"/>
      <c r="P2015" s="658"/>
      <c r="Q2015" s="658"/>
      <c r="R2015" s="658"/>
      <c r="S2015" s="658"/>
      <c r="T2015" s="658"/>
      <c r="U2015" s="658"/>
      <c r="V2015" s="658"/>
      <c r="W2015" s="658"/>
      <c r="X2015" s="658"/>
      <c r="Y2015" s="658"/>
      <c r="Z2015" s="659"/>
      <c r="AA2015" s="679">
        <v>0</v>
      </c>
      <c r="AB2015" s="677">
        <v>0</v>
      </c>
      <c r="AC2015" s="677">
        <v>0</v>
      </c>
      <c r="AD2015" s="658">
        <v>0</v>
      </c>
      <c r="AE2015" s="658">
        <v>0</v>
      </c>
      <c r="AF2015" s="658"/>
      <c r="AG2015" s="658"/>
      <c r="AH2015" s="658"/>
      <c r="AI2015" s="658"/>
      <c r="AJ2015" s="658"/>
      <c r="AK2015" s="658"/>
      <c r="AL2015" s="658"/>
      <c r="AM2015" s="658"/>
      <c r="AN2015" s="658">
        <v>0</v>
      </c>
      <c r="AO2015" s="658">
        <v>0</v>
      </c>
      <c r="AP2015" s="658">
        <v>0</v>
      </c>
      <c r="AQ2015" s="658">
        <v>0</v>
      </c>
      <c r="AR2015" s="658">
        <v>0</v>
      </c>
      <c r="AS2015" s="658">
        <v>0</v>
      </c>
      <c r="AT2015" s="658">
        <v>0</v>
      </c>
      <c r="AU2015" s="658">
        <v>0</v>
      </c>
      <c r="AV2015" s="676"/>
      <c r="AW2015" s="677"/>
      <c r="AX2015" s="677"/>
      <c r="AY2015" s="677"/>
      <c r="AZ2015" s="677"/>
      <c r="BA2015" s="677"/>
      <c r="BB2015" s="677"/>
      <c r="BC2015" s="677"/>
      <c r="BD2015" s="677"/>
      <c r="BE2015" s="678">
        <v>0</v>
      </c>
      <c r="BF2015" s="417"/>
      <c r="BG2015" s="408"/>
      <c r="BH2015" s="408"/>
      <c r="BI2015" s="408"/>
      <c r="BJ2015" s="408"/>
      <c r="BK2015" s="408"/>
    </row>
    <row r="2016" spans="1:63" s="390" customFormat="1" ht="12.75">
      <c r="A2016" s="411"/>
      <c r="B2016" s="360" t="s">
        <v>373</v>
      </c>
      <c r="C2016" s="676">
        <v>0</v>
      </c>
      <c r="D2016" s="677">
        <v>0</v>
      </c>
      <c r="E2016" s="677">
        <v>0</v>
      </c>
      <c r="F2016" s="677">
        <v>0</v>
      </c>
      <c r="G2016" s="677">
        <v>0</v>
      </c>
      <c r="H2016" s="677">
        <v>12</v>
      </c>
      <c r="I2016" s="677">
        <v>0</v>
      </c>
      <c r="J2016" s="677">
        <v>0</v>
      </c>
      <c r="K2016" s="677">
        <v>0</v>
      </c>
      <c r="L2016" s="677">
        <v>0</v>
      </c>
      <c r="M2016" s="677">
        <v>0</v>
      </c>
      <c r="N2016" s="678">
        <v>12</v>
      </c>
      <c r="O2016" s="657">
        <v>0</v>
      </c>
      <c r="P2016" s="658">
        <v>0</v>
      </c>
      <c r="Q2016" s="658">
        <v>0</v>
      </c>
      <c r="R2016" s="658">
        <v>0</v>
      </c>
      <c r="S2016" s="658">
        <v>0</v>
      </c>
      <c r="T2016" s="658">
        <v>0</v>
      </c>
      <c r="U2016" s="658">
        <v>0</v>
      </c>
      <c r="V2016" s="658">
        <v>0</v>
      </c>
      <c r="W2016" s="658">
        <v>0</v>
      </c>
      <c r="X2016" s="658">
        <v>0</v>
      </c>
      <c r="Y2016" s="658">
        <v>0</v>
      </c>
      <c r="Z2016" s="659">
        <v>0</v>
      </c>
      <c r="AA2016" s="679">
        <v>85.117897110000001</v>
      </c>
      <c r="AB2016" s="677">
        <v>0</v>
      </c>
      <c r="AC2016" s="677">
        <v>0</v>
      </c>
      <c r="AD2016" s="658">
        <v>0</v>
      </c>
      <c r="AE2016" s="658">
        <v>0</v>
      </c>
      <c r="AF2016" s="658"/>
      <c r="AG2016" s="658"/>
      <c r="AH2016" s="658"/>
      <c r="AI2016" s="658"/>
      <c r="AJ2016" s="658"/>
      <c r="AK2016" s="658"/>
      <c r="AL2016" s="658"/>
      <c r="AM2016" s="658"/>
      <c r="AN2016" s="658">
        <v>0</v>
      </c>
      <c r="AO2016" s="658">
        <v>12</v>
      </c>
      <c r="AP2016" s="658">
        <v>0</v>
      </c>
      <c r="AQ2016" s="658">
        <v>0</v>
      </c>
      <c r="AR2016" s="658">
        <v>0</v>
      </c>
      <c r="AS2016" s="658">
        <v>0</v>
      </c>
      <c r="AT2016" s="658">
        <v>0</v>
      </c>
      <c r="AU2016" s="658">
        <v>12</v>
      </c>
      <c r="AV2016" s="676">
        <v>0</v>
      </c>
      <c r="AW2016" s="677">
        <v>0</v>
      </c>
      <c r="AX2016" s="677">
        <v>0</v>
      </c>
      <c r="AY2016" s="677">
        <v>0</v>
      </c>
      <c r="AZ2016" s="677">
        <v>0</v>
      </c>
      <c r="BA2016" s="677">
        <v>0</v>
      </c>
      <c r="BB2016" s="677">
        <v>85.117897110000001</v>
      </c>
      <c r="BC2016" s="677">
        <v>0</v>
      </c>
      <c r="BD2016" s="677">
        <v>0</v>
      </c>
      <c r="BE2016" s="678">
        <v>85.117897110000001</v>
      </c>
      <c r="BF2016" s="417"/>
      <c r="BG2016" s="408"/>
      <c r="BH2016" s="408"/>
      <c r="BI2016" s="408"/>
      <c r="BJ2016" s="408"/>
      <c r="BK2016" s="408"/>
    </row>
    <row r="2017" spans="1:63" s="390" customFormat="1" ht="12.75">
      <c r="A2017" s="411"/>
      <c r="B2017" s="360" t="s">
        <v>374</v>
      </c>
      <c r="C2017" s="676">
        <v>0</v>
      </c>
      <c r="D2017" s="677">
        <v>0</v>
      </c>
      <c r="E2017" s="677">
        <v>0</v>
      </c>
      <c r="F2017" s="677">
        <v>0</v>
      </c>
      <c r="G2017" s="677">
        <v>0</v>
      </c>
      <c r="H2017" s="677">
        <v>0</v>
      </c>
      <c r="I2017" s="677">
        <v>0</v>
      </c>
      <c r="J2017" s="677">
        <v>0</v>
      </c>
      <c r="K2017" s="677">
        <v>0</v>
      </c>
      <c r="L2017" s="677">
        <v>0</v>
      </c>
      <c r="M2017" s="677">
        <v>0</v>
      </c>
      <c r="N2017" s="678">
        <v>0</v>
      </c>
      <c r="O2017" s="657"/>
      <c r="P2017" s="658"/>
      <c r="Q2017" s="658"/>
      <c r="R2017" s="658"/>
      <c r="S2017" s="658"/>
      <c r="T2017" s="658"/>
      <c r="U2017" s="658"/>
      <c r="V2017" s="658"/>
      <c r="W2017" s="658"/>
      <c r="X2017" s="658"/>
      <c r="Y2017" s="658"/>
      <c r="Z2017" s="659"/>
      <c r="AA2017" s="679">
        <v>0</v>
      </c>
      <c r="AB2017" s="677">
        <v>0</v>
      </c>
      <c r="AC2017" s="677">
        <v>0</v>
      </c>
      <c r="AD2017" s="658">
        <v>0</v>
      </c>
      <c r="AE2017" s="658">
        <v>0</v>
      </c>
      <c r="AF2017" s="658"/>
      <c r="AG2017" s="658"/>
      <c r="AH2017" s="658"/>
      <c r="AI2017" s="658"/>
      <c r="AJ2017" s="658"/>
      <c r="AK2017" s="658"/>
      <c r="AL2017" s="658"/>
      <c r="AM2017" s="658"/>
      <c r="AN2017" s="658">
        <v>0</v>
      </c>
      <c r="AO2017" s="658">
        <v>0</v>
      </c>
      <c r="AP2017" s="658">
        <v>0</v>
      </c>
      <c r="AQ2017" s="658">
        <v>0</v>
      </c>
      <c r="AR2017" s="658">
        <v>0</v>
      </c>
      <c r="AS2017" s="658">
        <v>0</v>
      </c>
      <c r="AT2017" s="658">
        <v>0</v>
      </c>
      <c r="AU2017" s="658">
        <v>0</v>
      </c>
      <c r="AV2017" s="676"/>
      <c r="AW2017" s="677"/>
      <c r="AX2017" s="677"/>
      <c r="AY2017" s="677"/>
      <c r="AZ2017" s="677"/>
      <c r="BA2017" s="677"/>
      <c r="BB2017" s="677"/>
      <c r="BC2017" s="677"/>
      <c r="BD2017" s="677"/>
      <c r="BE2017" s="678">
        <v>0</v>
      </c>
      <c r="BF2017" s="417"/>
      <c r="BG2017" s="408"/>
      <c r="BH2017" s="408"/>
      <c r="BI2017" s="408"/>
      <c r="BJ2017" s="408"/>
      <c r="BK2017" s="408"/>
    </row>
    <row r="2018" spans="1:63" s="390" customFormat="1" ht="12.75">
      <c r="A2018" s="411"/>
      <c r="B2018" s="360" t="s">
        <v>375</v>
      </c>
      <c r="C2018" s="676">
        <v>0</v>
      </c>
      <c r="D2018" s="677">
        <v>0</v>
      </c>
      <c r="E2018" s="677">
        <v>0</v>
      </c>
      <c r="F2018" s="677">
        <v>0</v>
      </c>
      <c r="G2018" s="677">
        <v>0</v>
      </c>
      <c r="H2018" s="677">
        <v>0</v>
      </c>
      <c r="I2018" s="677">
        <v>0</v>
      </c>
      <c r="J2018" s="677">
        <v>0</v>
      </c>
      <c r="K2018" s="677">
        <v>0</v>
      </c>
      <c r="L2018" s="677">
        <v>0</v>
      </c>
      <c r="M2018" s="677">
        <v>0</v>
      </c>
      <c r="N2018" s="678">
        <v>0</v>
      </c>
      <c r="O2018" s="657"/>
      <c r="P2018" s="658"/>
      <c r="Q2018" s="658"/>
      <c r="R2018" s="658"/>
      <c r="S2018" s="658"/>
      <c r="T2018" s="658"/>
      <c r="U2018" s="658"/>
      <c r="V2018" s="658"/>
      <c r="W2018" s="658"/>
      <c r="X2018" s="658"/>
      <c r="Y2018" s="658"/>
      <c r="Z2018" s="659"/>
      <c r="AA2018" s="679">
        <v>0</v>
      </c>
      <c r="AB2018" s="677">
        <v>0</v>
      </c>
      <c r="AC2018" s="677">
        <v>0</v>
      </c>
      <c r="AD2018" s="658">
        <v>0</v>
      </c>
      <c r="AE2018" s="658">
        <v>0</v>
      </c>
      <c r="AF2018" s="658"/>
      <c r="AG2018" s="658"/>
      <c r="AH2018" s="658"/>
      <c r="AI2018" s="658"/>
      <c r="AJ2018" s="658"/>
      <c r="AK2018" s="658"/>
      <c r="AL2018" s="658"/>
      <c r="AM2018" s="658"/>
      <c r="AN2018" s="658">
        <v>0</v>
      </c>
      <c r="AO2018" s="658">
        <v>0</v>
      </c>
      <c r="AP2018" s="658">
        <v>0</v>
      </c>
      <c r="AQ2018" s="658">
        <v>0</v>
      </c>
      <c r="AR2018" s="658">
        <v>0</v>
      </c>
      <c r="AS2018" s="658">
        <v>0</v>
      </c>
      <c r="AT2018" s="658">
        <v>0</v>
      </c>
      <c r="AU2018" s="658">
        <v>0</v>
      </c>
      <c r="AV2018" s="676"/>
      <c r="AW2018" s="677"/>
      <c r="AX2018" s="677"/>
      <c r="AY2018" s="677"/>
      <c r="AZ2018" s="677"/>
      <c r="BA2018" s="677"/>
      <c r="BB2018" s="677"/>
      <c r="BC2018" s="677"/>
      <c r="BD2018" s="677"/>
      <c r="BE2018" s="678">
        <v>0</v>
      </c>
      <c r="BF2018" s="417"/>
      <c r="BG2018" s="408"/>
      <c r="BH2018" s="408"/>
      <c r="BI2018" s="408"/>
      <c r="BJ2018" s="408"/>
      <c r="BK2018" s="408"/>
    </row>
    <row r="2019" spans="1:63" s="390" customFormat="1" ht="12.75">
      <c r="A2019" s="411"/>
      <c r="B2019" s="360" t="s">
        <v>376</v>
      </c>
      <c r="C2019" s="676">
        <v>0</v>
      </c>
      <c r="D2019" s="677">
        <v>0</v>
      </c>
      <c r="E2019" s="677">
        <v>0</v>
      </c>
      <c r="F2019" s="677">
        <v>0</v>
      </c>
      <c r="G2019" s="677">
        <v>0</v>
      </c>
      <c r="H2019" s="677">
        <v>12</v>
      </c>
      <c r="I2019" s="677">
        <v>0</v>
      </c>
      <c r="J2019" s="677">
        <v>0</v>
      </c>
      <c r="K2019" s="677">
        <v>0</v>
      </c>
      <c r="L2019" s="677">
        <v>0</v>
      </c>
      <c r="M2019" s="677">
        <v>0</v>
      </c>
      <c r="N2019" s="678">
        <v>12</v>
      </c>
      <c r="O2019" s="657"/>
      <c r="P2019" s="658"/>
      <c r="Q2019" s="658"/>
      <c r="R2019" s="658"/>
      <c r="S2019" s="658"/>
      <c r="T2019" s="658"/>
      <c r="U2019" s="658"/>
      <c r="V2019" s="658"/>
      <c r="W2019" s="658"/>
      <c r="X2019" s="658"/>
      <c r="Y2019" s="658"/>
      <c r="Z2019" s="659"/>
      <c r="AA2019" s="679">
        <v>85.117897110000001</v>
      </c>
      <c r="AB2019" s="677">
        <v>0</v>
      </c>
      <c r="AC2019" s="677">
        <v>0</v>
      </c>
      <c r="AD2019" s="658">
        <v>0</v>
      </c>
      <c r="AE2019" s="658">
        <v>0</v>
      </c>
      <c r="AF2019" s="658"/>
      <c r="AG2019" s="658"/>
      <c r="AH2019" s="658"/>
      <c r="AI2019" s="658"/>
      <c r="AJ2019" s="658"/>
      <c r="AK2019" s="658"/>
      <c r="AL2019" s="658"/>
      <c r="AM2019" s="658"/>
      <c r="AN2019" s="658">
        <v>0</v>
      </c>
      <c r="AO2019" s="658">
        <v>12</v>
      </c>
      <c r="AP2019" s="658">
        <v>0</v>
      </c>
      <c r="AQ2019" s="658">
        <v>0</v>
      </c>
      <c r="AR2019" s="658">
        <v>0</v>
      </c>
      <c r="AS2019" s="658">
        <v>0</v>
      </c>
      <c r="AT2019" s="658">
        <v>0</v>
      </c>
      <c r="AU2019" s="658">
        <v>12</v>
      </c>
      <c r="AV2019" s="676"/>
      <c r="AW2019" s="677"/>
      <c r="AX2019" s="677"/>
      <c r="AY2019" s="677"/>
      <c r="AZ2019" s="677"/>
      <c r="BA2019" s="677"/>
      <c r="BB2019" s="677">
        <v>85.117897110000001</v>
      </c>
      <c r="BC2019" s="677"/>
      <c r="BD2019" s="677"/>
      <c r="BE2019" s="678">
        <v>85.117897110000001</v>
      </c>
      <c r="BF2019" s="417"/>
      <c r="BG2019" s="408"/>
      <c r="BH2019" s="408"/>
      <c r="BI2019" s="408"/>
      <c r="BJ2019" s="408"/>
      <c r="BK2019" s="408"/>
    </row>
    <row r="2020" spans="1:63" s="390" customFormat="1" ht="12.75">
      <c r="A2020" s="411"/>
      <c r="B2020" s="360" t="s">
        <v>377</v>
      </c>
      <c r="C2020" s="676">
        <v>0</v>
      </c>
      <c r="D2020" s="677">
        <v>0</v>
      </c>
      <c r="E2020" s="677">
        <v>0</v>
      </c>
      <c r="F2020" s="677">
        <v>0</v>
      </c>
      <c r="G2020" s="677">
        <v>0</v>
      </c>
      <c r="H2020" s="677">
        <v>0</v>
      </c>
      <c r="I2020" s="677">
        <v>0</v>
      </c>
      <c r="J2020" s="677">
        <v>0</v>
      </c>
      <c r="K2020" s="677">
        <v>0</v>
      </c>
      <c r="L2020" s="677">
        <v>0</v>
      </c>
      <c r="M2020" s="677">
        <v>0</v>
      </c>
      <c r="N2020" s="678">
        <v>0</v>
      </c>
      <c r="O2020" s="657"/>
      <c r="P2020" s="658"/>
      <c r="Q2020" s="658"/>
      <c r="R2020" s="658"/>
      <c r="S2020" s="658"/>
      <c r="T2020" s="658"/>
      <c r="U2020" s="658"/>
      <c r="V2020" s="658"/>
      <c r="W2020" s="658"/>
      <c r="X2020" s="658"/>
      <c r="Y2020" s="658"/>
      <c r="Z2020" s="659"/>
      <c r="AA2020" s="679">
        <v>0</v>
      </c>
      <c r="AB2020" s="677">
        <v>0</v>
      </c>
      <c r="AC2020" s="677">
        <v>0</v>
      </c>
      <c r="AD2020" s="658">
        <v>0</v>
      </c>
      <c r="AE2020" s="658">
        <v>0</v>
      </c>
      <c r="AF2020" s="658"/>
      <c r="AG2020" s="658"/>
      <c r="AH2020" s="658"/>
      <c r="AI2020" s="658"/>
      <c r="AJ2020" s="658"/>
      <c r="AK2020" s="658"/>
      <c r="AL2020" s="658"/>
      <c r="AM2020" s="658"/>
      <c r="AN2020" s="658">
        <v>0</v>
      </c>
      <c r="AO2020" s="658">
        <v>0</v>
      </c>
      <c r="AP2020" s="658">
        <v>0</v>
      </c>
      <c r="AQ2020" s="658">
        <v>0</v>
      </c>
      <c r="AR2020" s="658">
        <v>0</v>
      </c>
      <c r="AS2020" s="658">
        <v>0</v>
      </c>
      <c r="AT2020" s="658">
        <v>0</v>
      </c>
      <c r="AU2020" s="658">
        <v>0</v>
      </c>
      <c r="AV2020" s="676"/>
      <c r="AW2020" s="677"/>
      <c r="AX2020" s="677"/>
      <c r="AY2020" s="677"/>
      <c r="AZ2020" s="677"/>
      <c r="BA2020" s="677"/>
      <c r="BB2020" s="677"/>
      <c r="BC2020" s="677"/>
      <c r="BD2020" s="677"/>
      <c r="BE2020" s="678">
        <v>0</v>
      </c>
      <c r="BF2020" s="417"/>
      <c r="BG2020" s="408"/>
      <c r="BH2020" s="408"/>
      <c r="BI2020" s="408"/>
      <c r="BJ2020" s="408"/>
      <c r="BK2020" s="408"/>
    </row>
    <row r="2021" spans="1:63" s="390" customFormat="1" ht="12.75">
      <c r="A2021" s="411"/>
      <c r="B2021" s="360" t="s">
        <v>67</v>
      </c>
      <c r="C2021" s="676">
        <v>0</v>
      </c>
      <c r="D2021" s="677">
        <v>0</v>
      </c>
      <c r="E2021" s="677">
        <v>0</v>
      </c>
      <c r="F2021" s="677">
        <v>0</v>
      </c>
      <c r="G2021" s="677">
        <v>0</v>
      </c>
      <c r="H2021" s="677">
        <v>0</v>
      </c>
      <c r="I2021" s="677">
        <v>0</v>
      </c>
      <c r="J2021" s="677">
        <v>0</v>
      </c>
      <c r="K2021" s="677">
        <v>0</v>
      </c>
      <c r="L2021" s="677">
        <v>0</v>
      </c>
      <c r="M2021" s="677">
        <v>0</v>
      </c>
      <c r="N2021" s="678">
        <v>0</v>
      </c>
      <c r="O2021" s="657"/>
      <c r="P2021" s="658"/>
      <c r="Q2021" s="658"/>
      <c r="R2021" s="658"/>
      <c r="S2021" s="658"/>
      <c r="T2021" s="658"/>
      <c r="U2021" s="658"/>
      <c r="V2021" s="658"/>
      <c r="W2021" s="658"/>
      <c r="X2021" s="658"/>
      <c r="Y2021" s="658"/>
      <c r="Z2021" s="659"/>
      <c r="AA2021" s="679">
        <v>0</v>
      </c>
      <c r="AB2021" s="677">
        <v>0</v>
      </c>
      <c r="AC2021" s="677">
        <v>0</v>
      </c>
      <c r="AD2021" s="658">
        <v>0</v>
      </c>
      <c r="AE2021" s="658">
        <v>0</v>
      </c>
      <c r="AF2021" s="658"/>
      <c r="AG2021" s="658"/>
      <c r="AH2021" s="658"/>
      <c r="AI2021" s="658"/>
      <c r="AJ2021" s="658"/>
      <c r="AK2021" s="658"/>
      <c r="AL2021" s="658"/>
      <c r="AM2021" s="658"/>
      <c r="AN2021" s="658">
        <v>0</v>
      </c>
      <c r="AO2021" s="658">
        <v>0</v>
      </c>
      <c r="AP2021" s="658">
        <v>0</v>
      </c>
      <c r="AQ2021" s="658">
        <v>0</v>
      </c>
      <c r="AR2021" s="658">
        <v>0</v>
      </c>
      <c r="AS2021" s="658">
        <v>0</v>
      </c>
      <c r="AT2021" s="658">
        <v>0</v>
      </c>
      <c r="AU2021" s="658">
        <v>0</v>
      </c>
      <c r="AV2021" s="676"/>
      <c r="AW2021" s="677"/>
      <c r="AX2021" s="677"/>
      <c r="AY2021" s="677"/>
      <c r="AZ2021" s="677"/>
      <c r="BA2021" s="677"/>
      <c r="BB2021" s="677"/>
      <c r="BC2021" s="677"/>
      <c r="BD2021" s="677"/>
      <c r="BE2021" s="678">
        <v>0</v>
      </c>
      <c r="BF2021" s="417"/>
      <c r="BG2021" s="408"/>
      <c r="BH2021" s="408"/>
      <c r="BI2021" s="408"/>
      <c r="BJ2021" s="408"/>
      <c r="BK2021" s="408"/>
    </row>
    <row r="2022" spans="1:63" s="416" customFormat="1" ht="12.75">
      <c r="A2022" s="411"/>
      <c r="B2022" s="396" t="s">
        <v>169</v>
      </c>
      <c r="C2022" s="657">
        <v>0</v>
      </c>
      <c r="D2022" s="658">
        <v>0</v>
      </c>
      <c r="E2022" s="658">
        <v>0</v>
      </c>
      <c r="F2022" s="658">
        <v>0</v>
      </c>
      <c r="G2022" s="658">
        <v>1</v>
      </c>
      <c r="H2022" s="658">
        <v>12</v>
      </c>
      <c r="I2022" s="658">
        <v>0</v>
      </c>
      <c r="J2022" s="658">
        <v>0</v>
      </c>
      <c r="K2022" s="658">
        <v>0</v>
      </c>
      <c r="L2022" s="658">
        <v>0</v>
      </c>
      <c r="M2022" s="658">
        <v>1</v>
      </c>
      <c r="N2022" s="659">
        <v>12</v>
      </c>
      <c r="O2022" s="657">
        <v>0</v>
      </c>
      <c r="P2022" s="658">
        <v>0</v>
      </c>
      <c r="Q2022" s="658">
        <v>0</v>
      </c>
      <c r="R2022" s="658">
        <v>0</v>
      </c>
      <c r="S2022" s="658">
        <v>0</v>
      </c>
      <c r="T2022" s="658">
        <v>0</v>
      </c>
      <c r="U2022" s="658">
        <v>0</v>
      </c>
      <c r="V2022" s="658">
        <v>0</v>
      </c>
      <c r="W2022" s="658">
        <v>0</v>
      </c>
      <c r="X2022" s="658">
        <v>0</v>
      </c>
      <c r="Y2022" s="658">
        <v>0</v>
      </c>
      <c r="Z2022" s="659">
        <v>0</v>
      </c>
      <c r="AA2022" s="660">
        <v>93.338983049999996</v>
      </c>
      <c r="AB2022" s="677">
        <v>0</v>
      </c>
      <c r="AC2022" s="677">
        <v>0</v>
      </c>
      <c r="AD2022" s="658">
        <v>0</v>
      </c>
      <c r="AE2022" s="658">
        <v>0</v>
      </c>
      <c r="AF2022" s="658">
        <v>0</v>
      </c>
      <c r="AG2022" s="658">
        <v>0</v>
      </c>
      <c r="AH2022" s="658">
        <v>0</v>
      </c>
      <c r="AI2022" s="658">
        <v>0</v>
      </c>
      <c r="AJ2022" s="658">
        <v>0</v>
      </c>
      <c r="AK2022" s="658">
        <v>0</v>
      </c>
      <c r="AL2022" s="658">
        <v>0</v>
      </c>
      <c r="AM2022" s="658">
        <v>0</v>
      </c>
      <c r="AN2022" s="658">
        <v>1</v>
      </c>
      <c r="AO2022" s="658">
        <v>12</v>
      </c>
      <c r="AP2022" s="658">
        <v>0</v>
      </c>
      <c r="AQ2022" s="658">
        <v>0</v>
      </c>
      <c r="AR2022" s="658">
        <v>0</v>
      </c>
      <c r="AS2022" s="658">
        <v>0</v>
      </c>
      <c r="AT2022" s="658">
        <v>1</v>
      </c>
      <c r="AU2022" s="658">
        <v>12</v>
      </c>
      <c r="AV2022" s="657">
        <v>0</v>
      </c>
      <c r="AW2022" s="658">
        <v>0</v>
      </c>
      <c r="AX2022" s="658">
        <v>0</v>
      </c>
      <c r="AY2022" s="658">
        <v>0</v>
      </c>
      <c r="AZ2022" s="658">
        <v>0</v>
      </c>
      <c r="BA2022" s="658">
        <v>0</v>
      </c>
      <c r="BB2022" s="658">
        <v>93.338983049999996</v>
      </c>
      <c r="BC2022" s="658">
        <v>0</v>
      </c>
      <c r="BD2022" s="658">
        <v>0</v>
      </c>
      <c r="BE2022" s="659">
        <v>93.338983049999996</v>
      </c>
      <c r="BF2022" s="417"/>
    </row>
    <row r="2023" spans="1:63" s="432" customFormat="1" ht="12.75">
      <c r="A2023" s="411"/>
      <c r="B2023" s="347" t="s">
        <v>361</v>
      </c>
      <c r="C2023" s="657">
        <v>0</v>
      </c>
      <c r="D2023" s="658">
        <v>0</v>
      </c>
      <c r="E2023" s="658">
        <v>0</v>
      </c>
      <c r="F2023" s="658">
        <v>0</v>
      </c>
      <c r="G2023" s="658">
        <v>1</v>
      </c>
      <c r="H2023" s="658">
        <v>12</v>
      </c>
      <c r="I2023" s="658">
        <v>0</v>
      </c>
      <c r="J2023" s="658">
        <v>0</v>
      </c>
      <c r="K2023" s="658">
        <v>0</v>
      </c>
      <c r="L2023" s="658">
        <v>0</v>
      </c>
      <c r="M2023" s="658">
        <v>1</v>
      </c>
      <c r="N2023" s="659">
        <v>12</v>
      </c>
      <c r="O2023" s="657">
        <v>0</v>
      </c>
      <c r="P2023" s="658">
        <v>0</v>
      </c>
      <c r="Q2023" s="658">
        <v>0</v>
      </c>
      <c r="R2023" s="658">
        <v>0</v>
      </c>
      <c r="S2023" s="658">
        <v>0</v>
      </c>
      <c r="T2023" s="658">
        <v>0</v>
      </c>
      <c r="U2023" s="658">
        <v>0</v>
      </c>
      <c r="V2023" s="658">
        <v>0</v>
      </c>
      <c r="W2023" s="658">
        <v>0</v>
      </c>
      <c r="X2023" s="658">
        <v>0</v>
      </c>
      <c r="Y2023" s="658">
        <v>0</v>
      </c>
      <c r="Z2023" s="659">
        <v>0</v>
      </c>
      <c r="AA2023" s="660">
        <v>93.338983049999996</v>
      </c>
      <c r="AB2023" s="677">
        <v>0</v>
      </c>
      <c r="AC2023" s="677">
        <v>0</v>
      </c>
      <c r="AD2023" s="658">
        <v>0</v>
      </c>
      <c r="AE2023" s="658">
        <v>0</v>
      </c>
      <c r="AF2023" s="658">
        <v>0</v>
      </c>
      <c r="AG2023" s="658">
        <v>0</v>
      </c>
      <c r="AH2023" s="658">
        <v>0</v>
      </c>
      <c r="AI2023" s="658">
        <v>0</v>
      </c>
      <c r="AJ2023" s="658">
        <v>0</v>
      </c>
      <c r="AK2023" s="658">
        <v>0</v>
      </c>
      <c r="AL2023" s="658">
        <v>0</v>
      </c>
      <c r="AM2023" s="658">
        <v>0</v>
      </c>
      <c r="AN2023" s="658">
        <v>1</v>
      </c>
      <c r="AO2023" s="658">
        <v>12</v>
      </c>
      <c r="AP2023" s="658">
        <v>0</v>
      </c>
      <c r="AQ2023" s="658">
        <v>0</v>
      </c>
      <c r="AR2023" s="658">
        <v>0</v>
      </c>
      <c r="AS2023" s="658">
        <v>0</v>
      </c>
      <c r="AT2023" s="658">
        <v>1</v>
      </c>
      <c r="AU2023" s="658">
        <v>12</v>
      </c>
      <c r="AV2023" s="657">
        <v>0</v>
      </c>
      <c r="AW2023" s="658">
        <v>0</v>
      </c>
      <c r="AX2023" s="658">
        <v>0</v>
      </c>
      <c r="AY2023" s="658">
        <v>0</v>
      </c>
      <c r="AZ2023" s="658">
        <v>0</v>
      </c>
      <c r="BA2023" s="658">
        <v>0</v>
      </c>
      <c r="BB2023" s="658">
        <v>93.338983049999996</v>
      </c>
      <c r="BC2023" s="658">
        <v>0</v>
      </c>
      <c r="BD2023" s="658">
        <v>0</v>
      </c>
      <c r="BE2023" s="659">
        <v>93.338983049999996</v>
      </c>
      <c r="BF2023" s="417"/>
      <c r="BG2023" s="416"/>
      <c r="BH2023" s="416"/>
      <c r="BI2023" s="416"/>
      <c r="BJ2023" s="416"/>
      <c r="BK2023" s="416"/>
    </row>
    <row r="2024" spans="1:63" s="432" customFormat="1" ht="12.75">
      <c r="A2024" s="411"/>
      <c r="B2024" s="347" t="s">
        <v>362</v>
      </c>
      <c r="C2024" s="657">
        <v>0</v>
      </c>
      <c r="D2024" s="658">
        <v>0</v>
      </c>
      <c r="E2024" s="658">
        <v>0</v>
      </c>
      <c r="F2024" s="658">
        <v>0</v>
      </c>
      <c r="G2024" s="658">
        <v>1</v>
      </c>
      <c r="H2024" s="658">
        <v>0</v>
      </c>
      <c r="I2024" s="658">
        <v>0</v>
      </c>
      <c r="J2024" s="658">
        <v>0</v>
      </c>
      <c r="K2024" s="658">
        <v>0</v>
      </c>
      <c r="L2024" s="658">
        <v>0</v>
      </c>
      <c r="M2024" s="658">
        <v>1</v>
      </c>
      <c r="N2024" s="659">
        <v>0</v>
      </c>
      <c r="O2024" s="657">
        <v>0</v>
      </c>
      <c r="P2024" s="658">
        <v>0</v>
      </c>
      <c r="Q2024" s="658">
        <v>0</v>
      </c>
      <c r="R2024" s="658">
        <v>0</v>
      </c>
      <c r="S2024" s="658">
        <v>0</v>
      </c>
      <c r="T2024" s="658">
        <v>0</v>
      </c>
      <c r="U2024" s="658">
        <v>0</v>
      </c>
      <c r="V2024" s="658">
        <v>0</v>
      </c>
      <c r="W2024" s="658">
        <v>0</v>
      </c>
      <c r="X2024" s="658">
        <v>0</v>
      </c>
      <c r="Y2024" s="658">
        <v>0</v>
      </c>
      <c r="Z2024" s="659">
        <v>0</v>
      </c>
      <c r="AA2024" s="660">
        <v>8.22108594</v>
      </c>
      <c r="AB2024" s="677">
        <v>0</v>
      </c>
      <c r="AC2024" s="677">
        <v>0</v>
      </c>
      <c r="AD2024" s="658">
        <v>0</v>
      </c>
      <c r="AE2024" s="658">
        <v>0</v>
      </c>
      <c r="AF2024" s="658">
        <v>0</v>
      </c>
      <c r="AG2024" s="658">
        <v>0</v>
      </c>
      <c r="AH2024" s="658">
        <v>0</v>
      </c>
      <c r="AI2024" s="658">
        <v>0</v>
      </c>
      <c r="AJ2024" s="658">
        <v>0</v>
      </c>
      <c r="AK2024" s="658">
        <v>0</v>
      </c>
      <c r="AL2024" s="658">
        <v>0</v>
      </c>
      <c r="AM2024" s="658">
        <v>0</v>
      </c>
      <c r="AN2024" s="658">
        <v>1</v>
      </c>
      <c r="AO2024" s="658">
        <v>0</v>
      </c>
      <c r="AP2024" s="658">
        <v>0</v>
      </c>
      <c r="AQ2024" s="658">
        <v>0</v>
      </c>
      <c r="AR2024" s="658">
        <v>0</v>
      </c>
      <c r="AS2024" s="658">
        <v>0</v>
      </c>
      <c r="AT2024" s="658">
        <v>1</v>
      </c>
      <c r="AU2024" s="658">
        <v>0</v>
      </c>
      <c r="AV2024" s="657">
        <v>0</v>
      </c>
      <c r="AW2024" s="658">
        <v>0</v>
      </c>
      <c r="AX2024" s="658">
        <v>0</v>
      </c>
      <c r="AY2024" s="658">
        <v>0</v>
      </c>
      <c r="AZ2024" s="658">
        <v>0</v>
      </c>
      <c r="BA2024" s="658">
        <v>0</v>
      </c>
      <c r="BB2024" s="658">
        <v>8.22108594</v>
      </c>
      <c r="BC2024" s="658">
        <v>0</v>
      </c>
      <c r="BD2024" s="658">
        <v>0</v>
      </c>
      <c r="BE2024" s="659">
        <v>8.22108594</v>
      </c>
      <c r="BF2024" s="417"/>
      <c r="BG2024" s="416"/>
      <c r="BH2024" s="416"/>
      <c r="BI2024" s="416"/>
      <c r="BJ2024" s="416"/>
      <c r="BK2024" s="416"/>
    </row>
    <row r="2025" spans="1:63" s="432" customFormat="1" ht="12.75">
      <c r="A2025" s="411"/>
      <c r="B2025" s="347" t="s">
        <v>363</v>
      </c>
      <c r="C2025" s="657">
        <v>0</v>
      </c>
      <c r="D2025" s="658">
        <v>0</v>
      </c>
      <c r="E2025" s="658">
        <v>0</v>
      </c>
      <c r="F2025" s="658">
        <v>0</v>
      </c>
      <c r="G2025" s="658">
        <v>0</v>
      </c>
      <c r="H2025" s="658">
        <v>0</v>
      </c>
      <c r="I2025" s="658">
        <v>0</v>
      </c>
      <c r="J2025" s="658">
        <v>0</v>
      </c>
      <c r="K2025" s="658">
        <v>0</v>
      </c>
      <c r="L2025" s="658">
        <v>0</v>
      </c>
      <c r="M2025" s="658">
        <v>0</v>
      </c>
      <c r="N2025" s="659">
        <v>0</v>
      </c>
      <c r="O2025" s="657">
        <v>0</v>
      </c>
      <c r="P2025" s="658">
        <v>0</v>
      </c>
      <c r="Q2025" s="658">
        <v>0</v>
      </c>
      <c r="R2025" s="658">
        <v>0</v>
      </c>
      <c r="S2025" s="658">
        <v>0</v>
      </c>
      <c r="T2025" s="658">
        <v>0</v>
      </c>
      <c r="U2025" s="658">
        <v>0</v>
      </c>
      <c r="V2025" s="658">
        <v>0</v>
      </c>
      <c r="W2025" s="658">
        <v>0</v>
      </c>
      <c r="X2025" s="658">
        <v>0</v>
      </c>
      <c r="Y2025" s="658">
        <v>0</v>
      </c>
      <c r="Z2025" s="659">
        <v>0</v>
      </c>
      <c r="AA2025" s="660">
        <v>0</v>
      </c>
      <c r="AB2025" s="677">
        <v>0</v>
      </c>
      <c r="AC2025" s="677">
        <v>0</v>
      </c>
      <c r="AD2025" s="658">
        <v>0</v>
      </c>
      <c r="AE2025" s="658">
        <v>0</v>
      </c>
      <c r="AF2025" s="658">
        <v>0</v>
      </c>
      <c r="AG2025" s="658">
        <v>0</v>
      </c>
      <c r="AH2025" s="658">
        <v>0</v>
      </c>
      <c r="AI2025" s="658">
        <v>0</v>
      </c>
      <c r="AJ2025" s="658">
        <v>0</v>
      </c>
      <c r="AK2025" s="658">
        <v>0</v>
      </c>
      <c r="AL2025" s="658">
        <v>0</v>
      </c>
      <c r="AM2025" s="658">
        <v>0</v>
      </c>
      <c r="AN2025" s="658">
        <v>0</v>
      </c>
      <c r="AO2025" s="658">
        <v>0</v>
      </c>
      <c r="AP2025" s="658">
        <v>0</v>
      </c>
      <c r="AQ2025" s="658">
        <v>0</v>
      </c>
      <c r="AR2025" s="658">
        <v>0</v>
      </c>
      <c r="AS2025" s="658">
        <v>0</v>
      </c>
      <c r="AT2025" s="658">
        <v>0</v>
      </c>
      <c r="AU2025" s="658">
        <v>0</v>
      </c>
      <c r="AV2025" s="657">
        <v>0</v>
      </c>
      <c r="AW2025" s="658">
        <v>0</v>
      </c>
      <c r="AX2025" s="658">
        <v>0</v>
      </c>
      <c r="AY2025" s="658">
        <v>0</v>
      </c>
      <c r="AZ2025" s="658">
        <v>0</v>
      </c>
      <c r="BA2025" s="658">
        <v>0</v>
      </c>
      <c r="BB2025" s="658">
        <v>0</v>
      </c>
      <c r="BC2025" s="658">
        <v>0</v>
      </c>
      <c r="BD2025" s="658">
        <v>0</v>
      </c>
      <c r="BE2025" s="659">
        <v>0</v>
      </c>
      <c r="BF2025" s="417"/>
      <c r="BG2025" s="416"/>
      <c r="BH2025" s="416"/>
      <c r="BI2025" s="416"/>
      <c r="BJ2025" s="416"/>
      <c r="BK2025" s="416"/>
    </row>
    <row r="2026" spans="1:63" s="432" customFormat="1" ht="12.75">
      <c r="A2026" s="411"/>
      <c r="B2026" s="347" t="s">
        <v>364</v>
      </c>
      <c r="C2026" s="657">
        <v>0</v>
      </c>
      <c r="D2026" s="658">
        <v>0</v>
      </c>
      <c r="E2026" s="658">
        <v>0</v>
      </c>
      <c r="F2026" s="658">
        <v>0</v>
      </c>
      <c r="G2026" s="658">
        <v>0</v>
      </c>
      <c r="H2026" s="658">
        <v>0</v>
      </c>
      <c r="I2026" s="658">
        <v>0</v>
      </c>
      <c r="J2026" s="658">
        <v>0</v>
      </c>
      <c r="K2026" s="658">
        <v>0</v>
      </c>
      <c r="L2026" s="658">
        <v>0</v>
      </c>
      <c r="M2026" s="658">
        <v>0</v>
      </c>
      <c r="N2026" s="659">
        <v>0</v>
      </c>
      <c r="O2026" s="657">
        <v>0</v>
      </c>
      <c r="P2026" s="658">
        <v>0</v>
      </c>
      <c r="Q2026" s="658">
        <v>0</v>
      </c>
      <c r="R2026" s="658">
        <v>0</v>
      </c>
      <c r="S2026" s="658">
        <v>0</v>
      </c>
      <c r="T2026" s="658">
        <v>0</v>
      </c>
      <c r="U2026" s="658">
        <v>0</v>
      </c>
      <c r="V2026" s="658">
        <v>0</v>
      </c>
      <c r="W2026" s="658">
        <v>0</v>
      </c>
      <c r="X2026" s="658">
        <v>0</v>
      </c>
      <c r="Y2026" s="658">
        <v>0</v>
      </c>
      <c r="Z2026" s="659">
        <v>0</v>
      </c>
      <c r="AA2026" s="660">
        <v>0</v>
      </c>
      <c r="AB2026" s="677">
        <v>0</v>
      </c>
      <c r="AC2026" s="677">
        <v>0</v>
      </c>
      <c r="AD2026" s="658">
        <v>0</v>
      </c>
      <c r="AE2026" s="658">
        <v>0</v>
      </c>
      <c r="AF2026" s="658">
        <v>0</v>
      </c>
      <c r="AG2026" s="658">
        <v>0</v>
      </c>
      <c r="AH2026" s="658">
        <v>0</v>
      </c>
      <c r="AI2026" s="658">
        <v>0</v>
      </c>
      <c r="AJ2026" s="658">
        <v>0</v>
      </c>
      <c r="AK2026" s="658">
        <v>0</v>
      </c>
      <c r="AL2026" s="658">
        <v>0</v>
      </c>
      <c r="AM2026" s="658">
        <v>0</v>
      </c>
      <c r="AN2026" s="658">
        <v>0</v>
      </c>
      <c r="AO2026" s="658">
        <v>0</v>
      </c>
      <c r="AP2026" s="658">
        <v>0</v>
      </c>
      <c r="AQ2026" s="658">
        <v>0</v>
      </c>
      <c r="AR2026" s="658">
        <v>0</v>
      </c>
      <c r="AS2026" s="658">
        <v>0</v>
      </c>
      <c r="AT2026" s="658">
        <v>0</v>
      </c>
      <c r="AU2026" s="658">
        <v>0</v>
      </c>
      <c r="AV2026" s="657">
        <v>0</v>
      </c>
      <c r="AW2026" s="658">
        <v>0</v>
      </c>
      <c r="AX2026" s="658">
        <v>0</v>
      </c>
      <c r="AY2026" s="658">
        <v>0</v>
      </c>
      <c r="AZ2026" s="658">
        <v>0</v>
      </c>
      <c r="BA2026" s="658">
        <v>0</v>
      </c>
      <c r="BB2026" s="658">
        <v>0</v>
      </c>
      <c r="BC2026" s="658">
        <v>0</v>
      </c>
      <c r="BD2026" s="658">
        <v>0</v>
      </c>
      <c r="BE2026" s="659">
        <v>0</v>
      </c>
      <c r="BF2026" s="417"/>
      <c r="BG2026" s="416"/>
      <c r="BH2026" s="416"/>
      <c r="BI2026" s="416"/>
      <c r="BJ2026" s="416"/>
      <c r="BK2026" s="416"/>
    </row>
    <row r="2027" spans="1:63" s="432" customFormat="1" ht="12.75">
      <c r="A2027" s="411"/>
      <c r="B2027" s="347" t="s">
        <v>365</v>
      </c>
      <c r="C2027" s="657">
        <v>0</v>
      </c>
      <c r="D2027" s="658">
        <v>0</v>
      </c>
      <c r="E2027" s="658">
        <v>0</v>
      </c>
      <c r="F2027" s="658">
        <v>0</v>
      </c>
      <c r="G2027" s="658">
        <v>0</v>
      </c>
      <c r="H2027" s="658">
        <v>0</v>
      </c>
      <c r="I2027" s="658">
        <v>0</v>
      </c>
      <c r="J2027" s="658">
        <v>0</v>
      </c>
      <c r="K2027" s="658">
        <v>0</v>
      </c>
      <c r="L2027" s="658">
        <v>0</v>
      </c>
      <c r="M2027" s="658">
        <v>0</v>
      </c>
      <c r="N2027" s="659">
        <v>0</v>
      </c>
      <c r="O2027" s="657">
        <v>0</v>
      </c>
      <c r="P2027" s="658">
        <v>0</v>
      </c>
      <c r="Q2027" s="658">
        <v>0</v>
      </c>
      <c r="R2027" s="658">
        <v>0</v>
      </c>
      <c r="S2027" s="658">
        <v>0</v>
      </c>
      <c r="T2027" s="658">
        <v>0</v>
      </c>
      <c r="U2027" s="658">
        <v>0</v>
      </c>
      <c r="V2027" s="658">
        <v>0</v>
      </c>
      <c r="W2027" s="658">
        <v>0</v>
      </c>
      <c r="X2027" s="658">
        <v>0</v>
      </c>
      <c r="Y2027" s="658">
        <v>0</v>
      </c>
      <c r="Z2027" s="659">
        <v>0</v>
      </c>
      <c r="AA2027" s="660">
        <v>0</v>
      </c>
      <c r="AB2027" s="677">
        <v>0</v>
      </c>
      <c r="AC2027" s="677">
        <v>0</v>
      </c>
      <c r="AD2027" s="658">
        <v>0</v>
      </c>
      <c r="AE2027" s="658">
        <v>0</v>
      </c>
      <c r="AF2027" s="658">
        <v>0</v>
      </c>
      <c r="AG2027" s="658">
        <v>0</v>
      </c>
      <c r="AH2027" s="658">
        <v>0</v>
      </c>
      <c r="AI2027" s="658">
        <v>0</v>
      </c>
      <c r="AJ2027" s="658">
        <v>0</v>
      </c>
      <c r="AK2027" s="658">
        <v>0</v>
      </c>
      <c r="AL2027" s="658">
        <v>0</v>
      </c>
      <c r="AM2027" s="658">
        <v>0</v>
      </c>
      <c r="AN2027" s="658">
        <v>0</v>
      </c>
      <c r="AO2027" s="658">
        <v>0</v>
      </c>
      <c r="AP2027" s="658">
        <v>0</v>
      </c>
      <c r="AQ2027" s="658">
        <v>0</v>
      </c>
      <c r="AR2027" s="658">
        <v>0</v>
      </c>
      <c r="AS2027" s="658">
        <v>0</v>
      </c>
      <c r="AT2027" s="658">
        <v>0</v>
      </c>
      <c r="AU2027" s="658">
        <v>0</v>
      </c>
      <c r="AV2027" s="657">
        <v>0</v>
      </c>
      <c r="AW2027" s="658">
        <v>0</v>
      </c>
      <c r="AX2027" s="658">
        <v>0</v>
      </c>
      <c r="AY2027" s="658">
        <v>0</v>
      </c>
      <c r="AZ2027" s="658">
        <v>0</v>
      </c>
      <c r="BA2027" s="658">
        <v>0</v>
      </c>
      <c r="BB2027" s="658">
        <v>0</v>
      </c>
      <c r="BC2027" s="658">
        <v>0</v>
      </c>
      <c r="BD2027" s="658">
        <v>0</v>
      </c>
      <c r="BE2027" s="659">
        <v>0</v>
      </c>
      <c r="BF2027" s="417"/>
      <c r="BG2027" s="416"/>
      <c r="BH2027" s="416"/>
      <c r="BI2027" s="416"/>
      <c r="BJ2027" s="416"/>
      <c r="BK2027" s="416"/>
    </row>
    <row r="2028" spans="1:63" s="432" customFormat="1" ht="12.75">
      <c r="A2028" s="411"/>
      <c r="B2028" s="347" t="s">
        <v>366</v>
      </c>
      <c r="C2028" s="657">
        <v>0</v>
      </c>
      <c r="D2028" s="658">
        <v>0</v>
      </c>
      <c r="E2028" s="658">
        <v>0</v>
      </c>
      <c r="F2028" s="658">
        <v>0</v>
      </c>
      <c r="G2028" s="658">
        <v>0</v>
      </c>
      <c r="H2028" s="658">
        <v>0</v>
      </c>
      <c r="I2028" s="658">
        <v>0</v>
      </c>
      <c r="J2028" s="658">
        <v>0</v>
      </c>
      <c r="K2028" s="658">
        <v>0</v>
      </c>
      <c r="L2028" s="658">
        <v>0</v>
      </c>
      <c r="M2028" s="658">
        <v>0</v>
      </c>
      <c r="N2028" s="659">
        <v>0</v>
      </c>
      <c r="O2028" s="657">
        <v>0</v>
      </c>
      <c r="P2028" s="658">
        <v>0</v>
      </c>
      <c r="Q2028" s="658">
        <v>0</v>
      </c>
      <c r="R2028" s="658">
        <v>0</v>
      </c>
      <c r="S2028" s="658">
        <v>0</v>
      </c>
      <c r="T2028" s="658">
        <v>0</v>
      </c>
      <c r="U2028" s="658">
        <v>0</v>
      </c>
      <c r="V2028" s="658">
        <v>0</v>
      </c>
      <c r="W2028" s="658">
        <v>0</v>
      </c>
      <c r="X2028" s="658">
        <v>0</v>
      </c>
      <c r="Y2028" s="658">
        <v>0</v>
      </c>
      <c r="Z2028" s="659">
        <v>0</v>
      </c>
      <c r="AA2028" s="660">
        <v>0</v>
      </c>
      <c r="AB2028" s="677">
        <v>0</v>
      </c>
      <c r="AC2028" s="677">
        <v>0</v>
      </c>
      <c r="AD2028" s="658">
        <v>0</v>
      </c>
      <c r="AE2028" s="658">
        <v>0</v>
      </c>
      <c r="AF2028" s="658">
        <v>0</v>
      </c>
      <c r="AG2028" s="658">
        <v>0</v>
      </c>
      <c r="AH2028" s="658">
        <v>0</v>
      </c>
      <c r="AI2028" s="658">
        <v>0</v>
      </c>
      <c r="AJ2028" s="658">
        <v>0</v>
      </c>
      <c r="AK2028" s="658">
        <v>0</v>
      </c>
      <c r="AL2028" s="658">
        <v>0</v>
      </c>
      <c r="AM2028" s="658">
        <v>0</v>
      </c>
      <c r="AN2028" s="658">
        <v>0</v>
      </c>
      <c r="AO2028" s="658">
        <v>0</v>
      </c>
      <c r="AP2028" s="658">
        <v>0</v>
      </c>
      <c r="AQ2028" s="658">
        <v>0</v>
      </c>
      <c r="AR2028" s="658">
        <v>0</v>
      </c>
      <c r="AS2028" s="658">
        <v>0</v>
      </c>
      <c r="AT2028" s="658">
        <v>0</v>
      </c>
      <c r="AU2028" s="658">
        <v>0</v>
      </c>
      <c r="AV2028" s="657">
        <v>0</v>
      </c>
      <c r="AW2028" s="658">
        <v>0</v>
      </c>
      <c r="AX2028" s="658">
        <v>0</v>
      </c>
      <c r="AY2028" s="658">
        <v>0</v>
      </c>
      <c r="AZ2028" s="658">
        <v>0</v>
      </c>
      <c r="BA2028" s="658">
        <v>0</v>
      </c>
      <c r="BB2028" s="658">
        <v>0</v>
      </c>
      <c r="BC2028" s="658">
        <v>0</v>
      </c>
      <c r="BD2028" s="658">
        <v>0</v>
      </c>
      <c r="BE2028" s="659">
        <v>0</v>
      </c>
      <c r="BF2028" s="417"/>
      <c r="BG2028" s="416"/>
      <c r="BH2028" s="416"/>
      <c r="BI2028" s="416"/>
      <c r="BJ2028" s="416"/>
      <c r="BK2028" s="416"/>
    </row>
    <row r="2029" spans="1:63" s="432" customFormat="1" ht="12.75">
      <c r="A2029" s="411"/>
      <c r="B2029" s="347" t="s">
        <v>367</v>
      </c>
      <c r="C2029" s="657">
        <v>0</v>
      </c>
      <c r="D2029" s="658">
        <v>0</v>
      </c>
      <c r="E2029" s="658">
        <v>0</v>
      </c>
      <c r="F2029" s="658">
        <v>0</v>
      </c>
      <c r="G2029" s="658">
        <v>0</v>
      </c>
      <c r="H2029" s="658">
        <v>0</v>
      </c>
      <c r="I2029" s="658">
        <v>0</v>
      </c>
      <c r="J2029" s="658">
        <v>0</v>
      </c>
      <c r="K2029" s="658">
        <v>0</v>
      </c>
      <c r="L2029" s="658">
        <v>0</v>
      </c>
      <c r="M2029" s="658">
        <v>0</v>
      </c>
      <c r="N2029" s="659">
        <v>0</v>
      </c>
      <c r="O2029" s="657">
        <v>0</v>
      </c>
      <c r="P2029" s="658">
        <v>0</v>
      </c>
      <c r="Q2029" s="658">
        <v>0</v>
      </c>
      <c r="R2029" s="658">
        <v>0</v>
      </c>
      <c r="S2029" s="658">
        <v>0</v>
      </c>
      <c r="T2029" s="658">
        <v>0</v>
      </c>
      <c r="U2029" s="658">
        <v>0</v>
      </c>
      <c r="V2029" s="658">
        <v>0</v>
      </c>
      <c r="W2029" s="658">
        <v>0</v>
      </c>
      <c r="X2029" s="658">
        <v>0</v>
      </c>
      <c r="Y2029" s="658">
        <v>0</v>
      </c>
      <c r="Z2029" s="659">
        <v>0</v>
      </c>
      <c r="AA2029" s="660">
        <v>0</v>
      </c>
      <c r="AB2029" s="677">
        <v>0</v>
      </c>
      <c r="AC2029" s="677">
        <v>0</v>
      </c>
      <c r="AD2029" s="658">
        <v>0</v>
      </c>
      <c r="AE2029" s="658">
        <v>0</v>
      </c>
      <c r="AF2029" s="658">
        <v>0</v>
      </c>
      <c r="AG2029" s="658">
        <v>0</v>
      </c>
      <c r="AH2029" s="658">
        <v>0</v>
      </c>
      <c r="AI2029" s="658">
        <v>0</v>
      </c>
      <c r="AJ2029" s="658">
        <v>0</v>
      </c>
      <c r="AK2029" s="658">
        <v>0</v>
      </c>
      <c r="AL2029" s="658">
        <v>0</v>
      </c>
      <c r="AM2029" s="658">
        <v>0</v>
      </c>
      <c r="AN2029" s="658">
        <v>0</v>
      </c>
      <c r="AO2029" s="658">
        <v>0</v>
      </c>
      <c r="AP2029" s="658">
        <v>0</v>
      </c>
      <c r="AQ2029" s="658">
        <v>0</v>
      </c>
      <c r="AR2029" s="658">
        <v>0</v>
      </c>
      <c r="AS2029" s="658">
        <v>0</v>
      </c>
      <c r="AT2029" s="658">
        <v>0</v>
      </c>
      <c r="AU2029" s="658">
        <v>0</v>
      </c>
      <c r="AV2029" s="657">
        <v>0</v>
      </c>
      <c r="AW2029" s="658">
        <v>0</v>
      </c>
      <c r="AX2029" s="658">
        <v>0</v>
      </c>
      <c r="AY2029" s="658">
        <v>0</v>
      </c>
      <c r="AZ2029" s="658">
        <v>0</v>
      </c>
      <c r="BA2029" s="658">
        <v>0</v>
      </c>
      <c r="BB2029" s="658">
        <v>0</v>
      </c>
      <c r="BC2029" s="658">
        <v>0</v>
      </c>
      <c r="BD2029" s="658">
        <v>0</v>
      </c>
      <c r="BE2029" s="659">
        <v>0</v>
      </c>
      <c r="BF2029" s="417"/>
      <c r="BG2029" s="416"/>
      <c r="BH2029" s="416"/>
      <c r="BI2029" s="416"/>
      <c r="BJ2029" s="416"/>
      <c r="BK2029" s="416"/>
    </row>
    <row r="2030" spans="1:63" s="432" customFormat="1" ht="12.75">
      <c r="A2030" s="411"/>
      <c r="B2030" s="347" t="s">
        <v>368</v>
      </c>
      <c r="C2030" s="657">
        <v>0</v>
      </c>
      <c r="D2030" s="658">
        <v>0</v>
      </c>
      <c r="E2030" s="658">
        <v>0</v>
      </c>
      <c r="F2030" s="658">
        <v>0</v>
      </c>
      <c r="G2030" s="658">
        <v>1</v>
      </c>
      <c r="H2030" s="658">
        <v>0</v>
      </c>
      <c r="I2030" s="658">
        <v>0</v>
      </c>
      <c r="J2030" s="658">
        <v>0</v>
      </c>
      <c r="K2030" s="658">
        <v>0</v>
      </c>
      <c r="L2030" s="658">
        <v>0</v>
      </c>
      <c r="M2030" s="658">
        <v>1</v>
      </c>
      <c r="N2030" s="659">
        <v>0</v>
      </c>
      <c r="O2030" s="657">
        <v>0</v>
      </c>
      <c r="P2030" s="658">
        <v>0</v>
      </c>
      <c r="Q2030" s="658">
        <v>0</v>
      </c>
      <c r="R2030" s="658">
        <v>0</v>
      </c>
      <c r="S2030" s="658">
        <v>0</v>
      </c>
      <c r="T2030" s="658">
        <v>0</v>
      </c>
      <c r="U2030" s="658">
        <v>0</v>
      </c>
      <c r="V2030" s="658">
        <v>0</v>
      </c>
      <c r="W2030" s="658">
        <v>0</v>
      </c>
      <c r="X2030" s="658">
        <v>0</v>
      </c>
      <c r="Y2030" s="658">
        <v>0</v>
      </c>
      <c r="Z2030" s="659">
        <v>0</v>
      </c>
      <c r="AA2030" s="660">
        <v>8.22108594</v>
      </c>
      <c r="AB2030" s="677">
        <v>0</v>
      </c>
      <c r="AC2030" s="677">
        <v>0</v>
      </c>
      <c r="AD2030" s="658">
        <v>0</v>
      </c>
      <c r="AE2030" s="658">
        <v>0</v>
      </c>
      <c r="AF2030" s="658">
        <v>0</v>
      </c>
      <c r="AG2030" s="658">
        <v>0</v>
      </c>
      <c r="AH2030" s="658">
        <v>0</v>
      </c>
      <c r="AI2030" s="658">
        <v>0</v>
      </c>
      <c r="AJ2030" s="658">
        <v>0</v>
      </c>
      <c r="AK2030" s="658">
        <v>0</v>
      </c>
      <c r="AL2030" s="658">
        <v>0</v>
      </c>
      <c r="AM2030" s="658">
        <v>0</v>
      </c>
      <c r="AN2030" s="658">
        <v>1</v>
      </c>
      <c r="AO2030" s="658">
        <v>0</v>
      </c>
      <c r="AP2030" s="658">
        <v>0</v>
      </c>
      <c r="AQ2030" s="658">
        <v>0</v>
      </c>
      <c r="AR2030" s="658">
        <v>0</v>
      </c>
      <c r="AS2030" s="658">
        <v>0</v>
      </c>
      <c r="AT2030" s="658">
        <v>1</v>
      </c>
      <c r="AU2030" s="658">
        <v>0</v>
      </c>
      <c r="AV2030" s="657">
        <v>0</v>
      </c>
      <c r="AW2030" s="658">
        <v>0</v>
      </c>
      <c r="AX2030" s="658">
        <v>0</v>
      </c>
      <c r="AY2030" s="658">
        <v>0</v>
      </c>
      <c r="AZ2030" s="658">
        <v>0</v>
      </c>
      <c r="BA2030" s="658">
        <v>0</v>
      </c>
      <c r="BB2030" s="658">
        <v>8.22108594</v>
      </c>
      <c r="BC2030" s="658">
        <v>0</v>
      </c>
      <c r="BD2030" s="658">
        <v>0</v>
      </c>
      <c r="BE2030" s="659">
        <v>8.22108594</v>
      </c>
      <c r="BF2030" s="417"/>
      <c r="BG2030" s="416"/>
      <c r="BH2030" s="416"/>
      <c r="BI2030" s="416"/>
      <c r="BJ2030" s="416"/>
      <c r="BK2030" s="416"/>
    </row>
    <row r="2031" spans="1:63" s="432" customFormat="1" ht="12.75">
      <c r="A2031" s="411"/>
      <c r="B2031" s="347" t="s">
        <v>369</v>
      </c>
      <c r="C2031" s="657">
        <v>0</v>
      </c>
      <c r="D2031" s="658">
        <v>0</v>
      </c>
      <c r="E2031" s="658">
        <v>0</v>
      </c>
      <c r="F2031" s="658">
        <v>0</v>
      </c>
      <c r="G2031" s="658">
        <v>0</v>
      </c>
      <c r="H2031" s="658">
        <v>0</v>
      </c>
      <c r="I2031" s="658">
        <v>0</v>
      </c>
      <c r="J2031" s="658">
        <v>0</v>
      </c>
      <c r="K2031" s="658">
        <v>0</v>
      </c>
      <c r="L2031" s="658">
        <v>0</v>
      </c>
      <c r="M2031" s="658">
        <v>0</v>
      </c>
      <c r="N2031" s="659">
        <v>0</v>
      </c>
      <c r="O2031" s="657">
        <v>0</v>
      </c>
      <c r="P2031" s="658">
        <v>0</v>
      </c>
      <c r="Q2031" s="658">
        <v>0</v>
      </c>
      <c r="R2031" s="658">
        <v>0</v>
      </c>
      <c r="S2031" s="658">
        <v>0</v>
      </c>
      <c r="T2031" s="658">
        <v>0</v>
      </c>
      <c r="U2031" s="658">
        <v>0</v>
      </c>
      <c r="V2031" s="658">
        <v>0</v>
      </c>
      <c r="W2031" s="658">
        <v>0</v>
      </c>
      <c r="X2031" s="658">
        <v>0</v>
      </c>
      <c r="Y2031" s="658">
        <v>0</v>
      </c>
      <c r="Z2031" s="659">
        <v>0</v>
      </c>
      <c r="AA2031" s="660">
        <v>0</v>
      </c>
      <c r="AB2031" s="677">
        <v>0</v>
      </c>
      <c r="AC2031" s="677">
        <v>0</v>
      </c>
      <c r="AD2031" s="658">
        <v>0</v>
      </c>
      <c r="AE2031" s="658">
        <v>0</v>
      </c>
      <c r="AF2031" s="658">
        <v>0</v>
      </c>
      <c r="AG2031" s="658">
        <v>0</v>
      </c>
      <c r="AH2031" s="658">
        <v>0</v>
      </c>
      <c r="AI2031" s="658">
        <v>0</v>
      </c>
      <c r="AJ2031" s="658">
        <v>0</v>
      </c>
      <c r="AK2031" s="658">
        <v>0</v>
      </c>
      <c r="AL2031" s="658">
        <v>0</v>
      </c>
      <c r="AM2031" s="658">
        <v>0</v>
      </c>
      <c r="AN2031" s="658">
        <v>0</v>
      </c>
      <c r="AO2031" s="658">
        <v>0</v>
      </c>
      <c r="AP2031" s="658">
        <v>0</v>
      </c>
      <c r="AQ2031" s="658">
        <v>0</v>
      </c>
      <c r="AR2031" s="658">
        <v>0</v>
      </c>
      <c r="AS2031" s="658">
        <v>0</v>
      </c>
      <c r="AT2031" s="658">
        <v>0</v>
      </c>
      <c r="AU2031" s="658">
        <v>0</v>
      </c>
      <c r="AV2031" s="657">
        <v>0</v>
      </c>
      <c r="AW2031" s="658">
        <v>0</v>
      </c>
      <c r="AX2031" s="658">
        <v>0</v>
      </c>
      <c r="AY2031" s="658">
        <v>0</v>
      </c>
      <c r="AZ2031" s="658">
        <v>0</v>
      </c>
      <c r="BA2031" s="658">
        <v>0</v>
      </c>
      <c r="BB2031" s="658">
        <v>0</v>
      </c>
      <c r="BC2031" s="658">
        <v>0</v>
      </c>
      <c r="BD2031" s="658">
        <v>0</v>
      </c>
      <c r="BE2031" s="659">
        <v>0</v>
      </c>
      <c r="BF2031" s="417"/>
      <c r="BG2031" s="416"/>
      <c r="BH2031" s="416"/>
      <c r="BI2031" s="416"/>
      <c r="BJ2031" s="416"/>
      <c r="BK2031" s="416"/>
    </row>
    <row r="2032" spans="1:63" s="432" customFormat="1" ht="12.75">
      <c r="A2032" s="411"/>
      <c r="B2032" s="347" t="s">
        <v>370</v>
      </c>
      <c r="C2032" s="657">
        <v>0</v>
      </c>
      <c r="D2032" s="658">
        <v>0</v>
      </c>
      <c r="E2032" s="658">
        <v>0</v>
      </c>
      <c r="F2032" s="658">
        <v>0</v>
      </c>
      <c r="G2032" s="658">
        <v>0</v>
      </c>
      <c r="H2032" s="658">
        <v>0</v>
      </c>
      <c r="I2032" s="658">
        <v>0</v>
      </c>
      <c r="J2032" s="658">
        <v>0</v>
      </c>
      <c r="K2032" s="658">
        <v>0</v>
      </c>
      <c r="L2032" s="658">
        <v>0</v>
      </c>
      <c r="M2032" s="658">
        <v>0</v>
      </c>
      <c r="N2032" s="659">
        <v>0</v>
      </c>
      <c r="O2032" s="657">
        <v>0</v>
      </c>
      <c r="P2032" s="658">
        <v>0</v>
      </c>
      <c r="Q2032" s="658">
        <v>0</v>
      </c>
      <c r="R2032" s="658">
        <v>0</v>
      </c>
      <c r="S2032" s="658">
        <v>0</v>
      </c>
      <c r="T2032" s="658">
        <v>0</v>
      </c>
      <c r="U2032" s="658">
        <v>0</v>
      </c>
      <c r="V2032" s="658">
        <v>0</v>
      </c>
      <c r="W2032" s="658">
        <v>0</v>
      </c>
      <c r="X2032" s="658">
        <v>0</v>
      </c>
      <c r="Y2032" s="658">
        <v>0</v>
      </c>
      <c r="Z2032" s="659">
        <v>0</v>
      </c>
      <c r="AA2032" s="660">
        <v>0</v>
      </c>
      <c r="AB2032" s="677">
        <v>0</v>
      </c>
      <c r="AC2032" s="677">
        <v>0</v>
      </c>
      <c r="AD2032" s="658">
        <v>0</v>
      </c>
      <c r="AE2032" s="658">
        <v>0</v>
      </c>
      <c r="AF2032" s="658">
        <v>0</v>
      </c>
      <c r="AG2032" s="658">
        <v>0</v>
      </c>
      <c r="AH2032" s="658">
        <v>0</v>
      </c>
      <c r="AI2032" s="658">
        <v>0</v>
      </c>
      <c r="AJ2032" s="658">
        <v>0</v>
      </c>
      <c r="AK2032" s="658">
        <v>0</v>
      </c>
      <c r="AL2032" s="658">
        <v>0</v>
      </c>
      <c r="AM2032" s="658">
        <v>0</v>
      </c>
      <c r="AN2032" s="658">
        <v>0</v>
      </c>
      <c r="AO2032" s="658">
        <v>0</v>
      </c>
      <c r="AP2032" s="658">
        <v>0</v>
      </c>
      <c r="AQ2032" s="658">
        <v>0</v>
      </c>
      <c r="AR2032" s="658">
        <v>0</v>
      </c>
      <c r="AS2032" s="658">
        <v>0</v>
      </c>
      <c r="AT2032" s="658">
        <v>0</v>
      </c>
      <c r="AU2032" s="658">
        <v>0</v>
      </c>
      <c r="AV2032" s="657">
        <v>0</v>
      </c>
      <c r="AW2032" s="658">
        <v>0</v>
      </c>
      <c r="AX2032" s="658">
        <v>0</v>
      </c>
      <c r="AY2032" s="658">
        <v>0</v>
      </c>
      <c r="AZ2032" s="658">
        <v>0</v>
      </c>
      <c r="BA2032" s="658">
        <v>0</v>
      </c>
      <c r="BB2032" s="658">
        <v>0</v>
      </c>
      <c r="BC2032" s="658">
        <v>0</v>
      </c>
      <c r="BD2032" s="658">
        <v>0</v>
      </c>
      <c r="BE2032" s="659">
        <v>0</v>
      </c>
      <c r="BF2032" s="417"/>
      <c r="BG2032" s="416"/>
      <c r="BH2032" s="416"/>
      <c r="BI2032" s="416"/>
      <c r="BJ2032" s="416"/>
      <c r="BK2032" s="416"/>
    </row>
    <row r="2033" spans="1:63" s="432" customFormat="1" ht="12.75">
      <c r="A2033" s="411"/>
      <c r="B2033" s="347" t="s">
        <v>371</v>
      </c>
      <c r="C2033" s="657">
        <v>0</v>
      </c>
      <c r="D2033" s="658">
        <v>0</v>
      </c>
      <c r="E2033" s="658">
        <v>0</v>
      </c>
      <c r="F2033" s="658">
        <v>0</v>
      </c>
      <c r="G2033" s="658">
        <v>1</v>
      </c>
      <c r="H2033" s="658">
        <v>0</v>
      </c>
      <c r="I2033" s="658">
        <v>0</v>
      </c>
      <c r="J2033" s="658">
        <v>0</v>
      </c>
      <c r="K2033" s="658">
        <v>0</v>
      </c>
      <c r="L2033" s="658">
        <v>0</v>
      </c>
      <c r="M2033" s="658">
        <v>1</v>
      </c>
      <c r="N2033" s="659">
        <v>0</v>
      </c>
      <c r="O2033" s="657">
        <v>0</v>
      </c>
      <c r="P2033" s="658">
        <v>0</v>
      </c>
      <c r="Q2033" s="658">
        <v>0</v>
      </c>
      <c r="R2033" s="658">
        <v>0</v>
      </c>
      <c r="S2033" s="658">
        <v>0</v>
      </c>
      <c r="T2033" s="658">
        <v>0</v>
      </c>
      <c r="U2033" s="658">
        <v>0</v>
      </c>
      <c r="V2033" s="658">
        <v>0</v>
      </c>
      <c r="W2033" s="658">
        <v>0</v>
      </c>
      <c r="X2033" s="658">
        <v>0</v>
      </c>
      <c r="Y2033" s="658">
        <v>0</v>
      </c>
      <c r="Z2033" s="659">
        <v>0</v>
      </c>
      <c r="AA2033" s="660">
        <v>8.22108594</v>
      </c>
      <c r="AB2033" s="677">
        <v>0</v>
      </c>
      <c r="AC2033" s="677">
        <v>0</v>
      </c>
      <c r="AD2033" s="658">
        <v>0</v>
      </c>
      <c r="AE2033" s="658">
        <v>0</v>
      </c>
      <c r="AF2033" s="658">
        <v>0</v>
      </c>
      <c r="AG2033" s="658">
        <v>0</v>
      </c>
      <c r="AH2033" s="658">
        <v>0</v>
      </c>
      <c r="AI2033" s="658">
        <v>0</v>
      </c>
      <c r="AJ2033" s="658">
        <v>0</v>
      </c>
      <c r="AK2033" s="658">
        <v>0</v>
      </c>
      <c r="AL2033" s="658">
        <v>0</v>
      </c>
      <c r="AM2033" s="658">
        <v>0</v>
      </c>
      <c r="AN2033" s="658">
        <v>1</v>
      </c>
      <c r="AO2033" s="658">
        <v>0</v>
      </c>
      <c r="AP2033" s="658">
        <v>0</v>
      </c>
      <c r="AQ2033" s="658">
        <v>0</v>
      </c>
      <c r="AR2033" s="658">
        <v>0</v>
      </c>
      <c r="AS2033" s="658">
        <v>0</v>
      </c>
      <c r="AT2033" s="658">
        <v>1</v>
      </c>
      <c r="AU2033" s="658">
        <v>0</v>
      </c>
      <c r="AV2033" s="657">
        <v>0</v>
      </c>
      <c r="AW2033" s="658">
        <v>0</v>
      </c>
      <c r="AX2033" s="658">
        <v>0</v>
      </c>
      <c r="AY2033" s="658">
        <v>0</v>
      </c>
      <c r="AZ2033" s="658">
        <v>0</v>
      </c>
      <c r="BA2033" s="658">
        <v>0</v>
      </c>
      <c r="BB2033" s="658">
        <v>8.22108594</v>
      </c>
      <c r="BC2033" s="658">
        <v>0</v>
      </c>
      <c r="BD2033" s="658">
        <v>0</v>
      </c>
      <c r="BE2033" s="659">
        <v>8.22108594</v>
      </c>
      <c r="BF2033" s="417"/>
      <c r="BG2033" s="416"/>
      <c r="BH2033" s="416"/>
      <c r="BI2033" s="416"/>
      <c r="BJ2033" s="416"/>
      <c r="BK2033" s="416"/>
    </row>
    <row r="2034" spans="1:63" s="432" customFormat="1" ht="12.75">
      <c r="A2034" s="411"/>
      <c r="B2034" s="347" t="s">
        <v>372</v>
      </c>
      <c r="C2034" s="657">
        <v>0</v>
      </c>
      <c r="D2034" s="658">
        <v>0</v>
      </c>
      <c r="E2034" s="658">
        <v>0</v>
      </c>
      <c r="F2034" s="658">
        <v>0</v>
      </c>
      <c r="G2034" s="658">
        <v>0</v>
      </c>
      <c r="H2034" s="658">
        <v>0</v>
      </c>
      <c r="I2034" s="658">
        <v>0</v>
      </c>
      <c r="J2034" s="658">
        <v>0</v>
      </c>
      <c r="K2034" s="658">
        <v>0</v>
      </c>
      <c r="L2034" s="658">
        <v>0</v>
      </c>
      <c r="M2034" s="658">
        <v>0</v>
      </c>
      <c r="N2034" s="659">
        <v>0</v>
      </c>
      <c r="O2034" s="657">
        <v>0</v>
      </c>
      <c r="P2034" s="658">
        <v>0</v>
      </c>
      <c r="Q2034" s="658">
        <v>0</v>
      </c>
      <c r="R2034" s="658">
        <v>0</v>
      </c>
      <c r="S2034" s="658">
        <v>0</v>
      </c>
      <c r="T2034" s="658">
        <v>0</v>
      </c>
      <c r="U2034" s="658">
        <v>0</v>
      </c>
      <c r="V2034" s="658">
        <v>0</v>
      </c>
      <c r="W2034" s="658">
        <v>0</v>
      </c>
      <c r="X2034" s="658">
        <v>0</v>
      </c>
      <c r="Y2034" s="658">
        <v>0</v>
      </c>
      <c r="Z2034" s="659">
        <v>0</v>
      </c>
      <c r="AA2034" s="660">
        <v>0</v>
      </c>
      <c r="AB2034" s="677">
        <v>0</v>
      </c>
      <c r="AC2034" s="677">
        <v>0</v>
      </c>
      <c r="AD2034" s="658">
        <v>0</v>
      </c>
      <c r="AE2034" s="658">
        <v>0</v>
      </c>
      <c r="AF2034" s="658">
        <v>0</v>
      </c>
      <c r="AG2034" s="658">
        <v>0</v>
      </c>
      <c r="AH2034" s="658">
        <v>0</v>
      </c>
      <c r="AI2034" s="658">
        <v>0</v>
      </c>
      <c r="AJ2034" s="658">
        <v>0</v>
      </c>
      <c r="AK2034" s="658">
        <v>0</v>
      </c>
      <c r="AL2034" s="658">
        <v>0</v>
      </c>
      <c r="AM2034" s="658">
        <v>0</v>
      </c>
      <c r="AN2034" s="658">
        <v>0</v>
      </c>
      <c r="AO2034" s="658">
        <v>0</v>
      </c>
      <c r="AP2034" s="658">
        <v>0</v>
      </c>
      <c r="AQ2034" s="658">
        <v>0</v>
      </c>
      <c r="AR2034" s="658">
        <v>0</v>
      </c>
      <c r="AS2034" s="658">
        <v>0</v>
      </c>
      <c r="AT2034" s="658">
        <v>0</v>
      </c>
      <c r="AU2034" s="658">
        <v>0</v>
      </c>
      <c r="AV2034" s="657">
        <v>0</v>
      </c>
      <c r="AW2034" s="658">
        <v>0</v>
      </c>
      <c r="AX2034" s="658">
        <v>0</v>
      </c>
      <c r="AY2034" s="658">
        <v>0</v>
      </c>
      <c r="AZ2034" s="658">
        <v>0</v>
      </c>
      <c r="BA2034" s="658">
        <v>0</v>
      </c>
      <c r="BB2034" s="658">
        <v>0</v>
      </c>
      <c r="BC2034" s="658">
        <v>0</v>
      </c>
      <c r="BD2034" s="658">
        <v>0</v>
      </c>
      <c r="BE2034" s="659">
        <v>0</v>
      </c>
      <c r="BF2034" s="417"/>
      <c r="BG2034" s="416"/>
      <c r="BH2034" s="416"/>
      <c r="BI2034" s="416"/>
      <c r="BJ2034" s="416"/>
      <c r="BK2034" s="416"/>
    </row>
    <row r="2035" spans="1:63" s="432" customFormat="1" ht="12.75">
      <c r="A2035" s="411"/>
      <c r="B2035" s="347" t="s">
        <v>373</v>
      </c>
      <c r="C2035" s="657">
        <v>0</v>
      </c>
      <c r="D2035" s="658">
        <v>0</v>
      </c>
      <c r="E2035" s="658">
        <v>0</v>
      </c>
      <c r="F2035" s="658">
        <v>0</v>
      </c>
      <c r="G2035" s="658">
        <v>0</v>
      </c>
      <c r="H2035" s="658">
        <v>12</v>
      </c>
      <c r="I2035" s="658">
        <v>0</v>
      </c>
      <c r="J2035" s="658">
        <v>0</v>
      </c>
      <c r="K2035" s="658">
        <v>0</v>
      </c>
      <c r="L2035" s="658">
        <v>0</v>
      </c>
      <c r="M2035" s="658">
        <v>0</v>
      </c>
      <c r="N2035" s="659">
        <v>12</v>
      </c>
      <c r="O2035" s="657">
        <v>0</v>
      </c>
      <c r="P2035" s="658">
        <v>0</v>
      </c>
      <c r="Q2035" s="658">
        <v>0</v>
      </c>
      <c r="R2035" s="658">
        <v>0</v>
      </c>
      <c r="S2035" s="658">
        <v>0</v>
      </c>
      <c r="T2035" s="658">
        <v>0</v>
      </c>
      <c r="U2035" s="658">
        <v>0</v>
      </c>
      <c r="V2035" s="658">
        <v>0</v>
      </c>
      <c r="W2035" s="658">
        <v>0</v>
      </c>
      <c r="X2035" s="658">
        <v>0</v>
      </c>
      <c r="Y2035" s="658">
        <v>0</v>
      </c>
      <c r="Z2035" s="659">
        <v>0</v>
      </c>
      <c r="AA2035" s="660">
        <v>85.117897110000001</v>
      </c>
      <c r="AB2035" s="677">
        <v>0</v>
      </c>
      <c r="AC2035" s="677">
        <v>0</v>
      </c>
      <c r="AD2035" s="658">
        <v>0</v>
      </c>
      <c r="AE2035" s="658">
        <v>0</v>
      </c>
      <c r="AF2035" s="658">
        <v>0</v>
      </c>
      <c r="AG2035" s="658">
        <v>0</v>
      </c>
      <c r="AH2035" s="658">
        <v>0</v>
      </c>
      <c r="AI2035" s="658">
        <v>0</v>
      </c>
      <c r="AJ2035" s="658">
        <v>0</v>
      </c>
      <c r="AK2035" s="658">
        <v>0</v>
      </c>
      <c r="AL2035" s="658">
        <v>0</v>
      </c>
      <c r="AM2035" s="658">
        <v>0</v>
      </c>
      <c r="AN2035" s="658">
        <v>0</v>
      </c>
      <c r="AO2035" s="658">
        <v>12</v>
      </c>
      <c r="AP2035" s="658">
        <v>0</v>
      </c>
      <c r="AQ2035" s="658">
        <v>0</v>
      </c>
      <c r="AR2035" s="658">
        <v>0</v>
      </c>
      <c r="AS2035" s="658">
        <v>0</v>
      </c>
      <c r="AT2035" s="658">
        <v>0</v>
      </c>
      <c r="AU2035" s="658">
        <v>12</v>
      </c>
      <c r="AV2035" s="657">
        <v>0</v>
      </c>
      <c r="AW2035" s="658">
        <v>0</v>
      </c>
      <c r="AX2035" s="658">
        <v>0</v>
      </c>
      <c r="AY2035" s="658">
        <v>0</v>
      </c>
      <c r="AZ2035" s="658">
        <v>0</v>
      </c>
      <c r="BA2035" s="658">
        <v>0</v>
      </c>
      <c r="BB2035" s="658">
        <v>85.117897110000001</v>
      </c>
      <c r="BC2035" s="658">
        <v>0</v>
      </c>
      <c r="BD2035" s="658">
        <v>0</v>
      </c>
      <c r="BE2035" s="659">
        <v>85.117897110000001</v>
      </c>
      <c r="BF2035" s="417"/>
      <c r="BG2035" s="416"/>
      <c r="BH2035" s="416"/>
      <c r="BI2035" s="416"/>
      <c r="BJ2035" s="416"/>
      <c r="BK2035" s="416"/>
    </row>
    <row r="2036" spans="1:63" s="432" customFormat="1" ht="12.75">
      <c r="A2036" s="411"/>
      <c r="B2036" s="347" t="s">
        <v>374</v>
      </c>
      <c r="C2036" s="657">
        <v>0</v>
      </c>
      <c r="D2036" s="658">
        <v>0</v>
      </c>
      <c r="E2036" s="658">
        <v>0</v>
      </c>
      <c r="F2036" s="658">
        <v>0</v>
      </c>
      <c r="G2036" s="658">
        <v>0</v>
      </c>
      <c r="H2036" s="658">
        <v>0</v>
      </c>
      <c r="I2036" s="658">
        <v>0</v>
      </c>
      <c r="J2036" s="658">
        <v>0</v>
      </c>
      <c r="K2036" s="658">
        <v>0</v>
      </c>
      <c r="L2036" s="658">
        <v>0</v>
      </c>
      <c r="M2036" s="658">
        <v>0</v>
      </c>
      <c r="N2036" s="659">
        <v>0</v>
      </c>
      <c r="O2036" s="657">
        <v>0</v>
      </c>
      <c r="P2036" s="658">
        <v>0</v>
      </c>
      <c r="Q2036" s="658">
        <v>0</v>
      </c>
      <c r="R2036" s="658">
        <v>0</v>
      </c>
      <c r="S2036" s="658">
        <v>0</v>
      </c>
      <c r="T2036" s="658">
        <v>0</v>
      </c>
      <c r="U2036" s="658">
        <v>0</v>
      </c>
      <c r="V2036" s="658">
        <v>0</v>
      </c>
      <c r="W2036" s="658">
        <v>0</v>
      </c>
      <c r="X2036" s="658">
        <v>0</v>
      </c>
      <c r="Y2036" s="658">
        <v>0</v>
      </c>
      <c r="Z2036" s="659">
        <v>0</v>
      </c>
      <c r="AA2036" s="660">
        <v>0</v>
      </c>
      <c r="AB2036" s="677">
        <v>0</v>
      </c>
      <c r="AC2036" s="677">
        <v>0</v>
      </c>
      <c r="AD2036" s="658">
        <v>0</v>
      </c>
      <c r="AE2036" s="658">
        <v>0</v>
      </c>
      <c r="AF2036" s="658">
        <v>0</v>
      </c>
      <c r="AG2036" s="658">
        <v>0</v>
      </c>
      <c r="AH2036" s="658">
        <v>0</v>
      </c>
      <c r="AI2036" s="658">
        <v>0</v>
      </c>
      <c r="AJ2036" s="658">
        <v>0</v>
      </c>
      <c r="AK2036" s="658">
        <v>0</v>
      </c>
      <c r="AL2036" s="658">
        <v>0</v>
      </c>
      <c r="AM2036" s="658">
        <v>0</v>
      </c>
      <c r="AN2036" s="658">
        <v>0</v>
      </c>
      <c r="AO2036" s="658">
        <v>0</v>
      </c>
      <c r="AP2036" s="658">
        <v>0</v>
      </c>
      <c r="AQ2036" s="658">
        <v>0</v>
      </c>
      <c r="AR2036" s="658">
        <v>0</v>
      </c>
      <c r="AS2036" s="658">
        <v>0</v>
      </c>
      <c r="AT2036" s="658">
        <v>0</v>
      </c>
      <c r="AU2036" s="658">
        <v>0</v>
      </c>
      <c r="AV2036" s="657">
        <v>0</v>
      </c>
      <c r="AW2036" s="658">
        <v>0</v>
      </c>
      <c r="AX2036" s="658">
        <v>0</v>
      </c>
      <c r="AY2036" s="658">
        <v>0</v>
      </c>
      <c r="AZ2036" s="658">
        <v>0</v>
      </c>
      <c r="BA2036" s="658">
        <v>0</v>
      </c>
      <c r="BB2036" s="658">
        <v>0</v>
      </c>
      <c r="BC2036" s="658">
        <v>0</v>
      </c>
      <c r="BD2036" s="658">
        <v>0</v>
      </c>
      <c r="BE2036" s="659">
        <v>0</v>
      </c>
      <c r="BF2036" s="417"/>
      <c r="BG2036" s="416"/>
      <c r="BH2036" s="416"/>
      <c r="BI2036" s="416"/>
      <c r="BJ2036" s="416"/>
      <c r="BK2036" s="416"/>
    </row>
    <row r="2037" spans="1:63" s="432" customFormat="1" ht="12.75">
      <c r="A2037" s="411"/>
      <c r="B2037" s="347" t="s">
        <v>375</v>
      </c>
      <c r="C2037" s="657">
        <v>0</v>
      </c>
      <c r="D2037" s="658">
        <v>0</v>
      </c>
      <c r="E2037" s="658">
        <v>0</v>
      </c>
      <c r="F2037" s="658">
        <v>0</v>
      </c>
      <c r="G2037" s="658">
        <v>0</v>
      </c>
      <c r="H2037" s="658">
        <v>0</v>
      </c>
      <c r="I2037" s="658">
        <v>0</v>
      </c>
      <c r="J2037" s="658">
        <v>0</v>
      </c>
      <c r="K2037" s="658">
        <v>0</v>
      </c>
      <c r="L2037" s="658">
        <v>0</v>
      </c>
      <c r="M2037" s="658">
        <v>0</v>
      </c>
      <c r="N2037" s="659">
        <v>0</v>
      </c>
      <c r="O2037" s="657">
        <v>0</v>
      </c>
      <c r="P2037" s="658">
        <v>0</v>
      </c>
      <c r="Q2037" s="658">
        <v>0</v>
      </c>
      <c r="R2037" s="658">
        <v>0</v>
      </c>
      <c r="S2037" s="658">
        <v>0</v>
      </c>
      <c r="T2037" s="658">
        <v>0</v>
      </c>
      <c r="U2037" s="658">
        <v>0</v>
      </c>
      <c r="V2037" s="658">
        <v>0</v>
      </c>
      <c r="W2037" s="658">
        <v>0</v>
      </c>
      <c r="X2037" s="658">
        <v>0</v>
      </c>
      <c r="Y2037" s="658">
        <v>0</v>
      </c>
      <c r="Z2037" s="659">
        <v>0</v>
      </c>
      <c r="AA2037" s="660">
        <v>0</v>
      </c>
      <c r="AB2037" s="677">
        <v>0</v>
      </c>
      <c r="AC2037" s="677">
        <v>0</v>
      </c>
      <c r="AD2037" s="658">
        <v>0</v>
      </c>
      <c r="AE2037" s="658">
        <v>0</v>
      </c>
      <c r="AF2037" s="658">
        <v>0</v>
      </c>
      <c r="AG2037" s="658">
        <v>0</v>
      </c>
      <c r="AH2037" s="658">
        <v>0</v>
      </c>
      <c r="AI2037" s="658">
        <v>0</v>
      </c>
      <c r="AJ2037" s="658">
        <v>0</v>
      </c>
      <c r="AK2037" s="658">
        <v>0</v>
      </c>
      <c r="AL2037" s="658">
        <v>0</v>
      </c>
      <c r="AM2037" s="658">
        <v>0</v>
      </c>
      <c r="AN2037" s="658">
        <v>0</v>
      </c>
      <c r="AO2037" s="658">
        <v>0</v>
      </c>
      <c r="AP2037" s="658">
        <v>0</v>
      </c>
      <c r="AQ2037" s="658">
        <v>0</v>
      </c>
      <c r="AR2037" s="658">
        <v>0</v>
      </c>
      <c r="AS2037" s="658">
        <v>0</v>
      </c>
      <c r="AT2037" s="658">
        <v>0</v>
      </c>
      <c r="AU2037" s="658">
        <v>0</v>
      </c>
      <c r="AV2037" s="657">
        <v>0</v>
      </c>
      <c r="AW2037" s="658">
        <v>0</v>
      </c>
      <c r="AX2037" s="658">
        <v>0</v>
      </c>
      <c r="AY2037" s="658">
        <v>0</v>
      </c>
      <c r="AZ2037" s="658">
        <v>0</v>
      </c>
      <c r="BA2037" s="658">
        <v>0</v>
      </c>
      <c r="BB2037" s="658">
        <v>0</v>
      </c>
      <c r="BC2037" s="658">
        <v>0</v>
      </c>
      <c r="BD2037" s="658">
        <v>0</v>
      </c>
      <c r="BE2037" s="659">
        <v>0</v>
      </c>
      <c r="BF2037" s="417"/>
      <c r="BG2037" s="416"/>
      <c r="BH2037" s="416"/>
      <c r="BI2037" s="416"/>
      <c r="BJ2037" s="416"/>
      <c r="BK2037" s="416"/>
    </row>
    <row r="2038" spans="1:63" s="432" customFormat="1" ht="12.75">
      <c r="A2038" s="411"/>
      <c r="B2038" s="347" t="s">
        <v>376</v>
      </c>
      <c r="C2038" s="657">
        <v>0</v>
      </c>
      <c r="D2038" s="658">
        <v>0</v>
      </c>
      <c r="E2038" s="658">
        <v>0</v>
      </c>
      <c r="F2038" s="658">
        <v>0</v>
      </c>
      <c r="G2038" s="658">
        <v>0</v>
      </c>
      <c r="H2038" s="658">
        <v>12</v>
      </c>
      <c r="I2038" s="658">
        <v>0</v>
      </c>
      <c r="J2038" s="658">
        <v>0</v>
      </c>
      <c r="K2038" s="658">
        <v>0</v>
      </c>
      <c r="L2038" s="658">
        <v>0</v>
      </c>
      <c r="M2038" s="658">
        <v>0</v>
      </c>
      <c r="N2038" s="659">
        <v>12</v>
      </c>
      <c r="O2038" s="657">
        <v>0</v>
      </c>
      <c r="P2038" s="658">
        <v>0</v>
      </c>
      <c r="Q2038" s="658">
        <v>0</v>
      </c>
      <c r="R2038" s="658">
        <v>0</v>
      </c>
      <c r="S2038" s="658">
        <v>0</v>
      </c>
      <c r="T2038" s="658">
        <v>0</v>
      </c>
      <c r="U2038" s="658">
        <v>0</v>
      </c>
      <c r="V2038" s="658">
        <v>0</v>
      </c>
      <c r="W2038" s="658">
        <v>0</v>
      </c>
      <c r="X2038" s="658">
        <v>0</v>
      </c>
      <c r="Y2038" s="658">
        <v>0</v>
      </c>
      <c r="Z2038" s="659">
        <v>0</v>
      </c>
      <c r="AA2038" s="660">
        <v>85.117897110000001</v>
      </c>
      <c r="AB2038" s="677">
        <v>0</v>
      </c>
      <c r="AC2038" s="677">
        <v>0</v>
      </c>
      <c r="AD2038" s="658">
        <v>0</v>
      </c>
      <c r="AE2038" s="658">
        <v>0</v>
      </c>
      <c r="AF2038" s="658">
        <v>0</v>
      </c>
      <c r="AG2038" s="658">
        <v>0</v>
      </c>
      <c r="AH2038" s="658">
        <v>0</v>
      </c>
      <c r="AI2038" s="658">
        <v>0</v>
      </c>
      <c r="AJ2038" s="658">
        <v>0</v>
      </c>
      <c r="AK2038" s="658">
        <v>0</v>
      </c>
      <c r="AL2038" s="658">
        <v>0</v>
      </c>
      <c r="AM2038" s="658">
        <v>0</v>
      </c>
      <c r="AN2038" s="658">
        <v>0</v>
      </c>
      <c r="AO2038" s="658">
        <v>12</v>
      </c>
      <c r="AP2038" s="658">
        <v>0</v>
      </c>
      <c r="AQ2038" s="658">
        <v>0</v>
      </c>
      <c r="AR2038" s="658">
        <v>0</v>
      </c>
      <c r="AS2038" s="658">
        <v>0</v>
      </c>
      <c r="AT2038" s="658">
        <v>0</v>
      </c>
      <c r="AU2038" s="658">
        <v>12</v>
      </c>
      <c r="AV2038" s="657">
        <v>0</v>
      </c>
      <c r="AW2038" s="658">
        <v>0</v>
      </c>
      <c r="AX2038" s="658">
        <v>0</v>
      </c>
      <c r="AY2038" s="658">
        <v>0</v>
      </c>
      <c r="AZ2038" s="658">
        <v>0</v>
      </c>
      <c r="BA2038" s="658">
        <v>0</v>
      </c>
      <c r="BB2038" s="658">
        <v>85.117897110000001</v>
      </c>
      <c r="BC2038" s="658">
        <v>0</v>
      </c>
      <c r="BD2038" s="658">
        <v>0</v>
      </c>
      <c r="BE2038" s="659">
        <v>85.117897110000001</v>
      </c>
      <c r="BF2038" s="417"/>
      <c r="BG2038" s="416"/>
      <c r="BH2038" s="416"/>
      <c r="BI2038" s="416"/>
      <c r="BJ2038" s="416"/>
      <c r="BK2038" s="416"/>
    </row>
    <row r="2039" spans="1:63" s="432" customFormat="1" ht="12.75">
      <c r="A2039" s="411"/>
      <c r="B2039" s="347" t="s">
        <v>377</v>
      </c>
      <c r="C2039" s="657">
        <v>0</v>
      </c>
      <c r="D2039" s="658">
        <v>0</v>
      </c>
      <c r="E2039" s="658">
        <v>0</v>
      </c>
      <c r="F2039" s="658">
        <v>0</v>
      </c>
      <c r="G2039" s="658">
        <v>0</v>
      </c>
      <c r="H2039" s="658">
        <v>0</v>
      </c>
      <c r="I2039" s="658">
        <v>0</v>
      </c>
      <c r="J2039" s="658">
        <v>0</v>
      </c>
      <c r="K2039" s="658">
        <v>0</v>
      </c>
      <c r="L2039" s="658">
        <v>0</v>
      </c>
      <c r="M2039" s="658">
        <v>0</v>
      </c>
      <c r="N2039" s="659">
        <v>0</v>
      </c>
      <c r="O2039" s="657">
        <v>0</v>
      </c>
      <c r="P2039" s="658">
        <v>0</v>
      </c>
      <c r="Q2039" s="658">
        <v>0</v>
      </c>
      <c r="R2039" s="658">
        <v>0</v>
      </c>
      <c r="S2039" s="658">
        <v>0</v>
      </c>
      <c r="T2039" s="658">
        <v>0</v>
      </c>
      <c r="U2039" s="658">
        <v>0</v>
      </c>
      <c r="V2039" s="658">
        <v>0</v>
      </c>
      <c r="W2039" s="658">
        <v>0</v>
      </c>
      <c r="X2039" s="658">
        <v>0</v>
      </c>
      <c r="Y2039" s="658">
        <v>0</v>
      </c>
      <c r="Z2039" s="659">
        <v>0</v>
      </c>
      <c r="AA2039" s="660">
        <v>0</v>
      </c>
      <c r="AB2039" s="677">
        <v>0</v>
      </c>
      <c r="AC2039" s="677">
        <v>0</v>
      </c>
      <c r="AD2039" s="658">
        <v>0</v>
      </c>
      <c r="AE2039" s="658">
        <v>0</v>
      </c>
      <c r="AF2039" s="658">
        <v>0</v>
      </c>
      <c r="AG2039" s="658">
        <v>0</v>
      </c>
      <c r="AH2039" s="658">
        <v>0</v>
      </c>
      <c r="AI2039" s="658">
        <v>0</v>
      </c>
      <c r="AJ2039" s="658">
        <v>0</v>
      </c>
      <c r="AK2039" s="658">
        <v>0</v>
      </c>
      <c r="AL2039" s="658">
        <v>0</v>
      </c>
      <c r="AM2039" s="658">
        <v>0</v>
      </c>
      <c r="AN2039" s="658">
        <v>0</v>
      </c>
      <c r="AO2039" s="658">
        <v>0</v>
      </c>
      <c r="AP2039" s="658">
        <v>0</v>
      </c>
      <c r="AQ2039" s="658">
        <v>0</v>
      </c>
      <c r="AR2039" s="658">
        <v>0</v>
      </c>
      <c r="AS2039" s="658">
        <v>0</v>
      </c>
      <c r="AT2039" s="658">
        <v>0</v>
      </c>
      <c r="AU2039" s="658">
        <v>0</v>
      </c>
      <c r="AV2039" s="657">
        <v>0</v>
      </c>
      <c r="AW2039" s="658">
        <v>0</v>
      </c>
      <c r="AX2039" s="658">
        <v>0</v>
      </c>
      <c r="AY2039" s="658">
        <v>0</v>
      </c>
      <c r="AZ2039" s="658">
        <v>0</v>
      </c>
      <c r="BA2039" s="658">
        <v>0</v>
      </c>
      <c r="BB2039" s="658">
        <v>0</v>
      </c>
      <c r="BC2039" s="658">
        <v>0</v>
      </c>
      <c r="BD2039" s="658">
        <v>0</v>
      </c>
      <c r="BE2039" s="659">
        <v>0</v>
      </c>
      <c r="BF2039" s="417"/>
      <c r="BG2039" s="416"/>
      <c r="BH2039" s="416"/>
      <c r="BI2039" s="416"/>
      <c r="BJ2039" s="416"/>
      <c r="BK2039" s="416"/>
    </row>
    <row r="2040" spans="1:63" s="432" customFormat="1" ht="12.75">
      <c r="A2040" s="411"/>
      <c r="B2040" s="347" t="s">
        <v>67</v>
      </c>
      <c r="C2040" s="657">
        <v>0</v>
      </c>
      <c r="D2040" s="658">
        <v>0</v>
      </c>
      <c r="E2040" s="658">
        <v>0</v>
      </c>
      <c r="F2040" s="658">
        <v>0</v>
      </c>
      <c r="G2040" s="658">
        <v>0</v>
      </c>
      <c r="H2040" s="658">
        <v>0</v>
      </c>
      <c r="I2040" s="658">
        <v>0</v>
      </c>
      <c r="J2040" s="658">
        <v>0</v>
      </c>
      <c r="K2040" s="658">
        <v>0</v>
      </c>
      <c r="L2040" s="658">
        <v>0</v>
      </c>
      <c r="M2040" s="658">
        <v>0</v>
      </c>
      <c r="N2040" s="659">
        <v>0</v>
      </c>
      <c r="O2040" s="657">
        <v>0</v>
      </c>
      <c r="P2040" s="658">
        <v>0</v>
      </c>
      <c r="Q2040" s="658">
        <v>0</v>
      </c>
      <c r="R2040" s="658">
        <v>0</v>
      </c>
      <c r="S2040" s="658">
        <v>0</v>
      </c>
      <c r="T2040" s="658">
        <v>0</v>
      </c>
      <c r="U2040" s="658">
        <v>0</v>
      </c>
      <c r="V2040" s="658">
        <v>0</v>
      </c>
      <c r="W2040" s="658">
        <v>0</v>
      </c>
      <c r="X2040" s="658">
        <v>0</v>
      </c>
      <c r="Y2040" s="658">
        <v>0</v>
      </c>
      <c r="Z2040" s="659">
        <v>0</v>
      </c>
      <c r="AA2040" s="660">
        <v>0</v>
      </c>
      <c r="AB2040" s="677">
        <v>0</v>
      </c>
      <c r="AC2040" s="677">
        <v>0</v>
      </c>
      <c r="AD2040" s="658">
        <v>0</v>
      </c>
      <c r="AE2040" s="658">
        <v>0</v>
      </c>
      <c r="AF2040" s="658">
        <v>0</v>
      </c>
      <c r="AG2040" s="658">
        <v>0</v>
      </c>
      <c r="AH2040" s="658">
        <v>0</v>
      </c>
      <c r="AI2040" s="658">
        <v>0</v>
      </c>
      <c r="AJ2040" s="658">
        <v>0</v>
      </c>
      <c r="AK2040" s="658">
        <v>0</v>
      </c>
      <c r="AL2040" s="658">
        <v>0</v>
      </c>
      <c r="AM2040" s="658">
        <v>0</v>
      </c>
      <c r="AN2040" s="658">
        <v>0</v>
      </c>
      <c r="AO2040" s="658">
        <v>0</v>
      </c>
      <c r="AP2040" s="658">
        <v>0</v>
      </c>
      <c r="AQ2040" s="658">
        <v>0</v>
      </c>
      <c r="AR2040" s="658">
        <v>0</v>
      </c>
      <c r="AS2040" s="658">
        <v>0</v>
      </c>
      <c r="AT2040" s="658">
        <v>0</v>
      </c>
      <c r="AU2040" s="658">
        <v>0</v>
      </c>
      <c r="AV2040" s="657">
        <v>0</v>
      </c>
      <c r="AW2040" s="658">
        <v>0</v>
      </c>
      <c r="AX2040" s="658">
        <v>0</v>
      </c>
      <c r="AY2040" s="658">
        <v>0</v>
      </c>
      <c r="AZ2040" s="658">
        <v>0</v>
      </c>
      <c r="BA2040" s="658">
        <v>0</v>
      </c>
      <c r="BB2040" s="658">
        <v>0</v>
      </c>
      <c r="BC2040" s="658">
        <v>0</v>
      </c>
      <c r="BD2040" s="658">
        <v>0</v>
      </c>
      <c r="BE2040" s="659">
        <v>0</v>
      </c>
      <c r="BF2040" s="417"/>
      <c r="BG2040" s="416"/>
      <c r="BH2040" s="416"/>
      <c r="BI2040" s="416"/>
      <c r="BJ2040" s="416"/>
      <c r="BK2040" s="416"/>
    </row>
    <row r="2041" spans="1:63" s="427" customFormat="1" ht="12.75">
      <c r="A2041" s="662"/>
      <c r="B2041" s="663" t="s">
        <v>235</v>
      </c>
      <c r="C2041" s="664"/>
      <c r="D2041" s="665"/>
      <c r="E2041" s="665"/>
      <c r="F2041" s="665"/>
      <c r="G2041" s="665"/>
      <c r="H2041" s="665"/>
      <c r="I2041" s="665"/>
      <c r="J2041" s="665"/>
      <c r="K2041" s="665"/>
      <c r="L2041" s="665"/>
      <c r="M2041" s="665"/>
      <c r="N2041" s="666"/>
      <c r="O2041" s="664"/>
      <c r="P2041" s="665"/>
      <c r="Q2041" s="665"/>
      <c r="R2041" s="665"/>
      <c r="S2041" s="665"/>
      <c r="T2041" s="665"/>
      <c r="U2041" s="665"/>
      <c r="V2041" s="665"/>
      <c r="W2041" s="665"/>
      <c r="X2041" s="665"/>
      <c r="Y2041" s="665"/>
      <c r="Z2041" s="666"/>
      <c r="AA2041" s="667"/>
      <c r="AB2041" s="665">
        <v>0</v>
      </c>
      <c r="AC2041" s="665">
        <v>0</v>
      </c>
      <c r="AD2041" s="665">
        <v>0</v>
      </c>
      <c r="AE2041" s="665">
        <v>0</v>
      </c>
      <c r="AF2041" s="665"/>
      <c r="AG2041" s="665"/>
      <c r="AH2041" s="665"/>
      <c r="AI2041" s="665"/>
      <c r="AJ2041" s="665"/>
      <c r="AK2041" s="665"/>
      <c r="AL2041" s="665"/>
      <c r="AM2041" s="665"/>
      <c r="AN2041" s="665">
        <v>0</v>
      </c>
      <c r="AO2041" s="665">
        <v>0</v>
      </c>
      <c r="AP2041" s="665">
        <v>0</v>
      </c>
      <c r="AQ2041" s="665">
        <v>0</v>
      </c>
      <c r="AR2041" s="665">
        <v>0</v>
      </c>
      <c r="AS2041" s="665">
        <v>0</v>
      </c>
      <c r="AT2041" s="665">
        <v>0</v>
      </c>
      <c r="AU2041" s="665">
        <v>0</v>
      </c>
      <c r="AV2041" s="664"/>
      <c r="AW2041" s="665"/>
      <c r="AX2041" s="665"/>
      <c r="AY2041" s="665"/>
      <c r="AZ2041" s="665"/>
      <c r="BA2041" s="665"/>
      <c r="BB2041" s="665"/>
      <c r="BC2041" s="665"/>
      <c r="BD2041" s="665"/>
      <c r="BE2041" s="666"/>
      <c r="BF2041" s="417"/>
      <c r="BG2041" s="408"/>
      <c r="BH2041" s="408"/>
      <c r="BI2041" s="408"/>
      <c r="BJ2041" s="408"/>
      <c r="BK2041" s="408"/>
    </row>
    <row r="2042" spans="1:63" s="416" customFormat="1" ht="25.5">
      <c r="A2042" s="411">
        <v>85</v>
      </c>
      <c r="B2042" s="413" t="s">
        <v>351</v>
      </c>
      <c r="C2042" s="657">
        <v>0</v>
      </c>
      <c r="D2042" s="658">
        <v>0</v>
      </c>
      <c r="E2042" s="658">
        <v>0</v>
      </c>
      <c r="F2042" s="658">
        <v>0</v>
      </c>
      <c r="G2042" s="658">
        <v>0</v>
      </c>
      <c r="H2042" s="658">
        <v>0</v>
      </c>
      <c r="I2042" s="658">
        <v>1.5</v>
      </c>
      <c r="J2042" s="658">
        <v>5</v>
      </c>
      <c r="K2042" s="658">
        <v>0</v>
      </c>
      <c r="L2042" s="658">
        <v>0</v>
      </c>
      <c r="M2042" s="658">
        <v>1.5</v>
      </c>
      <c r="N2042" s="659">
        <v>5</v>
      </c>
      <c r="O2042" s="689">
        <v>0</v>
      </c>
      <c r="P2042" s="690">
        <v>0</v>
      </c>
      <c r="Q2042" s="690">
        <v>0</v>
      </c>
      <c r="R2042" s="690">
        <v>0</v>
      </c>
      <c r="S2042" s="690">
        <v>0</v>
      </c>
      <c r="T2042" s="690">
        <v>0</v>
      </c>
      <c r="U2042" s="690">
        <v>0</v>
      </c>
      <c r="V2042" s="690">
        <v>0</v>
      </c>
      <c r="W2042" s="690">
        <v>0</v>
      </c>
      <c r="X2042" s="690">
        <v>0</v>
      </c>
      <c r="Y2042" s="690">
        <v>0</v>
      </c>
      <c r="Z2042" s="691">
        <v>0</v>
      </c>
      <c r="AA2042" s="674">
        <v>25.42372881</v>
      </c>
      <c r="AB2042" s="677">
        <v>0</v>
      </c>
      <c r="AC2042" s="677">
        <v>0</v>
      </c>
      <c r="AD2042" s="690">
        <v>0</v>
      </c>
      <c r="AE2042" s="690">
        <v>0</v>
      </c>
      <c r="AF2042" s="690"/>
      <c r="AG2042" s="690"/>
      <c r="AH2042" s="690"/>
      <c r="AI2042" s="690"/>
      <c r="AJ2042" s="690"/>
      <c r="AK2042" s="690"/>
      <c r="AL2042" s="690"/>
      <c r="AM2042" s="690"/>
      <c r="AN2042" s="690">
        <v>0</v>
      </c>
      <c r="AO2042" s="690">
        <v>0</v>
      </c>
      <c r="AP2042" s="690">
        <v>1.5</v>
      </c>
      <c r="AQ2042" s="690">
        <v>5</v>
      </c>
      <c r="AR2042" s="690">
        <v>0</v>
      </c>
      <c r="AS2042" s="690">
        <v>0</v>
      </c>
      <c r="AT2042" s="690">
        <v>1.5</v>
      </c>
      <c r="AU2042" s="690">
        <v>5</v>
      </c>
      <c r="AV2042" s="657">
        <v>0</v>
      </c>
      <c r="AW2042" s="658">
        <v>0</v>
      </c>
      <c r="AX2042" s="658">
        <v>0</v>
      </c>
      <c r="AY2042" s="658">
        <v>0</v>
      </c>
      <c r="AZ2042" s="658">
        <v>0</v>
      </c>
      <c r="BA2042" s="658">
        <v>0</v>
      </c>
      <c r="BB2042" s="658">
        <v>0</v>
      </c>
      <c r="BC2042" s="658">
        <v>25.42372881</v>
      </c>
      <c r="BD2042" s="658">
        <v>0</v>
      </c>
      <c r="BE2042" s="673">
        <v>25.42372881</v>
      </c>
      <c r="BF2042" s="417"/>
    </row>
    <row r="2043" spans="1:63" s="390" customFormat="1" ht="12.75">
      <c r="A2043" s="411"/>
      <c r="B2043" s="360" t="s">
        <v>361</v>
      </c>
      <c r="C2043" s="676">
        <v>0</v>
      </c>
      <c r="D2043" s="677">
        <v>0</v>
      </c>
      <c r="E2043" s="677">
        <v>0</v>
      </c>
      <c r="F2043" s="677">
        <v>0</v>
      </c>
      <c r="G2043" s="677">
        <v>0</v>
      </c>
      <c r="H2043" s="677">
        <v>0</v>
      </c>
      <c r="I2043" s="677">
        <v>1.5</v>
      </c>
      <c r="J2043" s="677">
        <v>5</v>
      </c>
      <c r="K2043" s="677">
        <v>0</v>
      </c>
      <c r="L2043" s="677">
        <v>0</v>
      </c>
      <c r="M2043" s="677">
        <v>1.5</v>
      </c>
      <c r="N2043" s="678">
        <v>5</v>
      </c>
      <c r="O2043" s="657">
        <v>0</v>
      </c>
      <c r="P2043" s="658">
        <v>0</v>
      </c>
      <c r="Q2043" s="658">
        <v>0</v>
      </c>
      <c r="R2043" s="658">
        <v>0</v>
      </c>
      <c r="S2043" s="658">
        <v>0</v>
      </c>
      <c r="T2043" s="658">
        <v>0</v>
      </c>
      <c r="U2043" s="658">
        <v>0</v>
      </c>
      <c r="V2043" s="658">
        <v>0</v>
      </c>
      <c r="W2043" s="658">
        <v>0</v>
      </c>
      <c r="X2043" s="658">
        <v>0</v>
      </c>
      <c r="Y2043" s="658">
        <v>0</v>
      </c>
      <c r="Z2043" s="659">
        <v>0</v>
      </c>
      <c r="AA2043" s="679">
        <v>25.42372881</v>
      </c>
      <c r="AB2043" s="677">
        <v>0</v>
      </c>
      <c r="AC2043" s="677">
        <v>0</v>
      </c>
      <c r="AD2043" s="658">
        <v>0</v>
      </c>
      <c r="AE2043" s="658">
        <v>0</v>
      </c>
      <c r="AF2043" s="658"/>
      <c r="AG2043" s="658"/>
      <c r="AH2043" s="658"/>
      <c r="AI2043" s="658"/>
      <c r="AJ2043" s="658"/>
      <c r="AK2043" s="658"/>
      <c r="AL2043" s="658"/>
      <c r="AM2043" s="658"/>
      <c r="AN2043" s="658">
        <v>0</v>
      </c>
      <c r="AO2043" s="658">
        <v>0</v>
      </c>
      <c r="AP2043" s="658">
        <v>1.5</v>
      </c>
      <c r="AQ2043" s="658">
        <v>5</v>
      </c>
      <c r="AR2043" s="658">
        <v>0</v>
      </c>
      <c r="AS2043" s="658">
        <v>0</v>
      </c>
      <c r="AT2043" s="658">
        <v>1.5</v>
      </c>
      <c r="AU2043" s="658">
        <v>5</v>
      </c>
      <c r="AV2043" s="676">
        <v>0</v>
      </c>
      <c r="AW2043" s="677">
        <v>0</v>
      </c>
      <c r="AX2043" s="677">
        <v>0</v>
      </c>
      <c r="AY2043" s="677">
        <v>0</v>
      </c>
      <c r="AZ2043" s="677">
        <v>0</v>
      </c>
      <c r="BA2043" s="677">
        <v>0</v>
      </c>
      <c r="BB2043" s="677">
        <v>0</v>
      </c>
      <c r="BC2043" s="677">
        <v>25.42372881</v>
      </c>
      <c r="BD2043" s="677">
        <v>0</v>
      </c>
      <c r="BE2043" s="678">
        <v>25.42372881</v>
      </c>
      <c r="BF2043" s="417"/>
      <c r="BG2043" s="408"/>
      <c r="BH2043" s="408"/>
      <c r="BI2043" s="408"/>
      <c r="BJ2043" s="408"/>
      <c r="BK2043" s="408"/>
    </row>
    <row r="2044" spans="1:63" s="390" customFormat="1" ht="12.75">
      <c r="A2044" s="411"/>
      <c r="B2044" s="360" t="s">
        <v>362</v>
      </c>
      <c r="C2044" s="676">
        <v>0</v>
      </c>
      <c r="D2044" s="677">
        <v>0</v>
      </c>
      <c r="E2044" s="677">
        <v>0</v>
      </c>
      <c r="F2044" s="677">
        <v>0</v>
      </c>
      <c r="G2044" s="677">
        <v>0</v>
      </c>
      <c r="H2044" s="677">
        <v>0</v>
      </c>
      <c r="I2044" s="677">
        <v>1.5</v>
      </c>
      <c r="J2044" s="677">
        <v>0</v>
      </c>
      <c r="K2044" s="677">
        <v>0</v>
      </c>
      <c r="L2044" s="677">
        <v>0</v>
      </c>
      <c r="M2044" s="677">
        <v>1.5</v>
      </c>
      <c r="N2044" s="678">
        <v>0</v>
      </c>
      <c r="O2044" s="657">
        <v>0</v>
      </c>
      <c r="P2044" s="658">
        <v>0</v>
      </c>
      <c r="Q2044" s="658">
        <v>0</v>
      </c>
      <c r="R2044" s="658">
        <v>0</v>
      </c>
      <c r="S2044" s="658">
        <v>0</v>
      </c>
      <c r="T2044" s="658">
        <v>0</v>
      </c>
      <c r="U2044" s="658">
        <v>0</v>
      </c>
      <c r="V2044" s="658">
        <v>0</v>
      </c>
      <c r="W2044" s="658">
        <v>0</v>
      </c>
      <c r="X2044" s="658">
        <v>0</v>
      </c>
      <c r="Y2044" s="658">
        <v>0</v>
      </c>
      <c r="Z2044" s="659">
        <v>0</v>
      </c>
      <c r="AA2044" s="679">
        <v>8.1845221800000001</v>
      </c>
      <c r="AB2044" s="677">
        <v>0</v>
      </c>
      <c r="AC2044" s="677">
        <v>0</v>
      </c>
      <c r="AD2044" s="658">
        <v>0</v>
      </c>
      <c r="AE2044" s="658">
        <v>0</v>
      </c>
      <c r="AF2044" s="658"/>
      <c r="AG2044" s="658"/>
      <c r="AH2044" s="658"/>
      <c r="AI2044" s="658"/>
      <c r="AJ2044" s="658"/>
      <c r="AK2044" s="658"/>
      <c r="AL2044" s="658"/>
      <c r="AM2044" s="658"/>
      <c r="AN2044" s="658">
        <v>0</v>
      </c>
      <c r="AO2044" s="658">
        <v>0</v>
      </c>
      <c r="AP2044" s="658">
        <v>1.5</v>
      </c>
      <c r="AQ2044" s="658">
        <v>0</v>
      </c>
      <c r="AR2044" s="658">
        <v>0</v>
      </c>
      <c r="AS2044" s="658">
        <v>0</v>
      </c>
      <c r="AT2044" s="658">
        <v>1.5</v>
      </c>
      <c r="AU2044" s="658">
        <v>0</v>
      </c>
      <c r="AV2044" s="676">
        <v>0</v>
      </c>
      <c r="AW2044" s="677">
        <v>0</v>
      </c>
      <c r="AX2044" s="677">
        <v>0</v>
      </c>
      <c r="AY2044" s="677">
        <v>0</v>
      </c>
      <c r="AZ2044" s="677">
        <v>0</v>
      </c>
      <c r="BA2044" s="677">
        <v>0</v>
      </c>
      <c r="BB2044" s="677">
        <v>0</v>
      </c>
      <c r="BC2044" s="677">
        <v>8.1845221800000001</v>
      </c>
      <c r="BD2044" s="677">
        <v>0</v>
      </c>
      <c r="BE2044" s="678">
        <v>8.1845221800000001</v>
      </c>
      <c r="BF2044" s="417"/>
      <c r="BG2044" s="408"/>
      <c r="BH2044" s="408"/>
      <c r="BI2044" s="408"/>
      <c r="BJ2044" s="408"/>
      <c r="BK2044" s="408"/>
    </row>
    <row r="2045" spans="1:63" s="390" customFormat="1" ht="12.75">
      <c r="A2045" s="411"/>
      <c r="B2045" s="360" t="s">
        <v>363</v>
      </c>
      <c r="C2045" s="676">
        <v>0</v>
      </c>
      <c r="D2045" s="677">
        <v>0</v>
      </c>
      <c r="E2045" s="677">
        <v>0</v>
      </c>
      <c r="F2045" s="677">
        <v>0</v>
      </c>
      <c r="G2045" s="677">
        <v>0</v>
      </c>
      <c r="H2045" s="677">
        <v>0</v>
      </c>
      <c r="I2045" s="677">
        <v>0</v>
      </c>
      <c r="J2045" s="677">
        <v>0</v>
      </c>
      <c r="K2045" s="677">
        <v>0</v>
      </c>
      <c r="L2045" s="677">
        <v>0</v>
      </c>
      <c r="M2045" s="677">
        <v>0</v>
      </c>
      <c r="N2045" s="678">
        <v>0</v>
      </c>
      <c r="O2045" s="657">
        <v>0</v>
      </c>
      <c r="P2045" s="658">
        <v>0</v>
      </c>
      <c r="Q2045" s="658">
        <v>0</v>
      </c>
      <c r="R2045" s="658">
        <v>0</v>
      </c>
      <c r="S2045" s="658">
        <v>0</v>
      </c>
      <c r="T2045" s="658">
        <v>0</v>
      </c>
      <c r="U2045" s="658">
        <v>0</v>
      </c>
      <c r="V2045" s="658">
        <v>0</v>
      </c>
      <c r="W2045" s="658">
        <v>0</v>
      </c>
      <c r="X2045" s="658">
        <v>0</v>
      </c>
      <c r="Y2045" s="658">
        <v>0</v>
      </c>
      <c r="Z2045" s="659">
        <v>0</v>
      </c>
      <c r="AA2045" s="679">
        <v>0</v>
      </c>
      <c r="AB2045" s="677">
        <v>0</v>
      </c>
      <c r="AC2045" s="677">
        <v>0</v>
      </c>
      <c r="AD2045" s="658">
        <v>0</v>
      </c>
      <c r="AE2045" s="658">
        <v>0</v>
      </c>
      <c r="AF2045" s="658"/>
      <c r="AG2045" s="658"/>
      <c r="AH2045" s="658"/>
      <c r="AI2045" s="658"/>
      <c r="AJ2045" s="658"/>
      <c r="AK2045" s="658"/>
      <c r="AL2045" s="658"/>
      <c r="AM2045" s="658"/>
      <c r="AN2045" s="658">
        <v>0</v>
      </c>
      <c r="AO2045" s="658">
        <v>0</v>
      </c>
      <c r="AP2045" s="658">
        <v>0</v>
      </c>
      <c r="AQ2045" s="658">
        <v>0</v>
      </c>
      <c r="AR2045" s="658">
        <v>0</v>
      </c>
      <c r="AS2045" s="658">
        <v>0</v>
      </c>
      <c r="AT2045" s="658">
        <v>0</v>
      </c>
      <c r="AU2045" s="658">
        <v>0</v>
      </c>
      <c r="AV2045" s="676">
        <v>0</v>
      </c>
      <c r="AW2045" s="677">
        <v>0</v>
      </c>
      <c r="AX2045" s="677">
        <v>0</v>
      </c>
      <c r="AY2045" s="677">
        <v>0</v>
      </c>
      <c r="AZ2045" s="677">
        <v>0</v>
      </c>
      <c r="BA2045" s="677">
        <v>0</v>
      </c>
      <c r="BB2045" s="677">
        <v>0</v>
      </c>
      <c r="BC2045" s="677">
        <v>0</v>
      </c>
      <c r="BD2045" s="677">
        <v>0</v>
      </c>
      <c r="BE2045" s="678">
        <v>0</v>
      </c>
      <c r="BF2045" s="417"/>
      <c r="BG2045" s="408"/>
      <c r="BH2045" s="408"/>
      <c r="BI2045" s="408"/>
      <c r="BJ2045" s="408"/>
      <c r="BK2045" s="408"/>
    </row>
    <row r="2046" spans="1:63" s="390" customFormat="1" ht="12.75">
      <c r="A2046" s="411"/>
      <c r="B2046" s="360" t="s">
        <v>364</v>
      </c>
      <c r="C2046" s="676">
        <v>0</v>
      </c>
      <c r="D2046" s="677">
        <v>0</v>
      </c>
      <c r="E2046" s="677">
        <v>0</v>
      </c>
      <c r="F2046" s="677">
        <v>0</v>
      </c>
      <c r="G2046" s="677">
        <v>0</v>
      </c>
      <c r="H2046" s="677">
        <v>0</v>
      </c>
      <c r="I2046" s="677">
        <v>0</v>
      </c>
      <c r="J2046" s="677">
        <v>0</v>
      </c>
      <c r="K2046" s="677">
        <v>0</v>
      </c>
      <c r="L2046" s="677">
        <v>0</v>
      </c>
      <c r="M2046" s="677">
        <v>0</v>
      </c>
      <c r="N2046" s="678">
        <v>0</v>
      </c>
      <c r="O2046" s="657"/>
      <c r="P2046" s="658"/>
      <c r="Q2046" s="658"/>
      <c r="R2046" s="658"/>
      <c r="S2046" s="658"/>
      <c r="T2046" s="658"/>
      <c r="U2046" s="658"/>
      <c r="V2046" s="658"/>
      <c r="W2046" s="658"/>
      <c r="X2046" s="658"/>
      <c r="Y2046" s="658"/>
      <c r="Z2046" s="659"/>
      <c r="AA2046" s="679">
        <v>0</v>
      </c>
      <c r="AB2046" s="677">
        <v>0</v>
      </c>
      <c r="AC2046" s="677">
        <v>0</v>
      </c>
      <c r="AD2046" s="658">
        <v>0</v>
      </c>
      <c r="AE2046" s="658">
        <v>0</v>
      </c>
      <c r="AF2046" s="658"/>
      <c r="AG2046" s="658"/>
      <c r="AH2046" s="658"/>
      <c r="AI2046" s="658"/>
      <c r="AJ2046" s="658"/>
      <c r="AK2046" s="658"/>
      <c r="AL2046" s="658"/>
      <c r="AM2046" s="658"/>
      <c r="AN2046" s="658">
        <v>0</v>
      </c>
      <c r="AO2046" s="658">
        <v>0</v>
      </c>
      <c r="AP2046" s="658">
        <v>0</v>
      </c>
      <c r="AQ2046" s="658">
        <v>0</v>
      </c>
      <c r="AR2046" s="658">
        <v>0</v>
      </c>
      <c r="AS2046" s="658">
        <v>0</v>
      </c>
      <c r="AT2046" s="658">
        <v>0</v>
      </c>
      <c r="AU2046" s="658">
        <v>0</v>
      </c>
      <c r="AV2046" s="676"/>
      <c r="AW2046" s="677"/>
      <c r="AX2046" s="677"/>
      <c r="AY2046" s="677"/>
      <c r="AZ2046" s="677"/>
      <c r="BA2046" s="677"/>
      <c r="BB2046" s="677"/>
      <c r="BC2046" s="677"/>
      <c r="BD2046" s="677"/>
      <c r="BE2046" s="678">
        <v>0</v>
      </c>
      <c r="BF2046" s="417"/>
      <c r="BG2046" s="408"/>
      <c r="BH2046" s="408"/>
      <c r="BI2046" s="408"/>
      <c r="BJ2046" s="408"/>
      <c r="BK2046" s="408"/>
    </row>
    <row r="2047" spans="1:63" s="390" customFormat="1" ht="12.75">
      <c r="A2047" s="411"/>
      <c r="B2047" s="360" t="s">
        <v>365</v>
      </c>
      <c r="C2047" s="676">
        <v>0</v>
      </c>
      <c r="D2047" s="677">
        <v>0</v>
      </c>
      <c r="E2047" s="677">
        <v>0</v>
      </c>
      <c r="F2047" s="677">
        <v>0</v>
      </c>
      <c r="G2047" s="677">
        <v>0</v>
      </c>
      <c r="H2047" s="677">
        <v>0</v>
      </c>
      <c r="I2047" s="677">
        <v>0</v>
      </c>
      <c r="J2047" s="677">
        <v>0</v>
      </c>
      <c r="K2047" s="677">
        <v>0</v>
      </c>
      <c r="L2047" s="677">
        <v>0</v>
      </c>
      <c r="M2047" s="677">
        <v>0</v>
      </c>
      <c r="N2047" s="678">
        <v>0</v>
      </c>
      <c r="O2047" s="657"/>
      <c r="P2047" s="658"/>
      <c r="Q2047" s="658"/>
      <c r="R2047" s="658"/>
      <c r="S2047" s="658"/>
      <c r="T2047" s="658"/>
      <c r="U2047" s="658"/>
      <c r="V2047" s="658"/>
      <c r="W2047" s="658"/>
      <c r="X2047" s="658"/>
      <c r="Y2047" s="658"/>
      <c r="Z2047" s="659"/>
      <c r="AA2047" s="679">
        <v>0</v>
      </c>
      <c r="AB2047" s="677">
        <v>0</v>
      </c>
      <c r="AC2047" s="677">
        <v>0</v>
      </c>
      <c r="AD2047" s="658">
        <v>0</v>
      </c>
      <c r="AE2047" s="658">
        <v>0</v>
      </c>
      <c r="AF2047" s="658"/>
      <c r="AG2047" s="658"/>
      <c r="AH2047" s="658"/>
      <c r="AI2047" s="658"/>
      <c r="AJ2047" s="658"/>
      <c r="AK2047" s="658"/>
      <c r="AL2047" s="658"/>
      <c r="AM2047" s="658"/>
      <c r="AN2047" s="658">
        <v>0</v>
      </c>
      <c r="AO2047" s="658">
        <v>0</v>
      </c>
      <c r="AP2047" s="658">
        <v>0</v>
      </c>
      <c r="AQ2047" s="658">
        <v>0</v>
      </c>
      <c r="AR2047" s="658">
        <v>0</v>
      </c>
      <c r="AS2047" s="658">
        <v>0</v>
      </c>
      <c r="AT2047" s="658">
        <v>0</v>
      </c>
      <c r="AU2047" s="658">
        <v>0</v>
      </c>
      <c r="AV2047" s="676"/>
      <c r="AW2047" s="677"/>
      <c r="AX2047" s="677"/>
      <c r="AY2047" s="677"/>
      <c r="AZ2047" s="677"/>
      <c r="BA2047" s="677"/>
      <c r="BB2047" s="677"/>
      <c r="BC2047" s="677"/>
      <c r="BD2047" s="677"/>
      <c r="BE2047" s="678">
        <v>0</v>
      </c>
      <c r="BF2047" s="417"/>
      <c r="BG2047" s="408"/>
      <c r="BH2047" s="408"/>
      <c r="BI2047" s="408"/>
      <c r="BJ2047" s="408"/>
      <c r="BK2047" s="408"/>
    </row>
    <row r="2048" spans="1:63" s="390" customFormat="1" ht="12.75">
      <c r="A2048" s="411"/>
      <c r="B2048" s="360" t="s">
        <v>366</v>
      </c>
      <c r="C2048" s="676">
        <v>0</v>
      </c>
      <c r="D2048" s="677">
        <v>0</v>
      </c>
      <c r="E2048" s="677">
        <v>0</v>
      </c>
      <c r="F2048" s="677">
        <v>0</v>
      </c>
      <c r="G2048" s="677">
        <v>0</v>
      </c>
      <c r="H2048" s="677">
        <v>0</v>
      </c>
      <c r="I2048" s="677">
        <v>0</v>
      </c>
      <c r="J2048" s="677">
        <v>0</v>
      </c>
      <c r="K2048" s="677">
        <v>0</v>
      </c>
      <c r="L2048" s="677">
        <v>0</v>
      </c>
      <c r="M2048" s="677">
        <v>0</v>
      </c>
      <c r="N2048" s="678">
        <v>0</v>
      </c>
      <c r="O2048" s="657"/>
      <c r="P2048" s="658"/>
      <c r="Q2048" s="658"/>
      <c r="R2048" s="658"/>
      <c r="S2048" s="658"/>
      <c r="T2048" s="658"/>
      <c r="U2048" s="658"/>
      <c r="V2048" s="658"/>
      <c r="W2048" s="658"/>
      <c r="X2048" s="658"/>
      <c r="Y2048" s="658"/>
      <c r="Z2048" s="659"/>
      <c r="AA2048" s="679">
        <v>0</v>
      </c>
      <c r="AB2048" s="677">
        <v>0</v>
      </c>
      <c r="AC2048" s="677">
        <v>0</v>
      </c>
      <c r="AD2048" s="658">
        <v>0</v>
      </c>
      <c r="AE2048" s="658">
        <v>0</v>
      </c>
      <c r="AF2048" s="658"/>
      <c r="AG2048" s="658"/>
      <c r="AH2048" s="658"/>
      <c r="AI2048" s="658"/>
      <c r="AJ2048" s="658"/>
      <c r="AK2048" s="658"/>
      <c r="AL2048" s="658"/>
      <c r="AM2048" s="658"/>
      <c r="AN2048" s="658">
        <v>0</v>
      </c>
      <c r="AO2048" s="658">
        <v>0</v>
      </c>
      <c r="AP2048" s="658">
        <v>0</v>
      </c>
      <c r="AQ2048" s="658">
        <v>0</v>
      </c>
      <c r="AR2048" s="658">
        <v>0</v>
      </c>
      <c r="AS2048" s="658">
        <v>0</v>
      </c>
      <c r="AT2048" s="658">
        <v>0</v>
      </c>
      <c r="AU2048" s="658">
        <v>0</v>
      </c>
      <c r="AV2048" s="676"/>
      <c r="AW2048" s="677"/>
      <c r="AX2048" s="677"/>
      <c r="AY2048" s="677"/>
      <c r="AZ2048" s="677"/>
      <c r="BA2048" s="677"/>
      <c r="BB2048" s="677"/>
      <c r="BC2048" s="677"/>
      <c r="BD2048" s="677"/>
      <c r="BE2048" s="678">
        <v>0</v>
      </c>
      <c r="BF2048" s="417"/>
      <c r="BG2048" s="408"/>
      <c r="BH2048" s="408"/>
      <c r="BI2048" s="408"/>
      <c r="BJ2048" s="408"/>
      <c r="BK2048" s="408"/>
    </row>
    <row r="2049" spans="1:63" s="390" customFormat="1" ht="12.75">
      <c r="A2049" s="411"/>
      <c r="B2049" s="360" t="s">
        <v>367</v>
      </c>
      <c r="C2049" s="676">
        <v>0</v>
      </c>
      <c r="D2049" s="677">
        <v>0</v>
      </c>
      <c r="E2049" s="677">
        <v>0</v>
      </c>
      <c r="F2049" s="677">
        <v>0</v>
      </c>
      <c r="G2049" s="677">
        <v>0</v>
      </c>
      <c r="H2049" s="677">
        <v>0</v>
      </c>
      <c r="I2049" s="677">
        <v>0</v>
      </c>
      <c r="J2049" s="677">
        <v>0</v>
      </c>
      <c r="K2049" s="677">
        <v>0</v>
      </c>
      <c r="L2049" s="677">
        <v>0</v>
      </c>
      <c r="M2049" s="677">
        <v>0</v>
      </c>
      <c r="N2049" s="678">
        <v>0</v>
      </c>
      <c r="O2049" s="657"/>
      <c r="P2049" s="658"/>
      <c r="Q2049" s="658"/>
      <c r="R2049" s="658"/>
      <c r="S2049" s="658"/>
      <c r="T2049" s="658"/>
      <c r="U2049" s="658"/>
      <c r="V2049" s="658"/>
      <c r="W2049" s="658"/>
      <c r="X2049" s="658"/>
      <c r="Y2049" s="658"/>
      <c r="Z2049" s="659"/>
      <c r="AA2049" s="679">
        <v>0</v>
      </c>
      <c r="AB2049" s="677">
        <v>0</v>
      </c>
      <c r="AC2049" s="677">
        <v>0</v>
      </c>
      <c r="AD2049" s="658">
        <v>0</v>
      </c>
      <c r="AE2049" s="658">
        <v>0</v>
      </c>
      <c r="AF2049" s="658"/>
      <c r="AG2049" s="658"/>
      <c r="AH2049" s="658"/>
      <c r="AI2049" s="658"/>
      <c r="AJ2049" s="658"/>
      <c r="AK2049" s="658"/>
      <c r="AL2049" s="658"/>
      <c r="AM2049" s="658"/>
      <c r="AN2049" s="658">
        <v>0</v>
      </c>
      <c r="AO2049" s="658">
        <v>0</v>
      </c>
      <c r="AP2049" s="658">
        <v>0</v>
      </c>
      <c r="AQ2049" s="658">
        <v>0</v>
      </c>
      <c r="AR2049" s="658">
        <v>0</v>
      </c>
      <c r="AS2049" s="658">
        <v>0</v>
      </c>
      <c r="AT2049" s="658">
        <v>0</v>
      </c>
      <c r="AU2049" s="658">
        <v>0</v>
      </c>
      <c r="AV2049" s="676"/>
      <c r="AW2049" s="677"/>
      <c r="AX2049" s="677"/>
      <c r="AY2049" s="677"/>
      <c r="AZ2049" s="677"/>
      <c r="BA2049" s="677"/>
      <c r="BB2049" s="677"/>
      <c r="BC2049" s="677"/>
      <c r="BD2049" s="677"/>
      <c r="BE2049" s="678">
        <v>0</v>
      </c>
      <c r="BF2049" s="417"/>
      <c r="BG2049" s="408"/>
      <c r="BH2049" s="408"/>
      <c r="BI2049" s="408"/>
      <c r="BJ2049" s="408"/>
      <c r="BK2049" s="408"/>
    </row>
    <row r="2050" spans="1:63" s="390" customFormat="1" ht="12.75">
      <c r="A2050" s="411"/>
      <c r="B2050" s="360" t="s">
        <v>368</v>
      </c>
      <c r="C2050" s="676">
        <v>0</v>
      </c>
      <c r="D2050" s="677">
        <v>0</v>
      </c>
      <c r="E2050" s="677">
        <v>0</v>
      </c>
      <c r="F2050" s="677">
        <v>0</v>
      </c>
      <c r="G2050" s="677">
        <v>0</v>
      </c>
      <c r="H2050" s="677">
        <v>0</v>
      </c>
      <c r="I2050" s="677">
        <v>1.5</v>
      </c>
      <c r="J2050" s="677">
        <v>0</v>
      </c>
      <c r="K2050" s="677">
        <v>0</v>
      </c>
      <c r="L2050" s="677">
        <v>0</v>
      </c>
      <c r="M2050" s="677">
        <v>1.5</v>
      </c>
      <c r="N2050" s="678">
        <v>0</v>
      </c>
      <c r="O2050" s="657">
        <v>0</v>
      </c>
      <c r="P2050" s="658">
        <v>0</v>
      </c>
      <c r="Q2050" s="658">
        <v>0</v>
      </c>
      <c r="R2050" s="658">
        <v>0</v>
      </c>
      <c r="S2050" s="658">
        <v>0</v>
      </c>
      <c r="T2050" s="658">
        <v>0</v>
      </c>
      <c r="U2050" s="658">
        <v>0</v>
      </c>
      <c r="V2050" s="658">
        <v>0</v>
      </c>
      <c r="W2050" s="658">
        <v>0</v>
      </c>
      <c r="X2050" s="658">
        <v>0</v>
      </c>
      <c r="Y2050" s="658">
        <v>0</v>
      </c>
      <c r="Z2050" s="659">
        <v>0</v>
      </c>
      <c r="AA2050" s="679">
        <v>8.1845221800000001</v>
      </c>
      <c r="AB2050" s="677">
        <v>0</v>
      </c>
      <c r="AC2050" s="677">
        <v>0</v>
      </c>
      <c r="AD2050" s="658">
        <v>0</v>
      </c>
      <c r="AE2050" s="658">
        <v>0</v>
      </c>
      <c r="AF2050" s="658"/>
      <c r="AG2050" s="658"/>
      <c r="AH2050" s="658"/>
      <c r="AI2050" s="658"/>
      <c r="AJ2050" s="658"/>
      <c r="AK2050" s="658"/>
      <c r="AL2050" s="658"/>
      <c r="AM2050" s="658"/>
      <c r="AN2050" s="658">
        <v>0</v>
      </c>
      <c r="AO2050" s="658">
        <v>0</v>
      </c>
      <c r="AP2050" s="658">
        <v>1.5</v>
      </c>
      <c r="AQ2050" s="658">
        <v>0</v>
      </c>
      <c r="AR2050" s="658">
        <v>0</v>
      </c>
      <c r="AS2050" s="658">
        <v>0</v>
      </c>
      <c r="AT2050" s="658">
        <v>1.5</v>
      </c>
      <c r="AU2050" s="658">
        <v>0</v>
      </c>
      <c r="AV2050" s="676">
        <v>0</v>
      </c>
      <c r="AW2050" s="677">
        <v>0</v>
      </c>
      <c r="AX2050" s="677">
        <v>0</v>
      </c>
      <c r="AY2050" s="677">
        <v>0</v>
      </c>
      <c r="AZ2050" s="677">
        <v>0</v>
      </c>
      <c r="BA2050" s="677">
        <v>0</v>
      </c>
      <c r="BB2050" s="677">
        <v>0</v>
      </c>
      <c r="BC2050" s="677">
        <v>8.1845221800000001</v>
      </c>
      <c r="BD2050" s="677">
        <v>0</v>
      </c>
      <c r="BE2050" s="678">
        <v>8.1845221800000001</v>
      </c>
      <c r="BF2050" s="417"/>
      <c r="BG2050" s="408"/>
      <c r="BH2050" s="408"/>
      <c r="BI2050" s="408"/>
      <c r="BJ2050" s="408"/>
      <c r="BK2050" s="408"/>
    </row>
    <row r="2051" spans="1:63" s="390" customFormat="1" ht="12.75">
      <c r="A2051" s="411"/>
      <c r="B2051" s="360" t="s">
        <v>369</v>
      </c>
      <c r="C2051" s="676">
        <v>0</v>
      </c>
      <c r="D2051" s="677">
        <v>0</v>
      </c>
      <c r="E2051" s="677">
        <v>0</v>
      </c>
      <c r="F2051" s="677">
        <v>0</v>
      </c>
      <c r="G2051" s="677">
        <v>0</v>
      </c>
      <c r="H2051" s="677">
        <v>0</v>
      </c>
      <c r="I2051" s="677">
        <v>0</v>
      </c>
      <c r="J2051" s="677">
        <v>0</v>
      </c>
      <c r="K2051" s="677">
        <v>0</v>
      </c>
      <c r="L2051" s="677">
        <v>0</v>
      </c>
      <c r="M2051" s="677">
        <v>0</v>
      </c>
      <c r="N2051" s="678">
        <v>0</v>
      </c>
      <c r="O2051" s="657"/>
      <c r="P2051" s="658"/>
      <c r="Q2051" s="658"/>
      <c r="R2051" s="658"/>
      <c r="S2051" s="658"/>
      <c r="T2051" s="658"/>
      <c r="U2051" s="658"/>
      <c r="V2051" s="658"/>
      <c r="W2051" s="658"/>
      <c r="X2051" s="658"/>
      <c r="Y2051" s="658"/>
      <c r="Z2051" s="659"/>
      <c r="AA2051" s="679">
        <v>0</v>
      </c>
      <c r="AB2051" s="677">
        <v>0</v>
      </c>
      <c r="AC2051" s="677">
        <v>0</v>
      </c>
      <c r="AD2051" s="658">
        <v>0</v>
      </c>
      <c r="AE2051" s="658">
        <v>0</v>
      </c>
      <c r="AF2051" s="658"/>
      <c r="AG2051" s="658"/>
      <c r="AH2051" s="658"/>
      <c r="AI2051" s="658"/>
      <c r="AJ2051" s="658"/>
      <c r="AK2051" s="658"/>
      <c r="AL2051" s="658"/>
      <c r="AM2051" s="658"/>
      <c r="AN2051" s="658">
        <v>0</v>
      </c>
      <c r="AO2051" s="658">
        <v>0</v>
      </c>
      <c r="AP2051" s="658">
        <v>0</v>
      </c>
      <c r="AQ2051" s="658">
        <v>0</v>
      </c>
      <c r="AR2051" s="658">
        <v>0</v>
      </c>
      <c r="AS2051" s="658">
        <v>0</v>
      </c>
      <c r="AT2051" s="658">
        <v>0</v>
      </c>
      <c r="AU2051" s="658">
        <v>0</v>
      </c>
      <c r="AV2051" s="676"/>
      <c r="AW2051" s="677"/>
      <c r="AX2051" s="677"/>
      <c r="AY2051" s="677"/>
      <c r="AZ2051" s="677"/>
      <c r="BA2051" s="677"/>
      <c r="BB2051" s="677"/>
      <c r="BC2051" s="677"/>
      <c r="BD2051" s="677"/>
      <c r="BE2051" s="678">
        <v>0</v>
      </c>
      <c r="BF2051" s="417"/>
      <c r="BG2051" s="408"/>
      <c r="BH2051" s="408"/>
      <c r="BI2051" s="408"/>
      <c r="BJ2051" s="408"/>
      <c r="BK2051" s="408"/>
    </row>
    <row r="2052" spans="1:63" s="390" customFormat="1" ht="12.75">
      <c r="A2052" s="411"/>
      <c r="B2052" s="360" t="s">
        <v>370</v>
      </c>
      <c r="C2052" s="676">
        <v>0</v>
      </c>
      <c r="D2052" s="677">
        <v>0</v>
      </c>
      <c r="E2052" s="677">
        <v>0</v>
      </c>
      <c r="F2052" s="677">
        <v>0</v>
      </c>
      <c r="G2052" s="677">
        <v>0</v>
      </c>
      <c r="H2052" s="677">
        <v>0</v>
      </c>
      <c r="I2052" s="677">
        <v>0</v>
      </c>
      <c r="J2052" s="677">
        <v>0</v>
      </c>
      <c r="K2052" s="677">
        <v>0</v>
      </c>
      <c r="L2052" s="677">
        <v>0</v>
      </c>
      <c r="M2052" s="677">
        <v>0</v>
      </c>
      <c r="N2052" s="678">
        <v>0</v>
      </c>
      <c r="O2052" s="657"/>
      <c r="P2052" s="658"/>
      <c r="Q2052" s="658"/>
      <c r="R2052" s="658"/>
      <c r="S2052" s="658"/>
      <c r="T2052" s="658"/>
      <c r="U2052" s="658"/>
      <c r="V2052" s="658"/>
      <c r="W2052" s="658"/>
      <c r="X2052" s="658"/>
      <c r="Y2052" s="658"/>
      <c r="Z2052" s="659"/>
      <c r="AA2052" s="679">
        <v>0</v>
      </c>
      <c r="AB2052" s="677">
        <v>0</v>
      </c>
      <c r="AC2052" s="677">
        <v>0</v>
      </c>
      <c r="AD2052" s="658">
        <v>0</v>
      </c>
      <c r="AE2052" s="658">
        <v>0</v>
      </c>
      <c r="AF2052" s="658"/>
      <c r="AG2052" s="658"/>
      <c r="AH2052" s="658"/>
      <c r="AI2052" s="658"/>
      <c r="AJ2052" s="658"/>
      <c r="AK2052" s="658"/>
      <c r="AL2052" s="658"/>
      <c r="AM2052" s="658"/>
      <c r="AN2052" s="658">
        <v>0</v>
      </c>
      <c r="AO2052" s="658">
        <v>0</v>
      </c>
      <c r="AP2052" s="658">
        <v>0</v>
      </c>
      <c r="AQ2052" s="658">
        <v>0</v>
      </c>
      <c r="AR2052" s="658">
        <v>0</v>
      </c>
      <c r="AS2052" s="658">
        <v>0</v>
      </c>
      <c r="AT2052" s="658">
        <v>0</v>
      </c>
      <c r="AU2052" s="658">
        <v>0</v>
      </c>
      <c r="AV2052" s="676"/>
      <c r="AW2052" s="677"/>
      <c r="AX2052" s="677"/>
      <c r="AY2052" s="677"/>
      <c r="AZ2052" s="677"/>
      <c r="BA2052" s="677"/>
      <c r="BB2052" s="677"/>
      <c r="BC2052" s="677"/>
      <c r="BD2052" s="677"/>
      <c r="BE2052" s="678">
        <v>0</v>
      </c>
      <c r="BF2052" s="417"/>
      <c r="BG2052" s="408"/>
      <c r="BH2052" s="408"/>
      <c r="BI2052" s="408"/>
      <c r="BJ2052" s="408"/>
      <c r="BK2052" s="408"/>
    </row>
    <row r="2053" spans="1:63" s="390" customFormat="1" ht="12.75">
      <c r="A2053" s="411"/>
      <c r="B2053" s="360" t="s">
        <v>371</v>
      </c>
      <c r="C2053" s="676">
        <v>0</v>
      </c>
      <c r="D2053" s="677">
        <v>0</v>
      </c>
      <c r="E2053" s="677">
        <v>0</v>
      </c>
      <c r="F2053" s="677">
        <v>0</v>
      </c>
      <c r="G2053" s="677">
        <v>0</v>
      </c>
      <c r="H2053" s="677">
        <v>0</v>
      </c>
      <c r="I2053" s="677">
        <v>1.5</v>
      </c>
      <c r="J2053" s="677">
        <v>0</v>
      </c>
      <c r="K2053" s="677">
        <v>0</v>
      </c>
      <c r="L2053" s="677">
        <v>0</v>
      </c>
      <c r="M2053" s="677">
        <v>1.5</v>
      </c>
      <c r="N2053" s="678">
        <v>0</v>
      </c>
      <c r="O2053" s="657"/>
      <c r="P2053" s="658"/>
      <c r="Q2053" s="658"/>
      <c r="R2053" s="658"/>
      <c r="S2053" s="658"/>
      <c r="T2053" s="658"/>
      <c r="U2053" s="658"/>
      <c r="V2053" s="658"/>
      <c r="W2053" s="658"/>
      <c r="X2053" s="658"/>
      <c r="Y2053" s="658"/>
      <c r="Z2053" s="659"/>
      <c r="AA2053" s="679">
        <v>8.1845221800000001</v>
      </c>
      <c r="AB2053" s="677">
        <v>0</v>
      </c>
      <c r="AC2053" s="677">
        <v>0</v>
      </c>
      <c r="AD2053" s="658">
        <v>0</v>
      </c>
      <c r="AE2053" s="658">
        <v>0</v>
      </c>
      <c r="AF2053" s="658"/>
      <c r="AG2053" s="658"/>
      <c r="AH2053" s="658"/>
      <c r="AI2053" s="658"/>
      <c r="AJ2053" s="658"/>
      <c r="AK2053" s="658"/>
      <c r="AL2053" s="658"/>
      <c r="AM2053" s="658"/>
      <c r="AN2053" s="658">
        <v>0</v>
      </c>
      <c r="AO2053" s="658">
        <v>0</v>
      </c>
      <c r="AP2053" s="658">
        <v>1.5</v>
      </c>
      <c r="AQ2053" s="658">
        <v>0</v>
      </c>
      <c r="AR2053" s="658">
        <v>0</v>
      </c>
      <c r="AS2053" s="658">
        <v>0</v>
      </c>
      <c r="AT2053" s="658">
        <v>1.5</v>
      </c>
      <c r="AU2053" s="658">
        <v>0</v>
      </c>
      <c r="AV2053" s="676"/>
      <c r="AW2053" s="677"/>
      <c r="AX2053" s="677"/>
      <c r="AY2053" s="677"/>
      <c r="AZ2053" s="677"/>
      <c r="BA2053" s="677"/>
      <c r="BB2053" s="677"/>
      <c r="BC2053" s="677">
        <v>8.1845221800000001</v>
      </c>
      <c r="BD2053" s="677"/>
      <c r="BE2053" s="678">
        <v>8.1845221800000001</v>
      </c>
      <c r="BF2053" s="417"/>
      <c r="BG2053" s="408"/>
      <c r="BH2053" s="408"/>
      <c r="BI2053" s="408"/>
      <c r="BJ2053" s="408"/>
      <c r="BK2053" s="408"/>
    </row>
    <row r="2054" spans="1:63" s="390" customFormat="1" ht="12.75">
      <c r="A2054" s="411"/>
      <c r="B2054" s="360" t="s">
        <v>372</v>
      </c>
      <c r="C2054" s="676">
        <v>0</v>
      </c>
      <c r="D2054" s="677">
        <v>0</v>
      </c>
      <c r="E2054" s="677">
        <v>0</v>
      </c>
      <c r="F2054" s="677">
        <v>0</v>
      </c>
      <c r="G2054" s="677">
        <v>0</v>
      </c>
      <c r="H2054" s="677">
        <v>0</v>
      </c>
      <c r="I2054" s="677">
        <v>0</v>
      </c>
      <c r="J2054" s="677">
        <v>0</v>
      </c>
      <c r="K2054" s="677">
        <v>0</v>
      </c>
      <c r="L2054" s="677">
        <v>0</v>
      </c>
      <c r="M2054" s="677">
        <v>0</v>
      </c>
      <c r="N2054" s="678">
        <v>0</v>
      </c>
      <c r="O2054" s="657"/>
      <c r="P2054" s="658"/>
      <c r="Q2054" s="658"/>
      <c r="R2054" s="658"/>
      <c r="S2054" s="658"/>
      <c r="T2054" s="658"/>
      <c r="U2054" s="658"/>
      <c r="V2054" s="658"/>
      <c r="W2054" s="658"/>
      <c r="X2054" s="658"/>
      <c r="Y2054" s="658"/>
      <c r="Z2054" s="659"/>
      <c r="AA2054" s="679">
        <v>0</v>
      </c>
      <c r="AB2054" s="677">
        <v>0</v>
      </c>
      <c r="AC2054" s="677">
        <v>0</v>
      </c>
      <c r="AD2054" s="658">
        <v>0</v>
      </c>
      <c r="AE2054" s="658">
        <v>0</v>
      </c>
      <c r="AF2054" s="658"/>
      <c r="AG2054" s="658"/>
      <c r="AH2054" s="658"/>
      <c r="AI2054" s="658"/>
      <c r="AJ2054" s="658"/>
      <c r="AK2054" s="658"/>
      <c r="AL2054" s="658"/>
      <c r="AM2054" s="658"/>
      <c r="AN2054" s="658">
        <v>0</v>
      </c>
      <c r="AO2054" s="658">
        <v>0</v>
      </c>
      <c r="AP2054" s="658">
        <v>0</v>
      </c>
      <c r="AQ2054" s="658">
        <v>0</v>
      </c>
      <c r="AR2054" s="658">
        <v>0</v>
      </c>
      <c r="AS2054" s="658">
        <v>0</v>
      </c>
      <c r="AT2054" s="658">
        <v>0</v>
      </c>
      <c r="AU2054" s="658">
        <v>0</v>
      </c>
      <c r="AV2054" s="676"/>
      <c r="AW2054" s="677"/>
      <c r="AX2054" s="677"/>
      <c r="AY2054" s="677"/>
      <c r="AZ2054" s="677"/>
      <c r="BA2054" s="677"/>
      <c r="BB2054" s="677"/>
      <c r="BC2054" s="677"/>
      <c r="BD2054" s="677"/>
      <c r="BE2054" s="678">
        <v>0</v>
      </c>
      <c r="BF2054" s="417"/>
      <c r="BG2054" s="408"/>
      <c r="BH2054" s="408"/>
      <c r="BI2054" s="408"/>
      <c r="BJ2054" s="408"/>
      <c r="BK2054" s="408"/>
    </row>
    <row r="2055" spans="1:63" s="390" customFormat="1" ht="12.75">
      <c r="A2055" s="411"/>
      <c r="B2055" s="360" t="s">
        <v>373</v>
      </c>
      <c r="C2055" s="676">
        <v>0</v>
      </c>
      <c r="D2055" s="677">
        <v>0</v>
      </c>
      <c r="E2055" s="677">
        <v>0</v>
      </c>
      <c r="F2055" s="677">
        <v>0</v>
      </c>
      <c r="G2055" s="677">
        <v>0</v>
      </c>
      <c r="H2055" s="677">
        <v>0</v>
      </c>
      <c r="I2055" s="677">
        <v>0</v>
      </c>
      <c r="J2055" s="677">
        <v>5</v>
      </c>
      <c r="K2055" s="677">
        <v>0</v>
      </c>
      <c r="L2055" s="677">
        <v>0</v>
      </c>
      <c r="M2055" s="677">
        <v>0</v>
      </c>
      <c r="N2055" s="678">
        <v>5</v>
      </c>
      <c r="O2055" s="657">
        <v>0</v>
      </c>
      <c r="P2055" s="658">
        <v>0</v>
      </c>
      <c r="Q2055" s="658">
        <v>0</v>
      </c>
      <c r="R2055" s="658">
        <v>0</v>
      </c>
      <c r="S2055" s="658">
        <v>0</v>
      </c>
      <c r="T2055" s="658">
        <v>0</v>
      </c>
      <c r="U2055" s="658">
        <v>0</v>
      </c>
      <c r="V2055" s="658">
        <v>0</v>
      </c>
      <c r="W2055" s="658">
        <v>0</v>
      </c>
      <c r="X2055" s="658">
        <v>0</v>
      </c>
      <c r="Y2055" s="658">
        <v>0</v>
      </c>
      <c r="Z2055" s="659">
        <v>0</v>
      </c>
      <c r="AA2055" s="679">
        <v>17.239206629999998</v>
      </c>
      <c r="AB2055" s="677">
        <v>0</v>
      </c>
      <c r="AC2055" s="677">
        <v>0</v>
      </c>
      <c r="AD2055" s="658">
        <v>0</v>
      </c>
      <c r="AE2055" s="658">
        <v>0</v>
      </c>
      <c r="AF2055" s="658"/>
      <c r="AG2055" s="658"/>
      <c r="AH2055" s="658"/>
      <c r="AI2055" s="658"/>
      <c r="AJ2055" s="658"/>
      <c r="AK2055" s="658"/>
      <c r="AL2055" s="658"/>
      <c r="AM2055" s="658"/>
      <c r="AN2055" s="658">
        <v>0</v>
      </c>
      <c r="AO2055" s="658">
        <v>0</v>
      </c>
      <c r="AP2055" s="658">
        <v>0</v>
      </c>
      <c r="AQ2055" s="658">
        <v>5</v>
      </c>
      <c r="AR2055" s="658">
        <v>0</v>
      </c>
      <c r="AS2055" s="658">
        <v>0</v>
      </c>
      <c r="AT2055" s="658">
        <v>0</v>
      </c>
      <c r="AU2055" s="658">
        <v>5</v>
      </c>
      <c r="AV2055" s="676">
        <v>0</v>
      </c>
      <c r="AW2055" s="677">
        <v>0</v>
      </c>
      <c r="AX2055" s="677">
        <v>0</v>
      </c>
      <c r="AY2055" s="677">
        <v>0</v>
      </c>
      <c r="AZ2055" s="677">
        <v>0</v>
      </c>
      <c r="BA2055" s="677">
        <v>0</v>
      </c>
      <c r="BB2055" s="677">
        <v>0</v>
      </c>
      <c r="BC2055" s="677">
        <v>17.239206629999998</v>
      </c>
      <c r="BD2055" s="677">
        <v>0</v>
      </c>
      <c r="BE2055" s="678">
        <v>17.239206629999998</v>
      </c>
      <c r="BF2055" s="417"/>
      <c r="BG2055" s="408"/>
      <c r="BH2055" s="408"/>
      <c r="BI2055" s="408"/>
      <c r="BJ2055" s="408"/>
      <c r="BK2055" s="408"/>
    </row>
    <row r="2056" spans="1:63" s="390" customFormat="1" ht="12.75">
      <c r="A2056" s="411"/>
      <c r="B2056" s="360" t="s">
        <v>374</v>
      </c>
      <c r="C2056" s="676">
        <v>0</v>
      </c>
      <c r="D2056" s="677">
        <v>0</v>
      </c>
      <c r="E2056" s="677">
        <v>0</v>
      </c>
      <c r="F2056" s="677">
        <v>0</v>
      </c>
      <c r="G2056" s="677">
        <v>0</v>
      </c>
      <c r="H2056" s="677">
        <v>0</v>
      </c>
      <c r="I2056" s="677">
        <v>0</v>
      </c>
      <c r="J2056" s="677">
        <v>0</v>
      </c>
      <c r="K2056" s="677">
        <v>0</v>
      </c>
      <c r="L2056" s="677">
        <v>0</v>
      </c>
      <c r="M2056" s="677">
        <v>0</v>
      </c>
      <c r="N2056" s="678">
        <v>0</v>
      </c>
      <c r="O2056" s="657"/>
      <c r="P2056" s="658"/>
      <c r="Q2056" s="658"/>
      <c r="R2056" s="658"/>
      <c r="S2056" s="658"/>
      <c r="T2056" s="658"/>
      <c r="U2056" s="658"/>
      <c r="V2056" s="658"/>
      <c r="W2056" s="658"/>
      <c r="X2056" s="658"/>
      <c r="Y2056" s="658"/>
      <c r="Z2056" s="659"/>
      <c r="AA2056" s="679">
        <v>0</v>
      </c>
      <c r="AB2056" s="677">
        <v>0</v>
      </c>
      <c r="AC2056" s="677">
        <v>0</v>
      </c>
      <c r="AD2056" s="658">
        <v>0</v>
      </c>
      <c r="AE2056" s="658">
        <v>0</v>
      </c>
      <c r="AF2056" s="658"/>
      <c r="AG2056" s="658"/>
      <c r="AH2056" s="658"/>
      <c r="AI2056" s="658"/>
      <c r="AJ2056" s="658"/>
      <c r="AK2056" s="658"/>
      <c r="AL2056" s="658"/>
      <c r="AM2056" s="658"/>
      <c r="AN2056" s="658">
        <v>0</v>
      </c>
      <c r="AO2056" s="658">
        <v>0</v>
      </c>
      <c r="AP2056" s="658">
        <v>0</v>
      </c>
      <c r="AQ2056" s="658">
        <v>0</v>
      </c>
      <c r="AR2056" s="658">
        <v>0</v>
      </c>
      <c r="AS2056" s="658">
        <v>0</v>
      </c>
      <c r="AT2056" s="658">
        <v>0</v>
      </c>
      <c r="AU2056" s="658">
        <v>0</v>
      </c>
      <c r="AV2056" s="676"/>
      <c r="AW2056" s="677"/>
      <c r="AX2056" s="677"/>
      <c r="AY2056" s="677"/>
      <c r="AZ2056" s="677"/>
      <c r="BA2056" s="677"/>
      <c r="BB2056" s="677"/>
      <c r="BC2056" s="677"/>
      <c r="BD2056" s="677"/>
      <c r="BE2056" s="678">
        <v>0</v>
      </c>
      <c r="BF2056" s="417"/>
      <c r="BG2056" s="408"/>
      <c r="BH2056" s="408"/>
      <c r="BI2056" s="408"/>
      <c r="BJ2056" s="408"/>
      <c r="BK2056" s="408"/>
    </row>
    <row r="2057" spans="1:63" s="390" customFormat="1" ht="12.75">
      <c r="A2057" s="411"/>
      <c r="B2057" s="360" t="s">
        <v>375</v>
      </c>
      <c r="C2057" s="676">
        <v>0</v>
      </c>
      <c r="D2057" s="677">
        <v>0</v>
      </c>
      <c r="E2057" s="677">
        <v>0</v>
      </c>
      <c r="F2057" s="677">
        <v>0</v>
      </c>
      <c r="G2057" s="677">
        <v>0</v>
      </c>
      <c r="H2057" s="677">
        <v>0</v>
      </c>
      <c r="I2057" s="677">
        <v>0</v>
      </c>
      <c r="J2057" s="677">
        <v>0</v>
      </c>
      <c r="K2057" s="677">
        <v>0</v>
      </c>
      <c r="L2057" s="677">
        <v>0</v>
      </c>
      <c r="M2057" s="677">
        <v>0</v>
      </c>
      <c r="N2057" s="678">
        <v>0</v>
      </c>
      <c r="O2057" s="657"/>
      <c r="P2057" s="658"/>
      <c r="Q2057" s="658"/>
      <c r="R2057" s="658"/>
      <c r="S2057" s="658"/>
      <c r="T2057" s="658"/>
      <c r="U2057" s="658"/>
      <c r="V2057" s="658"/>
      <c r="W2057" s="658"/>
      <c r="X2057" s="658"/>
      <c r="Y2057" s="658"/>
      <c r="Z2057" s="659"/>
      <c r="AA2057" s="679">
        <v>0</v>
      </c>
      <c r="AB2057" s="677">
        <v>0</v>
      </c>
      <c r="AC2057" s="677">
        <v>0</v>
      </c>
      <c r="AD2057" s="658">
        <v>0</v>
      </c>
      <c r="AE2057" s="658">
        <v>0</v>
      </c>
      <c r="AF2057" s="658"/>
      <c r="AG2057" s="658"/>
      <c r="AH2057" s="658"/>
      <c r="AI2057" s="658"/>
      <c r="AJ2057" s="658"/>
      <c r="AK2057" s="658"/>
      <c r="AL2057" s="658"/>
      <c r="AM2057" s="658"/>
      <c r="AN2057" s="658">
        <v>0</v>
      </c>
      <c r="AO2057" s="658">
        <v>0</v>
      </c>
      <c r="AP2057" s="658">
        <v>0</v>
      </c>
      <c r="AQ2057" s="658">
        <v>0</v>
      </c>
      <c r="AR2057" s="658">
        <v>0</v>
      </c>
      <c r="AS2057" s="658">
        <v>0</v>
      </c>
      <c r="AT2057" s="658">
        <v>0</v>
      </c>
      <c r="AU2057" s="658">
        <v>0</v>
      </c>
      <c r="AV2057" s="676"/>
      <c r="AW2057" s="677"/>
      <c r="AX2057" s="677"/>
      <c r="AY2057" s="677"/>
      <c r="AZ2057" s="677"/>
      <c r="BA2057" s="677"/>
      <c r="BB2057" s="677"/>
      <c r="BC2057" s="677"/>
      <c r="BD2057" s="677"/>
      <c r="BE2057" s="678">
        <v>0</v>
      </c>
      <c r="BF2057" s="417"/>
      <c r="BG2057" s="408"/>
      <c r="BH2057" s="408"/>
      <c r="BI2057" s="408"/>
      <c r="BJ2057" s="408"/>
      <c r="BK2057" s="408"/>
    </row>
    <row r="2058" spans="1:63" s="390" customFormat="1" ht="12.75">
      <c r="A2058" s="411"/>
      <c r="B2058" s="360" t="s">
        <v>376</v>
      </c>
      <c r="C2058" s="676">
        <v>0</v>
      </c>
      <c r="D2058" s="677">
        <v>0</v>
      </c>
      <c r="E2058" s="677">
        <v>0</v>
      </c>
      <c r="F2058" s="677">
        <v>0</v>
      </c>
      <c r="G2058" s="677">
        <v>0</v>
      </c>
      <c r="H2058" s="677">
        <v>0</v>
      </c>
      <c r="I2058" s="677">
        <v>0</v>
      </c>
      <c r="J2058" s="677">
        <v>5</v>
      </c>
      <c r="K2058" s="677">
        <v>0</v>
      </c>
      <c r="L2058" s="677">
        <v>0</v>
      </c>
      <c r="M2058" s="677">
        <v>0</v>
      </c>
      <c r="N2058" s="678">
        <v>5</v>
      </c>
      <c r="O2058" s="657"/>
      <c r="P2058" s="658"/>
      <c r="Q2058" s="658"/>
      <c r="R2058" s="658"/>
      <c r="S2058" s="658"/>
      <c r="T2058" s="658"/>
      <c r="U2058" s="658"/>
      <c r="V2058" s="658"/>
      <c r="W2058" s="658"/>
      <c r="X2058" s="658"/>
      <c r="Y2058" s="658"/>
      <c r="Z2058" s="659"/>
      <c r="AA2058" s="679">
        <v>17.239206629999998</v>
      </c>
      <c r="AB2058" s="677">
        <v>0</v>
      </c>
      <c r="AC2058" s="677">
        <v>0</v>
      </c>
      <c r="AD2058" s="658">
        <v>0</v>
      </c>
      <c r="AE2058" s="658">
        <v>0</v>
      </c>
      <c r="AF2058" s="658"/>
      <c r="AG2058" s="658"/>
      <c r="AH2058" s="658"/>
      <c r="AI2058" s="658"/>
      <c r="AJ2058" s="658"/>
      <c r="AK2058" s="658"/>
      <c r="AL2058" s="658"/>
      <c r="AM2058" s="658"/>
      <c r="AN2058" s="658">
        <v>0</v>
      </c>
      <c r="AO2058" s="658">
        <v>0</v>
      </c>
      <c r="AP2058" s="658">
        <v>0</v>
      </c>
      <c r="AQ2058" s="658">
        <v>5</v>
      </c>
      <c r="AR2058" s="658">
        <v>0</v>
      </c>
      <c r="AS2058" s="658">
        <v>0</v>
      </c>
      <c r="AT2058" s="658">
        <v>0</v>
      </c>
      <c r="AU2058" s="658">
        <v>5</v>
      </c>
      <c r="AV2058" s="676"/>
      <c r="AW2058" s="677"/>
      <c r="AX2058" s="677"/>
      <c r="AY2058" s="677"/>
      <c r="AZ2058" s="677"/>
      <c r="BA2058" s="677"/>
      <c r="BB2058" s="677"/>
      <c r="BC2058" s="677">
        <v>17.239206629999998</v>
      </c>
      <c r="BD2058" s="677"/>
      <c r="BE2058" s="678">
        <v>17.239206629999998</v>
      </c>
      <c r="BF2058" s="417"/>
      <c r="BG2058" s="408"/>
      <c r="BH2058" s="408"/>
      <c r="BI2058" s="408"/>
      <c r="BJ2058" s="408"/>
      <c r="BK2058" s="408"/>
    </row>
    <row r="2059" spans="1:63" s="390" customFormat="1" ht="12.75">
      <c r="A2059" s="411"/>
      <c r="B2059" s="360" t="s">
        <v>377</v>
      </c>
      <c r="C2059" s="676">
        <v>0</v>
      </c>
      <c r="D2059" s="677">
        <v>0</v>
      </c>
      <c r="E2059" s="677">
        <v>0</v>
      </c>
      <c r="F2059" s="677">
        <v>0</v>
      </c>
      <c r="G2059" s="677">
        <v>0</v>
      </c>
      <c r="H2059" s="677">
        <v>0</v>
      </c>
      <c r="I2059" s="677">
        <v>0</v>
      </c>
      <c r="J2059" s="677">
        <v>0</v>
      </c>
      <c r="K2059" s="677">
        <v>0</v>
      </c>
      <c r="L2059" s="677">
        <v>0</v>
      </c>
      <c r="M2059" s="677">
        <v>0</v>
      </c>
      <c r="N2059" s="678">
        <v>0</v>
      </c>
      <c r="O2059" s="657"/>
      <c r="P2059" s="658"/>
      <c r="Q2059" s="658"/>
      <c r="R2059" s="658"/>
      <c r="S2059" s="658"/>
      <c r="T2059" s="658"/>
      <c r="U2059" s="658"/>
      <c r="V2059" s="658"/>
      <c r="W2059" s="658"/>
      <c r="X2059" s="658"/>
      <c r="Y2059" s="658"/>
      <c r="Z2059" s="659"/>
      <c r="AA2059" s="679">
        <v>0</v>
      </c>
      <c r="AB2059" s="677">
        <v>0</v>
      </c>
      <c r="AC2059" s="677">
        <v>0</v>
      </c>
      <c r="AD2059" s="658">
        <v>0</v>
      </c>
      <c r="AE2059" s="658">
        <v>0</v>
      </c>
      <c r="AF2059" s="658"/>
      <c r="AG2059" s="658"/>
      <c r="AH2059" s="658"/>
      <c r="AI2059" s="658"/>
      <c r="AJ2059" s="658"/>
      <c r="AK2059" s="658"/>
      <c r="AL2059" s="658"/>
      <c r="AM2059" s="658"/>
      <c r="AN2059" s="658">
        <v>0</v>
      </c>
      <c r="AO2059" s="658">
        <v>0</v>
      </c>
      <c r="AP2059" s="658">
        <v>0</v>
      </c>
      <c r="AQ2059" s="658">
        <v>0</v>
      </c>
      <c r="AR2059" s="658">
        <v>0</v>
      </c>
      <c r="AS2059" s="658">
        <v>0</v>
      </c>
      <c r="AT2059" s="658">
        <v>0</v>
      </c>
      <c r="AU2059" s="658">
        <v>0</v>
      </c>
      <c r="AV2059" s="676"/>
      <c r="AW2059" s="677"/>
      <c r="AX2059" s="677"/>
      <c r="AY2059" s="677"/>
      <c r="AZ2059" s="677"/>
      <c r="BA2059" s="677"/>
      <c r="BB2059" s="677"/>
      <c r="BC2059" s="677"/>
      <c r="BD2059" s="677"/>
      <c r="BE2059" s="678">
        <v>0</v>
      </c>
      <c r="BF2059" s="417"/>
      <c r="BG2059" s="408"/>
      <c r="BH2059" s="408"/>
      <c r="BI2059" s="408"/>
      <c r="BJ2059" s="408"/>
      <c r="BK2059" s="408"/>
    </row>
    <row r="2060" spans="1:63" s="390" customFormat="1" ht="13.5" customHeight="1">
      <c r="A2060" s="411"/>
      <c r="B2060" s="360" t="s">
        <v>67</v>
      </c>
      <c r="C2060" s="676">
        <v>0</v>
      </c>
      <c r="D2060" s="677">
        <v>0</v>
      </c>
      <c r="E2060" s="677">
        <v>0</v>
      </c>
      <c r="F2060" s="677">
        <v>0</v>
      </c>
      <c r="G2060" s="677">
        <v>0</v>
      </c>
      <c r="H2060" s="677">
        <v>0</v>
      </c>
      <c r="I2060" s="677">
        <v>0</v>
      </c>
      <c r="J2060" s="677">
        <v>0</v>
      </c>
      <c r="K2060" s="677">
        <v>0</v>
      </c>
      <c r="L2060" s="677">
        <v>0</v>
      </c>
      <c r="M2060" s="677">
        <v>0</v>
      </c>
      <c r="N2060" s="678">
        <v>0</v>
      </c>
      <c r="O2060" s="657"/>
      <c r="P2060" s="658"/>
      <c r="Q2060" s="658"/>
      <c r="R2060" s="658"/>
      <c r="S2060" s="658"/>
      <c r="T2060" s="658"/>
      <c r="U2060" s="658"/>
      <c r="V2060" s="658"/>
      <c r="W2060" s="658"/>
      <c r="X2060" s="658"/>
      <c r="Y2060" s="658"/>
      <c r="Z2060" s="659"/>
      <c r="AA2060" s="679">
        <v>0</v>
      </c>
      <c r="AB2060" s="677">
        <v>0</v>
      </c>
      <c r="AC2060" s="677">
        <v>0</v>
      </c>
      <c r="AD2060" s="658">
        <v>0</v>
      </c>
      <c r="AE2060" s="658">
        <v>0</v>
      </c>
      <c r="AF2060" s="658"/>
      <c r="AG2060" s="658"/>
      <c r="AH2060" s="658"/>
      <c r="AI2060" s="658"/>
      <c r="AJ2060" s="658"/>
      <c r="AK2060" s="658"/>
      <c r="AL2060" s="658"/>
      <c r="AM2060" s="658"/>
      <c r="AN2060" s="658">
        <v>0</v>
      </c>
      <c r="AO2060" s="658">
        <v>0</v>
      </c>
      <c r="AP2060" s="658">
        <v>0</v>
      </c>
      <c r="AQ2060" s="658">
        <v>0</v>
      </c>
      <c r="AR2060" s="658">
        <v>0</v>
      </c>
      <c r="AS2060" s="658">
        <v>0</v>
      </c>
      <c r="AT2060" s="658">
        <v>0</v>
      </c>
      <c r="AU2060" s="658">
        <v>0</v>
      </c>
      <c r="AV2060" s="676"/>
      <c r="AW2060" s="677"/>
      <c r="AX2060" s="677"/>
      <c r="AY2060" s="677"/>
      <c r="AZ2060" s="677"/>
      <c r="BA2060" s="677"/>
      <c r="BB2060" s="677"/>
      <c r="BC2060" s="677"/>
      <c r="BD2060" s="677"/>
      <c r="BE2060" s="678">
        <v>0</v>
      </c>
      <c r="BF2060" s="417"/>
      <c r="BG2060" s="408"/>
      <c r="BH2060" s="408"/>
      <c r="BI2060" s="408"/>
      <c r="BJ2060" s="408"/>
      <c r="BK2060" s="408"/>
    </row>
    <row r="2061" spans="1:63" s="416" customFormat="1" ht="12.75">
      <c r="A2061" s="411"/>
      <c r="B2061" s="396" t="s">
        <v>236</v>
      </c>
      <c r="C2061" s="657">
        <v>0</v>
      </c>
      <c r="D2061" s="658">
        <v>0</v>
      </c>
      <c r="E2061" s="658">
        <v>0</v>
      </c>
      <c r="F2061" s="658">
        <v>0</v>
      </c>
      <c r="G2061" s="658">
        <v>0</v>
      </c>
      <c r="H2061" s="658">
        <v>0</v>
      </c>
      <c r="I2061" s="658">
        <v>1.5</v>
      </c>
      <c r="J2061" s="658">
        <v>5</v>
      </c>
      <c r="K2061" s="658">
        <v>0</v>
      </c>
      <c r="L2061" s="658">
        <v>0</v>
      </c>
      <c r="M2061" s="658">
        <v>1.5</v>
      </c>
      <c r="N2061" s="659">
        <v>5</v>
      </c>
      <c r="O2061" s="657">
        <v>0</v>
      </c>
      <c r="P2061" s="658">
        <v>0</v>
      </c>
      <c r="Q2061" s="658">
        <v>0</v>
      </c>
      <c r="R2061" s="658">
        <v>0</v>
      </c>
      <c r="S2061" s="658">
        <v>0</v>
      </c>
      <c r="T2061" s="658">
        <v>0</v>
      </c>
      <c r="U2061" s="658">
        <v>0</v>
      </c>
      <c r="V2061" s="658">
        <v>0</v>
      </c>
      <c r="W2061" s="658">
        <v>0</v>
      </c>
      <c r="X2061" s="658">
        <v>0</v>
      </c>
      <c r="Y2061" s="658">
        <v>0</v>
      </c>
      <c r="Z2061" s="659">
        <v>0</v>
      </c>
      <c r="AA2061" s="660">
        <v>25.42372881</v>
      </c>
      <c r="AB2061" s="677">
        <v>0</v>
      </c>
      <c r="AC2061" s="677">
        <v>0</v>
      </c>
      <c r="AD2061" s="658">
        <v>0</v>
      </c>
      <c r="AE2061" s="658">
        <v>0</v>
      </c>
      <c r="AF2061" s="658">
        <v>0</v>
      </c>
      <c r="AG2061" s="658">
        <v>0</v>
      </c>
      <c r="AH2061" s="658">
        <v>0</v>
      </c>
      <c r="AI2061" s="658">
        <v>0</v>
      </c>
      <c r="AJ2061" s="658">
        <v>0</v>
      </c>
      <c r="AK2061" s="658">
        <v>0</v>
      </c>
      <c r="AL2061" s="658">
        <v>0</v>
      </c>
      <c r="AM2061" s="658">
        <v>0</v>
      </c>
      <c r="AN2061" s="658">
        <v>0</v>
      </c>
      <c r="AO2061" s="658">
        <v>0</v>
      </c>
      <c r="AP2061" s="658">
        <v>1.5</v>
      </c>
      <c r="AQ2061" s="658">
        <v>5</v>
      </c>
      <c r="AR2061" s="658">
        <v>0</v>
      </c>
      <c r="AS2061" s="658">
        <v>0</v>
      </c>
      <c r="AT2061" s="658">
        <v>1.5</v>
      </c>
      <c r="AU2061" s="658">
        <v>5</v>
      </c>
      <c r="AV2061" s="657">
        <v>0</v>
      </c>
      <c r="AW2061" s="658">
        <v>0</v>
      </c>
      <c r="AX2061" s="658">
        <v>0</v>
      </c>
      <c r="AY2061" s="658">
        <v>0</v>
      </c>
      <c r="AZ2061" s="658">
        <v>0</v>
      </c>
      <c r="BA2061" s="658">
        <v>0</v>
      </c>
      <c r="BB2061" s="658">
        <v>0</v>
      </c>
      <c r="BC2061" s="658">
        <v>25.42372881</v>
      </c>
      <c r="BD2061" s="658">
        <v>0</v>
      </c>
      <c r="BE2061" s="659">
        <v>25.42372881</v>
      </c>
      <c r="BF2061" s="417"/>
    </row>
    <row r="2062" spans="1:63" s="432" customFormat="1" ht="12.75">
      <c r="A2062" s="411"/>
      <c r="B2062" s="347" t="s">
        <v>361</v>
      </c>
      <c r="C2062" s="657">
        <v>0</v>
      </c>
      <c r="D2062" s="658">
        <v>0</v>
      </c>
      <c r="E2062" s="658">
        <v>0</v>
      </c>
      <c r="F2062" s="658">
        <v>0</v>
      </c>
      <c r="G2062" s="658">
        <v>0</v>
      </c>
      <c r="H2062" s="658">
        <v>0</v>
      </c>
      <c r="I2062" s="658">
        <v>1.5</v>
      </c>
      <c r="J2062" s="658">
        <v>5</v>
      </c>
      <c r="K2062" s="658">
        <v>0</v>
      </c>
      <c r="L2062" s="658">
        <v>0</v>
      </c>
      <c r="M2062" s="658">
        <v>1.5</v>
      </c>
      <c r="N2062" s="659">
        <v>5</v>
      </c>
      <c r="O2062" s="657">
        <v>0</v>
      </c>
      <c r="P2062" s="658">
        <v>0</v>
      </c>
      <c r="Q2062" s="658">
        <v>0</v>
      </c>
      <c r="R2062" s="658">
        <v>0</v>
      </c>
      <c r="S2062" s="658">
        <v>0</v>
      </c>
      <c r="T2062" s="658">
        <v>0</v>
      </c>
      <c r="U2062" s="658">
        <v>0</v>
      </c>
      <c r="V2062" s="658">
        <v>0</v>
      </c>
      <c r="W2062" s="658">
        <v>0</v>
      </c>
      <c r="X2062" s="658">
        <v>0</v>
      </c>
      <c r="Y2062" s="658">
        <v>0</v>
      </c>
      <c r="Z2062" s="659">
        <v>0</v>
      </c>
      <c r="AA2062" s="660">
        <v>25.42372881</v>
      </c>
      <c r="AB2062" s="677">
        <v>0</v>
      </c>
      <c r="AC2062" s="677">
        <v>0</v>
      </c>
      <c r="AD2062" s="658">
        <v>0</v>
      </c>
      <c r="AE2062" s="658">
        <v>0</v>
      </c>
      <c r="AF2062" s="658">
        <v>0</v>
      </c>
      <c r="AG2062" s="658">
        <v>0</v>
      </c>
      <c r="AH2062" s="658">
        <v>0</v>
      </c>
      <c r="AI2062" s="658">
        <v>0</v>
      </c>
      <c r="AJ2062" s="658">
        <v>0</v>
      </c>
      <c r="AK2062" s="658">
        <v>0</v>
      </c>
      <c r="AL2062" s="658">
        <v>0</v>
      </c>
      <c r="AM2062" s="658">
        <v>0</v>
      </c>
      <c r="AN2062" s="658">
        <v>0</v>
      </c>
      <c r="AO2062" s="658">
        <v>0</v>
      </c>
      <c r="AP2062" s="658">
        <v>1.5</v>
      </c>
      <c r="AQ2062" s="658">
        <v>5</v>
      </c>
      <c r="AR2062" s="658">
        <v>0</v>
      </c>
      <c r="AS2062" s="658">
        <v>0</v>
      </c>
      <c r="AT2062" s="658">
        <v>1.5</v>
      </c>
      <c r="AU2062" s="658">
        <v>5</v>
      </c>
      <c r="AV2062" s="657">
        <v>0</v>
      </c>
      <c r="AW2062" s="658">
        <v>0</v>
      </c>
      <c r="AX2062" s="658">
        <v>0</v>
      </c>
      <c r="AY2062" s="658">
        <v>0</v>
      </c>
      <c r="AZ2062" s="658">
        <v>0</v>
      </c>
      <c r="BA2062" s="658">
        <v>0</v>
      </c>
      <c r="BB2062" s="658">
        <v>0</v>
      </c>
      <c r="BC2062" s="658">
        <v>25.42372881</v>
      </c>
      <c r="BD2062" s="658">
        <v>0</v>
      </c>
      <c r="BE2062" s="659">
        <v>25.42372881</v>
      </c>
      <c r="BF2062" s="417"/>
      <c r="BG2062" s="416"/>
      <c r="BH2062" s="416"/>
      <c r="BI2062" s="416"/>
      <c r="BJ2062" s="416"/>
      <c r="BK2062" s="416"/>
    </row>
    <row r="2063" spans="1:63" s="432" customFormat="1" ht="12.75">
      <c r="A2063" s="411"/>
      <c r="B2063" s="347" t="s">
        <v>362</v>
      </c>
      <c r="C2063" s="657">
        <v>0</v>
      </c>
      <c r="D2063" s="658">
        <v>0</v>
      </c>
      <c r="E2063" s="658">
        <v>0</v>
      </c>
      <c r="F2063" s="658">
        <v>0</v>
      </c>
      <c r="G2063" s="658">
        <v>0</v>
      </c>
      <c r="H2063" s="658">
        <v>0</v>
      </c>
      <c r="I2063" s="658">
        <v>1.5</v>
      </c>
      <c r="J2063" s="658">
        <v>0</v>
      </c>
      <c r="K2063" s="658">
        <v>0</v>
      </c>
      <c r="L2063" s="658">
        <v>0</v>
      </c>
      <c r="M2063" s="658">
        <v>1.5</v>
      </c>
      <c r="N2063" s="659">
        <v>0</v>
      </c>
      <c r="O2063" s="657">
        <v>0</v>
      </c>
      <c r="P2063" s="658">
        <v>0</v>
      </c>
      <c r="Q2063" s="658">
        <v>0</v>
      </c>
      <c r="R2063" s="658">
        <v>0</v>
      </c>
      <c r="S2063" s="658">
        <v>0</v>
      </c>
      <c r="T2063" s="658">
        <v>0</v>
      </c>
      <c r="U2063" s="658">
        <v>0</v>
      </c>
      <c r="V2063" s="658">
        <v>0</v>
      </c>
      <c r="W2063" s="658">
        <v>0</v>
      </c>
      <c r="X2063" s="658">
        <v>0</v>
      </c>
      <c r="Y2063" s="658">
        <v>0</v>
      </c>
      <c r="Z2063" s="659">
        <v>0</v>
      </c>
      <c r="AA2063" s="660">
        <v>8.1845221800000001</v>
      </c>
      <c r="AB2063" s="677">
        <v>0</v>
      </c>
      <c r="AC2063" s="677">
        <v>0</v>
      </c>
      <c r="AD2063" s="658">
        <v>0</v>
      </c>
      <c r="AE2063" s="658">
        <v>0</v>
      </c>
      <c r="AF2063" s="658">
        <v>0</v>
      </c>
      <c r="AG2063" s="658">
        <v>0</v>
      </c>
      <c r="AH2063" s="658">
        <v>0</v>
      </c>
      <c r="AI2063" s="658">
        <v>0</v>
      </c>
      <c r="AJ2063" s="658">
        <v>0</v>
      </c>
      <c r="AK2063" s="658">
        <v>0</v>
      </c>
      <c r="AL2063" s="658">
        <v>0</v>
      </c>
      <c r="AM2063" s="658">
        <v>0</v>
      </c>
      <c r="AN2063" s="658">
        <v>0</v>
      </c>
      <c r="AO2063" s="658">
        <v>0</v>
      </c>
      <c r="AP2063" s="658">
        <v>1.5</v>
      </c>
      <c r="AQ2063" s="658">
        <v>0</v>
      </c>
      <c r="AR2063" s="658">
        <v>0</v>
      </c>
      <c r="AS2063" s="658">
        <v>0</v>
      </c>
      <c r="AT2063" s="658">
        <v>1.5</v>
      </c>
      <c r="AU2063" s="658">
        <v>0</v>
      </c>
      <c r="AV2063" s="657">
        <v>0</v>
      </c>
      <c r="AW2063" s="658">
        <v>0</v>
      </c>
      <c r="AX2063" s="658">
        <v>0</v>
      </c>
      <c r="AY2063" s="658">
        <v>0</v>
      </c>
      <c r="AZ2063" s="658">
        <v>0</v>
      </c>
      <c r="BA2063" s="658">
        <v>0</v>
      </c>
      <c r="BB2063" s="658">
        <v>0</v>
      </c>
      <c r="BC2063" s="658">
        <v>8.1845221800000001</v>
      </c>
      <c r="BD2063" s="658">
        <v>0</v>
      </c>
      <c r="BE2063" s="659">
        <v>8.1845221800000001</v>
      </c>
      <c r="BF2063" s="417"/>
      <c r="BG2063" s="416"/>
      <c r="BH2063" s="416"/>
      <c r="BI2063" s="416"/>
      <c r="BJ2063" s="416"/>
      <c r="BK2063" s="416"/>
    </row>
    <row r="2064" spans="1:63" s="432" customFormat="1" ht="12.75">
      <c r="A2064" s="411"/>
      <c r="B2064" s="347" t="s">
        <v>363</v>
      </c>
      <c r="C2064" s="657">
        <v>0</v>
      </c>
      <c r="D2064" s="658">
        <v>0</v>
      </c>
      <c r="E2064" s="658">
        <v>0</v>
      </c>
      <c r="F2064" s="658">
        <v>0</v>
      </c>
      <c r="G2064" s="658">
        <v>0</v>
      </c>
      <c r="H2064" s="658">
        <v>0</v>
      </c>
      <c r="I2064" s="658">
        <v>0</v>
      </c>
      <c r="J2064" s="658">
        <v>0</v>
      </c>
      <c r="K2064" s="658">
        <v>0</v>
      </c>
      <c r="L2064" s="658">
        <v>0</v>
      </c>
      <c r="M2064" s="658">
        <v>0</v>
      </c>
      <c r="N2064" s="659">
        <v>0</v>
      </c>
      <c r="O2064" s="657">
        <v>0</v>
      </c>
      <c r="P2064" s="658">
        <v>0</v>
      </c>
      <c r="Q2064" s="658">
        <v>0</v>
      </c>
      <c r="R2064" s="658">
        <v>0</v>
      </c>
      <c r="S2064" s="658">
        <v>0</v>
      </c>
      <c r="T2064" s="658">
        <v>0</v>
      </c>
      <c r="U2064" s="658">
        <v>0</v>
      </c>
      <c r="V2064" s="658">
        <v>0</v>
      </c>
      <c r="W2064" s="658">
        <v>0</v>
      </c>
      <c r="X2064" s="658">
        <v>0</v>
      </c>
      <c r="Y2064" s="658">
        <v>0</v>
      </c>
      <c r="Z2064" s="659">
        <v>0</v>
      </c>
      <c r="AA2064" s="660">
        <v>0</v>
      </c>
      <c r="AB2064" s="677">
        <v>0</v>
      </c>
      <c r="AC2064" s="677">
        <v>0</v>
      </c>
      <c r="AD2064" s="658">
        <v>0</v>
      </c>
      <c r="AE2064" s="658">
        <v>0</v>
      </c>
      <c r="AF2064" s="658">
        <v>0</v>
      </c>
      <c r="AG2064" s="658">
        <v>0</v>
      </c>
      <c r="AH2064" s="658">
        <v>0</v>
      </c>
      <c r="AI2064" s="658">
        <v>0</v>
      </c>
      <c r="AJ2064" s="658">
        <v>0</v>
      </c>
      <c r="AK2064" s="658">
        <v>0</v>
      </c>
      <c r="AL2064" s="658">
        <v>0</v>
      </c>
      <c r="AM2064" s="658">
        <v>0</v>
      </c>
      <c r="AN2064" s="658">
        <v>0</v>
      </c>
      <c r="AO2064" s="658">
        <v>0</v>
      </c>
      <c r="AP2064" s="658">
        <v>0</v>
      </c>
      <c r="AQ2064" s="658">
        <v>0</v>
      </c>
      <c r="AR2064" s="658">
        <v>0</v>
      </c>
      <c r="AS2064" s="658">
        <v>0</v>
      </c>
      <c r="AT2064" s="658">
        <v>0</v>
      </c>
      <c r="AU2064" s="658">
        <v>0</v>
      </c>
      <c r="AV2064" s="657">
        <v>0</v>
      </c>
      <c r="AW2064" s="658">
        <v>0</v>
      </c>
      <c r="AX2064" s="658">
        <v>0</v>
      </c>
      <c r="AY2064" s="658">
        <v>0</v>
      </c>
      <c r="AZ2064" s="658">
        <v>0</v>
      </c>
      <c r="BA2064" s="658">
        <v>0</v>
      </c>
      <c r="BB2064" s="658">
        <v>0</v>
      </c>
      <c r="BC2064" s="658">
        <v>0</v>
      </c>
      <c r="BD2064" s="658">
        <v>0</v>
      </c>
      <c r="BE2064" s="659">
        <v>0</v>
      </c>
      <c r="BF2064" s="417"/>
      <c r="BG2064" s="416"/>
      <c r="BH2064" s="416"/>
      <c r="BI2064" s="416"/>
      <c r="BJ2064" s="416"/>
      <c r="BK2064" s="416"/>
    </row>
    <row r="2065" spans="1:63" s="432" customFormat="1" ht="12.75">
      <c r="A2065" s="411"/>
      <c r="B2065" s="347" t="s">
        <v>364</v>
      </c>
      <c r="C2065" s="657">
        <v>0</v>
      </c>
      <c r="D2065" s="658">
        <v>0</v>
      </c>
      <c r="E2065" s="658">
        <v>0</v>
      </c>
      <c r="F2065" s="658">
        <v>0</v>
      </c>
      <c r="G2065" s="658">
        <v>0</v>
      </c>
      <c r="H2065" s="658">
        <v>0</v>
      </c>
      <c r="I2065" s="658">
        <v>0</v>
      </c>
      <c r="J2065" s="658">
        <v>0</v>
      </c>
      <c r="K2065" s="658">
        <v>0</v>
      </c>
      <c r="L2065" s="658">
        <v>0</v>
      </c>
      <c r="M2065" s="658">
        <v>0</v>
      </c>
      <c r="N2065" s="659">
        <v>0</v>
      </c>
      <c r="O2065" s="657">
        <v>0</v>
      </c>
      <c r="P2065" s="658">
        <v>0</v>
      </c>
      <c r="Q2065" s="658">
        <v>0</v>
      </c>
      <c r="R2065" s="658">
        <v>0</v>
      </c>
      <c r="S2065" s="658">
        <v>0</v>
      </c>
      <c r="T2065" s="658">
        <v>0</v>
      </c>
      <c r="U2065" s="658">
        <v>0</v>
      </c>
      <c r="V2065" s="658">
        <v>0</v>
      </c>
      <c r="W2065" s="658">
        <v>0</v>
      </c>
      <c r="X2065" s="658">
        <v>0</v>
      </c>
      <c r="Y2065" s="658">
        <v>0</v>
      </c>
      <c r="Z2065" s="659">
        <v>0</v>
      </c>
      <c r="AA2065" s="660">
        <v>0</v>
      </c>
      <c r="AB2065" s="677">
        <v>0</v>
      </c>
      <c r="AC2065" s="677">
        <v>0</v>
      </c>
      <c r="AD2065" s="658">
        <v>0</v>
      </c>
      <c r="AE2065" s="658">
        <v>0</v>
      </c>
      <c r="AF2065" s="658">
        <v>0</v>
      </c>
      <c r="AG2065" s="658">
        <v>0</v>
      </c>
      <c r="AH2065" s="658">
        <v>0</v>
      </c>
      <c r="AI2065" s="658">
        <v>0</v>
      </c>
      <c r="AJ2065" s="658">
        <v>0</v>
      </c>
      <c r="AK2065" s="658">
        <v>0</v>
      </c>
      <c r="AL2065" s="658">
        <v>0</v>
      </c>
      <c r="AM2065" s="658">
        <v>0</v>
      </c>
      <c r="AN2065" s="658">
        <v>0</v>
      </c>
      <c r="AO2065" s="658">
        <v>0</v>
      </c>
      <c r="AP2065" s="658">
        <v>0</v>
      </c>
      <c r="AQ2065" s="658">
        <v>0</v>
      </c>
      <c r="AR2065" s="658">
        <v>0</v>
      </c>
      <c r="AS2065" s="658">
        <v>0</v>
      </c>
      <c r="AT2065" s="658">
        <v>0</v>
      </c>
      <c r="AU2065" s="658">
        <v>0</v>
      </c>
      <c r="AV2065" s="657">
        <v>0</v>
      </c>
      <c r="AW2065" s="658">
        <v>0</v>
      </c>
      <c r="AX2065" s="658">
        <v>0</v>
      </c>
      <c r="AY2065" s="658">
        <v>0</v>
      </c>
      <c r="AZ2065" s="658">
        <v>0</v>
      </c>
      <c r="BA2065" s="658">
        <v>0</v>
      </c>
      <c r="BB2065" s="658">
        <v>0</v>
      </c>
      <c r="BC2065" s="658">
        <v>0</v>
      </c>
      <c r="BD2065" s="658">
        <v>0</v>
      </c>
      <c r="BE2065" s="659">
        <v>0</v>
      </c>
      <c r="BF2065" s="417"/>
      <c r="BG2065" s="416"/>
      <c r="BH2065" s="416"/>
      <c r="BI2065" s="416"/>
      <c r="BJ2065" s="416"/>
      <c r="BK2065" s="416"/>
    </row>
    <row r="2066" spans="1:63" s="432" customFormat="1" ht="12.75">
      <c r="A2066" s="411"/>
      <c r="B2066" s="347" t="s">
        <v>365</v>
      </c>
      <c r="C2066" s="657">
        <v>0</v>
      </c>
      <c r="D2066" s="658">
        <v>0</v>
      </c>
      <c r="E2066" s="658">
        <v>0</v>
      </c>
      <c r="F2066" s="658">
        <v>0</v>
      </c>
      <c r="G2066" s="658">
        <v>0</v>
      </c>
      <c r="H2066" s="658">
        <v>0</v>
      </c>
      <c r="I2066" s="658">
        <v>0</v>
      </c>
      <c r="J2066" s="658">
        <v>0</v>
      </c>
      <c r="K2066" s="658">
        <v>0</v>
      </c>
      <c r="L2066" s="658">
        <v>0</v>
      </c>
      <c r="M2066" s="658">
        <v>0</v>
      </c>
      <c r="N2066" s="659">
        <v>0</v>
      </c>
      <c r="O2066" s="657">
        <v>0</v>
      </c>
      <c r="P2066" s="658">
        <v>0</v>
      </c>
      <c r="Q2066" s="658">
        <v>0</v>
      </c>
      <c r="R2066" s="658">
        <v>0</v>
      </c>
      <c r="S2066" s="658">
        <v>0</v>
      </c>
      <c r="T2066" s="658">
        <v>0</v>
      </c>
      <c r="U2066" s="658">
        <v>0</v>
      </c>
      <c r="V2066" s="658">
        <v>0</v>
      </c>
      <c r="W2066" s="658">
        <v>0</v>
      </c>
      <c r="X2066" s="658">
        <v>0</v>
      </c>
      <c r="Y2066" s="658">
        <v>0</v>
      </c>
      <c r="Z2066" s="659">
        <v>0</v>
      </c>
      <c r="AA2066" s="660">
        <v>0</v>
      </c>
      <c r="AB2066" s="677">
        <v>0</v>
      </c>
      <c r="AC2066" s="677">
        <v>0</v>
      </c>
      <c r="AD2066" s="658">
        <v>0</v>
      </c>
      <c r="AE2066" s="658">
        <v>0</v>
      </c>
      <c r="AF2066" s="658">
        <v>0</v>
      </c>
      <c r="AG2066" s="658">
        <v>0</v>
      </c>
      <c r="AH2066" s="658">
        <v>0</v>
      </c>
      <c r="AI2066" s="658">
        <v>0</v>
      </c>
      <c r="AJ2066" s="658">
        <v>0</v>
      </c>
      <c r="AK2066" s="658">
        <v>0</v>
      </c>
      <c r="AL2066" s="658">
        <v>0</v>
      </c>
      <c r="AM2066" s="658">
        <v>0</v>
      </c>
      <c r="AN2066" s="658">
        <v>0</v>
      </c>
      <c r="AO2066" s="658">
        <v>0</v>
      </c>
      <c r="AP2066" s="658">
        <v>0</v>
      </c>
      <c r="AQ2066" s="658">
        <v>0</v>
      </c>
      <c r="AR2066" s="658">
        <v>0</v>
      </c>
      <c r="AS2066" s="658">
        <v>0</v>
      </c>
      <c r="AT2066" s="658">
        <v>0</v>
      </c>
      <c r="AU2066" s="658">
        <v>0</v>
      </c>
      <c r="AV2066" s="657">
        <v>0</v>
      </c>
      <c r="AW2066" s="658">
        <v>0</v>
      </c>
      <c r="AX2066" s="658">
        <v>0</v>
      </c>
      <c r="AY2066" s="658">
        <v>0</v>
      </c>
      <c r="AZ2066" s="658">
        <v>0</v>
      </c>
      <c r="BA2066" s="658">
        <v>0</v>
      </c>
      <c r="BB2066" s="658">
        <v>0</v>
      </c>
      <c r="BC2066" s="658">
        <v>0</v>
      </c>
      <c r="BD2066" s="658">
        <v>0</v>
      </c>
      <c r="BE2066" s="659">
        <v>0</v>
      </c>
      <c r="BF2066" s="417"/>
      <c r="BG2066" s="416"/>
      <c r="BH2066" s="416"/>
      <c r="BI2066" s="416"/>
      <c r="BJ2066" s="416"/>
      <c r="BK2066" s="416"/>
    </row>
    <row r="2067" spans="1:63" s="432" customFormat="1" ht="12.75">
      <c r="A2067" s="411"/>
      <c r="B2067" s="347" t="s">
        <v>366</v>
      </c>
      <c r="C2067" s="657">
        <v>0</v>
      </c>
      <c r="D2067" s="658">
        <v>0</v>
      </c>
      <c r="E2067" s="658">
        <v>0</v>
      </c>
      <c r="F2067" s="658">
        <v>0</v>
      </c>
      <c r="G2067" s="658">
        <v>0</v>
      </c>
      <c r="H2067" s="658">
        <v>0</v>
      </c>
      <c r="I2067" s="658">
        <v>0</v>
      </c>
      <c r="J2067" s="658">
        <v>0</v>
      </c>
      <c r="K2067" s="658">
        <v>0</v>
      </c>
      <c r="L2067" s="658">
        <v>0</v>
      </c>
      <c r="M2067" s="658">
        <v>0</v>
      </c>
      <c r="N2067" s="659">
        <v>0</v>
      </c>
      <c r="O2067" s="657">
        <v>0</v>
      </c>
      <c r="P2067" s="658">
        <v>0</v>
      </c>
      <c r="Q2067" s="658">
        <v>0</v>
      </c>
      <c r="R2067" s="658">
        <v>0</v>
      </c>
      <c r="S2067" s="658">
        <v>0</v>
      </c>
      <c r="T2067" s="658">
        <v>0</v>
      </c>
      <c r="U2067" s="658">
        <v>0</v>
      </c>
      <c r="V2067" s="658">
        <v>0</v>
      </c>
      <c r="W2067" s="658">
        <v>0</v>
      </c>
      <c r="X2067" s="658">
        <v>0</v>
      </c>
      <c r="Y2067" s="658">
        <v>0</v>
      </c>
      <c r="Z2067" s="659">
        <v>0</v>
      </c>
      <c r="AA2067" s="660">
        <v>0</v>
      </c>
      <c r="AB2067" s="677">
        <v>0</v>
      </c>
      <c r="AC2067" s="677">
        <v>0</v>
      </c>
      <c r="AD2067" s="658">
        <v>0</v>
      </c>
      <c r="AE2067" s="658">
        <v>0</v>
      </c>
      <c r="AF2067" s="658">
        <v>0</v>
      </c>
      <c r="AG2067" s="658">
        <v>0</v>
      </c>
      <c r="AH2067" s="658">
        <v>0</v>
      </c>
      <c r="AI2067" s="658">
        <v>0</v>
      </c>
      <c r="AJ2067" s="658">
        <v>0</v>
      </c>
      <c r="AK2067" s="658">
        <v>0</v>
      </c>
      <c r="AL2067" s="658">
        <v>0</v>
      </c>
      <c r="AM2067" s="658">
        <v>0</v>
      </c>
      <c r="AN2067" s="658">
        <v>0</v>
      </c>
      <c r="AO2067" s="658">
        <v>0</v>
      </c>
      <c r="AP2067" s="658">
        <v>0</v>
      </c>
      <c r="AQ2067" s="658">
        <v>0</v>
      </c>
      <c r="AR2067" s="658">
        <v>0</v>
      </c>
      <c r="AS2067" s="658">
        <v>0</v>
      </c>
      <c r="AT2067" s="658">
        <v>0</v>
      </c>
      <c r="AU2067" s="658">
        <v>0</v>
      </c>
      <c r="AV2067" s="657">
        <v>0</v>
      </c>
      <c r="AW2067" s="658">
        <v>0</v>
      </c>
      <c r="AX2067" s="658">
        <v>0</v>
      </c>
      <c r="AY2067" s="658">
        <v>0</v>
      </c>
      <c r="AZ2067" s="658">
        <v>0</v>
      </c>
      <c r="BA2067" s="658">
        <v>0</v>
      </c>
      <c r="BB2067" s="658">
        <v>0</v>
      </c>
      <c r="BC2067" s="658">
        <v>0</v>
      </c>
      <c r="BD2067" s="658">
        <v>0</v>
      </c>
      <c r="BE2067" s="659">
        <v>0</v>
      </c>
      <c r="BF2067" s="417"/>
      <c r="BG2067" s="416"/>
      <c r="BH2067" s="416"/>
      <c r="BI2067" s="416"/>
      <c r="BJ2067" s="416"/>
      <c r="BK2067" s="416"/>
    </row>
    <row r="2068" spans="1:63" s="432" customFormat="1" ht="12.75">
      <c r="A2068" s="411"/>
      <c r="B2068" s="347" t="s">
        <v>367</v>
      </c>
      <c r="C2068" s="657">
        <v>0</v>
      </c>
      <c r="D2068" s="658">
        <v>0</v>
      </c>
      <c r="E2068" s="658">
        <v>0</v>
      </c>
      <c r="F2068" s="658">
        <v>0</v>
      </c>
      <c r="G2068" s="658">
        <v>0</v>
      </c>
      <c r="H2068" s="658">
        <v>0</v>
      </c>
      <c r="I2068" s="658">
        <v>0</v>
      </c>
      <c r="J2068" s="658">
        <v>0</v>
      </c>
      <c r="K2068" s="658">
        <v>0</v>
      </c>
      <c r="L2068" s="658">
        <v>0</v>
      </c>
      <c r="M2068" s="658">
        <v>0</v>
      </c>
      <c r="N2068" s="659">
        <v>0</v>
      </c>
      <c r="O2068" s="657">
        <v>0</v>
      </c>
      <c r="P2068" s="658">
        <v>0</v>
      </c>
      <c r="Q2068" s="658">
        <v>0</v>
      </c>
      <c r="R2068" s="658">
        <v>0</v>
      </c>
      <c r="S2068" s="658">
        <v>0</v>
      </c>
      <c r="T2068" s="658">
        <v>0</v>
      </c>
      <c r="U2068" s="658">
        <v>0</v>
      </c>
      <c r="V2068" s="658">
        <v>0</v>
      </c>
      <c r="W2068" s="658">
        <v>0</v>
      </c>
      <c r="X2068" s="658">
        <v>0</v>
      </c>
      <c r="Y2068" s="658">
        <v>0</v>
      </c>
      <c r="Z2068" s="659">
        <v>0</v>
      </c>
      <c r="AA2068" s="660">
        <v>0</v>
      </c>
      <c r="AB2068" s="677">
        <v>0</v>
      </c>
      <c r="AC2068" s="677">
        <v>0</v>
      </c>
      <c r="AD2068" s="658">
        <v>0</v>
      </c>
      <c r="AE2068" s="658">
        <v>0</v>
      </c>
      <c r="AF2068" s="658">
        <v>0</v>
      </c>
      <c r="AG2068" s="658">
        <v>0</v>
      </c>
      <c r="AH2068" s="658">
        <v>0</v>
      </c>
      <c r="AI2068" s="658">
        <v>0</v>
      </c>
      <c r="AJ2068" s="658">
        <v>0</v>
      </c>
      <c r="AK2068" s="658">
        <v>0</v>
      </c>
      <c r="AL2068" s="658">
        <v>0</v>
      </c>
      <c r="AM2068" s="658">
        <v>0</v>
      </c>
      <c r="AN2068" s="658">
        <v>0</v>
      </c>
      <c r="AO2068" s="658">
        <v>0</v>
      </c>
      <c r="AP2068" s="658">
        <v>0</v>
      </c>
      <c r="AQ2068" s="658">
        <v>0</v>
      </c>
      <c r="AR2068" s="658">
        <v>0</v>
      </c>
      <c r="AS2068" s="658">
        <v>0</v>
      </c>
      <c r="AT2068" s="658">
        <v>0</v>
      </c>
      <c r="AU2068" s="658">
        <v>0</v>
      </c>
      <c r="AV2068" s="657">
        <v>0</v>
      </c>
      <c r="AW2068" s="658">
        <v>0</v>
      </c>
      <c r="AX2068" s="658">
        <v>0</v>
      </c>
      <c r="AY2068" s="658">
        <v>0</v>
      </c>
      <c r="AZ2068" s="658">
        <v>0</v>
      </c>
      <c r="BA2068" s="658">
        <v>0</v>
      </c>
      <c r="BB2068" s="658">
        <v>0</v>
      </c>
      <c r="BC2068" s="658">
        <v>0</v>
      </c>
      <c r="BD2068" s="658">
        <v>0</v>
      </c>
      <c r="BE2068" s="659">
        <v>0</v>
      </c>
      <c r="BF2068" s="417"/>
      <c r="BG2068" s="416"/>
      <c r="BH2068" s="416"/>
      <c r="BI2068" s="416"/>
      <c r="BJ2068" s="416"/>
      <c r="BK2068" s="416"/>
    </row>
    <row r="2069" spans="1:63" s="432" customFormat="1" ht="12.75">
      <c r="A2069" s="411"/>
      <c r="B2069" s="347" t="s">
        <v>368</v>
      </c>
      <c r="C2069" s="657">
        <v>0</v>
      </c>
      <c r="D2069" s="658">
        <v>0</v>
      </c>
      <c r="E2069" s="658">
        <v>0</v>
      </c>
      <c r="F2069" s="658">
        <v>0</v>
      </c>
      <c r="G2069" s="658">
        <v>0</v>
      </c>
      <c r="H2069" s="658">
        <v>0</v>
      </c>
      <c r="I2069" s="658">
        <v>1.5</v>
      </c>
      <c r="J2069" s="658">
        <v>0</v>
      </c>
      <c r="K2069" s="658">
        <v>0</v>
      </c>
      <c r="L2069" s="658">
        <v>0</v>
      </c>
      <c r="M2069" s="658">
        <v>1.5</v>
      </c>
      <c r="N2069" s="659">
        <v>0</v>
      </c>
      <c r="O2069" s="657">
        <v>0</v>
      </c>
      <c r="P2069" s="658">
        <v>0</v>
      </c>
      <c r="Q2069" s="658">
        <v>0</v>
      </c>
      <c r="R2069" s="658">
        <v>0</v>
      </c>
      <c r="S2069" s="658">
        <v>0</v>
      </c>
      <c r="T2069" s="658">
        <v>0</v>
      </c>
      <c r="U2069" s="658">
        <v>0</v>
      </c>
      <c r="V2069" s="658">
        <v>0</v>
      </c>
      <c r="W2069" s="658">
        <v>0</v>
      </c>
      <c r="X2069" s="658">
        <v>0</v>
      </c>
      <c r="Y2069" s="658">
        <v>0</v>
      </c>
      <c r="Z2069" s="659">
        <v>0</v>
      </c>
      <c r="AA2069" s="660">
        <v>8.1845221800000001</v>
      </c>
      <c r="AB2069" s="677">
        <v>0</v>
      </c>
      <c r="AC2069" s="677">
        <v>0</v>
      </c>
      <c r="AD2069" s="658">
        <v>0</v>
      </c>
      <c r="AE2069" s="658">
        <v>0</v>
      </c>
      <c r="AF2069" s="658">
        <v>0</v>
      </c>
      <c r="AG2069" s="658">
        <v>0</v>
      </c>
      <c r="AH2069" s="658">
        <v>0</v>
      </c>
      <c r="AI2069" s="658">
        <v>0</v>
      </c>
      <c r="AJ2069" s="658">
        <v>0</v>
      </c>
      <c r="AK2069" s="658">
        <v>0</v>
      </c>
      <c r="AL2069" s="658">
        <v>0</v>
      </c>
      <c r="AM2069" s="658">
        <v>0</v>
      </c>
      <c r="AN2069" s="658">
        <v>0</v>
      </c>
      <c r="AO2069" s="658">
        <v>0</v>
      </c>
      <c r="AP2069" s="658">
        <v>1.5</v>
      </c>
      <c r="AQ2069" s="658">
        <v>0</v>
      </c>
      <c r="AR2069" s="658">
        <v>0</v>
      </c>
      <c r="AS2069" s="658">
        <v>0</v>
      </c>
      <c r="AT2069" s="658">
        <v>1.5</v>
      </c>
      <c r="AU2069" s="658">
        <v>0</v>
      </c>
      <c r="AV2069" s="657">
        <v>0</v>
      </c>
      <c r="AW2069" s="658">
        <v>0</v>
      </c>
      <c r="AX2069" s="658">
        <v>0</v>
      </c>
      <c r="AY2069" s="658">
        <v>0</v>
      </c>
      <c r="AZ2069" s="658">
        <v>0</v>
      </c>
      <c r="BA2069" s="658">
        <v>0</v>
      </c>
      <c r="BB2069" s="658">
        <v>0</v>
      </c>
      <c r="BC2069" s="658">
        <v>8.1845221800000001</v>
      </c>
      <c r="BD2069" s="658">
        <v>0</v>
      </c>
      <c r="BE2069" s="659">
        <v>8.1845221800000001</v>
      </c>
      <c r="BF2069" s="417"/>
      <c r="BG2069" s="416"/>
      <c r="BH2069" s="416"/>
      <c r="BI2069" s="416"/>
      <c r="BJ2069" s="416"/>
      <c r="BK2069" s="416"/>
    </row>
    <row r="2070" spans="1:63" s="432" customFormat="1" ht="12.75">
      <c r="A2070" s="411"/>
      <c r="B2070" s="347" t="s">
        <v>369</v>
      </c>
      <c r="C2070" s="657">
        <v>0</v>
      </c>
      <c r="D2070" s="658">
        <v>0</v>
      </c>
      <c r="E2070" s="658">
        <v>0</v>
      </c>
      <c r="F2070" s="658">
        <v>0</v>
      </c>
      <c r="G2070" s="658">
        <v>0</v>
      </c>
      <c r="H2070" s="658">
        <v>0</v>
      </c>
      <c r="I2070" s="658">
        <v>0</v>
      </c>
      <c r="J2070" s="658">
        <v>0</v>
      </c>
      <c r="K2070" s="658">
        <v>0</v>
      </c>
      <c r="L2070" s="658">
        <v>0</v>
      </c>
      <c r="M2070" s="658">
        <v>0</v>
      </c>
      <c r="N2070" s="659">
        <v>0</v>
      </c>
      <c r="O2070" s="657">
        <v>0</v>
      </c>
      <c r="P2070" s="658">
        <v>0</v>
      </c>
      <c r="Q2070" s="658">
        <v>0</v>
      </c>
      <c r="R2070" s="658">
        <v>0</v>
      </c>
      <c r="S2070" s="658">
        <v>0</v>
      </c>
      <c r="T2070" s="658">
        <v>0</v>
      </c>
      <c r="U2070" s="658">
        <v>0</v>
      </c>
      <c r="V2070" s="658">
        <v>0</v>
      </c>
      <c r="W2070" s="658">
        <v>0</v>
      </c>
      <c r="X2070" s="658">
        <v>0</v>
      </c>
      <c r="Y2070" s="658">
        <v>0</v>
      </c>
      <c r="Z2070" s="659">
        <v>0</v>
      </c>
      <c r="AA2070" s="660">
        <v>0</v>
      </c>
      <c r="AB2070" s="677">
        <v>0</v>
      </c>
      <c r="AC2070" s="677">
        <v>0</v>
      </c>
      <c r="AD2070" s="658">
        <v>0</v>
      </c>
      <c r="AE2070" s="658">
        <v>0</v>
      </c>
      <c r="AF2070" s="658">
        <v>0</v>
      </c>
      <c r="AG2070" s="658">
        <v>0</v>
      </c>
      <c r="AH2070" s="658">
        <v>0</v>
      </c>
      <c r="AI2070" s="658">
        <v>0</v>
      </c>
      <c r="AJ2070" s="658">
        <v>0</v>
      </c>
      <c r="AK2070" s="658">
        <v>0</v>
      </c>
      <c r="AL2070" s="658">
        <v>0</v>
      </c>
      <c r="AM2070" s="658">
        <v>0</v>
      </c>
      <c r="AN2070" s="658">
        <v>0</v>
      </c>
      <c r="AO2070" s="658">
        <v>0</v>
      </c>
      <c r="AP2070" s="658">
        <v>0</v>
      </c>
      <c r="AQ2070" s="658">
        <v>0</v>
      </c>
      <c r="AR2070" s="658">
        <v>0</v>
      </c>
      <c r="AS2070" s="658">
        <v>0</v>
      </c>
      <c r="AT2070" s="658">
        <v>0</v>
      </c>
      <c r="AU2070" s="658">
        <v>0</v>
      </c>
      <c r="AV2070" s="657">
        <v>0</v>
      </c>
      <c r="AW2070" s="658">
        <v>0</v>
      </c>
      <c r="AX2070" s="658">
        <v>0</v>
      </c>
      <c r="AY2070" s="658">
        <v>0</v>
      </c>
      <c r="AZ2070" s="658">
        <v>0</v>
      </c>
      <c r="BA2070" s="658">
        <v>0</v>
      </c>
      <c r="BB2070" s="658">
        <v>0</v>
      </c>
      <c r="BC2070" s="658">
        <v>0</v>
      </c>
      <c r="BD2070" s="658">
        <v>0</v>
      </c>
      <c r="BE2070" s="659">
        <v>0</v>
      </c>
      <c r="BF2070" s="417"/>
      <c r="BG2070" s="416"/>
      <c r="BH2070" s="416"/>
      <c r="BI2070" s="416"/>
      <c r="BJ2070" s="416"/>
      <c r="BK2070" s="416"/>
    </row>
    <row r="2071" spans="1:63" s="432" customFormat="1" ht="12.75">
      <c r="A2071" s="411"/>
      <c r="B2071" s="347" t="s">
        <v>370</v>
      </c>
      <c r="C2071" s="657">
        <v>0</v>
      </c>
      <c r="D2071" s="658">
        <v>0</v>
      </c>
      <c r="E2071" s="658">
        <v>0</v>
      </c>
      <c r="F2071" s="658">
        <v>0</v>
      </c>
      <c r="G2071" s="658">
        <v>0</v>
      </c>
      <c r="H2071" s="658">
        <v>0</v>
      </c>
      <c r="I2071" s="658">
        <v>0</v>
      </c>
      <c r="J2071" s="658">
        <v>0</v>
      </c>
      <c r="K2071" s="658">
        <v>0</v>
      </c>
      <c r="L2071" s="658">
        <v>0</v>
      </c>
      <c r="M2071" s="658">
        <v>0</v>
      </c>
      <c r="N2071" s="659">
        <v>0</v>
      </c>
      <c r="O2071" s="657">
        <v>0</v>
      </c>
      <c r="P2071" s="658">
        <v>0</v>
      </c>
      <c r="Q2071" s="658">
        <v>0</v>
      </c>
      <c r="R2071" s="658">
        <v>0</v>
      </c>
      <c r="S2071" s="658">
        <v>0</v>
      </c>
      <c r="T2071" s="658">
        <v>0</v>
      </c>
      <c r="U2071" s="658">
        <v>0</v>
      </c>
      <c r="V2071" s="658">
        <v>0</v>
      </c>
      <c r="W2071" s="658">
        <v>0</v>
      </c>
      <c r="X2071" s="658">
        <v>0</v>
      </c>
      <c r="Y2071" s="658">
        <v>0</v>
      </c>
      <c r="Z2071" s="659">
        <v>0</v>
      </c>
      <c r="AA2071" s="660">
        <v>0</v>
      </c>
      <c r="AB2071" s="677">
        <v>0</v>
      </c>
      <c r="AC2071" s="677">
        <v>0</v>
      </c>
      <c r="AD2071" s="658">
        <v>0</v>
      </c>
      <c r="AE2071" s="658">
        <v>0</v>
      </c>
      <c r="AF2071" s="658">
        <v>0</v>
      </c>
      <c r="AG2071" s="658">
        <v>0</v>
      </c>
      <c r="AH2071" s="658">
        <v>0</v>
      </c>
      <c r="AI2071" s="658">
        <v>0</v>
      </c>
      <c r="AJ2071" s="658">
        <v>0</v>
      </c>
      <c r="AK2071" s="658">
        <v>0</v>
      </c>
      <c r="AL2071" s="658">
        <v>0</v>
      </c>
      <c r="AM2071" s="658">
        <v>0</v>
      </c>
      <c r="AN2071" s="658">
        <v>0</v>
      </c>
      <c r="AO2071" s="658">
        <v>0</v>
      </c>
      <c r="AP2071" s="658">
        <v>0</v>
      </c>
      <c r="AQ2071" s="658">
        <v>0</v>
      </c>
      <c r="AR2071" s="658">
        <v>0</v>
      </c>
      <c r="AS2071" s="658">
        <v>0</v>
      </c>
      <c r="AT2071" s="658">
        <v>0</v>
      </c>
      <c r="AU2071" s="658">
        <v>0</v>
      </c>
      <c r="AV2071" s="657">
        <v>0</v>
      </c>
      <c r="AW2071" s="658">
        <v>0</v>
      </c>
      <c r="AX2071" s="658">
        <v>0</v>
      </c>
      <c r="AY2071" s="658">
        <v>0</v>
      </c>
      <c r="AZ2071" s="658">
        <v>0</v>
      </c>
      <c r="BA2071" s="658">
        <v>0</v>
      </c>
      <c r="BB2071" s="658">
        <v>0</v>
      </c>
      <c r="BC2071" s="658">
        <v>0</v>
      </c>
      <c r="BD2071" s="658">
        <v>0</v>
      </c>
      <c r="BE2071" s="659">
        <v>0</v>
      </c>
      <c r="BF2071" s="417"/>
      <c r="BG2071" s="416"/>
      <c r="BH2071" s="416"/>
      <c r="BI2071" s="416"/>
      <c r="BJ2071" s="416"/>
      <c r="BK2071" s="416"/>
    </row>
    <row r="2072" spans="1:63" s="432" customFormat="1" ht="12.75">
      <c r="A2072" s="411"/>
      <c r="B2072" s="347" t="s">
        <v>371</v>
      </c>
      <c r="C2072" s="657">
        <v>0</v>
      </c>
      <c r="D2072" s="658">
        <v>0</v>
      </c>
      <c r="E2072" s="658">
        <v>0</v>
      </c>
      <c r="F2072" s="658">
        <v>0</v>
      </c>
      <c r="G2072" s="658">
        <v>0</v>
      </c>
      <c r="H2072" s="658">
        <v>0</v>
      </c>
      <c r="I2072" s="658">
        <v>1.5</v>
      </c>
      <c r="J2072" s="658">
        <v>0</v>
      </c>
      <c r="K2072" s="658">
        <v>0</v>
      </c>
      <c r="L2072" s="658">
        <v>0</v>
      </c>
      <c r="M2072" s="658">
        <v>1.5</v>
      </c>
      <c r="N2072" s="659">
        <v>0</v>
      </c>
      <c r="O2072" s="657">
        <v>0</v>
      </c>
      <c r="P2072" s="658">
        <v>0</v>
      </c>
      <c r="Q2072" s="658">
        <v>0</v>
      </c>
      <c r="R2072" s="658">
        <v>0</v>
      </c>
      <c r="S2072" s="658">
        <v>0</v>
      </c>
      <c r="T2072" s="658">
        <v>0</v>
      </c>
      <c r="U2072" s="658">
        <v>0</v>
      </c>
      <c r="V2072" s="658">
        <v>0</v>
      </c>
      <c r="W2072" s="658">
        <v>0</v>
      </c>
      <c r="X2072" s="658">
        <v>0</v>
      </c>
      <c r="Y2072" s="658">
        <v>0</v>
      </c>
      <c r="Z2072" s="659">
        <v>0</v>
      </c>
      <c r="AA2072" s="660">
        <v>8.1845221800000001</v>
      </c>
      <c r="AB2072" s="677">
        <v>0</v>
      </c>
      <c r="AC2072" s="677">
        <v>0</v>
      </c>
      <c r="AD2072" s="658">
        <v>0</v>
      </c>
      <c r="AE2072" s="658">
        <v>0</v>
      </c>
      <c r="AF2072" s="658">
        <v>0</v>
      </c>
      <c r="AG2072" s="658">
        <v>0</v>
      </c>
      <c r="AH2072" s="658">
        <v>0</v>
      </c>
      <c r="AI2072" s="658">
        <v>0</v>
      </c>
      <c r="AJ2072" s="658">
        <v>0</v>
      </c>
      <c r="AK2072" s="658">
        <v>0</v>
      </c>
      <c r="AL2072" s="658">
        <v>0</v>
      </c>
      <c r="AM2072" s="658">
        <v>0</v>
      </c>
      <c r="AN2072" s="658">
        <v>0</v>
      </c>
      <c r="AO2072" s="658">
        <v>0</v>
      </c>
      <c r="AP2072" s="658">
        <v>1.5</v>
      </c>
      <c r="AQ2072" s="658">
        <v>0</v>
      </c>
      <c r="AR2072" s="658">
        <v>0</v>
      </c>
      <c r="AS2072" s="658">
        <v>0</v>
      </c>
      <c r="AT2072" s="658">
        <v>1.5</v>
      </c>
      <c r="AU2072" s="658">
        <v>0</v>
      </c>
      <c r="AV2072" s="657">
        <v>0</v>
      </c>
      <c r="AW2072" s="658">
        <v>0</v>
      </c>
      <c r="AX2072" s="658">
        <v>0</v>
      </c>
      <c r="AY2072" s="658">
        <v>0</v>
      </c>
      <c r="AZ2072" s="658">
        <v>0</v>
      </c>
      <c r="BA2072" s="658">
        <v>0</v>
      </c>
      <c r="BB2072" s="658">
        <v>0</v>
      </c>
      <c r="BC2072" s="658">
        <v>8.1845221800000001</v>
      </c>
      <c r="BD2072" s="658">
        <v>0</v>
      </c>
      <c r="BE2072" s="659">
        <v>8.1845221800000001</v>
      </c>
      <c r="BF2072" s="417"/>
      <c r="BG2072" s="416"/>
      <c r="BH2072" s="416"/>
      <c r="BI2072" s="416"/>
      <c r="BJ2072" s="416"/>
      <c r="BK2072" s="416"/>
    </row>
    <row r="2073" spans="1:63" s="432" customFormat="1" ht="12.75">
      <c r="A2073" s="411"/>
      <c r="B2073" s="347" t="s">
        <v>372</v>
      </c>
      <c r="C2073" s="657">
        <v>0</v>
      </c>
      <c r="D2073" s="658">
        <v>0</v>
      </c>
      <c r="E2073" s="658">
        <v>0</v>
      </c>
      <c r="F2073" s="658">
        <v>0</v>
      </c>
      <c r="G2073" s="658">
        <v>0</v>
      </c>
      <c r="H2073" s="658">
        <v>0</v>
      </c>
      <c r="I2073" s="658">
        <v>0</v>
      </c>
      <c r="J2073" s="658">
        <v>0</v>
      </c>
      <c r="K2073" s="658">
        <v>0</v>
      </c>
      <c r="L2073" s="658">
        <v>0</v>
      </c>
      <c r="M2073" s="658">
        <v>0</v>
      </c>
      <c r="N2073" s="659">
        <v>0</v>
      </c>
      <c r="O2073" s="657">
        <v>0</v>
      </c>
      <c r="P2073" s="658">
        <v>0</v>
      </c>
      <c r="Q2073" s="658">
        <v>0</v>
      </c>
      <c r="R2073" s="658">
        <v>0</v>
      </c>
      <c r="S2073" s="658">
        <v>0</v>
      </c>
      <c r="T2073" s="658">
        <v>0</v>
      </c>
      <c r="U2073" s="658">
        <v>0</v>
      </c>
      <c r="V2073" s="658">
        <v>0</v>
      </c>
      <c r="W2073" s="658">
        <v>0</v>
      </c>
      <c r="X2073" s="658">
        <v>0</v>
      </c>
      <c r="Y2073" s="658">
        <v>0</v>
      </c>
      <c r="Z2073" s="659">
        <v>0</v>
      </c>
      <c r="AA2073" s="660">
        <v>0</v>
      </c>
      <c r="AB2073" s="677">
        <v>0</v>
      </c>
      <c r="AC2073" s="677">
        <v>0</v>
      </c>
      <c r="AD2073" s="658">
        <v>0</v>
      </c>
      <c r="AE2073" s="658">
        <v>0</v>
      </c>
      <c r="AF2073" s="658">
        <v>0</v>
      </c>
      <c r="AG2073" s="658">
        <v>0</v>
      </c>
      <c r="AH2073" s="658">
        <v>0</v>
      </c>
      <c r="AI2073" s="658">
        <v>0</v>
      </c>
      <c r="AJ2073" s="658">
        <v>0</v>
      </c>
      <c r="AK2073" s="658">
        <v>0</v>
      </c>
      <c r="AL2073" s="658">
        <v>0</v>
      </c>
      <c r="AM2073" s="658">
        <v>0</v>
      </c>
      <c r="AN2073" s="658">
        <v>0</v>
      </c>
      <c r="AO2073" s="658">
        <v>0</v>
      </c>
      <c r="AP2073" s="658">
        <v>0</v>
      </c>
      <c r="AQ2073" s="658">
        <v>0</v>
      </c>
      <c r="AR2073" s="658">
        <v>0</v>
      </c>
      <c r="AS2073" s="658">
        <v>0</v>
      </c>
      <c r="AT2073" s="658">
        <v>0</v>
      </c>
      <c r="AU2073" s="658">
        <v>0</v>
      </c>
      <c r="AV2073" s="657">
        <v>0</v>
      </c>
      <c r="AW2073" s="658">
        <v>0</v>
      </c>
      <c r="AX2073" s="658">
        <v>0</v>
      </c>
      <c r="AY2073" s="658">
        <v>0</v>
      </c>
      <c r="AZ2073" s="658">
        <v>0</v>
      </c>
      <c r="BA2073" s="658">
        <v>0</v>
      </c>
      <c r="BB2073" s="658">
        <v>0</v>
      </c>
      <c r="BC2073" s="658">
        <v>0</v>
      </c>
      <c r="BD2073" s="658">
        <v>0</v>
      </c>
      <c r="BE2073" s="659">
        <v>0</v>
      </c>
      <c r="BF2073" s="417"/>
      <c r="BG2073" s="416"/>
      <c r="BH2073" s="416"/>
      <c r="BI2073" s="416"/>
      <c r="BJ2073" s="416"/>
      <c r="BK2073" s="416"/>
    </row>
    <row r="2074" spans="1:63" s="432" customFormat="1" ht="12.75">
      <c r="A2074" s="411"/>
      <c r="B2074" s="347" t="s">
        <v>373</v>
      </c>
      <c r="C2074" s="657">
        <v>0</v>
      </c>
      <c r="D2074" s="658">
        <v>0</v>
      </c>
      <c r="E2074" s="658">
        <v>0</v>
      </c>
      <c r="F2074" s="658">
        <v>0</v>
      </c>
      <c r="G2074" s="658">
        <v>0</v>
      </c>
      <c r="H2074" s="658">
        <v>0</v>
      </c>
      <c r="I2074" s="658">
        <v>0</v>
      </c>
      <c r="J2074" s="658">
        <v>5</v>
      </c>
      <c r="K2074" s="658">
        <v>0</v>
      </c>
      <c r="L2074" s="658">
        <v>0</v>
      </c>
      <c r="M2074" s="658">
        <v>0</v>
      </c>
      <c r="N2074" s="659">
        <v>5</v>
      </c>
      <c r="O2074" s="657">
        <v>0</v>
      </c>
      <c r="P2074" s="658">
        <v>0</v>
      </c>
      <c r="Q2074" s="658">
        <v>0</v>
      </c>
      <c r="R2074" s="658">
        <v>0</v>
      </c>
      <c r="S2074" s="658">
        <v>0</v>
      </c>
      <c r="T2074" s="658">
        <v>0</v>
      </c>
      <c r="U2074" s="658">
        <v>0</v>
      </c>
      <c r="V2074" s="658">
        <v>0</v>
      </c>
      <c r="W2074" s="658">
        <v>0</v>
      </c>
      <c r="X2074" s="658">
        <v>0</v>
      </c>
      <c r="Y2074" s="658">
        <v>0</v>
      </c>
      <c r="Z2074" s="659">
        <v>0</v>
      </c>
      <c r="AA2074" s="660">
        <v>17.239206629999998</v>
      </c>
      <c r="AB2074" s="677">
        <v>0</v>
      </c>
      <c r="AC2074" s="677">
        <v>0</v>
      </c>
      <c r="AD2074" s="658">
        <v>0</v>
      </c>
      <c r="AE2074" s="658">
        <v>0</v>
      </c>
      <c r="AF2074" s="658">
        <v>0</v>
      </c>
      <c r="AG2074" s="658">
        <v>0</v>
      </c>
      <c r="AH2074" s="658">
        <v>0</v>
      </c>
      <c r="AI2074" s="658">
        <v>0</v>
      </c>
      <c r="AJ2074" s="658">
        <v>0</v>
      </c>
      <c r="AK2074" s="658">
        <v>0</v>
      </c>
      <c r="AL2074" s="658">
        <v>0</v>
      </c>
      <c r="AM2074" s="658">
        <v>0</v>
      </c>
      <c r="AN2074" s="658">
        <v>0</v>
      </c>
      <c r="AO2074" s="658">
        <v>0</v>
      </c>
      <c r="AP2074" s="658">
        <v>0</v>
      </c>
      <c r="AQ2074" s="658">
        <v>5</v>
      </c>
      <c r="AR2074" s="658">
        <v>0</v>
      </c>
      <c r="AS2074" s="658">
        <v>0</v>
      </c>
      <c r="AT2074" s="658">
        <v>0</v>
      </c>
      <c r="AU2074" s="658">
        <v>5</v>
      </c>
      <c r="AV2074" s="657">
        <v>0</v>
      </c>
      <c r="AW2074" s="658">
        <v>0</v>
      </c>
      <c r="AX2074" s="658">
        <v>0</v>
      </c>
      <c r="AY2074" s="658">
        <v>0</v>
      </c>
      <c r="AZ2074" s="658">
        <v>0</v>
      </c>
      <c r="BA2074" s="658">
        <v>0</v>
      </c>
      <c r="BB2074" s="658">
        <v>0</v>
      </c>
      <c r="BC2074" s="658">
        <v>17.239206629999998</v>
      </c>
      <c r="BD2074" s="658">
        <v>0</v>
      </c>
      <c r="BE2074" s="659">
        <v>17.239206629999998</v>
      </c>
      <c r="BF2074" s="417"/>
      <c r="BG2074" s="416"/>
      <c r="BH2074" s="416"/>
      <c r="BI2074" s="416"/>
      <c r="BJ2074" s="416"/>
      <c r="BK2074" s="416"/>
    </row>
    <row r="2075" spans="1:63" s="432" customFormat="1" ht="12.75">
      <c r="A2075" s="411"/>
      <c r="B2075" s="347" t="s">
        <v>374</v>
      </c>
      <c r="C2075" s="657">
        <v>0</v>
      </c>
      <c r="D2075" s="658">
        <v>0</v>
      </c>
      <c r="E2075" s="658">
        <v>0</v>
      </c>
      <c r="F2075" s="658">
        <v>0</v>
      </c>
      <c r="G2075" s="658">
        <v>0</v>
      </c>
      <c r="H2075" s="658">
        <v>0</v>
      </c>
      <c r="I2075" s="658">
        <v>0</v>
      </c>
      <c r="J2075" s="658">
        <v>0</v>
      </c>
      <c r="K2075" s="658">
        <v>0</v>
      </c>
      <c r="L2075" s="658">
        <v>0</v>
      </c>
      <c r="M2075" s="658">
        <v>0</v>
      </c>
      <c r="N2075" s="659">
        <v>0</v>
      </c>
      <c r="O2075" s="657">
        <v>0</v>
      </c>
      <c r="P2075" s="658">
        <v>0</v>
      </c>
      <c r="Q2075" s="658">
        <v>0</v>
      </c>
      <c r="R2075" s="658">
        <v>0</v>
      </c>
      <c r="S2075" s="658">
        <v>0</v>
      </c>
      <c r="T2075" s="658">
        <v>0</v>
      </c>
      <c r="U2075" s="658">
        <v>0</v>
      </c>
      <c r="V2075" s="658">
        <v>0</v>
      </c>
      <c r="W2075" s="658">
        <v>0</v>
      </c>
      <c r="X2075" s="658">
        <v>0</v>
      </c>
      <c r="Y2075" s="658">
        <v>0</v>
      </c>
      <c r="Z2075" s="659">
        <v>0</v>
      </c>
      <c r="AA2075" s="660">
        <v>0</v>
      </c>
      <c r="AB2075" s="677">
        <v>0</v>
      </c>
      <c r="AC2075" s="677">
        <v>0</v>
      </c>
      <c r="AD2075" s="658">
        <v>0</v>
      </c>
      <c r="AE2075" s="658">
        <v>0</v>
      </c>
      <c r="AF2075" s="658">
        <v>0</v>
      </c>
      <c r="AG2075" s="658">
        <v>0</v>
      </c>
      <c r="AH2075" s="658">
        <v>0</v>
      </c>
      <c r="AI2075" s="658">
        <v>0</v>
      </c>
      <c r="AJ2075" s="658">
        <v>0</v>
      </c>
      <c r="AK2075" s="658">
        <v>0</v>
      </c>
      <c r="AL2075" s="658">
        <v>0</v>
      </c>
      <c r="AM2075" s="658">
        <v>0</v>
      </c>
      <c r="AN2075" s="658">
        <v>0</v>
      </c>
      <c r="AO2075" s="658">
        <v>0</v>
      </c>
      <c r="AP2075" s="658">
        <v>0</v>
      </c>
      <c r="AQ2075" s="658">
        <v>0</v>
      </c>
      <c r="AR2075" s="658">
        <v>0</v>
      </c>
      <c r="AS2075" s="658">
        <v>0</v>
      </c>
      <c r="AT2075" s="658">
        <v>0</v>
      </c>
      <c r="AU2075" s="658">
        <v>0</v>
      </c>
      <c r="AV2075" s="657">
        <v>0</v>
      </c>
      <c r="AW2075" s="658">
        <v>0</v>
      </c>
      <c r="AX2075" s="658">
        <v>0</v>
      </c>
      <c r="AY2075" s="658">
        <v>0</v>
      </c>
      <c r="AZ2075" s="658">
        <v>0</v>
      </c>
      <c r="BA2075" s="658">
        <v>0</v>
      </c>
      <c r="BB2075" s="658">
        <v>0</v>
      </c>
      <c r="BC2075" s="658">
        <v>0</v>
      </c>
      <c r="BD2075" s="658">
        <v>0</v>
      </c>
      <c r="BE2075" s="659">
        <v>0</v>
      </c>
      <c r="BF2075" s="417"/>
      <c r="BG2075" s="416"/>
      <c r="BH2075" s="416"/>
      <c r="BI2075" s="416"/>
      <c r="BJ2075" s="416"/>
      <c r="BK2075" s="416"/>
    </row>
    <row r="2076" spans="1:63" s="432" customFormat="1" ht="12.75">
      <c r="A2076" s="411"/>
      <c r="B2076" s="347" t="s">
        <v>375</v>
      </c>
      <c r="C2076" s="657">
        <v>0</v>
      </c>
      <c r="D2076" s="658">
        <v>0</v>
      </c>
      <c r="E2076" s="658">
        <v>0</v>
      </c>
      <c r="F2076" s="658">
        <v>0</v>
      </c>
      <c r="G2076" s="658">
        <v>0</v>
      </c>
      <c r="H2076" s="658">
        <v>0</v>
      </c>
      <c r="I2076" s="658">
        <v>0</v>
      </c>
      <c r="J2076" s="658">
        <v>0</v>
      </c>
      <c r="K2076" s="658">
        <v>0</v>
      </c>
      <c r="L2076" s="658">
        <v>0</v>
      </c>
      <c r="M2076" s="658">
        <v>0</v>
      </c>
      <c r="N2076" s="659">
        <v>0</v>
      </c>
      <c r="O2076" s="657">
        <v>0</v>
      </c>
      <c r="P2076" s="658">
        <v>0</v>
      </c>
      <c r="Q2076" s="658">
        <v>0</v>
      </c>
      <c r="R2076" s="658">
        <v>0</v>
      </c>
      <c r="S2076" s="658">
        <v>0</v>
      </c>
      <c r="T2076" s="658">
        <v>0</v>
      </c>
      <c r="U2076" s="658">
        <v>0</v>
      </c>
      <c r="V2076" s="658">
        <v>0</v>
      </c>
      <c r="W2076" s="658">
        <v>0</v>
      </c>
      <c r="X2076" s="658">
        <v>0</v>
      </c>
      <c r="Y2076" s="658">
        <v>0</v>
      </c>
      <c r="Z2076" s="659">
        <v>0</v>
      </c>
      <c r="AA2076" s="660">
        <v>0</v>
      </c>
      <c r="AB2076" s="677">
        <v>0</v>
      </c>
      <c r="AC2076" s="677">
        <v>0</v>
      </c>
      <c r="AD2076" s="658">
        <v>0</v>
      </c>
      <c r="AE2076" s="658">
        <v>0</v>
      </c>
      <c r="AF2076" s="658">
        <v>0</v>
      </c>
      <c r="AG2076" s="658">
        <v>0</v>
      </c>
      <c r="AH2076" s="658">
        <v>0</v>
      </c>
      <c r="AI2076" s="658">
        <v>0</v>
      </c>
      <c r="AJ2076" s="658">
        <v>0</v>
      </c>
      <c r="AK2076" s="658">
        <v>0</v>
      </c>
      <c r="AL2076" s="658">
        <v>0</v>
      </c>
      <c r="AM2076" s="658">
        <v>0</v>
      </c>
      <c r="AN2076" s="658">
        <v>0</v>
      </c>
      <c r="AO2076" s="658">
        <v>0</v>
      </c>
      <c r="AP2076" s="658">
        <v>0</v>
      </c>
      <c r="AQ2076" s="658">
        <v>0</v>
      </c>
      <c r="AR2076" s="658">
        <v>0</v>
      </c>
      <c r="AS2076" s="658">
        <v>0</v>
      </c>
      <c r="AT2076" s="658">
        <v>0</v>
      </c>
      <c r="AU2076" s="658">
        <v>0</v>
      </c>
      <c r="AV2076" s="657">
        <v>0</v>
      </c>
      <c r="AW2076" s="658">
        <v>0</v>
      </c>
      <c r="AX2076" s="658">
        <v>0</v>
      </c>
      <c r="AY2076" s="658">
        <v>0</v>
      </c>
      <c r="AZ2076" s="658">
        <v>0</v>
      </c>
      <c r="BA2076" s="658">
        <v>0</v>
      </c>
      <c r="BB2076" s="658">
        <v>0</v>
      </c>
      <c r="BC2076" s="658">
        <v>0</v>
      </c>
      <c r="BD2076" s="658">
        <v>0</v>
      </c>
      <c r="BE2076" s="659">
        <v>0</v>
      </c>
      <c r="BF2076" s="417"/>
      <c r="BG2076" s="416"/>
      <c r="BH2076" s="416"/>
      <c r="BI2076" s="416"/>
      <c r="BJ2076" s="416"/>
      <c r="BK2076" s="416"/>
    </row>
    <row r="2077" spans="1:63" s="432" customFormat="1" ht="12.75">
      <c r="A2077" s="411"/>
      <c r="B2077" s="347" t="s">
        <v>376</v>
      </c>
      <c r="C2077" s="657">
        <v>0</v>
      </c>
      <c r="D2077" s="658">
        <v>0</v>
      </c>
      <c r="E2077" s="658">
        <v>0</v>
      </c>
      <c r="F2077" s="658">
        <v>0</v>
      </c>
      <c r="G2077" s="658">
        <v>0</v>
      </c>
      <c r="H2077" s="658">
        <v>0</v>
      </c>
      <c r="I2077" s="658">
        <v>0</v>
      </c>
      <c r="J2077" s="658">
        <v>5</v>
      </c>
      <c r="K2077" s="658">
        <v>0</v>
      </c>
      <c r="L2077" s="658">
        <v>0</v>
      </c>
      <c r="M2077" s="658">
        <v>0</v>
      </c>
      <c r="N2077" s="659">
        <v>5</v>
      </c>
      <c r="O2077" s="657">
        <v>0</v>
      </c>
      <c r="P2077" s="658">
        <v>0</v>
      </c>
      <c r="Q2077" s="658">
        <v>0</v>
      </c>
      <c r="R2077" s="658">
        <v>0</v>
      </c>
      <c r="S2077" s="658">
        <v>0</v>
      </c>
      <c r="T2077" s="658">
        <v>0</v>
      </c>
      <c r="U2077" s="658">
        <v>0</v>
      </c>
      <c r="V2077" s="658">
        <v>0</v>
      </c>
      <c r="W2077" s="658">
        <v>0</v>
      </c>
      <c r="X2077" s="658">
        <v>0</v>
      </c>
      <c r="Y2077" s="658">
        <v>0</v>
      </c>
      <c r="Z2077" s="659">
        <v>0</v>
      </c>
      <c r="AA2077" s="660">
        <v>17.239206629999998</v>
      </c>
      <c r="AB2077" s="677">
        <v>0</v>
      </c>
      <c r="AC2077" s="677">
        <v>0</v>
      </c>
      <c r="AD2077" s="658">
        <v>0</v>
      </c>
      <c r="AE2077" s="658">
        <v>0</v>
      </c>
      <c r="AF2077" s="658">
        <v>0</v>
      </c>
      <c r="AG2077" s="658">
        <v>0</v>
      </c>
      <c r="AH2077" s="658">
        <v>0</v>
      </c>
      <c r="AI2077" s="658">
        <v>0</v>
      </c>
      <c r="AJ2077" s="658">
        <v>0</v>
      </c>
      <c r="AK2077" s="658">
        <v>0</v>
      </c>
      <c r="AL2077" s="658">
        <v>0</v>
      </c>
      <c r="AM2077" s="658">
        <v>0</v>
      </c>
      <c r="AN2077" s="658">
        <v>0</v>
      </c>
      <c r="AO2077" s="658">
        <v>0</v>
      </c>
      <c r="AP2077" s="658">
        <v>0</v>
      </c>
      <c r="AQ2077" s="658">
        <v>5</v>
      </c>
      <c r="AR2077" s="658">
        <v>0</v>
      </c>
      <c r="AS2077" s="658">
        <v>0</v>
      </c>
      <c r="AT2077" s="658">
        <v>0</v>
      </c>
      <c r="AU2077" s="658">
        <v>5</v>
      </c>
      <c r="AV2077" s="657">
        <v>0</v>
      </c>
      <c r="AW2077" s="658">
        <v>0</v>
      </c>
      <c r="AX2077" s="658">
        <v>0</v>
      </c>
      <c r="AY2077" s="658">
        <v>0</v>
      </c>
      <c r="AZ2077" s="658">
        <v>0</v>
      </c>
      <c r="BA2077" s="658">
        <v>0</v>
      </c>
      <c r="BB2077" s="658">
        <v>0</v>
      </c>
      <c r="BC2077" s="658">
        <v>17.239206629999998</v>
      </c>
      <c r="BD2077" s="658">
        <v>0</v>
      </c>
      <c r="BE2077" s="659">
        <v>17.239206629999998</v>
      </c>
      <c r="BF2077" s="417"/>
      <c r="BG2077" s="416"/>
      <c r="BH2077" s="416"/>
      <c r="BI2077" s="416"/>
      <c r="BJ2077" s="416"/>
      <c r="BK2077" s="416"/>
    </row>
    <row r="2078" spans="1:63" s="432" customFormat="1" ht="12.75">
      <c r="A2078" s="411"/>
      <c r="B2078" s="347" t="s">
        <v>377</v>
      </c>
      <c r="C2078" s="657">
        <v>0</v>
      </c>
      <c r="D2078" s="658">
        <v>0</v>
      </c>
      <c r="E2078" s="658">
        <v>0</v>
      </c>
      <c r="F2078" s="658">
        <v>0</v>
      </c>
      <c r="G2078" s="658">
        <v>0</v>
      </c>
      <c r="H2078" s="658">
        <v>0</v>
      </c>
      <c r="I2078" s="658">
        <v>0</v>
      </c>
      <c r="J2078" s="658">
        <v>0</v>
      </c>
      <c r="K2078" s="658">
        <v>0</v>
      </c>
      <c r="L2078" s="658">
        <v>0</v>
      </c>
      <c r="M2078" s="658">
        <v>0</v>
      </c>
      <c r="N2078" s="659">
        <v>0</v>
      </c>
      <c r="O2078" s="657">
        <v>0</v>
      </c>
      <c r="P2078" s="658">
        <v>0</v>
      </c>
      <c r="Q2078" s="658">
        <v>0</v>
      </c>
      <c r="R2078" s="658">
        <v>0</v>
      </c>
      <c r="S2078" s="658">
        <v>0</v>
      </c>
      <c r="T2078" s="658">
        <v>0</v>
      </c>
      <c r="U2078" s="658">
        <v>0</v>
      </c>
      <c r="V2078" s="658">
        <v>0</v>
      </c>
      <c r="W2078" s="658">
        <v>0</v>
      </c>
      <c r="X2078" s="658">
        <v>0</v>
      </c>
      <c r="Y2078" s="658">
        <v>0</v>
      </c>
      <c r="Z2078" s="659">
        <v>0</v>
      </c>
      <c r="AA2078" s="660">
        <v>0</v>
      </c>
      <c r="AB2078" s="677">
        <v>0</v>
      </c>
      <c r="AC2078" s="677">
        <v>0</v>
      </c>
      <c r="AD2078" s="658">
        <v>0</v>
      </c>
      <c r="AE2078" s="658">
        <v>0</v>
      </c>
      <c r="AF2078" s="658">
        <v>0</v>
      </c>
      <c r="AG2078" s="658">
        <v>0</v>
      </c>
      <c r="AH2078" s="658">
        <v>0</v>
      </c>
      <c r="AI2078" s="658">
        <v>0</v>
      </c>
      <c r="AJ2078" s="658">
        <v>0</v>
      </c>
      <c r="AK2078" s="658">
        <v>0</v>
      </c>
      <c r="AL2078" s="658">
        <v>0</v>
      </c>
      <c r="AM2078" s="658">
        <v>0</v>
      </c>
      <c r="AN2078" s="658">
        <v>0</v>
      </c>
      <c r="AO2078" s="658">
        <v>0</v>
      </c>
      <c r="AP2078" s="658">
        <v>0</v>
      </c>
      <c r="AQ2078" s="658">
        <v>0</v>
      </c>
      <c r="AR2078" s="658">
        <v>0</v>
      </c>
      <c r="AS2078" s="658">
        <v>0</v>
      </c>
      <c r="AT2078" s="658">
        <v>0</v>
      </c>
      <c r="AU2078" s="658">
        <v>0</v>
      </c>
      <c r="AV2078" s="657">
        <v>0</v>
      </c>
      <c r="AW2078" s="658">
        <v>0</v>
      </c>
      <c r="AX2078" s="658">
        <v>0</v>
      </c>
      <c r="AY2078" s="658">
        <v>0</v>
      </c>
      <c r="AZ2078" s="658">
        <v>0</v>
      </c>
      <c r="BA2078" s="658">
        <v>0</v>
      </c>
      <c r="BB2078" s="658">
        <v>0</v>
      </c>
      <c r="BC2078" s="658">
        <v>0</v>
      </c>
      <c r="BD2078" s="658">
        <v>0</v>
      </c>
      <c r="BE2078" s="659">
        <v>0</v>
      </c>
      <c r="BF2078" s="417"/>
      <c r="BG2078" s="416"/>
      <c r="BH2078" s="416"/>
      <c r="BI2078" s="416"/>
      <c r="BJ2078" s="416"/>
      <c r="BK2078" s="416"/>
    </row>
    <row r="2079" spans="1:63" s="432" customFormat="1" ht="12.75">
      <c r="A2079" s="411"/>
      <c r="B2079" s="347" t="s">
        <v>67</v>
      </c>
      <c r="C2079" s="657">
        <v>0</v>
      </c>
      <c r="D2079" s="658">
        <v>0</v>
      </c>
      <c r="E2079" s="658">
        <v>0</v>
      </c>
      <c r="F2079" s="658">
        <v>0</v>
      </c>
      <c r="G2079" s="658">
        <v>0</v>
      </c>
      <c r="H2079" s="658">
        <v>0</v>
      </c>
      <c r="I2079" s="658">
        <v>0</v>
      </c>
      <c r="J2079" s="658">
        <v>0</v>
      </c>
      <c r="K2079" s="658">
        <v>0</v>
      </c>
      <c r="L2079" s="658">
        <v>0</v>
      </c>
      <c r="M2079" s="658">
        <v>0</v>
      </c>
      <c r="N2079" s="659">
        <v>0</v>
      </c>
      <c r="O2079" s="657">
        <v>0</v>
      </c>
      <c r="P2079" s="658">
        <v>0</v>
      </c>
      <c r="Q2079" s="658">
        <v>0</v>
      </c>
      <c r="R2079" s="658">
        <v>0</v>
      </c>
      <c r="S2079" s="658">
        <v>0</v>
      </c>
      <c r="T2079" s="658">
        <v>0</v>
      </c>
      <c r="U2079" s="658">
        <v>0</v>
      </c>
      <c r="V2079" s="658">
        <v>0</v>
      </c>
      <c r="W2079" s="658">
        <v>0</v>
      </c>
      <c r="X2079" s="658">
        <v>0</v>
      </c>
      <c r="Y2079" s="658">
        <v>0</v>
      </c>
      <c r="Z2079" s="659">
        <v>0</v>
      </c>
      <c r="AA2079" s="660">
        <v>0</v>
      </c>
      <c r="AB2079" s="677">
        <v>0</v>
      </c>
      <c r="AC2079" s="677">
        <v>0</v>
      </c>
      <c r="AD2079" s="658">
        <v>0</v>
      </c>
      <c r="AE2079" s="658">
        <v>0</v>
      </c>
      <c r="AF2079" s="658">
        <v>0</v>
      </c>
      <c r="AG2079" s="658">
        <v>0</v>
      </c>
      <c r="AH2079" s="658">
        <v>0</v>
      </c>
      <c r="AI2079" s="658">
        <v>0</v>
      </c>
      <c r="AJ2079" s="658">
        <v>0</v>
      </c>
      <c r="AK2079" s="658">
        <v>0</v>
      </c>
      <c r="AL2079" s="658">
        <v>0</v>
      </c>
      <c r="AM2079" s="658">
        <v>0</v>
      </c>
      <c r="AN2079" s="658">
        <v>0</v>
      </c>
      <c r="AO2079" s="658">
        <v>0</v>
      </c>
      <c r="AP2079" s="658">
        <v>0</v>
      </c>
      <c r="AQ2079" s="658">
        <v>0</v>
      </c>
      <c r="AR2079" s="658">
        <v>0</v>
      </c>
      <c r="AS2079" s="658">
        <v>0</v>
      </c>
      <c r="AT2079" s="658">
        <v>0</v>
      </c>
      <c r="AU2079" s="658">
        <v>0</v>
      </c>
      <c r="AV2079" s="657">
        <v>0</v>
      </c>
      <c r="AW2079" s="658">
        <v>0</v>
      </c>
      <c r="AX2079" s="658">
        <v>0</v>
      </c>
      <c r="AY2079" s="658">
        <v>0</v>
      </c>
      <c r="AZ2079" s="658">
        <v>0</v>
      </c>
      <c r="BA2079" s="658">
        <v>0</v>
      </c>
      <c r="BB2079" s="658">
        <v>0</v>
      </c>
      <c r="BC2079" s="658">
        <v>0</v>
      </c>
      <c r="BD2079" s="658">
        <v>0</v>
      </c>
      <c r="BE2079" s="659">
        <v>0</v>
      </c>
      <c r="BF2079" s="417"/>
      <c r="BG2079" s="416"/>
      <c r="BH2079" s="416"/>
      <c r="BI2079" s="416"/>
      <c r="BJ2079" s="416"/>
      <c r="BK2079" s="416"/>
    </row>
    <row r="2080" spans="1:63" s="742" customFormat="1" ht="18" customHeight="1">
      <c r="A2080" s="734"/>
      <c r="B2080" s="735" t="s">
        <v>170</v>
      </c>
      <c r="C2080" s="736">
        <v>0.1</v>
      </c>
      <c r="D2080" s="737">
        <v>0</v>
      </c>
      <c r="E2080" s="737">
        <v>0.67</v>
      </c>
      <c r="F2080" s="737">
        <v>0</v>
      </c>
      <c r="G2080" s="737">
        <v>0</v>
      </c>
      <c r="H2080" s="737">
        <v>0</v>
      </c>
      <c r="I2080" s="737">
        <v>0</v>
      </c>
      <c r="J2080" s="737">
        <v>0</v>
      </c>
      <c r="K2080" s="737">
        <v>0</v>
      </c>
      <c r="L2080" s="737">
        <v>0</v>
      </c>
      <c r="M2080" s="737">
        <v>0.77</v>
      </c>
      <c r="N2080" s="738">
        <v>0</v>
      </c>
      <c r="O2080" s="743">
        <v>0</v>
      </c>
      <c r="P2080" s="740">
        <v>0</v>
      </c>
      <c r="Q2080" s="740">
        <v>0</v>
      </c>
      <c r="R2080" s="740">
        <v>0</v>
      </c>
      <c r="S2080" s="740">
        <v>0</v>
      </c>
      <c r="T2080" s="740">
        <v>0</v>
      </c>
      <c r="U2080" s="740">
        <v>0</v>
      </c>
      <c r="V2080" s="740">
        <v>0</v>
      </c>
      <c r="W2080" s="740">
        <v>0</v>
      </c>
      <c r="X2080" s="740">
        <v>0</v>
      </c>
      <c r="Y2080" s="740">
        <v>0</v>
      </c>
      <c r="Z2080" s="744">
        <v>0</v>
      </c>
      <c r="AA2080" s="739">
        <v>363.02042065000006</v>
      </c>
      <c r="AB2080" s="740">
        <v>0.1</v>
      </c>
      <c r="AC2080" s="740">
        <v>0</v>
      </c>
      <c r="AD2080" s="740">
        <v>0.67</v>
      </c>
      <c r="AE2080" s="740">
        <v>0</v>
      </c>
      <c r="AF2080" s="740">
        <v>0</v>
      </c>
      <c r="AG2080" s="740">
        <v>0</v>
      </c>
      <c r="AH2080" s="740">
        <v>0</v>
      </c>
      <c r="AI2080" s="740">
        <v>0</v>
      </c>
      <c r="AJ2080" s="740">
        <v>0.67</v>
      </c>
      <c r="AK2080" s="740">
        <v>0</v>
      </c>
      <c r="AL2080" s="740">
        <v>0</v>
      </c>
      <c r="AM2080" s="740">
        <v>0</v>
      </c>
      <c r="AN2080" s="740">
        <v>0</v>
      </c>
      <c r="AO2080" s="740">
        <v>0</v>
      </c>
      <c r="AP2080" s="740">
        <v>0</v>
      </c>
      <c r="AQ2080" s="740">
        <v>0</v>
      </c>
      <c r="AR2080" s="740">
        <v>0</v>
      </c>
      <c r="AS2080" s="740">
        <v>0</v>
      </c>
      <c r="AT2080" s="740">
        <v>0.77</v>
      </c>
      <c r="AU2080" s="740">
        <v>0</v>
      </c>
      <c r="AV2080" s="736">
        <v>47.833734279999994</v>
      </c>
      <c r="AW2080" s="737">
        <v>124.26219064000001</v>
      </c>
      <c r="AX2080" s="737">
        <v>0</v>
      </c>
      <c r="AY2080" s="737">
        <v>34.276393849999998</v>
      </c>
      <c r="AZ2080" s="737">
        <v>74.830701170000026</v>
      </c>
      <c r="BA2080" s="737">
        <v>15.155095620000001</v>
      </c>
      <c r="BB2080" s="737">
        <v>190.92449572999999</v>
      </c>
      <c r="BC2080" s="737">
        <v>0</v>
      </c>
      <c r="BD2080" s="737">
        <v>0</v>
      </c>
      <c r="BE2080" s="738">
        <v>363.02042065000006</v>
      </c>
      <c r="BF2080" s="741"/>
    </row>
    <row r="2081" spans="1:63" s="390" customFormat="1" ht="12.75">
      <c r="A2081" s="411"/>
      <c r="B2081" s="347" t="s">
        <v>361</v>
      </c>
      <c r="C2081" s="657">
        <v>0.1</v>
      </c>
      <c r="D2081" s="658">
        <v>0</v>
      </c>
      <c r="E2081" s="658">
        <v>0.67</v>
      </c>
      <c r="F2081" s="658">
        <v>0</v>
      </c>
      <c r="G2081" s="658">
        <v>0</v>
      </c>
      <c r="H2081" s="658">
        <v>0</v>
      </c>
      <c r="I2081" s="658">
        <v>0</v>
      </c>
      <c r="J2081" s="658">
        <v>0</v>
      </c>
      <c r="K2081" s="658">
        <v>0</v>
      </c>
      <c r="L2081" s="658">
        <v>0</v>
      </c>
      <c r="M2081" s="658">
        <v>0.77</v>
      </c>
      <c r="N2081" s="659">
        <v>0</v>
      </c>
      <c r="O2081" s="657">
        <v>0</v>
      </c>
      <c r="P2081" s="658">
        <v>0</v>
      </c>
      <c r="Q2081" s="658">
        <v>0</v>
      </c>
      <c r="R2081" s="658">
        <v>0</v>
      </c>
      <c r="S2081" s="658">
        <v>0</v>
      </c>
      <c r="T2081" s="658">
        <v>0</v>
      </c>
      <c r="U2081" s="658">
        <v>0</v>
      </c>
      <c r="V2081" s="658">
        <v>0</v>
      </c>
      <c r="W2081" s="658">
        <v>0</v>
      </c>
      <c r="X2081" s="658">
        <v>0</v>
      </c>
      <c r="Y2081" s="658">
        <v>0</v>
      </c>
      <c r="Z2081" s="659">
        <v>0</v>
      </c>
      <c r="AA2081" s="660">
        <v>363.02042065000006</v>
      </c>
      <c r="AB2081" s="677">
        <v>0.1</v>
      </c>
      <c r="AC2081" s="677">
        <v>0</v>
      </c>
      <c r="AD2081" s="658">
        <v>0.67</v>
      </c>
      <c r="AE2081" s="658">
        <v>0</v>
      </c>
      <c r="AF2081" s="658">
        <v>0</v>
      </c>
      <c r="AG2081" s="658">
        <v>0</v>
      </c>
      <c r="AH2081" s="658">
        <v>0</v>
      </c>
      <c r="AI2081" s="658">
        <v>0</v>
      </c>
      <c r="AJ2081" s="658">
        <v>0.67</v>
      </c>
      <c r="AK2081" s="658">
        <v>0</v>
      </c>
      <c r="AL2081" s="658">
        <v>0</v>
      </c>
      <c r="AM2081" s="658">
        <v>0</v>
      </c>
      <c r="AN2081" s="658">
        <v>0</v>
      </c>
      <c r="AO2081" s="658">
        <v>0</v>
      </c>
      <c r="AP2081" s="658">
        <v>0</v>
      </c>
      <c r="AQ2081" s="658">
        <v>0</v>
      </c>
      <c r="AR2081" s="658">
        <v>0</v>
      </c>
      <c r="AS2081" s="658">
        <v>0</v>
      </c>
      <c r="AT2081" s="658">
        <v>0.77</v>
      </c>
      <c r="AU2081" s="658">
        <v>0</v>
      </c>
      <c r="AV2081" s="657">
        <v>47.833734279999994</v>
      </c>
      <c r="AW2081" s="658">
        <v>124.26219064000001</v>
      </c>
      <c r="AX2081" s="658">
        <v>0</v>
      </c>
      <c r="AY2081" s="658">
        <v>34.276393849999998</v>
      </c>
      <c r="AZ2081" s="658">
        <v>74.830701170000026</v>
      </c>
      <c r="BA2081" s="658">
        <v>15.155095620000001</v>
      </c>
      <c r="BB2081" s="658">
        <v>190.92449572999999</v>
      </c>
      <c r="BC2081" s="658">
        <v>0</v>
      </c>
      <c r="BD2081" s="658">
        <v>0</v>
      </c>
      <c r="BE2081" s="659">
        <v>363.02042065000006</v>
      </c>
      <c r="BF2081" s="417"/>
      <c r="BG2081" s="408"/>
      <c r="BH2081" s="408"/>
      <c r="BI2081" s="408"/>
      <c r="BJ2081" s="408"/>
      <c r="BK2081" s="408"/>
    </row>
    <row r="2082" spans="1:63" s="390" customFormat="1" ht="12.75">
      <c r="A2082" s="411"/>
      <c r="B2082" s="347" t="s">
        <v>362</v>
      </c>
      <c r="C2082" s="657">
        <v>0.1</v>
      </c>
      <c r="D2082" s="658">
        <v>0</v>
      </c>
      <c r="E2082" s="658">
        <v>0.67</v>
      </c>
      <c r="F2082" s="658">
        <v>0</v>
      </c>
      <c r="G2082" s="658">
        <v>0</v>
      </c>
      <c r="H2082" s="658">
        <v>0</v>
      </c>
      <c r="I2082" s="658">
        <v>0</v>
      </c>
      <c r="J2082" s="658">
        <v>0</v>
      </c>
      <c r="K2082" s="658">
        <v>0</v>
      </c>
      <c r="L2082" s="658">
        <v>0</v>
      </c>
      <c r="M2082" s="658">
        <v>0.77</v>
      </c>
      <c r="N2082" s="659">
        <v>0</v>
      </c>
      <c r="O2082" s="657">
        <v>0</v>
      </c>
      <c r="P2082" s="658">
        <v>0</v>
      </c>
      <c r="Q2082" s="658">
        <v>0</v>
      </c>
      <c r="R2082" s="658">
        <v>0</v>
      </c>
      <c r="S2082" s="658">
        <v>0</v>
      </c>
      <c r="T2082" s="658">
        <v>0</v>
      </c>
      <c r="U2082" s="658">
        <v>0</v>
      </c>
      <c r="V2082" s="658">
        <v>0</v>
      </c>
      <c r="W2082" s="658">
        <v>0</v>
      </c>
      <c r="X2082" s="658">
        <v>0</v>
      </c>
      <c r="Y2082" s="658">
        <v>0</v>
      </c>
      <c r="Z2082" s="659">
        <v>0</v>
      </c>
      <c r="AA2082" s="660">
        <v>1.702033404118102</v>
      </c>
      <c r="AB2082" s="677">
        <v>0.1</v>
      </c>
      <c r="AC2082" s="677">
        <v>0</v>
      </c>
      <c r="AD2082" s="658">
        <v>0.67</v>
      </c>
      <c r="AE2082" s="658">
        <v>0</v>
      </c>
      <c r="AF2082" s="658">
        <v>0</v>
      </c>
      <c r="AG2082" s="658">
        <v>0</v>
      </c>
      <c r="AH2082" s="658">
        <v>0</v>
      </c>
      <c r="AI2082" s="658">
        <v>0</v>
      </c>
      <c r="AJ2082" s="658">
        <v>0.67</v>
      </c>
      <c r="AK2082" s="658">
        <v>0</v>
      </c>
      <c r="AL2082" s="658">
        <v>0</v>
      </c>
      <c r="AM2082" s="658">
        <v>0</v>
      </c>
      <c r="AN2082" s="658">
        <v>0</v>
      </c>
      <c r="AO2082" s="658">
        <v>0</v>
      </c>
      <c r="AP2082" s="658">
        <v>0</v>
      </c>
      <c r="AQ2082" s="658">
        <v>0</v>
      </c>
      <c r="AR2082" s="658">
        <v>0</v>
      </c>
      <c r="AS2082" s="658">
        <v>0</v>
      </c>
      <c r="AT2082" s="658">
        <v>0.77</v>
      </c>
      <c r="AU2082" s="658">
        <v>0</v>
      </c>
      <c r="AV2082" s="657">
        <v>0.22632284999999999</v>
      </c>
      <c r="AW2082" s="658">
        <v>1.4757105541181019</v>
      </c>
      <c r="AX2082" s="658">
        <v>0</v>
      </c>
      <c r="AY2082" s="658">
        <v>0</v>
      </c>
      <c r="AZ2082" s="658">
        <v>1.4757105541181019</v>
      </c>
      <c r="BA2082" s="658">
        <v>0</v>
      </c>
      <c r="BB2082" s="658">
        <v>0</v>
      </c>
      <c r="BC2082" s="658">
        <v>0</v>
      </c>
      <c r="BD2082" s="658">
        <v>0</v>
      </c>
      <c r="BE2082" s="659">
        <v>1.702033404118102</v>
      </c>
      <c r="BF2082" s="417"/>
      <c r="BG2082" s="408"/>
      <c r="BH2082" s="408"/>
      <c r="BI2082" s="408"/>
      <c r="BJ2082" s="408"/>
      <c r="BK2082" s="408"/>
    </row>
    <row r="2083" spans="1:63" s="390" customFormat="1" ht="12.75">
      <c r="A2083" s="411"/>
      <c r="B2083" s="347" t="s">
        <v>363</v>
      </c>
      <c r="C2083" s="657">
        <v>0</v>
      </c>
      <c r="D2083" s="658">
        <v>0</v>
      </c>
      <c r="E2083" s="658">
        <v>0.39100000000000001</v>
      </c>
      <c r="F2083" s="658">
        <v>0</v>
      </c>
      <c r="G2083" s="658">
        <v>0</v>
      </c>
      <c r="H2083" s="658">
        <v>0</v>
      </c>
      <c r="I2083" s="658">
        <v>0</v>
      </c>
      <c r="J2083" s="658">
        <v>0</v>
      </c>
      <c r="K2083" s="658">
        <v>0</v>
      </c>
      <c r="L2083" s="658">
        <v>0</v>
      </c>
      <c r="M2083" s="658">
        <v>0.39100000000000001</v>
      </c>
      <c r="N2083" s="659">
        <v>0</v>
      </c>
      <c r="O2083" s="657">
        <v>0</v>
      </c>
      <c r="P2083" s="658">
        <v>0</v>
      </c>
      <c r="Q2083" s="658">
        <v>0</v>
      </c>
      <c r="R2083" s="658">
        <v>0</v>
      </c>
      <c r="S2083" s="658">
        <v>0</v>
      </c>
      <c r="T2083" s="658">
        <v>0</v>
      </c>
      <c r="U2083" s="658">
        <v>0</v>
      </c>
      <c r="V2083" s="658">
        <v>0</v>
      </c>
      <c r="W2083" s="658">
        <v>0</v>
      </c>
      <c r="X2083" s="658">
        <v>0</v>
      </c>
      <c r="Y2083" s="658">
        <v>0</v>
      </c>
      <c r="Z2083" s="659">
        <v>0</v>
      </c>
      <c r="AA2083" s="660">
        <v>1.03203193926155</v>
      </c>
      <c r="AB2083" s="677">
        <v>0</v>
      </c>
      <c r="AC2083" s="677">
        <v>0</v>
      </c>
      <c r="AD2083" s="658">
        <v>0.39100000000000001</v>
      </c>
      <c r="AE2083" s="658">
        <v>0</v>
      </c>
      <c r="AF2083" s="658">
        <v>0</v>
      </c>
      <c r="AG2083" s="658">
        <v>0</v>
      </c>
      <c r="AH2083" s="658">
        <v>0</v>
      </c>
      <c r="AI2083" s="658">
        <v>0</v>
      </c>
      <c r="AJ2083" s="658">
        <v>0.39100000000000001</v>
      </c>
      <c r="AK2083" s="658">
        <v>0</v>
      </c>
      <c r="AL2083" s="658">
        <v>0</v>
      </c>
      <c r="AM2083" s="658">
        <v>0</v>
      </c>
      <c r="AN2083" s="658">
        <v>0</v>
      </c>
      <c r="AO2083" s="658">
        <v>0</v>
      </c>
      <c r="AP2083" s="658">
        <v>0</v>
      </c>
      <c r="AQ2083" s="658">
        <v>0</v>
      </c>
      <c r="AR2083" s="658">
        <v>0</v>
      </c>
      <c r="AS2083" s="658">
        <v>0</v>
      </c>
      <c r="AT2083" s="658">
        <v>0.39100000000000001</v>
      </c>
      <c r="AU2083" s="658">
        <v>0</v>
      </c>
      <c r="AV2083" s="657">
        <v>0</v>
      </c>
      <c r="AW2083" s="658">
        <v>1.03203193926155</v>
      </c>
      <c r="AX2083" s="658">
        <v>0</v>
      </c>
      <c r="AY2083" s="658">
        <v>0</v>
      </c>
      <c r="AZ2083" s="658">
        <v>1.03203193926155</v>
      </c>
      <c r="BA2083" s="658">
        <v>0</v>
      </c>
      <c r="BB2083" s="658">
        <v>0</v>
      </c>
      <c r="BC2083" s="658">
        <v>0</v>
      </c>
      <c r="BD2083" s="658">
        <v>0</v>
      </c>
      <c r="BE2083" s="659">
        <v>1.03203193926155</v>
      </c>
      <c r="BF2083" s="417"/>
      <c r="BG2083" s="408"/>
      <c r="BH2083" s="408"/>
      <c r="BI2083" s="408"/>
      <c r="BJ2083" s="408"/>
      <c r="BK2083" s="408"/>
    </row>
    <row r="2084" spans="1:63" s="390" customFormat="1" ht="12.75">
      <c r="A2084" s="411"/>
      <c r="B2084" s="347" t="s">
        <v>364</v>
      </c>
      <c r="C2084" s="657">
        <v>0</v>
      </c>
      <c r="D2084" s="658">
        <v>0</v>
      </c>
      <c r="E2084" s="658">
        <v>0</v>
      </c>
      <c r="F2084" s="658">
        <v>0</v>
      </c>
      <c r="G2084" s="658">
        <v>0</v>
      </c>
      <c r="H2084" s="658">
        <v>0</v>
      </c>
      <c r="I2084" s="658">
        <v>0</v>
      </c>
      <c r="J2084" s="658">
        <v>0</v>
      </c>
      <c r="K2084" s="658">
        <v>0</v>
      </c>
      <c r="L2084" s="658">
        <v>0</v>
      </c>
      <c r="M2084" s="658">
        <v>0</v>
      </c>
      <c r="N2084" s="659">
        <v>0</v>
      </c>
      <c r="O2084" s="657"/>
      <c r="P2084" s="658"/>
      <c r="Q2084" s="658"/>
      <c r="R2084" s="658"/>
      <c r="S2084" s="658"/>
      <c r="T2084" s="658"/>
      <c r="U2084" s="658"/>
      <c r="V2084" s="658"/>
      <c r="W2084" s="658"/>
      <c r="X2084" s="658"/>
      <c r="Y2084" s="658"/>
      <c r="Z2084" s="659"/>
      <c r="AA2084" s="660">
        <v>0</v>
      </c>
      <c r="AB2084" s="677">
        <v>0</v>
      </c>
      <c r="AC2084" s="677">
        <v>0</v>
      </c>
      <c r="AD2084" s="658">
        <v>0</v>
      </c>
      <c r="AE2084" s="658">
        <v>0</v>
      </c>
      <c r="AF2084" s="658">
        <v>0</v>
      </c>
      <c r="AG2084" s="658">
        <v>0</v>
      </c>
      <c r="AH2084" s="658">
        <v>0</v>
      </c>
      <c r="AI2084" s="658">
        <v>0</v>
      </c>
      <c r="AJ2084" s="658">
        <v>0</v>
      </c>
      <c r="AK2084" s="658">
        <v>0</v>
      </c>
      <c r="AL2084" s="658">
        <v>0</v>
      </c>
      <c r="AM2084" s="658">
        <v>0</v>
      </c>
      <c r="AN2084" s="658">
        <v>0</v>
      </c>
      <c r="AO2084" s="658">
        <v>0</v>
      </c>
      <c r="AP2084" s="658">
        <v>0</v>
      </c>
      <c r="AQ2084" s="658">
        <v>0</v>
      </c>
      <c r="AR2084" s="658">
        <v>0</v>
      </c>
      <c r="AS2084" s="658">
        <v>0</v>
      </c>
      <c r="AT2084" s="658">
        <v>0</v>
      </c>
      <c r="AU2084" s="658">
        <v>0</v>
      </c>
      <c r="AV2084" s="657">
        <v>0</v>
      </c>
      <c r="AW2084" s="658">
        <v>0</v>
      </c>
      <c r="AX2084" s="658">
        <v>0</v>
      </c>
      <c r="AY2084" s="658">
        <v>0</v>
      </c>
      <c r="AZ2084" s="658">
        <v>0</v>
      </c>
      <c r="BA2084" s="658">
        <v>0</v>
      </c>
      <c r="BB2084" s="658">
        <v>0</v>
      </c>
      <c r="BC2084" s="658">
        <v>0</v>
      </c>
      <c r="BD2084" s="658">
        <v>0</v>
      </c>
      <c r="BE2084" s="659">
        <v>0</v>
      </c>
      <c r="BF2084" s="417"/>
      <c r="BG2084" s="408"/>
      <c r="BH2084" s="408"/>
      <c r="BI2084" s="408"/>
      <c r="BJ2084" s="408"/>
      <c r="BK2084" s="408"/>
    </row>
    <row r="2085" spans="1:63" s="390" customFormat="1" ht="12.75">
      <c r="A2085" s="411"/>
      <c r="B2085" s="347" t="s">
        <v>365</v>
      </c>
      <c r="C2085" s="657">
        <v>0</v>
      </c>
      <c r="D2085" s="658">
        <v>0</v>
      </c>
      <c r="E2085" s="658">
        <v>0</v>
      </c>
      <c r="F2085" s="658">
        <v>0</v>
      </c>
      <c r="G2085" s="658">
        <v>0</v>
      </c>
      <c r="H2085" s="658">
        <v>0</v>
      </c>
      <c r="I2085" s="658">
        <v>0</v>
      </c>
      <c r="J2085" s="658">
        <v>0</v>
      </c>
      <c r="K2085" s="658">
        <v>0</v>
      </c>
      <c r="L2085" s="658">
        <v>0</v>
      </c>
      <c r="M2085" s="658">
        <v>0</v>
      </c>
      <c r="N2085" s="659">
        <v>0</v>
      </c>
      <c r="O2085" s="657"/>
      <c r="P2085" s="658"/>
      <c r="Q2085" s="658"/>
      <c r="R2085" s="658"/>
      <c r="S2085" s="658"/>
      <c r="T2085" s="658"/>
      <c r="U2085" s="658"/>
      <c r="V2085" s="658"/>
      <c r="W2085" s="658"/>
      <c r="X2085" s="658"/>
      <c r="Y2085" s="658"/>
      <c r="Z2085" s="659"/>
      <c r="AA2085" s="660">
        <v>0</v>
      </c>
      <c r="AB2085" s="677">
        <v>0</v>
      </c>
      <c r="AC2085" s="677">
        <v>0</v>
      </c>
      <c r="AD2085" s="658">
        <v>0</v>
      </c>
      <c r="AE2085" s="658">
        <v>0</v>
      </c>
      <c r="AF2085" s="658">
        <v>0</v>
      </c>
      <c r="AG2085" s="658">
        <v>0</v>
      </c>
      <c r="AH2085" s="658">
        <v>0</v>
      </c>
      <c r="AI2085" s="658">
        <v>0</v>
      </c>
      <c r="AJ2085" s="658">
        <v>0</v>
      </c>
      <c r="AK2085" s="658">
        <v>0</v>
      </c>
      <c r="AL2085" s="658">
        <v>0</v>
      </c>
      <c r="AM2085" s="658">
        <v>0</v>
      </c>
      <c r="AN2085" s="658">
        <v>0</v>
      </c>
      <c r="AO2085" s="658">
        <v>0</v>
      </c>
      <c r="AP2085" s="658">
        <v>0</v>
      </c>
      <c r="AQ2085" s="658">
        <v>0</v>
      </c>
      <c r="AR2085" s="658">
        <v>0</v>
      </c>
      <c r="AS2085" s="658">
        <v>0</v>
      </c>
      <c r="AT2085" s="658">
        <v>0</v>
      </c>
      <c r="AU2085" s="658">
        <v>0</v>
      </c>
      <c r="AV2085" s="657">
        <v>0</v>
      </c>
      <c r="AW2085" s="658">
        <v>0</v>
      </c>
      <c r="AX2085" s="658">
        <v>0</v>
      </c>
      <c r="AY2085" s="658">
        <v>0</v>
      </c>
      <c r="AZ2085" s="658">
        <v>0</v>
      </c>
      <c r="BA2085" s="658">
        <v>0</v>
      </c>
      <c r="BB2085" s="658">
        <v>0</v>
      </c>
      <c r="BC2085" s="658">
        <v>0</v>
      </c>
      <c r="BD2085" s="658">
        <v>0</v>
      </c>
      <c r="BE2085" s="659">
        <v>0</v>
      </c>
      <c r="BF2085" s="417"/>
      <c r="BG2085" s="408"/>
      <c r="BH2085" s="408"/>
      <c r="BI2085" s="408"/>
      <c r="BJ2085" s="408"/>
      <c r="BK2085" s="408"/>
    </row>
    <row r="2086" spans="1:63" s="390" customFormat="1" ht="12.75">
      <c r="A2086" s="411"/>
      <c r="B2086" s="347" t="s">
        <v>366</v>
      </c>
      <c r="C2086" s="657">
        <v>0</v>
      </c>
      <c r="D2086" s="658">
        <v>0</v>
      </c>
      <c r="E2086" s="658">
        <v>0</v>
      </c>
      <c r="F2086" s="658">
        <v>0</v>
      </c>
      <c r="G2086" s="658">
        <v>0</v>
      </c>
      <c r="H2086" s="658">
        <v>0</v>
      </c>
      <c r="I2086" s="658">
        <v>0</v>
      </c>
      <c r="J2086" s="658">
        <v>0</v>
      </c>
      <c r="K2086" s="658">
        <v>0</v>
      </c>
      <c r="L2086" s="658">
        <v>0</v>
      </c>
      <c r="M2086" s="658">
        <v>0</v>
      </c>
      <c r="N2086" s="659">
        <v>0</v>
      </c>
      <c r="O2086" s="657"/>
      <c r="P2086" s="658"/>
      <c r="Q2086" s="658"/>
      <c r="R2086" s="658"/>
      <c r="S2086" s="658"/>
      <c r="T2086" s="658"/>
      <c r="U2086" s="658"/>
      <c r="V2086" s="658"/>
      <c r="W2086" s="658"/>
      <c r="X2086" s="658"/>
      <c r="Y2086" s="658"/>
      <c r="Z2086" s="659"/>
      <c r="AA2086" s="660">
        <v>0</v>
      </c>
      <c r="AB2086" s="677">
        <v>0</v>
      </c>
      <c r="AC2086" s="677">
        <v>0</v>
      </c>
      <c r="AD2086" s="658">
        <v>0</v>
      </c>
      <c r="AE2086" s="658">
        <v>0</v>
      </c>
      <c r="AF2086" s="658">
        <v>0</v>
      </c>
      <c r="AG2086" s="658">
        <v>0</v>
      </c>
      <c r="AH2086" s="658">
        <v>0</v>
      </c>
      <c r="AI2086" s="658">
        <v>0</v>
      </c>
      <c r="AJ2086" s="658">
        <v>0</v>
      </c>
      <c r="AK2086" s="658">
        <v>0</v>
      </c>
      <c r="AL2086" s="658">
        <v>0</v>
      </c>
      <c r="AM2086" s="658">
        <v>0</v>
      </c>
      <c r="AN2086" s="658">
        <v>0</v>
      </c>
      <c r="AO2086" s="658">
        <v>0</v>
      </c>
      <c r="AP2086" s="658">
        <v>0</v>
      </c>
      <c r="AQ2086" s="658">
        <v>0</v>
      </c>
      <c r="AR2086" s="658">
        <v>0</v>
      </c>
      <c r="AS2086" s="658">
        <v>0</v>
      </c>
      <c r="AT2086" s="658">
        <v>0</v>
      </c>
      <c r="AU2086" s="658">
        <v>0</v>
      </c>
      <c r="AV2086" s="657">
        <v>0</v>
      </c>
      <c r="AW2086" s="658">
        <v>0</v>
      </c>
      <c r="AX2086" s="658">
        <v>0</v>
      </c>
      <c r="AY2086" s="658">
        <v>0</v>
      </c>
      <c r="AZ2086" s="658">
        <v>0</v>
      </c>
      <c r="BA2086" s="658">
        <v>0</v>
      </c>
      <c r="BB2086" s="658">
        <v>0</v>
      </c>
      <c r="BC2086" s="658">
        <v>0</v>
      </c>
      <c r="BD2086" s="658">
        <v>0</v>
      </c>
      <c r="BE2086" s="659">
        <v>0</v>
      </c>
      <c r="BF2086" s="417"/>
      <c r="BG2086" s="408"/>
      <c r="BH2086" s="408"/>
      <c r="BI2086" s="408"/>
      <c r="BJ2086" s="408"/>
      <c r="BK2086" s="408"/>
    </row>
    <row r="2087" spans="1:63" s="390" customFormat="1" ht="12.75">
      <c r="A2087" s="411"/>
      <c r="B2087" s="347" t="s">
        <v>367</v>
      </c>
      <c r="C2087" s="657">
        <v>0</v>
      </c>
      <c r="D2087" s="658">
        <v>0</v>
      </c>
      <c r="E2087" s="658">
        <v>0.39100000000000001</v>
      </c>
      <c r="F2087" s="658">
        <v>0</v>
      </c>
      <c r="G2087" s="658">
        <v>0</v>
      </c>
      <c r="H2087" s="658">
        <v>0</v>
      </c>
      <c r="I2087" s="658">
        <v>0</v>
      </c>
      <c r="J2087" s="658">
        <v>0</v>
      </c>
      <c r="K2087" s="658">
        <v>0</v>
      </c>
      <c r="L2087" s="658">
        <v>0</v>
      </c>
      <c r="M2087" s="658">
        <v>0.39100000000000001</v>
      </c>
      <c r="N2087" s="659">
        <v>0</v>
      </c>
      <c r="O2087" s="657"/>
      <c r="P2087" s="658"/>
      <c r="Q2087" s="658"/>
      <c r="R2087" s="658"/>
      <c r="S2087" s="658"/>
      <c r="T2087" s="658"/>
      <c r="U2087" s="658"/>
      <c r="V2087" s="658"/>
      <c r="W2087" s="658"/>
      <c r="X2087" s="658"/>
      <c r="Y2087" s="658"/>
      <c r="Z2087" s="659"/>
      <c r="AA2087" s="660">
        <v>1.03203193926155</v>
      </c>
      <c r="AB2087" s="677">
        <v>0</v>
      </c>
      <c r="AC2087" s="677">
        <v>0</v>
      </c>
      <c r="AD2087" s="658">
        <v>0.39100000000000001</v>
      </c>
      <c r="AE2087" s="658">
        <v>0</v>
      </c>
      <c r="AF2087" s="658">
        <v>0</v>
      </c>
      <c r="AG2087" s="658">
        <v>0</v>
      </c>
      <c r="AH2087" s="658">
        <v>0</v>
      </c>
      <c r="AI2087" s="658">
        <v>0</v>
      </c>
      <c r="AJ2087" s="658">
        <v>0.39100000000000001</v>
      </c>
      <c r="AK2087" s="658">
        <v>0</v>
      </c>
      <c r="AL2087" s="658">
        <v>0</v>
      </c>
      <c r="AM2087" s="658">
        <v>0</v>
      </c>
      <c r="AN2087" s="658">
        <v>0</v>
      </c>
      <c r="AO2087" s="658">
        <v>0</v>
      </c>
      <c r="AP2087" s="658">
        <v>0</v>
      </c>
      <c r="AQ2087" s="658">
        <v>0</v>
      </c>
      <c r="AR2087" s="658">
        <v>0</v>
      </c>
      <c r="AS2087" s="658">
        <v>0</v>
      </c>
      <c r="AT2087" s="658">
        <v>0.39100000000000001</v>
      </c>
      <c r="AU2087" s="658">
        <v>0</v>
      </c>
      <c r="AV2087" s="657">
        <v>0</v>
      </c>
      <c r="AW2087" s="658">
        <v>1.03203193926155</v>
      </c>
      <c r="AX2087" s="658">
        <v>0</v>
      </c>
      <c r="AY2087" s="658">
        <v>0</v>
      </c>
      <c r="AZ2087" s="658">
        <v>1.03203193926155</v>
      </c>
      <c r="BA2087" s="658">
        <v>0</v>
      </c>
      <c r="BB2087" s="658">
        <v>0</v>
      </c>
      <c r="BC2087" s="658">
        <v>0</v>
      </c>
      <c r="BD2087" s="658">
        <v>0</v>
      </c>
      <c r="BE2087" s="659">
        <v>1.03203193926155</v>
      </c>
      <c r="BF2087" s="417"/>
      <c r="BG2087" s="408"/>
      <c r="BH2087" s="408"/>
      <c r="BI2087" s="408"/>
      <c r="BJ2087" s="408"/>
      <c r="BK2087" s="408"/>
    </row>
    <row r="2088" spans="1:63" s="390" customFormat="1" ht="12.75">
      <c r="A2088" s="411"/>
      <c r="B2088" s="347" t="s">
        <v>368</v>
      </c>
      <c r="C2088" s="657">
        <v>0.1</v>
      </c>
      <c r="D2088" s="658">
        <v>0</v>
      </c>
      <c r="E2088" s="658">
        <v>0.27900000000000003</v>
      </c>
      <c r="F2088" s="658">
        <v>0</v>
      </c>
      <c r="G2088" s="658">
        <v>0</v>
      </c>
      <c r="H2088" s="658">
        <v>0</v>
      </c>
      <c r="I2088" s="658">
        <v>0</v>
      </c>
      <c r="J2088" s="658">
        <v>0</v>
      </c>
      <c r="K2088" s="658">
        <v>0</v>
      </c>
      <c r="L2088" s="658">
        <v>0</v>
      </c>
      <c r="M2088" s="658">
        <v>0.379</v>
      </c>
      <c r="N2088" s="659">
        <v>0</v>
      </c>
      <c r="O2088" s="657">
        <v>0</v>
      </c>
      <c r="P2088" s="658">
        <v>0</v>
      </c>
      <c r="Q2088" s="658">
        <v>0</v>
      </c>
      <c r="R2088" s="658">
        <v>0</v>
      </c>
      <c r="S2088" s="658">
        <v>0</v>
      </c>
      <c r="T2088" s="658">
        <v>0</v>
      </c>
      <c r="U2088" s="658">
        <v>0</v>
      </c>
      <c r="V2088" s="658">
        <v>0</v>
      </c>
      <c r="W2088" s="658">
        <v>0</v>
      </c>
      <c r="X2088" s="658">
        <v>0</v>
      </c>
      <c r="Y2088" s="658">
        <v>0</v>
      </c>
      <c r="Z2088" s="659">
        <v>0</v>
      </c>
      <c r="AA2088" s="660">
        <v>0.67000146485655199</v>
      </c>
      <c r="AB2088" s="677">
        <v>0.1</v>
      </c>
      <c r="AC2088" s="677">
        <v>0</v>
      </c>
      <c r="AD2088" s="658">
        <v>0.27900000000000003</v>
      </c>
      <c r="AE2088" s="658">
        <v>0</v>
      </c>
      <c r="AF2088" s="658">
        <v>0</v>
      </c>
      <c r="AG2088" s="658">
        <v>0</v>
      </c>
      <c r="AH2088" s="658">
        <v>0</v>
      </c>
      <c r="AI2088" s="658">
        <v>0</v>
      </c>
      <c r="AJ2088" s="658">
        <v>0.27900000000000003</v>
      </c>
      <c r="AK2088" s="658">
        <v>0</v>
      </c>
      <c r="AL2088" s="658">
        <v>0</v>
      </c>
      <c r="AM2088" s="658">
        <v>0</v>
      </c>
      <c r="AN2088" s="658">
        <v>0</v>
      </c>
      <c r="AO2088" s="658">
        <v>0</v>
      </c>
      <c r="AP2088" s="658">
        <v>0</v>
      </c>
      <c r="AQ2088" s="658">
        <v>0</v>
      </c>
      <c r="AR2088" s="658">
        <v>0</v>
      </c>
      <c r="AS2088" s="658">
        <v>0</v>
      </c>
      <c r="AT2088" s="658">
        <v>0.379</v>
      </c>
      <c r="AU2088" s="658">
        <v>0</v>
      </c>
      <c r="AV2088" s="657">
        <v>0.22632284999999999</v>
      </c>
      <c r="AW2088" s="658">
        <v>0.44367861485655197</v>
      </c>
      <c r="AX2088" s="658">
        <v>0</v>
      </c>
      <c r="AY2088" s="658">
        <v>0</v>
      </c>
      <c r="AZ2088" s="658">
        <v>0.44367861485655197</v>
      </c>
      <c r="BA2088" s="658">
        <v>0</v>
      </c>
      <c r="BB2088" s="658">
        <v>0</v>
      </c>
      <c r="BC2088" s="658">
        <v>0</v>
      </c>
      <c r="BD2088" s="658">
        <v>0</v>
      </c>
      <c r="BE2088" s="659">
        <v>0.67000146485655199</v>
      </c>
      <c r="BF2088" s="417"/>
      <c r="BG2088" s="408"/>
      <c r="BH2088" s="408"/>
      <c r="BI2088" s="408"/>
      <c r="BJ2088" s="408"/>
      <c r="BK2088" s="408"/>
    </row>
    <row r="2089" spans="1:63" s="390" customFormat="1" ht="12.75">
      <c r="A2089" s="411"/>
      <c r="B2089" s="347" t="s">
        <v>369</v>
      </c>
      <c r="C2089" s="657">
        <v>0</v>
      </c>
      <c r="D2089" s="658">
        <v>0</v>
      </c>
      <c r="E2089" s="658">
        <v>0</v>
      </c>
      <c r="F2089" s="658">
        <v>0</v>
      </c>
      <c r="G2089" s="658">
        <v>0</v>
      </c>
      <c r="H2089" s="658">
        <v>0</v>
      </c>
      <c r="I2089" s="658">
        <v>0</v>
      </c>
      <c r="J2089" s="658">
        <v>0</v>
      </c>
      <c r="K2089" s="658">
        <v>0</v>
      </c>
      <c r="L2089" s="658">
        <v>0</v>
      </c>
      <c r="M2089" s="658">
        <v>0</v>
      </c>
      <c r="N2089" s="659">
        <v>0</v>
      </c>
      <c r="O2089" s="657"/>
      <c r="P2089" s="658"/>
      <c r="Q2089" s="658"/>
      <c r="R2089" s="658"/>
      <c r="S2089" s="658"/>
      <c r="T2089" s="658"/>
      <c r="U2089" s="658"/>
      <c r="V2089" s="658"/>
      <c r="W2089" s="658"/>
      <c r="X2089" s="658"/>
      <c r="Y2089" s="658"/>
      <c r="Z2089" s="659"/>
      <c r="AA2089" s="660">
        <v>0</v>
      </c>
      <c r="AB2089" s="677">
        <v>0</v>
      </c>
      <c r="AC2089" s="677">
        <v>0</v>
      </c>
      <c r="AD2089" s="658">
        <v>0</v>
      </c>
      <c r="AE2089" s="658">
        <v>0</v>
      </c>
      <c r="AF2089" s="658">
        <v>0</v>
      </c>
      <c r="AG2089" s="658">
        <v>0</v>
      </c>
      <c r="AH2089" s="658">
        <v>0</v>
      </c>
      <c r="AI2089" s="658">
        <v>0</v>
      </c>
      <c r="AJ2089" s="658">
        <v>0</v>
      </c>
      <c r="AK2089" s="658">
        <v>0</v>
      </c>
      <c r="AL2089" s="658">
        <v>0</v>
      </c>
      <c r="AM2089" s="658">
        <v>0</v>
      </c>
      <c r="AN2089" s="658">
        <v>0</v>
      </c>
      <c r="AO2089" s="658">
        <v>0</v>
      </c>
      <c r="AP2089" s="658">
        <v>0</v>
      </c>
      <c r="AQ2089" s="658">
        <v>0</v>
      </c>
      <c r="AR2089" s="658">
        <v>0</v>
      </c>
      <c r="AS2089" s="658">
        <v>0</v>
      </c>
      <c r="AT2089" s="658">
        <v>0</v>
      </c>
      <c r="AU2089" s="658">
        <v>0</v>
      </c>
      <c r="AV2089" s="657">
        <v>0</v>
      </c>
      <c r="AW2089" s="658">
        <v>0</v>
      </c>
      <c r="AX2089" s="658">
        <v>0</v>
      </c>
      <c r="AY2089" s="658">
        <v>0</v>
      </c>
      <c r="AZ2089" s="658">
        <v>0</v>
      </c>
      <c r="BA2089" s="658">
        <v>0</v>
      </c>
      <c r="BB2089" s="658">
        <v>0</v>
      </c>
      <c r="BC2089" s="658">
        <v>0</v>
      </c>
      <c r="BD2089" s="658">
        <v>0</v>
      </c>
      <c r="BE2089" s="659">
        <v>0</v>
      </c>
      <c r="BF2089" s="417"/>
      <c r="BG2089" s="408"/>
      <c r="BH2089" s="408"/>
      <c r="BI2089" s="408"/>
      <c r="BJ2089" s="408"/>
      <c r="BK2089" s="408"/>
    </row>
    <row r="2090" spans="1:63" s="390" customFormat="1" ht="12.75">
      <c r="A2090" s="411"/>
      <c r="B2090" s="347" t="s">
        <v>370</v>
      </c>
      <c r="C2090" s="657">
        <v>0</v>
      </c>
      <c r="D2090" s="658">
        <v>0</v>
      </c>
      <c r="E2090" s="658">
        <v>0</v>
      </c>
      <c r="F2090" s="658">
        <v>0</v>
      </c>
      <c r="G2090" s="658">
        <v>0</v>
      </c>
      <c r="H2090" s="658">
        <v>0</v>
      </c>
      <c r="I2090" s="658">
        <v>0</v>
      </c>
      <c r="J2090" s="658">
        <v>0</v>
      </c>
      <c r="K2090" s="658">
        <v>0</v>
      </c>
      <c r="L2090" s="658">
        <v>0</v>
      </c>
      <c r="M2090" s="658">
        <v>0</v>
      </c>
      <c r="N2090" s="659">
        <v>0</v>
      </c>
      <c r="O2090" s="657"/>
      <c r="P2090" s="658"/>
      <c r="Q2090" s="658"/>
      <c r="R2090" s="658"/>
      <c r="S2090" s="658"/>
      <c r="T2090" s="658"/>
      <c r="U2090" s="658"/>
      <c r="V2090" s="658"/>
      <c r="W2090" s="658"/>
      <c r="X2090" s="658"/>
      <c r="Y2090" s="658"/>
      <c r="Z2090" s="659"/>
      <c r="AA2090" s="660">
        <v>0</v>
      </c>
      <c r="AB2090" s="677">
        <v>0</v>
      </c>
      <c r="AC2090" s="677">
        <v>0</v>
      </c>
      <c r="AD2090" s="658">
        <v>0</v>
      </c>
      <c r="AE2090" s="658">
        <v>0</v>
      </c>
      <c r="AF2090" s="658">
        <v>0</v>
      </c>
      <c r="AG2090" s="658">
        <v>0</v>
      </c>
      <c r="AH2090" s="658">
        <v>0</v>
      </c>
      <c r="AI2090" s="658">
        <v>0</v>
      </c>
      <c r="AJ2090" s="658">
        <v>0</v>
      </c>
      <c r="AK2090" s="658">
        <v>0</v>
      </c>
      <c r="AL2090" s="658">
        <v>0</v>
      </c>
      <c r="AM2090" s="658">
        <v>0</v>
      </c>
      <c r="AN2090" s="658">
        <v>0</v>
      </c>
      <c r="AO2090" s="658">
        <v>0</v>
      </c>
      <c r="AP2090" s="658">
        <v>0</v>
      </c>
      <c r="AQ2090" s="658">
        <v>0</v>
      </c>
      <c r="AR2090" s="658">
        <v>0</v>
      </c>
      <c r="AS2090" s="658">
        <v>0</v>
      </c>
      <c r="AT2090" s="658">
        <v>0</v>
      </c>
      <c r="AU2090" s="658">
        <v>0</v>
      </c>
      <c r="AV2090" s="657">
        <v>0</v>
      </c>
      <c r="AW2090" s="658">
        <v>0</v>
      </c>
      <c r="AX2090" s="658">
        <v>0</v>
      </c>
      <c r="AY2090" s="658">
        <v>0</v>
      </c>
      <c r="AZ2090" s="658">
        <v>0</v>
      </c>
      <c r="BA2090" s="658">
        <v>0</v>
      </c>
      <c r="BB2090" s="658">
        <v>0</v>
      </c>
      <c r="BC2090" s="658">
        <v>0</v>
      </c>
      <c r="BD2090" s="658">
        <v>0</v>
      </c>
      <c r="BE2090" s="659">
        <v>0</v>
      </c>
      <c r="BF2090" s="417"/>
      <c r="BG2090" s="408"/>
      <c r="BH2090" s="408"/>
      <c r="BI2090" s="408"/>
      <c r="BJ2090" s="408"/>
      <c r="BK2090" s="408"/>
    </row>
    <row r="2091" spans="1:63" s="390" customFormat="1" ht="12.75">
      <c r="A2091" s="411"/>
      <c r="B2091" s="347" t="s">
        <v>371</v>
      </c>
      <c r="C2091" s="657">
        <v>0</v>
      </c>
      <c r="D2091" s="658">
        <v>0</v>
      </c>
      <c r="E2091" s="658">
        <v>0</v>
      </c>
      <c r="F2091" s="658">
        <v>0</v>
      </c>
      <c r="G2091" s="658">
        <v>0</v>
      </c>
      <c r="H2091" s="658">
        <v>0</v>
      </c>
      <c r="I2091" s="658">
        <v>0</v>
      </c>
      <c r="J2091" s="658">
        <v>0</v>
      </c>
      <c r="K2091" s="658">
        <v>0</v>
      </c>
      <c r="L2091" s="658">
        <v>0</v>
      </c>
      <c r="M2091" s="658">
        <v>0</v>
      </c>
      <c r="N2091" s="659">
        <v>0</v>
      </c>
      <c r="O2091" s="657"/>
      <c r="P2091" s="658"/>
      <c r="Q2091" s="658"/>
      <c r="R2091" s="658"/>
      <c r="S2091" s="658"/>
      <c r="T2091" s="658"/>
      <c r="U2091" s="658"/>
      <c r="V2091" s="658"/>
      <c r="W2091" s="658"/>
      <c r="X2091" s="658"/>
      <c r="Y2091" s="658"/>
      <c r="Z2091" s="659"/>
      <c r="AA2091" s="660">
        <v>0</v>
      </c>
      <c r="AB2091" s="677">
        <v>0</v>
      </c>
      <c r="AC2091" s="677">
        <v>0</v>
      </c>
      <c r="AD2091" s="658">
        <v>0</v>
      </c>
      <c r="AE2091" s="658">
        <v>0</v>
      </c>
      <c r="AF2091" s="658">
        <v>0</v>
      </c>
      <c r="AG2091" s="658">
        <v>0</v>
      </c>
      <c r="AH2091" s="658">
        <v>0</v>
      </c>
      <c r="AI2091" s="658">
        <v>0</v>
      </c>
      <c r="AJ2091" s="658">
        <v>0</v>
      </c>
      <c r="AK2091" s="658">
        <v>0</v>
      </c>
      <c r="AL2091" s="658">
        <v>0</v>
      </c>
      <c r="AM2091" s="658">
        <v>0</v>
      </c>
      <c r="AN2091" s="658">
        <v>0</v>
      </c>
      <c r="AO2091" s="658">
        <v>0</v>
      </c>
      <c r="AP2091" s="658">
        <v>0</v>
      </c>
      <c r="AQ2091" s="658">
        <v>0</v>
      </c>
      <c r="AR2091" s="658">
        <v>0</v>
      </c>
      <c r="AS2091" s="658">
        <v>0</v>
      </c>
      <c r="AT2091" s="658">
        <v>0</v>
      </c>
      <c r="AU2091" s="658">
        <v>0</v>
      </c>
      <c r="AV2091" s="657">
        <v>0</v>
      </c>
      <c r="AW2091" s="658">
        <v>0</v>
      </c>
      <c r="AX2091" s="658">
        <v>0</v>
      </c>
      <c r="AY2091" s="658">
        <v>0</v>
      </c>
      <c r="AZ2091" s="658">
        <v>0</v>
      </c>
      <c r="BA2091" s="658">
        <v>0</v>
      </c>
      <c r="BB2091" s="658">
        <v>0</v>
      </c>
      <c r="BC2091" s="658">
        <v>0</v>
      </c>
      <c r="BD2091" s="658">
        <v>0</v>
      </c>
      <c r="BE2091" s="659">
        <v>0</v>
      </c>
      <c r="BF2091" s="417"/>
      <c r="BG2091" s="408"/>
      <c r="BH2091" s="408"/>
      <c r="BI2091" s="408"/>
      <c r="BJ2091" s="408"/>
      <c r="BK2091" s="408"/>
    </row>
    <row r="2092" spans="1:63" s="390" customFormat="1" ht="12.75">
      <c r="A2092" s="411"/>
      <c r="B2092" s="347" t="s">
        <v>372</v>
      </c>
      <c r="C2092" s="657">
        <v>0.1</v>
      </c>
      <c r="D2092" s="658">
        <v>0</v>
      </c>
      <c r="E2092" s="658">
        <v>0.27900000000000003</v>
      </c>
      <c r="F2092" s="658">
        <v>0</v>
      </c>
      <c r="G2092" s="658">
        <v>0</v>
      </c>
      <c r="H2092" s="658">
        <v>0</v>
      </c>
      <c r="I2092" s="658">
        <v>0</v>
      </c>
      <c r="J2092" s="658">
        <v>0</v>
      </c>
      <c r="K2092" s="658">
        <v>0</v>
      </c>
      <c r="L2092" s="658">
        <v>0</v>
      </c>
      <c r="M2092" s="658">
        <v>0.379</v>
      </c>
      <c r="N2092" s="659">
        <v>0</v>
      </c>
      <c r="O2092" s="657"/>
      <c r="P2092" s="658"/>
      <c r="Q2092" s="658"/>
      <c r="R2092" s="658"/>
      <c r="S2092" s="658"/>
      <c r="T2092" s="658"/>
      <c r="U2092" s="658"/>
      <c r="V2092" s="658"/>
      <c r="W2092" s="658"/>
      <c r="X2092" s="658"/>
      <c r="Y2092" s="658"/>
      <c r="Z2092" s="659"/>
      <c r="AA2092" s="660">
        <v>0.67000146485655199</v>
      </c>
      <c r="AB2092" s="677">
        <v>0.1</v>
      </c>
      <c r="AC2092" s="677">
        <v>0</v>
      </c>
      <c r="AD2092" s="658">
        <v>0.27900000000000003</v>
      </c>
      <c r="AE2092" s="658">
        <v>0</v>
      </c>
      <c r="AF2092" s="658">
        <v>0</v>
      </c>
      <c r="AG2092" s="658">
        <v>0</v>
      </c>
      <c r="AH2092" s="658">
        <v>0</v>
      </c>
      <c r="AI2092" s="658">
        <v>0</v>
      </c>
      <c r="AJ2092" s="658">
        <v>0.27900000000000003</v>
      </c>
      <c r="AK2092" s="658">
        <v>0</v>
      </c>
      <c r="AL2092" s="658">
        <v>0</v>
      </c>
      <c r="AM2092" s="658">
        <v>0</v>
      </c>
      <c r="AN2092" s="658">
        <v>0</v>
      </c>
      <c r="AO2092" s="658">
        <v>0</v>
      </c>
      <c r="AP2092" s="658">
        <v>0</v>
      </c>
      <c r="AQ2092" s="658">
        <v>0</v>
      </c>
      <c r="AR2092" s="658">
        <v>0</v>
      </c>
      <c r="AS2092" s="658">
        <v>0</v>
      </c>
      <c r="AT2092" s="658">
        <v>0.379</v>
      </c>
      <c r="AU2092" s="658">
        <v>0</v>
      </c>
      <c r="AV2092" s="657">
        <v>0.22632284999999999</v>
      </c>
      <c r="AW2092" s="658">
        <v>0.44367861485655197</v>
      </c>
      <c r="AX2092" s="658">
        <v>0</v>
      </c>
      <c r="AY2092" s="658">
        <v>0</v>
      </c>
      <c r="AZ2092" s="658">
        <v>0.44367861485655197</v>
      </c>
      <c r="BA2092" s="658">
        <v>0</v>
      </c>
      <c r="BB2092" s="658">
        <v>0</v>
      </c>
      <c r="BC2092" s="658">
        <v>0</v>
      </c>
      <c r="BD2092" s="658">
        <v>0</v>
      </c>
      <c r="BE2092" s="659">
        <v>0.67000146485655199</v>
      </c>
      <c r="BF2092" s="417"/>
      <c r="BG2092" s="408"/>
      <c r="BH2092" s="408"/>
      <c r="BI2092" s="408"/>
      <c r="BJ2092" s="408"/>
      <c r="BK2092" s="408"/>
    </row>
    <row r="2093" spans="1:63" s="390" customFormat="1" ht="12.75">
      <c r="A2093" s="411"/>
      <c r="B2093" s="347" t="s">
        <v>373</v>
      </c>
      <c r="C2093" s="657">
        <v>0</v>
      </c>
      <c r="D2093" s="658">
        <v>0</v>
      </c>
      <c r="E2093" s="658">
        <v>0</v>
      </c>
      <c r="F2093" s="658">
        <v>0</v>
      </c>
      <c r="G2093" s="658">
        <v>0</v>
      </c>
      <c r="H2093" s="658">
        <v>0</v>
      </c>
      <c r="I2093" s="658">
        <v>0</v>
      </c>
      <c r="J2093" s="658">
        <v>0</v>
      </c>
      <c r="K2093" s="658">
        <v>0</v>
      </c>
      <c r="L2093" s="658">
        <v>0</v>
      </c>
      <c r="M2093" s="658">
        <v>0</v>
      </c>
      <c r="N2093" s="659">
        <v>0</v>
      </c>
      <c r="O2093" s="657">
        <v>0</v>
      </c>
      <c r="P2093" s="658">
        <v>0</v>
      </c>
      <c r="Q2093" s="658">
        <v>0</v>
      </c>
      <c r="R2093" s="658">
        <v>0</v>
      </c>
      <c r="S2093" s="658">
        <v>0</v>
      </c>
      <c r="T2093" s="658">
        <v>0</v>
      </c>
      <c r="U2093" s="658">
        <v>0</v>
      </c>
      <c r="V2093" s="658">
        <v>0</v>
      </c>
      <c r="W2093" s="658">
        <v>0</v>
      </c>
      <c r="X2093" s="658">
        <v>0</v>
      </c>
      <c r="Y2093" s="658">
        <v>0</v>
      </c>
      <c r="Z2093" s="659">
        <v>0</v>
      </c>
      <c r="AA2093" s="660">
        <v>0</v>
      </c>
      <c r="AB2093" s="677">
        <v>0</v>
      </c>
      <c r="AC2093" s="677">
        <v>0</v>
      </c>
      <c r="AD2093" s="658">
        <v>0</v>
      </c>
      <c r="AE2093" s="658">
        <v>0</v>
      </c>
      <c r="AF2093" s="658">
        <v>0</v>
      </c>
      <c r="AG2093" s="658">
        <v>0</v>
      </c>
      <c r="AH2093" s="658">
        <v>0</v>
      </c>
      <c r="AI2093" s="658">
        <v>0</v>
      </c>
      <c r="AJ2093" s="658">
        <v>0</v>
      </c>
      <c r="AK2093" s="658">
        <v>0</v>
      </c>
      <c r="AL2093" s="658">
        <v>0</v>
      </c>
      <c r="AM2093" s="658">
        <v>0</v>
      </c>
      <c r="AN2093" s="658">
        <v>0</v>
      </c>
      <c r="AO2093" s="658">
        <v>0</v>
      </c>
      <c r="AP2093" s="658">
        <v>0</v>
      </c>
      <c r="AQ2093" s="658">
        <v>0</v>
      </c>
      <c r="AR2093" s="658">
        <v>0</v>
      </c>
      <c r="AS2093" s="658">
        <v>0</v>
      </c>
      <c r="AT2093" s="658">
        <v>0</v>
      </c>
      <c r="AU2093" s="658">
        <v>0</v>
      </c>
      <c r="AV2093" s="657">
        <v>0</v>
      </c>
      <c r="AW2093" s="658">
        <v>0</v>
      </c>
      <c r="AX2093" s="658">
        <v>0</v>
      </c>
      <c r="AY2093" s="658">
        <v>0</v>
      </c>
      <c r="AZ2093" s="658">
        <v>0</v>
      </c>
      <c r="BA2093" s="658">
        <v>0</v>
      </c>
      <c r="BB2093" s="658">
        <v>0</v>
      </c>
      <c r="BC2093" s="658">
        <v>0</v>
      </c>
      <c r="BD2093" s="658">
        <v>0</v>
      </c>
      <c r="BE2093" s="659">
        <v>0</v>
      </c>
      <c r="BF2093" s="417"/>
      <c r="BG2093" s="408"/>
      <c r="BH2093" s="408"/>
      <c r="BI2093" s="408"/>
      <c r="BJ2093" s="408"/>
      <c r="BK2093" s="408"/>
    </row>
    <row r="2094" spans="1:63" s="390" customFormat="1" ht="12.75">
      <c r="A2094" s="411"/>
      <c r="B2094" s="347" t="s">
        <v>374</v>
      </c>
      <c r="C2094" s="657">
        <v>0</v>
      </c>
      <c r="D2094" s="658">
        <v>0</v>
      </c>
      <c r="E2094" s="658">
        <v>0</v>
      </c>
      <c r="F2094" s="658">
        <v>0</v>
      </c>
      <c r="G2094" s="658">
        <v>0</v>
      </c>
      <c r="H2094" s="658">
        <v>0</v>
      </c>
      <c r="I2094" s="658">
        <v>0</v>
      </c>
      <c r="J2094" s="658">
        <v>0</v>
      </c>
      <c r="K2094" s="658">
        <v>0</v>
      </c>
      <c r="L2094" s="658">
        <v>0</v>
      </c>
      <c r="M2094" s="658">
        <v>0</v>
      </c>
      <c r="N2094" s="659">
        <v>0</v>
      </c>
      <c r="O2094" s="657"/>
      <c r="P2094" s="658"/>
      <c r="Q2094" s="658"/>
      <c r="R2094" s="658"/>
      <c r="S2094" s="658"/>
      <c r="T2094" s="658"/>
      <c r="U2094" s="658"/>
      <c r="V2094" s="658"/>
      <c r="W2094" s="658"/>
      <c r="X2094" s="658"/>
      <c r="Y2094" s="658"/>
      <c r="Z2094" s="659"/>
      <c r="AA2094" s="660">
        <v>0</v>
      </c>
      <c r="AB2094" s="677">
        <v>0</v>
      </c>
      <c r="AC2094" s="677">
        <v>0</v>
      </c>
      <c r="AD2094" s="658">
        <v>0</v>
      </c>
      <c r="AE2094" s="658">
        <v>0</v>
      </c>
      <c r="AF2094" s="658">
        <v>0</v>
      </c>
      <c r="AG2094" s="658">
        <v>0</v>
      </c>
      <c r="AH2094" s="658">
        <v>0</v>
      </c>
      <c r="AI2094" s="658">
        <v>0</v>
      </c>
      <c r="AJ2094" s="658">
        <v>0</v>
      </c>
      <c r="AK2094" s="658">
        <v>0</v>
      </c>
      <c r="AL2094" s="658">
        <v>0</v>
      </c>
      <c r="AM2094" s="658">
        <v>0</v>
      </c>
      <c r="AN2094" s="658">
        <v>0</v>
      </c>
      <c r="AO2094" s="658">
        <v>0</v>
      </c>
      <c r="AP2094" s="658">
        <v>0</v>
      </c>
      <c r="AQ2094" s="658">
        <v>0</v>
      </c>
      <c r="AR2094" s="658">
        <v>0</v>
      </c>
      <c r="AS2094" s="658">
        <v>0</v>
      </c>
      <c r="AT2094" s="658">
        <v>0</v>
      </c>
      <c r="AU2094" s="658">
        <v>0</v>
      </c>
      <c r="AV2094" s="657">
        <v>0</v>
      </c>
      <c r="AW2094" s="658">
        <v>0</v>
      </c>
      <c r="AX2094" s="658">
        <v>0</v>
      </c>
      <c r="AY2094" s="658">
        <v>0</v>
      </c>
      <c r="AZ2094" s="658">
        <v>0</v>
      </c>
      <c r="BA2094" s="658">
        <v>0</v>
      </c>
      <c r="BB2094" s="658">
        <v>0</v>
      </c>
      <c r="BC2094" s="658">
        <v>0</v>
      </c>
      <c r="BD2094" s="658">
        <v>0</v>
      </c>
      <c r="BE2094" s="659">
        <v>0</v>
      </c>
      <c r="BF2094" s="417"/>
      <c r="BG2094" s="408"/>
      <c r="BH2094" s="408"/>
      <c r="BI2094" s="408"/>
      <c r="BJ2094" s="408"/>
      <c r="BK2094" s="408"/>
    </row>
    <row r="2095" spans="1:63" s="390" customFormat="1" ht="12.75">
      <c r="A2095" s="411"/>
      <c r="B2095" s="347" t="s">
        <v>375</v>
      </c>
      <c r="C2095" s="657">
        <v>0</v>
      </c>
      <c r="D2095" s="658">
        <v>0</v>
      </c>
      <c r="E2095" s="658">
        <v>0</v>
      </c>
      <c r="F2095" s="658">
        <v>0</v>
      </c>
      <c r="G2095" s="658">
        <v>0</v>
      </c>
      <c r="H2095" s="658">
        <v>0</v>
      </c>
      <c r="I2095" s="658">
        <v>0</v>
      </c>
      <c r="J2095" s="658">
        <v>0</v>
      </c>
      <c r="K2095" s="658">
        <v>0</v>
      </c>
      <c r="L2095" s="658">
        <v>0</v>
      </c>
      <c r="M2095" s="658">
        <v>0</v>
      </c>
      <c r="N2095" s="659">
        <v>0</v>
      </c>
      <c r="O2095" s="657"/>
      <c r="P2095" s="658"/>
      <c r="Q2095" s="658"/>
      <c r="R2095" s="658"/>
      <c r="S2095" s="658"/>
      <c r="T2095" s="658"/>
      <c r="U2095" s="658"/>
      <c r="V2095" s="658"/>
      <c r="W2095" s="658"/>
      <c r="X2095" s="658"/>
      <c r="Y2095" s="658"/>
      <c r="Z2095" s="659"/>
      <c r="AA2095" s="660">
        <v>0</v>
      </c>
      <c r="AB2095" s="677">
        <v>0</v>
      </c>
      <c r="AC2095" s="677">
        <v>0</v>
      </c>
      <c r="AD2095" s="658">
        <v>0</v>
      </c>
      <c r="AE2095" s="658">
        <v>0</v>
      </c>
      <c r="AF2095" s="658">
        <v>0</v>
      </c>
      <c r="AG2095" s="658">
        <v>0</v>
      </c>
      <c r="AH2095" s="658">
        <v>0</v>
      </c>
      <c r="AI2095" s="658">
        <v>0</v>
      </c>
      <c r="AJ2095" s="658">
        <v>0</v>
      </c>
      <c r="AK2095" s="658">
        <v>0</v>
      </c>
      <c r="AL2095" s="658">
        <v>0</v>
      </c>
      <c r="AM2095" s="658">
        <v>0</v>
      </c>
      <c r="AN2095" s="658">
        <v>0</v>
      </c>
      <c r="AO2095" s="658">
        <v>0</v>
      </c>
      <c r="AP2095" s="658">
        <v>0</v>
      </c>
      <c r="AQ2095" s="658">
        <v>0</v>
      </c>
      <c r="AR2095" s="658">
        <v>0</v>
      </c>
      <c r="AS2095" s="658">
        <v>0</v>
      </c>
      <c r="AT2095" s="658">
        <v>0</v>
      </c>
      <c r="AU2095" s="658">
        <v>0</v>
      </c>
      <c r="AV2095" s="657">
        <v>0</v>
      </c>
      <c r="AW2095" s="658">
        <v>0</v>
      </c>
      <c r="AX2095" s="658">
        <v>0</v>
      </c>
      <c r="AY2095" s="658">
        <v>0</v>
      </c>
      <c r="AZ2095" s="658">
        <v>0</v>
      </c>
      <c r="BA2095" s="658">
        <v>0</v>
      </c>
      <c r="BB2095" s="658">
        <v>0</v>
      </c>
      <c r="BC2095" s="658">
        <v>0</v>
      </c>
      <c r="BD2095" s="658">
        <v>0</v>
      </c>
      <c r="BE2095" s="659">
        <v>0</v>
      </c>
      <c r="BF2095" s="417"/>
      <c r="BG2095" s="408"/>
      <c r="BH2095" s="408"/>
      <c r="BI2095" s="408"/>
      <c r="BJ2095" s="408"/>
      <c r="BK2095" s="408"/>
    </row>
    <row r="2096" spans="1:63" s="390" customFormat="1" ht="12.75">
      <c r="A2096" s="411"/>
      <c r="B2096" s="347" t="s">
        <v>376</v>
      </c>
      <c r="C2096" s="657">
        <v>0</v>
      </c>
      <c r="D2096" s="658">
        <v>0</v>
      </c>
      <c r="E2096" s="658">
        <v>0</v>
      </c>
      <c r="F2096" s="658">
        <v>0</v>
      </c>
      <c r="G2096" s="658">
        <v>0</v>
      </c>
      <c r="H2096" s="658">
        <v>0</v>
      </c>
      <c r="I2096" s="658">
        <v>0</v>
      </c>
      <c r="J2096" s="658">
        <v>0</v>
      </c>
      <c r="K2096" s="658">
        <v>0</v>
      </c>
      <c r="L2096" s="658">
        <v>0</v>
      </c>
      <c r="M2096" s="658">
        <v>0</v>
      </c>
      <c r="N2096" s="659">
        <v>0</v>
      </c>
      <c r="O2096" s="657"/>
      <c r="P2096" s="658"/>
      <c r="Q2096" s="658"/>
      <c r="R2096" s="658"/>
      <c r="S2096" s="658"/>
      <c r="T2096" s="658"/>
      <c r="U2096" s="658"/>
      <c r="V2096" s="658"/>
      <c r="W2096" s="658"/>
      <c r="X2096" s="658"/>
      <c r="Y2096" s="658"/>
      <c r="Z2096" s="659"/>
      <c r="AA2096" s="660">
        <v>0</v>
      </c>
      <c r="AB2096" s="677">
        <v>0</v>
      </c>
      <c r="AC2096" s="677">
        <v>0</v>
      </c>
      <c r="AD2096" s="658">
        <v>0</v>
      </c>
      <c r="AE2096" s="658">
        <v>0</v>
      </c>
      <c r="AF2096" s="658">
        <v>0</v>
      </c>
      <c r="AG2096" s="658">
        <v>0</v>
      </c>
      <c r="AH2096" s="658">
        <v>0</v>
      </c>
      <c r="AI2096" s="658">
        <v>0</v>
      </c>
      <c r="AJ2096" s="658">
        <v>0</v>
      </c>
      <c r="AK2096" s="658">
        <v>0</v>
      </c>
      <c r="AL2096" s="658">
        <v>0</v>
      </c>
      <c r="AM2096" s="658">
        <v>0</v>
      </c>
      <c r="AN2096" s="658">
        <v>0</v>
      </c>
      <c r="AO2096" s="658">
        <v>0</v>
      </c>
      <c r="AP2096" s="658">
        <v>0</v>
      </c>
      <c r="AQ2096" s="658">
        <v>0</v>
      </c>
      <c r="AR2096" s="658">
        <v>0</v>
      </c>
      <c r="AS2096" s="658">
        <v>0</v>
      </c>
      <c r="AT2096" s="658">
        <v>0</v>
      </c>
      <c r="AU2096" s="658">
        <v>0</v>
      </c>
      <c r="AV2096" s="657">
        <v>0</v>
      </c>
      <c r="AW2096" s="658">
        <v>0</v>
      </c>
      <c r="AX2096" s="658">
        <v>0</v>
      </c>
      <c r="AY2096" s="658">
        <v>0</v>
      </c>
      <c r="AZ2096" s="658">
        <v>0</v>
      </c>
      <c r="BA2096" s="658">
        <v>0</v>
      </c>
      <c r="BB2096" s="658">
        <v>0</v>
      </c>
      <c r="BC2096" s="658">
        <v>0</v>
      </c>
      <c r="BD2096" s="658">
        <v>0</v>
      </c>
      <c r="BE2096" s="659">
        <v>0</v>
      </c>
      <c r="BF2096" s="417"/>
      <c r="BG2096" s="408"/>
      <c r="BH2096" s="408"/>
      <c r="BI2096" s="408"/>
      <c r="BJ2096" s="408"/>
      <c r="BK2096" s="408"/>
    </row>
    <row r="2097" spans="1:63" s="390" customFormat="1" ht="12.75">
      <c r="A2097" s="411"/>
      <c r="B2097" s="347" t="s">
        <v>377</v>
      </c>
      <c r="C2097" s="657">
        <v>0</v>
      </c>
      <c r="D2097" s="658">
        <v>0</v>
      </c>
      <c r="E2097" s="658">
        <v>0</v>
      </c>
      <c r="F2097" s="658">
        <v>0</v>
      </c>
      <c r="G2097" s="658">
        <v>0</v>
      </c>
      <c r="H2097" s="658">
        <v>0</v>
      </c>
      <c r="I2097" s="658">
        <v>0</v>
      </c>
      <c r="J2097" s="658">
        <v>0</v>
      </c>
      <c r="K2097" s="658">
        <v>0</v>
      </c>
      <c r="L2097" s="658">
        <v>0</v>
      </c>
      <c r="M2097" s="658">
        <v>0</v>
      </c>
      <c r="N2097" s="659">
        <v>0</v>
      </c>
      <c r="O2097" s="657"/>
      <c r="P2097" s="658"/>
      <c r="Q2097" s="658"/>
      <c r="R2097" s="658"/>
      <c r="S2097" s="658"/>
      <c r="T2097" s="658"/>
      <c r="U2097" s="658"/>
      <c r="V2097" s="658"/>
      <c r="W2097" s="658"/>
      <c r="X2097" s="658"/>
      <c r="Y2097" s="658"/>
      <c r="Z2097" s="659"/>
      <c r="AA2097" s="660">
        <v>0</v>
      </c>
      <c r="AB2097" s="677">
        <v>0</v>
      </c>
      <c r="AC2097" s="677">
        <v>0</v>
      </c>
      <c r="AD2097" s="658">
        <v>0</v>
      </c>
      <c r="AE2097" s="658">
        <v>0</v>
      </c>
      <c r="AF2097" s="658">
        <v>0</v>
      </c>
      <c r="AG2097" s="658">
        <v>0</v>
      </c>
      <c r="AH2097" s="658">
        <v>0</v>
      </c>
      <c r="AI2097" s="658">
        <v>0</v>
      </c>
      <c r="AJ2097" s="658">
        <v>0</v>
      </c>
      <c r="AK2097" s="658">
        <v>0</v>
      </c>
      <c r="AL2097" s="658">
        <v>0</v>
      </c>
      <c r="AM2097" s="658">
        <v>0</v>
      </c>
      <c r="AN2097" s="658">
        <v>0</v>
      </c>
      <c r="AO2097" s="658">
        <v>0</v>
      </c>
      <c r="AP2097" s="658">
        <v>0</v>
      </c>
      <c r="AQ2097" s="658">
        <v>0</v>
      </c>
      <c r="AR2097" s="658">
        <v>0</v>
      </c>
      <c r="AS2097" s="658">
        <v>0</v>
      </c>
      <c r="AT2097" s="658">
        <v>0</v>
      </c>
      <c r="AU2097" s="658">
        <v>0</v>
      </c>
      <c r="AV2097" s="657">
        <v>0</v>
      </c>
      <c r="AW2097" s="658">
        <v>0</v>
      </c>
      <c r="AX2097" s="658">
        <v>0</v>
      </c>
      <c r="AY2097" s="658">
        <v>0</v>
      </c>
      <c r="AZ2097" s="658">
        <v>0</v>
      </c>
      <c r="BA2097" s="658">
        <v>0</v>
      </c>
      <c r="BB2097" s="658">
        <v>0</v>
      </c>
      <c r="BC2097" s="658">
        <v>0</v>
      </c>
      <c r="BD2097" s="658">
        <v>0</v>
      </c>
      <c r="BE2097" s="659">
        <v>0</v>
      </c>
      <c r="BF2097" s="417"/>
      <c r="BG2097" s="408"/>
      <c r="BH2097" s="408"/>
      <c r="BI2097" s="408"/>
      <c r="BJ2097" s="408"/>
      <c r="BK2097" s="408"/>
    </row>
    <row r="2098" spans="1:63" s="390" customFormat="1" ht="12.75">
      <c r="A2098" s="411"/>
      <c r="B2098" s="347" t="s">
        <v>67</v>
      </c>
      <c r="C2098" s="657">
        <v>0</v>
      </c>
      <c r="D2098" s="658">
        <v>0</v>
      </c>
      <c r="E2098" s="658">
        <v>0</v>
      </c>
      <c r="F2098" s="658">
        <v>0</v>
      </c>
      <c r="G2098" s="658">
        <v>0</v>
      </c>
      <c r="H2098" s="658">
        <v>0</v>
      </c>
      <c r="I2098" s="658">
        <v>0</v>
      </c>
      <c r="J2098" s="658">
        <v>0</v>
      </c>
      <c r="K2098" s="658">
        <v>0</v>
      </c>
      <c r="L2098" s="658">
        <v>0</v>
      </c>
      <c r="M2098" s="658">
        <v>0</v>
      </c>
      <c r="N2098" s="659">
        <v>0</v>
      </c>
      <c r="O2098" s="657"/>
      <c r="P2098" s="658"/>
      <c r="Q2098" s="658"/>
      <c r="R2098" s="658"/>
      <c r="S2098" s="658"/>
      <c r="T2098" s="658"/>
      <c r="U2098" s="658"/>
      <c r="V2098" s="658"/>
      <c r="W2098" s="658"/>
      <c r="X2098" s="658"/>
      <c r="Y2098" s="658"/>
      <c r="Z2098" s="659"/>
      <c r="AA2098" s="660">
        <v>361.31838724588187</v>
      </c>
      <c r="AB2098" s="677">
        <v>0</v>
      </c>
      <c r="AC2098" s="677">
        <v>0</v>
      </c>
      <c r="AD2098" s="658">
        <v>0</v>
      </c>
      <c r="AE2098" s="658">
        <v>0</v>
      </c>
      <c r="AF2098" s="658">
        <v>0</v>
      </c>
      <c r="AG2098" s="658">
        <v>0</v>
      </c>
      <c r="AH2098" s="658">
        <v>0</v>
      </c>
      <c r="AI2098" s="658">
        <v>0</v>
      </c>
      <c r="AJ2098" s="658">
        <v>0</v>
      </c>
      <c r="AK2098" s="658">
        <v>0</v>
      </c>
      <c r="AL2098" s="658">
        <v>0</v>
      </c>
      <c r="AM2098" s="658">
        <v>0</v>
      </c>
      <c r="AN2098" s="658">
        <v>0</v>
      </c>
      <c r="AO2098" s="658">
        <v>0</v>
      </c>
      <c r="AP2098" s="658">
        <v>0</v>
      </c>
      <c r="AQ2098" s="658">
        <v>0</v>
      </c>
      <c r="AR2098" s="658">
        <v>0</v>
      </c>
      <c r="AS2098" s="658">
        <v>0</v>
      </c>
      <c r="AT2098" s="658">
        <v>0</v>
      </c>
      <c r="AU2098" s="658">
        <v>0</v>
      </c>
      <c r="AV2098" s="657">
        <v>47.607411429999992</v>
      </c>
      <c r="AW2098" s="658">
        <v>122.78648008588191</v>
      </c>
      <c r="AX2098" s="658">
        <v>0</v>
      </c>
      <c r="AY2098" s="658">
        <v>34.276393849999998</v>
      </c>
      <c r="AZ2098" s="658">
        <v>73.354990615881917</v>
      </c>
      <c r="BA2098" s="658">
        <v>15.155095620000001</v>
      </c>
      <c r="BB2098" s="658">
        <v>190.92449572999999</v>
      </c>
      <c r="BC2098" s="658">
        <v>0</v>
      </c>
      <c r="BD2098" s="658">
        <v>0</v>
      </c>
      <c r="BE2098" s="659">
        <v>361.31838724588187</v>
      </c>
      <c r="BF2098" s="417"/>
      <c r="BG2098" s="408"/>
      <c r="BH2098" s="408"/>
      <c r="BI2098" s="408"/>
      <c r="BJ2098" s="408"/>
      <c r="BK2098" s="408"/>
    </row>
    <row r="2099" spans="1:63" s="416" customFormat="1" ht="38.25">
      <c r="A2099" s="411">
        <v>86</v>
      </c>
      <c r="B2099" s="413" t="s">
        <v>172</v>
      </c>
      <c r="C2099" s="657">
        <v>0.06</v>
      </c>
      <c r="D2099" s="658">
        <v>0</v>
      </c>
      <c r="E2099" s="658">
        <v>0.67</v>
      </c>
      <c r="F2099" s="658">
        <v>0</v>
      </c>
      <c r="G2099" s="658">
        <v>0</v>
      </c>
      <c r="H2099" s="658">
        <v>0</v>
      </c>
      <c r="I2099" s="658">
        <v>0</v>
      </c>
      <c r="J2099" s="658">
        <v>0</v>
      </c>
      <c r="K2099" s="658">
        <v>0</v>
      </c>
      <c r="L2099" s="658">
        <v>0</v>
      </c>
      <c r="M2099" s="658">
        <v>0.73</v>
      </c>
      <c r="N2099" s="659">
        <v>0</v>
      </c>
      <c r="O2099" s="689">
        <v>0</v>
      </c>
      <c r="P2099" s="690">
        <v>0</v>
      </c>
      <c r="Q2099" s="690">
        <v>0</v>
      </c>
      <c r="R2099" s="690">
        <v>0</v>
      </c>
      <c r="S2099" s="690">
        <v>0</v>
      </c>
      <c r="T2099" s="690">
        <v>0</v>
      </c>
      <c r="U2099" s="690">
        <v>0</v>
      </c>
      <c r="V2099" s="690">
        <v>0</v>
      </c>
      <c r="W2099" s="690">
        <v>0</v>
      </c>
      <c r="X2099" s="690">
        <v>0</v>
      </c>
      <c r="Y2099" s="690">
        <v>0</v>
      </c>
      <c r="Z2099" s="691">
        <v>0</v>
      </c>
      <c r="AA2099" s="674">
        <v>105.56374971000001</v>
      </c>
      <c r="AB2099" s="677">
        <v>0.06</v>
      </c>
      <c r="AC2099" s="677">
        <v>0</v>
      </c>
      <c r="AD2099" s="690">
        <v>0.67</v>
      </c>
      <c r="AE2099" s="690">
        <v>0</v>
      </c>
      <c r="AF2099" s="690"/>
      <c r="AG2099" s="690"/>
      <c r="AH2099" s="690"/>
      <c r="AI2099" s="690"/>
      <c r="AJ2099" s="690">
        <v>0.67</v>
      </c>
      <c r="AK2099" s="690">
        <v>0</v>
      </c>
      <c r="AL2099" s="690"/>
      <c r="AM2099" s="690"/>
      <c r="AN2099" s="690">
        <v>0</v>
      </c>
      <c r="AO2099" s="690">
        <v>0</v>
      </c>
      <c r="AP2099" s="690">
        <v>0</v>
      </c>
      <c r="AQ2099" s="690">
        <v>0</v>
      </c>
      <c r="AR2099" s="690">
        <v>0</v>
      </c>
      <c r="AS2099" s="690">
        <v>0</v>
      </c>
      <c r="AT2099" s="690">
        <v>0.73</v>
      </c>
      <c r="AU2099" s="690">
        <v>0</v>
      </c>
      <c r="AV2099" s="657">
        <v>35.707008539999997</v>
      </c>
      <c r="AW2099" s="658">
        <v>69.856741170000021</v>
      </c>
      <c r="AX2099" s="658">
        <v>0</v>
      </c>
      <c r="AY2099" s="658">
        <v>0</v>
      </c>
      <c r="AZ2099" s="658">
        <v>69.856741170000021</v>
      </c>
      <c r="BA2099" s="658">
        <v>0</v>
      </c>
      <c r="BB2099" s="658">
        <v>0</v>
      </c>
      <c r="BC2099" s="658">
        <v>0</v>
      </c>
      <c r="BD2099" s="658">
        <v>0</v>
      </c>
      <c r="BE2099" s="673">
        <v>105.56374971000001</v>
      </c>
      <c r="BF2099" s="417"/>
    </row>
    <row r="2100" spans="1:63" s="390" customFormat="1" ht="12.75">
      <c r="A2100" s="411"/>
      <c r="B2100" s="360" t="s">
        <v>361</v>
      </c>
      <c r="C2100" s="676">
        <v>0.06</v>
      </c>
      <c r="D2100" s="677">
        <v>0</v>
      </c>
      <c r="E2100" s="677">
        <v>0.67</v>
      </c>
      <c r="F2100" s="677">
        <v>0</v>
      </c>
      <c r="G2100" s="677">
        <v>0</v>
      </c>
      <c r="H2100" s="677">
        <v>0</v>
      </c>
      <c r="I2100" s="677">
        <v>0</v>
      </c>
      <c r="J2100" s="677">
        <v>0</v>
      </c>
      <c r="K2100" s="677">
        <v>0</v>
      </c>
      <c r="L2100" s="677">
        <v>0</v>
      </c>
      <c r="M2100" s="677">
        <v>0.73</v>
      </c>
      <c r="N2100" s="678">
        <v>0</v>
      </c>
      <c r="O2100" s="657">
        <v>0</v>
      </c>
      <c r="P2100" s="658">
        <v>0</v>
      </c>
      <c r="Q2100" s="658">
        <v>0</v>
      </c>
      <c r="R2100" s="658">
        <v>0</v>
      </c>
      <c r="S2100" s="658">
        <v>0</v>
      </c>
      <c r="T2100" s="658">
        <v>0</v>
      </c>
      <c r="U2100" s="658">
        <v>0</v>
      </c>
      <c r="V2100" s="658">
        <v>0</v>
      </c>
      <c r="W2100" s="658">
        <v>0</v>
      </c>
      <c r="X2100" s="658">
        <v>0</v>
      </c>
      <c r="Y2100" s="658">
        <v>0</v>
      </c>
      <c r="Z2100" s="659">
        <v>0</v>
      </c>
      <c r="AA2100" s="679">
        <v>105.56374971000001</v>
      </c>
      <c r="AB2100" s="677">
        <v>0.06</v>
      </c>
      <c r="AC2100" s="677">
        <v>0</v>
      </c>
      <c r="AD2100" s="658">
        <v>0.67</v>
      </c>
      <c r="AE2100" s="658">
        <v>0</v>
      </c>
      <c r="AF2100" s="658"/>
      <c r="AG2100" s="658"/>
      <c r="AH2100" s="658"/>
      <c r="AI2100" s="658"/>
      <c r="AJ2100" s="658">
        <v>0.67</v>
      </c>
      <c r="AK2100" s="658">
        <v>0</v>
      </c>
      <c r="AL2100" s="658"/>
      <c r="AM2100" s="658"/>
      <c r="AN2100" s="658">
        <v>0</v>
      </c>
      <c r="AO2100" s="658">
        <v>0</v>
      </c>
      <c r="AP2100" s="658">
        <v>0</v>
      </c>
      <c r="AQ2100" s="658">
        <v>0</v>
      </c>
      <c r="AR2100" s="658">
        <v>0</v>
      </c>
      <c r="AS2100" s="658">
        <v>0</v>
      </c>
      <c r="AT2100" s="658">
        <v>0.73</v>
      </c>
      <c r="AU2100" s="658">
        <v>0</v>
      </c>
      <c r="AV2100" s="676">
        <v>35.707008539999997</v>
      </c>
      <c r="AW2100" s="677">
        <v>69.856741170000021</v>
      </c>
      <c r="AX2100" s="677">
        <v>0</v>
      </c>
      <c r="AY2100" s="677">
        <v>0</v>
      </c>
      <c r="AZ2100" s="677">
        <v>69.856741170000021</v>
      </c>
      <c r="BA2100" s="677">
        <v>0</v>
      </c>
      <c r="BB2100" s="677">
        <v>0</v>
      </c>
      <c r="BC2100" s="677">
        <v>0</v>
      </c>
      <c r="BD2100" s="677">
        <v>0</v>
      </c>
      <c r="BE2100" s="678">
        <v>105.56374971000001</v>
      </c>
      <c r="BF2100" s="417"/>
      <c r="BG2100" s="408"/>
      <c r="BH2100" s="408"/>
      <c r="BI2100" s="408"/>
      <c r="BJ2100" s="408"/>
      <c r="BK2100" s="408"/>
    </row>
    <row r="2101" spans="1:63" s="390" customFormat="1" ht="12.75">
      <c r="A2101" s="411"/>
      <c r="B2101" s="360" t="s">
        <v>362</v>
      </c>
      <c r="C2101" s="676">
        <v>0.06</v>
      </c>
      <c r="D2101" s="677">
        <v>0</v>
      </c>
      <c r="E2101" s="677">
        <v>0.67</v>
      </c>
      <c r="F2101" s="677">
        <v>0</v>
      </c>
      <c r="G2101" s="677">
        <v>0</v>
      </c>
      <c r="H2101" s="677">
        <v>0</v>
      </c>
      <c r="I2101" s="677">
        <v>0</v>
      </c>
      <c r="J2101" s="677">
        <v>0</v>
      </c>
      <c r="K2101" s="677">
        <v>0</v>
      </c>
      <c r="L2101" s="677">
        <v>0</v>
      </c>
      <c r="M2101" s="677">
        <v>0.73</v>
      </c>
      <c r="N2101" s="678">
        <v>0</v>
      </c>
      <c r="O2101" s="657">
        <v>0</v>
      </c>
      <c r="P2101" s="658">
        <v>0</v>
      </c>
      <c r="Q2101" s="658">
        <v>0</v>
      </c>
      <c r="R2101" s="658">
        <v>0</v>
      </c>
      <c r="S2101" s="658">
        <v>0</v>
      </c>
      <c r="T2101" s="658">
        <v>0</v>
      </c>
      <c r="U2101" s="658">
        <v>0</v>
      </c>
      <c r="V2101" s="658">
        <v>0</v>
      </c>
      <c r="W2101" s="658">
        <v>0</v>
      </c>
      <c r="X2101" s="658">
        <v>0</v>
      </c>
      <c r="Y2101" s="658">
        <v>0</v>
      </c>
      <c r="Z2101" s="659">
        <v>0</v>
      </c>
      <c r="AA2101" s="679">
        <v>1.643156764118102</v>
      </c>
      <c r="AB2101" s="677">
        <v>0.06</v>
      </c>
      <c r="AC2101" s="677">
        <v>0</v>
      </c>
      <c r="AD2101" s="658">
        <v>0.67</v>
      </c>
      <c r="AE2101" s="658">
        <v>0</v>
      </c>
      <c r="AF2101" s="658"/>
      <c r="AG2101" s="658"/>
      <c r="AH2101" s="658"/>
      <c r="AI2101" s="658"/>
      <c r="AJ2101" s="658">
        <v>0.67</v>
      </c>
      <c r="AK2101" s="658">
        <v>0</v>
      </c>
      <c r="AL2101" s="658"/>
      <c r="AM2101" s="658"/>
      <c r="AN2101" s="658">
        <v>0</v>
      </c>
      <c r="AO2101" s="658">
        <v>0</v>
      </c>
      <c r="AP2101" s="658">
        <v>0</v>
      </c>
      <c r="AQ2101" s="658">
        <v>0</v>
      </c>
      <c r="AR2101" s="658">
        <v>0</v>
      </c>
      <c r="AS2101" s="658">
        <v>0</v>
      </c>
      <c r="AT2101" s="658">
        <v>0.73</v>
      </c>
      <c r="AU2101" s="658">
        <v>0</v>
      </c>
      <c r="AV2101" s="676">
        <v>0.16744620999999998</v>
      </c>
      <c r="AW2101" s="677">
        <v>1.4757105541181019</v>
      </c>
      <c r="AX2101" s="677">
        <v>0</v>
      </c>
      <c r="AY2101" s="677">
        <v>0</v>
      </c>
      <c r="AZ2101" s="677">
        <v>1.4757105541181019</v>
      </c>
      <c r="BA2101" s="677">
        <v>0</v>
      </c>
      <c r="BB2101" s="677">
        <v>0</v>
      </c>
      <c r="BC2101" s="677">
        <v>0</v>
      </c>
      <c r="BD2101" s="677">
        <v>0</v>
      </c>
      <c r="BE2101" s="678">
        <v>1.643156764118102</v>
      </c>
      <c r="BF2101" s="417"/>
      <c r="BG2101" s="408"/>
      <c r="BH2101" s="408"/>
      <c r="BI2101" s="408"/>
      <c r="BJ2101" s="408"/>
      <c r="BK2101" s="408"/>
    </row>
    <row r="2102" spans="1:63" s="390" customFormat="1" ht="12.75">
      <c r="A2102" s="411"/>
      <c r="B2102" s="360" t="s">
        <v>363</v>
      </c>
      <c r="C2102" s="676">
        <v>0</v>
      </c>
      <c r="D2102" s="677">
        <v>0</v>
      </c>
      <c r="E2102" s="677">
        <v>0.39100000000000001</v>
      </c>
      <c r="F2102" s="677">
        <v>0</v>
      </c>
      <c r="G2102" s="677">
        <v>0</v>
      </c>
      <c r="H2102" s="677">
        <v>0</v>
      </c>
      <c r="I2102" s="677">
        <v>0</v>
      </c>
      <c r="J2102" s="677">
        <v>0</v>
      </c>
      <c r="K2102" s="677">
        <v>0</v>
      </c>
      <c r="L2102" s="677">
        <v>0</v>
      </c>
      <c r="M2102" s="677">
        <v>0.39100000000000001</v>
      </c>
      <c r="N2102" s="678">
        <v>0</v>
      </c>
      <c r="O2102" s="657">
        <v>0</v>
      </c>
      <c r="P2102" s="658">
        <v>0</v>
      </c>
      <c r="Q2102" s="658">
        <v>0</v>
      </c>
      <c r="R2102" s="658">
        <v>0</v>
      </c>
      <c r="S2102" s="658">
        <v>0</v>
      </c>
      <c r="T2102" s="658">
        <v>0</v>
      </c>
      <c r="U2102" s="658">
        <v>0</v>
      </c>
      <c r="V2102" s="658">
        <v>0</v>
      </c>
      <c r="W2102" s="658">
        <v>0</v>
      </c>
      <c r="X2102" s="658">
        <v>0</v>
      </c>
      <c r="Y2102" s="658">
        <v>0</v>
      </c>
      <c r="Z2102" s="659">
        <v>0</v>
      </c>
      <c r="AA2102" s="679">
        <v>1.03203193926155</v>
      </c>
      <c r="AB2102" s="677">
        <v>0</v>
      </c>
      <c r="AC2102" s="677">
        <v>0</v>
      </c>
      <c r="AD2102" s="658">
        <v>0.39100000000000001</v>
      </c>
      <c r="AE2102" s="658">
        <v>0</v>
      </c>
      <c r="AF2102" s="658"/>
      <c r="AG2102" s="658"/>
      <c r="AH2102" s="658"/>
      <c r="AI2102" s="658"/>
      <c r="AJ2102" s="658">
        <v>0.39100000000000001</v>
      </c>
      <c r="AK2102" s="658">
        <v>0</v>
      </c>
      <c r="AL2102" s="658"/>
      <c r="AM2102" s="658"/>
      <c r="AN2102" s="658">
        <v>0</v>
      </c>
      <c r="AO2102" s="658">
        <v>0</v>
      </c>
      <c r="AP2102" s="658">
        <v>0</v>
      </c>
      <c r="AQ2102" s="658">
        <v>0</v>
      </c>
      <c r="AR2102" s="658">
        <v>0</v>
      </c>
      <c r="AS2102" s="658">
        <v>0</v>
      </c>
      <c r="AT2102" s="658">
        <v>0.39100000000000001</v>
      </c>
      <c r="AU2102" s="658">
        <v>0</v>
      </c>
      <c r="AV2102" s="676">
        <v>0</v>
      </c>
      <c r="AW2102" s="677">
        <v>1.03203193926155</v>
      </c>
      <c r="AX2102" s="677">
        <v>0</v>
      </c>
      <c r="AY2102" s="677">
        <v>0</v>
      </c>
      <c r="AZ2102" s="677">
        <v>1.03203193926155</v>
      </c>
      <c r="BA2102" s="677">
        <v>0</v>
      </c>
      <c r="BB2102" s="677">
        <v>0</v>
      </c>
      <c r="BC2102" s="677">
        <v>0</v>
      </c>
      <c r="BD2102" s="677">
        <v>0</v>
      </c>
      <c r="BE2102" s="678">
        <v>1.03203193926155</v>
      </c>
      <c r="BF2102" s="417"/>
      <c r="BG2102" s="408"/>
      <c r="BH2102" s="408"/>
      <c r="BI2102" s="408"/>
      <c r="BJ2102" s="408"/>
      <c r="BK2102" s="408"/>
    </row>
    <row r="2103" spans="1:63" s="390" customFormat="1" ht="12.75">
      <c r="A2103" s="411"/>
      <c r="B2103" s="360" t="s">
        <v>364</v>
      </c>
      <c r="C2103" s="676">
        <v>0</v>
      </c>
      <c r="D2103" s="677">
        <v>0</v>
      </c>
      <c r="E2103" s="677">
        <v>0</v>
      </c>
      <c r="F2103" s="677">
        <v>0</v>
      </c>
      <c r="G2103" s="677">
        <v>0</v>
      </c>
      <c r="H2103" s="677">
        <v>0</v>
      </c>
      <c r="I2103" s="677">
        <v>0</v>
      </c>
      <c r="J2103" s="677">
        <v>0</v>
      </c>
      <c r="K2103" s="677">
        <v>0</v>
      </c>
      <c r="L2103" s="677">
        <v>0</v>
      </c>
      <c r="M2103" s="677">
        <v>0</v>
      </c>
      <c r="N2103" s="678">
        <v>0</v>
      </c>
      <c r="O2103" s="657"/>
      <c r="P2103" s="658"/>
      <c r="Q2103" s="658"/>
      <c r="R2103" s="658"/>
      <c r="S2103" s="658"/>
      <c r="T2103" s="658"/>
      <c r="U2103" s="658"/>
      <c r="V2103" s="658"/>
      <c r="W2103" s="658"/>
      <c r="X2103" s="658"/>
      <c r="Y2103" s="658"/>
      <c r="Z2103" s="659"/>
      <c r="AA2103" s="679">
        <v>0</v>
      </c>
      <c r="AB2103" s="677">
        <v>0</v>
      </c>
      <c r="AC2103" s="677">
        <v>0</v>
      </c>
      <c r="AD2103" s="658">
        <v>0</v>
      </c>
      <c r="AE2103" s="658">
        <v>0</v>
      </c>
      <c r="AF2103" s="658"/>
      <c r="AG2103" s="658"/>
      <c r="AH2103" s="658"/>
      <c r="AI2103" s="658"/>
      <c r="AJ2103" s="658">
        <v>0</v>
      </c>
      <c r="AK2103" s="658">
        <v>0</v>
      </c>
      <c r="AL2103" s="658"/>
      <c r="AM2103" s="658"/>
      <c r="AN2103" s="658">
        <v>0</v>
      </c>
      <c r="AO2103" s="658">
        <v>0</v>
      </c>
      <c r="AP2103" s="658">
        <v>0</v>
      </c>
      <c r="AQ2103" s="658">
        <v>0</v>
      </c>
      <c r="AR2103" s="658">
        <v>0</v>
      </c>
      <c r="AS2103" s="658">
        <v>0</v>
      </c>
      <c r="AT2103" s="658">
        <v>0</v>
      </c>
      <c r="AU2103" s="658">
        <v>0</v>
      </c>
      <c r="AV2103" s="676"/>
      <c r="AW2103" s="677">
        <v>0</v>
      </c>
      <c r="AX2103" s="677"/>
      <c r="AY2103" s="677"/>
      <c r="AZ2103" s="677"/>
      <c r="BA2103" s="677"/>
      <c r="BB2103" s="677"/>
      <c r="BC2103" s="677"/>
      <c r="BD2103" s="677"/>
      <c r="BE2103" s="678">
        <v>0</v>
      </c>
      <c r="BF2103" s="417"/>
      <c r="BG2103" s="408"/>
      <c r="BH2103" s="408"/>
      <c r="BI2103" s="408"/>
      <c r="BJ2103" s="408"/>
      <c r="BK2103" s="408"/>
    </row>
    <row r="2104" spans="1:63" s="390" customFormat="1" ht="12.75">
      <c r="A2104" s="411"/>
      <c r="B2104" s="360" t="s">
        <v>365</v>
      </c>
      <c r="C2104" s="676">
        <v>0</v>
      </c>
      <c r="D2104" s="677">
        <v>0</v>
      </c>
      <c r="E2104" s="677">
        <v>0</v>
      </c>
      <c r="F2104" s="677">
        <v>0</v>
      </c>
      <c r="G2104" s="677">
        <v>0</v>
      </c>
      <c r="H2104" s="677">
        <v>0</v>
      </c>
      <c r="I2104" s="677">
        <v>0</v>
      </c>
      <c r="J2104" s="677">
        <v>0</v>
      </c>
      <c r="K2104" s="677">
        <v>0</v>
      </c>
      <c r="L2104" s="677">
        <v>0</v>
      </c>
      <c r="M2104" s="677">
        <v>0</v>
      </c>
      <c r="N2104" s="678">
        <v>0</v>
      </c>
      <c r="O2104" s="657"/>
      <c r="P2104" s="658"/>
      <c r="Q2104" s="658"/>
      <c r="R2104" s="658"/>
      <c r="S2104" s="658"/>
      <c r="T2104" s="658"/>
      <c r="U2104" s="658"/>
      <c r="V2104" s="658"/>
      <c r="W2104" s="658"/>
      <c r="X2104" s="658"/>
      <c r="Y2104" s="658"/>
      <c r="Z2104" s="659"/>
      <c r="AA2104" s="679">
        <v>0</v>
      </c>
      <c r="AB2104" s="677">
        <v>0</v>
      </c>
      <c r="AC2104" s="677">
        <v>0</v>
      </c>
      <c r="AD2104" s="658">
        <v>0</v>
      </c>
      <c r="AE2104" s="658">
        <v>0</v>
      </c>
      <c r="AF2104" s="658"/>
      <c r="AG2104" s="658"/>
      <c r="AH2104" s="658"/>
      <c r="AI2104" s="658"/>
      <c r="AJ2104" s="658">
        <v>0</v>
      </c>
      <c r="AK2104" s="658">
        <v>0</v>
      </c>
      <c r="AL2104" s="658"/>
      <c r="AM2104" s="658"/>
      <c r="AN2104" s="658">
        <v>0</v>
      </c>
      <c r="AO2104" s="658">
        <v>0</v>
      </c>
      <c r="AP2104" s="658">
        <v>0</v>
      </c>
      <c r="AQ2104" s="658">
        <v>0</v>
      </c>
      <c r="AR2104" s="658">
        <v>0</v>
      </c>
      <c r="AS2104" s="658">
        <v>0</v>
      </c>
      <c r="AT2104" s="658">
        <v>0</v>
      </c>
      <c r="AU2104" s="658">
        <v>0</v>
      </c>
      <c r="AV2104" s="676"/>
      <c r="AW2104" s="677">
        <v>0</v>
      </c>
      <c r="AX2104" s="677"/>
      <c r="AY2104" s="677"/>
      <c r="AZ2104" s="677"/>
      <c r="BA2104" s="677"/>
      <c r="BB2104" s="677"/>
      <c r="BC2104" s="677"/>
      <c r="BD2104" s="677"/>
      <c r="BE2104" s="678">
        <v>0</v>
      </c>
      <c r="BF2104" s="417"/>
      <c r="BG2104" s="408"/>
      <c r="BH2104" s="408"/>
      <c r="BI2104" s="408"/>
      <c r="BJ2104" s="408"/>
      <c r="BK2104" s="408"/>
    </row>
    <row r="2105" spans="1:63" s="390" customFormat="1" ht="12.75">
      <c r="A2105" s="411"/>
      <c r="B2105" s="360" t="s">
        <v>366</v>
      </c>
      <c r="C2105" s="676">
        <v>0</v>
      </c>
      <c r="D2105" s="677">
        <v>0</v>
      </c>
      <c r="E2105" s="677">
        <v>0</v>
      </c>
      <c r="F2105" s="677">
        <v>0</v>
      </c>
      <c r="G2105" s="677">
        <v>0</v>
      </c>
      <c r="H2105" s="677">
        <v>0</v>
      </c>
      <c r="I2105" s="677">
        <v>0</v>
      </c>
      <c r="J2105" s="677">
        <v>0</v>
      </c>
      <c r="K2105" s="677">
        <v>0</v>
      </c>
      <c r="L2105" s="677">
        <v>0</v>
      </c>
      <c r="M2105" s="677">
        <v>0</v>
      </c>
      <c r="N2105" s="678">
        <v>0</v>
      </c>
      <c r="O2105" s="657"/>
      <c r="P2105" s="658"/>
      <c r="Q2105" s="658"/>
      <c r="R2105" s="658"/>
      <c r="S2105" s="658"/>
      <c r="T2105" s="658"/>
      <c r="U2105" s="658"/>
      <c r="V2105" s="658"/>
      <c r="W2105" s="658"/>
      <c r="X2105" s="658"/>
      <c r="Y2105" s="658"/>
      <c r="Z2105" s="659"/>
      <c r="AA2105" s="679">
        <v>0</v>
      </c>
      <c r="AB2105" s="677">
        <v>0</v>
      </c>
      <c r="AC2105" s="677">
        <v>0</v>
      </c>
      <c r="AD2105" s="658">
        <v>0</v>
      </c>
      <c r="AE2105" s="658">
        <v>0</v>
      </c>
      <c r="AF2105" s="658"/>
      <c r="AG2105" s="658"/>
      <c r="AH2105" s="658"/>
      <c r="AI2105" s="658"/>
      <c r="AJ2105" s="658">
        <v>0</v>
      </c>
      <c r="AK2105" s="658">
        <v>0</v>
      </c>
      <c r="AL2105" s="658"/>
      <c r="AM2105" s="658"/>
      <c r="AN2105" s="658">
        <v>0</v>
      </c>
      <c r="AO2105" s="658">
        <v>0</v>
      </c>
      <c r="AP2105" s="658">
        <v>0</v>
      </c>
      <c r="AQ2105" s="658">
        <v>0</v>
      </c>
      <c r="AR2105" s="658">
        <v>0</v>
      </c>
      <c r="AS2105" s="658">
        <v>0</v>
      </c>
      <c r="AT2105" s="658">
        <v>0</v>
      </c>
      <c r="AU2105" s="658">
        <v>0</v>
      </c>
      <c r="AV2105" s="676"/>
      <c r="AW2105" s="677">
        <v>0</v>
      </c>
      <c r="AX2105" s="677"/>
      <c r="AY2105" s="677"/>
      <c r="AZ2105" s="677"/>
      <c r="BA2105" s="677"/>
      <c r="BB2105" s="677"/>
      <c r="BC2105" s="677"/>
      <c r="BD2105" s="677"/>
      <c r="BE2105" s="678">
        <v>0</v>
      </c>
      <c r="BF2105" s="417"/>
      <c r="BG2105" s="408"/>
      <c r="BH2105" s="408"/>
      <c r="BI2105" s="408"/>
      <c r="BJ2105" s="408"/>
      <c r="BK2105" s="408"/>
    </row>
    <row r="2106" spans="1:63" s="390" customFormat="1" ht="12.75">
      <c r="A2106" s="411"/>
      <c r="B2106" s="360" t="s">
        <v>367</v>
      </c>
      <c r="C2106" s="676">
        <v>0</v>
      </c>
      <c r="D2106" s="677">
        <v>0</v>
      </c>
      <c r="E2106" s="677">
        <v>0.39100000000000001</v>
      </c>
      <c r="F2106" s="677">
        <v>0</v>
      </c>
      <c r="G2106" s="677">
        <v>0</v>
      </c>
      <c r="H2106" s="677">
        <v>0</v>
      </c>
      <c r="I2106" s="677">
        <v>0</v>
      </c>
      <c r="J2106" s="677">
        <v>0</v>
      </c>
      <c r="K2106" s="677">
        <v>0</v>
      </c>
      <c r="L2106" s="677">
        <v>0</v>
      </c>
      <c r="M2106" s="677">
        <v>0.39100000000000001</v>
      </c>
      <c r="N2106" s="678">
        <v>0</v>
      </c>
      <c r="O2106" s="657"/>
      <c r="P2106" s="658"/>
      <c r="Q2106" s="658"/>
      <c r="R2106" s="658"/>
      <c r="S2106" s="658"/>
      <c r="T2106" s="658"/>
      <c r="U2106" s="658"/>
      <c r="V2106" s="658"/>
      <c r="W2106" s="658"/>
      <c r="X2106" s="658"/>
      <c r="Y2106" s="658"/>
      <c r="Z2106" s="659"/>
      <c r="AA2106" s="679">
        <v>1.03203193926155</v>
      </c>
      <c r="AB2106" s="677">
        <v>0</v>
      </c>
      <c r="AC2106" s="677">
        <v>0</v>
      </c>
      <c r="AD2106" s="658">
        <v>0.39100000000000001</v>
      </c>
      <c r="AE2106" s="658">
        <v>0</v>
      </c>
      <c r="AF2106" s="658"/>
      <c r="AG2106" s="658"/>
      <c r="AH2106" s="658"/>
      <c r="AI2106" s="658"/>
      <c r="AJ2106" s="658">
        <v>0.39100000000000001</v>
      </c>
      <c r="AK2106" s="658">
        <v>0</v>
      </c>
      <c r="AL2106" s="658"/>
      <c r="AM2106" s="658"/>
      <c r="AN2106" s="658">
        <v>0</v>
      </c>
      <c r="AO2106" s="658">
        <v>0</v>
      </c>
      <c r="AP2106" s="658">
        <v>0</v>
      </c>
      <c r="AQ2106" s="658">
        <v>0</v>
      </c>
      <c r="AR2106" s="658">
        <v>0</v>
      </c>
      <c r="AS2106" s="658">
        <v>0</v>
      </c>
      <c r="AT2106" s="658">
        <v>0.39100000000000001</v>
      </c>
      <c r="AU2106" s="658">
        <v>0</v>
      </c>
      <c r="AV2106" s="676"/>
      <c r="AW2106" s="677">
        <v>1.03203193926155</v>
      </c>
      <c r="AX2106" s="677"/>
      <c r="AY2106" s="677"/>
      <c r="AZ2106" s="677">
        <v>1.03203193926155</v>
      </c>
      <c r="BA2106" s="677"/>
      <c r="BB2106" s="677"/>
      <c r="BC2106" s="677"/>
      <c r="BD2106" s="677"/>
      <c r="BE2106" s="678">
        <v>1.03203193926155</v>
      </c>
      <c r="BF2106" s="417"/>
      <c r="BG2106" s="408"/>
      <c r="BH2106" s="408"/>
      <c r="BI2106" s="408"/>
      <c r="BJ2106" s="408"/>
      <c r="BK2106" s="408"/>
    </row>
    <row r="2107" spans="1:63" s="390" customFormat="1" ht="12.75">
      <c r="A2107" s="411"/>
      <c r="B2107" s="360" t="s">
        <v>368</v>
      </c>
      <c r="C2107" s="676">
        <v>0.06</v>
      </c>
      <c r="D2107" s="677">
        <v>0</v>
      </c>
      <c r="E2107" s="677">
        <v>0.27900000000000003</v>
      </c>
      <c r="F2107" s="677">
        <v>0</v>
      </c>
      <c r="G2107" s="677">
        <v>0</v>
      </c>
      <c r="H2107" s="677">
        <v>0</v>
      </c>
      <c r="I2107" s="677">
        <v>0</v>
      </c>
      <c r="J2107" s="677">
        <v>0</v>
      </c>
      <c r="K2107" s="677">
        <v>0</v>
      </c>
      <c r="L2107" s="677">
        <v>0</v>
      </c>
      <c r="M2107" s="677">
        <v>0.33900000000000002</v>
      </c>
      <c r="N2107" s="678">
        <v>0</v>
      </c>
      <c r="O2107" s="657">
        <v>0</v>
      </c>
      <c r="P2107" s="658">
        <v>0</v>
      </c>
      <c r="Q2107" s="658">
        <v>0</v>
      </c>
      <c r="R2107" s="658">
        <v>0</v>
      </c>
      <c r="S2107" s="658">
        <v>0</v>
      </c>
      <c r="T2107" s="658">
        <v>0</v>
      </c>
      <c r="U2107" s="658">
        <v>0</v>
      </c>
      <c r="V2107" s="658">
        <v>0</v>
      </c>
      <c r="W2107" s="658">
        <v>0</v>
      </c>
      <c r="X2107" s="658">
        <v>0</v>
      </c>
      <c r="Y2107" s="658">
        <v>0</v>
      </c>
      <c r="Z2107" s="659">
        <v>0</v>
      </c>
      <c r="AA2107" s="679">
        <v>0.61112482485655195</v>
      </c>
      <c r="AB2107" s="677">
        <v>0.06</v>
      </c>
      <c r="AC2107" s="677">
        <v>0</v>
      </c>
      <c r="AD2107" s="658">
        <v>0.27900000000000003</v>
      </c>
      <c r="AE2107" s="658">
        <v>0</v>
      </c>
      <c r="AF2107" s="658"/>
      <c r="AG2107" s="658"/>
      <c r="AH2107" s="658"/>
      <c r="AI2107" s="658"/>
      <c r="AJ2107" s="658">
        <v>0.27900000000000003</v>
      </c>
      <c r="AK2107" s="658">
        <v>0</v>
      </c>
      <c r="AL2107" s="658"/>
      <c r="AM2107" s="658"/>
      <c r="AN2107" s="658">
        <v>0</v>
      </c>
      <c r="AO2107" s="658">
        <v>0</v>
      </c>
      <c r="AP2107" s="658">
        <v>0</v>
      </c>
      <c r="AQ2107" s="658">
        <v>0</v>
      </c>
      <c r="AR2107" s="658">
        <v>0</v>
      </c>
      <c r="AS2107" s="658">
        <v>0</v>
      </c>
      <c r="AT2107" s="658">
        <v>0.33900000000000002</v>
      </c>
      <c r="AU2107" s="658">
        <v>0</v>
      </c>
      <c r="AV2107" s="676">
        <v>0.16744620999999998</v>
      </c>
      <c r="AW2107" s="677">
        <v>0.44367861485655197</v>
      </c>
      <c r="AX2107" s="677">
        <v>0</v>
      </c>
      <c r="AY2107" s="677">
        <v>0</v>
      </c>
      <c r="AZ2107" s="677">
        <v>0.44367861485655197</v>
      </c>
      <c r="BA2107" s="677">
        <v>0</v>
      </c>
      <c r="BB2107" s="677">
        <v>0</v>
      </c>
      <c r="BC2107" s="677">
        <v>0</v>
      </c>
      <c r="BD2107" s="677">
        <v>0</v>
      </c>
      <c r="BE2107" s="678">
        <v>0.61112482485655195</v>
      </c>
      <c r="BF2107" s="417"/>
      <c r="BG2107" s="408"/>
      <c r="BH2107" s="408"/>
      <c r="BI2107" s="408"/>
      <c r="BJ2107" s="408"/>
      <c r="BK2107" s="408"/>
    </row>
    <row r="2108" spans="1:63" s="390" customFormat="1" ht="12.75">
      <c r="A2108" s="411"/>
      <c r="B2108" s="360" t="s">
        <v>369</v>
      </c>
      <c r="C2108" s="676">
        <v>0</v>
      </c>
      <c r="D2108" s="677">
        <v>0</v>
      </c>
      <c r="E2108" s="677">
        <v>0</v>
      </c>
      <c r="F2108" s="677">
        <v>0</v>
      </c>
      <c r="G2108" s="677">
        <v>0</v>
      </c>
      <c r="H2108" s="677">
        <v>0</v>
      </c>
      <c r="I2108" s="677">
        <v>0</v>
      </c>
      <c r="J2108" s="677">
        <v>0</v>
      </c>
      <c r="K2108" s="677">
        <v>0</v>
      </c>
      <c r="L2108" s="677">
        <v>0</v>
      </c>
      <c r="M2108" s="677">
        <v>0</v>
      </c>
      <c r="N2108" s="678">
        <v>0</v>
      </c>
      <c r="O2108" s="657"/>
      <c r="P2108" s="658"/>
      <c r="Q2108" s="658"/>
      <c r="R2108" s="658"/>
      <c r="S2108" s="658"/>
      <c r="T2108" s="658"/>
      <c r="U2108" s="658"/>
      <c r="V2108" s="658"/>
      <c r="W2108" s="658"/>
      <c r="X2108" s="658"/>
      <c r="Y2108" s="658"/>
      <c r="Z2108" s="659"/>
      <c r="AA2108" s="679">
        <v>0</v>
      </c>
      <c r="AB2108" s="677">
        <v>0</v>
      </c>
      <c r="AC2108" s="677">
        <v>0</v>
      </c>
      <c r="AD2108" s="658">
        <v>0</v>
      </c>
      <c r="AE2108" s="658">
        <v>0</v>
      </c>
      <c r="AF2108" s="658"/>
      <c r="AG2108" s="658"/>
      <c r="AH2108" s="658"/>
      <c r="AI2108" s="658"/>
      <c r="AJ2108" s="658">
        <v>0</v>
      </c>
      <c r="AK2108" s="658">
        <v>0</v>
      </c>
      <c r="AL2108" s="658"/>
      <c r="AM2108" s="658"/>
      <c r="AN2108" s="658">
        <v>0</v>
      </c>
      <c r="AO2108" s="658">
        <v>0</v>
      </c>
      <c r="AP2108" s="658">
        <v>0</v>
      </c>
      <c r="AQ2108" s="658">
        <v>0</v>
      </c>
      <c r="AR2108" s="658">
        <v>0</v>
      </c>
      <c r="AS2108" s="658">
        <v>0</v>
      </c>
      <c r="AT2108" s="658">
        <v>0</v>
      </c>
      <c r="AU2108" s="658">
        <v>0</v>
      </c>
      <c r="AV2108" s="676"/>
      <c r="AW2108" s="677">
        <v>0</v>
      </c>
      <c r="AX2108" s="677"/>
      <c r="AY2108" s="677"/>
      <c r="AZ2108" s="677"/>
      <c r="BA2108" s="677"/>
      <c r="BB2108" s="677"/>
      <c r="BC2108" s="677"/>
      <c r="BD2108" s="677"/>
      <c r="BE2108" s="678">
        <v>0</v>
      </c>
      <c r="BF2108" s="417"/>
      <c r="BG2108" s="408"/>
      <c r="BH2108" s="408"/>
      <c r="BI2108" s="408"/>
      <c r="BJ2108" s="408"/>
      <c r="BK2108" s="408"/>
    </row>
    <row r="2109" spans="1:63" s="390" customFormat="1" ht="12.75">
      <c r="A2109" s="411"/>
      <c r="B2109" s="360" t="s">
        <v>370</v>
      </c>
      <c r="C2109" s="676">
        <v>0</v>
      </c>
      <c r="D2109" s="677">
        <v>0</v>
      </c>
      <c r="E2109" s="677">
        <v>0</v>
      </c>
      <c r="F2109" s="677">
        <v>0</v>
      </c>
      <c r="G2109" s="677">
        <v>0</v>
      </c>
      <c r="H2109" s="677">
        <v>0</v>
      </c>
      <c r="I2109" s="677">
        <v>0</v>
      </c>
      <c r="J2109" s="677">
        <v>0</v>
      </c>
      <c r="K2109" s="677">
        <v>0</v>
      </c>
      <c r="L2109" s="677">
        <v>0</v>
      </c>
      <c r="M2109" s="677">
        <v>0</v>
      </c>
      <c r="N2109" s="678">
        <v>0</v>
      </c>
      <c r="O2109" s="657"/>
      <c r="P2109" s="658"/>
      <c r="Q2109" s="658"/>
      <c r="R2109" s="658"/>
      <c r="S2109" s="658"/>
      <c r="T2109" s="658"/>
      <c r="U2109" s="658"/>
      <c r="V2109" s="658"/>
      <c r="W2109" s="658"/>
      <c r="X2109" s="658"/>
      <c r="Y2109" s="658"/>
      <c r="Z2109" s="659"/>
      <c r="AA2109" s="679">
        <v>0</v>
      </c>
      <c r="AB2109" s="677">
        <v>0</v>
      </c>
      <c r="AC2109" s="677">
        <v>0</v>
      </c>
      <c r="AD2109" s="658">
        <v>0</v>
      </c>
      <c r="AE2109" s="658">
        <v>0</v>
      </c>
      <c r="AF2109" s="658"/>
      <c r="AG2109" s="658"/>
      <c r="AH2109" s="658"/>
      <c r="AI2109" s="658"/>
      <c r="AJ2109" s="658">
        <v>0</v>
      </c>
      <c r="AK2109" s="658">
        <v>0</v>
      </c>
      <c r="AL2109" s="658"/>
      <c r="AM2109" s="658"/>
      <c r="AN2109" s="658">
        <v>0</v>
      </c>
      <c r="AO2109" s="658">
        <v>0</v>
      </c>
      <c r="AP2109" s="658">
        <v>0</v>
      </c>
      <c r="AQ2109" s="658">
        <v>0</v>
      </c>
      <c r="AR2109" s="658">
        <v>0</v>
      </c>
      <c r="AS2109" s="658">
        <v>0</v>
      </c>
      <c r="AT2109" s="658">
        <v>0</v>
      </c>
      <c r="AU2109" s="658">
        <v>0</v>
      </c>
      <c r="AV2109" s="676"/>
      <c r="AW2109" s="677">
        <v>0</v>
      </c>
      <c r="AX2109" s="677"/>
      <c r="AY2109" s="677"/>
      <c r="AZ2109" s="677"/>
      <c r="BA2109" s="677"/>
      <c r="BB2109" s="677"/>
      <c r="BC2109" s="677"/>
      <c r="BD2109" s="677"/>
      <c r="BE2109" s="678">
        <v>0</v>
      </c>
      <c r="BF2109" s="417"/>
      <c r="BG2109" s="408"/>
      <c r="BH2109" s="408"/>
      <c r="BI2109" s="408"/>
      <c r="BJ2109" s="408"/>
      <c r="BK2109" s="408"/>
    </row>
    <row r="2110" spans="1:63" s="390" customFormat="1" ht="12.75">
      <c r="A2110" s="411"/>
      <c r="B2110" s="360" t="s">
        <v>371</v>
      </c>
      <c r="C2110" s="676">
        <v>0</v>
      </c>
      <c r="D2110" s="677">
        <v>0</v>
      </c>
      <c r="E2110" s="677">
        <v>0</v>
      </c>
      <c r="F2110" s="677">
        <v>0</v>
      </c>
      <c r="G2110" s="677">
        <v>0</v>
      </c>
      <c r="H2110" s="677">
        <v>0</v>
      </c>
      <c r="I2110" s="677">
        <v>0</v>
      </c>
      <c r="J2110" s="677">
        <v>0</v>
      </c>
      <c r="K2110" s="677">
        <v>0</v>
      </c>
      <c r="L2110" s="677">
        <v>0</v>
      </c>
      <c r="M2110" s="677">
        <v>0</v>
      </c>
      <c r="N2110" s="678">
        <v>0</v>
      </c>
      <c r="O2110" s="657"/>
      <c r="P2110" s="658"/>
      <c r="Q2110" s="658"/>
      <c r="R2110" s="658"/>
      <c r="S2110" s="658"/>
      <c r="T2110" s="658"/>
      <c r="U2110" s="658"/>
      <c r="V2110" s="658"/>
      <c r="W2110" s="658"/>
      <c r="X2110" s="658"/>
      <c r="Y2110" s="658"/>
      <c r="Z2110" s="659"/>
      <c r="AA2110" s="679">
        <v>0</v>
      </c>
      <c r="AB2110" s="677">
        <v>0</v>
      </c>
      <c r="AC2110" s="677">
        <v>0</v>
      </c>
      <c r="AD2110" s="658">
        <v>0</v>
      </c>
      <c r="AE2110" s="658">
        <v>0</v>
      </c>
      <c r="AF2110" s="658"/>
      <c r="AG2110" s="658"/>
      <c r="AH2110" s="658"/>
      <c r="AI2110" s="658"/>
      <c r="AJ2110" s="658">
        <v>0</v>
      </c>
      <c r="AK2110" s="658">
        <v>0</v>
      </c>
      <c r="AL2110" s="658"/>
      <c r="AM2110" s="658"/>
      <c r="AN2110" s="658">
        <v>0</v>
      </c>
      <c r="AO2110" s="658">
        <v>0</v>
      </c>
      <c r="AP2110" s="658">
        <v>0</v>
      </c>
      <c r="AQ2110" s="658">
        <v>0</v>
      </c>
      <c r="AR2110" s="658">
        <v>0</v>
      </c>
      <c r="AS2110" s="658">
        <v>0</v>
      </c>
      <c r="AT2110" s="658">
        <v>0</v>
      </c>
      <c r="AU2110" s="658">
        <v>0</v>
      </c>
      <c r="AV2110" s="676"/>
      <c r="AW2110" s="677">
        <v>0</v>
      </c>
      <c r="AX2110" s="677"/>
      <c r="AY2110" s="677"/>
      <c r="AZ2110" s="677"/>
      <c r="BA2110" s="677"/>
      <c r="BB2110" s="677"/>
      <c r="BC2110" s="677"/>
      <c r="BD2110" s="677"/>
      <c r="BE2110" s="678">
        <v>0</v>
      </c>
      <c r="BF2110" s="417"/>
      <c r="BG2110" s="408"/>
      <c r="BH2110" s="408"/>
      <c r="BI2110" s="408"/>
      <c r="BJ2110" s="408"/>
      <c r="BK2110" s="408"/>
    </row>
    <row r="2111" spans="1:63" s="390" customFormat="1" ht="12.75">
      <c r="A2111" s="411"/>
      <c r="B2111" s="360" t="s">
        <v>372</v>
      </c>
      <c r="C2111" s="676">
        <v>0.06</v>
      </c>
      <c r="D2111" s="677">
        <v>0</v>
      </c>
      <c r="E2111" s="677">
        <v>0.27900000000000003</v>
      </c>
      <c r="F2111" s="677">
        <v>0</v>
      </c>
      <c r="G2111" s="677">
        <v>0</v>
      </c>
      <c r="H2111" s="677">
        <v>0</v>
      </c>
      <c r="I2111" s="677">
        <v>0</v>
      </c>
      <c r="J2111" s="677">
        <v>0</v>
      </c>
      <c r="K2111" s="677">
        <v>0</v>
      </c>
      <c r="L2111" s="677">
        <v>0</v>
      </c>
      <c r="M2111" s="677">
        <v>0.33900000000000002</v>
      </c>
      <c r="N2111" s="678">
        <v>0</v>
      </c>
      <c r="O2111" s="657"/>
      <c r="P2111" s="658"/>
      <c r="Q2111" s="658"/>
      <c r="R2111" s="658"/>
      <c r="S2111" s="658"/>
      <c r="T2111" s="658"/>
      <c r="U2111" s="658"/>
      <c r="V2111" s="658"/>
      <c r="W2111" s="658"/>
      <c r="X2111" s="658"/>
      <c r="Y2111" s="658"/>
      <c r="Z2111" s="659"/>
      <c r="AA2111" s="679">
        <v>0.61112482485655195</v>
      </c>
      <c r="AB2111" s="677">
        <v>0.06</v>
      </c>
      <c r="AC2111" s="677">
        <v>0</v>
      </c>
      <c r="AD2111" s="658">
        <v>0.27900000000000003</v>
      </c>
      <c r="AE2111" s="658">
        <v>0</v>
      </c>
      <c r="AF2111" s="658"/>
      <c r="AG2111" s="658"/>
      <c r="AH2111" s="658"/>
      <c r="AI2111" s="658"/>
      <c r="AJ2111" s="658">
        <v>0.27900000000000003</v>
      </c>
      <c r="AK2111" s="658">
        <v>0</v>
      </c>
      <c r="AL2111" s="658"/>
      <c r="AM2111" s="658"/>
      <c r="AN2111" s="658">
        <v>0</v>
      </c>
      <c r="AO2111" s="658">
        <v>0</v>
      </c>
      <c r="AP2111" s="658">
        <v>0</v>
      </c>
      <c r="AQ2111" s="658">
        <v>0</v>
      </c>
      <c r="AR2111" s="658">
        <v>0</v>
      </c>
      <c r="AS2111" s="658">
        <v>0</v>
      </c>
      <c r="AT2111" s="658">
        <v>0.33900000000000002</v>
      </c>
      <c r="AU2111" s="658">
        <v>0</v>
      </c>
      <c r="AV2111" s="676">
        <v>0.16744620999999998</v>
      </c>
      <c r="AW2111" s="677">
        <v>0.44367861485655197</v>
      </c>
      <c r="AX2111" s="677"/>
      <c r="AY2111" s="677"/>
      <c r="AZ2111" s="677">
        <v>0.44367861485655197</v>
      </c>
      <c r="BA2111" s="677"/>
      <c r="BB2111" s="677"/>
      <c r="BC2111" s="677"/>
      <c r="BD2111" s="677"/>
      <c r="BE2111" s="678">
        <v>0.61112482485655195</v>
      </c>
      <c r="BF2111" s="417"/>
      <c r="BG2111" s="408"/>
      <c r="BH2111" s="408"/>
      <c r="BI2111" s="408"/>
      <c r="BJ2111" s="408"/>
      <c r="BK2111" s="408"/>
    </row>
    <row r="2112" spans="1:63" s="390" customFormat="1" ht="12.75">
      <c r="A2112" s="411"/>
      <c r="B2112" s="360" t="s">
        <v>373</v>
      </c>
      <c r="C2112" s="676">
        <v>0</v>
      </c>
      <c r="D2112" s="677">
        <v>0</v>
      </c>
      <c r="E2112" s="677">
        <v>0</v>
      </c>
      <c r="F2112" s="677">
        <v>0</v>
      </c>
      <c r="G2112" s="677">
        <v>0</v>
      </c>
      <c r="H2112" s="677">
        <v>0</v>
      </c>
      <c r="I2112" s="677">
        <v>0</v>
      </c>
      <c r="J2112" s="677">
        <v>0</v>
      </c>
      <c r="K2112" s="677">
        <v>0</v>
      </c>
      <c r="L2112" s="677">
        <v>0</v>
      </c>
      <c r="M2112" s="677">
        <v>0</v>
      </c>
      <c r="N2112" s="678">
        <v>0</v>
      </c>
      <c r="O2112" s="657">
        <v>0</v>
      </c>
      <c r="P2112" s="658">
        <v>0</v>
      </c>
      <c r="Q2112" s="658">
        <v>0</v>
      </c>
      <c r="R2112" s="658">
        <v>0</v>
      </c>
      <c r="S2112" s="658">
        <v>0</v>
      </c>
      <c r="T2112" s="658">
        <v>0</v>
      </c>
      <c r="U2112" s="658">
        <v>0</v>
      </c>
      <c r="V2112" s="658">
        <v>0</v>
      </c>
      <c r="W2112" s="658">
        <v>0</v>
      </c>
      <c r="X2112" s="658">
        <v>0</v>
      </c>
      <c r="Y2112" s="658">
        <v>0</v>
      </c>
      <c r="Z2112" s="659">
        <v>0</v>
      </c>
      <c r="AA2112" s="679">
        <v>0</v>
      </c>
      <c r="AB2112" s="677">
        <v>0</v>
      </c>
      <c r="AC2112" s="677">
        <v>0</v>
      </c>
      <c r="AD2112" s="658">
        <v>0</v>
      </c>
      <c r="AE2112" s="658">
        <v>0</v>
      </c>
      <c r="AF2112" s="658"/>
      <c r="AG2112" s="658"/>
      <c r="AH2112" s="658"/>
      <c r="AI2112" s="658"/>
      <c r="AJ2112" s="658">
        <v>0</v>
      </c>
      <c r="AK2112" s="658">
        <v>0</v>
      </c>
      <c r="AL2112" s="658"/>
      <c r="AM2112" s="658"/>
      <c r="AN2112" s="658">
        <v>0</v>
      </c>
      <c r="AO2112" s="658">
        <v>0</v>
      </c>
      <c r="AP2112" s="658">
        <v>0</v>
      </c>
      <c r="AQ2112" s="658">
        <v>0</v>
      </c>
      <c r="AR2112" s="658">
        <v>0</v>
      </c>
      <c r="AS2112" s="658">
        <v>0</v>
      </c>
      <c r="AT2112" s="658">
        <v>0</v>
      </c>
      <c r="AU2112" s="658">
        <v>0</v>
      </c>
      <c r="AV2112" s="676">
        <v>0</v>
      </c>
      <c r="AW2112" s="677">
        <v>0</v>
      </c>
      <c r="AX2112" s="677">
        <v>0</v>
      </c>
      <c r="AY2112" s="677">
        <v>0</v>
      </c>
      <c r="AZ2112" s="677">
        <v>0</v>
      </c>
      <c r="BA2112" s="677">
        <v>0</v>
      </c>
      <c r="BB2112" s="677">
        <v>0</v>
      </c>
      <c r="BC2112" s="677">
        <v>0</v>
      </c>
      <c r="BD2112" s="677">
        <v>0</v>
      </c>
      <c r="BE2112" s="678">
        <v>0</v>
      </c>
      <c r="BF2112" s="417"/>
      <c r="BG2112" s="408"/>
      <c r="BH2112" s="408"/>
      <c r="BI2112" s="408"/>
      <c r="BJ2112" s="408"/>
      <c r="BK2112" s="408"/>
    </row>
    <row r="2113" spans="1:63" s="390" customFormat="1" ht="12.75">
      <c r="A2113" s="411"/>
      <c r="B2113" s="360" t="s">
        <v>374</v>
      </c>
      <c r="C2113" s="676">
        <v>0</v>
      </c>
      <c r="D2113" s="677">
        <v>0</v>
      </c>
      <c r="E2113" s="677">
        <v>0</v>
      </c>
      <c r="F2113" s="677">
        <v>0</v>
      </c>
      <c r="G2113" s="677">
        <v>0</v>
      </c>
      <c r="H2113" s="677">
        <v>0</v>
      </c>
      <c r="I2113" s="677">
        <v>0</v>
      </c>
      <c r="J2113" s="677">
        <v>0</v>
      </c>
      <c r="K2113" s="677">
        <v>0</v>
      </c>
      <c r="L2113" s="677">
        <v>0</v>
      </c>
      <c r="M2113" s="677">
        <v>0</v>
      </c>
      <c r="N2113" s="678">
        <v>0</v>
      </c>
      <c r="O2113" s="657"/>
      <c r="P2113" s="658"/>
      <c r="Q2113" s="658"/>
      <c r="R2113" s="658"/>
      <c r="S2113" s="658"/>
      <c r="T2113" s="658"/>
      <c r="U2113" s="658"/>
      <c r="V2113" s="658"/>
      <c r="W2113" s="658"/>
      <c r="X2113" s="658"/>
      <c r="Y2113" s="658"/>
      <c r="Z2113" s="659"/>
      <c r="AA2113" s="679">
        <v>0</v>
      </c>
      <c r="AB2113" s="677">
        <v>0</v>
      </c>
      <c r="AC2113" s="677">
        <v>0</v>
      </c>
      <c r="AD2113" s="658">
        <v>0</v>
      </c>
      <c r="AE2113" s="658">
        <v>0</v>
      </c>
      <c r="AF2113" s="658"/>
      <c r="AG2113" s="658"/>
      <c r="AH2113" s="658"/>
      <c r="AI2113" s="658"/>
      <c r="AJ2113" s="658">
        <v>0</v>
      </c>
      <c r="AK2113" s="658">
        <v>0</v>
      </c>
      <c r="AL2113" s="658"/>
      <c r="AM2113" s="658"/>
      <c r="AN2113" s="658">
        <v>0</v>
      </c>
      <c r="AO2113" s="658">
        <v>0</v>
      </c>
      <c r="AP2113" s="658">
        <v>0</v>
      </c>
      <c r="AQ2113" s="658">
        <v>0</v>
      </c>
      <c r="AR2113" s="658">
        <v>0</v>
      </c>
      <c r="AS2113" s="658">
        <v>0</v>
      </c>
      <c r="AT2113" s="658">
        <v>0</v>
      </c>
      <c r="AU2113" s="658">
        <v>0</v>
      </c>
      <c r="AV2113" s="676"/>
      <c r="AW2113" s="677">
        <v>0</v>
      </c>
      <c r="AX2113" s="677"/>
      <c r="AY2113" s="677"/>
      <c r="AZ2113" s="677"/>
      <c r="BA2113" s="677"/>
      <c r="BB2113" s="677"/>
      <c r="BC2113" s="677"/>
      <c r="BD2113" s="677"/>
      <c r="BE2113" s="678">
        <v>0</v>
      </c>
      <c r="BF2113" s="417"/>
      <c r="BG2113" s="408"/>
      <c r="BH2113" s="408"/>
      <c r="BI2113" s="408"/>
      <c r="BJ2113" s="408"/>
      <c r="BK2113" s="408"/>
    </row>
    <row r="2114" spans="1:63" s="390" customFormat="1" ht="12.75">
      <c r="A2114" s="411"/>
      <c r="B2114" s="360" t="s">
        <v>375</v>
      </c>
      <c r="C2114" s="676">
        <v>0</v>
      </c>
      <c r="D2114" s="677">
        <v>0</v>
      </c>
      <c r="E2114" s="677">
        <v>0</v>
      </c>
      <c r="F2114" s="677">
        <v>0</v>
      </c>
      <c r="G2114" s="677">
        <v>0</v>
      </c>
      <c r="H2114" s="677">
        <v>0</v>
      </c>
      <c r="I2114" s="677">
        <v>0</v>
      </c>
      <c r="J2114" s="677">
        <v>0</v>
      </c>
      <c r="K2114" s="677">
        <v>0</v>
      </c>
      <c r="L2114" s="677">
        <v>0</v>
      </c>
      <c r="M2114" s="677">
        <v>0</v>
      </c>
      <c r="N2114" s="678">
        <v>0</v>
      </c>
      <c r="O2114" s="657"/>
      <c r="P2114" s="658"/>
      <c r="Q2114" s="658"/>
      <c r="R2114" s="658"/>
      <c r="S2114" s="658"/>
      <c r="T2114" s="658"/>
      <c r="U2114" s="658"/>
      <c r="V2114" s="658"/>
      <c r="W2114" s="658"/>
      <c r="X2114" s="658"/>
      <c r="Y2114" s="658"/>
      <c r="Z2114" s="659"/>
      <c r="AA2114" s="679">
        <v>0</v>
      </c>
      <c r="AB2114" s="677">
        <v>0</v>
      </c>
      <c r="AC2114" s="677">
        <v>0</v>
      </c>
      <c r="AD2114" s="658">
        <v>0</v>
      </c>
      <c r="AE2114" s="658">
        <v>0</v>
      </c>
      <c r="AF2114" s="658"/>
      <c r="AG2114" s="658"/>
      <c r="AH2114" s="658"/>
      <c r="AI2114" s="658"/>
      <c r="AJ2114" s="658">
        <v>0</v>
      </c>
      <c r="AK2114" s="658">
        <v>0</v>
      </c>
      <c r="AL2114" s="658"/>
      <c r="AM2114" s="658"/>
      <c r="AN2114" s="658">
        <v>0</v>
      </c>
      <c r="AO2114" s="658">
        <v>0</v>
      </c>
      <c r="AP2114" s="658">
        <v>0</v>
      </c>
      <c r="AQ2114" s="658">
        <v>0</v>
      </c>
      <c r="AR2114" s="658">
        <v>0</v>
      </c>
      <c r="AS2114" s="658">
        <v>0</v>
      </c>
      <c r="AT2114" s="658">
        <v>0</v>
      </c>
      <c r="AU2114" s="658">
        <v>0</v>
      </c>
      <c r="AV2114" s="676"/>
      <c r="AW2114" s="677">
        <v>0</v>
      </c>
      <c r="AX2114" s="677"/>
      <c r="AY2114" s="677"/>
      <c r="AZ2114" s="677"/>
      <c r="BA2114" s="677"/>
      <c r="BB2114" s="677"/>
      <c r="BC2114" s="677"/>
      <c r="BD2114" s="677"/>
      <c r="BE2114" s="678">
        <v>0</v>
      </c>
      <c r="BF2114" s="417"/>
      <c r="BG2114" s="408"/>
      <c r="BH2114" s="408"/>
      <c r="BI2114" s="408"/>
      <c r="BJ2114" s="408"/>
      <c r="BK2114" s="408"/>
    </row>
    <row r="2115" spans="1:63" s="390" customFormat="1" ht="12.75">
      <c r="A2115" s="411"/>
      <c r="B2115" s="360" t="s">
        <v>376</v>
      </c>
      <c r="C2115" s="676">
        <v>0</v>
      </c>
      <c r="D2115" s="677">
        <v>0</v>
      </c>
      <c r="E2115" s="677">
        <v>0</v>
      </c>
      <c r="F2115" s="677">
        <v>0</v>
      </c>
      <c r="G2115" s="677">
        <v>0</v>
      </c>
      <c r="H2115" s="677">
        <v>0</v>
      </c>
      <c r="I2115" s="677">
        <v>0</v>
      </c>
      <c r="J2115" s="677">
        <v>0</v>
      </c>
      <c r="K2115" s="677">
        <v>0</v>
      </c>
      <c r="L2115" s="677">
        <v>0</v>
      </c>
      <c r="M2115" s="677">
        <v>0</v>
      </c>
      <c r="N2115" s="678">
        <v>0</v>
      </c>
      <c r="O2115" s="657"/>
      <c r="P2115" s="658"/>
      <c r="Q2115" s="658"/>
      <c r="R2115" s="658"/>
      <c r="S2115" s="658"/>
      <c r="T2115" s="658"/>
      <c r="U2115" s="658"/>
      <c r="V2115" s="658"/>
      <c r="W2115" s="658"/>
      <c r="X2115" s="658"/>
      <c r="Y2115" s="658"/>
      <c r="Z2115" s="659"/>
      <c r="AA2115" s="679">
        <v>0</v>
      </c>
      <c r="AB2115" s="677">
        <v>0</v>
      </c>
      <c r="AC2115" s="677">
        <v>0</v>
      </c>
      <c r="AD2115" s="658">
        <v>0</v>
      </c>
      <c r="AE2115" s="658">
        <v>0</v>
      </c>
      <c r="AF2115" s="658"/>
      <c r="AG2115" s="658"/>
      <c r="AH2115" s="658"/>
      <c r="AI2115" s="658"/>
      <c r="AJ2115" s="658">
        <v>0</v>
      </c>
      <c r="AK2115" s="658">
        <v>0</v>
      </c>
      <c r="AL2115" s="658"/>
      <c r="AM2115" s="658"/>
      <c r="AN2115" s="658">
        <v>0</v>
      </c>
      <c r="AO2115" s="658">
        <v>0</v>
      </c>
      <c r="AP2115" s="658">
        <v>0</v>
      </c>
      <c r="AQ2115" s="658">
        <v>0</v>
      </c>
      <c r="AR2115" s="658">
        <v>0</v>
      </c>
      <c r="AS2115" s="658">
        <v>0</v>
      </c>
      <c r="AT2115" s="658">
        <v>0</v>
      </c>
      <c r="AU2115" s="658">
        <v>0</v>
      </c>
      <c r="AV2115" s="676"/>
      <c r="AW2115" s="677">
        <v>0</v>
      </c>
      <c r="AX2115" s="677"/>
      <c r="AY2115" s="677"/>
      <c r="AZ2115" s="677"/>
      <c r="BA2115" s="677"/>
      <c r="BB2115" s="677"/>
      <c r="BC2115" s="677"/>
      <c r="BD2115" s="677"/>
      <c r="BE2115" s="678">
        <v>0</v>
      </c>
      <c r="BF2115" s="417"/>
      <c r="BG2115" s="408"/>
      <c r="BH2115" s="408"/>
      <c r="BI2115" s="408"/>
      <c r="BJ2115" s="408"/>
      <c r="BK2115" s="408"/>
    </row>
    <row r="2116" spans="1:63" s="390" customFormat="1" ht="12.75">
      <c r="A2116" s="411"/>
      <c r="B2116" s="360" t="s">
        <v>377</v>
      </c>
      <c r="C2116" s="676">
        <v>0</v>
      </c>
      <c r="D2116" s="677">
        <v>0</v>
      </c>
      <c r="E2116" s="677">
        <v>0</v>
      </c>
      <c r="F2116" s="677">
        <v>0</v>
      </c>
      <c r="G2116" s="677">
        <v>0</v>
      </c>
      <c r="H2116" s="677">
        <v>0</v>
      </c>
      <c r="I2116" s="677">
        <v>0</v>
      </c>
      <c r="J2116" s="677">
        <v>0</v>
      </c>
      <c r="K2116" s="677">
        <v>0</v>
      </c>
      <c r="L2116" s="677">
        <v>0</v>
      </c>
      <c r="M2116" s="677">
        <v>0</v>
      </c>
      <c r="N2116" s="678">
        <v>0</v>
      </c>
      <c r="O2116" s="657"/>
      <c r="P2116" s="658"/>
      <c r="Q2116" s="658"/>
      <c r="R2116" s="658"/>
      <c r="S2116" s="658"/>
      <c r="T2116" s="658"/>
      <c r="U2116" s="658"/>
      <c r="V2116" s="658"/>
      <c r="W2116" s="658"/>
      <c r="X2116" s="658"/>
      <c r="Y2116" s="658"/>
      <c r="Z2116" s="659"/>
      <c r="AA2116" s="679">
        <v>0</v>
      </c>
      <c r="AB2116" s="677">
        <v>0</v>
      </c>
      <c r="AC2116" s="677">
        <v>0</v>
      </c>
      <c r="AD2116" s="658">
        <v>0</v>
      </c>
      <c r="AE2116" s="658">
        <v>0</v>
      </c>
      <c r="AF2116" s="658"/>
      <c r="AG2116" s="658"/>
      <c r="AH2116" s="658"/>
      <c r="AI2116" s="658"/>
      <c r="AJ2116" s="658">
        <v>0</v>
      </c>
      <c r="AK2116" s="658">
        <v>0</v>
      </c>
      <c r="AL2116" s="658"/>
      <c r="AM2116" s="658"/>
      <c r="AN2116" s="658">
        <v>0</v>
      </c>
      <c r="AO2116" s="658">
        <v>0</v>
      </c>
      <c r="AP2116" s="658">
        <v>0</v>
      </c>
      <c r="AQ2116" s="658">
        <v>0</v>
      </c>
      <c r="AR2116" s="658">
        <v>0</v>
      </c>
      <c r="AS2116" s="658">
        <v>0</v>
      </c>
      <c r="AT2116" s="658">
        <v>0</v>
      </c>
      <c r="AU2116" s="658">
        <v>0</v>
      </c>
      <c r="AV2116" s="676"/>
      <c r="AW2116" s="677">
        <v>0</v>
      </c>
      <c r="AX2116" s="677"/>
      <c r="AY2116" s="677"/>
      <c r="AZ2116" s="677"/>
      <c r="BA2116" s="677"/>
      <c r="BB2116" s="677"/>
      <c r="BC2116" s="677"/>
      <c r="BD2116" s="677"/>
      <c r="BE2116" s="678">
        <v>0</v>
      </c>
      <c r="BF2116" s="417"/>
      <c r="BG2116" s="408"/>
      <c r="BH2116" s="408"/>
      <c r="BI2116" s="408"/>
      <c r="BJ2116" s="408"/>
      <c r="BK2116" s="408"/>
    </row>
    <row r="2117" spans="1:63" s="390" customFormat="1" ht="12.75">
      <c r="A2117" s="411"/>
      <c r="B2117" s="360" t="s">
        <v>67</v>
      </c>
      <c r="C2117" s="676">
        <v>0</v>
      </c>
      <c r="D2117" s="677">
        <v>0</v>
      </c>
      <c r="E2117" s="677">
        <v>0</v>
      </c>
      <c r="F2117" s="677">
        <v>0</v>
      </c>
      <c r="G2117" s="677">
        <v>0</v>
      </c>
      <c r="H2117" s="677">
        <v>0</v>
      </c>
      <c r="I2117" s="677">
        <v>0</v>
      </c>
      <c r="J2117" s="677">
        <v>0</v>
      </c>
      <c r="K2117" s="677">
        <v>0</v>
      </c>
      <c r="L2117" s="677">
        <v>0</v>
      </c>
      <c r="M2117" s="677">
        <v>0</v>
      </c>
      <c r="N2117" s="678">
        <v>0</v>
      </c>
      <c r="O2117" s="657"/>
      <c r="P2117" s="658"/>
      <c r="Q2117" s="658"/>
      <c r="R2117" s="658"/>
      <c r="S2117" s="658"/>
      <c r="T2117" s="658"/>
      <c r="U2117" s="658"/>
      <c r="V2117" s="658"/>
      <c r="W2117" s="658"/>
      <c r="X2117" s="658"/>
      <c r="Y2117" s="658"/>
      <c r="Z2117" s="659"/>
      <c r="AA2117" s="679">
        <v>103.92059294588191</v>
      </c>
      <c r="AB2117" s="677">
        <v>0</v>
      </c>
      <c r="AC2117" s="677">
        <v>0</v>
      </c>
      <c r="AD2117" s="658">
        <v>0</v>
      </c>
      <c r="AE2117" s="658">
        <v>0</v>
      </c>
      <c r="AF2117" s="658"/>
      <c r="AG2117" s="658"/>
      <c r="AH2117" s="658"/>
      <c r="AI2117" s="658"/>
      <c r="AJ2117" s="658">
        <v>0</v>
      </c>
      <c r="AK2117" s="658">
        <v>0</v>
      </c>
      <c r="AL2117" s="658"/>
      <c r="AM2117" s="658"/>
      <c r="AN2117" s="658">
        <v>0</v>
      </c>
      <c r="AO2117" s="658">
        <v>0</v>
      </c>
      <c r="AP2117" s="658">
        <v>0</v>
      </c>
      <c r="AQ2117" s="658">
        <v>0</v>
      </c>
      <c r="AR2117" s="658">
        <v>0</v>
      </c>
      <c r="AS2117" s="658">
        <v>0</v>
      </c>
      <c r="AT2117" s="658">
        <v>0</v>
      </c>
      <c r="AU2117" s="658">
        <v>0</v>
      </c>
      <c r="AV2117" s="676">
        <v>35.539562329999995</v>
      </c>
      <c r="AW2117" s="677">
        <v>68.381030615881912</v>
      </c>
      <c r="AX2117" s="677"/>
      <c r="AY2117" s="677"/>
      <c r="AZ2117" s="677">
        <v>68.381030615881912</v>
      </c>
      <c r="BA2117" s="677"/>
      <c r="BB2117" s="677"/>
      <c r="BC2117" s="677"/>
      <c r="BD2117" s="677"/>
      <c r="BE2117" s="678">
        <v>103.92059294588191</v>
      </c>
      <c r="BF2117" s="417"/>
      <c r="BG2117" s="408"/>
      <c r="BH2117" s="408"/>
      <c r="BI2117" s="408"/>
      <c r="BJ2117" s="408"/>
      <c r="BK2117" s="408"/>
    </row>
    <row r="2118" spans="1:63" s="416" customFormat="1" ht="38.25">
      <c r="A2118" s="411">
        <v>87</v>
      </c>
      <c r="B2118" s="413" t="s">
        <v>173</v>
      </c>
      <c r="C2118" s="657">
        <v>0</v>
      </c>
      <c r="D2118" s="658">
        <v>0</v>
      </c>
      <c r="E2118" s="658">
        <v>0</v>
      </c>
      <c r="F2118" s="658">
        <v>0</v>
      </c>
      <c r="G2118" s="658">
        <v>0</v>
      </c>
      <c r="H2118" s="658">
        <v>0</v>
      </c>
      <c r="I2118" s="658">
        <v>0</v>
      </c>
      <c r="J2118" s="658">
        <v>0</v>
      </c>
      <c r="K2118" s="658">
        <v>0</v>
      </c>
      <c r="L2118" s="658">
        <v>0</v>
      </c>
      <c r="M2118" s="658">
        <v>0</v>
      </c>
      <c r="N2118" s="659">
        <v>0</v>
      </c>
      <c r="O2118" s="689">
        <v>0</v>
      </c>
      <c r="P2118" s="690">
        <v>0</v>
      </c>
      <c r="Q2118" s="690">
        <v>0</v>
      </c>
      <c r="R2118" s="690">
        <v>0</v>
      </c>
      <c r="S2118" s="690">
        <v>0</v>
      </c>
      <c r="T2118" s="690">
        <v>0</v>
      </c>
      <c r="U2118" s="690">
        <v>0</v>
      </c>
      <c r="V2118" s="690">
        <v>0</v>
      </c>
      <c r="W2118" s="690">
        <v>0</v>
      </c>
      <c r="X2118" s="690">
        <v>0</v>
      </c>
      <c r="Y2118" s="690">
        <v>0</v>
      </c>
      <c r="Z2118" s="691">
        <v>0</v>
      </c>
      <c r="AA2118" s="674">
        <v>15.62356741</v>
      </c>
      <c r="AB2118" s="677">
        <v>0</v>
      </c>
      <c r="AC2118" s="677">
        <v>0</v>
      </c>
      <c r="AD2118" s="690">
        <v>0</v>
      </c>
      <c r="AE2118" s="690">
        <v>0</v>
      </c>
      <c r="AF2118" s="690"/>
      <c r="AG2118" s="690"/>
      <c r="AH2118" s="690"/>
      <c r="AI2118" s="690"/>
      <c r="AJ2118" s="690"/>
      <c r="AK2118" s="690"/>
      <c r="AL2118" s="690"/>
      <c r="AM2118" s="690"/>
      <c r="AN2118" s="690">
        <v>0</v>
      </c>
      <c r="AO2118" s="690">
        <v>0</v>
      </c>
      <c r="AP2118" s="690">
        <v>0</v>
      </c>
      <c r="AQ2118" s="690">
        <v>0</v>
      </c>
      <c r="AR2118" s="690">
        <v>0</v>
      </c>
      <c r="AS2118" s="690">
        <v>0</v>
      </c>
      <c r="AT2118" s="690">
        <v>0</v>
      </c>
      <c r="AU2118" s="690">
        <v>0</v>
      </c>
      <c r="AV2118" s="657">
        <v>0</v>
      </c>
      <c r="AW2118" s="658">
        <v>15.62356741</v>
      </c>
      <c r="AX2118" s="658">
        <v>0</v>
      </c>
      <c r="AY2118" s="658">
        <v>15.62356741</v>
      </c>
      <c r="AZ2118" s="658">
        <v>0</v>
      </c>
      <c r="BA2118" s="658">
        <v>0</v>
      </c>
      <c r="BB2118" s="658">
        <v>0</v>
      </c>
      <c r="BC2118" s="658">
        <v>0</v>
      </c>
      <c r="BD2118" s="658">
        <v>0</v>
      </c>
      <c r="BE2118" s="673">
        <v>15.62356741</v>
      </c>
      <c r="BF2118" s="417"/>
    </row>
    <row r="2119" spans="1:63" s="390" customFormat="1" ht="12.75">
      <c r="A2119" s="411"/>
      <c r="B2119" s="360" t="s">
        <v>361</v>
      </c>
      <c r="C2119" s="676">
        <v>0</v>
      </c>
      <c r="D2119" s="677">
        <v>0</v>
      </c>
      <c r="E2119" s="677">
        <v>0</v>
      </c>
      <c r="F2119" s="677">
        <v>0</v>
      </c>
      <c r="G2119" s="677">
        <v>0</v>
      </c>
      <c r="H2119" s="677">
        <v>0</v>
      </c>
      <c r="I2119" s="677">
        <v>0</v>
      </c>
      <c r="J2119" s="677">
        <v>0</v>
      </c>
      <c r="K2119" s="677">
        <v>0</v>
      </c>
      <c r="L2119" s="677">
        <v>0</v>
      </c>
      <c r="M2119" s="677">
        <v>0</v>
      </c>
      <c r="N2119" s="678">
        <v>0</v>
      </c>
      <c r="O2119" s="657">
        <v>0</v>
      </c>
      <c r="P2119" s="658">
        <v>0</v>
      </c>
      <c r="Q2119" s="658">
        <v>0</v>
      </c>
      <c r="R2119" s="658">
        <v>0</v>
      </c>
      <c r="S2119" s="658">
        <v>0</v>
      </c>
      <c r="T2119" s="658">
        <v>0</v>
      </c>
      <c r="U2119" s="658">
        <v>0</v>
      </c>
      <c r="V2119" s="658">
        <v>0</v>
      </c>
      <c r="W2119" s="658">
        <v>0</v>
      </c>
      <c r="X2119" s="658">
        <v>0</v>
      </c>
      <c r="Y2119" s="658">
        <v>0</v>
      </c>
      <c r="Z2119" s="659">
        <v>0</v>
      </c>
      <c r="AA2119" s="679">
        <v>15.62356741</v>
      </c>
      <c r="AB2119" s="677">
        <v>0</v>
      </c>
      <c r="AC2119" s="677">
        <v>0</v>
      </c>
      <c r="AD2119" s="658">
        <v>0</v>
      </c>
      <c r="AE2119" s="658">
        <v>0</v>
      </c>
      <c r="AF2119" s="658"/>
      <c r="AG2119" s="658"/>
      <c r="AH2119" s="658"/>
      <c r="AI2119" s="658"/>
      <c r="AJ2119" s="658"/>
      <c r="AK2119" s="658"/>
      <c r="AL2119" s="658"/>
      <c r="AM2119" s="658"/>
      <c r="AN2119" s="658">
        <v>0</v>
      </c>
      <c r="AO2119" s="658">
        <v>0</v>
      </c>
      <c r="AP2119" s="658">
        <v>0</v>
      </c>
      <c r="AQ2119" s="658">
        <v>0</v>
      </c>
      <c r="AR2119" s="658">
        <v>0</v>
      </c>
      <c r="AS2119" s="658">
        <v>0</v>
      </c>
      <c r="AT2119" s="658">
        <v>0</v>
      </c>
      <c r="AU2119" s="658">
        <v>0</v>
      </c>
      <c r="AV2119" s="676">
        <v>0</v>
      </c>
      <c r="AW2119" s="677">
        <v>15.62356741</v>
      </c>
      <c r="AX2119" s="677">
        <v>0</v>
      </c>
      <c r="AY2119" s="677">
        <v>15.62356741</v>
      </c>
      <c r="AZ2119" s="677">
        <v>0</v>
      </c>
      <c r="BA2119" s="677">
        <v>0</v>
      </c>
      <c r="BB2119" s="677">
        <v>0</v>
      </c>
      <c r="BC2119" s="677">
        <v>0</v>
      </c>
      <c r="BD2119" s="677">
        <v>0</v>
      </c>
      <c r="BE2119" s="678">
        <v>15.62356741</v>
      </c>
      <c r="BF2119" s="417"/>
      <c r="BG2119" s="408"/>
      <c r="BH2119" s="408"/>
      <c r="BI2119" s="408"/>
      <c r="BJ2119" s="408"/>
      <c r="BK2119" s="408"/>
    </row>
    <row r="2120" spans="1:63" s="390" customFormat="1" ht="12.75">
      <c r="A2120" s="411"/>
      <c r="B2120" s="360" t="s">
        <v>362</v>
      </c>
      <c r="C2120" s="676">
        <v>0</v>
      </c>
      <c r="D2120" s="677">
        <v>0</v>
      </c>
      <c r="E2120" s="677">
        <v>0</v>
      </c>
      <c r="F2120" s="677">
        <v>0</v>
      </c>
      <c r="G2120" s="677">
        <v>0</v>
      </c>
      <c r="H2120" s="677">
        <v>0</v>
      </c>
      <c r="I2120" s="677">
        <v>0</v>
      </c>
      <c r="J2120" s="677">
        <v>0</v>
      </c>
      <c r="K2120" s="677">
        <v>0</v>
      </c>
      <c r="L2120" s="677">
        <v>0</v>
      </c>
      <c r="M2120" s="677">
        <v>0</v>
      </c>
      <c r="N2120" s="678">
        <v>0</v>
      </c>
      <c r="O2120" s="657">
        <v>0</v>
      </c>
      <c r="P2120" s="658">
        <v>0</v>
      </c>
      <c r="Q2120" s="658">
        <v>0</v>
      </c>
      <c r="R2120" s="658">
        <v>0</v>
      </c>
      <c r="S2120" s="658">
        <v>0</v>
      </c>
      <c r="T2120" s="658">
        <v>0</v>
      </c>
      <c r="U2120" s="658">
        <v>0</v>
      </c>
      <c r="V2120" s="658">
        <v>0</v>
      </c>
      <c r="W2120" s="658">
        <v>0</v>
      </c>
      <c r="X2120" s="658">
        <v>0</v>
      </c>
      <c r="Y2120" s="658">
        <v>0</v>
      </c>
      <c r="Z2120" s="659">
        <v>0</v>
      </c>
      <c r="AA2120" s="679">
        <v>0</v>
      </c>
      <c r="AB2120" s="677">
        <v>0</v>
      </c>
      <c r="AC2120" s="677">
        <v>0</v>
      </c>
      <c r="AD2120" s="658">
        <v>0</v>
      </c>
      <c r="AE2120" s="658">
        <v>0</v>
      </c>
      <c r="AF2120" s="658"/>
      <c r="AG2120" s="658"/>
      <c r="AH2120" s="658"/>
      <c r="AI2120" s="658"/>
      <c r="AJ2120" s="658"/>
      <c r="AK2120" s="658"/>
      <c r="AL2120" s="658"/>
      <c r="AM2120" s="658"/>
      <c r="AN2120" s="658">
        <v>0</v>
      </c>
      <c r="AO2120" s="658">
        <v>0</v>
      </c>
      <c r="AP2120" s="658">
        <v>0</v>
      </c>
      <c r="AQ2120" s="658">
        <v>0</v>
      </c>
      <c r="AR2120" s="658">
        <v>0</v>
      </c>
      <c r="AS2120" s="658">
        <v>0</v>
      </c>
      <c r="AT2120" s="658">
        <v>0</v>
      </c>
      <c r="AU2120" s="658">
        <v>0</v>
      </c>
      <c r="AV2120" s="676">
        <v>0</v>
      </c>
      <c r="AW2120" s="677">
        <v>0</v>
      </c>
      <c r="AX2120" s="677">
        <v>0</v>
      </c>
      <c r="AY2120" s="677">
        <v>0</v>
      </c>
      <c r="AZ2120" s="677">
        <v>0</v>
      </c>
      <c r="BA2120" s="677">
        <v>0</v>
      </c>
      <c r="BB2120" s="677">
        <v>0</v>
      </c>
      <c r="BC2120" s="677">
        <v>0</v>
      </c>
      <c r="BD2120" s="677">
        <v>0</v>
      </c>
      <c r="BE2120" s="678">
        <v>0</v>
      </c>
      <c r="BF2120" s="417"/>
      <c r="BG2120" s="408"/>
      <c r="BH2120" s="408"/>
      <c r="BI2120" s="408"/>
      <c r="BJ2120" s="408"/>
      <c r="BK2120" s="408"/>
    </row>
    <row r="2121" spans="1:63" s="390" customFormat="1" ht="12.75">
      <c r="A2121" s="411"/>
      <c r="B2121" s="360" t="s">
        <v>363</v>
      </c>
      <c r="C2121" s="676">
        <v>0</v>
      </c>
      <c r="D2121" s="677">
        <v>0</v>
      </c>
      <c r="E2121" s="677">
        <v>0</v>
      </c>
      <c r="F2121" s="677">
        <v>0</v>
      </c>
      <c r="G2121" s="677">
        <v>0</v>
      </c>
      <c r="H2121" s="677">
        <v>0</v>
      </c>
      <c r="I2121" s="677">
        <v>0</v>
      </c>
      <c r="J2121" s="677">
        <v>0</v>
      </c>
      <c r="K2121" s="677">
        <v>0</v>
      </c>
      <c r="L2121" s="677">
        <v>0</v>
      </c>
      <c r="M2121" s="677">
        <v>0</v>
      </c>
      <c r="N2121" s="678">
        <v>0</v>
      </c>
      <c r="O2121" s="657">
        <v>0</v>
      </c>
      <c r="P2121" s="658">
        <v>0</v>
      </c>
      <c r="Q2121" s="658">
        <v>0</v>
      </c>
      <c r="R2121" s="658">
        <v>0</v>
      </c>
      <c r="S2121" s="658">
        <v>0</v>
      </c>
      <c r="T2121" s="658">
        <v>0</v>
      </c>
      <c r="U2121" s="658">
        <v>0</v>
      </c>
      <c r="V2121" s="658">
        <v>0</v>
      </c>
      <c r="W2121" s="658">
        <v>0</v>
      </c>
      <c r="X2121" s="658">
        <v>0</v>
      </c>
      <c r="Y2121" s="658">
        <v>0</v>
      </c>
      <c r="Z2121" s="659">
        <v>0</v>
      </c>
      <c r="AA2121" s="679">
        <v>0</v>
      </c>
      <c r="AB2121" s="677">
        <v>0</v>
      </c>
      <c r="AC2121" s="677">
        <v>0</v>
      </c>
      <c r="AD2121" s="658">
        <v>0</v>
      </c>
      <c r="AE2121" s="658">
        <v>0</v>
      </c>
      <c r="AF2121" s="658"/>
      <c r="AG2121" s="658"/>
      <c r="AH2121" s="658"/>
      <c r="AI2121" s="658"/>
      <c r="AJ2121" s="658"/>
      <c r="AK2121" s="658"/>
      <c r="AL2121" s="658"/>
      <c r="AM2121" s="658"/>
      <c r="AN2121" s="658">
        <v>0</v>
      </c>
      <c r="AO2121" s="658">
        <v>0</v>
      </c>
      <c r="AP2121" s="658">
        <v>0</v>
      </c>
      <c r="AQ2121" s="658">
        <v>0</v>
      </c>
      <c r="AR2121" s="658">
        <v>0</v>
      </c>
      <c r="AS2121" s="658">
        <v>0</v>
      </c>
      <c r="AT2121" s="658">
        <v>0</v>
      </c>
      <c r="AU2121" s="658">
        <v>0</v>
      </c>
      <c r="AV2121" s="676">
        <v>0</v>
      </c>
      <c r="AW2121" s="677">
        <v>0</v>
      </c>
      <c r="AX2121" s="677">
        <v>0</v>
      </c>
      <c r="AY2121" s="677">
        <v>0</v>
      </c>
      <c r="AZ2121" s="677">
        <v>0</v>
      </c>
      <c r="BA2121" s="677">
        <v>0</v>
      </c>
      <c r="BB2121" s="677">
        <v>0</v>
      </c>
      <c r="BC2121" s="677">
        <v>0</v>
      </c>
      <c r="BD2121" s="677">
        <v>0</v>
      </c>
      <c r="BE2121" s="678">
        <v>0</v>
      </c>
      <c r="BF2121" s="417"/>
      <c r="BG2121" s="408"/>
      <c r="BH2121" s="408"/>
      <c r="BI2121" s="408"/>
      <c r="BJ2121" s="408"/>
      <c r="BK2121" s="408"/>
    </row>
    <row r="2122" spans="1:63" s="390" customFormat="1" ht="12.75">
      <c r="A2122" s="411"/>
      <c r="B2122" s="360" t="s">
        <v>364</v>
      </c>
      <c r="C2122" s="676">
        <v>0</v>
      </c>
      <c r="D2122" s="677">
        <v>0</v>
      </c>
      <c r="E2122" s="677">
        <v>0</v>
      </c>
      <c r="F2122" s="677">
        <v>0</v>
      </c>
      <c r="G2122" s="677">
        <v>0</v>
      </c>
      <c r="H2122" s="677">
        <v>0</v>
      </c>
      <c r="I2122" s="677">
        <v>0</v>
      </c>
      <c r="J2122" s="677">
        <v>0</v>
      </c>
      <c r="K2122" s="677">
        <v>0</v>
      </c>
      <c r="L2122" s="677">
        <v>0</v>
      </c>
      <c r="M2122" s="677">
        <v>0</v>
      </c>
      <c r="N2122" s="678">
        <v>0</v>
      </c>
      <c r="O2122" s="657"/>
      <c r="P2122" s="658"/>
      <c r="Q2122" s="658"/>
      <c r="R2122" s="658"/>
      <c r="S2122" s="658"/>
      <c r="T2122" s="658"/>
      <c r="U2122" s="658"/>
      <c r="V2122" s="658"/>
      <c r="W2122" s="658"/>
      <c r="X2122" s="658"/>
      <c r="Y2122" s="658"/>
      <c r="Z2122" s="659"/>
      <c r="AA2122" s="679">
        <v>0</v>
      </c>
      <c r="AB2122" s="677">
        <v>0</v>
      </c>
      <c r="AC2122" s="677">
        <v>0</v>
      </c>
      <c r="AD2122" s="658">
        <v>0</v>
      </c>
      <c r="AE2122" s="658">
        <v>0</v>
      </c>
      <c r="AF2122" s="658"/>
      <c r="AG2122" s="658"/>
      <c r="AH2122" s="658"/>
      <c r="AI2122" s="658"/>
      <c r="AJ2122" s="658"/>
      <c r="AK2122" s="658"/>
      <c r="AL2122" s="658"/>
      <c r="AM2122" s="658"/>
      <c r="AN2122" s="658">
        <v>0</v>
      </c>
      <c r="AO2122" s="658">
        <v>0</v>
      </c>
      <c r="AP2122" s="658">
        <v>0</v>
      </c>
      <c r="AQ2122" s="658">
        <v>0</v>
      </c>
      <c r="AR2122" s="658">
        <v>0</v>
      </c>
      <c r="AS2122" s="658">
        <v>0</v>
      </c>
      <c r="AT2122" s="658">
        <v>0</v>
      </c>
      <c r="AU2122" s="658">
        <v>0</v>
      </c>
      <c r="AV2122" s="676"/>
      <c r="AW2122" s="677">
        <v>0</v>
      </c>
      <c r="AX2122" s="677"/>
      <c r="AY2122" s="677"/>
      <c r="AZ2122" s="677"/>
      <c r="BA2122" s="677"/>
      <c r="BB2122" s="677"/>
      <c r="BC2122" s="677"/>
      <c r="BD2122" s="677"/>
      <c r="BE2122" s="678">
        <v>0</v>
      </c>
      <c r="BF2122" s="417"/>
      <c r="BG2122" s="408"/>
      <c r="BH2122" s="408"/>
      <c r="BI2122" s="408"/>
      <c r="BJ2122" s="408"/>
      <c r="BK2122" s="408"/>
    </row>
    <row r="2123" spans="1:63" s="390" customFormat="1" ht="12.75">
      <c r="A2123" s="411"/>
      <c r="B2123" s="360" t="s">
        <v>365</v>
      </c>
      <c r="C2123" s="676">
        <v>0</v>
      </c>
      <c r="D2123" s="677">
        <v>0</v>
      </c>
      <c r="E2123" s="677">
        <v>0</v>
      </c>
      <c r="F2123" s="677">
        <v>0</v>
      </c>
      <c r="G2123" s="677">
        <v>0</v>
      </c>
      <c r="H2123" s="677">
        <v>0</v>
      </c>
      <c r="I2123" s="677">
        <v>0</v>
      </c>
      <c r="J2123" s="677">
        <v>0</v>
      </c>
      <c r="K2123" s="677">
        <v>0</v>
      </c>
      <c r="L2123" s="677">
        <v>0</v>
      </c>
      <c r="M2123" s="677">
        <v>0</v>
      </c>
      <c r="N2123" s="678">
        <v>0</v>
      </c>
      <c r="O2123" s="657"/>
      <c r="P2123" s="658"/>
      <c r="Q2123" s="658"/>
      <c r="R2123" s="658"/>
      <c r="S2123" s="658"/>
      <c r="T2123" s="658"/>
      <c r="U2123" s="658"/>
      <c r="V2123" s="658"/>
      <c r="W2123" s="658"/>
      <c r="X2123" s="658"/>
      <c r="Y2123" s="658"/>
      <c r="Z2123" s="659"/>
      <c r="AA2123" s="679">
        <v>0</v>
      </c>
      <c r="AB2123" s="677">
        <v>0</v>
      </c>
      <c r="AC2123" s="677">
        <v>0</v>
      </c>
      <c r="AD2123" s="658">
        <v>0</v>
      </c>
      <c r="AE2123" s="658">
        <v>0</v>
      </c>
      <c r="AF2123" s="658"/>
      <c r="AG2123" s="658"/>
      <c r="AH2123" s="658"/>
      <c r="AI2123" s="658"/>
      <c r="AJ2123" s="658"/>
      <c r="AK2123" s="658"/>
      <c r="AL2123" s="658"/>
      <c r="AM2123" s="658"/>
      <c r="AN2123" s="658">
        <v>0</v>
      </c>
      <c r="AO2123" s="658">
        <v>0</v>
      </c>
      <c r="AP2123" s="658">
        <v>0</v>
      </c>
      <c r="AQ2123" s="658">
        <v>0</v>
      </c>
      <c r="AR2123" s="658">
        <v>0</v>
      </c>
      <c r="AS2123" s="658">
        <v>0</v>
      </c>
      <c r="AT2123" s="658">
        <v>0</v>
      </c>
      <c r="AU2123" s="658">
        <v>0</v>
      </c>
      <c r="AV2123" s="676"/>
      <c r="AW2123" s="677">
        <v>0</v>
      </c>
      <c r="AX2123" s="677"/>
      <c r="AY2123" s="677"/>
      <c r="AZ2123" s="677"/>
      <c r="BA2123" s="677"/>
      <c r="BB2123" s="677"/>
      <c r="BC2123" s="677"/>
      <c r="BD2123" s="677"/>
      <c r="BE2123" s="678">
        <v>0</v>
      </c>
      <c r="BF2123" s="417"/>
      <c r="BG2123" s="408"/>
      <c r="BH2123" s="408"/>
      <c r="BI2123" s="408"/>
      <c r="BJ2123" s="408"/>
      <c r="BK2123" s="408"/>
    </row>
    <row r="2124" spans="1:63" s="390" customFormat="1" ht="12.75">
      <c r="A2124" s="411"/>
      <c r="B2124" s="360" t="s">
        <v>366</v>
      </c>
      <c r="C2124" s="676">
        <v>0</v>
      </c>
      <c r="D2124" s="677">
        <v>0</v>
      </c>
      <c r="E2124" s="677">
        <v>0</v>
      </c>
      <c r="F2124" s="677">
        <v>0</v>
      </c>
      <c r="G2124" s="677">
        <v>0</v>
      </c>
      <c r="H2124" s="677">
        <v>0</v>
      </c>
      <c r="I2124" s="677">
        <v>0</v>
      </c>
      <c r="J2124" s="677">
        <v>0</v>
      </c>
      <c r="K2124" s="677">
        <v>0</v>
      </c>
      <c r="L2124" s="677">
        <v>0</v>
      </c>
      <c r="M2124" s="677">
        <v>0</v>
      </c>
      <c r="N2124" s="678">
        <v>0</v>
      </c>
      <c r="O2124" s="657"/>
      <c r="P2124" s="658"/>
      <c r="Q2124" s="658"/>
      <c r="R2124" s="658"/>
      <c r="S2124" s="658"/>
      <c r="T2124" s="658"/>
      <c r="U2124" s="658"/>
      <c r="V2124" s="658"/>
      <c r="W2124" s="658"/>
      <c r="X2124" s="658"/>
      <c r="Y2124" s="658"/>
      <c r="Z2124" s="659"/>
      <c r="AA2124" s="679">
        <v>0</v>
      </c>
      <c r="AB2124" s="677">
        <v>0</v>
      </c>
      <c r="AC2124" s="677">
        <v>0</v>
      </c>
      <c r="AD2124" s="658">
        <v>0</v>
      </c>
      <c r="AE2124" s="658">
        <v>0</v>
      </c>
      <c r="AF2124" s="658"/>
      <c r="AG2124" s="658"/>
      <c r="AH2124" s="658"/>
      <c r="AI2124" s="658"/>
      <c r="AJ2124" s="658"/>
      <c r="AK2124" s="658"/>
      <c r="AL2124" s="658"/>
      <c r="AM2124" s="658"/>
      <c r="AN2124" s="658">
        <v>0</v>
      </c>
      <c r="AO2124" s="658">
        <v>0</v>
      </c>
      <c r="AP2124" s="658">
        <v>0</v>
      </c>
      <c r="AQ2124" s="658">
        <v>0</v>
      </c>
      <c r="AR2124" s="658">
        <v>0</v>
      </c>
      <c r="AS2124" s="658">
        <v>0</v>
      </c>
      <c r="AT2124" s="658">
        <v>0</v>
      </c>
      <c r="AU2124" s="658">
        <v>0</v>
      </c>
      <c r="AV2124" s="676"/>
      <c r="AW2124" s="677">
        <v>0</v>
      </c>
      <c r="AX2124" s="677"/>
      <c r="AY2124" s="677"/>
      <c r="AZ2124" s="677"/>
      <c r="BA2124" s="677"/>
      <c r="BB2124" s="677"/>
      <c r="BC2124" s="677"/>
      <c r="BD2124" s="677"/>
      <c r="BE2124" s="678">
        <v>0</v>
      </c>
      <c r="BF2124" s="417"/>
      <c r="BG2124" s="408"/>
      <c r="BH2124" s="408"/>
      <c r="BI2124" s="408"/>
      <c r="BJ2124" s="408"/>
      <c r="BK2124" s="408"/>
    </row>
    <row r="2125" spans="1:63" s="390" customFormat="1" ht="12.75">
      <c r="A2125" s="411"/>
      <c r="B2125" s="360" t="s">
        <v>367</v>
      </c>
      <c r="C2125" s="676">
        <v>0</v>
      </c>
      <c r="D2125" s="677">
        <v>0</v>
      </c>
      <c r="E2125" s="677">
        <v>0</v>
      </c>
      <c r="F2125" s="677">
        <v>0</v>
      </c>
      <c r="G2125" s="677">
        <v>0</v>
      </c>
      <c r="H2125" s="677">
        <v>0</v>
      </c>
      <c r="I2125" s="677">
        <v>0</v>
      </c>
      <c r="J2125" s="677">
        <v>0</v>
      </c>
      <c r="K2125" s="677">
        <v>0</v>
      </c>
      <c r="L2125" s="677">
        <v>0</v>
      </c>
      <c r="M2125" s="677">
        <v>0</v>
      </c>
      <c r="N2125" s="678">
        <v>0</v>
      </c>
      <c r="O2125" s="657"/>
      <c r="P2125" s="658"/>
      <c r="Q2125" s="658"/>
      <c r="R2125" s="658"/>
      <c r="S2125" s="658"/>
      <c r="T2125" s="658"/>
      <c r="U2125" s="658"/>
      <c r="V2125" s="658"/>
      <c r="W2125" s="658"/>
      <c r="X2125" s="658"/>
      <c r="Y2125" s="658"/>
      <c r="Z2125" s="659"/>
      <c r="AA2125" s="679">
        <v>0</v>
      </c>
      <c r="AB2125" s="677">
        <v>0</v>
      </c>
      <c r="AC2125" s="677">
        <v>0</v>
      </c>
      <c r="AD2125" s="658">
        <v>0</v>
      </c>
      <c r="AE2125" s="658">
        <v>0</v>
      </c>
      <c r="AF2125" s="658"/>
      <c r="AG2125" s="658"/>
      <c r="AH2125" s="658"/>
      <c r="AI2125" s="658"/>
      <c r="AJ2125" s="658"/>
      <c r="AK2125" s="658"/>
      <c r="AL2125" s="658"/>
      <c r="AM2125" s="658"/>
      <c r="AN2125" s="658">
        <v>0</v>
      </c>
      <c r="AO2125" s="658">
        <v>0</v>
      </c>
      <c r="AP2125" s="658">
        <v>0</v>
      </c>
      <c r="AQ2125" s="658">
        <v>0</v>
      </c>
      <c r="AR2125" s="658">
        <v>0</v>
      </c>
      <c r="AS2125" s="658">
        <v>0</v>
      </c>
      <c r="AT2125" s="658">
        <v>0</v>
      </c>
      <c r="AU2125" s="658">
        <v>0</v>
      </c>
      <c r="AV2125" s="676"/>
      <c r="AW2125" s="677">
        <v>0</v>
      </c>
      <c r="AX2125" s="677"/>
      <c r="AY2125" s="677"/>
      <c r="AZ2125" s="677"/>
      <c r="BA2125" s="677"/>
      <c r="BB2125" s="677"/>
      <c r="BC2125" s="677"/>
      <c r="BD2125" s="677"/>
      <c r="BE2125" s="678">
        <v>0</v>
      </c>
      <c r="BF2125" s="417"/>
      <c r="BG2125" s="408"/>
      <c r="BH2125" s="408"/>
      <c r="BI2125" s="408"/>
      <c r="BJ2125" s="408"/>
      <c r="BK2125" s="408"/>
    </row>
    <row r="2126" spans="1:63" s="390" customFormat="1" ht="12.75">
      <c r="A2126" s="411"/>
      <c r="B2126" s="360" t="s">
        <v>368</v>
      </c>
      <c r="C2126" s="676">
        <v>0</v>
      </c>
      <c r="D2126" s="677">
        <v>0</v>
      </c>
      <c r="E2126" s="677">
        <v>0</v>
      </c>
      <c r="F2126" s="677">
        <v>0</v>
      </c>
      <c r="G2126" s="677">
        <v>0</v>
      </c>
      <c r="H2126" s="677">
        <v>0</v>
      </c>
      <c r="I2126" s="677">
        <v>0</v>
      </c>
      <c r="J2126" s="677">
        <v>0</v>
      </c>
      <c r="K2126" s="677">
        <v>0</v>
      </c>
      <c r="L2126" s="677">
        <v>0</v>
      </c>
      <c r="M2126" s="677">
        <v>0</v>
      </c>
      <c r="N2126" s="678">
        <v>0</v>
      </c>
      <c r="O2126" s="657">
        <v>0</v>
      </c>
      <c r="P2126" s="658">
        <v>0</v>
      </c>
      <c r="Q2126" s="658">
        <v>0</v>
      </c>
      <c r="R2126" s="658">
        <v>0</v>
      </c>
      <c r="S2126" s="658">
        <v>0</v>
      </c>
      <c r="T2126" s="658">
        <v>0</v>
      </c>
      <c r="U2126" s="658">
        <v>0</v>
      </c>
      <c r="V2126" s="658">
        <v>0</v>
      </c>
      <c r="W2126" s="658">
        <v>0</v>
      </c>
      <c r="X2126" s="658">
        <v>0</v>
      </c>
      <c r="Y2126" s="658">
        <v>0</v>
      </c>
      <c r="Z2126" s="659">
        <v>0</v>
      </c>
      <c r="AA2126" s="679">
        <v>0</v>
      </c>
      <c r="AB2126" s="677">
        <v>0</v>
      </c>
      <c r="AC2126" s="677">
        <v>0</v>
      </c>
      <c r="AD2126" s="658">
        <v>0</v>
      </c>
      <c r="AE2126" s="658">
        <v>0</v>
      </c>
      <c r="AF2126" s="658"/>
      <c r="AG2126" s="658"/>
      <c r="AH2126" s="658"/>
      <c r="AI2126" s="658"/>
      <c r="AJ2126" s="658"/>
      <c r="AK2126" s="658"/>
      <c r="AL2126" s="658"/>
      <c r="AM2126" s="658"/>
      <c r="AN2126" s="658">
        <v>0</v>
      </c>
      <c r="AO2126" s="658">
        <v>0</v>
      </c>
      <c r="AP2126" s="658">
        <v>0</v>
      </c>
      <c r="AQ2126" s="658">
        <v>0</v>
      </c>
      <c r="AR2126" s="658">
        <v>0</v>
      </c>
      <c r="AS2126" s="658">
        <v>0</v>
      </c>
      <c r="AT2126" s="658">
        <v>0</v>
      </c>
      <c r="AU2126" s="658">
        <v>0</v>
      </c>
      <c r="AV2126" s="676">
        <v>0</v>
      </c>
      <c r="AW2126" s="677">
        <v>0</v>
      </c>
      <c r="AX2126" s="677">
        <v>0</v>
      </c>
      <c r="AY2126" s="677">
        <v>0</v>
      </c>
      <c r="AZ2126" s="677">
        <v>0</v>
      </c>
      <c r="BA2126" s="677">
        <v>0</v>
      </c>
      <c r="BB2126" s="677">
        <v>0</v>
      </c>
      <c r="BC2126" s="677">
        <v>0</v>
      </c>
      <c r="BD2126" s="677">
        <v>0</v>
      </c>
      <c r="BE2126" s="678">
        <v>0</v>
      </c>
      <c r="BF2126" s="417"/>
      <c r="BG2126" s="408"/>
      <c r="BH2126" s="408"/>
      <c r="BI2126" s="408"/>
      <c r="BJ2126" s="408"/>
      <c r="BK2126" s="408"/>
    </row>
    <row r="2127" spans="1:63" s="390" customFormat="1" ht="12.75">
      <c r="A2127" s="411"/>
      <c r="B2127" s="360" t="s">
        <v>369</v>
      </c>
      <c r="C2127" s="676">
        <v>0</v>
      </c>
      <c r="D2127" s="677">
        <v>0</v>
      </c>
      <c r="E2127" s="677">
        <v>0</v>
      </c>
      <c r="F2127" s="677">
        <v>0</v>
      </c>
      <c r="G2127" s="677">
        <v>0</v>
      </c>
      <c r="H2127" s="677">
        <v>0</v>
      </c>
      <c r="I2127" s="677">
        <v>0</v>
      </c>
      <c r="J2127" s="677">
        <v>0</v>
      </c>
      <c r="K2127" s="677">
        <v>0</v>
      </c>
      <c r="L2127" s="677">
        <v>0</v>
      </c>
      <c r="M2127" s="677">
        <v>0</v>
      </c>
      <c r="N2127" s="678">
        <v>0</v>
      </c>
      <c r="O2127" s="657"/>
      <c r="P2127" s="658"/>
      <c r="Q2127" s="658"/>
      <c r="R2127" s="658"/>
      <c r="S2127" s="658"/>
      <c r="T2127" s="658"/>
      <c r="U2127" s="658"/>
      <c r="V2127" s="658"/>
      <c r="W2127" s="658"/>
      <c r="X2127" s="658"/>
      <c r="Y2127" s="658"/>
      <c r="Z2127" s="659"/>
      <c r="AA2127" s="679">
        <v>0</v>
      </c>
      <c r="AB2127" s="677">
        <v>0</v>
      </c>
      <c r="AC2127" s="677">
        <v>0</v>
      </c>
      <c r="AD2127" s="658">
        <v>0</v>
      </c>
      <c r="AE2127" s="658">
        <v>0</v>
      </c>
      <c r="AF2127" s="658"/>
      <c r="AG2127" s="658"/>
      <c r="AH2127" s="658"/>
      <c r="AI2127" s="658"/>
      <c r="AJ2127" s="658"/>
      <c r="AK2127" s="658"/>
      <c r="AL2127" s="658"/>
      <c r="AM2127" s="658"/>
      <c r="AN2127" s="658">
        <v>0</v>
      </c>
      <c r="AO2127" s="658">
        <v>0</v>
      </c>
      <c r="AP2127" s="658">
        <v>0</v>
      </c>
      <c r="AQ2127" s="658">
        <v>0</v>
      </c>
      <c r="AR2127" s="658">
        <v>0</v>
      </c>
      <c r="AS2127" s="658">
        <v>0</v>
      </c>
      <c r="AT2127" s="658">
        <v>0</v>
      </c>
      <c r="AU2127" s="658">
        <v>0</v>
      </c>
      <c r="AV2127" s="676"/>
      <c r="AW2127" s="677">
        <v>0</v>
      </c>
      <c r="AX2127" s="677"/>
      <c r="AY2127" s="677"/>
      <c r="AZ2127" s="677"/>
      <c r="BA2127" s="677"/>
      <c r="BB2127" s="677"/>
      <c r="BC2127" s="677"/>
      <c r="BD2127" s="677"/>
      <c r="BE2127" s="678">
        <v>0</v>
      </c>
      <c r="BF2127" s="417"/>
      <c r="BG2127" s="408"/>
      <c r="BH2127" s="408"/>
      <c r="BI2127" s="408"/>
      <c r="BJ2127" s="408"/>
      <c r="BK2127" s="408"/>
    </row>
    <row r="2128" spans="1:63" s="390" customFormat="1" ht="12.75">
      <c r="A2128" s="411"/>
      <c r="B2128" s="360" t="s">
        <v>370</v>
      </c>
      <c r="C2128" s="676">
        <v>0</v>
      </c>
      <c r="D2128" s="677">
        <v>0</v>
      </c>
      <c r="E2128" s="677">
        <v>0</v>
      </c>
      <c r="F2128" s="677">
        <v>0</v>
      </c>
      <c r="G2128" s="677">
        <v>0</v>
      </c>
      <c r="H2128" s="677">
        <v>0</v>
      </c>
      <c r="I2128" s="677">
        <v>0</v>
      </c>
      <c r="J2128" s="677">
        <v>0</v>
      </c>
      <c r="K2128" s="677">
        <v>0</v>
      </c>
      <c r="L2128" s="677">
        <v>0</v>
      </c>
      <c r="M2128" s="677">
        <v>0</v>
      </c>
      <c r="N2128" s="678">
        <v>0</v>
      </c>
      <c r="O2128" s="657"/>
      <c r="P2128" s="658"/>
      <c r="Q2128" s="658"/>
      <c r="R2128" s="658"/>
      <c r="S2128" s="658"/>
      <c r="T2128" s="658"/>
      <c r="U2128" s="658"/>
      <c r="V2128" s="658"/>
      <c r="W2128" s="658"/>
      <c r="X2128" s="658"/>
      <c r="Y2128" s="658"/>
      <c r="Z2128" s="659"/>
      <c r="AA2128" s="679">
        <v>0</v>
      </c>
      <c r="AB2128" s="677">
        <v>0</v>
      </c>
      <c r="AC2128" s="677">
        <v>0</v>
      </c>
      <c r="AD2128" s="658">
        <v>0</v>
      </c>
      <c r="AE2128" s="658">
        <v>0</v>
      </c>
      <c r="AF2128" s="658"/>
      <c r="AG2128" s="658"/>
      <c r="AH2128" s="658"/>
      <c r="AI2128" s="658"/>
      <c r="AJ2128" s="658"/>
      <c r="AK2128" s="658"/>
      <c r="AL2128" s="658"/>
      <c r="AM2128" s="658"/>
      <c r="AN2128" s="658">
        <v>0</v>
      </c>
      <c r="AO2128" s="658">
        <v>0</v>
      </c>
      <c r="AP2128" s="658">
        <v>0</v>
      </c>
      <c r="AQ2128" s="658">
        <v>0</v>
      </c>
      <c r="AR2128" s="658">
        <v>0</v>
      </c>
      <c r="AS2128" s="658">
        <v>0</v>
      </c>
      <c r="AT2128" s="658">
        <v>0</v>
      </c>
      <c r="AU2128" s="658">
        <v>0</v>
      </c>
      <c r="AV2128" s="676"/>
      <c r="AW2128" s="677">
        <v>0</v>
      </c>
      <c r="AX2128" s="677"/>
      <c r="AY2128" s="677"/>
      <c r="AZ2128" s="677"/>
      <c r="BA2128" s="677"/>
      <c r="BB2128" s="677"/>
      <c r="BC2128" s="677"/>
      <c r="BD2128" s="677"/>
      <c r="BE2128" s="678">
        <v>0</v>
      </c>
      <c r="BF2128" s="417"/>
      <c r="BG2128" s="408"/>
      <c r="BH2128" s="408"/>
      <c r="BI2128" s="408"/>
      <c r="BJ2128" s="408"/>
      <c r="BK2128" s="408"/>
    </row>
    <row r="2129" spans="1:63" s="390" customFormat="1" ht="12.75">
      <c r="A2129" s="411"/>
      <c r="B2129" s="360" t="s">
        <v>371</v>
      </c>
      <c r="C2129" s="676">
        <v>0</v>
      </c>
      <c r="D2129" s="677">
        <v>0</v>
      </c>
      <c r="E2129" s="677">
        <v>0</v>
      </c>
      <c r="F2129" s="677">
        <v>0</v>
      </c>
      <c r="G2129" s="677">
        <v>0</v>
      </c>
      <c r="H2129" s="677">
        <v>0</v>
      </c>
      <c r="I2129" s="677">
        <v>0</v>
      </c>
      <c r="J2129" s="677">
        <v>0</v>
      </c>
      <c r="K2129" s="677">
        <v>0</v>
      </c>
      <c r="L2129" s="677">
        <v>0</v>
      </c>
      <c r="M2129" s="677">
        <v>0</v>
      </c>
      <c r="N2129" s="678">
        <v>0</v>
      </c>
      <c r="O2129" s="657"/>
      <c r="P2129" s="658"/>
      <c r="Q2129" s="658"/>
      <c r="R2129" s="658"/>
      <c r="S2129" s="658"/>
      <c r="T2129" s="658"/>
      <c r="U2129" s="658"/>
      <c r="V2129" s="658"/>
      <c r="W2129" s="658"/>
      <c r="X2129" s="658"/>
      <c r="Y2129" s="658"/>
      <c r="Z2129" s="659"/>
      <c r="AA2129" s="679">
        <v>0</v>
      </c>
      <c r="AB2129" s="677">
        <v>0</v>
      </c>
      <c r="AC2129" s="677">
        <v>0</v>
      </c>
      <c r="AD2129" s="658">
        <v>0</v>
      </c>
      <c r="AE2129" s="658">
        <v>0</v>
      </c>
      <c r="AF2129" s="658"/>
      <c r="AG2129" s="658"/>
      <c r="AH2129" s="658"/>
      <c r="AI2129" s="658"/>
      <c r="AJ2129" s="658"/>
      <c r="AK2129" s="658"/>
      <c r="AL2129" s="658"/>
      <c r="AM2129" s="658"/>
      <c r="AN2129" s="658">
        <v>0</v>
      </c>
      <c r="AO2129" s="658">
        <v>0</v>
      </c>
      <c r="AP2129" s="658">
        <v>0</v>
      </c>
      <c r="AQ2129" s="658">
        <v>0</v>
      </c>
      <c r="AR2129" s="658">
        <v>0</v>
      </c>
      <c r="AS2129" s="658">
        <v>0</v>
      </c>
      <c r="AT2129" s="658">
        <v>0</v>
      </c>
      <c r="AU2129" s="658">
        <v>0</v>
      </c>
      <c r="AV2129" s="676"/>
      <c r="AW2129" s="677">
        <v>0</v>
      </c>
      <c r="AX2129" s="677"/>
      <c r="AY2129" s="677"/>
      <c r="AZ2129" s="677"/>
      <c r="BA2129" s="677"/>
      <c r="BB2129" s="677"/>
      <c r="BC2129" s="677"/>
      <c r="BD2129" s="677"/>
      <c r="BE2129" s="678">
        <v>0</v>
      </c>
      <c r="BF2129" s="417"/>
      <c r="BG2129" s="408"/>
      <c r="BH2129" s="408"/>
      <c r="BI2129" s="408"/>
      <c r="BJ2129" s="408"/>
      <c r="BK2129" s="408"/>
    </row>
    <row r="2130" spans="1:63" s="390" customFormat="1" ht="12.75">
      <c r="A2130" s="411"/>
      <c r="B2130" s="360" t="s">
        <v>372</v>
      </c>
      <c r="C2130" s="676">
        <v>0</v>
      </c>
      <c r="D2130" s="677">
        <v>0</v>
      </c>
      <c r="E2130" s="677">
        <v>0</v>
      </c>
      <c r="F2130" s="677">
        <v>0</v>
      </c>
      <c r="G2130" s="677">
        <v>0</v>
      </c>
      <c r="H2130" s="677">
        <v>0</v>
      </c>
      <c r="I2130" s="677">
        <v>0</v>
      </c>
      <c r="J2130" s="677">
        <v>0</v>
      </c>
      <c r="K2130" s="677">
        <v>0</v>
      </c>
      <c r="L2130" s="677">
        <v>0</v>
      </c>
      <c r="M2130" s="677">
        <v>0</v>
      </c>
      <c r="N2130" s="678">
        <v>0</v>
      </c>
      <c r="O2130" s="657"/>
      <c r="P2130" s="658"/>
      <c r="Q2130" s="658"/>
      <c r="R2130" s="658"/>
      <c r="S2130" s="658"/>
      <c r="T2130" s="658"/>
      <c r="U2130" s="658"/>
      <c r="V2130" s="658"/>
      <c r="W2130" s="658"/>
      <c r="X2130" s="658"/>
      <c r="Y2130" s="658"/>
      <c r="Z2130" s="659"/>
      <c r="AA2130" s="679">
        <v>0</v>
      </c>
      <c r="AB2130" s="677">
        <v>0</v>
      </c>
      <c r="AC2130" s="677">
        <v>0</v>
      </c>
      <c r="AD2130" s="658">
        <v>0</v>
      </c>
      <c r="AE2130" s="658">
        <v>0</v>
      </c>
      <c r="AF2130" s="658"/>
      <c r="AG2130" s="658"/>
      <c r="AH2130" s="658"/>
      <c r="AI2130" s="658"/>
      <c r="AJ2130" s="658"/>
      <c r="AK2130" s="658"/>
      <c r="AL2130" s="658"/>
      <c r="AM2130" s="658"/>
      <c r="AN2130" s="658">
        <v>0</v>
      </c>
      <c r="AO2130" s="658">
        <v>0</v>
      </c>
      <c r="AP2130" s="658">
        <v>0</v>
      </c>
      <c r="AQ2130" s="658">
        <v>0</v>
      </c>
      <c r="AR2130" s="658">
        <v>0</v>
      </c>
      <c r="AS2130" s="658">
        <v>0</v>
      </c>
      <c r="AT2130" s="658">
        <v>0</v>
      </c>
      <c r="AU2130" s="658">
        <v>0</v>
      </c>
      <c r="AV2130" s="676"/>
      <c r="AW2130" s="677">
        <v>0</v>
      </c>
      <c r="AX2130" s="677"/>
      <c r="AY2130" s="677"/>
      <c r="AZ2130" s="677"/>
      <c r="BA2130" s="677"/>
      <c r="BB2130" s="677"/>
      <c r="BC2130" s="677"/>
      <c r="BD2130" s="677"/>
      <c r="BE2130" s="678">
        <v>0</v>
      </c>
      <c r="BF2130" s="417"/>
      <c r="BG2130" s="408"/>
      <c r="BH2130" s="408"/>
      <c r="BI2130" s="408"/>
      <c r="BJ2130" s="408"/>
      <c r="BK2130" s="408"/>
    </row>
    <row r="2131" spans="1:63" s="390" customFormat="1" ht="12.75">
      <c r="A2131" s="411"/>
      <c r="B2131" s="360" t="s">
        <v>373</v>
      </c>
      <c r="C2131" s="676">
        <v>0</v>
      </c>
      <c r="D2131" s="677">
        <v>0</v>
      </c>
      <c r="E2131" s="677">
        <v>0</v>
      </c>
      <c r="F2131" s="677">
        <v>0</v>
      </c>
      <c r="G2131" s="677">
        <v>0</v>
      </c>
      <c r="H2131" s="677">
        <v>0</v>
      </c>
      <c r="I2131" s="677">
        <v>0</v>
      </c>
      <c r="J2131" s="677">
        <v>0</v>
      </c>
      <c r="K2131" s="677">
        <v>0</v>
      </c>
      <c r="L2131" s="677">
        <v>0</v>
      </c>
      <c r="M2131" s="677">
        <v>0</v>
      </c>
      <c r="N2131" s="678">
        <v>0</v>
      </c>
      <c r="O2131" s="657">
        <v>0</v>
      </c>
      <c r="P2131" s="658">
        <v>0</v>
      </c>
      <c r="Q2131" s="658">
        <v>0</v>
      </c>
      <c r="R2131" s="658">
        <v>0</v>
      </c>
      <c r="S2131" s="658">
        <v>0</v>
      </c>
      <c r="T2131" s="658">
        <v>0</v>
      </c>
      <c r="U2131" s="658">
        <v>0</v>
      </c>
      <c r="V2131" s="658">
        <v>0</v>
      </c>
      <c r="W2131" s="658">
        <v>0</v>
      </c>
      <c r="X2131" s="658">
        <v>0</v>
      </c>
      <c r="Y2131" s="658">
        <v>0</v>
      </c>
      <c r="Z2131" s="659">
        <v>0</v>
      </c>
      <c r="AA2131" s="679">
        <v>0</v>
      </c>
      <c r="AB2131" s="677">
        <v>0</v>
      </c>
      <c r="AC2131" s="677">
        <v>0</v>
      </c>
      <c r="AD2131" s="658">
        <v>0</v>
      </c>
      <c r="AE2131" s="658">
        <v>0</v>
      </c>
      <c r="AF2131" s="658"/>
      <c r="AG2131" s="658"/>
      <c r="AH2131" s="658"/>
      <c r="AI2131" s="658"/>
      <c r="AJ2131" s="658"/>
      <c r="AK2131" s="658"/>
      <c r="AL2131" s="658"/>
      <c r="AM2131" s="658"/>
      <c r="AN2131" s="658">
        <v>0</v>
      </c>
      <c r="AO2131" s="658">
        <v>0</v>
      </c>
      <c r="AP2131" s="658">
        <v>0</v>
      </c>
      <c r="AQ2131" s="658">
        <v>0</v>
      </c>
      <c r="AR2131" s="658">
        <v>0</v>
      </c>
      <c r="AS2131" s="658">
        <v>0</v>
      </c>
      <c r="AT2131" s="658">
        <v>0</v>
      </c>
      <c r="AU2131" s="658">
        <v>0</v>
      </c>
      <c r="AV2131" s="676">
        <v>0</v>
      </c>
      <c r="AW2131" s="677">
        <v>0</v>
      </c>
      <c r="AX2131" s="677">
        <v>0</v>
      </c>
      <c r="AY2131" s="677">
        <v>0</v>
      </c>
      <c r="AZ2131" s="677">
        <v>0</v>
      </c>
      <c r="BA2131" s="677">
        <v>0</v>
      </c>
      <c r="BB2131" s="677">
        <v>0</v>
      </c>
      <c r="BC2131" s="677">
        <v>0</v>
      </c>
      <c r="BD2131" s="677">
        <v>0</v>
      </c>
      <c r="BE2131" s="678">
        <v>0</v>
      </c>
      <c r="BF2131" s="417"/>
      <c r="BG2131" s="408"/>
      <c r="BH2131" s="408"/>
      <c r="BI2131" s="408"/>
      <c r="BJ2131" s="408"/>
      <c r="BK2131" s="408"/>
    </row>
    <row r="2132" spans="1:63" s="390" customFormat="1" ht="12.75">
      <c r="A2132" s="411"/>
      <c r="B2132" s="360" t="s">
        <v>374</v>
      </c>
      <c r="C2132" s="676">
        <v>0</v>
      </c>
      <c r="D2132" s="677">
        <v>0</v>
      </c>
      <c r="E2132" s="677">
        <v>0</v>
      </c>
      <c r="F2132" s="677">
        <v>0</v>
      </c>
      <c r="G2132" s="677">
        <v>0</v>
      </c>
      <c r="H2132" s="677">
        <v>0</v>
      </c>
      <c r="I2132" s="677">
        <v>0</v>
      </c>
      <c r="J2132" s="677">
        <v>0</v>
      </c>
      <c r="K2132" s="677">
        <v>0</v>
      </c>
      <c r="L2132" s="677">
        <v>0</v>
      </c>
      <c r="M2132" s="677">
        <v>0</v>
      </c>
      <c r="N2132" s="678">
        <v>0</v>
      </c>
      <c r="O2132" s="657"/>
      <c r="P2132" s="658"/>
      <c r="Q2132" s="658"/>
      <c r="R2132" s="658"/>
      <c r="S2132" s="658"/>
      <c r="T2132" s="658"/>
      <c r="U2132" s="658"/>
      <c r="V2132" s="658"/>
      <c r="W2132" s="658"/>
      <c r="X2132" s="658"/>
      <c r="Y2132" s="658"/>
      <c r="Z2132" s="659"/>
      <c r="AA2132" s="679">
        <v>0</v>
      </c>
      <c r="AB2132" s="677">
        <v>0</v>
      </c>
      <c r="AC2132" s="677">
        <v>0</v>
      </c>
      <c r="AD2132" s="658">
        <v>0</v>
      </c>
      <c r="AE2132" s="658">
        <v>0</v>
      </c>
      <c r="AF2132" s="658"/>
      <c r="AG2132" s="658"/>
      <c r="AH2132" s="658"/>
      <c r="AI2132" s="658"/>
      <c r="AJ2132" s="658"/>
      <c r="AK2132" s="658"/>
      <c r="AL2132" s="658"/>
      <c r="AM2132" s="658"/>
      <c r="AN2132" s="658">
        <v>0</v>
      </c>
      <c r="AO2132" s="658">
        <v>0</v>
      </c>
      <c r="AP2132" s="658">
        <v>0</v>
      </c>
      <c r="AQ2132" s="658">
        <v>0</v>
      </c>
      <c r="AR2132" s="658">
        <v>0</v>
      </c>
      <c r="AS2132" s="658">
        <v>0</v>
      </c>
      <c r="AT2132" s="658">
        <v>0</v>
      </c>
      <c r="AU2132" s="658">
        <v>0</v>
      </c>
      <c r="AV2132" s="676"/>
      <c r="AW2132" s="677">
        <v>0</v>
      </c>
      <c r="AX2132" s="677"/>
      <c r="AY2132" s="677"/>
      <c r="AZ2132" s="677"/>
      <c r="BA2132" s="677"/>
      <c r="BB2132" s="677"/>
      <c r="BC2132" s="677"/>
      <c r="BD2132" s="677"/>
      <c r="BE2132" s="678">
        <v>0</v>
      </c>
      <c r="BF2132" s="417"/>
      <c r="BG2132" s="408"/>
      <c r="BH2132" s="408"/>
      <c r="BI2132" s="408"/>
      <c r="BJ2132" s="408"/>
      <c r="BK2132" s="408"/>
    </row>
    <row r="2133" spans="1:63" s="390" customFormat="1" ht="12.75">
      <c r="A2133" s="411"/>
      <c r="B2133" s="360" t="s">
        <v>375</v>
      </c>
      <c r="C2133" s="676">
        <v>0</v>
      </c>
      <c r="D2133" s="677">
        <v>0</v>
      </c>
      <c r="E2133" s="677">
        <v>0</v>
      </c>
      <c r="F2133" s="677">
        <v>0</v>
      </c>
      <c r="G2133" s="677">
        <v>0</v>
      </c>
      <c r="H2133" s="677">
        <v>0</v>
      </c>
      <c r="I2133" s="677">
        <v>0</v>
      </c>
      <c r="J2133" s="677">
        <v>0</v>
      </c>
      <c r="K2133" s="677">
        <v>0</v>
      </c>
      <c r="L2133" s="677">
        <v>0</v>
      </c>
      <c r="M2133" s="677">
        <v>0</v>
      </c>
      <c r="N2133" s="678">
        <v>0</v>
      </c>
      <c r="O2133" s="657"/>
      <c r="P2133" s="658"/>
      <c r="Q2133" s="658"/>
      <c r="R2133" s="658"/>
      <c r="S2133" s="658"/>
      <c r="T2133" s="658"/>
      <c r="U2133" s="658"/>
      <c r="V2133" s="658"/>
      <c r="W2133" s="658"/>
      <c r="X2133" s="658"/>
      <c r="Y2133" s="658"/>
      <c r="Z2133" s="659"/>
      <c r="AA2133" s="679">
        <v>0</v>
      </c>
      <c r="AB2133" s="677">
        <v>0</v>
      </c>
      <c r="AC2133" s="677">
        <v>0</v>
      </c>
      <c r="AD2133" s="658">
        <v>0</v>
      </c>
      <c r="AE2133" s="658">
        <v>0</v>
      </c>
      <c r="AF2133" s="658"/>
      <c r="AG2133" s="658"/>
      <c r="AH2133" s="658"/>
      <c r="AI2133" s="658"/>
      <c r="AJ2133" s="658"/>
      <c r="AK2133" s="658"/>
      <c r="AL2133" s="658"/>
      <c r="AM2133" s="658"/>
      <c r="AN2133" s="658">
        <v>0</v>
      </c>
      <c r="AO2133" s="658">
        <v>0</v>
      </c>
      <c r="AP2133" s="658">
        <v>0</v>
      </c>
      <c r="AQ2133" s="658">
        <v>0</v>
      </c>
      <c r="AR2133" s="658">
        <v>0</v>
      </c>
      <c r="AS2133" s="658">
        <v>0</v>
      </c>
      <c r="AT2133" s="658">
        <v>0</v>
      </c>
      <c r="AU2133" s="658">
        <v>0</v>
      </c>
      <c r="AV2133" s="676"/>
      <c r="AW2133" s="677">
        <v>0</v>
      </c>
      <c r="AX2133" s="677"/>
      <c r="AY2133" s="677"/>
      <c r="AZ2133" s="677"/>
      <c r="BA2133" s="677"/>
      <c r="BB2133" s="677"/>
      <c r="BC2133" s="677"/>
      <c r="BD2133" s="677"/>
      <c r="BE2133" s="678">
        <v>0</v>
      </c>
      <c r="BF2133" s="417"/>
      <c r="BG2133" s="408"/>
      <c r="BH2133" s="408"/>
      <c r="BI2133" s="408"/>
      <c r="BJ2133" s="408"/>
      <c r="BK2133" s="408"/>
    </row>
    <row r="2134" spans="1:63" s="390" customFormat="1" ht="12.75">
      <c r="A2134" s="411"/>
      <c r="B2134" s="360" t="s">
        <v>376</v>
      </c>
      <c r="C2134" s="676">
        <v>0</v>
      </c>
      <c r="D2134" s="677">
        <v>0</v>
      </c>
      <c r="E2134" s="677">
        <v>0</v>
      </c>
      <c r="F2134" s="677">
        <v>0</v>
      </c>
      <c r="G2134" s="677">
        <v>0</v>
      </c>
      <c r="H2134" s="677">
        <v>0</v>
      </c>
      <c r="I2134" s="677">
        <v>0</v>
      </c>
      <c r="J2134" s="677">
        <v>0</v>
      </c>
      <c r="K2134" s="677">
        <v>0</v>
      </c>
      <c r="L2134" s="677">
        <v>0</v>
      </c>
      <c r="M2134" s="677">
        <v>0</v>
      </c>
      <c r="N2134" s="678">
        <v>0</v>
      </c>
      <c r="O2134" s="657"/>
      <c r="P2134" s="658"/>
      <c r="Q2134" s="658"/>
      <c r="R2134" s="658"/>
      <c r="S2134" s="658"/>
      <c r="T2134" s="658"/>
      <c r="U2134" s="658"/>
      <c r="V2134" s="658"/>
      <c r="W2134" s="658"/>
      <c r="X2134" s="658"/>
      <c r="Y2134" s="658"/>
      <c r="Z2134" s="659"/>
      <c r="AA2134" s="679">
        <v>0</v>
      </c>
      <c r="AB2134" s="677">
        <v>0</v>
      </c>
      <c r="AC2134" s="677">
        <v>0</v>
      </c>
      <c r="AD2134" s="658">
        <v>0</v>
      </c>
      <c r="AE2134" s="658">
        <v>0</v>
      </c>
      <c r="AF2134" s="658"/>
      <c r="AG2134" s="658"/>
      <c r="AH2134" s="658"/>
      <c r="AI2134" s="658"/>
      <c r="AJ2134" s="658"/>
      <c r="AK2134" s="658"/>
      <c r="AL2134" s="658"/>
      <c r="AM2134" s="658"/>
      <c r="AN2134" s="658">
        <v>0</v>
      </c>
      <c r="AO2134" s="658">
        <v>0</v>
      </c>
      <c r="AP2134" s="658">
        <v>0</v>
      </c>
      <c r="AQ2134" s="658">
        <v>0</v>
      </c>
      <c r="AR2134" s="658">
        <v>0</v>
      </c>
      <c r="AS2134" s="658">
        <v>0</v>
      </c>
      <c r="AT2134" s="658">
        <v>0</v>
      </c>
      <c r="AU2134" s="658">
        <v>0</v>
      </c>
      <c r="AV2134" s="676"/>
      <c r="AW2134" s="677">
        <v>0</v>
      </c>
      <c r="AX2134" s="677"/>
      <c r="AY2134" s="677"/>
      <c r="AZ2134" s="677"/>
      <c r="BA2134" s="677"/>
      <c r="BB2134" s="677"/>
      <c r="BC2134" s="677"/>
      <c r="BD2134" s="677"/>
      <c r="BE2134" s="678">
        <v>0</v>
      </c>
      <c r="BF2134" s="417"/>
      <c r="BG2134" s="408"/>
      <c r="BH2134" s="408"/>
      <c r="BI2134" s="408"/>
      <c r="BJ2134" s="408"/>
      <c r="BK2134" s="408"/>
    </row>
    <row r="2135" spans="1:63" s="390" customFormat="1" ht="12.75">
      <c r="A2135" s="411"/>
      <c r="B2135" s="360" t="s">
        <v>377</v>
      </c>
      <c r="C2135" s="676">
        <v>0</v>
      </c>
      <c r="D2135" s="677">
        <v>0</v>
      </c>
      <c r="E2135" s="677">
        <v>0</v>
      </c>
      <c r="F2135" s="677">
        <v>0</v>
      </c>
      <c r="G2135" s="677">
        <v>0</v>
      </c>
      <c r="H2135" s="677">
        <v>0</v>
      </c>
      <c r="I2135" s="677">
        <v>0</v>
      </c>
      <c r="J2135" s="677">
        <v>0</v>
      </c>
      <c r="K2135" s="677">
        <v>0</v>
      </c>
      <c r="L2135" s="677">
        <v>0</v>
      </c>
      <c r="M2135" s="677">
        <v>0</v>
      </c>
      <c r="N2135" s="678">
        <v>0</v>
      </c>
      <c r="O2135" s="657"/>
      <c r="P2135" s="658"/>
      <c r="Q2135" s="658"/>
      <c r="R2135" s="658"/>
      <c r="S2135" s="658"/>
      <c r="T2135" s="658"/>
      <c r="U2135" s="658"/>
      <c r="V2135" s="658"/>
      <c r="W2135" s="658"/>
      <c r="X2135" s="658"/>
      <c r="Y2135" s="658"/>
      <c r="Z2135" s="659"/>
      <c r="AA2135" s="679">
        <v>0</v>
      </c>
      <c r="AB2135" s="677">
        <v>0</v>
      </c>
      <c r="AC2135" s="677">
        <v>0</v>
      </c>
      <c r="AD2135" s="658">
        <v>0</v>
      </c>
      <c r="AE2135" s="658">
        <v>0</v>
      </c>
      <c r="AF2135" s="658"/>
      <c r="AG2135" s="658"/>
      <c r="AH2135" s="658"/>
      <c r="AI2135" s="658"/>
      <c r="AJ2135" s="658"/>
      <c r="AK2135" s="658"/>
      <c r="AL2135" s="658"/>
      <c r="AM2135" s="658"/>
      <c r="AN2135" s="658">
        <v>0</v>
      </c>
      <c r="AO2135" s="658">
        <v>0</v>
      </c>
      <c r="AP2135" s="658">
        <v>0</v>
      </c>
      <c r="AQ2135" s="658">
        <v>0</v>
      </c>
      <c r="AR2135" s="658">
        <v>0</v>
      </c>
      <c r="AS2135" s="658">
        <v>0</v>
      </c>
      <c r="AT2135" s="658">
        <v>0</v>
      </c>
      <c r="AU2135" s="658">
        <v>0</v>
      </c>
      <c r="AV2135" s="676"/>
      <c r="AW2135" s="677">
        <v>0</v>
      </c>
      <c r="AX2135" s="677"/>
      <c r="AY2135" s="677"/>
      <c r="AZ2135" s="677"/>
      <c r="BA2135" s="677"/>
      <c r="BB2135" s="677"/>
      <c r="BC2135" s="677"/>
      <c r="BD2135" s="677"/>
      <c r="BE2135" s="678">
        <v>0</v>
      </c>
      <c r="BF2135" s="417"/>
      <c r="BG2135" s="408"/>
      <c r="BH2135" s="408"/>
      <c r="BI2135" s="408"/>
      <c r="BJ2135" s="408"/>
      <c r="BK2135" s="408"/>
    </row>
    <row r="2136" spans="1:63" s="390" customFormat="1" ht="12.75">
      <c r="A2136" s="411"/>
      <c r="B2136" s="360" t="s">
        <v>67</v>
      </c>
      <c r="C2136" s="676">
        <v>0</v>
      </c>
      <c r="D2136" s="677">
        <v>0</v>
      </c>
      <c r="E2136" s="677">
        <v>0</v>
      </c>
      <c r="F2136" s="677">
        <v>0</v>
      </c>
      <c r="G2136" s="677">
        <v>0</v>
      </c>
      <c r="H2136" s="677">
        <v>0</v>
      </c>
      <c r="I2136" s="677">
        <v>0</v>
      </c>
      <c r="J2136" s="677">
        <v>0</v>
      </c>
      <c r="K2136" s="677">
        <v>0</v>
      </c>
      <c r="L2136" s="677">
        <v>0</v>
      </c>
      <c r="M2136" s="677">
        <v>0</v>
      </c>
      <c r="N2136" s="678">
        <v>0</v>
      </c>
      <c r="O2136" s="657"/>
      <c r="P2136" s="658"/>
      <c r="Q2136" s="658"/>
      <c r="R2136" s="658"/>
      <c r="S2136" s="658"/>
      <c r="T2136" s="658"/>
      <c r="U2136" s="658"/>
      <c r="V2136" s="658"/>
      <c r="W2136" s="658"/>
      <c r="X2136" s="658"/>
      <c r="Y2136" s="658"/>
      <c r="Z2136" s="659"/>
      <c r="AA2136" s="679">
        <v>15.62356741</v>
      </c>
      <c r="AB2136" s="677">
        <v>0</v>
      </c>
      <c r="AC2136" s="677">
        <v>0</v>
      </c>
      <c r="AD2136" s="658">
        <v>0</v>
      </c>
      <c r="AE2136" s="658">
        <v>0</v>
      </c>
      <c r="AF2136" s="658"/>
      <c r="AG2136" s="658"/>
      <c r="AH2136" s="658"/>
      <c r="AI2136" s="658"/>
      <c r="AJ2136" s="658"/>
      <c r="AK2136" s="658"/>
      <c r="AL2136" s="658"/>
      <c r="AM2136" s="658"/>
      <c r="AN2136" s="658">
        <v>0</v>
      </c>
      <c r="AO2136" s="658">
        <v>0</v>
      </c>
      <c r="AP2136" s="658">
        <v>0</v>
      </c>
      <c r="AQ2136" s="658">
        <v>0</v>
      </c>
      <c r="AR2136" s="658">
        <v>0</v>
      </c>
      <c r="AS2136" s="658">
        <v>0</v>
      </c>
      <c r="AT2136" s="658">
        <v>0</v>
      </c>
      <c r="AU2136" s="658">
        <v>0</v>
      </c>
      <c r="AV2136" s="676"/>
      <c r="AW2136" s="677">
        <v>15.62356741</v>
      </c>
      <c r="AX2136" s="677"/>
      <c r="AY2136" s="677">
        <v>15.62356741</v>
      </c>
      <c r="AZ2136" s="677"/>
      <c r="BA2136" s="677"/>
      <c r="BB2136" s="677"/>
      <c r="BC2136" s="677"/>
      <c r="BD2136" s="677"/>
      <c r="BE2136" s="678">
        <v>15.62356741</v>
      </c>
      <c r="BF2136" s="417"/>
      <c r="BG2136" s="408"/>
      <c r="BH2136" s="408"/>
      <c r="BI2136" s="408"/>
      <c r="BJ2136" s="408"/>
      <c r="BK2136" s="408"/>
    </row>
    <row r="2137" spans="1:63" s="416" customFormat="1" ht="25.5">
      <c r="A2137" s="411">
        <v>88</v>
      </c>
      <c r="B2137" s="413" t="s">
        <v>223</v>
      </c>
      <c r="C2137" s="657">
        <v>0</v>
      </c>
      <c r="D2137" s="658">
        <v>0</v>
      </c>
      <c r="E2137" s="658">
        <v>0</v>
      </c>
      <c r="F2137" s="658">
        <v>0</v>
      </c>
      <c r="G2137" s="658">
        <v>0</v>
      </c>
      <c r="H2137" s="658">
        <v>0</v>
      </c>
      <c r="I2137" s="658">
        <v>0</v>
      </c>
      <c r="J2137" s="658">
        <v>0</v>
      </c>
      <c r="K2137" s="658">
        <v>0</v>
      </c>
      <c r="L2137" s="658">
        <v>0</v>
      </c>
      <c r="M2137" s="658">
        <v>0</v>
      </c>
      <c r="N2137" s="659">
        <v>0</v>
      </c>
      <c r="O2137" s="689">
        <v>0</v>
      </c>
      <c r="P2137" s="690">
        <v>0</v>
      </c>
      <c r="Q2137" s="690">
        <v>0</v>
      </c>
      <c r="R2137" s="690">
        <v>0</v>
      </c>
      <c r="S2137" s="690">
        <v>0</v>
      </c>
      <c r="T2137" s="690">
        <v>0</v>
      </c>
      <c r="U2137" s="690">
        <v>0</v>
      </c>
      <c r="V2137" s="690">
        <v>0</v>
      </c>
      <c r="W2137" s="690">
        <v>0</v>
      </c>
      <c r="X2137" s="690">
        <v>0</v>
      </c>
      <c r="Y2137" s="690">
        <v>0</v>
      </c>
      <c r="Z2137" s="691">
        <v>0</v>
      </c>
      <c r="AA2137" s="674">
        <v>18.33130886</v>
      </c>
      <c r="AB2137" s="677">
        <v>0</v>
      </c>
      <c r="AC2137" s="677">
        <v>0</v>
      </c>
      <c r="AD2137" s="690">
        <v>0</v>
      </c>
      <c r="AE2137" s="690">
        <v>0</v>
      </c>
      <c r="AF2137" s="690"/>
      <c r="AG2137" s="690"/>
      <c r="AH2137" s="690"/>
      <c r="AI2137" s="690"/>
      <c r="AJ2137" s="690"/>
      <c r="AK2137" s="690"/>
      <c r="AL2137" s="690"/>
      <c r="AM2137" s="690"/>
      <c r="AN2137" s="690">
        <v>0</v>
      </c>
      <c r="AO2137" s="690">
        <v>0</v>
      </c>
      <c r="AP2137" s="690">
        <v>0</v>
      </c>
      <c r="AQ2137" s="690">
        <v>0</v>
      </c>
      <c r="AR2137" s="690">
        <v>0</v>
      </c>
      <c r="AS2137" s="690">
        <v>0</v>
      </c>
      <c r="AT2137" s="690">
        <v>0</v>
      </c>
      <c r="AU2137" s="690">
        <v>0</v>
      </c>
      <c r="AV2137" s="657">
        <v>0</v>
      </c>
      <c r="AW2137" s="658">
        <v>0</v>
      </c>
      <c r="AX2137" s="658">
        <v>0</v>
      </c>
      <c r="AY2137" s="658">
        <v>0</v>
      </c>
      <c r="AZ2137" s="658">
        <v>0</v>
      </c>
      <c r="BA2137" s="658">
        <v>0</v>
      </c>
      <c r="BB2137" s="658">
        <v>18.33130886</v>
      </c>
      <c r="BC2137" s="658">
        <v>0</v>
      </c>
      <c r="BD2137" s="658">
        <v>0</v>
      </c>
      <c r="BE2137" s="673">
        <v>18.33130886</v>
      </c>
      <c r="BF2137" s="417"/>
    </row>
    <row r="2138" spans="1:63" s="390" customFormat="1" ht="12.75">
      <c r="A2138" s="411"/>
      <c r="B2138" s="360" t="s">
        <v>361</v>
      </c>
      <c r="C2138" s="676">
        <v>0</v>
      </c>
      <c r="D2138" s="677">
        <v>0</v>
      </c>
      <c r="E2138" s="677">
        <v>0</v>
      </c>
      <c r="F2138" s="677">
        <v>0</v>
      </c>
      <c r="G2138" s="677">
        <v>0</v>
      </c>
      <c r="H2138" s="677">
        <v>0</v>
      </c>
      <c r="I2138" s="677">
        <v>0</v>
      </c>
      <c r="J2138" s="677">
        <v>0</v>
      </c>
      <c r="K2138" s="677">
        <v>0</v>
      </c>
      <c r="L2138" s="677">
        <v>0</v>
      </c>
      <c r="M2138" s="677">
        <v>0</v>
      </c>
      <c r="N2138" s="678">
        <v>0</v>
      </c>
      <c r="O2138" s="657">
        <v>0</v>
      </c>
      <c r="P2138" s="658">
        <v>0</v>
      </c>
      <c r="Q2138" s="658">
        <v>0</v>
      </c>
      <c r="R2138" s="658">
        <v>0</v>
      </c>
      <c r="S2138" s="658">
        <v>0</v>
      </c>
      <c r="T2138" s="658">
        <v>0</v>
      </c>
      <c r="U2138" s="658">
        <v>0</v>
      </c>
      <c r="V2138" s="658">
        <v>0</v>
      </c>
      <c r="W2138" s="658">
        <v>0</v>
      </c>
      <c r="X2138" s="658">
        <v>0</v>
      </c>
      <c r="Y2138" s="658">
        <v>0</v>
      </c>
      <c r="Z2138" s="659">
        <v>0</v>
      </c>
      <c r="AA2138" s="679">
        <v>18.33130886</v>
      </c>
      <c r="AB2138" s="677">
        <v>0</v>
      </c>
      <c r="AC2138" s="677">
        <v>0</v>
      </c>
      <c r="AD2138" s="658">
        <v>0</v>
      </c>
      <c r="AE2138" s="658">
        <v>0</v>
      </c>
      <c r="AF2138" s="658"/>
      <c r="AG2138" s="658"/>
      <c r="AH2138" s="658"/>
      <c r="AI2138" s="658"/>
      <c r="AJ2138" s="658"/>
      <c r="AK2138" s="658"/>
      <c r="AL2138" s="658"/>
      <c r="AM2138" s="658"/>
      <c r="AN2138" s="658">
        <v>0</v>
      </c>
      <c r="AO2138" s="658">
        <v>0</v>
      </c>
      <c r="AP2138" s="658">
        <v>0</v>
      </c>
      <c r="AQ2138" s="658">
        <v>0</v>
      </c>
      <c r="AR2138" s="658">
        <v>0</v>
      </c>
      <c r="AS2138" s="658">
        <v>0</v>
      </c>
      <c r="AT2138" s="658">
        <v>0</v>
      </c>
      <c r="AU2138" s="658">
        <v>0</v>
      </c>
      <c r="AV2138" s="676">
        <v>0</v>
      </c>
      <c r="AW2138" s="677">
        <v>0</v>
      </c>
      <c r="AX2138" s="677">
        <v>0</v>
      </c>
      <c r="AY2138" s="677">
        <v>0</v>
      </c>
      <c r="AZ2138" s="677">
        <v>0</v>
      </c>
      <c r="BA2138" s="677">
        <v>0</v>
      </c>
      <c r="BB2138" s="677">
        <v>18.33130886</v>
      </c>
      <c r="BC2138" s="677">
        <v>0</v>
      </c>
      <c r="BD2138" s="677">
        <v>0</v>
      </c>
      <c r="BE2138" s="678">
        <v>18.33130886</v>
      </c>
      <c r="BF2138" s="417"/>
      <c r="BG2138" s="408"/>
      <c r="BH2138" s="408"/>
      <c r="BI2138" s="408"/>
      <c r="BJ2138" s="408"/>
      <c r="BK2138" s="408"/>
    </row>
    <row r="2139" spans="1:63" s="390" customFormat="1" ht="12.75">
      <c r="A2139" s="411"/>
      <c r="B2139" s="360" t="s">
        <v>362</v>
      </c>
      <c r="C2139" s="676">
        <v>0</v>
      </c>
      <c r="D2139" s="677">
        <v>0</v>
      </c>
      <c r="E2139" s="677">
        <v>0</v>
      </c>
      <c r="F2139" s="677">
        <v>0</v>
      </c>
      <c r="G2139" s="677">
        <v>0</v>
      </c>
      <c r="H2139" s="677">
        <v>0</v>
      </c>
      <c r="I2139" s="677">
        <v>0</v>
      </c>
      <c r="J2139" s="677">
        <v>0</v>
      </c>
      <c r="K2139" s="677">
        <v>0</v>
      </c>
      <c r="L2139" s="677">
        <v>0</v>
      </c>
      <c r="M2139" s="677">
        <v>0</v>
      </c>
      <c r="N2139" s="678">
        <v>0</v>
      </c>
      <c r="O2139" s="657">
        <v>0</v>
      </c>
      <c r="P2139" s="658">
        <v>0</v>
      </c>
      <c r="Q2139" s="658">
        <v>0</v>
      </c>
      <c r="R2139" s="658">
        <v>0</v>
      </c>
      <c r="S2139" s="658">
        <v>0</v>
      </c>
      <c r="T2139" s="658">
        <v>0</v>
      </c>
      <c r="U2139" s="658">
        <v>0</v>
      </c>
      <c r="V2139" s="658">
        <v>0</v>
      </c>
      <c r="W2139" s="658">
        <v>0</v>
      </c>
      <c r="X2139" s="658">
        <v>0</v>
      </c>
      <c r="Y2139" s="658">
        <v>0</v>
      </c>
      <c r="Z2139" s="659">
        <v>0</v>
      </c>
      <c r="AA2139" s="679">
        <v>0</v>
      </c>
      <c r="AB2139" s="677">
        <v>0</v>
      </c>
      <c r="AC2139" s="677">
        <v>0</v>
      </c>
      <c r="AD2139" s="658">
        <v>0</v>
      </c>
      <c r="AE2139" s="658">
        <v>0</v>
      </c>
      <c r="AF2139" s="658"/>
      <c r="AG2139" s="658"/>
      <c r="AH2139" s="658"/>
      <c r="AI2139" s="658"/>
      <c r="AJ2139" s="658"/>
      <c r="AK2139" s="658"/>
      <c r="AL2139" s="658"/>
      <c r="AM2139" s="658"/>
      <c r="AN2139" s="658">
        <v>0</v>
      </c>
      <c r="AO2139" s="658">
        <v>0</v>
      </c>
      <c r="AP2139" s="658">
        <v>0</v>
      </c>
      <c r="AQ2139" s="658">
        <v>0</v>
      </c>
      <c r="AR2139" s="658">
        <v>0</v>
      </c>
      <c r="AS2139" s="658">
        <v>0</v>
      </c>
      <c r="AT2139" s="658">
        <v>0</v>
      </c>
      <c r="AU2139" s="658">
        <v>0</v>
      </c>
      <c r="AV2139" s="676">
        <v>0</v>
      </c>
      <c r="AW2139" s="677">
        <v>0</v>
      </c>
      <c r="AX2139" s="677">
        <v>0</v>
      </c>
      <c r="AY2139" s="677">
        <v>0</v>
      </c>
      <c r="AZ2139" s="677">
        <v>0</v>
      </c>
      <c r="BA2139" s="677">
        <v>0</v>
      </c>
      <c r="BB2139" s="677">
        <v>0</v>
      </c>
      <c r="BC2139" s="677">
        <v>0</v>
      </c>
      <c r="BD2139" s="677">
        <v>0</v>
      </c>
      <c r="BE2139" s="678">
        <v>0</v>
      </c>
      <c r="BF2139" s="417"/>
      <c r="BG2139" s="408"/>
      <c r="BH2139" s="408"/>
      <c r="BI2139" s="408"/>
      <c r="BJ2139" s="408"/>
      <c r="BK2139" s="408"/>
    </row>
    <row r="2140" spans="1:63" s="390" customFormat="1" ht="12.75">
      <c r="A2140" s="411"/>
      <c r="B2140" s="360" t="s">
        <v>363</v>
      </c>
      <c r="C2140" s="676">
        <v>0</v>
      </c>
      <c r="D2140" s="677">
        <v>0</v>
      </c>
      <c r="E2140" s="677">
        <v>0</v>
      </c>
      <c r="F2140" s="677">
        <v>0</v>
      </c>
      <c r="G2140" s="677">
        <v>0</v>
      </c>
      <c r="H2140" s="677">
        <v>0</v>
      </c>
      <c r="I2140" s="677">
        <v>0</v>
      </c>
      <c r="J2140" s="677">
        <v>0</v>
      </c>
      <c r="K2140" s="677">
        <v>0</v>
      </c>
      <c r="L2140" s="677">
        <v>0</v>
      </c>
      <c r="M2140" s="677">
        <v>0</v>
      </c>
      <c r="N2140" s="678">
        <v>0</v>
      </c>
      <c r="O2140" s="657">
        <v>0</v>
      </c>
      <c r="P2140" s="658">
        <v>0</v>
      </c>
      <c r="Q2140" s="658">
        <v>0</v>
      </c>
      <c r="R2140" s="658">
        <v>0</v>
      </c>
      <c r="S2140" s="658">
        <v>0</v>
      </c>
      <c r="T2140" s="658">
        <v>0</v>
      </c>
      <c r="U2140" s="658">
        <v>0</v>
      </c>
      <c r="V2140" s="658">
        <v>0</v>
      </c>
      <c r="W2140" s="658">
        <v>0</v>
      </c>
      <c r="X2140" s="658">
        <v>0</v>
      </c>
      <c r="Y2140" s="658">
        <v>0</v>
      </c>
      <c r="Z2140" s="659">
        <v>0</v>
      </c>
      <c r="AA2140" s="679">
        <v>0</v>
      </c>
      <c r="AB2140" s="677">
        <v>0</v>
      </c>
      <c r="AC2140" s="677">
        <v>0</v>
      </c>
      <c r="AD2140" s="658">
        <v>0</v>
      </c>
      <c r="AE2140" s="658">
        <v>0</v>
      </c>
      <c r="AF2140" s="658"/>
      <c r="AG2140" s="658"/>
      <c r="AH2140" s="658"/>
      <c r="AI2140" s="658"/>
      <c r="AJ2140" s="658"/>
      <c r="AK2140" s="658"/>
      <c r="AL2140" s="658"/>
      <c r="AM2140" s="658"/>
      <c r="AN2140" s="658">
        <v>0</v>
      </c>
      <c r="AO2140" s="658">
        <v>0</v>
      </c>
      <c r="AP2140" s="658">
        <v>0</v>
      </c>
      <c r="AQ2140" s="658">
        <v>0</v>
      </c>
      <c r="AR2140" s="658">
        <v>0</v>
      </c>
      <c r="AS2140" s="658">
        <v>0</v>
      </c>
      <c r="AT2140" s="658">
        <v>0</v>
      </c>
      <c r="AU2140" s="658">
        <v>0</v>
      </c>
      <c r="AV2140" s="676">
        <v>0</v>
      </c>
      <c r="AW2140" s="677">
        <v>0</v>
      </c>
      <c r="AX2140" s="677">
        <v>0</v>
      </c>
      <c r="AY2140" s="677">
        <v>0</v>
      </c>
      <c r="AZ2140" s="677">
        <v>0</v>
      </c>
      <c r="BA2140" s="677">
        <v>0</v>
      </c>
      <c r="BB2140" s="677">
        <v>0</v>
      </c>
      <c r="BC2140" s="677">
        <v>0</v>
      </c>
      <c r="BD2140" s="677">
        <v>0</v>
      </c>
      <c r="BE2140" s="678">
        <v>0</v>
      </c>
      <c r="BF2140" s="417"/>
      <c r="BG2140" s="408"/>
      <c r="BH2140" s="408"/>
      <c r="BI2140" s="408"/>
      <c r="BJ2140" s="408"/>
      <c r="BK2140" s="408"/>
    </row>
    <row r="2141" spans="1:63" s="390" customFormat="1" ht="12.75">
      <c r="A2141" s="411"/>
      <c r="B2141" s="360" t="s">
        <v>364</v>
      </c>
      <c r="C2141" s="676">
        <v>0</v>
      </c>
      <c r="D2141" s="677">
        <v>0</v>
      </c>
      <c r="E2141" s="677">
        <v>0</v>
      </c>
      <c r="F2141" s="677">
        <v>0</v>
      </c>
      <c r="G2141" s="677">
        <v>0</v>
      </c>
      <c r="H2141" s="677">
        <v>0</v>
      </c>
      <c r="I2141" s="677">
        <v>0</v>
      </c>
      <c r="J2141" s="677">
        <v>0</v>
      </c>
      <c r="K2141" s="677">
        <v>0</v>
      </c>
      <c r="L2141" s="677">
        <v>0</v>
      </c>
      <c r="M2141" s="677">
        <v>0</v>
      </c>
      <c r="N2141" s="678">
        <v>0</v>
      </c>
      <c r="O2141" s="657"/>
      <c r="P2141" s="658"/>
      <c r="Q2141" s="658"/>
      <c r="R2141" s="658"/>
      <c r="S2141" s="658"/>
      <c r="T2141" s="658"/>
      <c r="U2141" s="658"/>
      <c r="V2141" s="658"/>
      <c r="W2141" s="658"/>
      <c r="X2141" s="658"/>
      <c r="Y2141" s="658"/>
      <c r="Z2141" s="659"/>
      <c r="AA2141" s="679">
        <v>0</v>
      </c>
      <c r="AB2141" s="677">
        <v>0</v>
      </c>
      <c r="AC2141" s="677">
        <v>0</v>
      </c>
      <c r="AD2141" s="658">
        <v>0</v>
      </c>
      <c r="AE2141" s="658">
        <v>0</v>
      </c>
      <c r="AF2141" s="658"/>
      <c r="AG2141" s="658"/>
      <c r="AH2141" s="658"/>
      <c r="AI2141" s="658"/>
      <c r="AJ2141" s="658"/>
      <c r="AK2141" s="658"/>
      <c r="AL2141" s="658"/>
      <c r="AM2141" s="658"/>
      <c r="AN2141" s="658">
        <v>0</v>
      </c>
      <c r="AO2141" s="658">
        <v>0</v>
      </c>
      <c r="AP2141" s="658">
        <v>0</v>
      </c>
      <c r="AQ2141" s="658">
        <v>0</v>
      </c>
      <c r="AR2141" s="658">
        <v>0</v>
      </c>
      <c r="AS2141" s="658">
        <v>0</v>
      </c>
      <c r="AT2141" s="658">
        <v>0</v>
      </c>
      <c r="AU2141" s="658">
        <v>0</v>
      </c>
      <c r="AV2141" s="676"/>
      <c r="AW2141" s="677"/>
      <c r="AX2141" s="677"/>
      <c r="AY2141" s="677"/>
      <c r="AZ2141" s="677"/>
      <c r="BA2141" s="677"/>
      <c r="BB2141" s="677"/>
      <c r="BC2141" s="677"/>
      <c r="BD2141" s="677"/>
      <c r="BE2141" s="678">
        <v>0</v>
      </c>
      <c r="BF2141" s="417"/>
      <c r="BG2141" s="408"/>
      <c r="BH2141" s="408"/>
      <c r="BI2141" s="408"/>
      <c r="BJ2141" s="408"/>
      <c r="BK2141" s="408"/>
    </row>
    <row r="2142" spans="1:63" s="390" customFormat="1" ht="12.75">
      <c r="A2142" s="411"/>
      <c r="B2142" s="360" t="s">
        <v>365</v>
      </c>
      <c r="C2142" s="676">
        <v>0</v>
      </c>
      <c r="D2142" s="677">
        <v>0</v>
      </c>
      <c r="E2142" s="677">
        <v>0</v>
      </c>
      <c r="F2142" s="677">
        <v>0</v>
      </c>
      <c r="G2142" s="677">
        <v>0</v>
      </c>
      <c r="H2142" s="677">
        <v>0</v>
      </c>
      <c r="I2142" s="677">
        <v>0</v>
      </c>
      <c r="J2142" s="677">
        <v>0</v>
      </c>
      <c r="K2142" s="677">
        <v>0</v>
      </c>
      <c r="L2142" s="677">
        <v>0</v>
      </c>
      <c r="M2142" s="677">
        <v>0</v>
      </c>
      <c r="N2142" s="678">
        <v>0</v>
      </c>
      <c r="O2142" s="657"/>
      <c r="P2142" s="658"/>
      <c r="Q2142" s="658"/>
      <c r="R2142" s="658"/>
      <c r="S2142" s="658"/>
      <c r="T2142" s="658"/>
      <c r="U2142" s="658"/>
      <c r="V2142" s="658"/>
      <c r="W2142" s="658"/>
      <c r="X2142" s="658"/>
      <c r="Y2142" s="658"/>
      <c r="Z2142" s="659"/>
      <c r="AA2142" s="679">
        <v>0</v>
      </c>
      <c r="AB2142" s="677">
        <v>0</v>
      </c>
      <c r="AC2142" s="677">
        <v>0</v>
      </c>
      <c r="AD2142" s="658">
        <v>0</v>
      </c>
      <c r="AE2142" s="658">
        <v>0</v>
      </c>
      <c r="AF2142" s="658"/>
      <c r="AG2142" s="658"/>
      <c r="AH2142" s="658"/>
      <c r="AI2142" s="658"/>
      <c r="AJ2142" s="658"/>
      <c r="AK2142" s="658"/>
      <c r="AL2142" s="658"/>
      <c r="AM2142" s="658"/>
      <c r="AN2142" s="658">
        <v>0</v>
      </c>
      <c r="AO2142" s="658">
        <v>0</v>
      </c>
      <c r="AP2142" s="658">
        <v>0</v>
      </c>
      <c r="AQ2142" s="658">
        <v>0</v>
      </c>
      <c r="AR2142" s="658">
        <v>0</v>
      </c>
      <c r="AS2142" s="658">
        <v>0</v>
      </c>
      <c r="AT2142" s="658">
        <v>0</v>
      </c>
      <c r="AU2142" s="658">
        <v>0</v>
      </c>
      <c r="AV2142" s="676"/>
      <c r="AW2142" s="677"/>
      <c r="AX2142" s="677"/>
      <c r="AY2142" s="677"/>
      <c r="AZ2142" s="677"/>
      <c r="BA2142" s="677"/>
      <c r="BB2142" s="677"/>
      <c r="BC2142" s="677"/>
      <c r="BD2142" s="677"/>
      <c r="BE2142" s="678">
        <v>0</v>
      </c>
      <c r="BF2142" s="417"/>
      <c r="BG2142" s="408"/>
      <c r="BH2142" s="408"/>
      <c r="BI2142" s="408"/>
      <c r="BJ2142" s="408"/>
      <c r="BK2142" s="408"/>
    </row>
    <row r="2143" spans="1:63" s="390" customFormat="1" ht="12.75">
      <c r="A2143" s="411"/>
      <c r="B2143" s="360" t="s">
        <v>366</v>
      </c>
      <c r="C2143" s="676">
        <v>0</v>
      </c>
      <c r="D2143" s="677">
        <v>0</v>
      </c>
      <c r="E2143" s="677">
        <v>0</v>
      </c>
      <c r="F2143" s="677">
        <v>0</v>
      </c>
      <c r="G2143" s="677">
        <v>0</v>
      </c>
      <c r="H2143" s="677">
        <v>0</v>
      </c>
      <c r="I2143" s="677">
        <v>0</v>
      </c>
      <c r="J2143" s="677">
        <v>0</v>
      </c>
      <c r="K2143" s="677">
        <v>0</v>
      </c>
      <c r="L2143" s="677">
        <v>0</v>
      </c>
      <c r="M2143" s="677">
        <v>0</v>
      </c>
      <c r="N2143" s="678">
        <v>0</v>
      </c>
      <c r="O2143" s="657"/>
      <c r="P2143" s="658"/>
      <c r="Q2143" s="658"/>
      <c r="R2143" s="658"/>
      <c r="S2143" s="658"/>
      <c r="T2143" s="658"/>
      <c r="U2143" s="658"/>
      <c r="V2143" s="658"/>
      <c r="W2143" s="658"/>
      <c r="X2143" s="658"/>
      <c r="Y2143" s="658"/>
      <c r="Z2143" s="659"/>
      <c r="AA2143" s="679">
        <v>0</v>
      </c>
      <c r="AB2143" s="677">
        <v>0</v>
      </c>
      <c r="AC2143" s="677">
        <v>0</v>
      </c>
      <c r="AD2143" s="658">
        <v>0</v>
      </c>
      <c r="AE2143" s="658">
        <v>0</v>
      </c>
      <c r="AF2143" s="658"/>
      <c r="AG2143" s="658"/>
      <c r="AH2143" s="658"/>
      <c r="AI2143" s="658"/>
      <c r="AJ2143" s="658"/>
      <c r="AK2143" s="658"/>
      <c r="AL2143" s="658"/>
      <c r="AM2143" s="658"/>
      <c r="AN2143" s="658">
        <v>0</v>
      </c>
      <c r="AO2143" s="658">
        <v>0</v>
      </c>
      <c r="AP2143" s="658">
        <v>0</v>
      </c>
      <c r="AQ2143" s="658">
        <v>0</v>
      </c>
      <c r="AR2143" s="658">
        <v>0</v>
      </c>
      <c r="AS2143" s="658">
        <v>0</v>
      </c>
      <c r="AT2143" s="658">
        <v>0</v>
      </c>
      <c r="AU2143" s="658">
        <v>0</v>
      </c>
      <c r="AV2143" s="676"/>
      <c r="AW2143" s="677"/>
      <c r="AX2143" s="677"/>
      <c r="AY2143" s="677"/>
      <c r="AZ2143" s="677"/>
      <c r="BA2143" s="677"/>
      <c r="BB2143" s="677"/>
      <c r="BC2143" s="677"/>
      <c r="BD2143" s="677"/>
      <c r="BE2143" s="678">
        <v>0</v>
      </c>
      <c r="BF2143" s="417"/>
      <c r="BG2143" s="408"/>
      <c r="BH2143" s="408"/>
      <c r="BI2143" s="408"/>
      <c r="BJ2143" s="408"/>
      <c r="BK2143" s="408"/>
    </row>
    <row r="2144" spans="1:63" s="390" customFormat="1" ht="12.75">
      <c r="A2144" s="411"/>
      <c r="B2144" s="360" t="s">
        <v>367</v>
      </c>
      <c r="C2144" s="676">
        <v>0</v>
      </c>
      <c r="D2144" s="677">
        <v>0</v>
      </c>
      <c r="E2144" s="677">
        <v>0</v>
      </c>
      <c r="F2144" s="677">
        <v>0</v>
      </c>
      <c r="G2144" s="677">
        <v>0</v>
      </c>
      <c r="H2144" s="677">
        <v>0</v>
      </c>
      <c r="I2144" s="677">
        <v>0</v>
      </c>
      <c r="J2144" s="677">
        <v>0</v>
      </c>
      <c r="K2144" s="677">
        <v>0</v>
      </c>
      <c r="L2144" s="677">
        <v>0</v>
      </c>
      <c r="M2144" s="677">
        <v>0</v>
      </c>
      <c r="N2144" s="678">
        <v>0</v>
      </c>
      <c r="O2144" s="657"/>
      <c r="P2144" s="658"/>
      <c r="Q2144" s="658"/>
      <c r="R2144" s="658"/>
      <c r="S2144" s="658"/>
      <c r="T2144" s="658"/>
      <c r="U2144" s="658"/>
      <c r="V2144" s="658"/>
      <c r="W2144" s="658"/>
      <c r="X2144" s="658"/>
      <c r="Y2144" s="658"/>
      <c r="Z2144" s="659"/>
      <c r="AA2144" s="679">
        <v>0</v>
      </c>
      <c r="AB2144" s="677">
        <v>0</v>
      </c>
      <c r="AC2144" s="677">
        <v>0</v>
      </c>
      <c r="AD2144" s="658">
        <v>0</v>
      </c>
      <c r="AE2144" s="658">
        <v>0</v>
      </c>
      <c r="AF2144" s="658"/>
      <c r="AG2144" s="658"/>
      <c r="AH2144" s="658"/>
      <c r="AI2144" s="658"/>
      <c r="AJ2144" s="658"/>
      <c r="AK2144" s="658"/>
      <c r="AL2144" s="658"/>
      <c r="AM2144" s="658"/>
      <c r="AN2144" s="658">
        <v>0</v>
      </c>
      <c r="AO2144" s="658">
        <v>0</v>
      </c>
      <c r="AP2144" s="658">
        <v>0</v>
      </c>
      <c r="AQ2144" s="658">
        <v>0</v>
      </c>
      <c r="AR2144" s="658">
        <v>0</v>
      </c>
      <c r="AS2144" s="658">
        <v>0</v>
      </c>
      <c r="AT2144" s="658">
        <v>0</v>
      </c>
      <c r="AU2144" s="658">
        <v>0</v>
      </c>
      <c r="AV2144" s="676"/>
      <c r="AW2144" s="677"/>
      <c r="AX2144" s="677"/>
      <c r="AY2144" s="677"/>
      <c r="AZ2144" s="677"/>
      <c r="BA2144" s="677"/>
      <c r="BB2144" s="677"/>
      <c r="BC2144" s="677"/>
      <c r="BD2144" s="677"/>
      <c r="BE2144" s="678">
        <v>0</v>
      </c>
      <c r="BF2144" s="417"/>
      <c r="BG2144" s="408"/>
      <c r="BH2144" s="408"/>
      <c r="BI2144" s="408"/>
      <c r="BJ2144" s="408"/>
      <c r="BK2144" s="408"/>
    </row>
    <row r="2145" spans="1:63" s="390" customFormat="1" ht="12.75">
      <c r="A2145" s="411"/>
      <c r="B2145" s="360" t="s">
        <v>368</v>
      </c>
      <c r="C2145" s="676">
        <v>0</v>
      </c>
      <c r="D2145" s="677">
        <v>0</v>
      </c>
      <c r="E2145" s="677">
        <v>0</v>
      </c>
      <c r="F2145" s="677">
        <v>0</v>
      </c>
      <c r="G2145" s="677">
        <v>0</v>
      </c>
      <c r="H2145" s="677">
        <v>0</v>
      </c>
      <c r="I2145" s="677">
        <v>0</v>
      </c>
      <c r="J2145" s="677">
        <v>0</v>
      </c>
      <c r="K2145" s="677">
        <v>0</v>
      </c>
      <c r="L2145" s="677">
        <v>0</v>
      </c>
      <c r="M2145" s="677">
        <v>0</v>
      </c>
      <c r="N2145" s="678">
        <v>0</v>
      </c>
      <c r="O2145" s="657">
        <v>0</v>
      </c>
      <c r="P2145" s="658">
        <v>0</v>
      </c>
      <c r="Q2145" s="658">
        <v>0</v>
      </c>
      <c r="R2145" s="658">
        <v>0</v>
      </c>
      <c r="S2145" s="658">
        <v>0</v>
      </c>
      <c r="T2145" s="658">
        <v>0</v>
      </c>
      <c r="U2145" s="658">
        <v>0</v>
      </c>
      <c r="V2145" s="658">
        <v>0</v>
      </c>
      <c r="W2145" s="658">
        <v>0</v>
      </c>
      <c r="X2145" s="658">
        <v>0</v>
      </c>
      <c r="Y2145" s="658">
        <v>0</v>
      </c>
      <c r="Z2145" s="659">
        <v>0</v>
      </c>
      <c r="AA2145" s="679">
        <v>0</v>
      </c>
      <c r="AB2145" s="677">
        <v>0</v>
      </c>
      <c r="AC2145" s="677">
        <v>0</v>
      </c>
      <c r="AD2145" s="658">
        <v>0</v>
      </c>
      <c r="AE2145" s="658">
        <v>0</v>
      </c>
      <c r="AF2145" s="658"/>
      <c r="AG2145" s="658"/>
      <c r="AH2145" s="658"/>
      <c r="AI2145" s="658"/>
      <c r="AJ2145" s="658"/>
      <c r="AK2145" s="658"/>
      <c r="AL2145" s="658"/>
      <c r="AM2145" s="658"/>
      <c r="AN2145" s="658">
        <v>0</v>
      </c>
      <c r="AO2145" s="658">
        <v>0</v>
      </c>
      <c r="AP2145" s="658">
        <v>0</v>
      </c>
      <c r="AQ2145" s="658">
        <v>0</v>
      </c>
      <c r="AR2145" s="658">
        <v>0</v>
      </c>
      <c r="AS2145" s="658">
        <v>0</v>
      </c>
      <c r="AT2145" s="658">
        <v>0</v>
      </c>
      <c r="AU2145" s="658">
        <v>0</v>
      </c>
      <c r="AV2145" s="676">
        <v>0</v>
      </c>
      <c r="AW2145" s="677">
        <v>0</v>
      </c>
      <c r="AX2145" s="677">
        <v>0</v>
      </c>
      <c r="AY2145" s="677">
        <v>0</v>
      </c>
      <c r="AZ2145" s="677">
        <v>0</v>
      </c>
      <c r="BA2145" s="677">
        <v>0</v>
      </c>
      <c r="BB2145" s="677">
        <v>0</v>
      </c>
      <c r="BC2145" s="677">
        <v>0</v>
      </c>
      <c r="BD2145" s="677">
        <v>0</v>
      </c>
      <c r="BE2145" s="678">
        <v>0</v>
      </c>
      <c r="BF2145" s="417"/>
      <c r="BG2145" s="408"/>
      <c r="BH2145" s="408"/>
      <c r="BI2145" s="408"/>
      <c r="BJ2145" s="408"/>
      <c r="BK2145" s="408"/>
    </row>
    <row r="2146" spans="1:63" s="390" customFormat="1" ht="12.75">
      <c r="A2146" s="411"/>
      <c r="B2146" s="360" t="s">
        <v>369</v>
      </c>
      <c r="C2146" s="676">
        <v>0</v>
      </c>
      <c r="D2146" s="677">
        <v>0</v>
      </c>
      <c r="E2146" s="677">
        <v>0</v>
      </c>
      <c r="F2146" s="677">
        <v>0</v>
      </c>
      <c r="G2146" s="677">
        <v>0</v>
      </c>
      <c r="H2146" s="677">
        <v>0</v>
      </c>
      <c r="I2146" s="677">
        <v>0</v>
      </c>
      <c r="J2146" s="677">
        <v>0</v>
      </c>
      <c r="K2146" s="677">
        <v>0</v>
      </c>
      <c r="L2146" s="677">
        <v>0</v>
      </c>
      <c r="M2146" s="677">
        <v>0</v>
      </c>
      <c r="N2146" s="678">
        <v>0</v>
      </c>
      <c r="O2146" s="657"/>
      <c r="P2146" s="658"/>
      <c r="Q2146" s="658"/>
      <c r="R2146" s="658"/>
      <c r="S2146" s="658"/>
      <c r="T2146" s="658"/>
      <c r="U2146" s="658"/>
      <c r="V2146" s="658"/>
      <c r="W2146" s="658"/>
      <c r="X2146" s="658"/>
      <c r="Y2146" s="658"/>
      <c r="Z2146" s="659"/>
      <c r="AA2146" s="679">
        <v>0</v>
      </c>
      <c r="AB2146" s="677">
        <v>0</v>
      </c>
      <c r="AC2146" s="677">
        <v>0</v>
      </c>
      <c r="AD2146" s="658">
        <v>0</v>
      </c>
      <c r="AE2146" s="658">
        <v>0</v>
      </c>
      <c r="AF2146" s="658"/>
      <c r="AG2146" s="658"/>
      <c r="AH2146" s="658"/>
      <c r="AI2146" s="658"/>
      <c r="AJ2146" s="658"/>
      <c r="AK2146" s="658"/>
      <c r="AL2146" s="658"/>
      <c r="AM2146" s="658"/>
      <c r="AN2146" s="658">
        <v>0</v>
      </c>
      <c r="AO2146" s="658">
        <v>0</v>
      </c>
      <c r="AP2146" s="658">
        <v>0</v>
      </c>
      <c r="AQ2146" s="658">
        <v>0</v>
      </c>
      <c r="AR2146" s="658">
        <v>0</v>
      </c>
      <c r="AS2146" s="658">
        <v>0</v>
      </c>
      <c r="AT2146" s="658">
        <v>0</v>
      </c>
      <c r="AU2146" s="658">
        <v>0</v>
      </c>
      <c r="AV2146" s="676"/>
      <c r="AW2146" s="677"/>
      <c r="AX2146" s="677"/>
      <c r="AY2146" s="677"/>
      <c r="AZ2146" s="677"/>
      <c r="BA2146" s="677"/>
      <c r="BB2146" s="677"/>
      <c r="BC2146" s="677"/>
      <c r="BD2146" s="677"/>
      <c r="BE2146" s="678">
        <v>0</v>
      </c>
      <c r="BF2146" s="417"/>
      <c r="BG2146" s="408"/>
      <c r="BH2146" s="408"/>
      <c r="BI2146" s="408"/>
      <c r="BJ2146" s="408"/>
      <c r="BK2146" s="408"/>
    </row>
    <row r="2147" spans="1:63" s="390" customFormat="1" ht="12.75">
      <c r="A2147" s="411"/>
      <c r="B2147" s="360" t="s">
        <v>370</v>
      </c>
      <c r="C2147" s="676">
        <v>0</v>
      </c>
      <c r="D2147" s="677">
        <v>0</v>
      </c>
      <c r="E2147" s="677">
        <v>0</v>
      </c>
      <c r="F2147" s="677">
        <v>0</v>
      </c>
      <c r="G2147" s="677">
        <v>0</v>
      </c>
      <c r="H2147" s="677">
        <v>0</v>
      </c>
      <c r="I2147" s="677">
        <v>0</v>
      </c>
      <c r="J2147" s="677">
        <v>0</v>
      </c>
      <c r="K2147" s="677">
        <v>0</v>
      </c>
      <c r="L2147" s="677">
        <v>0</v>
      </c>
      <c r="M2147" s="677">
        <v>0</v>
      </c>
      <c r="N2147" s="678">
        <v>0</v>
      </c>
      <c r="O2147" s="657"/>
      <c r="P2147" s="658"/>
      <c r="Q2147" s="658"/>
      <c r="R2147" s="658"/>
      <c r="S2147" s="658"/>
      <c r="T2147" s="658"/>
      <c r="U2147" s="658"/>
      <c r="V2147" s="658"/>
      <c r="W2147" s="658"/>
      <c r="X2147" s="658"/>
      <c r="Y2147" s="658"/>
      <c r="Z2147" s="659"/>
      <c r="AA2147" s="679">
        <v>0</v>
      </c>
      <c r="AB2147" s="677">
        <v>0</v>
      </c>
      <c r="AC2147" s="677">
        <v>0</v>
      </c>
      <c r="AD2147" s="658">
        <v>0</v>
      </c>
      <c r="AE2147" s="658">
        <v>0</v>
      </c>
      <c r="AF2147" s="658"/>
      <c r="AG2147" s="658"/>
      <c r="AH2147" s="658"/>
      <c r="AI2147" s="658"/>
      <c r="AJ2147" s="658"/>
      <c r="AK2147" s="658"/>
      <c r="AL2147" s="658"/>
      <c r="AM2147" s="658"/>
      <c r="AN2147" s="658">
        <v>0</v>
      </c>
      <c r="AO2147" s="658">
        <v>0</v>
      </c>
      <c r="AP2147" s="658">
        <v>0</v>
      </c>
      <c r="AQ2147" s="658">
        <v>0</v>
      </c>
      <c r="AR2147" s="658">
        <v>0</v>
      </c>
      <c r="AS2147" s="658">
        <v>0</v>
      </c>
      <c r="AT2147" s="658">
        <v>0</v>
      </c>
      <c r="AU2147" s="658">
        <v>0</v>
      </c>
      <c r="AV2147" s="676"/>
      <c r="AW2147" s="677"/>
      <c r="AX2147" s="677"/>
      <c r="AY2147" s="677"/>
      <c r="AZ2147" s="677"/>
      <c r="BA2147" s="677"/>
      <c r="BB2147" s="677"/>
      <c r="BC2147" s="677"/>
      <c r="BD2147" s="677"/>
      <c r="BE2147" s="678">
        <v>0</v>
      </c>
      <c r="BF2147" s="417"/>
      <c r="BG2147" s="408"/>
      <c r="BH2147" s="408"/>
      <c r="BI2147" s="408"/>
      <c r="BJ2147" s="408"/>
      <c r="BK2147" s="408"/>
    </row>
    <row r="2148" spans="1:63" s="390" customFormat="1" ht="12.75">
      <c r="A2148" s="411"/>
      <c r="B2148" s="360" t="s">
        <v>371</v>
      </c>
      <c r="C2148" s="676">
        <v>0</v>
      </c>
      <c r="D2148" s="677">
        <v>0</v>
      </c>
      <c r="E2148" s="677">
        <v>0</v>
      </c>
      <c r="F2148" s="677">
        <v>0</v>
      </c>
      <c r="G2148" s="677">
        <v>0</v>
      </c>
      <c r="H2148" s="677">
        <v>0</v>
      </c>
      <c r="I2148" s="677">
        <v>0</v>
      </c>
      <c r="J2148" s="677">
        <v>0</v>
      </c>
      <c r="K2148" s="677">
        <v>0</v>
      </c>
      <c r="L2148" s="677">
        <v>0</v>
      </c>
      <c r="M2148" s="677">
        <v>0</v>
      </c>
      <c r="N2148" s="678">
        <v>0</v>
      </c>
      <c r="O2148" s="657"/>
      <c r="P2148" s="658"/>
      <c r="Q2148" s="658"/>
      <c r="R2148" s="658"/>
      <c r="S2148" s="658"/>
      <c r="T2148" s="658"/>
      <c r="U2148" s="658"/>
      <c r="V2148" s="658"/>
      <c r="W2148" s="658"/>
      <c r="X2148" s="658"/>
      <c r="Y2148" s="658"/>
      <c r="Z2148" s="659"/>
      <c r="AA2148" s="679">
        <v>0</v>
      </c>
      <c r="AB2148" s="677">
        <v>0</v>
      </c>
      <c r="AC2148" s="677">
        <v>0</v>
      </c>
      <c r="AD2148" s="658">
        <v>0</v>
      </c>
      <c r="AE2148" s="658">
        <v>0</v>
      </c>
      <c r="AF2148" s="658"/>
      <c r="AG2148" s="658"/>
      <c r="AH2148" s="658"/>
      <c r="AI2148" s="658"/>
      <c r="AJ2148" s="658"/>
      <c r="AK2148" s="658"/>
      <c r="AL2148" s="658"/>
      <c r="AM2148" s="658"/>
      <c r="AN2148" s="658">
        <v>0</v>
      </c>
      <c r="AO2148" s="658">
        <v>0</v>
      </c>
      <c r="AP2148" s="658">
        <v>0</v>
      </c>
      <c r="AQ2148" s="658">
        <v>0</v>
      </c>
      <c r="AR2148" s="658">
        <v>0</v>
      </c>
      <c r="AS2148" s="658">
        <v>0</v>
      </c>
      <c r="AT2148" s="658">
        <v>0</v>
      </c>
      <c r="AU2148" s="658">
        <v>0</v>
      </c>
      <c r="AV2148" s="676"/>
      <c r="AW2148" s="677"/>
      <c r="AX2148" s="677"/>
      <c r="AY2148" s="677"/>
      <c r="AZ2148" s="677"/>
      <c r="BA2148" s="677"/>
      <c r="BB2148" s="677"/>
      <c r="BC2148" s="677"/>
      <c r="BD2148" s="677"/>
      <c r="BE2148" s="678">
        <v>0</v>
      </c>
      <c r="BF2148" s="417"/>
      <c r="BG2148" s="408"/>
      <c r="BH2148" s="408"/>
      <c r="BI2148" s="408"/>
      <c r="BJ2148" s="408"/>
      <c r="BK2148" s="408"/>
    </row>
    <row r="2149" spans="1:63" s="390" customFormat="1" ht="12.75">
      <c r="A2149" s="411"/>
      <c r="B2149" s="360" t="s">
        <v>372</v>
      </c>
      <c r="C2149" s="676">
        <v>0</v>
      </c>
      <c r="D2149" s="677">
        <v>0</v>
      </c>
      <c r="E2149" s="677">
        <v>0</v>
      </c>
      <c r="F2149" s="677">
        <v>0</v>
      </c>
      <c r="G2149" s="677">
        <v>0</v>
      </c>
      <c r="H2149" s="677">
        <v>0</v>
      </c>
      <c r="I2149" s="677">
        <v>0</v>
      </c>
      <c r="J2149" s="677">
        <v>0</v>
      </c>
      <c r="K2149" s="677">
        <v>0</v>
      </c>
      <c r="L2149" s="677">
        <v>0</v>
      </c>
      <c r="M2149" s="677">
        <v>0</v>
      </c>
      <c r="N2149" s="678">
        <v>0</v>
      </c>
      <c r="O2149" s="657"/>
      <c r="P2149" s="658"/>
      <c r="Q2149" s="658"/>
      <c r="R2149" s="658"/>
      <c r="S2149" s="658"/>
      <c r="T2149" s="658"/>
      <c r="U2149" s="658"/>
      <c r="V2149" s="658"/>
      <c r="W2149" s="658"/>
      <c r="X2149" s="658"/>
      <c r="Y2149" s="658"/>
      <c r="Z2149" s="659"/>
      <c r="AA2149" s="679">
        <v>0</v>
      </c>
      <c r="AB2149" s="677">
        <v>0</v>
      </c>
      <c r="AC2149" s="677">
        <v>0</v>
      </c>
      <c r="AD2149" s="658">
        <v>0</v>
      </c>
      <c r="AE2149" s="658">
        <v>0</v>
      </c>
      <c r="AF2149" s="658"/>
      <c r="AG2149" s="658"/>
      <c r="AH2149" s="658"/>
      <c r="AI2149" s="658"/>
      <c r="AJ2149" s="658"/>
      <c r="AK2149" s="658"/>
      <c r="AL2149" s="658"/>
      <c r="AM2149" s="658"/>
      <c r="AN2149" s="658">
        <v>0</v>
      </c>
      <c r="AO2149" s="658">
        <v>0</v>
      </c>
      <c r="AP2149" s="658">
        <v>0</v>
      </c>
      <c r="AQ2149" s="658">
        <v>0</v>
      </c>
      <c r="AR2149" s="658">
        <v>0</v>
      </c>
      <c r="AS2149" s="658">
        <v>0</v>
      </c>
      <c r="AT2149" s="658">
        <v>0</v>
      </c>
      <c r="AU2149" s="658">
        <v>0</v>
      </c>
      <c r="AV2149" s="676"/>
      <c r="AW2149" s="677"/>
      <c r="AX2149" s="677"/>
      <c r="AY2149" s="677"/>
      <c r="AZ2149" s="677"/>
      <c r="BA2149" s="677"/>
      <c r="BB2149" s="677"/>
      <c r="BC2149" s="677"/>
      <c r="BD2149" s="677"/>
      <c r="BE2149" s="678">
        <v>0</v>
      </c>
      <c r="BF2149" s="417"/>
      <c r="BG2149" s="408"/>
      <c r="BH2149" s="408"/>
      <c r="BI2149" s="408"/>
      <c r="BJ2149" s="408"/>
      <c r="BK2149" s="408"/>
    </row>
    <row r="2150" spans="1:63" s="390" customFormat="1" ht="12.75">
      <c r="A2150" s="411"/>
      <c r="B2150" s="360" t="s">
        <v>373</v>
      </c>
      <c r="C2150" s="676">
        <v>0</v>
      </c>
      <c r="D2150" s="677">
        <v>0</v>
      </c>
      <c r="E2150" s="677">
        <v>0</v>
      </c>
      <c r="F2150" s="677">
        <v>0</v>
      </c>
      <c r="G2150" s="677">
        <v>0</v>
      </c>
      <c r="H2150" s="677">
        <v>0</v>
      </c>
      <c r="I2150" s="677">
        <v>0</v>
      </c>
      <c r="J2150" s="677">
        <v>0</v>
      </c>
      <c r="K2150" s="677">
        <v>0</v>
      </c>
      <c r="L2150" s="677">
        <v>0</v>
      </c>
      <c r="M2150" s="677">
        <v>0</v>
      </c>
      <c r="N2150" s="678">
        <v>0</v>
      </c>
      <c r="O2150" s="657">
        <v>0</v>
      </c>
      <c r="P2150" s="658">
        <v>0</v>
      </c>
      <c r="Q2150" s="658">
        <v>0</v>
      </c>
      <c r="R2150" s="658">
        <v>0</v>
      </c>
      <c r="S2150" s="658">
        <v>0</v>
      </c>
      <c r="T2150" s="658">
        <v>0</v>
      </c>
      <c r="U2150" s="658">
        <v>0</v>
      </c>
      <c r="V2150" s="658">
        <v>0</v>
      </c>
      <c r="W2150" s="658">
        <v>0</v>
      </c>
      <c r="X2150" s="658">
        <v>0</v>
      </c>
      <c r="Y2150" s="658">
        <v>0</v>
      </c>
      <c r="Z2150" s="659">
        <v>0</v>
      </c>
      <c r="AA2150" s="679">
        <v>0</v>
      </c>
      <c r="AB2150" s="677">
        <v>0</v>
      </c>
      <c r="AC2150" s="677">
        <v>0</v>
      </c>
      <c r="AD2150" s="658">
        <v>0</v>
      </c>
      <c r="AE2150" s="658">
        <v>0</v>
      </c>
      <c r="AF2150" s="658"/>
      <c r="AG2150" s="658"/>
      <c r="AH2150" s="658"/>
      <c r="AI2150" s="658"/>
      <c r="AJ2150" s="658"/>
      <c r="AK2150" s="658"/>
      <c r="AL2150" s="658"/>
      <c r="AM2150" s="658"/>
      <c r="AN2150" s="658">
        <v>0</v>
      </c>
      <c r="AO2150" s="658">
        <v>0</v>
      </c>
      <c r="AP2150" s="658">
        <v>0</v>
      </c>
      <c r="AQ2150" s="658">
        <v>0</v>
      </c>
      <c r="AR2150" s="658">
        <v>0</v>
      </c>
      <c r="AS2150" s="658">
        <v>0</v>
      </c>
      <c r="AT2150" s="658">
        <v>0</v>
      </c>
      <c r="AU2150" s="658">
        <v>0</v>
      </c>
      <c r="AV2150" s="676">
        <v>0</v>
      </c>
      <c r="AW2150" s="677">
        <v>0</v>
      </c>
      <c r="AX2150" s="677">
        <v>0</v>
      </c>
      <c r="AY2150" s="677">
        <v>0</v>
      </c>
      <c r="AZ2150" s="677">
        <v>0</v>
      </c>
      <c r="BA2150" s="677">
        <v>0</v>
      </c>
      <c r="BB2150" s="677">
        <v>0</v>
      </c>
      <c r="BC2150" s="677">
        <v>0</v>
      </c>
      <c r="BD2150" s="677">
        <v>0</v>
      </c>
      <c r="BE2150" s="678">
        <v>0</v>
      </c>
      <c r="BF2150" s="417"/>
      <c r="BG2150" s="408"/>
      <c r="BH2150" s="408"/>
      <c r="BI2150" s="408"/>
      <c r="BJ2150" s="408"/>
      <c r="BK2150" s="408"/>
    </row>
    <row r="2151" spans="1:63" s="390" customFormat="1" ht="12.75">
      <c r="A2151" s="411"/>
      <c r="B2151" s="360" t="s">
        <v>374</v>
      </c>
      <c r="C2151" s="676">
        <v>0</v>
      </c>
      <c r="D2151" s="677">
        <v>0</v>
      </c>
      <c r="E2151" s="677">
        <v>0</v>
      </c>
      <c r="F2151" s="677">
        <v>0</v>
      </c>
      <c r="G2151" s="677">
        <v>0</v>
      </c>
      <c r="H2151" s="677">
        <v>0</v>
      </c>
      <c r="I2151" s="677">
        <v>0</v>
      </c>
      <c r="J2151" s="677">
        <v>0</v>
      </c>
      <c r="K2151" s="677">
        <v>0</v>
      </c>
      <c r="L2151" s="677">
        <v>0</v>
      </c>
      <c r="M2151" s="677">
        <v>0</v>
      </c>
      <c r="N2151" s="678">
        <v>0</v>
      </c>
      <c r="O2151" s="657"/>
      <c r="P2151" s="658"/>
      <c r="Q2151" s="658"/>
      <c r="R2151" s="658"/>
      <c r="S2151" s="658"/>
      <c r="T2151" s="658"/>
      <c r="U2151" s="658"/>
      <c r="V2151" s="658"/>
      <c r="W2151" s="658"/>
      <c r="X2151" s="658"/>
      <c r="Y2151" s="658"/>
      <c r="Z2151" s="659"/>
      <c r="AA2151" s="679">
        <v>0</v>
      </c>
      <c r="AB2151" s="677">
        <v>0</v>
      </c>
      <c r="AC2151" s="677">
        <v>0</v>
      </c>
      <c r="AD2151" s="658">
        <v>0</v>
      </c>
      <c r="AE2151" s="658">
        <v>0</v>
      </c>
      <c r="AF2151" s="658"/>
      <c r="AG2151" s="658"/>
      <c r="AH2151" s="658"/>
      <c r="AI2151" s="658"/>
      <c r="AJ2151" s="658"/>
      <c r="AK2151" s="658"/>
      <c r="AL2151" s="658"/>
      <c r="AM2151" s="658"/>
      <c r="AN2151" s="658">
        <v>0</v>
      </c>
      <c r="AO2151" s="658">
        <v>0</v>
      </c>
      <c r="AP2151" s="658">
        <v>0</v>
      </c>
      <c r="AQ2151" s="658">
        <v>0</v>
      </c>
      <c r="AR2151" s="658">
        <v>0</v>
      </c>
      <c r="AS2151" s="658">
        <v>0</v>
      </c>
      <c r="AT2151" s="658">
        <v>0</v>
      </c>
      <c r="AU2151" s="658">
        <v>0</v>
      </c>
      <c r="AV2151" s="676"/>
      <c r="AW2151" s="677"/>
      <c r="AX2151" s="677"/>
      <c r="AY2151" s="677"/>
      <c r="AZ2151" s="677"/>
      <c r="BA2151" s="677"/>
      <c r="BB2151" s="677"/>
      <c r="BC2151" s="677"/>
      <c r="BD2151" s="677"/>
      <c r="BE2151" s="678">
        <v>0</v>
      </c>
      <c r="BF2151" s="417"/>
      <c r="BG2151" s="408"/>
      <c r="BH2151" s="408"/>
      <c r="BI2151" s="408"/>
      <c r="BJ2151" s="408"/>
      <c r="BK2151" s="408"/>
    </row>
    <row r="2152" spans="1:63" s="390" customFormat="1" ht="12.75">
      <c r="A2152" s="411"/>
      <c r="B2152" s="360" t="s">
        <v>375</v>
      </c>
      <c r="C2152" s="676">
        <v>0</v>
      </c>
      <c r="D2152" s="677">
        <v>0</v>
      </c>
      <c r="E2152" s="677">
        <v>0</v>
      </c>
      <c r="F2152" s="677">
        <v>0</v>
      </c>
      <c r="G2152" s="677">
        <v>0</v>
      </c>
      <c r="H2152" s="677">
        <v>0</v>
      </c>
      <c r="I2152" s="677">
        <v>0</v>
      </c>
      <c r="J2152" s="677">
        <v>0</v>
      </c>
      <c r="K2152" s="677">
        <v>0</v>
      </c>
      <c r="L2152" s="677">
        <v>0</v>
      </c>
      <c r="M2152" s="677">
        <v>0</v>
      </c>
      <c r="N2152" s="678">
        <v>0</v>
      </c>
      <c r="O2152" s="657"/>
      <c r="P2152" s="658"/>
      <c r="Q2152" s="658"/>
      <c r="R2152" s="658"/>
      <c r="S2152" s="658"/>
      <c r="T2152" s="658"/>
      <c r="U2152" s="658"/>
      <c r="V2152" s="658"/>
      <c r="W2152" s="658"/>
      <c r="X2152" s="658"/>
      <c r="Y2152" s="658"/>
      <c r="Z2152" s="659"/>
      <c r="AA2152" s="679">
        <v>0</v>
      </c>
      <c r="AB2152" s="677">
        <v>0</v>
      </c>
      <c r="AC2152" s="677">
        <v>0</v>
      </c>
      <c r="AD2152" s="658">
        <v>0</v>
      </c>
      <c r="AE2152" s="658">
        <v>0</v>
      </c>
      <c r="AF2152" s="658"/>
      <c r="AG2152" s="658"/>
      <c r="AH2152" s="658"/>
      <c r="AI2152" s="658"/>
      <c r="AJ2152" s="658"/>
      <c r="AK2152" s="658"/>
      <c r="AL2152" s="658"/>
      <c r="AM2152" s="658"/>
      <c r="AN2152" s="658">
        <v>0</v>
      </c>
      <c r="AO2152" s="658">
        <v>0</v>
      </c>
      <c r="AP2152" s="658">
        <v>0</v>
      </c>
      <c r="AQ2152" s="658">
        <v>0</v>
      </c>
      <c r="AR2152" s="658">
        <v>0</v>
      </c>
      <c r="AS2152" s="658">
        <v>0</v>
      </c>
      <c r="AT2152" s="658">
        <v>0</v>
      </c>
      <c r="AU2152" s="658">
        <v>0</v>
      </c>
      <c r="AV2152" s="676"/>
      <c r="AW2152" s="677"/>
      <c r="AX2152" s="677"/>
      <c r="AY2152" s="677"/>
      <c r="AZ2152" s="677"/>
      <c r="BA2152" s="677"/>
      <c r="BB2152" s="677"/>
      <c r="BC2152" s="677"/>
      <c r="BD2152" s="677"/>
      <c r="BE2152" s="678">
        <v>0</v>
      </c>
      <c r="BF2152" s="417"/>
      <c r="BG2152" s="408"/>
      <c r="BH2152" s="408"/>
      <c r="BI2152" s="408"/>
      <c r="BJ2152" s="408"/>
      <c r="BK2152" s="408"/>
    </row>
    <row r="2153" spans="1:63" s="390" customFormat="1" ht="12.75">
      <c r="A2153" s="411"/>
      <c r="B2153" s="360" t="s">
        <v>376</v>
      </c>
      <c r="C2153" s="676">
        <v>0</v>
      </c>
      <c r="D2153" s="677">
        <v>0</v>
      </c>
      <c r="E2153" s="677">
        <v>0</v>
      </c>
      <c r="F2153" s="677">
        <v>0</v>
      </c>
      <c r="G2153" s="677">
        <v>0</v>
      </c>
      <c r="H2153" s="677">
        <v>0</v>
      </c>
      <c r="I2153" s="677">
        <v>0</v>
      </c>
      <c r="J2153" s="677">
        <v>0</v>
      </c>
      <c r="K2153" s="677">
        <v>0</v>
      </c>
      <c r="L2153" s="677">
        <v>0</v>
      </c>
      <c r="M2153" s="677">
        <v>0</v>
      </c>
      <c r="N2153" s="678">
        <v>0</v>
      </c>
      <c r="O2153" s="657"/>
      <c r="P2153" s="658"/>
      <c r="Q2153" s="658"/>
      <c r="R2153" s="658"/>
      <c r="S2153" s="658"/>
      <c r="T2153" s="658"/>
      <c r="U2153" s="658"/>
      <c r="V2153" s="658"/>
      <c r="W2153" s="658"/>
      <c r="X2153" s="658"/>
      <c r="Y2153" s="658"/>
      <c r="Z2153" s="659"/>
      <c r="AA2153" s="679">
        <v>0</v>
      </c>
      <c r="AB2153" s="677">
        <v>0</v>
      </c>
      <c r="AC2153" s="677">
        <v>0</v>
      </c>
      <c r="AD2153" s="658">
        <v>0</v>
      </c>
      <c r="AE2153" s="658">
        <v>0</v>
      </c>
      <c r="AF2153" s="658"/>
      <c r="AG2153" s="658"/>
      <c r="AH2153" s="658"/>
      <c r="AI2153" s="658"/>
      <c r="AJ2153" s="658"/>
      <c r="AK2153" s="658"/>
      <c r="AL2153" s="658"/>
      <c r="AM2153" s="658"/>
      <c r="AN2153" s="658">
        <v>0</v>
      </c>
      <c r="AO2153" s="658">
        <v>0</v>
      </c>
      <c r="AP2153" s="658">
        <v>0</v>
      </c>
      <c r="AQ2153" s="658">
        <v>0</v>
      </c>
      <c r="AR2153" s="658">
        <v>0</v>
      </c>
      <c r="AS2153" s="658">
        <v>0</v>
      </c>
      <c r="AT2153" s="658">
        <v>0</v>
      </c>
      <c r="AU2153" s="658">
        <v>0</v>
      </c>
      <c r="AV2153" s="676"/>
      <c r="AW2153" s="677"/>
      <c r="AX2153" s="677"/>
      <c r="AY2153" s="677"/>
      <c r="AZ2153" s="677"/>
      <c r="BA2153" s="677"/>
      <c r="BB2153" s="677"/>
      <c r="BC2153" s="677"/>
      <c r="BD2153" s="677"/>
      <c r="BE2153" s="678">
        <v>0</v>
      </c>
      <c r="BF2153" s="417"/>
      <c r="BG2153" s="408"/>
      <c r="BH2153" s="408"/>
      <c r="BI2153" s="408"/>
      <c r="BJ2153" s="408"/>
      <c r="BK2153" s="408"/>
    </row>
    <row r="2154" spans="1:63" s="390" customFormat="1" ht="12.75">
      <c r="A2154" s="411"/>
      <c r="B2154" s="360" t="s">
        <v>377</v>
      </c>
      <c r="C2154" s="676">
        <v>0</v>
      </c>
      <c r="D2154" s="677">
        <v>0</v>
      </c>
      <c r="E2154" s="677">
        <v>0</v>
      </c>
      <c r="F2154" s="677">
        <v>0</v>
      </c>
      <c r="G2154" s="677">
        <v>0</v>
      </c>
      <c r="H2154" s="677">
        <v>0</v>
      </c>
      <c r="I2154" s="677">
        <v>0</v>
      </c>
      <c r="J2154" s="677">
        <v>0</v>
      </c>
      <c r="K2154" s="677">
        <v>0</v>
      </c>
      <c r="L2154" s="677">
        <v>0</v>
      </c>
      <c r="M2154" s="677">
        <v>0</v>
      </c>
      <c r="N2154" s="678">
        <v>0</v>
      </c>
      <c r="O2154" s="657"/>
      <c r="P2154" s="658"/>
      <c r="Q2154" s="658"/>
      <c r="R2154" s="658"/>
      <c r="S2154" s="658"/>
      <c r="T2154" s="658"/>
      <c r="U2154" s="658"/>
      <c r="V2154" s="658"/>
      <c r="W2154" s="658"/>
      <c r="X2154" s="658"/>
      <c r="Y2154" s="658"/>
      <c r="Z2154" s="659"/>
      <c r="AA2154" s="679">
        <v>0</v>
      </c>
      <c r="AB2154" s="677">
        <v>0</v>
      </c>
      <c r="AC2154" s="677">
        <v>0</v>
      </c>
      <c r="AD2154" s="658">
        <v>0</v>
      </c>
      <c r="AE2154" s="658">
        <v>0</v>
      </c>
      <c r="AF2154" s="658"/>
      <c r="AG2154" s="658"/>
      <c r="AH2154" s="658"/>
      <c r="AI2154" s="658"/>
      <c r="AJ2154" s="658"/>
      <c r="AK2154" s="658"/>
      <c r="AL2154" s="658"/>
      <c r="AM2154" s="658"/>
      <c r="AN2154" s="658">
        <v>0</v>
      </c>
      <c r="AO2154" s="658">
        <v>0</v>
      </c>
      <c r="AP2154" s="658">
        <v>0</v>
      </c>
      <c r="AQ2154" s="658">
        <v>0</v>
      </c>
      <c r="AR2154" s="658">
        <v>0</v>
      </c>
      <c r="AS2154" s="658">
        <v>0</v>
      </c>
      <c r="AT2154" s="658">
        <v>0</v>
      </c>
      <c r="AU2154" s="658">
        <v>0</v>
      </c>
      <c r="AV2154" s="676"/>
      <c r="AW2154" s="677"/>
      <c r="AX2154" s="677"/>
      <c r="AY2154" s="677"/>
      <c r="AZ2154" s="677"/>
      <c r="BA2154" s="677"/>
      <c r="BB2154" s="677"/>
      <c r="BC2154" s="677"/>
      <c r="BD2154" s="677"/>
      <c r="BE2154" s="678">
        <v>0</v>
      </c>
      <c r="BF2154" s="417"/>
      <c r="BG2154" s="408"/>
      <c r="BH2154" s="408"/>
      <c r="BI2154" s="408"/>
      <c r="BJ2154" s="408"/>
      <c r="BK2154" s="408"/>
    </row>
    <row r="2155" spans="1:63" s="390" customFormat="1" ht="12.75">
      <c r="A2155" s="411"/>
      <c r="B2155" s="360" t="s">
        <v>67</v>
      </c>
      <c r="C2155" s="676">
        <v>0</v>
      </c>
      <c r="D2155" s="677">
        <v>0</v>
      </c>
      <c r="E2155" s="677">
        <v>0</v>
      </c>
      <c r="F2155" s="677">
        <v>0</v>
      </c>
      <c r="G2155" s="677">
        <v>0</v>
      </c>
      <c r="H2155" s="677">
        <v>0</v>
      </c>
      <c r="I2155" s="677">
        <v>0</v>
      </c>
      <c r="J2155" s="677">
        <v>0</v>
      </c>
      <c r="K2155" s="677">
        <v>0</v>
      </c>
      <c r="L2155" s="677">
        <v>0</v>
      </c>
      <c r="M2155" s="677">
        <v>0</v>
      </c>
      <c r="N2155" s="678">
        <v>0</v>
      </c>
      <c r="O2155" s="657"/>
      <c r="P2155" s="658"/>
      <c r="Q2155" s="658"/>
      <c r="R2155" s="658"/>
      <c r="S2155" s="658"/>
      <c r="T2155" s="658"/>
      <c r="U2155" s="658"/>
      <c r="V2155" s="658"/>
      <c r="W2155" s="658"/>
      <c r="X2155" s="658"/>
      <c r="Y2155" s="658"/>
      <c r="Z2155" s="659"/>
      <c r="AA2155" s="679">
        <v>18.33130886</v>
      </c>
      <c r="AB2155" s="677">
        <v>0</v>
      </c>
      <c r="AC2155" s="677">
        <v>0</v>
      </c>
      <c r="AD2155" s="658">
        <v>0</v>
      </c>
      <c r="AE2155" s="658">
        <v>0</v>
      </c>
      <c r="AF2155" s="658"/>
      <c r="AG2155" s="658"/>
      <c r="AH2155" s="658"/>
      <c r="AI2155" s="658"/>
      <c r="AJ2155" s="658"/>
      <c r="AK2155" s="658"/>
      <c r="AL2155" s="658"/>
      <c r="AM2155" s="658"/>
      <c r="AN2155" s="658">
        <v>0</v>
      </c>
      <c r="AO2155" s="658">
        <v>0</v>
      </c>
      <c r="AP2155" s="658">
        <v>0</v>
      </c>
      <c r="AQ2155" s="658">
        <v>0</v>
      </c>
      <c r="AR2155" s="658">
        <v>0</v>
      </c>
      <c r="AS2155" s="658">
        <v>0</v>
      </c>
      <c r="AT2155" s="658">
        <v>0</v>
      </c>
      <c r="AU2155" s="658">
        <v>0</v>
      </c>
      <c r="AV2155" s="676"/>
      <c r="AW2155" s="677"/>
      <c r="AX2155" s="677"/>
      <c r="AY2155" s="677"/>
      <c r="AZ2155" s="677"/>
      <c r="BA2155" s="677"/>
      <c r="BB2155" s="677">
        <v>18.33130886</v>
      </c>
      <c r="BC2155" s="677"/>
      <c r="BD2155" s="677"/>
      <c r="BE2155" s="678">
        <v>18.33130886</v>
      </c>
      <c r="BF2155" s="417"/>
      <c r="BG2155" s="408"/>
      <c r="BH2155" s="408"/>
      <c r="BI2155" s="408"/>
      <c r="BJ2155" s="408"/>
      <c r="BK2155" s="408"/>
    </row>
    <row r="2156" spans="1:63" s="416" customFormat="1" ht="38.25">
      <c r="A2156" s="411">
        <v>89</v>
      </c>
      <c r="B2156" s="413" t="s">
        <v>174</v>
      </c>
      <c r="C2156" s="657">
        <v>0</v>
      </c>
      <c r="D2156" s="658">
        <v>0</v>
      </c>
      <c r="E2156" s="658">
        <v>0</v>
      </c>
      <c r="F2156" s="658">
        <v>0</v>
      </c>
      <c r="G2156" s="658">
        <v>0</v>
      </c>
      <c r="H2156" s="658">
        <v>0</v>
      </c>
      <c r="I2156" s="658">
        <v>0</v>
      </c>
      <c r="J2156" s="658">
        <v>0</v>
      </c>
      <c r="K2156" s="658">
        <v>0</v>
      </c>
      <c r="L2156" s="658">
        <v>0</v>
      </c>
      <c r="M2156" s="658">
        <v>0</v>
      </c>
      <c r="N2156" s="659">
        <v>0</v>
      </c>
      <c r="O2156" s="689">
        <v>0</v>
      </c>
      <c r="P2156" s="690">
        <v>0</v>
      </c>
      <c r="Q2156" s="690">
        <v>0</v>
      </c>
      <c r="R2156" s="690">
        <v>0</v>
      </c>
      <c r="S2156" s="690">
        <v>0</v>
      </c>
      <c r="T2156" s="690">
        <v>0</v>
      </c>
      <c r="U2156" s="690">
        <v>0</v>
      </c>
      <c r="V2156" s="690">
        <v>0</v>
      </c>
      <c r="W2156" s="690">
        <v>0</v>
      </c>
      <c r="X2156" s="690">
        <v>0</v>
      </c>
      <c r="Y2156" s="690">
        <v>0</v>
      </c>
      <c r="Z2156" s="691">
        <v>0</v>
      </c>
      <c r="AA2156" s="674">
        <v>18.652826439999998</v>
      </c>
      <c r="AB2156" s="677">
        <v>0</v>
      </c>
      <c r="AC2156" s="677">
        <v>0</v>
      </c>
      <c r="AD2156" s="690">
        <v>0</v>
      </c>
      <c r="AE2156" s="690">
        <v>0</v>
      </c>
      <c r="AF2156" s="690"/>
      <c r="AG2156" s="690"/>
      <c r="AH2156" s="690"/>
      <c r="AI2156" s="690"/>
      <c r="AJ2156" s="690"/>
      <c r="AK2156" s="690"/>
      <c r="AL2156" s="690"/>
      <c r="AM2156" s="690"/>
      <c r="AN2156" s="690">
        <v>0</v>
      </c>
      <c r="AO2156" s="690">
        <v>0</v>
      </c>
      <c r="AP2156" s="690">
        <v>0</v>
      </c>
      <c r="AQ2156" s="690">
        <v>0</v>
      </c>
      <c r="AR2156" s="690">
        <v>0</v>
      </c>
      <c r="AS2156" s="690">
        <v>0</v>
      </c>
      <c r="AT2156" s="690">
        <v>0</v>
      </c>
      <c r="AU2156" s="690">
        <v>0</v>
      </c>
      <c r="AV2156" s="657">
        <v>0</v>
      </c>
      <c r="AW2156" s="658">
        <v>18.652826439999998</v>
      </c>
      <c r="AX2156" s="658">
        <v>0</v>
      </c>
      <c r="AY2156" s="658">
        <v>18.652826439999998</v>
      </c>
      <c r="AZ2156" s="658">
        <v>0</v>
      </c>
      <c r="BA2156" s="658">
        <v>0</v>
      </c>
      <c r="BB2156" s="658">
        <v>0</v>
      </c>
      <c r="BC2156" s="658">
        <v>0</v>
      </c>
      <c r="BD2156" s="658">
        <v>0</v>
      </c>
      <c r="BE2156" s="673">
        <v>18.652826439999998</v>
      </c>
      <c r="BF2156" s="417"/>
    </row>
    <row r="2157" spans="1:63" s="390" customFormat="1" ht="12.75">
      <c r="A2157" s="411"/>
      <c r="B2157" s="360" t="s">
        <v>361</v>
      </c>
      <c r="C2157" s="676">
        <v>0</v>
      </c>
      <c r="D2157" s="677">
        <v>0</v>
      </c>
      <c r="E2157" s="677">
        <v>0</v>
      </c>
      <c r="F2157" s="677">
        <v>0</v>
      </c>
      <c r="G2157" s="677">
        <v>0</v>
      </c>
      <c r="H2157" s="677">
        <v>0</v>
      </c>
      <c r="I2157" s="677">
        <v>0</v>
      </c>
      <c r="J2157" s="677">
        <v>0</v>
      </c>
      <c r="K2157" s="677">
        <v>0</v>
      </c>
      <c r="L2157" s="677">
        <v>0</v>
      </c>
      <c r="M2157" s="677">
        <v>0</v>
      </c>
      <c r="N2157" s="678">
        <v>0</v>
      </c>
      <c r="O2157" s="657">
        <v>0</v>
      </c>
      <c r="P2157" s="658">
        <v>0</v>
      </c>
      <c r="Q2157" s="658">
        <v>0</v>
      </c>
      <c r="R2157" s="658">
        <v>0</v>
      </c>
      <c r="S2157" s="658">
        <v>0</v>
      </c>
      <c r="T2157" s="658">
        <v>0</v>
      </c>
      <c r="U2157" s="658">
        <v>0</v>
      </c>
      <c r="V2157" s="658">
        <v>0</v>
      </c>
      <c r="W2157" s="658">
        <v>0</v>
      </c>
      <c r="X2157" s="658">
        <v>0</v>
      </c>
      <c r="Y2157" s="658">
        <v>0</v>
      </c>
      <c r="Z2157" s="659">
        <v>0</v>
      </c>
      <c r="AA2157" s="679">
        <v>18.652826439999998</v>
      </c>
      <c r="AB2157" s="677">
        <v>0</v>
      </c>
      <c r="AC2157" s="677">
        <v>0</v>
      </c>
      <c r="AD2157" s="658">
        <v>0</v>
      </c>
      <c r="AE2157" s="658">
        <v>0</v>
      </c>
      <c r="AF2157" s="658"/>
      <c r="AG2157" s="658"/>
      <c r="AH2157" s="658"/>
      <c r="AI2157" s="658"/>
      <c r="AJ2157" s="658"/>
      <c r="AK2157" s="658"/>
      <c r="AL2157" s="658"/>
      <c r="AM2157" s="658"/>
      <c r="AN2157" s="658">
        <v>0</v>
      </c>
      <c r="AO2157" s="658">
        <v>0</v>
      </c>
      <c r="AP2157" s="658">
        <v>0</v>
      </c>
      <c r="AQ2157" s="658">
        <v>0</v>
      </c>
      <c r="AR2157" s="658">
        <v>0</v>
      </c>
      <c r="AS2157" s="658">
        <v>0</v>
      </c>
      <c r="AT2157" s="658">
        <v>0</v>
      </c>
      <c r="AU2157" s="658">
        <v>0</v>
      </c>
      <c r="AV2157" s="676">
        <v>0</v>
      </c>
      <c r="AW2157" s="677">
        <v>18.652826439999998</v>
      </c>
      <c r="AX2157" s="677">
        <v>0</v>
      </c>
      <c r="AY2157" s="677">
        <v>18.652826439999998</v>
      </c>
      <c r="AZ2157" s="677">
        <v>0</v>
      </c>
      <c r="BA2157" s="677">
        <v>0</v>
      </c>
      <c r="BB2157" s="677">
        <v>0</v>
      </c>
      <c r="BC2157" s="677">
        <v>0</v>
      </c>
      <c r="BD2157" s="677">
        <v>0</v>
      </c>
      <c r="BE2157" s="678">
        <v>18.652826439999998</v>
      </c>
      <c r="BF2157" s="417"/>
      <c r="BG2157" s="408"/>
      <c r="BH2157" s="408"/>
      <c r="BI2157" s="408"/>
      <c r="BJ2157" s="408"/>
      <c r="BK2157" s="408"/>
    </row>
    <row r="2158" spans="1:63" s="390" customFormat="1" ht="12.75">
      <c r="A2158" s="411"/>
      <c r="B2158" s="360" t="s">
        <v>362</v>
      </c>
      <c r="C2158" s="676">
        <v>0</v>
      </c>
      <c r="D2158" s="677">
        <v>0</v>
      </c>
      <c r="E2158" s="677">
        <v>0</v>
      </c>
      <c r="F2158" s="677">
        <v>0</v>
      </c>
      <c r="G2158" s="677">
        <v>0</v>
      </c>
      <c r="H2158" s="677">
        <v>0</v>
      </c>
      <c r="I2158" s="677">
        <v>0</v>
      </c>
      <c r="J2158" s="677">
        <v>0</v>
      </c>
      <c r="K2158" s="677">
        <v>0</v>
      </c>
      <c r="L2158" s="677">
        <v>0</v>
      </c>
      <c r="M2158" s="677">
        <v>0</v>
      </c>
      <c r="N2158" s="678">
        <v>0</v>
      </c>
      <c r="O2158" s="657">
        <v>0</v>
      </c>
      <c r="P2158" s="658">
        <v>0</v>
      </c>
      <c r="Q2158" s="658">
        <v>0</v>
      </c>
      <c r="R2158" s="658">
        <v>0</v>
      </c>
      <c r="S2158" s="658">
        <v>0</v>
      </c>
      <c r="T2158" s="658">
        <v>0</v>
      </c>
      <c r="U2158" s="658">
        <v>0</v>
      </c>
      <c r="V2158" s="658">
        <v>0</v>
      </c>
      <c r="W2158" s="658">
        <v>0</v>
      </c>
      <c r="X2158" s="658">
        <v>0</v>
      </c>
      <c r="Y2158" s="658">
        <v>0</v>
      </c>
      <c r="Z2158" s="659">
        <v>0</v>
      </c>
      <c r="AA2158" s="679">
        <v>0</v>
      </c>
      <c r="AB2158" s="677">
        <v>0</v>
      </c>
      <c r="AC2158" s="677">
        <v>0</v>
      </c>
      <c r="AD2158" s="658">
        <v>0</v>
      </c>
      <c r="AE2158" s="658">
        <v>0</v>
      </c>
      <c r="AF2158" s="658"/>
      <c r="AG2158" s="658"/>
      <c r="AH2158" s="658"/>
      <c r="AI2158" s="658"/>
      <c r="AJ2158" s="658"/>
      <c r="AK2158" s="658"/>
      <c r="AL2158" s="658"/>
      <c r="AM2158" s="658"/>
      <c r="AN2158" s="658">
        <v>0</v>
      </c>
      <c r="AO2158" s="658">
        <v>0</v>
      </c>
      <c r="AP2158" s="658">
        <v>0</v>
      </c>
      <c r="AQ2158" s="658">
        <v>0</v>
      </c>
      <c r="AR2158" s="658">
        <v>0</v>
      </c>
      <c r="AS2158" s="658">
        <v>0</v>
      </c>
      <c r="AT2158" s="658">
        <v>0</v>
      </c>
      <c r="AU2158" s="658">
        <v>0</v>
      </c>
      <c r="AV2158" s="676">
        <v>0</v>
      </c>
      <c r="AW2158" s="677">
        <v>0</v>
      </c>
      <c r="AX2158" s="677">
        <v>0</v>
      </c>
      <c r="AY2158" s="677">
        <v>0</v>
      </c>
      <c r="AZ2158" s="677">
        <v>0</v>
      </c>
      <c r="BA2158" s="677">
        <v>0</v>
      </c>
      <c r="BB2158" s="677">
        <v>0</v>
      </c>
      <c r="BC2158" s="677">
        <v>0</v>
      </c>
      <c r="BD2158" s="677">
        <v>0</v>
      </c>
      <c r="BE2158" s="678">
        <v>0</v>
      </c>
      <c r="BF2158" s="417"/>
      <c r="BG2158" s="408"/>
      <c r="BH2158" s="408"/>
      <c r="BI2158" s="408"/>
      <c r="BJ2158" s="408"/>
      <c r="BK2158" s="408"/>
    </row>
    <row r="2159" spans="1:63" s="390" customFormat="1" ht="12.75">
      <c r="A2159" s="411"/>
      <c r="B2159" s="360" t="s">
        <v>363</v>
      </c>
      <c r="C2159" s="676">
        <v>0</v>
      </c>
      <c r="D2159" s="677">
        <v>0</v>
      </c>
      <c r="E2159" s="677">
        <v>0</v>
      </c>
      <c r="F2159" s="677">
        <v>0</v>
      </c>
      <c r="G2159" s="677">
        <v>0</v>
      </c>
      <c r="H2159" s="677">
        <v>0</v>
      </c>
      <c r="I2159" s="677">
        <v>0</v>
      </c>
      <c r="J2159" s="677">
        <v>0</v>
      </c>
      <c r="K2159" s="677">
        <v>0</v>
      </c>
      <c r="L2159" s="677">
        <v>0</v>
      </c>
      <c r="M2159" s="677">
        <v>0</v>
      </c>
      <c r="N2159" s="678">
        <v>0</v>
      </c>
      <c r="O2159" s="657">
        <v>0</v>
      </c>
      <c r="P2159" s="658">
        <v>0</v>
      </c>
      <c r="Q2159" s="658">
        <v>0</v>
      </c>
      <c r="R2159" s="658">
        <v>0</v>
      </c>
      <c r="S2159" s="658">
        <v>0</v>
      </c>
      <c r="T2159" s="658">
        <v>0</v>
      </c>
      <c r="U2159" s="658">
        <v>0</v>
      </c>
      <c r="V2159" s="658">
        <v>0</v>
      </c>
      <c r="W2159" s="658">
        <v>0</v>
      </c>
      <c r="X2159" s="658">
        <v>0</v>
      </c>
      <c r="Y2159" s="658">
        <v>0</v>
      </c>
      <c r="Z2159" s="659">
        <v>0</v>
      </c>
      <c r="AA2159" s="679">
        <v>0</v>
      </c>
      <c r="AB2159" s="677">
        <v>0</v>
      </c>
      <c r="AC2159" s="677">
        <v>0</v>
      </c>
      <c r="AD2159" s="658">
        <v>0</v>
      </c>
      <c r="AE2159" s="658">
        <v>0</v>
      </c>
      <c r="AF2159" s="658"/>
      <c r="AG2159" s="658"/>
      <c r="AH2159" s="658"/>
      <c r="AI2159" s="658"/>
      <c r="AJ2159" s="658"/>
      <c r="AK2159" s="658"/>
      <c r="AL2159" s="658"/>
      <c r="AM2159" s="658"/>
      <c r="AN2159" s="658">
        <v>0</v>
      </c>
      <c r="AO2159" s="658">
        <v>0</v>
      </c>
      <c r="AP2159" s="658">
        <v>0</v>
      </c>
      <c r="AQ2159" s="658">
        <v>0</v>
      </c>
      <c r="AR2159" s="658">
        <v>0</v>
      </c>
      <c r="AS2159" s="658">
        <v>0</v>
      </c>
      <c r="AT2159" s="658">
        <v>0</v>
      </c>
      <c r="AU2159" s="658">
        <v>0</v>
      </c>
      <c r="AV2159" s="676">
        <v>0</v>
      </c>
      <c r="AW2159" s="677">
        <v>0</v>
      </c>
      <c r="AX2159" s="677">
        <v>0</v>
      </c>
      <c r="AY2159" s="677">
        <v>0</v>
      </c>
      <c r="AZ2159" s="677">
        <v>0</v>
      </c>
      <c r="BA2159" s="677">
        <v>0</v>
      </c>
      <c r="BB2159" s="677">
        <v>0</v>
      </c>
      <c r="BC2159" s="677">
        <v>0</v>
      </c>
      <c r="BD2159" s="677">
        <v>0</v>
      </c>
      <c r="BE2159" s="678">
        <v>0</v>
      </c>
      <c r="BF2159" s="417"/>
      <c r="BG2159" s="408"/>
      <c r="BH2159" s="408"/>
      <c r="BI2159" s="408"/>
      <c r="BJ2159" s="408"/>
      <c r="BK2159" s="408"/>
    </row>
    <row r="2160" spans="1:63" s="390" customFormat="1" ht="12.75">
      <c r="A2160" s="411"/>
      <c r="B2160" s="360" t="s">
        <v>364</v>
      </c>
      <c r="C2160" s="676">
        <v>0</v>
      </c>
      <c r="D2160" s="677">
        <v>0</v>
      </c>
      <c r="E2160" s="677">
        <v>0</v>
      </c>
      <c r="F2160" s="677">
        <v>0</v>
      </c>
      <c r="G2160" s="677">
        <v>0</v>
      </c>
      <c r="H2160" s="677">
        <v>0</v>
      </c>
      <c r="I2160" s="677">
        <v>0</v>
      </c>
      <c r="J2160" s="677">
        <v>0</v>
      </c>
      <c r="K2160" s="677">
        <v>0</v>
      </c>
      <c r="L2160" s="677">
        <v>0</v>
      </c>
      <c r="M2160" s="677">
        <v>0</v>
      </c>
      <c r="N2160" s="678">
        <v>0</v>
      </c>
      <c r="O2160" s="657"/>
      <c r="P2160" s="658"/>
      <c r="Q2160" s="658"/>
      <c r="R2160" s="658"/>
      <c r="S2160" s="658"/>
      <c r="T2160" s="658"/>
      <c r="U2160" s="658"/>
      <c r="V2160" s="658"/>
      <c r="W2160" s="658"/>
      <c r="X2160" s="658"/>
      <c r="Y2160" s="658"/>
      <c r="Z2160" s="659"/>
      <c r="AA2160" s="679">
        <v>0</v>
      </c>
      <c r="AB2160" s="677">
        <v>0</v>
      </c>
      <c r="AC2160" s="677">
        <v>0</v>
      </c>
      <c r="AD2160" s="658">
        <v>0</v>
      </c>
      <c r="AE2160" s="658">
        <v>0</v>
      </c>
      <c r="AF2160" s="658"/>
      <c r="AG2160" s="658"/>
      <c r="AH2160" s="658"/>
      <c r="AI2160" s="658"/>
      <c r="AJ2160" s="658"/>
      <c r="AK2160" s="658"/>
      <c r="AL2160" s="658"/>
      <c r="AM2160" s="658"/>
      <c r="AN2160" s="658">
        <v>0</v>
      </c>
      <c r="AO2160" s="658">
        <v>0</v>
      </c>
      <c r="AP2160" s="658">
        <v>0</v>
      </c>
      <c r="AQ2160" s="658">
        <v>0</v>
      </c>
      <c r="AR2160" s="658">
        <v>0</v>
      </c>
      <c r="AS2160" s="658">
        <v>0</v>
      </c>
      <c r="AT2160" s="658">
        <v>0</v>
      </c>
      <c r="AU2160" s="658">
        <v>0</v>
      </c>
      <c r="AV2160" s="676"/>
      <c r="AW2160" s="677">
        <v>0</v>
      </c>
      <c r="AX2160" s="677"/>
      <c r="AY2160" s="677"/>
      <c r="AZ2160" s="677"/>
      <c r="BA2160" s="677"/>
      <c r="BB2160" s="677"/>
      <c r="BC2160" s="677"/>
      <c r="BD2160" s="677"/>
      <c r="BE2160" s="678">
        <v>0</v>
      </c>
      <c r="BF2160" s="417"/>
      <c r="BG2160" s="408"/>
      <c r="BH2160" s="408"/>
      <c r="BI2160" s="408"/>
      <c r="BJ2160" s="408"/>
      <c r="BK2160" s="408"/>
    </row>
    <row r="2161" spans="1:63" s="390" customFormat="1" ht="12.75">
      <c r="A2161" s="411"/>
      <c r="B2161" s="360" t="s">
        <v>365</v>
      </c>
      <c r="C2161" s="676">
        <v>0</v>
      </c>
      <c r="D2161" s="677">
        <v>0</v>
      </c>
      <c r="E2161" s="677">
        <v>0</v>
      </c>
      <c r="F2161" s="677">
        <v>0</v>
      </c>
      <c r="G2161" s="677">
        <v>0</v>
      </c>
      <c r="H2161" s="677">
        <v>0</v>
      </c>
      <c r="I2161" s="677">
        <v>0</v>
      </c>
      <c r="J2161" s="677">
        <v>0</v>
      </c>
      <c r="K2161" s="677">
        <v>0</v>
      </c>
      <c r="L2161" s="677">
        <v>0</v>
      </c>
      <c r="M2161" s="677">
        <v>0</v>
      </c>
      <c r="N2161" s="678">
        <v>0</v>
      </c>
      <c r="O2161" s="657"/>
      <c r="P2161" s="658"/>
      <c r="Q2161" s="658"/>
      <c r="R2161" s="658"/>
      <c r="S2161" s="658"/>
      <c r="T2161" s="658"/>
      <c r="U2161" s="658"/>
      <c r="V2161" s="658"/>
      <c r="W2161" s="658"/>
      <c r="X2161" s="658"/>
      <c r="Y2161" s="658"/>
      <c r="Z2161" s="659"/>
      <c r="AA2161" s="679">
        <v>0</v>
      </c>
      <c r="AB2161" s="677">
        <v>0</v>
      </c>
      <c r="AC2161" s="677">
        <v>0</v>
      </c>
      <c r="AD2161" s="658">
        <v>0</v>
      </c>
      <c r="AE2161" s="658">
        <v>0</v>
      </c>
      <c r="AF2161" s="658"/>
      <c r="AG2161" s="658"/>
      <c r="AH2161" s="658"/>
      <c r="AI2161" s="658"/>
      <c r="AJ2161" s="658"/>
      <c r="AK2161" s="658"/>
      <c r="AL2161" s="658"/>
      <c r="AM2161" s="658"/>
      <c r="AN2161" s="658">
        <v>0</v>
      </c>
      <c r="AO2161" s="658">
        <v>0</v>
      </c>
      <c r="AP2161" s="658">
        <v>0</v>
      </c>
      <c r="AQ2161" s="658">
        <v>0</v>
      </c>
      <c r="AR2161" s="658">
        <v>0</v>
      </c>
      <c r="AS2161" s="658">
        <v>0</v>
      </c>
      <c r="AT2161" s="658">
        <v>0</v>
      </c>
      <c r="AU2161" s="658">
        <v>0</v>
      </c>
      <c r="AV2161" s="676"/>
      <c r="AW2161" s="677">
        <v>0</v>
      </c>
      <c r="AX2161" s="677"/>
      <c r="AY2161" s="677"/>
      <c r="AZ2161" s="677"/>
      <c r="BA2161" s="677"/>
      <c r="BB2161" s="677"/>
      <c r="BC2161" s="677"/>
      <c r="BD2161" s="677"/>
      <c r="BE2161" s="678">
        <v>0</v>
      </c>
      <c r="BF2161" s="417"/>
      <c r="BG2161" s="408"/>
      <c r="BH2161" s="408"/>
      <c r="BI2161" s="408"/>
      <c r="BJ2161" s="408"/>
      <c r="BK2161" s="408"/>
    </row>
    <row r="2162" spans="1:63" s="390" customFormat="1" ht="12.75">
      <c r="A2162" s="411"/>
      <c r="B2162" s="360" t="s">
        <v>366</v>
      </c>
      <c r="C2162" s="676">
        <v>0</v>
      </c>
      <c r="D2162" s="677">
        <v>0</v>
      </c>
      <c r="E2162" s="677">
        <v>0</v>
      </c>
      <c r="F2162" s="677">
        <v>0</v>
      </c>
      <c r="G2162" s="677">
        <v>0</v>
      </c>
      <c r="H2162" s="677">
        <v>0</v>
      </c>
      <c r="I2162" s="677">
        <v>0</v>
      </c>
      <c r="J2162" s="677">
        <v>0</v>
      </c>
      <c r="K2162" s="677">
        <v>0</v>
      </c>
      <c r="L2162" s="677">
        <v>0</v>
      </c>
      <c r="M2162" s="677">
        <v>0</v>
      </c>
      <c r="N2162" s="678">
        <v>0</v>
      </c>
      <c r="O2162" s="657"/>
      <c r="P2162" s="658"/>
      <c r="Q2162" s="658"/>
      <c r="R2162" s="658"/>
      <c r="S2162" s="658"/>
      <c r="T2162" s="658"/>
      <c r="U2162" s="658"/>
      <c r="V2162" s="658"/>
      <c r="W2162" s="658"/>
      <c r="X2162" s="658"/>
      <c r="Y2162" s="658"/>
      <c r="Z2162" s="659"/>
      <c r="AA2162" s="679">
        <v>0</v>
      </c>
      <c r="AB2162" s="677">
        <v>0</v>
      </c>
      <c r="AC2162" s="677">
        <v>0</v>
      </c>
      <c r="AD2162" s="658">
        <v>0</v>
      </c>
      <c r="AE2162" s="658">
        <v>0</v>
      </c>
      <c r="AF2162" s="658"/>
      <c r="AG2162" s="658"/>
      <c r="AH2162" s="658"/>
      <c r="AI2162" s="658"/>
      <c r="AJ2162" s="658"/>
      <c r="AK2162" s="658"/>
      <c r="AL2162" s="658"/>
      <c r="AM2162" s="658"/>
      <c r="AN2162" s="658">
        <v>0</v>
      </c>
      <c r="AO2162" s="658">
        <v>0</v>
      </c>
      <c r="AP2162" s="658">
        <v>0</v>
      </c>
      <c r="AQ2162" s="658">
        <v>0</v>
      </c>
      <c r="AR2162" s="658">
        <v>0</v>
      </c>
      <c r="AS2162" s="658">
        <v>0</v>
      </c>
      <c r="AT2162" s="658">
        <v>0</v>
      </c>
      <c r="AU2162" s="658">
        <v>0</v>
      </c>
      <c r="AV2162" s="676"/>
      <c r="AW2162" s="677">
        <v>0</v>
      </c>
      <c r="AX2162" s="677"/>
      <c r="AY2162" s="677"/>
      <c r="AZ2162" s="677"/>
      <c r="BA2162" s="677"/>
      <c r="BB2162" s="677"/>
      <c r="BC2162" s="677"/>
      <c r="BD2162" s="677"/>
      <c r="BE2162" s="678">
        <v>0</v>
      </c>
      <c r="BF2162" s="417"/>
      <c r="BG2162" s="408"/>
      <c r="BH2162" s="408"/>
      <c r="BI2162" s="408"/>
      <c r="BJ2162" s="408"/>
      <c r="BK2162" s="408"/>
    </row>
    <row r="2163" spans="1:63" s="390" customFormat="1" ht="12.75">
      <c r="A2163" s="411"/>
      <c r="B2163" s="360" t="s">
        <v>367</v>
      </c>
      <c r="C2163" s="676">
        <v>0</v>
      </c>
      <c r="D2163" s="677">
        <v>0</v>
      </c>
      <c r="E2163" s="677">
        <v>0</v>
      </c>
      <c r="F2163" s="677">
        <v>0</v>
      </c>
      <c r="G2163" s="677">
        <v>0</v>
      </c>
      <c r="H2163" s="677">
        <v>0</v>
      </c>
      <c r="I2163" s="677">
        <v>0</v>
      </c>
      <c r="J2163" s="677">
        <v>0</v>
      </c>
      <c r="K2163" s="677">
        <v>0</v>
      </c>
      <c r="L2163" s="677">
        <v>0</v>
      </c>
      <c r="M2163" s="677">
        <v>0</v>
      </c>
      <c r="N2163" s="678">
        <v>0</v>
      </c>
      <c r="O2163" s="657"/>
      <c r="P2163" s="658"/>
      <c r="Q2163" s="658"/>
      <c r="R2163" s="658"/>
      <c r="S2163" s="658"/>
      <c r="T2163" s="658"/>
      <c r="U2163" s="658"/>
      <c r="V2163" s="658"/>
      <c r="W2163" s="658"/>
      <c r="X2163" s="658"/>
      <c r="Y2163" s="658"/>
      <c r="Z2163" s="659"/>
      <c r="AA2163" s="679">
        <v>0</v>
      </c>
      <c r="AB2163" s="677">
        <v>0</v>
      </c>
      <c r="AC2163" s="677">
        <v>0</v>
      </c>
      <c r="AD2163" s="658">
        <v>0</v>
      </c>
      <c r="AE2163" s="658">
        <v>0</v>
      </c>
      <c r="AF2163" s="658"/>
      <c r="AG2163" s="658"/>
      <c r="AH2163" s="658"/>
      <c r="AI2163" s="658"/>
      <c r="AJ2163" s="658"/>
      <c r="AK2163" s="658"/>
      <c r="AL2163" s="658"/>
      <c r="AM2163" s="658"/>
      <c r="AN2163" s="658">
        <v>0</v>
      </c>
      <c r="AO2163" s="658">
        <v>0</v>
      </c>
      <c r="AP2163" s="658">
        <v>0</v>
      </c>
      <c r="AQ2163" s="658">
        <v>0</v>
      </c>
      <c r="AR2163" s="658">
        <v>0</v>
      </c>
      <c r="AS2163" s="658">
        <v>0</v>
      </c>
      <c r="AT2163" s="658">
        <v>0</v>
      </c>
      <c r="AU2163" s="658">
        <v>0</v>
      </c>
      <c r="AV2163" s="676"/>
      <c r="AW2163" s="677">
        <v>0</v>
      </c>
      <c r="AX2163" s="677"/>
      <c r="AY2163" s="677"/>
      <c r="AZ2163" s="677"/>
      <c r="BA2163" s="677"/>
      <c r="BB2163" s="677"/>
      <c r="BC2163" s="677"/>
      <c r="BD2163" s="677"/>
      <c r="BE2163" s="678">
        <v>0</v>
      </c>
      <c r="BF2163" s="417"/>
      <c r="BG2163" s="408"/>
      <c r="BH2163" s="408"/>
      <c r="BI2163" s="408"/>
      <c r="BJ2163" s="408"/>
      <c r="BK2163" s="408"/>
    </row>
    <row r="2164" spans="1:63" s="390" customFormat="1" ht="12.75">
      <c r="A2164" s="411"/>
      <c r="B2164" s="360" t="s">
        <v>368</v>
      </c>
      <c r="C2164" s="676">
        <v>0</v>
      </c>
      <c r="D2164" s="677">
        <v>0</v>
      </c>
      <c r="E2164" s="677">
        <v>0</v>
      </c>
      <c r="F2164" s="677">
        <v>0</v>
      </c>
      <c r="G2164" s="677">
        <v>0</v>
      </c>
      <c r="H2164" s="677">
        <v>0</v>
      </c>
      <c r="I2164" s="677">
        <v>0</v>
      </c>
      <c r="J2164" s="677">
        <v>0</v>
      </c>
      <c r="K2164" s="677">
        <v>0</v>
      </c>
      <c r="L2164" s="677">
        <v>0</v>
      </c>
      <c r="M2164" s="677">
        <v>0</v>
      </c>
      <c r="N2164" s="678">
        <v>0</v>
      </c>
      <c r="O2164" s="657">
        <v>0</v>
      </c>
      <c r="P2164" s="658">
        <v>0</v>
      </c>
      <c r="Q2164" s="658">
        <v>0</v>
      </c>
      <c r="R2164" s="658">
        <v>0</v>
      </c>
      <c r="S2164" s="658">
        <v>0</v>
      </c>
      <c r="T2164" s="658">
        <v>0</v>
      </c>
      <c r="U2164" s="658">
        <v>0</v>
      </c>
      <c r="V2164" s="658">
        <v>0</v>
      </c>
      <c r="W2164" s="658">
        <v>0</v>
      </c>
      <c r="X2164" s="658">
        <v>0</v>
      </c>
      <c r="Y2164" s="658">
        <v>0</v>
      </c>
      <c r="Z2164" s="659">
        <v>0</v>
      </c>
      <c r="AA2164" s="679">
        <v>0</v>
      </c>
      <c r="AB2164" s="677">
        <v>0</v>
      </c>
      <c r="AC2164" s="677">
        <v>0</v>
      </c>
      <c r="AD2164" s="658">
        <v>0</v>
      </c>
      <c r="AE2164" s="658">
        <v>0</v>
      </c>
      <c r="AF2164" s="658"/>
      <c r="AG2164" s="658"/>
      <c r="AH2164" s="658"/>
      <c r="AI2164" s="658"/>
      <c r="AJ2164" s="658"/>
      <c r="AK2164" s="658"/>
      <c r="AL2164" s="658"/>
      <c r="AM2164" s="658"/>
      <c r="AN2164" s="658">
        <v>0</v>
      </c>
      <c r="AO2164" s="658">
        <v>0</v>
      </c>
      <c r="AP2164" s="658">
        <v>0</v>
      </c>
      <c r="AQ2164" s="658">
        <v>0</v>
      </c>
      <c r="AR2164" s="658">
        <v>0</v>
      </c>
      <c r="AS2164" s="658">
        <v>0</v>
      </c>
      <c r="AT2164" s="658">
        <v>0</v>
      </c>
      <c r="AU2164" s="658">
        <v>0</v>
      </c>
      <c r="AV2164" s="676">
        <v>0</v>
      </c>
      <c r="AW2164" s="677">
        <v>0</v>
      </c>
      <c r="AX2164" s="677">
        <v>0</v>
      </c>
      <c r="AY2164" s="677">
        <v>0</v>
      </c>
      <c r="AZ2164" s="677">
        <v>0</v>
      </c>
      <c r="BA2164" s="677">
        <v>0</v>
      </c>
      <c r="BB2164" s="677">
        <v>0</v>
      </c>
      <c r="BC2164" s="677">
        <v>0</v>
      </c>
      <c r="BD2164" s="677">
        <v>0</v>
      </c>
      <c r="BE2164" s="678">
        <v>0</v>
      </c>
      <c r="BF2164" s="417"/>
      <c r="BG2164" s="408"/>
      <c r="BH2164" s="408"/>
      <c r="BI2164" s="408"/>
      <c r="BJ2164" s="408"/>
      <c r="BK2164" s="408"/>
    </row>
    <row r="2165" spans="1:63" s="390" customFormat="1" ht="12.75">
      <c r="A2165" s="411"/>
      <c r="B2165" s="360" t="s">
        <v>369</v>
      </c>
      <c r="C2165" s="676">
        <v>0</v>
      </c>
      <c r="D2165" s="677">
        <v>0</v>
      </c>
      <c r="E2165" s="677">
        <v>0</v>
      </c>
      <c r="F2165" s="677">
        <v>0</v>
      </c>
      <c r="G2165" s="677">
        <v>0</v>
      </c>
      <c r="H2165" s="677">
        <v>0</v>
      </c>
      <c r="I2165" s="677">
        <v>0</v>
      </c>
      <c r="J2165" s="677">
        <v>0</v>
      </c>
      <c r="K2165" s="677">
        <v>0</v>
      </c>
      <c r="L2165" s="677">
        <v>0</v>
      </c>
      <c r="M2165" s="677">
        <v>0</v>
      </c>
      <c r="N2165" s="678">
        <v>0</v>
      </c>
      <c r="O2165" s="657"/>
      <c r="P2165" s="658"/>
      <c r="Q2165" s="658"/>
      <c r="R2165" s="658"/>
      <c r="S2165" s="658"/>
      <c r="T2165" s="658"/>
      <c r="U2165" s="658"/>
      <c r="V2165" s="658"/>
      <c r="W2165" s="658"/>
      <c r="X2165" s="658"/>
      <c r="Y2165" s="658"/>
      <c r="Z2165" s="659"/>
      <c r="AA2165" s="679">
        <v>0</v>
      </c>
      <c r="AB2165" s="677">
        <v>0</v>
      </c>
      <c r="AC2165" s="677">
        <v>0</v>
      </c>
      <c r="AD2165" s="658">
        <v>0</v>
      </c>
      <c r="AE2165" s="658">
        <v>0</v>
      </c>
      <c r="AF2165" s="658"/>
      <c r="AG2165" s="658"/>
      <c r="AH2165" s="658"/>
      <c r="AI2165" s="658"/>
      <c r="AJ2165" s="658"/>
      <c r="AK2165" s="658"/>
      <c r="AL2165" s="658"/>
      <c r="AM2165" s="658"/>
      <c r="AN2165" s="658">
        <v>0</v>
      </c>
      <c r="AO2165" s="658">
        <v>0</v>
      </c>
      <c r="AP2165" s="658">
        <v>0</v>
      </c>
      <c r="AQ2165" s="658">
        <v>0</v>
      </c>
      <c r="AR2165" s="658">
        <v>0</v>
      </c>
      <c r="AS2165" s="658">
        <v>0</v>
      </c>
      <c r="AT2165" s="658">
        <v>0</v>
      </c>
      <c r="AU2165" s="658">
        <v>0</v>
      </c>
      <c r="AV2165" s="676"/>
      <c r="AW2165" s="677">
        <v>0</v>
      </c>
      <c r="AX2165" s="677"/>
      <c r="AY2165" s="677"/>
      <c r="AZ2165" s="677"/>
      <c r="BA2165" s="677"/>
      <c r="BB2165" s="677"/>
      <c r="BC2165" s="677"/>
      <c r="BD2165" s="677"/>
      <c r="BE2165" s="678">
        <v>0</v>
      </c>
      <c r="BF2165" s="417"/>
      <c r="BG2165" s="408"/>
      <c r="BH2165" s="408"/>
      <c r="BI2165" s="408"/>
      <c r="BJ2165" s="408"/>
      <c r="BK2165" s="408"/>
    </row>
    <row r="2166" spans="1:63" s="390" customFormat="1" ht="12.75">
      <c r="A2166" s="411"/>
      <c r="B2166" s="360" t="s">
        <v>370</v>
      </c>
      <c r="C2166" s="676">
        <v>0</v>
      </c>
      <c r="D2166" s="677">
        <v>0</v>
      </c>
      <c r="E2166" s="677">
        <v>0</v>
      </c>
      <c r="F2166" s="677">
        <v>0</v>
      </c>
      <c r="G2166" s="677">
        <v>0</v>
      </c>
      <c r="H2166" s="677">
        <v>0</v>
      </c>
      <c r="I2166" s="677">
        <v>0</v>
      </c>
      <c r="J2166" s="677">
        <v>0</v>
      </c>
      <c r="K2166" s="677">
        <v>0</v>
      </c>
      <c r="L2166" s="677">
        <v>0</v>
      </c>
      <c r="M2166" s="677">
        <v>0</v>
      </c>
      <c r="N2166" s="678">
        <v>0</v>
      </c>
      <c r="O2166" s="657"/>
      <c r="P2166" s="658"/>
      <c r="Q2166" s="658"/>
      <c r="R2166" s="658"/>
      <c r="S2166" s="658"/>
      <c r="T2166" s="658"/>
      <c r="U2166" s="658"/>
      <c r="V2166" s="658"/>
      <c r="W2166" s="658"/>
      <c r="X2166" s="658"/>
      <c r="Y2166" s="658"/>
      <c r="Z2166" s="659"/>
      <c r="AA2166" s="679">
        <v>0</v>
      </c>
      <c r="AB2166" s="677">
        <v>0</v>
      </c>
      <c r="AC2166" s="677">
        <v>0</v>
      </c>
      <c r="AD2166" s="658">
        <v>0</v>
      </c>
      <c r="AE2166" s="658">
        <v>0</v>
      </c>
      <c r="AF2166" s="658"/>
      <c r="AG2166" s="658"/>
      <c r="AH2166" s="658"/>
      <c r="AI2166" s="658"/>
      <c r="AJ2166" s="658"/>
      <c r="AK2166" s="658"/>
      <c r="AL2166" s="658"/>
      <c r="AM2166" s="658"/>
      <c r="AN2166" s="658">
        <v>0</v>
      </c>
      <c r="AO2166" s="658">
        <v>0</v>
      </c>
      <c r="AP2166" s="658">
        <v>0</v>
      </c>
      <c r="AQ2166" s="658">
        <v>0</v>
      </c>
      <c r="AR2166" s="658">
        <v>0</v>
      </c>
      <c r="AS2166" s="658">
        <v>0</v>
      </c>
      <c r="AT2166" s="658">
        <v>0</v>
      </c>
      <c r="AU2166" s="658">
        <v>0</v>
      </c>
      <c r="AV2166" s="676"/>
      <c r="AW2166" s="677">
        <v>0</v>
      </c>
      <c r="AX2166" s="677"/>
      <c r="AY2166" s="677"/>
      <c r="AZ2166" s="677"/>
      <c r="BA2166" s="677"/>
      <c r="BB2166" s="677"/>
      <c r="BC2166" s="677"/>
      <c r="BD2166" s="677"/>
      <c r="BE2166" s="678">
        <v>0</v>
      </c>
      <c r="BF2166" s="417"/>
      <c r="BG2166" s="408"/>
      <c r="BH2166" s="408"/>
      <c r="BI2166" s="408"/>
      <c r="BJ2166" s="408"/>
      <c r="BK2166" s="408"/>
    </row>
    <row r="2167" spans="1:63" s="390" customFormat="1" ht="12.75">
      <c r="A2167" s="411"/>
      <c r="B2167" s="360" t="s">
        <v>371</v>
      </c>
      <c r="C2167" s="676">
        <v>0</v>
      </c>
      <c r="D2167" s="677">
        <v>0</v>
      </c>
      <c r="E2167" s="677">
        <v>0</v>
      </c>
      <c r="F2167" s="677">
        <v>0</v>
      </c>
      <c r="G2167" s="677">
        <v>0</v>
      </c>
      <c r="H2167" s="677">
        <v>0</v>
      </c>
      <c r="I2167" s="677">
        <v>0</v>
      </c>
      <c r="J2167" s="677">
        <v>0</v>
      </c>
      <c r="K2167" s="677">
        <v>0</v>
      </c>
      <c r="L2167" s="677">
        <v>0</v>
      </c>
      <c r="M2167" s="677">
        <v>0</v>
      </c>
      <c r="N2167" s="678">
        <v>0</v>
      </c>
      <c r="O2167" s="657"/>
      <c r="P2167" s="658"/>
      <c r="Q2167" s="658"/>
      <c r="R2167" s="658"/>
      <c r="S2167" s="658"/>
      <c r="T2167" s="658"/>
      <c r="U2167" s="658"/>
      <c r="V2167" s="658"/>
      <c r="W2167" s="658"/>
      <c r="X2167" s="658"/>
      <c r="Y2167" s="658"/>
      <c r="Z2167" s="659"/>
      <c r="AA2167" s="679">
        <v>0</v>
      </c>
      <c r="AB2167" s="677">
        <v>0</v>
      </c>
      <c r="AC2167" s="677">
        <v>0</v>
      </c>
      <c r="AD2167" s="658">
        <v>0</v>
      </c>
      <c r="AE2167" s="658">
        <v>0</v>
      </c>
      <c r="AF2167" s="658"/>
      <c r="AG2167" s="658"/>
      <c r="AH2167" s="658"/>
      <c r="AI2167" s="658"/>
      <c r="AJ2167" s="658"/>
      <c r="AK2167" s="658"/>
      <c r="AL2167" s="658"/>
      <c r="AM2167" s="658"/>
      <c r="AN2167" s="658">
        <v>0</v>
      </c>
      <c r="AO2167" s="658">
        <v>0</v>
      </c>
      <c r="AP2167" s="658">
        <v>0</v>
      </c>
      <c r="AQ2167" s="658">
        <v>0</v>
      </c>
      <c r="AR2167" s="658">
        <v>0</v>
      </c>
      <c r="AS2167" s="658">
        <v>0</v>
      </c>
      <c r="AT2167" s="658">
        <v>0</v>
      </c>
      <c r="AU2167" s="658">
        <v>0</v>
      </c>
      <c r="AV2167" s="676"/>
      <c r="AW2167" s="677">
        <v>0</v>
      </c>
      <c r="AX2167" s="677"/>
      <c r="AY2167" s="677"/>
      <c r="AZ2167" s="677"/>
      <c r="BA2167" s="677"/>
      <c r="BB2167" s="677"/>
      <c r="BC2167" s="677"/>
      <c r="BD2167" s="677"/>
      <c r="BE2167" s="678">
        <v>0</v>
      </c>
      <c r="BF2167" s="417"/>
      <c r="BG2167" s="408"/>
      <c r="BH2167" s="408"/>
      <c r="BI2167" s="408"/>
      <c r="BJ2167" s="408"/>
      <c r="BK2167" s="408"/>
    </row>
    <row r="2168" spans="1:63" s="390" customFormat="1" ht="12.75">
      <c r="A2168" s="411"/>
      <c r="B2168" s="360" t="s">
        <v>372</v>
      </c>
      <c r="C2168" s="676">
        <v>0</v>
      </c>
      <c r="D2168" s="677">
        <v>0</v>
      </c>
      <c r="E2168" s="677">
        <v>0</v>
      </c>
      <c r="F2168" s="677">
        <v>0</v>
      </c>
      <c r="G2168" s="677">
        <v>0</v>
      </c>
      <c r="H2168" s="677">
        <v>0</v>
      </c>
      <c r="I2168" s="677">
        <v>0</v>
      </c>
      <c r="J2168" s="677">
        <v>0</v>
      </c>
      <c r="K2168" s="677">
        <v>0</v>
      </c>
      <c r="L2168" s="677">
        <v>0</v>
      </c>
      <c r="M2168" s="677">
        <v>0</v>
      </c>
      <c r="N2168" s="678">
        <v>0</v>
      </c>
      <c r="O2168" s="657"/>
      <c r="P2168" s="658"/>
      <c r="Q2168" s="658"/>
      <c r="R2168" s="658"/>
      <c r="S2168" s="658"/>
      <c r="T2168" s="658"/>
      <c r="U2168" s="658"/>
      <c r="V2168" s="658"/>
      <c r="W2168" s="658"/>
      <c r="X2168" s="658"/>
      <c r="Y2168" s="658"/>
      <c r="Z2168" s="659"/>
      <c r="AA2168" s="679">
        <v>0</v>
      </c>
      <c r="AB2168" s="677">
        <v>0</v>
      </c>
      <c r="AC2168" s="677">
        <v>0</v>
      </c>
      <c r="AD2168" s="658">
        <v>0</v>
      </c>
      <c r="AE2168" s="658">
        <v>0</v>
      </c>
      <c r="AF2168" s="658"/>
      <c r="AG2168" s="658"/>
      <c r="AH2168" s="658"/>
      <c r="AI2168" s="658"/>
      <c r="AJ2168" s="658"/>
      <c r="AK2168" s="658"/>
      <c r="AL2168" s="658"/>
      <c r="AM2168" s="658"/>
      <c r="AN2168" s="658">
        <v>0</v>
      </c>
      <c r="AO2168" s="658">
        <v>0</v>
      </c>
      <c r="AP2168" s="658">
        <v>0</v>
      </c>
      <c r="AQ2168" s="658">
        <v>0</v>
      </c>
      <c r="AR2168" s="658">
        <v>0</v>
      </c>
      <c r="AS2168" s="658">
        <v>0</v>
      </c>
      <c r="AT2168" s="658">
        <v>0</v>
      </c>
      <c r="AU2168" s="658">
        <v>0</v>
      </c>
      <c r="AV2168" s="676"/>
      <c r="AW2168" s="677">
        <v>0</v>
      </c>
      <c r="AX2168" s="677"/>
      <c r="AY2168" s="677"/>
      <c r="AZ2168" s="677"/>
      <c r="BA2168" s="677"/>
      <c r="BB2168" s="677"/>
      <c r="BC2168" s="677"/>
      <c r="BD2168" s="677"/>
      <c r="BE2168" s="678">
        <v>0</v>
      </c>
      <c r="BF2168" s="417"/>
      <c r="BG2168" s="408"/>
      <c r="BH2168" s="408"/>
      <c r="BI2168" s="408"/>
      <c r="BJ2168" s="408"/>
      <c r="BK2168" s="408"/>
    </row>
    <row r="2169" spans="1:63" s="390" customFormat="1" ht="12.75">
      <c r="A2169" s="411"/>
      <c r="B2169" s="360" t="s">
        <v>373</v>
      </c>
      <c r="C2169" s="676">
        <v>0</v>
      </c>
      <c r="D2169" s="677">
        <v>0</v>
      </c>
      <c r="E2169" s="677">
        <v>0</v>
      </c>
      <c r="F2169" s="677">
        <v>0</v>
      </c>
      <c r="G2169" s="677">
        <v>0</v>
      </c>
      <c r="H2169" s="677">
        <v>0</v>
      </c>
      <c r="I2169" s="677">
        <v>0</v>
      </c>
      <c r="J2169" s="677">
        <v>0</v>
      </c>
      <c r="K2169" s="677">
        <v>0</v>
      </c>
      <c r="L2169" s="677">
        <v>0</v>
      </c>
      <c r="M2169" s="677">
        <v>0</v>
      </c>
      <c r="N2169" s="678">
        <v>0</v>
      </c>
      <c r="O2169" s="657">
        <v>0</v>
      </c>
      <c r="P2169" s="658">
        <v>0</v>
      </c>
      <c r="Q2169" s="658">
        <v>0</v>
      </c>
      <c r="R2169" s="658">
        <v>0</v>
      </c>
      <c r="S2169" s="658">
        <v>0</v>
      </c>
      <c r="T2169" s="658">
        <v>0</v>
      </c>
      <c r="U2169" s="658">
        <v>0</v>
      </c>
      <c r="V2169" s="658">
        <v>0</v>
      </c>
      <c r="W2169" s="658">
        <v>0</v>
      </c>
      <c r="X2169" s="658">
        <v>0</v>
      </c>
      <c r="Y2169" s="658">
        <v>0</v>
      </c>
      <c r="Z2169" s="659">
        <v>0</v>
      </c>
      <c r="AA2169" s="679">
        <v>0</v>
      </c>
      <c r="AB2169" s="677">
        <v>0</v>
      </c>
      <c r="AC2169" s="677">
        <v>0</v>
      </c>
      <c r="AD2169" s="658">
        <v>0</v>
      </c>
      <c r="AE2169" s="658">
        <v>0</v>
      </c>
      <c r="AF2169" s="658"/>
      <c r="AG2169" s="658"/>
      <c r="AH2169" s="658"/>
      <c r="AI2169" s="658"/>
      <c r="AJ2169" s="658"/>
      <c r="AK2169" s="658"/>
      <c r="AL2169" s="658"/>
      <c r="AM2169" s="658"/>
      <c r="AN2169" s="658">
        <v>0</v>
      </c>
      <c r="AO2169" s="658">
        <v>0</v>
      </c>
      <c r="AP2169" s="658">
        <v>0</v>
      </c>
      <c r="AQ2169" s="658">
        <v>0</v>
      </c>
      <c r="AR2169" s="658">
        <v>0</v>
      </c>
      <c r="AS2169" s="658">
        <v>0</v>
      </c>
      <c r="AT2169" s="658">
        <v>0</v>
      </c>
      <c r="AU2169" s="658">
        <v>0</v>
      </c>
      <c r="AV2169" s="676">
        <v>0</v>
      </c>
      <c r="AW2169" s="677">
        <v>0</v>
      </c>
      <c r="AX2169" s="677">
        <v>0</v>
      </c>
      <c r="AY2169" s="677">
        <v>0</v>
      </c>
      <c r="AZ2169" s="677">
        <v>0</v>
      </c>
      <c r="BA2169" s="677">
        <v>0</v>
      </c>
      <c r="BB2169" s="677">
        <v>0</v>
      </c>
      <c r="BC2169" s="677">
        <v>0</v>
      </c>
      <c r="BD2169" s="677">
        <v>0</v>
      </c>
      <c r="BE2169" s="678">
        <v>0</v>
      </c>
      <c r="BF2169" s="417"/>
      <c r="BG2169" s="408"/>
      <c r="BH2169" s="408"/>
      <c r="BI2169" s="408"/>
      <c r="BJ2169" s="408"/>
      <c r="BK2169" s="408"/>
    </row>
    <row r="2170" spans="1:63" s="390" customFormat="1" ht="12.75">
      <c r="A2170" s="411"/>
      <c r="B2170" s="360" t="s">
        <v>374</v>
      </c>
      <c r="C2170" s="676">
        <v>0</v>
      </c>
      <c r="D2170" s="677">
        <v>0</v>
      </c>
      <c r="E2170" s="677">
        <v>0</v>
      </c>
      <c r="F2170" s="677">
        <v>0</v>
      </c>
      <c r="G2170" s="677">
        <v>0</v>
      </c>
      <c r="H2170" s="677">
        <v>0</v>
      </c>
      <c r="I2170" s="677">
        <v>0</v>
      </c>
      <c r="J2170" s="677">
        <v>0</v>
      </c>
      <c r="K2170" s="677">
        <v>0</v>
      </c>
      <c r="L2170" s="677">
        <v>0</v>
      </c>
      <c r="M2170" s="677">
        <v>0</v>
      </c>
      <c r="N2170" s="678">
        <v>0</v>
      </c>
      <c r="O2170" s="657"/>
      <c r="P2170" s="658"/>
      <c r="Q2170" s="658"/>
      <c r="R2170" s="658"/>
      <c r="S2170" s="658"/>
      <c r="T2170" s="658"/>
      <c r="U2170" s="658"/>
      <c r="V2170" s="658"/>
      <c r="W2170" s="658"/>
      <c r="X2170" s="658"/>
      <c r="Y2170" s="658"/>
      <c r="Z2170" s="659"/>
      <c r="AA2170" s="679">
        <v>0</v>
      </c>
      <c r="AB2170" s="677">
        <v>0</v>
      </c>
      <c r="AC2170" s="677">
        <v>0</v>
      </c>
      <c r="AD2170" s="658">
        <v>0</v>
      </c>
      <c r="AE2170" s="658">
        <v>0</v>
      </c>
      <c r="AF2170" s="658"/>
      <c r="AG2170" s="658"/>
      <c r="AH2170" s="658"/>
      <c r="AI2170" s="658"/>
      <c r="AJ2170" s="658"/>
      <c r="AK2170" s="658"/>
      <c r="AL2170" s="658"/>
      <c r="AM2170" s="658"/>
      <c r="AN2170" s="658">
        <v>0</v>
      </c>
      <c r="AO2170" s="658">
        <v>0</v>
      </c>
      <c r="AP2170" s="658">
        <v>0</v>
      </c>
      <c r="AQ2170" s="658">
        <v>0</v>
      </c>
      <c r="AR2170" s="658">
        <v>0</v>
      </c>
      <c r="AS2170" s="658">
        <v>0</v>
      </c>
      <c r="AT2170" s="658">
        <v>0</v>
      </c>
      <c r="AU2170" s="658">
        <v>0</v>
      </c>
      <c r="AV2170" s="676"/>
      <c r="AW2170" s="677">
        <v>0</v>
      </c>
      <c r="AX2170" s="677"/>
      <c r="AY2170" s="677"/>
      <c r="AZ2170" s="677"/>
      <c r="BA2170" s="677"/>
      <c r="BB2170" s="677"/>
      <c r="BC2170" s="677"/>
      <c r="BD2170" s="677"/>
      <c r="BE2170" s="678">
        <v>0</v>
      </c>
      <c r="BF2170" s="417"/>
      <c r="BG2170" s="408"/>
      <c r="BH2170" s="408"/>
      <c r="BI2170" s="408"/>
      <c r="BJ2170" s="408"/>
      <c r="BK2170" s="408"/>
    </row>
    <row r="2171" spans="1:63" s="390" customFormat="1" ht="12.75">
      <c r="A2171" s="411"/>
      <c r="B2171" s="360" t="s">
        <v>375</v>
      </c>
      <c r="C2171" s="676">
        <v>0</v>
      </c>
      <c r="D2171" s="677">
        <v>0</v>
      </c>
      <c r="E2171" s="677">
        <v>0</v>
      </c>
      <c r="F2171" s="677">
        <v>0</v>
      </c>
      <c r="G2171" s="677">
        <v>0</v>
      </c>
      <c r="H2171" s="677">
        <v>0</v>
      </c>
      <c r="I2171" s="677">
        <v>0</v>
      </c>
      <c r="J2171" s="677">
        <v>0</v>
      </c>
      <c r="K2171" s="677">
        <v>0</v>
      </c>
      <c r="L2171" s="677">
        <v>0</v>
      </c>
      <c r="M2171" s="677">
        <v>0</v>
      </c>
      <c r="N2171" s="678">
        <v>0</v>
      </c>
      <c r="O2171" s="657"/>
      <c r="P2171" s="658"/>
      <c r="Q2171" s="658"/>
      <c r="R2171" s="658"/>
      <c r="S2171" s="658"/>
      <c r="T2171" s="658"/>
      <c r="U2171" s="658"/>
      <c r="V2171" s="658"/>
      <c r="W2171" s="658"/>
      <c r="X2171" s="658"/>
      <c r="Y2171" s="658"/>
      <c r="Z2171" s="659"/>
      <c r="AA2171" s="679">
        <v>0</v>
      </c>
      <c r="AB2171" s="677">
        <v>0</v>
      </c>
      <c r="AC2171" s="677">
        <v>0</v>
      </c>
      <c r="AD2171" s="658">
        <v>0</v>
      </c>
      <c r="AE2171" s="658">
        <v>0</v>
      </c>
      <c r="AF2171" s="658"/>
      <c r="AG2171" s="658"/>
      <c r="AH2171" s="658"/>
      <c r="AI2171" s="658"/>
      <c r="AJ2171" s="658"/>
      <c r="AK2171" s="658"/>
      <c r="AL2171" s="658"/>
      <c r="AM2171" s="658"/>
      <c r="AN2171" s="658">
        <v>0</v>
      </c>
      <c r="AO2171" s="658">
        <v>0</v>
      </c>
      <c r="AP2171" s="658">
        <v>0</v>
      </c>
      <c r="AQ2171" s="658">
        <v>0</v>
      </c>
      <c r="AR2171" s="658">
        <v>0</v>
      </c>
      <c r="AS2171" s="658">
        <v>0</v>
      </c>
      <c r="AT2171" s="658">
        <v>0</v>
      </c>
      <c r="AU2171" s="658">
        <v>0</v>
      </c>
      <c r="AV2171" s="676"/>
      <c r="AW2171" s="677">
        <v>0</v>
      </c>
      <c r="AX2171" s="677"/>
      <c r="AY2171" s="677"/>
      <c r="AZ2171" s="677"/>
      <c r="BA2171" s="677"/>
      <c r="BB2171" s="677"/>
      <c r="BC2171" s="677"/>
      <c r="BD2171" s="677"/>
      <c r="BE2171" s="678">
        <v>0</v>
      </c>
      <c r="BF2171" s="417"/>
      <c r="BG2171" s="408"/>
      <c r="BH2171" s="408"/>
      <c r="BI2171" s="408"/>
      <c r="BJ2171" s="408"/>
      <c r="BK2171" s="408"/>
    </row>
    <row r="2172" spans="1:63" s="390" customFormat="1" ht="12.75">
      <c r="A2172" s="411"/>
      <c r="B2172" s="360" t="s">
        <v>376</v>
      </c>
      <c r="C2172" s="676">
        <v>0</v>
      </c>
      <c r="D2172" s="677">
        <v>0</v>
      </c>
      <c r="E2172" s="677">
        <v>0</v>
      </c>
      <c r="F2172" s="677">
        <v>0</v>
      </c>
      <c r="G2172" s="677">
        <v>0</v>
      </c>
      <c r="H2172" s="677">
        <v>0</v>
      </c>
      <c r="I2172" s="677">
        <v>0</v>
      </c>
      <c r="J2172" s="677">
        <v>0</v>
      </c>
      <c r="K2172" s="677">
        <v>0</v>
      </c>
      <c r="L2172" s="677">
        <v>0</v>
      </c>
      <c r="M2172" s="677">
        <v>0</v>
      </c>
      <c r="N2172" s="678">
        <v>0</v>
      </c>
      <c r="O2172" s="657"/>
      <c r="P2172" s="658"/>
      <c r="Q2172" s="658"/>
      <c r="R2172" s="658"/>
      <c r="S2172" s="658"/>
      <c r="T2172" s="658"/>
      <c r="U2172" s="658"/>
      <c r="V2172" s="658"/>
      <c r="W2172" s="658"/>
      <c r="X2172" s="658"/>
      <c r="Y2172" s="658"/>
      <c r="Z2172" s="659"/>
      <c r="AA2172" s="679">
        <v>0</v>
      </c>
      <c r="AB2172" s="677">
        <v>0</v>
      </c>
      <c r="AC2172" s="677">
        <v>0</v>
      </c>
      <c r="AD2172" s="658">
        <v>0</v>
      </c>
      <c r="AE2172" s="658">
        <v>0</v>
      </c>
      <c r="AF2172" s="658"/>
      <c r="AG2172" s="658"/>
      <c r="AH2172" s="658"/>
      <c r="AI2172" s="658"/>
      <c r="AJ2172" s="658"/>
      <c r="AK2172" s="658"/>
      <c r="AL2172" s="658"/>
      <c r="AM2172" s="658"/>
      <c r="AN2172" s="658">
        <v>0</v>
      </c>
      <c r="AO2172" s="658">
        <v>0</v>
      </c>
      <c r="AP2172" s="658">
        <v>0</v>
      </c>
      <c r="AQ2172" s="658">
        <v>0</v>
      </c>
      <c r="AR2172" s="658">
        <v>0</v>
      </c>
      <c r="AS2172" s="658">
        <v>0</v>
      </c>
      <c r="AT2172" s="658">
        <v>0</v>
      </c>
      <c r="AU2172" s="658">
        <v>0</v>
      </c>
      <c r="AV2172" s="676"/>
      <c r="AW2172" s="677">
        <v>0</v>
      </c>
      <c r="AX2172" s="677"/>
      <c r="AY2172" s="677"/>
      <c r="AZ2172" s="677"/>
      <c r="BA2172" s="677"/>
      <c r="BB2172" s="677"/>
      <c r="BC2172" s="677"/>
      <c r="BD2172" s="677"/>
      <c r="BE2172" s="678">
        <v>0</v>
      </c>
      <c r="BF2172" s="417"/>
      <c r="BG2172" s="408"/>
      <c r="BH2172" s="408"/>
      <c r="BI2172" s="408"/>
      <c r="BJ2172" s="408"/>
      <c r="BK2172" s="408"/>
    </row>
    <row r="2173" spans="1:63" s="390" customFormat="1" ht="12.75">
      <c r="A2173" s="411"/>
      <c r="B2173" s="360" t="s">
        <v>377</v>
      </c>
      <c r="C2173" s="676">
        <v>0</v>
      </c>
      <c r="D2173" s="677">
        <v>0</v>
      </c>
      <c r="E2173" s="677">
        <v>0</v>
      </c>
      <c r="F2173" s="677">
        <v>0</v>
      </c>
      <c r="G2173" s="677">
        <v>0</v>
      </c>
      <c r="H2173" s="677">
        <v>0</v>
      </c>
      <c r="I2173" s="677">
        <v>0</v>
      </c>
      <c r="J2173" s="677">
        <v>0</v>
      </c>
      <c r="K2173" s="677">
        <v>0</v>
      </c>
      <c r="L2173" s="677">
        <v>0</v>
      </c>
      <c r="M2173" s="677">
        <v>0</v>
      </c>
      <c r="N2173" s="678">
        <v>0</v>
      </c>
      <c r="O2173" s="657"/>
      <c r="P2173" s="658"/>
      <c r="Q2173" s="658"/>
      <c r="R2173" s="658"/>
      <c r="S2173" s="658"/>
      <c r="T2173" s="658"/>
      <c r="U2173" s="658"/>
      <c r="V2173" s="658"/>
      <c r="W2173" s="658"/>
      <c r="X2173" s="658"/>
      <c r="Y2173" s="658"/>
      <c r="Z2173" s="659"/>
      <c r="AA2173" s="679">
        <v>0</v>
      </c>
      <c r="AB2173" s="677">
        <v>0</v>
      </c>
      <c r="AC2173" s="677">
        <v>0</v>
      </c>
      <c r="AD2173" s="658">
        <v>0</v>
      </c>
      <c r="AE2173" s="658">
        <v>0</v>
      </c>
      <c r="AF2173" s="658"/>
      <c r="AG2173" s="658"/>
      <c r="AH2173" s="658"/>
      <c r="AI2173" s="658"/>
      <c r="AJ2173" s="658"/>
      <c r="AK2173" s="658"/>
      <c r="AL2173" s="658"/>
      <c r="AM2173" s="658"/>
      <c r="AN2173" s="658">
        <v>0</v>
      </c>
      <c r="AO2173" s="658">
        <v>0</v>
      </c>
      <c r="AP2173" s="658">
        <v>0</v>
      </c>
      <c r="AQ2173" s="658">
        <v>0</v>
      </c>
      <c r="AR2173" s="658">
        <v>0</v>
      </c>
      <c r="AS2173" s="658">
        <v>0</v>
      </c>
      <c r="AT2173" s="658">
        <v>0</v>
      </c>
      <c r="AU2173" s="658">
        <v>0</v>
      </c>
      <c r="AV2173" s="676"/>
      <c r="AW2173" s="677">
        <v>0</v>
      </c>
      <c r="AX2173" s="677"/>
      <c r="AY2173" s="677"/>
      <c r="AZ2173" s="677"/>
      <c r="BA2173" s="677"/>
      <c r="BB2173" s="677"/>
      <c r="BC2173" s="677"/>
      <c r="BD2173" s="677"/>
      <c r="BE2173" s="678">
        <v>0</v>
      </c>
      <c r="BF2173" s="417"/>
      <c r="BG2173" s="408"/>
      <c r="BH2173" s="408"/>
      <c r="BI2173" s="408"/>
      <c r="BJ2173" s="408"/>
      <c r="BK2173" s="408"/>
    </row>
    <row r="2174" spans="1:63" s="390" customFormat="1" ht="12.75">
      <c r="A2174" s="411"/>
      <c r="B2174" s="360" t="s">
        <v>67</v>
      </c>
      <c r="C2174" s="676">
        <v>0</v>
      </c>
      <c r="D2174" s="677">
        <v>0</v>
      </c>
      <c r="E2174" s="677">
        <v>0</v>
      </c>
      <c r="F2174" s="677">
        <v>0</v>
      </c>
      <c r="G2174" s="677">
        <v>0</v>
      </c>
      <c r="H2174" s="677">
        <v>0</v>
      </c>
      <c r="I2174" s="677">
        <v>0</v>
      </c>
      <c r="J2174" s="677">
        <v>0</v>
      </c>
      <c r="K2174" s="677">
        <v>0</v>
      </c>
      <c r="L2174" s="677">
        <v>0</v>
      </c>
      <c r="M2174" s="677">
        <v>0</v>
      </c>
      <c r="N2174" s="678">
        <v>0</v>
      </c>
      <c r="O2174" s="657"/>
      <c r="P2174" s="658"/>
      <c r="Q2174" s="658"/>
      <c r="R2174" s="658"/>
      <c r="S2174" s="658"/>
      <c r="T2174" s="658"/>
      <c r="U2174" s="658"/>
      <c r="V2174" s="658"/>
      <c r="W2174" s="658"/>
      <c r="X2174" s="658"/>
      <c r="Y2174" s="658"/>
      <c r="Z2174" s="659"/>
      <c r="AA2174" s="679">
        <v>18.652826439999998</v>
      </c>
      <c r="AB2174" s="677">
        <v>0</v>
      </c>
      <c r="AC2174" s="677">
        <v>0</v>
      </c>
      <c r="AD2174" s="658">
        <v>0</v>
      </c>
      <c r="AE2174" s="658">
        <v>0</v>
      </c>
      <c r="AF2174" s="658"/>
      <c r="AG2174" s="658"/>
      <c r="AH2174" s="658"/>
      <c r="AI2174" s="658"/>
      <c r="AJ2174" s="658"/>
      <c r="AK2174" s="658"/>
      <c r="AL2174" s="658"/>
      <c r="AM2174" s="658"/>
      <c r="AN2174" s="658">
        <v>0</v>
      </c>
      <c r="AO2174" s="658">
        <v>0</v>
      </c>
      <c r="AP2174" s="658">
        <v>0</v>
      </c>
      <c r="AQ2174" s="658">
        <v>0</v>
      </c>
      <c r="AR2174" s="658">
        <v>0</v>
      </c>
      <c r="AS2174" s="658">
        <v>0</v>
      </c>
      <c r="AT2174" s="658">
        <v>0</v>
      </c>
      <c r="AU2174" s="658">
        <v>0</v>
      </c>
      <c r="AV2174" s="676"/>
      <c r="AW2174" s="677">
        <v>18.652826439999998</v>
      </c>
      <c r="AX2174" s="677"/>
      <c r="AY2174" s="677">
        <v>18.652826439999998</v>
      </c>
      <c r="AZ2174" s="677"/>
      <c r="BA2174" s="677"/>
      <c r="BB2174" s="677"/>
      <c r="BC2174" s="677"/>
      <c r="BD2174" s="677"/>
      <c r="BE2174" s="678">
        <v>18.652826439999998</v>
      </c>
      <c r="BF2174" s="417"/>
      <c r="BG2174" s="408"/>
      <c r="BH2174" s="408"/>
      <c r="BI2174" s="408"/>
      <c r="BJ2174" s="408"/>
      <c r="BK2174" s="408"/>
    </row>
    <row r="2175" spans="1:63" s="416" customFormat="1" ht="25.5">
      <c r="A2175" s="411">
        <v>90</v>
      </c>
      <c r="B2175" s="413" t="s">
        <v>224</v>
      </c>
      <c r="C2175" s="657">
        <v>0</v>
      </c>
      <c r="D2175" s="658">
        <v>0</v>
      </c>
      <c r="E2175" s="658">
        <v>0</v>
      </c>
      <c r="F2175" s="658">
        <v>0</v>
      </c>
      <c r="G2175" s="658">
        <v>0</v>
      </c>
      <c r="H2175" s="658">
        <v>0</v>
      </c>
      <c r="I2175" s="658">
        <v>0</v>
      </c>
      <c r="J2175" s="658">
        <v>0</v>
      </c>
      <c r="K2175" s="658">
        <v>0</v>
      </c>
      <c r="L2175" s="658">
        <v>0</v>
      </c>
      <c r="M2175" s="658">
        <v>0</v>
      </c>
      <c r="N2175" s="659">
        <v>0</v>
      </c>
      <c r="O2175" s="689">
        <v>0</v>
      </c>
      <c r="P2175" s="690">
        <v>0</v>
      </c>
      <c r="Q2175" s="690">
        <v>0</v>
      </c>
      <c r="R2175" s="690">
        <v>0</v>
      </c>
      <c r="S2175" s="690">
        <v>0</v>
      </c>
      <c r="T2175" s="690">
        <v>0</v>
      </c>
      <c r="U2175" s="690">
        <v>0</v>
      </c>
      <c r="V2175" s="690">
        <v>0</v>
      </c>
      <c r="W2175" s="690">
        <v>0</v>
      </c>
      <c r="X2175" s="690">
        <v>0</v>
      </c>
      <c r="Y2175" s="690">
        <v>0</v>
      </c>
      <c r="Z2175" s="691">
        <v>0</v>
      </c>
      <c r="AA2175" s="674">
        <v>17.92372881</v>
      </c>
      <c r="AB2175" s="677">
        <v>0</v>
      </c>
      <c r="AC2175" s="677">
        <v>0</v>
      </c>
      <c r="AD2175" s="690">
        <v>0</v>
      </c>
      <c r="AE2175" s="690">
        <v>0</v>
      </c>
      <c r="AF2175" s="690"/>
      <c r="AG2175" s="690"/>
      <c r="AH2175" s="690"/>
      <c r="AI2175" s="690"/>
      <c r="AJ2175" s="690"/>
      <c r="AK2175" s="690"/>
      <c r="AL2175" s="690"/>
      <c r="AM2175" s="690"/>
      <c r="AN2175" s="690">
        <v>0</v>
      </c>
      <c r="AO2175" s="690">
        <v>0</v>
      </c>
      <c r="AP2175" s="690">
        <v>0</v>
      </c>
      <c r="AQ2175" s="690">
        <v>0</v>
      </c>
      <c r="AR2175" s="690">
        <v>0</v>
      </c>
      <c r="AS2175" s="690">
        <v>0</v>
      </c>
      <c r="AT2175" s="690">
        <v>0</v>
      </c>
      <c r="AU2175" s="690">
        <v>0</v>
      </c>
      <c r="AV2175" s="657">
        <v>0</v>
      </c>
      <c r="AW2175" s="658">
        <v>0</v>
      </c>
      <c r="AX2175" s="658">
        <v>0</v>
      </c>
      <c r="AY2175" s="658">
        <v>0</v>
      </c>
      <c r="AZ2175" s="658">
        <v>0</v>
      </c>
      <c r="BA2175" s="658">
        <v>0</v>
      </c>
      <c r="BB2175" s="658">
        <v>17.92372881</v>
      </c>
      <c r="BC2175" s="658">
        <v>0</v>
      </c>
      <c r="BD2175" s="658">
        <v>0</v>
      </c>
      <c r="BE2175" s="673">
        <v>17.92372881</v>
      </c>
      <c r="BF2175" s="417"/>
    </row>
    <row r="2176" spans="1:63" s="390" customFormat="1" ht="12.75">
      <c r="A2176" s="411"/>
      <c r="B2176" s="360" t="s">
        <v>361</v>
      </c>
      <c r="C2176" s="676">
        <v>0</v>
      </c>
      <c r="D2176" s="677">
        <v>0</v>
      </c>
      <c r="E2176" s="677">
        <v>0</v>
      </c>
      <c r="F2176" s="677">
        <v>0</v>
      </c>
      <c r="G2176" s="677">
        <v>0</v>
      </c>
      <c r="H2176" s="677">
        <v>0</v>
      </c>
      <c r="I2176" s="677">
        <v>0</v>
      </c>
      <c r="J2176" s="677">
        <v>0</v>
      </c>
      <c r="K2176" s="677">
        <v>0</v>
      </c>
      <c r="L2176" s="677">
        <v>0</v>
      </c>
      <c r="M2176" s="677">
        <v>0</v>
      </c>
      <c r="N2176" s="678">
        <v>0</v>
      </c>
      <c r="O2176" s="657">
        <v>0</v>
      </c>
      <c r="P2176" s="658">
        <v>0</v>
      </c>
      <c r="Q2176" s="658">
        <v>0</v>
      </c>
      <c r="R2176" s="658">
        <v>0</v>
      </c>
      <c r="S2176" s="658">
        <v>0</v>
      </c>
      <c r="T2176" s="658">
        <v>0</v>
      </c>
      <c r="U2176" s="658">
        <v>0</v>
      </c>
      <c r="V2176" s="658">
        <v>0</v>
      </c>
      <c r="W2176" s="658">
        <v>0</v>
      </c>
      <c r="X2176" s="658">
        <v>0</v>
      </c>
      <c r="Y2176" s="658">
        <v>0</v>
      </c>
      <c r="Z2176" s="659">
        <v>0</v>
      </c>
      <c r="AA2176" s="679">
        <v>17.92372881</v>
      </c>
      <c r="AB2176" s="677">
        <v>0</v>
      </c>
      <c r="AC2176" s="677">
        <v>0</v>
      </c>
      <c r="AD2176" s="658">
        <v>0</v>
      </c>
      <c r="AE2176" s="658">
        <v>0</v>
      </c>
      <c r="AF2176" s="658"/>
      <c r="AG2176" s="658"/>
      <c r="AH2176" s="658"/>
      <c r="AI2176" s="658"/>
      <c r="AJ2176" s="658"/>
      <c r="AK2176" s="658"/>
      <c r="AL2176" s="658"/>
      <c r="AM2176" s="658"/>
      <c r="AN2176" s="658">
        <v>0</v>
      </c>
      <c r="AO2176" s="658">
        <v>0</v>
      </c>
      <c r="AP2176" s="658">
        <v>0</v>
      </c>
      <c r="AQ2176" s="658">
        <v>0</v>
      </c>
      <c r="AR2176" s="658">
        <v>0</v>
      </c>
      <c r="AS2176" s="658">
        <v>0</v>
      </c>
      <c r="AT2176" s="658">
        <v>0</v>
      </c>
      <c r="AU2176" s="658">
        <v>0</v>
      </c>
      <c r="AV2176" s="676">
        <v>0</v>
      </c>
      <c r="AW2176" s="677">
        <v>0</v>
      </c>
      <c r="AX2176" s="677">
        <v>0</v>
      </c>
      <c r="AY2176" s="677">
        <v>0</v>
      </c>
      <c r="AZ2176" s="677">
        <v>0</v>
      </c>
      <c r="BA2176" s="677">
        <v>0</v>
      </c>
      <c r="BB2176" s="677">
        <v>17.92372881</v>
      </c>
      <c r="BC2176" s="677">
        <v>0</v>
      </c>
      <c r="BD2176" s="677">
        <v>0</v>
      </c>
      <c r="BE2176" s="678">
        <v>17.92372881</v>
      </c>
      <c r="BF2176" s="417"/>
      <c r="BG2176" s="408"/>
      <c r="BH2176" s="408"/>
      <c r="BI2176" s="408"/>
      <c r="BJ2176" s="408"/>
      <c r="BK2176" s="408"/>
    </row>
    <row r="2177" spans="1:63" s="390" customFormat="1" ht="12.75">
      <c r="A2177" s="411"/>
      <c r="B2177" s="360" t="s">
        <v>362</v>
      </c>
      <c r="C2177" s="676">
        <v>0</v>
      </c>
      <c r="D2177" s="677">
        <v>0</v>
      </c>
      <c r="E2177" s="677">
        <v>0</v>
      </c>
      <c r="F2177" s="677">
        <v>0</v>
      </c>
      <c r="G2177" s="677">
        <v>0</v>
      </c>
      <c r="H2177" s="677">
        <v>0</v>
      </c>
      <c r="I2177" s="677">
        <v>0</v>
      </c>
      <c r="J2177" s="677">
        <v>0</v>
      </c>
      <c r="K2177" s="677">
        <v>0</v>
      </c>
      <c r="L2177" s="677">
        <v>0</v>
      </c>
      <c r="M2177" s="677">
        <v>0</v>
      </c>
      <c r="N2177" s="678">
        <v>0</v>
      </c>
      <c r="O2177" s="657">
        <v>0</v>
      </c>
      <c r="P2177" s="658">
        <v>0</v>
      </c>
      <c r="Q2177" s="658">
        <v>0</v>
      </c>
      <c r="R2177" s="658">
        <v>0</v>
      </c>
      <c r="S2177" s="658">
        <v>0</v>
      </c>
      <c r="T2177" s="658">
        <v>0</v>
      </c>
      <c r="U2177" s="658">
        <v>0</v>
      </c>
      <c r="V2177" s="658">
        <v>0</v>
      </c>
      <c r="W2177" s="658">
        <v>0</v>
      </c>
      <c r="X2177" s="658">
        <v>0</v>
      </c>
      <c r="Y2177" s="658">
        <v>0</v>
      </c>
      <c r="Z2177" s="659">
        <v>0</v>
      </c>
      <c r="AA2177" s="679">
        <v>0</v>
      </c>
      <c r="AB2177" s="677">
        <v>0</v>
      </c>
      <c r="AC2177" s="677">
        <v>0</v>
      </c>
      <c r="AD2177" s="658">
        <v>0</v>
      </c>
      <c r="AE2177" s="658">
        <v>0</v>
      </c>
      <c r="AF2177" s="658"/>
      <c r="AG2177" s="658"/>
      <c r="AH2177" s="658"/>
      <c r="AI2177" s="658"/>
      <c r="AJ2177" s="658"/>
      <c r="AK2177" s="658"/>
      <c r="AL2177" s="658"/>
      <c r="AM2177" s="658"/>
      <c r="AN2177" s="658">
        <v>0</v>
      </c>
      <c r="AO2177" s="658">
        <v>0</v>
      </c>
      <c r="AP2177" s="658">
        <v>0</v>
      </c>
      <c r="AQ2177" s="658">
        <v>0</v>
      </c>
      <c r="AR2177" s="658">
        <v>0</v>
      </c>
      <c r="AS2177" s="658">
        <v>0</v>
      </c>
      <c r="AT2177" s="658">
        <v>0</v>
      </c>
      <c r="AU2177" s="658">
        <v>0</v>
      </c>
      <c r="AV2177" s="676">
        <v>0</v>
      </c>
      <c r="AW2177" s="677">
        <v>0</v>
      </c>
      <c r="AX2177" s="677">
        <v>0</v>
      </c>
      <c r="AY2177" s="677">
        <v>0</v>
      </c>
      <c r="AZ2177" s="677">
        <v>0</v>
      </c>
      <c r="BA2177" s="677">
        <v>0</v>
      </c>
      <c r="BB2177" s="677">
        <v>0</v>
      </c>
      <c r="BC2177" s="677">
        <v>0</v>
      </c>
      <c r="BD2177" s="677">
        <v>0</v>
      </c>
      <c r="BE2177" s="678">
        <v>0</v>
      </c>
      <c r="BF2177" s="417"/>
      <c r="BG2177" s="408"/>
      <c r="BH2177" s="408"/>
      <c r="BI2177" s="408"/>
      <c r="BJ2177" s="408"/>
      <c r="BK2177" s="408"/>
    </row>
    <row r="2178" spans="1:63" s="390" customFormat="1" ht="12.75">
      <c r="A2178" s="411"/>
      <c r="B2178" s="360" t="s">
        <v>363</v>
      </c>
      <c r="C2178" s="676">
        <v>0</v>
      </c>
      <c r="D2178" s="677">
        <v>0</v>
      </c>
      <c r="E2178" s="677">
        <v>0</v>
      </c>
      <c r="F2178" s="677">
        <v>0</v>
      </c>
      <c r="G2178" s="677">
        <v>0</v>
      </c>
      <c r="H2178" s="677">
        <v>0</v>
      </c>
      <c r="I2178" s="677">
        <v>0</v>
      </c>
      <c r="J2178" s="677">
        <v>0</v>
      </c>
      <c r="K2178" s="677">
        <v>0</v>
      </c>
      <c r="L2178" s="677">
        <v>0</v>
      </c>
      <c r="M2178" s="677">
        <v>0</v>
      </c>
      <c r="N2178" s="678">
        <v>0</v>
      </c>
      <c r="O2178" s="657">
        <v>0</v>
      </c>
      <c r="P2178" s="658">
        <v>0</v>
      </c>
      <c r="Q2178" s="658">
        <v>0</v>
      </c>
      <c r="R2178" s="658">
        <v>0</v>
      </c>
      <c r="S2178" s="658">
        <v>0</v>
      </c>
      <c r="T2178" s="658">
        <v>0</v>
      </c>
      <c r="U2178" s="658">
        <v>0</v>
      </c>
      <c r="V2178" s="658">
        <v>0</v>
      </c>
      <c r="W2178" s="658">
        <v>0</v>
      </c>
      <c r="X2178" s="658">
        <v>0</v>
      </c>
      <c r="Y2178" s="658">
        <v>0</v>
      </c>
      <c r="Z2178" s="659">
        <v>0</v>
      </c>
      <c r="AA2178" s="679">
        <v>0</v>
      </c>
      <c r="AB2178" s="677">
        <v>0</v>
      </c>
      <c r="AC2178" s="677">
        <v>0</v>
      </c>
      <c r="AD2178" s="658">
        <v>0</v>
      </c>
      <c r="AE2178" s="658">
        <v>0</v>
      </c>
      <c r="AF2178" s="658"/>
      <c r="AG2178" s="658"/>
      <c r="AH2178" s="658"/>
      <c r="AI2178" s="658"/>
      <c r="AJ2178" s="658"/>
      <c r="AK2178" s="658"/>
      <c r="AL2178" s="658"/>
      <c r="AM2178" s="658"/>
      <c r="AN2178" s="658">
        <v>0</v>
      </c>
      <c r="AO2178" s="658">
        <v>0</v>
      </c>
      <c r="AP2178" s="658">
        <v>0</v>
      </c>
      <c r="AQ2178" s="658">
        <v>0</v>
      </c>
      <c r="AR2178" s="658">
        <v>0</v>
      </c>
      <c r="AS2178" s="658">
        <v>0</v>
      </c>
      <c r="AT2178" s="658">
        <v>0</v>
      </c>
      <c r="AU2178" s="658">
        <v>0</v>
      </c>
      <c r="AV2178" s="676">
        <v>0</v>
      </c>
      <c r="AW2178" s="677">
        <v>0</v>
      </c>
      <c r="AX2178" s="677">
        <v>0</v>
      </c>
      <c r="AY2178" s="677">
        <v>0</v>
      </c>
      <c r="AZ2178" s="677">
        <v>0</v>
      </c>
      <c r="BA2178" s="677">
        <v>0</v>
      </c>
      <c r="BB2178" s="677">
        <v>0</v>
      </c>
      <c r="BC2178" s="677">
        <v>0</v>
      </c>
      <c r="BD2178" s="677">
        <v>0</v>
      </c>
      <c r="BE2178" s="678">
        <v>0</v>
      </c>
      <c r="BF2178" s="417"/>
      <c r="BG2178" s="408"/>
      <c r="BH2178" s="408"/>
      <c r="BI2178" s="408"/>
      <c r="BJ2178" s="408"/>
      <c r="BK2178" s="408"/>
    </row>
    <row r="2179" spans="1:63" s="390" customFormat="1" ht="12.75">
      <c r="A2179" s="411"/>
      <c r="B2179" s="360" t="s">
        <v>364</v>
      </c>
      <c r="C2179" s="676">
        <v>0</v>
      </c>
      <c r="D2179" s="677">
        <v>0</v>
      </c>
      <c r="E2179" s="677">
        <v>0</v>
      </c>
      <c r="F2179" s="677">
        <v>0</v>
      </c>
      <c r="G2179" s="677">
        <v>0</v>
      </c>
      <c r="H2179" s="677">
        <v>0</v>
      </c>
      <c r="I2179" s="677">
        <v>0</v>
      </c>
      <c r="J2179" s="677">
        <v>0</v>
      </c>
      <c r="K2179" s="677">
        <v>0</v>
      </c>
      <c r="L2179" s="677">
        <v>0</v>
      </c>
      <c r="M2179" s="677">
        <v>0</v>
      </c>
      <c r="N2179" s="678">
        <v>0</v>
      </c>
      <c r="O2179" s="657"/>
      <c r="P2179" s="658"/>
      <c r="Q2179" s="658"/>
      <c r="R2179" s="658"/>
      <c r="S2179" s="658"/>
      <c r="T2179" s="658"/>
      <c r="U2179" s="658"/>
      <c r="V2179" s="658"/>
      <c r="W2179" s="658"/>
      <c r="X2179" s="658"/>
      <c r="Y2179" s="658"/>
      <c r="Z2179" s="659"/>
      <c r="AA2179" s="679">
        <v>0</v>
      </c>
      <c r="AB2179" s="677">
        <v>0</v>
      </c>
      <c r="AC2179" s="677">
        <v>0</v>
      </c>
      <c r="AD2179" s="658">
        <v>0</v>
      </c>
      <c r="AE2179" s="658">
        <v>0</v>
      </c>
      <c r="AF2179" s="658"/>
      <c r="AG2179" s="658"/>
      <c r="AH2179" s="658"/>
      <c r="AI2179" s="658"/>
      <c r="AJ2179" s="658"/>
      <c r="AK2179" s="658"/>
      <c r="AL2179" s="658"/>
      <c r="AM2179" s="658"/>
      <c r="AN2179" s="658">
        <v>0</v>
      </c>
      <c r="AO2179" s="658">
        <v>0</v>
      </c>
      <c r="AP2179" s="658">
        <v>0</v>
      </c>
      <c r="AQ2179" s="658">
        <v>0</v>
      </c>
      <c r="AR2179" s="658">
        <v>0</v>
      </c>
      <c r="AS2179" s="658">
        <v>0</v>
      </c>
      <c r="AT2179" s="658">
        <v>0</v>
      </c>
      <c r="AU2179" s="658">
        <v>0</v>
      </c>
      <c r="AV2179" s="676"/>
      <c r="AW2179" s="677"/>
      <c r="AX2179" s="677"/>
      <c r="AY2179" s="677"/>
      <c r="AZ2179" s="677"/>
      <c r="BA2179" s="677"/>
      <c r="BB2179" s="677"/>
      <c r="BC2179" s="677"/>
      <c r="BD2179" s="677"/>
      <c r="BE2179" s="678">
        <v>0</v>
      </c>
      <c r="BF2179" s="417"/>
      <c r="BG2179" s="408"/>
      <c r="BH2179" s="408"/>
      <c r="BI2179" s="408"/>
      <c r="BJ2179" s="408"/>
      <c r="BK2179" s="408"/>
    </row>
    <row r="2180" spans="1:63" s="390" customFormat="1" ht="12.75">
      <c r="A2180" s="411"/>
      <c r="B2180" s="360" t="s">
        <v>365</v>
      </c>
      <c r="C2180" s="676">
        <v>0</v>
      </c>
      <c r="D2180" s="677">
        <v>0</v>
      </c>
      <c r="E2180" s="677">
        <v>0</v>
      </c>
      <c r="F2180" s="677">
        <v>0</v>
      </c>
      <c r="G2180" s="677">
        <v>0</v>
      </c>
      <c r="H2180" s="677">
        <v>0</v>
      </c>
      <c r="I2180" s="677">
        <v>0</v>
      </c>
      <c r="J2180" s="677">
        <v>0</v>
      </c>
      <c r="K2180" s="677">
        <v>0</v>
      </c>
      <c r="L2180" s="677">
        <v>0</v>
      </c>
      <c r="M2180" s="677">
        <v>0</v>
      </c>
      <c r="N2180" s="678">
        <v>0</v>
      </c>
      <c r="O2180" s="657"/>
      <c r="P2180" s="658"/>
      <c r="Q2180" s="658"/>
      <c r="R2180" s="658"/>
      <c r="S2180" s="658"/>
      <c r="T2180" s="658"/>
      <c r="U2180" s="658"/>
      <c r="V2180" s="658"/>
      <c r="W2180" s="658"/>
      <c r="X2180" s="658"/>
      <c r="Y2180" s="658"/>
      <c r="Z2180" s="659"/>
      <c r="AA2180" s="679">
        <v>0</v>
      </c>
      <c r="AB2180" s="677">
        <v>0</v>
      </c>
      <c r="AC2180" s="677">
        <v>0</v>
      </c>
      <c r="AD2180" s="658">
        <v>0</v>
      </c>
      <c r="AE2180" s="658">
        <v>0</v>
      </c>
      <c r="AF2180" s="658"/>
      <c r="AG2180" s="658"/>
      <c r="AH2180" s="658"/>
      <c r="AI2180" s="658"/>
      <c r="AJ2180" s="658"/>
      <c r="AK2180" s="658"/>
      <c r="AL2180" s="658"/>
      <c r="AM2180" s="658"/>
      <c r="AN2180" s="658">
        <v>0</v>
      </c>
      <c r="AO2180" s="658">
        <v>0</v>
      </c>
      <c r="AP2180" s="658">
        <v>0</v>
      </c>
      <c r="AQ2180" s="658">
        <v>0</v>
      </c>
      <c r="AR2180" s="658">
        <v>0</v>
      </c>
      <c r="AS2180" s="658">
        <v>0</v>
      </c>
      <c r="AT2180" s="658">
        <v>0</v>
      </c>
      <c r="AU2180" s="658">
        <v>0</v>
      </c>
      <c r="AV2180" s="676"/>
      <c r="AW2180" s="677"/>
      <c r="AX2180" s="677"/>
      <c r="AY2180" s="677"/>
      <c r="AZ2180" s="677"/>
      <c r="BA2180" s="677"/>
      <c r="BB2180" s="677"/>
      <c r="BC2180" s="677"/>
      <c r="BD2180" s="677"/>
      <c r="BE2180" s="678">
        <v>0</v>
      </c>
      <c r="BF2180" s="417"/>
      <c r="BG2180" s="408"/>
      <c r="BH2180" s="408"/>
      <c r="BI2180" s="408"/>
      <c r="BJ2180" s="408"/>
      <c r="BK2180" s="408"/>
    </row>
    <row r="2181" spans="1:63" s="390" customFormat="1" ht="12.75">
      <c r="A2181" s="411"/>
      <c r="B2181" s="360" t="s">
        <v>366</v>
      </c>
      <c r="C2181" s="676">
        <v>0</v>
      </c>
      <c r="D2181" s="677">
        <v>0</v>
      </c>
      <c r="E2181" s="677">
        <v>0</v>
      </c>
      <c r="F2181" s="677">
        <v>0</v>
      </c>
      <c r="G2181" s="677">
        <v>0</v>
      </c>
      <c r="H2181" s="677">
        <v>0</v>
      </c>
      <c r="I2181" s="677">
        <v>0</v>
      </c>
      <c r="J2181" s="677">
        <v>0</v>
      </c>
      <c r="K2181" s="677">
        <v>0</v>
      </c>
      <c r="L2181" s="677">
        <v>0</v>
      </c>
      <c r="M2181" s="677">
        <v>0</v>
      </c>
      <c r="N2181" s="678">
        <v>0</v>
      </c>
      <c r="O2181" s="657"/>
      <c r="P2181" s="658"/>
      <c r="Q2181" s="658"/>
      <c r="R2181" s="658"/>
      <c r="S2181" s="658"/>
      <c r="T2181" s="658"/>
      <c r="U2181" s="658"/>
      <c r="V2181" s="658"/>
      <c r="W2181" s="658"/>
      <c r="X2181" s="658"/>
      <c r="Y2181" s="658"/>
      <c r="Z2181" s="659"/>
      <c r="AA2181" s="679">
        <v>0</v>
      </c>
      <c r="AB2181" s="677">
        <v>0</v>
      </c>
      <c r="AC2181" s="677">
        <v>0</v>
      </c>
      <c r="AD2181" s="658">
        <v>0</v>
      </c>
      <c r="AE2181" s="658">
        <v>0</v>
      </c>
      <c r="AF2181" s="658"/>
      <c r="AG2181" s="658"/>
      <c r="AH2181" s="658"/>
      <c r="AI2181" s="658"/>
      <c r="AJ2181" s="658"/>
      <c r="AK2181" s="658"/>
      <c r="AL2181" s="658"/>
      <c r="AM2181" s="658"/>
      <c r="AN2181" s="658">
        <v>0</v>
      </c>
      <c r="AO2181" s="658">
        <v>0</v>
      </c>
      <c r="AP2181" s="658">
        <v>0</v>
      </c>
      <c r="AQ2181" s="658">
        <v>0</v>
      </c>
      <c r="AR2181" s="658">
        <v>0</v>
      </c>
      <c r="AS2181" s="658">
        <v>0</v>
      </c>
      <c r="AT2181" s="658">
        <v>0</v>
      </c>
      <c r="AU2181" s="658">
        <v>0</v>
      </c>
      <c r="AV2181" s="676"/>
      <c r="AW2181" s="677"/>
      <c r="AX2181" s="677"/>
      <c r="AY2181" s="677"/>
      <c r="AZ2181" s="677"/>
      <c r="BA2181" s="677"/>
      <c r="BB2181" s="677"/>
      <c r="BC2181" s="677"/>
      <c r="BD2181" s="677"/>
      <c r="BE2181" s="678">
        <v>0</v>
      </c>
      <c r="BF2181" s="417"/>
      <c r="BG2181" s="408"/>
      <c r="BH2181" s="408"/>
      <c r="BI2181" s="408"/>
      <c r="BJ2181" s="408"/>
      <c r="BK2181" s="408"/>
    </row>
    <row r="2182" spans="1:63" s="390" customFormat="1" ht="12.75">
      <c r="A2182" s="411"/>
      <c r="B2182" s="360" t="s">
        <v>367</v>
      </c>
      <c r="C2182" s="676">
        <v>0</v>
      </c>
      <c r="D2182" s="677">
        <v>0</v>
      </c>
      <c r="E2182" s="677">
        <v>0</v>
      </c>
      <c r="F2182" s="677">
        <v>0</v>
      </c>
      <c r="G2182" s="677">
        <v>0</v>
      </c>
      <c r="H2182" s="677">
        <v>0</v>
      </c>
      <c r="I2182" s="677">
        <v>0</v>
      </c>
      <c r="J2182" s="677">
        <v>0</v>
      </c>
      <c r="K2182" s="677">
        <v>0</v>
      </c>
      <c r="L2182" s="677">
        <v>0</v>
      </c>
      <c r="M2182" s="677">
        <v>0</v>
      </c>
      <c r="N2182" s="678">
        <v>0</v>
      </c>
      <c r="O2182" s="657"/>
      <c r="P2182" s="658"/>
      <c r="Q2182" s="658"/>
      <c r="R2182" s="658"/>
      <c r="S2182" s="658"/>
      <c r="T2182" s="658"/>
      <c r="U2182" s="658"/>
      <c r="V2182" s="658"/>
      <c r="W2182" s="658"/>
      <c r="X2182" s="658"/>
      <c r="Y2182" s="658"/>
      <c r="Z2182" s="659"/>
      <c r="AA2182" s="679">
        <v>0</v>
      </c>
      <c r="AB2182" s="677">
        <v>0</v>
      </c>
      <c r="AC2182" s="677">
        <v>0</v>
      </c>
      <c r="AD2182" s="658">
        <v>0</v>
      </c>
      <c r="AE2182" s="658">
        <v>0</v>
      </c>
      <c r="AF2182" s="658"/>
      <c r="AG2182" s="658"/>
      <c r="AH2182" s="658"/>
      <c r="AI2182" s="658"/>
      <c r="AJ2182" s="658"/>
      <c r="AK2182" s="658"/>
      <c r="AL2182" s="658"/>
      <c r="AM2182" s="658"/>
      <c r="AN2182" s="658">
        <v>0</v>
      </c>
      <c r="AO2182" s="658">
        <v>0</v>
      </c>
      <c r="AP2182" s="658">
        <v>0</v>
      </c>
      <c r="AQ2182" s="658">
        <v>0</v>
      </c>
      <c r="AR2182" s="658">
        <v>0</v>
      </c>
      <c r="AS2182" s="658">
        <v>0</v>
      </c>
      <c r="AT2182" s="658">
        <v>0</v>
      </c>
      <c r="AU2182" s="658">
        <v>0</v>
      </c>
      <c r="AV2182" s="676"/>
      <c r="AW2182" s="677"/>
      <c r="AX2182" s="677"/>
      <c r="AY2182" s="677"/>
      <c r="AZ2182" s="677"/>
      <c r="BA2182" s="677"/>
      <c r="BB2182" s="677"/>
      <c r="BC2182" s="677"/>
      <c r="BD2182" s="677"/>
      <c r="BE2182" s="678">
        <v>0</v>
      </c>
      <c r="BF2182" s="417"/>
      <c r="BG2182" s="408"/>
      <c r="BH2182" s="408"/>
      <c r="BI2182" s="408"/>
      <c r="BJ2182" s="408"/>
      <c r="BK2182" s="408"/>
    </row>
    <row r="2183" spans="1:63" s="390" customFormat="1" ht="12.75">
      <c r="A2183" s="411"/>
      <c r="B2183" s="360" t="s">
        <v>368</v>
      </c>
      <c r="C2183" s="676">
        <v>0</v>
      </c>
      <c r="D2183" s="677">
        <v>0</v>
      </c>
      <c r="E2183" s="677">
        <v>0</v>
      </c>
      <c r="F2183" s="677">
        <v>0</v>
      </c>
      <c r="G2183" s="677">
        <v>0</v>
      </c>
      <c r="H2183" s="677">
        <v>0</v>
      </c>
      <c r="I2183" s="677">
        <v>0</v>
      </c>
      <c r="J2183" s="677">
        <v>0</v>
      </c>
      <c r="K2183" s="677">
        <v>0</v>
      </c>
      <c r="L2183" s="677">
        <v>0</v>
      </c>
      <c r="M2183" s="677">
        <v>0</v>
      </c>
      <c r="N2183" s="678">
        <v>0</v>
      </c>
      <c r="O2183" s="657">
        <v>0</v>
      </c>
      <c r="P2183" s="658">
        <v>0</v>
      </c>
      <c r="Q2183" s="658">
        <v>0</v>
      </c>
      <c r="R2183" s="658">
        <v>0</v>
      </c>
      <c r="S2183" s="658">
        <v>0</v>
      </c>
      <c r="T2183" s="658">
        <v>0</v>
      </c>
      <c r="U2183" s="658">
        <v>0</v>
      </c>
      <c r="V2183" s="658">
        <v>0</v>
      </c>
      <c r="W2183" s="658">
        <v>0</v>
      </c>
      <c r="X2183" s="658">
        <v>0</v>
      </c>
      <c r="Y2183" s="658">
        <v>0</v>
      </c>
      <c r="Z2183" s="659">
        <v>0</v>
      </c>
      <c r="AA2183" s="679">
        <v>0</v>
      </c>
      <c r="AB2183" s="677">
        <v>0</v>
      </c>
      <c r="AC2183" s="677">
        <v>0</v>
      </c>
      <c r="AD2183" s="658">
        <v>0</v>
      </c>
      <c r="AE2183" s="658">
        <v>0</v>
      </c>
      <c r="AF2183" s="658"/>
      <c r="AG2183" s="658"/>
      <c r="AH2183" s="658"/>
      <c r="AI2183" s="658"/>
      <c r="AJ2183" s="658"/>
      <c r="AK2183" s="658"/>
      <c r="AL2183" s="658"/>
      <c r="AM2183" s="658"/>
      <c r="AN2183" s="658">
        <v>0</v>
      </c>
      <c r="AO2183" s="658">
        <v>0</v>
      </c>
      <c r="AP2183" s="658">
        <v>0</v>
      </c>
      <c r="AQ2183" s="658">
        <v>0</v>
      </c>
      <c r="AR2183" s="658">
        <v>0</v>
      </c>
      <c r="AS2183" s="658">
        <v>0</v>
      </c>
      <c r="AT2183" s="658">
        <v>0</v>
      </c>
      <c r="AU2183" s="658">
        <v>0</v>
      </c>
      <c r="AV2183" s="676">
        <v>0</v>
      </c>
      <c r="AW2183" s="677">
        <v>0</v>
      </c>
      <c r="AX2183" s="677">
        <v>0</v>
      </c>
      <c r="AY2183" s="677">
        <v>0</v>
      </c>
      <c r="AZ2183" s="677">
        <v>0</v>
      </c>
      <c r="BA2183" s="677">
        <v>0</v>
      </c>
      <c r="BB2183" s="677">
        <v>0</v>
      </c>
      <c r="BC2183" s="677">
        <v>0</v>
      </c>
      <c r="BD2183" s="677">
        <v>0</v>
      </c>
      <c r="BE2183" s="678">
        <v>0</v>
      </c>
      <c r="BF2183" s="417"/>
      <c r="BG2183" s="408"/>
      <c r="BH2183" s="408"/>
      <c r="BI2183" s="408"/>
      <c r="BJ2183" s="408"/>
      <c r="BK2183" s="408"/>
    </row>
    <row r="2184" spans="1:63" s="390" customFormat="1" ht="12.75">
      <c r="A2184" s="411"/>
      <c r="B2184" s="360" t="s">
        <v>369</v>
      </c>
      <c r="C2184" s="676">
        <v>0</v>
      </c>
      <c r="D2184" s="677">
        <v>0</v>
      </c>
      <c r="E2184" s="677">
        <v>0</v>
      </c>
      <c r="F2184" s="677">
        <v>0</v>
      </c>
      <c r="G2184" s="677">
        <v>0</v>
      </c>
      <c r="H2184" s="677">
        <v>0</v>
      </c>
      <c r="I2184" s="677">
        <v>0</v>
      </c>
      <c r="J2184" s="677">
        <v>0</v>
      </c>
      <c r="K2184" s="677">
        <v>0</v>
      </c>
      <c r="L2184" s="677">
        <v>0</v>
      </c>
      <c r="M2184" s="677">
        <v>0</v>
      </c>
      <c r="N2184" s="678">
        <v>0</v>
      </c>
      <c r="O2184" s="657"/>
      <c r="P2184" s="658"/>
      <c r="Q2184" s="658"/>
      <c r="R2184" s="658"/>
      <c r="S2184" s="658"/>
      <c r="T2184" s="658"/>
      <c r="U2184" s="658"/>
      <c r="V2184" s="658"/>
      <c r="W2184" s="658"/>
      <c r="X2184" s="658"/>
      <c r="Y2184" s="658"/>
      <c r="Z2184" s="659"/>
      <c r="AA2184" s="679">
        <v>0</v>
      </c>
      <c r="AB2184" s="677">
        <v>0</v>
      </c>
      <c r="AC2184" s="677">
        <v>0</v>
      </c>
      <c r="AD2184" s="658">
        <v>0</v>
      </c>
      <c r="AE2184" s="658">
        <v>0</v>
      </c>
      <c r="AF2184" s="658"/>
      <c r="AG2184" s="658"/>
      <c r="AH2184" s="658"/>
      <c r="AI2184" s="658"/>
      <c r="AJ2184" s="658"/>
      <c r="AK2184" s="658"/>
      <c r="AL2184" s="658"/>
      <c r="AM2184" s="658"/>
      <c r="AN2184" s="658">
        <v>0</v>
      </c>
      <c r="AO2184" s="658">
        <v>0</v>
      </c>
      <c r="AP2184" s="658">
        <v>0</v>
      </c>
      <c r="AQ2184" s="658">
        <v>0</v>
      </c>
      <c r="AR2184" s="658">
        <v>0</v>
      </c>
      <c r="AS2184" s="658">
        <v>0</v>
      </c>
      <c r="AT2184" s="658">
        <v>0</v>
      </c>
      <c r="AU2184" s="658">
        <v>0</v>
      </c>
      <c r="AV2184" s="676"/>
      <c r="AW2184" s="677"/>
      <c r="AX2184" s="677"/>
      <c r="AY2184" s="677"/>
      <c r="AZ2184" s="677"/>
      <c r="BA2184" s="677"/>
      <c r="BB2184" s="677"/>
      <c r="BC2184" s="677"/>
      <c r="BD2184" s="677"/>
      <c r="BE2184" s="678">
        <v>0</v>
      </c>
      <c r="BF2184" s="417"/>
      <c r="BG2184" s="408"/>
      <c r="BH2184" s="408"/>
      <c r="BI2184" s="408"/>
      <c r="BJ2184" s="408"/>
      <c r="BK2184" s="408"/>
    </row>
    <row r="2185" spans="1:63" s="390" customFormat="1" ht="12.75">
      <c r="A2185" s="411"/>
      <c r="B2185" s="360" t="s">
        <v>370</v>
      </c>
      <c r="C2185" s="676">
        <v>0</v>
      </c>
      <c r="D2185" s="677">
        <v>0</v>
      </c>
      <c r="E2185" s="677">
        <v>0</v>
      </c>
      <c r="F2185" s="677">
        <v>0</v>
      </c>
      <c r="G2185" s="677">
        <v>0</v>
      </c>
      <c r="H2185" s="677">
        <v>0</v>
      </c>
      <c r="I2185" s="677">
        <v>0</v>
      </c>
      <c r="J2185" s="677">
        <v>0</v>
      </c>
      <c r="K2185" s="677">
        <v>0</v>
      </c>
      <c r="L2185" s="677">
        <v>0</v>
      </c>
      <c r="M2185" s="677">
        <v>0</v>
      </c>
      <c r="N2185" s="678">
        <v>0</v>
      </c>
      <c r="O2185" s="657"/>
      <c r="P2185" s="658"/>
      <c r="Q2185" s="658"/>
      <c r="R2185" s="658"/>
      <c r="S2185" s="658"/>
      <c r="T2185" s="658"/>
      <c r="U2185" s="658"/>
      <c r="V2185" s="658"/>
      <c r="W2185" s="658"/>
      <c r="X2185" s="658"/>
      <c r="Y2185" s="658"/>
      <c r="Z2185" s="659"/>
      <c r="AA2185" s="679">
        <v>0</v>
      </c>
      <c r="AB2185" s="677">
        <v>0</v>
      </c>
      <c r="AC2185" s="677">
        <v>0</v>
      </c>
      <c r="AD2185" s="658">
        <v>0</v>
      </c>
      <c r="AE2185" s="658">
        <v>0</v>
      </c>
      <c r="AF2185" s="658"/>
      <c r="AG2185" s="658"/>
      <c r="AH2185" s="658"/>
      <c r="AI2185" s="658"/>
      <c r="AJ2185" s="658"/>
      <c r="AK2185" s="658"/>
      <c r="AL2185" s="658"/>
      <c r="AM2185" s="658"/>
      <c r="AN2185" s="658">
        <v>0</v>
      </c>
      <c r="AO2185" s="658">
        <v>0</v>
      </c>
      <c r="AP2185" s="658">
        <v>0</v>
      </c>
      <c r="AQ2185" s="658">
        <v>0</v>
      </c>
      <c r="AR2185" s="658">
        <v>0</v>
      </c>
      <c r="AS2185" s="658">
        <v>0</v>
      </c>
      <c r="AT2185" s="658">
        <v>0</v>
      </c>
      <c r="AU2185" s="658">
        <v>0</v>
      </c>
      <c r="AV2185" s="676"/>
      <c r="AW2185" s="677"/>
      <c r="AX2185" s="677"/>
      <c r="AY2185" s="677"/>
      <c r="AZ2185" s="677"/>
      <c r="BA2185" s="677"/>
      <c r="BB2185" s="677"/>
      <c r="BC2185" s="677"/>
      <c r="BD2185" s="677"/>
      <c r="BE2185" s="678">
        <v>0</v>
      </c>
      <c r="BF2185" s="417"/>
      <c r="BG2185" s="408"/>
      <c r="BH2185" s="408"/>
      <c r="BI2185" s="408"/>
      <c r="BJ2185" s="408"/>
      <c r="BK2185" s="408"/>
    </row>
    <row r="2186" spans="1:63" s="390" customFormat="1" ht="12.75">
      <c r="A2186" s="411"/>
      <c r="B2186" s="360" t="s">
        <v>371</v>
      </c>
      <c r="C2186" s="676">
        <v>0</v>
      </c>
      <c r="D2186" s="677">
        <v>0</v>
      </c>
      <c r="E2186" s="677">
        <v>0</v>
      </c>
      <c r="F2186" s="677">
        <v>0</v>
      </c>
      <c r="G2186" s="677">
        <v>0</v>
      </c>
      <c r="H2186" s="677">
        <v>0</v>
      </c>
      <c r="I2186" s="677">
        <v>0</v>
      </c>
      <c r="J2186" s="677">
        <v>0</v>
      </c>
      <c r="K2186" s="677">
        <v>0</v>
      </c>
      <c r="L2186" s="677">
        <v>0</v>
      </c>
      <c r="M2186" s="677">
        <v>0</v>
      </c>
      <c r="N2186" s="678">
        <v>0</v>
      </c>
      <c r="O2186" s="657"/>
      <c r="P2186" s="658"/>
      <c r="Q2186" s="658"/>
      <c r="R2186" s="658"/>
      <c r="S2186" s="658"/>
      <c r="T2186" s="658"/>
      <c r="U2186" s="658"/>
      <c r="V2186" s="658"/>
      <c r="W2186" s="658"/>
      <c r="X2186" s="658"/>
      <c r="Y2186" s="658"/>
      <c r="Z2186" s="659"/>
      <c r="AA2186" s="679">
        <v>0</v>
      </c>
      <c r="AB2186" s="677">
        <v>0</v>
      </c>
      <c r="AC2186" s="677">
        <v>0</v>
      </c>
      <c r="AD2186" s="658">
        <v>0</v>
      </c>
      <c r="AE2186" s="658">
        <v>0</v>
      </c>
      <c r="AF2186" s="658"/>
      <c r="AG2186" s="658"/>
      <c r="AH2186" s="658"/>
      <c r="AI2186" s="658"/>
      <c r="AJ2186" s="658"/>
      <c r="AK2186" s="658"/>
      <c r="AL2186" s="658"/>
      <c r="AM2186" s="658"/>
      <c r="AN2186" s="658">
        <v>0</v>
      </c>
      <c r="AO2186" s="658">
        <v>0</v>
      </c>
      <c r="AP2186" s="658">
        <v>0</v>
      </c>
      <c r="AQ2186" s="658">
        <v>0</v>
      </c>
      <c r="AR2186" s="658">
        <v>0</v>
      </c>
      <c r="AS2186" s="658">
        <v>0</v>
      </c>
      <c r="AT2186" s="658">
        <v>0</v>
      </c>
      <c r="AU2186" s="658">
        <v>0</v>
      </c>
      <c r="AV2186" s="676"/>
      <c r="AW2186" s="677"/>
      <c r="AX2186" s="677"/>
      <c r="AY2186" s="677"/>
      <c r="AZ2186" s="677"/>
      <c r="BA2186" s="677"/>
      <c r="BB2186" s="677"/>
      <c r="BC2186" s="677"/>
      <c r="BD2186" s="677"/>
      <c r="BE2186" s="678">
        <v>0</v>
      </c>
      <c r="BF2186" s="417"/>
      <c r="BG2186" s="408"/>
      <c r="BH2186" s="408"/>
      <c r="BI2186" s="408"/>
      <c r="BJ2186" s="408"/>
      <c r="BK2186" s="408"/>
    </row>
    <row r="2187" spans="1:63" s="390" customFormat="1" ht="12.75">
      <c r="A2187" s="411"/>
      <c r="B2187" s="360" t="s">
        <v>372</v>
      </c>
      <c r="C2187" s="676">
        <v>0</v>
      </c>
      <c r="D2187" s="677">
        <v>0</v>
      </c>
      <c r="E2187" s="677">
        <v>0</v>
      </c>
      <c r="F2187" s="677">
        <v>0</v>
      </c>
      <c r="G2187" s="677">
        <v>0</v>
      </c>
      <c r="H2187" s="677">
        <v>0</v>
      </c>
      <c r="I2187" s="677">
        <v>0</v>
      </c>
      <c r="J2187" s="677">
        <v>0</v>
      </c>
      <c r="K2187" s="677">
        <v>0</v>
      </c>
      <c r="L2187" s="677">
        <v>0</v>
      </c>
      <c r="M2187" s="677">
        <v>0</v>
      </c>
      <c r="N2187" s="678">
        <v>0</v>
      </c>
      <c r="O2187" s="657"/>
      <c r="P2187" s="658"/>
      <c r="Q2187" s="658"/>
      <c r="R2187" s="658"/>
      <c r="S2187" s="658"/>
      <c r="T2187" s="658"/>
      <c r="U2187" s="658"/>
      <c r="V2187" s="658"/>
      <c r="W2187" s="658"/>
      <c r="X2187" s="658"/>
      <c r="Y2187" s="658"/>
      <c r="Z2187" s="659"/>
      <c r="AA2187" s="679">
        <v>0</v>
      </c>
      <c r="AB2187" s="677">
        <v>0</v>
      </c>
      <c r="AC2187" s="677">
        <v>0</v>
      </c>
      <c r="AD2187" s="658">
        <v>0</v>
      </c>
      <c r="AE2187" s="658">
        <v>0</v>
      </c>
      <c r="AF2187" s="658"/>
      <c r="AG2187" s="658"/>
      <c r="AH2187" s="658"/>
      <c r="AI2187" s="658"/>
      <c r="AJ2187" s="658"/>
      <c r="AK2187" s="658"/>
      <c r="AL2187" s="658"/>
      <c r="AM2187" s="658"/>
      <c r="AN2187" s="658">
        <v>0</v>
      </c>
      <c r="AO2187" s="658">
        <v>0</v>
      </c>
      <c r="AP2187" s="658">
        <v>0</v>
      </c>
      <c r="AQ2187" s="658">
        <v>0</v>
      </c>
      <c r="AR2187" s="658">
        <v>0</v>
      </c>
      <c r="AS2187" s="658">
        <v>0</v>
      </c>
      <c r="AT2187" s="658">
        <v>0</v>
      </c>
      <c r="AU2187" s="658">
        <v>0</v>
      </c>
      <c r="AV2187" s="676"/>
      <c r="AW2187" s="677"/>
      <c r="AX2187" s="677"/>
      <c r="AY2187" s="677"/>
      <c r="AZ2187" s="677"/>
      <c r="BA2187" s="677"/>
      <c r="BB2187" s="677"/>
      <c r="BC2187" s="677"/>
      <c r="BD2187" s="677"/>
      <c r="BE2187" s="678">
        <v>0</v>
      </c>
      <c r="BF2187" s="417"/>
      <c r="BG2187" s="408"/>
      <c r="BH2187" s="408"/>
      <c r="BI2187" s="408"/>
      <c r="BJ2187" s="408"/>
      <c r="BK2187" s="408"/>
    </row>
    <row r="2188" spans="1:63" s="390" customFormat="1" ht="12.75">
      <c r="A2188" s="411"/>
      <c r="B2188" s="360" t="s">
        <v>373</v>
      </c>
      <c r="C2188" s="676">
        <v>0</v>
      </c>
      <c r="D2188" s="677">
        <v>0</v>
      </c>
      <c r="E2188" s="677">
        <v>0</v>
      </c>
      <c r="F2188" s="677">
        <v>0</v>
      </c>
      <c r="G2188" s="677">
        <v>0</v>
      </c>
      <c r="H2188" s="677">
        <v>0</v>
      </c>
      <c r="I2188" s="677">
        <v>0</v>
      </c>
      <c r="J2188" s="677">
        <v>0</v>
      </c>
      <c r="K2188" s="677">
        <v>0</v>
      </c>
      <c r="L2188" s="677">
        <v>0</v>
      </c>
      <c r="M2188" s="677">
        <v>0</v>
      </c>
      <c r="N2188" s="678">
        <v>0</v>
      </c>
      <c r="O2188" s="657">
        <v>0</v>
      </c>
      <c r="P2188" s="658">
        <v>0</v>
      </c>
      <c r="Q2188" s="658">
        <v>0</v>
      </c>
      <c r="R2188" s="658">
        <v>0</v>
      </c>
      <c r="S2188" s="658">
        <v>0</v>
      </c>
      <c r="T2188" s="658">
        <v>0</v>
      </c>
      <c r="U2188" s="658">
        <v>0</v>
      </c>
      <c r="V2188" s="658">
        <v>0</v>
      </c>
      <c r="W2188" s="658">
        <v>0</v>
      </c>
      <c r="X2188" s="658">
        <v>0</v>
      </c>
      <c r="Y2188" s="658">
        <v>0</v>
      </c>
      <c r="Z2188" s="659">
        <v>0</v>
      </c>
      <c r="AA2188" s="679">
        <v>0</v>
      </c>
      <c r="AB2188" s="677">
        <v>0</v>
      </c>
      <c r="AC2188" s="677">
        <v>0</v>
      </c>
      <c r="AD2188" s="658">
        <v>0</v>
      </c>
      <c r="AE2188" s="658">
        <v>0</v>
      </c>
      <c r="AF2188" s="658"/>
      <c r="AG2188" s="658"/>
      <c r="AH2188" s="658"/>
      <c r="AI2188" s="658"/>
      <c r="AJ2188" s="658"/>
      <c r="AK2188" s="658"/>
      <c r="AL2188" s="658"/>
      <c r="AM2188" s="658"/>
      <c r="AN2188" s="658">
        <v>0</v>
      </c>
      <c r="AO2188" s="658">
        <v>0</v>
      </c>
      <c r="AP2188" s="658">
        <v>0</v>
      </c>
      <c r="AQ2188" s="658">
        <v>0</v>
      </c>
      <c r="AR2188" s="658">
        <v>0</v>
      </c>
      <c r="AS2188" s="658">
        <v>0</v>
      </c>
      <c r="AT2188" s="658">
        <v>0</v>
      </c>
      <c r="AU2188" s="658">
        <v>0</v>
      </c>
      <c r="AV2188" s="676">
        <v>0</v>
      </c>
      <c r="AW2188" s="677">
        <v>0</v>
      </c>
      <c r="AX2188" s="677">
        <v>0</v>
      </c>
      <c r="AY2188" s="677">
        <v>0</v>
      </c>
      <c r="AZ2188" s="677">
        <v>0</v>
      </c>
      <c r="BA2188" s="677">
        <v>0</v>
      </c>
      <c r="BB2188" s="677">
        <v>0</v>
      </c>
      <c r="BC2188" s="677">
        <v>0</v>
      </c>
      <c r="BD2188" s="677">
        <v>0</v>
      </c>
      <c r="BE2188" s="678">
        <v>0</v>
      </c>
      <c r="BF2188" s="417"/>
      <c r="BG2188" s="408"/>
      <c r="BH2188" s="408"/>
      <c r="BI2188" s="408"/>
      <c r="BJ2188" s="408"/>
      <c r="BK2188" s="408"/>
    </row>
    <row r="2189" spans="1:63" s="390" customFormat="1" ht="12.75">
      <c r="A2189" s="411"/>
      <c r="B2189" s="360" t="s">
        <v>374</v>
      </c>
      <c r="C2189" s="676">
        <v>0</v>
      </c>
      <c r="D2189" s="677">
        <v>0</v>
      </c>
      <c r="E2189" s="677">
        <v>0</v>
      </c>
      <c r="F2189" s="677">
        <v>0</v>
      </c>
      <c r="G2189" s="677">
        <v>0</v>
      </c>
      <c r="H2189" s="677">
        <v>0</v>
      </c>
      <c r="I2189" s="677">
        <v>0</v>
      </c>
      <c r="J2189" s="677">
        <v>0</v>
      </c>
      <c r="K2189" s="677">
        <v>0</v>
      </c>
      <c r="L2189" s="677">
        <v>0</v>
      </c>
      <c r="M2189" s="677">
        <v>0</v>
      </c>
      <c r="N2189" s="678">
        <v>0</v>
      </c>
      <c r="O2189" s="657"/>
      <c r="P2189" s="658"/>
      <c r="Q2189" s="658"/>
      <c r="R2189" s="658"/>
      <c r="S2189" s="658"/>
      <c r="T2189" s="658"/>
      <c r="U2189" s="658"/>
      <c r="V2189" s="658"/>
      <c r="W2189" s="658"/>
      <c r="X2189" s="658"/>
      <c r="Y2189" s="658"/>
      <c r="Z2189" s="659"/>
      <c r="AA2189" s="679">
        <v>0</v>
      </c>
      <c r="AB2189" s="677">
        <v>0</v>
      </c>
      <c r="AC2189" s="677">
        <v>0</v>
      </c>
      <c r="AD2189" s="658">
        <v>0</v>
      </c>
      <c r="AE2189" s="658">
        <v>0</v>
      </c>
      <c r="AF2189" s="658"/>
      <c r="AG2189" s="658"/>
      <c r="AH2189" s="658"/>
      <c r="AI2189" s="658"/>
      <c r="AJ2189" s="658"/>
      <c r="AK2189" s="658"/>
      <c r="AL2189" s="658"/>
      <c r="AM2189" s="658"/>
      <c r="AN2189" s="658">
        <v>0</v>
      </c>
      <c r="AO2189" s="658">
        <v>0</v>
      </c>
      <c r="AP2189" s="658">
        <v>0</v>
      </c>
      <c r="AQ2189" s="658">
        <v>0</v>
      </c>
      <c r="AR2189" s="658">
        <v>0</v>
      </c>
      <c r="AS2189" s="658">
        <v>0</v>
      </c>
      <c r="AT2189" s="658">
        <v>0</v>
      </c>
      <c r="AU2189" s="658">
        <v>0</v>
      </c>
      <c r="AV2189" s="676"/>
      <c r="AW2189" s="677"/>
      <c r="AX2189" s="677"/>
      <c r="AY2189" s="677"/>
      <c r="AZ2189" s="677"/>
      <c r="BA2189" s="677"/>
      <c r="BB2189" s="677"/>
      <c r="BC2189" s="677"/>
      <c r="BD2189" s="677"/>
      <c r="BE2189" s="678">
        <v>0</v>
      </c>
      <c r="BF2189" s="417"/>
      <c r="BG2189" s="408"/>
      <c r="BH2189" s="408"/>
      <c r="BI2189" s="408"/>
      <c r="BJ2189" s="408"/>
      <c r="BK2189" s="408"/>
    </row>
    <row r="2190" spans="1:63" s="390" customFormat="1" ht="12.75">
      <c r="A2190" s="411"/>
      <c r="B2190" s="360" t="s">
        <v>375</v>
      </c>
      <c r="C2190" s="676">
        <v>0</v>
      </c>
      <c r="D2190" s="677">
        <v>0</v>
      </c>
      <c r="E2190" s="677">
        <v>0</v>
      </c>
      <c r="F2190" s="677">
        <v>0</v>
      </c>
      <c r="G2190" s="677">
        <v>0</v>
      </c>
      <c r="H2190" s="677">
        <v>0</v>
      </c>
      <c r="I2190" s="677">
        <v>0</v>
      </c>
      <c r="J2190" s="677">
        <v>0</v>
      </c>
      <c r="K2190" s="677">
        <v>0</v>
      </c>
      <c r="L2190" s="677">
        <v>0</v>
      </c>
      <c r="M2190" s="677">
        <v>0</v>
      </c>
      <c r="N2190" s="678">
        <v>0</v>
      </c>
      <c r="O2190" s="657"/>
      <c r="P2190" s="658"/>
      <c r="Q2190" s="658"/>
      <c r="R2190" s="658"/>
      <c r="S2190" s="658"/>
      <c r="T2190" s="658"/>
      <c r="U2190" s="658"/>
      <c r="V2190" s="658"/>
      <c r="W2190" s="658"/>
      <c r="X2190" s="658"/>
      <c r="Y2190" s="658"/>
      <c r="Z2190" s="659"/>
      <c r="AA2190" s="679">
        <v>0</v>
      </c>
      <c r="AB2190" s="677">
        <v>0</v>
      </c>
      <c r="AC2190" s="677">
        <v>0</v>
      </c>
      <c r="AD2190" s="658">
        <v>0</v>
      </c>
      <c r="AE2190" s="658">
        <v>0</v>
      </c>
      <c r="AF2190" s="658"/>
      <c r="AG2190" s="658"/>
      <c r="AH2190" s="658"/>
      <c r="AI2190" s="658"/>
      <c r="AJ2190" s="658"/>
      <c r="AK2190" s="658"/>
      <c r="AL2190" s="658"/>
      <c r="AM2190" s="658"/>
      <c r="AN2190" s="658">
        <v>0</v>
      </c>
      <c r="AO2190" s="658">
        <v>0</v>
      </c>
      <c r="AP2190" s="658">
        <v>0</v>
      </c>
      <c r="AQ2190" s="658">
        <v>0</v>
      </c>
      <c r="AR2190" s="658">
        <v>0</v>
      </c>
      <c r="AS2190" s="658">
        <v>0</v>
      </c>
      <c r="AT2190" s="658">
        <v>0</v>
      </c>
      <c r="AU2190" s="658">
        <v>0</v>
      </c>
      <c r="AV2190" s="676"/>
      <c r="AW2190" s="677"/>
      <c r="AX2190" s="677"/>
      <c r="AY2190" s="677"/>
      <c r="AZ2190" s="677"/>
      <c r="BA2190" s="677"/>
      <c r="BB2190" s="677"/>
      <c r="BC2190" s="677"/>
      <c r="BD2190" s="677"/>
      <c r="BE2190" s="678">
        <v>0</v>
      </c>
      <c r="BF2190" s="417"/>
      <c r="BG2190" s="408"/>
      <c r="BH2190" s="408"/>
      <c r="BI2190" s="408"/>
      <c r="BJ2190" s="408"/>
      <c r="BK2190" s="408"/>
    </row>
    <row r="2191" spans="1:63" s="390" customFormat="1" ht="12.75">
      <c r="A2191" s="411"/>
      <c r="B2191" s="360" t="s">
        <v>376</v>
      </c>
      <c r="C2191" s="676">
        <v>0</v>
      </c>
      <c r="D2191" s="677">
        <v>0</v>
      </c>
      <c r="E2191" s="677">
        <v>0</v>
      </c>
      <c r="F2191" s="677">
        <v>0</v>
      </c>
      <c r="G2191" s="677">
        <v>0</v>
      </c>
      <c r="H2191" s="677">
        <v>0</v>
      </c>
      <c r="I2191" s="677">
        <v>0</v>
      </c>
      <c r="J2191" s="677">
        <v>0</v>
      </c>
      <c r="K2191" s="677">
        <v>0</v>
      </c>
      <c r="L2191" s="677">
        <v>0</v>
      </c>
      <c r="M2191" s="677">
        <v>0</v>
      </c>
      <c r="N2191" s="678">
        <v>0</v>
      </c>
      <c r="O2191" s="657"/>
      <c r="P2191" s="658"/>
      <c r="Q2191" s="658"/>
      <c r="R2191" s="658"/>
      <c r="S2191" s="658"/>
      <c r="T2191" s="658"/>
      <c r="U2191" s="658"/>
      <c r="V2191" s="658"/>
      <c r="W2191" s="658"/>
      <c r="X2191" s="658"/>
      <c r="Y2191" s="658"/>
      <c r="Z2191" s="659"/>
      <c r="AA2191" s="679">
        <v>0</v>
      </c>
      <c r="AB2191" s="677">
        <v>0</v>
      </c>
      <c r="AC2191" s="677">
        <v>0</v>
      </c>
      <c r="AD2191" s="658">
        <v>0</v>
      </c>
      <c r="AE2191" s="658">
        <v>0</v>
      </c>
      <c r="AF2191" s="658"/>
      <c r="AG2191" s="658"/>
      <c r="AH2191" s="658"/>
      <c r="AI2191" s="658"/>
      <c r="AJ2191" s="658"/>
      <c r="AK2191" s="658"/>
      <c r="AL2191" s="658"/>
      <c r="AM2191" s="658"/>
      <c r="AN2191" s="658">
        <v>0</v>
      </c>
      <c r="AO2191" s="658">
        <v>0</v>
      </c>
      <c r="AP2191" s="658">
        <v>0</v>
      </c>
      <c r="AQ2191" s="658">
        <v>0</v>
      </c>
      <c r="AR2191" s="658">
        <v>0</v>
      </c>
      <c r="AS2191" s="658">
        <v>0</v>
      </c>
      <c r="AT2191" s="658">
        <v>0</v>
      </c>
      <c r="AU2191" s="658">
        <v>0</v>
      </c>
      <c r="AV2191" s="676"/>
      <c r="AW2191" s="677"/>
      <c r="AX2191" s="677"/>
      <c r="AY2191" s="677"/>
      <c r="AZ2191" s="677"/>
      <c r="BA2191" s="677"/>
      <c r="BB2191" s="677"/>
      <c r="BC2191" s="677"/>
      <c r="BD2191" s="677"/>
      <c r="BE2191" s="678">
        <v>0</v>
      </c>
      <c r="BF2191" s="417"/>
      <c r="BG2191" s="408"/>
      <c r="BH2191" s="408"/>
      <c r="BI2191" s="408"/>
      <c r="BJ2191" s="408"/>
      <c r="BK2191" s="408"/>
    </row>
    <row r="2192" spans="1:63" s="390" customFormat="1" ht="12.75">
      <c r="A2192" s="411"/>
      <c r="B2192" s="360" t="s">
        <v>377</v>
      </c>
      <c r="C2192" s="676">
        <v>0</v>
      </c>
      <c r="D2192" s="677">
        <v>0</v>
      </c>
      <c r="E2192" s="677">
        <v>0</v>
      </c>
      <c r="F2192" s="677">
        <v>0</v>
      </c>
      <c r="G2192" s="677">
        <v>0</v>
      </c>
      <c r="H2192" s="677">
        <v>0</v>
      </c>
      <c r="I2192" s="677">
        <v>0</v>
      </c>
      <c r="J2192" s="677">
        <v>0</v>
      </c>
      <c r="K2192" s="677">
        <v>0</v>
      </c>
      <c r="L2192" s="677">
        <v>0</v>
      </c>
      <c r="M2192" s="677">
        <v>0</v>
      </c>
      <c r="N2192" s="678">
        <v>0</v>
      </c>
      <c r="O2192" s="657"/>
      <c r="P2192" s="658"/>
      <c r="Q2192" s="658"/>
      <c r="R2192" s="658"/>
      <c r="S2192" s="658"/>
      <c r="T2192" s="658"/>
      <c r="U2192" s="658"/>
      <c r="V2192" s="658"/>
      <c r="W2192" s="658"/>
      <c r="X2192" s="658"/>
      <c r="Y2192" s="658"/>
      <c r="Z2192" s="659"/>
      <c r="AA2192" s="679">
        <v>0</v>
      </c>
      <c r="AB2192" s="677">
        <v>0</v>
      </c>
      <c r="AC2192" s="677">
        <v>0</v>
      </c>
      <c r="AD2192" s="658">
        <v>0</v>
      </c>
      <c r="AE2192" s="658">
        <v>0</v>
      </c>
      <c r="AF2192" s="658"/>
      <c r="AG2192" s="658"/>
      <c r="AH2192" s="658"/>
      <c r="AI2192" s="658"/>
      <c r="AJ2192" s="658"/>
      <c r="AK2192" s="658"/>
      <c r="AL2192" s="658"/>
      <c r="AM2192" s="658"/>
      <c r="AN2192" s="658">
        <v>0</v>
      </c>
      <c r="AO2192" s="658">
        <v>0</v>
      </c>
      <c r="AP2192" s="658">
        <v>0</v>
      </c>
      <c r="AQ2192" s="658">
        <v>0</v>
      </c>
      <c r="AR2192" s="658">
        <v>0</v>
      </c>
      <c r="AS2192" s="658">
        <v>0</v>
      </c>
      <c r="AT2192" s="658">
        <v>0</v>
      </c>
      <c r="AU2192" s="658">
        <v>0</v>
      </c>
      <c r="AV2192" s="676"/>
      <c r="AW2192" s="677"/>
      <c r="AX2192" s="677"/>
      <c r="AY2192" s="677"/>
      <c r="AZ2192" s="677"/>
      <c r="BA2192" s="677"/>
      <c r="BB2192" s="677"/>
      <c r="BC2192" s="677"/>
      <c r="BD2192" s="677"/>
      <c r="BE2192" s="678">
        <v>0</v>
      </c>
      <c r="BF2192" s="417"/>
      <c r="BG2192" s="408"/>
      <c r="BH2192" s="408"/>
      <c r="BI2192" s="408"/>
      <c r="BJ2192" s="408"/>
      <c r="BK2192" s="408"/>
    </row>
    <row r="2193" spans="1:63" s="390" customFormat="1" ht="12.75">
      <c r="A2193" s="411"/>
      <c r="B2193" s="360" t="s">
        <v>67</v>
      </c>
      <c r="C2193" s="676">
        <v>0</v>
      </c>
      <c r="D2193" s="677">
        <v>0</v>
      </c>
      <c r="E2193" s="677">
        <v>0</v>
      </c>
      <c r="F2193" s="677">
        <v>0</v>
      </c>
      <c r="G2193" s="677">
        <v>0</v>
      </c>
      <c r="H2193" s="677">
        <v>0</v>
      </c>
      <c r="I2193" s="677">
        <v>0</v>
      </c>
      <c r="J2193" s="677">
        <v>0</v>
      </c>
      <c r="K2193" s="677">
        <v>0</v>
      </c>
      <c r="L2193" s="677">
        <v>0</v>
      </c>
      <c r="M2193" s="677">
        <v>0</v>
      </c>
      <c r="N2193" s="678">
        <v>0</v>
      </c>
      <c r="O2193" s="657"/>
      <c r="P2193" s="658"/>
      <c r="Q2193" s="658"/>
      <c r="R2193" s="658"/>
      <c r="S2193" s="658"/>
      <c r="T2193" s="658"/>
      <c r="U2193" s="658"/>
      <c r="V2193" s="658"/>
      <c r="W2193" s="658"/>
      <c r="X2193" s="658"/>
      <c r="Y2193" s="658"/>
      <c r="Z2193" s="659"/>
      <c r="AA2193" s="679">
        <v>17.92372881</v>
      </c>
      <c r="AB2193" s="677">
        <v>0</v>
      </c>
      <c r="AC2193" s="677">
        <v>0</v>
      </c>
      <c r="AD2193" s="658">
        <v>0</v>
      </c>
      <c r="AE2193" s="658">
        <v>0</v>
      </c>
      <c r="AF2193" s="658"/>
      <c r="AG2193" s="658"/>
      <c r="AH2193" s="658"/>
      <c r="AI2193" s="658"/>
      <c r="AJ2193" s="658"/>
      <c r="AK2193" s="658"/>
      <c r="AL2193" s="658"/>
      <c r="AM2193" s="658"/>
      <c r="AN2193" s="658">
        <v>0</v>
      </c>
      <c r="AO2193" s="658">
        <v>0</v>
      </c>
      <c r="AP2193" s="658">
        <v>0</v>
      </c>
      <c r="AQ2193" s="658">
        <v>0</v>
      </c>
      <c r="AR2193" s="658">
        <v>0</v>
      </c>
      <c r="AS2193" s="658">
        <v>0</v>
      </c>
      <c r="AT2193" s="658">
        <v>0</v>
      </c>
      <c r="AU2193" s="658">
        <v>0</v>
      </c>
      <c r="AV2193" s="676"/>
      <c r="AW2193" s="677"/>
      <c r="AX2193" s="677"/>
      <c r="AY2193" s="677"/>
      <c r="AZ2193" s="677"/>
      <c r="BA2193" s="677"/>
      <c r="BB2193" s="677">
        <v>17.92372881</v>
      </c>
      <c r="BC2193" s="677"/>
      <c r="BD2193" s="677"/>
      <c r="BE2193" s="678">
        <v>17.92372881</v>
      </c>
      <c r="BF2193" s="417"/>
      <c r="BG2193" s="408"/>
      <c r="BH2193" s="408"/>
      <c r="BI2193" s="408"/>
      <c r="BJ2193" s="408"/>
      <c r="BK2193" s="408"/>
    </row>
    <row r="2194" spans="1:63" s="416" customFormat="1" ht="25.5">
      <c r="A2194" s="411">
        <v>91</v>
      </c>
      <c r="B2194" s="413" t="s">
        <v>225</v>
      </c>
      <c r="C2194" s="657">
        <v>0</v>
      </c>
      <c r="D2194" s="658">
        <v>0</v>
      </c>
      <c r="E2194" s="658">
        <v>0</v>
      </c>
      <c r="F2194" s="658">
        <v>0</v>
      </c>
      <c r="G2194" s="658">
        <v>0</v>
      </c>
      <c r="H2194" s="658">
        <v>0</v>
      </c>
      <c r="I2194" s="658">
        <v>0</v>
      </c>
      <c r="J2194" s="658">
        <v>0</v>
      </c>
      <c r="K2194" s="658">
        <v>0</v>
      </c>
      <c r="L2194" s="658">
        <v>0</v>
      </c>
      <c r="M2194" s="658">
        <v>0</v>
      </c>
      <c r="N2194" s="659">
        <v>0</v>
      </c>
      <c r="O2194" s="689">
        <v>0</v>
      </c>
      <c r="P2194" s="690">
        <v>0</v>
      </c>
      <c r="Q2194" s="690">
        <v>0</v>
      </c>
      <c r="R2194" s="690">
        <v>0</v>
      </c>
      <c r="S2194" s="690">
        <v>0</v>
      </c>
      <c r="T2194" s="690">
        <v>0</v>
      </c>
      <c r="U2194" s="690">
        <v>0</v>
      </c>
      <c r="V2194" s="690">
        <v>0</v>
      </c>
      <c r="W2194" s="690">
        <v>0</v>
      </c>
      <c r="X2194" s="690">
        <v>0</v>
      </c>
      <c r="Y2194" s="690">
        <v>0</v>
      </c>
      <c r="Z2194" s="691">
        <v>0</v>
      </c>
      <c r="AA2194" s="674">
        <v>11</v>
      </c>
      <c r="AB2194" s="677">
        <v>0</v>
      </c>
      <c r="AC2194" s="677">
        <v>0</v>
      </c>
      <c r="AD2194" s="690">
        <v>0</v>
      </c>
      <c r="AE2194" s="690">
        <v>0</v>
      </c>
      <c r="AF2194" s="690"/>
      <c r="AG2194" s="690"/>
      <c r="AH2194" s="690"/>
      <c r="AI2194" s="690"/>
      <c r="AJ2194" s="690"/>
      <c r="AK2194" s="690"/>
      <c r="AL2194" s="690"/>
      <c r="AM2194" s="690"/>
      <c r="AN2194" s="690">
        <v>0</v>
      </c>
      <c r="AO2194" s="690">
        <v>0</v>
      </c>
      <c r="AP2194" s="690">
        <v>0</v>
      </c>
      <c r="AQ2194" s="690">
        <v>0</v>
      </c>
      <c r="AR2194" s="690">
        <v>0</v>
      </c>
      <c r="AS2194" s="690">
        <v>0</v>
      </c>
      <c r="AT2194" s="690">
        <v>0</v>
      </c>
      <c r="AU2194" s="690">
        <v>0</v>
      </c>
      <c r="AV2194" s="657">
        <v>0</v>
      </c>
      <c r="AW2194" s="658">
        <v>0</v>
      </c>
      <c r="AX2194" s="658">
        <v>0</v>
      </c>
      <c r="AY2194" s="658">
        <v>0</v>
      </c>
      <c r="AZ2194" s="658">
        <v>0</v>
      </c>
      <c r="BA2194" s="658">
        <v>0</v>
      </c>
      <c r="BB2194" s="658">
        <v>11</v>
      </c>
      <c r="BC2194" s="658">
        <v>0</v>
      </c>
      <c r="BD2194" s="658">
        <v>0</v>
      </c>
      <c r="BE2194" s="673">
        <v>11</v>
      </c>
      <c r="BF2194" s="417"/>
    </row>
    <row r="2195" spans="1:63" s="390" customFormat="1" ht="12.75">
      <c r="A2195" s="411"/>
      <c r="B2195" s="360" t="s">
        <v>361</v>
      </c>
      <c r="C2195" s="676">
        <v>0</v>
      </c>
      <c r="D2195" s="677">
        <v>0</v>
      </c>
      <c r="E2195" s="677">
        <v>0</v>
      </c>
      <c r="F2195" s="677">
        <v>0</v>
      </c>
      <c r="G2195" s="677">
        <v>0</v>
      </c>
      <c r="H2195" s="677">
        <v>0</v>
      </c>
      <c r="I2195" s="677">
        <v>0</v>
      </c>
      <c r="J2195" s="677">
        <v>0</v>
      </c>
      <c r="K2195" s="677">
        <v>0</v>
      </c>
      <c r="L2195" s="677">
        <v>0</v>
      </c>
      <c r="M2195" s="677">
        <v>0</v>
      </c>
      <c r="N2195" s="678">
        <v>0</v>
      </c>
      <c r="O2195" s="657">
        <v>0</v>
      </c>
      <c r="P2195" s="658">
        <v>0</v>
      </c>
      <c r="Q2195" s="658">
        <v>0</v>
      </c>
      <c r="R2195" s="658">
        <v>0</v>
      </c>
      <c r="S2195" s="658">
        <v>0</v>
      </c>
      <c r="T2195" s="658">
        <v>0</v>
      </c>
      <c r="U2195" s="658">
        <v>0</v>
      </c>
      <c r="V2195" s="658">
        <v>0</v>
      </c>
      <c r="W2195" s="658">
        <v>0</v>
      </c>
      <c r="X2195" s="658">
        <v>0</v>
      </c>
      <c r="Y2195" s="658">
        <v>0</v>
      </c>
      <c r="Z2195" s="659">
        <v>0</v>
      </c>
      <c r="AA2195" s="679">
        <v>11</v>
      </c>
      <c r="AB2195" s="677">
        <v>0</v>
      </c>
      <c r="AC2195" s="677">
        <v>0</v>
      </c>
      <c r="AD2195" s="658">
        <v>0</v>
      </c>
      <c r="AE2195" s="658">
        <v>0</v>
      </c>
      <c r="AF2195" s="658"/>
      <c r="AG2195" s="658"/>
      <c r="AH2195" s="658"/>
      <c r="AI2195" s="658"/>
      <c r="AJ2195" s="658"/>
      <c r="AK2195" s="658"/>
      <c r="AL2195" s="658"/>
      <c r="AM2195" s="658"/>
      <c r="AN2195" s="658">
        <v>0</v>
      </c>
      <c r="AO2195" s="658">
        <v>0</v>
      </c>
      <c r="AP2195" s="658">
        <v>0</v>
      </c>
      <c r="AQ2195" s="658">
        <v>0</v>
      </c>
      <c r="AR2195" s="658">
        <v>0</v>
      </c>
      <c r="AS2195" s="658">
        <v>0</v>
      </c>
      <c r="AT2195" s="658">
        <v>0</v>
      </c>
      <c r="AU2195" s="658">
        <v>0</v>
      </c>
      <c r="AV2195" s="676">
        <v>0</v>
      </c>
      <c r="AW2195" s="677">
        <v>0</v>
      </c>
      <c r="AX2195" s="677">
        <v>0</v>
      </c>
      <c r="AY2195" s="677">
        <v>0</v>
      </c>
      <c r="AZ2195" s="677">
        <v>0</v>
      </c>
      <c r="BA2195" s="677">
        <v>0</v>
      </c>
      <c r="BB2195" s="677">
        <v>11</v>
      </c>
      <c r="BC2195" s="677">
        <v>0</v>
      </c>
      <c r="BD2195" s="677">
        <v>0</v>
      </c>
      <c r="BE2195" s="678">
        <v>11</v>
      </c>
      <c r="BF2195" s="417"/>
      <c r="BG2195" s="408"/>
      <c r="BH2195" s="408"/>
      <c r="BI2195" s="408"/>
      <c r="BJ2195" s="408"/>
      <c r="BK2195" s="408"/>
    </row>
    <row r="2196" spans="1:63" s="390" customFormat="1" ht="12.75">
      <c r="A2196" s="411"/>
      <c r="B2196" s="360" t="s">
        <v>362</v>
      </c>
      <c r="C2196" s="676">
        <v>0</v>
      </c>
      <c r="D2196" s="677">
        <v>0</v>
      </c>
      <c r="E2196" s="677">
        <v>0</v>
      </c>
      <c r="F2196" s="677">
        <v>0</v>
      </c>
      <c r="G2196" s="677">
        <v>0</v>
      </c>
      <c r="H2196" s="677">
        <v>0</v>
      </c>
      <c r="I2196" s="677">
        <v>0</v>
      </c>
      <c r="J2196" s="677">
        <v>0</v>
      </c>
      <c r="K2196" s="677">
        <v>0</v>
      </c>
      <c r="L2196" s="677">
        <v>0</v>
      </c>
      <c r="M2196" s="677">
        <v>0</v>
      </c>
      <c r="N2196" s="678">
        <v>0</v>
      </c>
      <c r="O2196" s="657">
        <v>0</v>
      </c>
      <c r="P2196" s="658">
        <v>0</v>
      </c>
      <c r="Q2196" s="658">
        <v>0</v>
      </c>
      <c r="R2196" s="658">
        <v>0</v>
      </c>
      <c r="S2196" s="658">
        <v>0</v>
      </c>
      <c r="T2196" s="658">
        <v>0</v>
      </c>
      <c r="U2196" s="658">
        <v>0</v>
      </c>
      <c r="V2196" s="658">
        <v>0</v>
      </c>
      <c r="W2196" s="658">
        <v>0</v>
      </c>
      <c r="X2196" s="658">
        <v>0</v>
      </c>
      <c r="Y2196" s="658">
        <v>0</v>
      </c>
      <c r="Z2196" s="659">
        <v>0</v>
      </c>
      <c r="AA2196" s="679">
        <v>0</v>
      </c>
      <c r="AB2196" s="677">
        <v>0</v>
      </c>
      <c r="AC2196" s="677">
        <v>0</v>
      </c>
      <c r="AD2196" s="658">
        <v>0</v>
      </c>
      <c r="AE2196" s="658">
        <v>0</v>
      </c>
      <c r="AF2196" s="658"/>
      <c r="AG2196" s="658"/>
      <c r="AH2196" s="658"/>
      <c r="AI2196" s="658"/>
      <c r="AJ2196" s="658"/>
      <c r="AK2196" s="658"/>
      <c r="AL2196" s="658"/>
      <c r="AM2196" s="658"/>
      <c r="AN2196" s="658">
        <v>0</v>
      </c>
      <c r="AO2196" s="658">
        <v>0</v>
      </c>
      <c r="AP2196" s="658">
        <v>0</v>
      </c>
      <c r="AQ2196" s="658">
        <v>0</v>
      </c>
      <c r="AR2196" s="658">
        <v>0</v>
      </c>
      <c r="AS2196" s="658">
        <v>0</v>
      </c>
      <c r="AT2196" s="658">
        <v>0</v>
      </c>
      <c r="AU2196" s="658">
        <v>0</v>
      </c>
      <c r="AV2196" s="676">
        <v>0</v>
      </c>
      <c r="AW2196" s="677">
        <v>0</v>
      </c>
      <c r="AX2196" s="677">
        <v>0</v>
      </c>
      <c r="AY2196" s="677">
        <v>0</v>
      </c>
      <c r="AZ2196" s="677">
        <v>0</v>
      </c>
      <c r="BA2196" s="677">
        <v>0</v>
      </c>
      <c r="BB2196" s="677">
        <v>0</v>
      </c>
      <c r="BC2196" s="677">
        <v>0</v>
      </c>
      <c r="BD2196" s="677">
        <v>0</v>
      </c>
      <c r="BE2196" s="678">
        <v>0</v>
      </c>
      <c r="BF2196" s="417"/>
      <c r="BG2196" s="408"/>
      <c r="BH2196" s="408"/>
      <c r="BI2196" s="408"/>
      <c r="BJ2196" s="408"/>
      <c r="BK2196" s="408"/>
    </row>
    <row r="2197" spans="1:63" s="390" customFormat="1" ht="12.75">
      <c r="A2197" s="411"/>
      <c r="B2197" s="360" t="s">
        <v>363</v>
      </c>
      <c r="C2197" s="676">
        <v>0</v>
      </c>
      <c r="D2197" s="677">
        <v>0</v>
      </c>
      <c r="E2197" s="677">
        <v>0</v>
      </c>
      <c r="F2197" s="677">
        <v>0</v>
      </c>
      <c r="G2197" s="677">
        <v>0</v>
      </c>
      <c r="H2197" s="677">
        <v>0</v>
      </c>
      <c r="I2197" s="677">
        <v>0</v>
      </c>
      <c r="J2197" s="677">
        <v>0</v>
      </c>
      <c r="K2197" s="677">
        <v>0</v>
      </c>
      <c r="L2197" s="677">
        <v>0</v>
      </c>
      <c r="M2197" s="677">
        <v>0</v>
      </c>
      <c r="N2197" s="678">
        <v>0</v>
      </c>
      <c r="O2197" s="657">
        <v>0</v>
      </c>
      <c r="P2197" s="658">
        <v>0</v>
      </c>
      <c r="Q2197" s="658">
        <v>0</v>
      </c>
      <c r="R2197" s="658">
        <v>0</v>
      </c>
      <c r="S2197" s="658">
        <v>0</v>
      </c>
      <c r="T2197" s="658">
        <v>0</v>
      </c>
      <c r="U2197" s="658">
        <v>0</v>
      </c>
      <c r="V2197" s="658">
        <v>0</v>
      </c>
      <c r="W2197" s="658">
        <v>0</v>
      </c>
      <c r="X2197" s="658">
        <v>0</v>
      </c>
      <c r="Y2197" s="658">
        <v>0</v>
      </c>
      <c r="Z2197" s="659">
        <v>0</v>
      </c>
      <c r="AA2197" s="679">
        <v>0</v>
      </c>
      <c r="AB2197" s="677">
        <v>0</v>
      </c>
      <c r="AC2197" s="677">
        <v>0</v>
      </c>
      <c r="AD2197" s="658">
        <v>0</v>
      </c>
      <c r="AE2197" s="658">
        <v>0</v>
      </c>
      <c r="AF2197" s="658"/>
      <c r="AG2197" s="658"/>
      <c r="AH2197" s="658"/>
      <c r="AI2197" s="658"/>
      <c r="AJ2197" s="658"/>
      <c r="AK2197" s="658"/>
      <c r="AL2197" s="658"/>
      <c r="AM2197" s="658"/>
      <c r="AN2197" s="658">
        <v>0</v>
      </c>
      <c r="AO2197" s="658">
        <v>0</v>
      </c>
      <c r="AP2197" s="658">
        <v>0</v>
      </c>
      <c r="AQ2197" s="658">
        <v>0</v>
      </c>
      <c r="AR2197" s="658">
        <v>0</v>
      </c>
      <c r="AS2197" s="658">
        <v>0</v>
      </c>
      <c r="AT2197" s="658">
        <v>0</v>
      </c>
      <c r="AU2197" s="658">
        <v>0</v>
      </c>
      <c r="AV2197" s="676">
        <v>0</v>
      </c>
      <c r="AW2197" s="677">
        <v>0</v>
      </c>
      <c r="AX2197" s="677">
        <v>0</v>
      </c>
      <c r="AY2197" s="677">
        <v>0</v>
      </c>
      <c r="AZ2197" s="677">
        <v>0</v>
      </c>
      <c r="BA2197" s="677">
        <v>0</v>
      </c>
      <c r="BB2197" s="677">
        <v>0</v>
      </c>
      <c r="BC2197" s="677">
        <v>0</v>
      </c>
      <c r="BD2197" s="677">
        <v>0</v>
      </c>
      <c r="BE2197" s="678">
        <v>0</v>
      </c>
      <c r="BF2197" s="417"/>
      <c r="BG2197" s="408"/>
      <c r="BH2197" s="408"/>
      <c r="BI2197" s="408"/>
      <c r="BJ2197" s="408"/>
      <c r="BK2197" s="408"/>
    </row>
    <row r="2198" spans="1:63" s="390" customFormat="1" ht="12.75">
      <c r="A2198" s="411"/>
      <c r="B2198" s="360" t="s">
        <v>364</v>
      </c>
      <c r="C2198" s="676">
        <v>0</v>
      </c>
      <c r="D2198" s="677">
        <v>0</v>
      </c>
      <c r="E2198" s="677">
        <v>0</v>
      </c>
      <c r="F2198" s="677">
        <v>0</v>
      </c>
      <c r="G2198" s="677">
        <v>0</v>
      </c>
      <c r="H2198" s="677">
        <v>0</v>
      </c>
      <c r="I2198" s="677">
        <v>0</v>
      </c>
      <c r="J2198" s="677">
        <v>0</v>
      </c>
      <c r="K2198" s="677">
        <v>0</v>
      </c>
      <c r="L2198" s="677">
        <v>0</v>
      </c>
      <c r="M2198" s="677">
        <v>0</v>
      </c>
      <c r="N2198" s="678">
        <v>0</v>
      </c>
      <c r="O2198" s="657"/>
      <c r="P2198" s="658"/>
      <c r="Q2198" s="658"/>
      <c r="R2198" s="658"/>
      <c r="S2198" s="658"/>
      <c r="T2198" s="658"/>
      <c r="U2198" s="658"/>
      <c r="V2198" s="658"/>
      <c r="W2198" s="658"/>
      <c r="X2198" s="658"/>
      <c r="Y2198" s="658"/>
      <c r="Z2198" s="659"/>
      <c r="AA2198" s="679">
        <v>0</v>
      </c>
      <c r="AB2198" s="677">
        <v>0</v>
      </c>
      <c r="AC2198" s="677">
        <v>0</v>
      </c>
      <c r="AD2198" s="658">
        <v>0</v>
      </c>
      <c r="AE2198" s="658">
        <v>0</v>
      </c>
      <c r="AF2198" s="658"/>
      <c r="AG2198" s="658"/>
      <c r="AH2198" s="658"/>
      <c r="AI2198" s="658"/>
      <c r="AJ2198" s="658"/>
      <c r="AK2198" s="658"/>
      <c r="AL2198" s="658"/>
      <c r="AM2198" s="658"/>
      <c r="AN2198" s="658">
        <v>0</v>
      </c>
      <c r="AO2198" s="658">
        <v>0</v>
      </c>
      <c r="AP2198" s="658">
        <v>0</v>
      </c>
      <c r="AQ2198" s="658">
        <v>0</v>
      </c>
      <c r="AR2198" s="658">
        <v>0</v>
      </c>
      <c r="AS2198" s="658">
        <v>0</v>
      </c>
      <c r="AT2198" s="658">
        <v>0</v>
      </c>
      <c r="AU2198" s="658">
        <v>0</v>
      </c>
      <c r="AV2198" s="676"/>
      <c r="AW2198" s="677"/>
      <c r="AX2198" s="677"/>
      <c r="AY2198" s="677"/>
      <c r="AZ2198" s="677"/>
      <c r="BA2198" s="677"/>
      <c r="BB2198" s="677"/>
      <c r="BC2198" s="677"/>
      <c r="BD2198" s="677"/>
      <c r="BE2198" s="678">
        <v>0</v>
      </c>
      <c r="BF2198" s="417"/>
      <c r="BG2198" s="408"/>
      <c r="BH2198" s="408"/>
      <c r="BI2198" s="408"/>
      <c r="BJ2198" s="408"/>
      <c r="BK2198" s="408"/>
    </row>
    <row r="2199" spans="1:63" s="390" customFormat="1" ht="12.75">
      <c r="A2199" s="411"/>
      <c r="B2199" s="360" t="s">
        <v>365</v>
      </c>
      <c r="C2199" s="676">
        <v>0</v>
      </c>
      <c r="D2199" s="677">
        <v>0</v>
      </c>
      <c r="E2199" s="677">
        <v>0</v>
      </c>
      <c r="F2199" s="677">
        <v>0</v>
      </c>
      <c r="G2199" s="677">
        <v>0</v>
      </c>
      <c r="H2199" s="677">
        <v>0</v>
      </c>
      <c r="I2199" s="677">
        <v>0</v>
      </c>
      <c r="J2199" s="677">
        <v>0</v>
      </c>
      <c r="K2199" s="677">
        <v>0</v>
      </c>
      <c r="L2199" s="677">
        <v>0</v>
      </c>
      <c r="M2199" s="677">
        <v>0</v>
      </c>
      <c r="N2199" s="678">
        <v>0</v>
      </c>
      <c r="O2199" s="657"/>
      <c r="P2199" s="658"/>
      <c r="Q2199" s="658"/>
      <c r="R2199" s="658"/>
      <c r="S2199" s="658"/>
      <c r="T2199" s="658"/>
      <c r="U2199" s="658"/>
      <c r="V2199" s="658"/>
      <c r="W2199" s="658"/>
      <c r="X2199" s="658"/>
      <c r="Y2199" s="658"/>
      <c r="Z2199" s="659"/>
      <c r="AA2199" s="679">
        <v>0</v>
      </c>
      <c r="AB2199" s="677">
        <v>0</v>
      </c>
      <c r="AC2199" s="677">
        <v>0</v>
      </c>
      <c r="AD2199" s="658">
        <v>0</v>
      </c>
      <c r="AE2199" s="658">
        <v>0</v>
      </c>
      <c r="AF2199" s="658"/>
      <c r="AG2199" s="658"/>
      <c r="AH2199" s="658"/>
      <c r="AI2199" s="658"/>
      <c r="AJ2199" s="658"/>
      <c r="AK2199" s="658"/>
      <c r="AL2199" s="658"/>
      <c r="AM2199" s="658"/>
      <c r="AN2199" s="658">
        <v>0</v>
      </c>
      <c r="AO2199" s="658">
        <v>0</v>
      </c>
      <c r="AP2199" s="658">
        <v>0</v>
      </c>
      <c r="AQ2199" s="658">
        <v>0</v>
      </c>
      <c r="AR2199" s="658">
        <v>0</v>
      </c>
      <c r="AS2199" s="658">
        <v>0</v>
      </c>
      <c r="AT2199" s="658">
        <v>0</v>
      </c>
      <c r="AU2199" s="658">
        <v>0</v>
      </c>
      <c r="AV2199" s="676"/>
      <c r="AW2199" s="677"/>
      <c r="AX2199" s="677"/>
      <c r="AY2199" s="677"/>
      <c r="AZ2199" s="677"/>
      <c r="BA2199" s="677"/>
      <c r="BB2199" s="677"/>
      <c r="BC2199" s="677"/>
      <c r="BD2199" s="677"/>
      <c r="BE2199" s="678">
        <v>0</v>
      </c>
      <c r="BF2199" s="417"/>
      <c r="BG2199" s="408"/>
      <c r="BH2199" s="408"/>
      <c r="BI2199" s="408"/>
      <c r="BJ2199" s="408"/>
      <c r="BK2199" s="408"/>
    </row>
    <row r="2200" spans="1:63" s="390" customFormat="1" ht="12.75">
      <c r="A2200" s="411"/>
      <c r="B2200" s="360" t="s">
        <v>366</v>
      </c>
      <c r="C2200" s="676">
        <v>0</v>
      </c>
      <c r="D2200" s="677">
        <v>0</v>
      </c>
      <c r="E2200" s="677">
        <v>0</v>
      </c>
      <c r="F2200" s="677">
        <v>0</v>
      </c>
      <c r="G2200" s="677">
        <v>0</v>
      </c>
      <c r="H2200" s="677">
        <v>0</v>
      </c>
      <c r="I2200" s="677">
        <v>0</v>
      </c>
      <c r="J2200" s="677">
        <v>0</v>
      </c>
      <c r="K2200" s="677">
        <v>0</v>
      </c>
      <c r="L2200" s="677">
        <v>0</v>
      </c>
      <c r="M2200" s="677">
        <v>0</v>
      </c>
      <c r="N2200" s="678">
        <v>0</v>
      </c>
      <c r="O2200" s="657"/>
      <c r="P2200" s="658"/>
      <c r="Q2200" s="658"/>
      <c r="R2200" s="658"/>
      <c r="S2200" s="658"/>
      <c r="T2200" s="658"/>
      <c r="U2200" s="658"/>
      <c r="V2200" s="658"/>
      <c r="W2200" s="658"/>
      <c r="X2200" s="658"/>
      <c r="Y2200" s="658"/>
      <c r="Z2200" s="659"/>
      <c r="AA2200" s="679">
        <v>0</v>
      </c>
      <c r="AB2200" s="677">
        <v>0</v>
      </c>
      <c r="AC2200" s="677">
        <v>0</v>
      </c>
      <c r="AD2200" s="658">
        <v>0</v>
      </c>
      <c r="AE2200" s="658">
        <v>0</v>
      </c>
      <c r="AF2200" s="658"/>
      <c r="AG2200" s="658"/>
      <c r="AH2200" s="658"/>
      <c r="AI2200" s="658"/>
      <c r="AJ2200" s="658"/>
      <c r="AK2200" s="658"/>
      <c r="AL2200" s="658"/>
      <c r="AM2200" s="658"/>
      <c r="AN2200" s="658">
        <v>0</v>
      </c>
      <c r="AO2200" s="658">
        <v>0</v>
      </c>
      <c r="AP2200" s="658">
        <v>0</v>
      </c>
      <c r="AQ2200" s="658">
        <v>0</v>
      </c>
      <c r="AR2200" s="658">
        <v>0</v>
      </c>
      <c r="AS2200" s="658">
        <v>0</v>
      </c>
      <c r="AT2200" s="658">
        <v>0</v>
      </c>
      <c r="AU2200" s="658">
        <v>0</v>
      </c>
      <c r="AV2200" s="676"/>
      <c r="AW2200" s="677"/>
      <c r="AX2200" s="677"/>
      <c r="AY2200" s="677"/>
      <c r="AZ2200" s="677"/>
      <c r="BA2200" s="677"/>
      <c r="BB2200" s="677"/>
      <c r="BC2200" s="677"/>
      <c r="BD2200" s="677"/>
      <c r="BE2200" s="678">
        <v>0</v>
      </c>
      <c r="BF2200" s="417"/>
      <c r="BG2200" s="408"/>
      <c r="BH2200" s="408"/>
      <c r="BI2200" s="408"/>
      <c r="BJ2200" s="408"/>
      <c r="BK2200" s="408"/>
    </row>
    <row r="2201" spans="1:63" s="390" customFormat="1" ht="12.75">
      <c r="A2201" s="411"/>
      <c r="B2201" s="360" t="s">
        <v>367</v>
      </c>
      <c r="C2201" s="676">
        <v>0</v>
      </c>
      <c r="D2201" s="677">
        <v>0</v>
      </c>
      <c r="E2201" s="677">
        <v>0</v>
      </c>
      <c r="F2201" s="677">
        <v>0</v>
      </c>
      <c r="G2201" s="677">
        <v>0</v>
      </c>
      <c r="H2201" s="677">
        <v>0</v>
      </c>
      <c r="I2201" s="677">
        <v>0</v>
      </c>
      <c r="J2201" s="677">
        <v>0</v>
      </c>
      <c r="K2201" s="677">
        <v>0</v>
      </c>
      <c r="L2201" s="677">
        <v>0</v>
      </c>
      <c r="M2201" s="677">
        <v>0</v>
      </c>
      <c r="N2201" s="678">
        <v>0</v>
      </c>
      <c r="O2201" s="657"/>
      <c r="P2201" s="658"/>
      <c r="Q2201" s="658"/>
      <c r="R2201" s="658"/>
      <c r="S2201" s="658"/>
      <c r="T2201" s="658"/>
      <c r="U2201" s="658"/>
      <c r="V2201" s="658"/>
      <c r="W2201" s="658"/>
      <c r="X2201" s="658"/>
      <c r="Y2201" s="658"/>
      <c r="Z2201" s="659"/>
      <c r="AA2201" s="679">
        <v>0</v>
      </c>
      <c r="AB2201" s="677">
        <v>0</v>
      </c>
      <c r="AC2201" s="677">
        <v>0</v>
      </c>
      <c r="AD2201" s="658">
        <v>0</v>
      </c>
      <c r="AE2201" s="658">
        <v>0</v>
      </c>
      <c r="AF2201" s="658"/>
      <c r="AG2201" s="658"/>
      <c r="AH2201" s="658"/>
      <c r="AI2201" s="658"/>
      <c r="AJ2201" s="658"/>
      <c r="AK2201" s="658"/>
      <c r="AL2201" s="658"/>
      <c r="AM2201" s="658"/>
      <c r="AN2201" s="658">
        <v>0</v>
      </c>
      <c r="AO2201" s="658">
        <v>0</v>
      </c>
      <c r="AP2201" s="658">
        <v>0</v>
      </c>
      <c r="AQ2201" s="658">
        <v>0</v>
      </c>
      <c r="AR2201" s="658">
        <v>0</v>
      </c>
      <c r="AS2201" s="658">
        <v>0</v>
      </c>
      <c r="AT2201" s="658">
        <v>0</v>
      </c>
      <c r="AU2201" s="658">
        <v>0</v>
      </c>
      <c r="AV2201" s="676"/>
      <c r="AW2201" s="677"/>
      <c r="AX2201" s="677"/>
      <c r="AY2201" s="677"/>
      <c r="AZ2201" s="677"/>
      <c r="BA2201" s="677"/>
      <c r="BB2201" s="677"/>
      <c r="BC2201" s="677"/>
      <c r="BD2201" s="677"/>
      <c r="BE2201" s="678">
        <v>0</v>
      </c>
      <c r="BF2201" s="417"/>
      <c r="BG2201" s="408"/>
      <c r="BH2201" s="408"/>
      <c r="BI2201" s="408"/>
      <c r="BJ2201" s="408"/>
      <c r="BK2201" s="408"/>
    </row>
    <row r="2202" spans="1:63" s="390" customFormat="1" ht="12.75">
      <c r="A2202" s="411"/>
      <c r="B2202" s="360" t="s">
        <v>368</v>
      </c>
      <c r="C2202" s="676">
        <v>0</v>
      </c>
      <c r="D2202" s="677">
        <v>0</v>
      </c>
      <c r="E2202" s="677">
        <v>0</v>
      </c>
      <c r="F2202" s="677">
        <v>0</v>
      </c>
      <c r="G2202" s="677">
        <v>0</v>
      </c>
      <c r="H2202" s="677">
        <v>0</v>
      </c>
      <c r="I2202" s="677">
        <v>0</v>
      </c>
      <c r="J2202" s="677">
        <v>0</v>
      </c>
      <c r="K2202" s="677">
        <v>0</v>
      </c>
      <c r="L2202" s="677">
        <v>0</v>
      </c>
      <c r="M2202" s="677">
        <v>0</v>
      </c>
      <c r="N2202" s="678">
        <v>0</v>
      </c>
      <c r="O2202" s="657">
        <v>0</v>
      </c>
      <c r="P2202" s="658">
        <v>0</v>
      </c>
      <c r="Q2202" s="658">
        <v>0</v>
      </c>
      <c r="R2202" s="658">
        <v>0</v>
      </c>
      <c r="S2202" s="658">
        <v>0</v>
      </c>
      <c r="T2202" s="658">
        <v>0</v>
      </c>
      <c r="U2202" s="658">
        <v>0</v>
      </c>
      <c r="V2202" s="658">
        <v>0</v>
      </c>
      <c r="W2202" s="658">
        <v>0</v>
      </c>
      <c r="X2202" s="658">
        <v>0</v>
      </c>
      <c r="Y2202" s="658">
        <v>0</v>
      </c>
      <c r="Z2202" s="659">
        <v>0</v>
      </c>
      <c r="AA2202" s="679">
        <v>0</v>
      </c>
      <c r="AB2202" s="677">
        <v>0</v>
      </c>
      <c r="AC2202" s="677">
        <v>0</v>
      </c>
      <c r="AD2202" s="658">
        <v>0</v>
      </c>
      <c r="AE2202" s="658">
        <v>0</v>
      </c>
      <c r="AF2202" s="658"/>
      <c r="AG2202" s="658"/>
      <c r="AH2202" s="658"/>
      <c r="AI2202" s="658"/>
      <c r="AJ2202" s="658"/>
      <c r="AK2202" s="658"/>
      <c r="AL2202" s="658"/>
      <c r="AM2202" s="658"/>
      <c r="AN2202" s="658">
        <v>0</v>
      </c>
      <c r="AO2202" s="658">
        <v>0</v>
      </c>
      <c r="AP2202" s="658">
        <v>0</v>
      </c>
      <c r="AQ2202" s="658">
        <v>0</v>
      </c>
      <c r="AR2202" s="658">
        <v>0</v>
      </c>
      <c r="AS2202" s="658">
        <v>0</v>
      </c>
      <c r="AT2202" s="658">
        <v>0</v>
      </c>
      <c r="AU2202" s="658">
        <v>0</v>
      </c>
      <c r="AV2202" s="676">
        <v>0</v>
      </c>
      <c r="AW2202" s="677">
        <v>0</v>
      </c>
      <c r="AX2202" s="677">
        <v>0</v>
      </c>
      <c r="AY2202" s="677">
        <v>0</v>
      </c>
      <c r="AZ2202" s="677">
        <v>0</v>
      </c>
      <c r="BA2202" s="677">
        <v>0</v>
      </c>
      <c r="BB2202" s="677">
        <v>0</v>
      </c>
      <c r="BC2202" s="677">
        <v>0</v>
      </c>
      <c r="BD2202" s="677">
        <v>0</v>
      </c>
      <c r="BE2202" s="678">
        <v>0</v>
      </c>
      <c r="BF2202" s="417"/>
      <c r="BG2202" s="408"/>
      <c r="BH2202" s="408"/>
      <c r="BI2202" s="408"/>
      <c r="BJ2202" s="408"/>
      <c r="BK2202" s="408"/>
    </row>
    <row r="2203" spans="1:63" s="390" customFormat="1" ht="12.75">
      <c r="A2203" s="411"/>
      <c r="B2203" s="360" t="s">
        <v>369</v>
      </c>
      <c r="C2203" s="676">
        <v>0</v>
      </c>
      <c r="D2203" s="677">
        <v>0</v>
      </c>
      <c r="E2203" s="677">
        <v>0</v>
      </c>
      <c r="F2203" s="677">
        <v>0</v>
      </c>
      <c r="G2203" s="677">
        <v>0</v>
      </c>
      <c r="H2203" s="677">
        <v>0</v>
      </c>
      <c r="I2203" s="677">
        <v>0</v>
      </c>
      <c r="J2203" s="677">
        <v>0</v>
      </c>
      <c r="K2203" s="677">
        <v>0</v>
      </c>
      <c r="L2203" s="677">
        <v>0</v>
      </c>
      <c r="M2203" s="677">
        <v>0</v>
      </c>
      <c r="N2203" s="678">
        <v>0</v>
      </c>
      <c r="O2203" s="657"/>
      <c r="P2203" s="658"/>
      <c r="Q2203" s="658"/>
      <c r="R2203" s="658"/>
      <c r="S2203" s="658"/>
      <c r="T2203" s="658"/>
      <c r="U2203" s="658"/>
      <c r="V2203" s="658"/>
      <c r="W2203" s="658"/>
      <c r="X2203" s="658"/>
      <c r="Y2203" s="658"/>
      <c r="Z2203" s="659"/>
      <c r="AA2203" s="679">
        <v>0</v>
      </c>
      <c r="AB2203" s="677">
        <v>0</v>
      </c>
      <c r="AC2203" s="677">
        <v>0</v>
      </c>
      <c r="AD2203" s="658">
        <v>0</v>
      </c>
      <c r="AE2203" s="658">
        <v>0</v>
      </c>
      <c r="AF2203" s="658"/>
      <c r="AG2203" s="658"/>
      <c r="AH2203" s="658"/>
      <c r="AI2203" s="658"/>
      <c r="AJ2203" s="658"/>
      <c r="AK2203" s="658"/>
      <c r="AL2203" s="658"/>
      <c r="AM2203" s="658"/>
      <c r="AN2203" s="658">
        <v>0</v>
      </c>
      <c r="AO2203" s="658">
        <v>0</v>
      </c>
      <c r="AP2203" s="658">
        <v>0</v>
      </c>
      <c r="AQ2203" s="658">
        <v>0</v>
      </c>
      <c r="AR2203" s="658">
        <v>0</v>
      </c>
      <c r="AS2203" s="658">
        <v>0</v>
      </c>
      <c r="AT2203" s="658">
        <v>0</v>
      </c>
      <c r="AU2203" s="658">
        <v>0</v>
      </c>
      <c r="AV2203" s="676"/>
      <c r="AW2203" s="677"/>
      <c r="AX2203" s="677"/>
      <c r="AY2203" s="677"/>
      <c r="AZ2203" s="677"/>
      <c r="BA2203" s="677"/>
      <c r="BB2203" s="677"/>
      <c r="BC2203" s="677"/>
      <c r="BD2203" s="677"/>
      <c r="BE2203" s="678">
        <v>0</v>
      </c>
      <c r="BF2203" s="417"/>
      <c r="BG2203" s="408"/>
      <c r="BH2203" s="408"/>
      <c r="BI2203" s="408"/>
      <c r="BJ2203" s="408"/>
      <c r="BK2203" s="408"/>
    </row>
    <row r="2204" spans="1:63" s="390" customFormat="1" ht="12.75">
      <c r="A2204" s="411"/>
      <c r="B2204" s="360" t="s">
        <v>370</v>
      </c>
      <c r="C2204" s="676">
        <v>0</v>
      </c>
      <c r="D2204" s="677">
        <v>0</v>
      </c>
      <c r="E2204" s="677">
        <v>0</v>
      </c>
      <c r="F2204" s="677">
        <v>0</v>
      </c>
      <c r="G2204" s="677">
        <v>0</v>
      </c>
      <c r="H2204" s="677">
        <v>0</v>
      </c>
      <c r="I2204" s="677">
        <v>0</v>
      </c>
      <c r="J2204" s="677">
        <v>0</v>
      </c>
      <c r="K2204" s="677">
        <v>0</v>
      </c>
      <c r="L2204" s="677">
        <v>0</v>
      </c>
      <c r="M2204" s="677">
        <v>0</v>
      </c>
      <c r="N2204" s="678">
        <v>0</v>
      </c>
      <c r="O2204" s="657"/>
      <c r="P2204" s="658"/>
      <c r="Q2204" s="658"/>
      <c r="R2204" s="658"/>
      <c r="S2204" s="658"/>
      <c r="T2204" s="658"/>
      <c r="U2204" s="658"/>
      <c r="V2204" s="658"/>
      <c r="W2204" s="658"/>
      <c r="X2204" s="658"/>
      <c r="Y2204" s="658"/>
      <c r="Z2204" s="659"/>
      <c r="AA2204" s="679">
        <v>0</v>
      </c>
      <c r="AB2204" s="677">
        <v>0</v>
      </c>
      <c r="AC2204" s="677">
        <v>0</v>
      </c>
      <c r="AD2204" s="658">
        <v>0</v>
      </c>
      <c r="AE2204" s="658">
        <v>0</v>
      </c>
      <c r="AF2204" s="658"/>
      <c r="AG2204" s="658"/>
      <c r="AH2204" s="658"/>
      <c r="AI2204" s="658"/>
      <c r="AJ2204" s="658"/>
      <c r="AK2204" s="658"/>
      <c r="AL2204" s="658"/>
      <c r="AM2204" s="658"/>
      <c r="AN2204" s="658">
        <v>0</v>
      </c>
      <c r="AO2204" s="658">
        <v>0</v>
      </c>
      <c r="AP2204" s="658">
        <v>0</v>
      </c>
      <c r="AQ2204" s="658">
        <v>0</v>
      </c>
      <c r="AR2204" s="658">
        <v>0</v>
      </c>
      <c r="AS2204" s="658">
        <v>0</v>
      </c>
      <c r="AT2204" s="658">
        <v>0</v>
      </c>
      <c r="AU2204" s="658">
        <v>0</v>
      </c>
      <c r="AV2204" s="676"/>
      <c r="AW2204" s="677"/>
      <c r="AX2204" s="677"/>
      <c r="AY2204" s="677"/>
      <c r="AZ2204" s="677"/>
      <c r="BA2204" s="677"/>
      <c r="BB2204" s="677"/>
      <c r="BC2204" s="677"/>
      <c r="BD2204" s="677"/>
      <c r="BE2204" s="678">
        <v>0</v>
      </c>
      <c r="BF2204" s="417"/>
      <c r="BG2204" s="408"/>
      <c r="BH2204" s="408"/>
      <c r="BI2204" s="408"/>
      <c r="BJ2204" s="408"/>
      <c r="BK2204" s="408"/>
    </row>
    <row r="2205" spans="1:63" s="390" customFormat="1" ht="12.75">
      <c r="A2205" s="411"/>
      <c r="B2205" s="360" t="s">
        <v>371</v>
      </c>
      <c r="C2205" s="676">
        <v>0</v>
      </c>
      <c r="D2205" s="677">
        <v>0</v>
      </c>
      <c r="E2205" s="677">
        <v>0</v>
      </c>
      <c r="F2205" s="677">
        <v>0</v>
      </c>
      <c r="G2205" s="677">
        <v>0</v>
      </c>
      <c r="H2205" s="677">
        <v>0</v>
      </c>
      <c r="I2205" s="677">
        <v>0</v>
      </c>
      <c r="J2205" s="677">
        <v>0</v>
      </c>
      <c r="K2205" s="677">
        <v>0</v>
      </c>
      <c r="L2205" s="677">
        <v>0</v>
      </c>
      <c r="M2205" s="677">
        <v>0</v>
      </c>
      <c r="N2205" s="678">
        <v>0</v>
      </c>
      <c r="O2205" s="657"/>
      <c r="P2205" s="658"/>
      <c r="Q2205" s="658"/>
      <c r="R2205" s="658"/>
      <c r="S2205" s="658"/>
      <c r="T2205" s="658"/>
      <c r="U2205" s="658"/>
      <c r="V2205" s="658"/>
      <c r="W2205" s="658"/>
      <c r="X2205" s="658"/>
      <c r="Y2205" s="658"/>
      <c r="Z2205" s="659"/>
      <c r="AA2205" s="679">
        <v>0</v>
      </c>
      <c r="AB2205" s="677">
        <v>0</v>
      </c>
      <c r="AC2205" s="677">
        <v>0</v>
      </c>
      <c r="AD2205" s="658">
        <v>0</v>
      </c>
      <c r="AE2205" s="658">
        <v>0</v>
      </c>
      <c r="AF2205" s="658"/>
      <c r="AG2205" s="658"/>
      <c r="AH2205" s="658"/>
      <c r="AI2205" s="658"/>
      <c r="AJ2205" s="658"/>
      <c r="AK2205" s="658"/>
      <c r="AL2205" s="658"/>
      <c r="AM2205" s="658"/>
      <c r="AN2205" s="658">
        <v>0</v>
      </c>
      <c r="AO2205" s="658">
        <v>0</v>
      </c>
      <c r="AP2205" s="658">
        <v>0</v>
      </c>
      <c r="AQ2205" s="658">
        <v>0</v>
      </c>
      <c r="AR2205" s="658">
        <v>0</v>
      </c>
      <c r="AS2205" s="658">
        <v>0</v>
      </c>
      <c r="AT2205" s="658">
        <v>0</v>
      </c>
      <c r="AU2205" s="658">
        <v>0</v>
      </c>
      <c r="AV2205" s="676"/>
      <c r="AW2205" s="677"/>
      <c r="AX2205" s="677"/>
      <c r="AY2205" s="677"/>
      <c r="AZ2205" s="677"/>
      <c r="BA2205" s="677"/>
      <c r="BB2205" s="677"/>
      <c r="BC2205" s="677"/>
      <c r="BD2205" s="677"/>
      <c r="BE2205" s="678">
        <v>0</v>
      </c>
      <c r="BF2205" s="417"/>
      <c r="BG2205" s="408"/>
      <c r="BH2205" s="408"/>
      <c r="BI2205" s="408"/>
      <c r="BJ2205" s="408"/>
      <c r="BK2205" s="408"/>
    </row>
    <row r="2206" spans="1:63" s="390" customFormat="1" ht="12.75">
      <c r="A2206" s="411"/>
      <c r="B2206" s="360" t="s">
        <v>372</v>
      </c>
      <c r="C2206" s="676">
        <v>0</v>
      </c>
      <c r="D2206" s="677">
        <v>0</v>
      </c>
      <c r="E2206" s="677">
        <v>0</v>
      </c>
      <c r="F2206" s="677">
        <v>0</v>
      </c>
      <c r="G2206" s="677">
        <v>0</v>
      </c>
      <c r="H2206" s="677">
        <v>0</v>
      </c>
      <c r="I2206" s="677">
        <v>0</v>
      </c>
      <c r="J2206" s="677">
        <v>0</v>
      </c>
      <c r="K2206" s="677">
        <v>0</v>
      </c>
      <c r="L2206" s="677">
        <v>0</v>
      </c>
      <c r="M2206" s="677">
        <v>0</v>
      </c>
      <c r="N2206" s="678">
        <v>0</v>
      </c>
      <c r="O2206" s="657"/>
      <c r="P2206" s="658"/>
      <c r="Q2206" s="658"/>
      <c r="R2206" s="658"/>
      <c r="S2206" s="658"/>
      <c r="T2206" s="658"/>
      <c r="U2206" s="658"/>
      <c r="V2206" s="658"/>
      <c r="W2206" s="658"/>
      <c r="X2206" s="658"/>
      <c r="Y2206" s="658"/>
      <c r="Z2206" s="659"/>
      <c r="AA2206" s="679">
        <v>0</v>
      </c>
      <c r="AB2206" s="677">
        <v>0</v>
      </c>
      <c r="AC2206" s="677">
        <v>0</v>
      </c>
      <c r="AD2206" s="658">
        <v>0</v>
      </c>
      <c r="AE2206" s="658">
        <v>0</v>
      </c>
      <c r="AF2206" s="658"/>
      <c r="AG2206" s="658"/>
      <c r="AH2206" s="658"/>
      <c r="AI2206" s="658"/>
      <c r="AJ2206" s="658"/>
      <c r="AK2206" s="658"/>
      <c r="AL2206" s="658"/>
      <c r="AM2206" s="658"/>
      <c r="AN2206" s="658">
        <v>0</v>
      </c>
      <c r="AO2206" s="658">
        <v>0</v>
      </c>
      <c r="AP2206" s="658">
        <v>0</v>
      </c>
      <c r="AQ2206" s="658">
        <v>0</v>
      </c>
      <c r="AR2206" s="658">
        <v>0</v>
      </c>
      <c r="AS2206" s="658">
        <v>0</v>
      </c>
      <c r="AT2206" s="658">
        <v>0</v>
      </c>
      <c r="AU2206" s="658">
        <v>0</v>
      </c>
      <c r="AV2206" s="676"/>
      <c r="AW2206" s="677"/>
      <c r="AX2206" s="677"/>
      <c r="AY2206" s="677"/>
      <c r="AZ2206" s="677"/>
      <c r="BA2206" s="677"/>
      <c r="BB2206" s="677"/>
      <c r="BC2206" s="677"/>
      <c r="BD2206" s="677"/>
      <c r="BE2206" s="678">
        <v>0</v>
      </c>
      <c r="BF2206" s="417"/>
      <c r="BG2206" s="408"/>
      <c r="BH2206" s="408"/>
      <c r="BI2206" s="408"/>
      <c r="BJ2206" s="408"/>
      <c r="BK2206" s="408"/>
    </row>
    <row r="2207" spans="1:63" s="390" customFormat="1" ht="12.75">
      <c r="A2207" s="411"/>
      <c r="B2207" s="360" t="s">
        <v>373</v>
      </c>
      <c r="C2207" s="676">
        <v>0</v>
      </c>
      <c r="D2207" s="677">
        <v>0</v>
      </c>
      <c r="E2207" s="677">
        <v>0</v>
      </c>
      <c r="F2207" s="677">
        <v>0</v>
      </c>
      <c r="G2207" s="677">
        <v>0</v>
      </c>
      <c r="H2207" s="677">
        <v>0</v>
      </c>
      <c r="I2207" s="677">
        <v>0</v>
      </c>
      <c r="J2207" s="677">
        <v>0</v>
      </c>
      <c r="K2207" s="677">
        <v>0</v>
      </c>
      <c r="L2207" s="677">
        <v>0</v>
      </c>
      <c r="M2207" s="677">
        <v>0</v>
      </c>
      <c r="N2207" s="678">
        <v>0</v>
      </c>
      <c r="O2207" s="657">
        <v>0</v>
      </c>
      <c r="P2207" s="658">
        <v>0</v>
      </c>
      <c r="Q2207" s="658">
        <v>0</v>
      </c>
      <c r="R2207" s="658">
        <v>0</v>
      </c>
      <c r="S2207" s="658">
        <v>0</v>
      </c>
      <c r="T2207" s="658">
        <v>0</v>
      </c>
      <c r="U2207" s="658">
        <v>0</v>
      </c>
      <c r="V2207" s="658">
        <v>0</v>
      </c>
      <c r="W2207" s="658">
        <v>0</v>
      </c>
      <c r="X2207" s="658">
        <v>0</v>
      </c>
      <c r="Y2207" s="658">
        <v>0</v>
      </c>
      <c r="Z2207" s="659">
        <v>0</v>
      </c>
      <c r="AA2207" s="679">
        <v>0</v>
      </c>
      <c r="AB2207" s="677">
        <v>0</v>
      </c>
      <c r="AC2207" s="677">
        <v>0</v>
      </c>
      <c r="AD2207" s="658">
        <v>0</v>
      </c>
      <c r="AE2207" s="658">
        <v>0</v>
      </c>
      <c r="AF2207" s="658"/>
      <c r="AG2207" s="658"/>
      <c r="AH2207" s="658"/>
      <c r="AI2207" s="658"/>
      <c r="AJ2207" s="658"/>
      <c r="AK2207" s="658"/>
      <c r="AL2207" s="658"/>
      <c r="AM2207" s="658"/>
      <c r="AN2207" s="658">
        <v>0</v>
      </c>
      <c r="AO2207" s="658">
        <v>0</v>
      </c>
      <c r="AP2207" s="658">
        <v>0</v>
      </c>
      <c r="AQ2207" s="658">
        <v>0</v>
      </c>
      <c r="AR2207" s="658">
        <v>0</v>
      </c>
      <c r="AS2207" s="658">
        <v>0</v>
      </c>
      <c r="AT2207" s="658">
        <v>0</v>
      </c>
      <c r="AU2207" s="658">
        <v>0</v>
      </c>
      <c r="AV2207" s="676">
        <v>0</v>
      </c>
      <c r="AW2207" s="677">
        <v>0</v>
      </c>
      <c r="AX2207" s="677">
        <v>0</v>
      </c>
      <c r="AY2207" s="677">
        <v>0</v>
      </c>
      <c r="AZ2207" s="677">
        <v>0</v>
      </c>
      <c r="BA2207" s="677">
        <v>0</v>
      </c>
      <c r="BB2207" s="677">
        <v>0</v>
      </c>
      <c r="BC2207" s="677">
        <v>0</v>
      </c>
      <c r="BD2207" s="677">
        <v>0</v>
      </c>
      <c r="BE2207" s="678">
        <v>0</v>
      </c>
      <c r="BF2207" s="417"/>
      <c r="BG2207" s="408"/>
      <c r="BH2207" s="408"/>
      <c r="BI2207" s="408"/>
      <c r="BJ2207" s="408"/>
      <c r="BK2207" s="408"/>
    </row>
    <row r="2208" spans="1:63" s="390" customFormat="1" ht="12.75">
      <c r="A2208" s="411"/>
      <c r="B2208" s="360" t="s">
        <v>374</v>
      </c>
      <c r="C2208" s="676">
        <v>0</v>
      </c>
      <c r="D2208" s="677">
        <v>0</v>
      </c>
      <c r="E2208" s="677">
        <v>0</v>
      </c>
      <c r="F2208" s="677">
        <v>0</v>
      </c>
      <c r="G2208" s="677">
        <v>0</v>
      </c>
      <c r="H2208" s="677">
        <v>0</v>
      </c>
      <c r="I2208" s="677">
        <v>0</v>
      </c>
      <c r="J2208" s="677">
        <v>0</v>
      </c>
      <c r="K2208" s="677">
        <v>0</v>
      </c>
      <c r="L2208" s="677">
        <v>0</v>
      </c>
      <c r="M2208" s="677">
        <v>0</v>
      </c>
      <c r="N2208" s="678">
        <v>0</v>
      </c>
      <c r="O2208" s="657"/>
      <c r="P2208" s="658"/>
      <c r="Q2208" s="658"/>
      <c r="R2208" s="658"/>
      <c r="S2208" s="658"/>
      <c r="T2208" s="658"/>
      <c r="U2208" s="658"/>
      <c r="V2208" s="658"/>
      <c r="W2208" s="658"/>
      <c r="X2208" s="658"/>
      <c r="Y2208" s="658"/>
      <c r="Z2208" s="659"/>
      <c r="AA2208" s="679">
        <v>0</v>
      </c>
      <c r="AB2208" s="677">
        <v>0</v>
      </c>
      <c r="AC2208" s="677">
        <v>0</v>
      </c>
      <c r="AD2208" s="658">
        <v>0</v>
      </c>
      <c r="AE2208" s="658">
        <v>0</v>
      </c>
      <c r="AF2208" s="658"/>
      <c r="AG2208" s="658"/>
      <c r="AH2208" s="658"/>
      <c r="AI2208" s="658"/>
      <c r="AJ2208" s="658"/>
      <c r="AK2208" s="658"/>
      <c r="AL2208" s="658"/>
      <c r="AM2208" s="658"/>
      <c r="AN2208" s="658">
        <v>0</v>
      </c>
      <c r="AO2208" s="658">
        <v>0</v>
      </c>
      <c r="AP2208" s="658">
        <v>0</v>
      </c>
      <c r="AQ2208" s="658">
        <v>0</v>
      </c>
      <c r="AR2208" s="658">
        <v>0</v>
      </c>
      <c r="AS2208" s="658">
        <v>0</v>
      </c>
      <c r="AT2208" s="658">
        <v>0</v>
      </c>
      <c r="AU2208" s="658">
        <v>0</v>
      </c>
      <c r="AV2208" s="676"/>
      <c r="AW2208" s="677"/>
      <c r="AX2208" s="677"/>
      <c r="AY2208" s="677"/>
      <c r="AZ2208" s="677"/>
      <c r="BA2208" s="677"/>
      <c r="BB2208" s="677"/>
      <c r="BC2208" s="677"/>
      <c r="BD2208" s="677"/>
      <c r="BE2208" s="678">
        <v>0</v>
      </c>
      <c r="BF2208" s="417"/>
      <c r="BG2208" s="408"/>
      <c r="BH2208" s="408"/>
      <c r="BI2208" s="408"/>
      <c r="BJ2208" s="408"/>
      <c r="BK2208" s="408"/>
    </row>
    <row r="2209" spans="1:63" s="390" customFormat="1" ht="12.75">
      <c r="A2209" s="411"/>
      <c r="B2209" s="360" t="s">
        <v>375</v>
      </c>
      <c r="C2209" s="676">
        <v>0</v>
      </c>
      <c r="D2209" s="677">
        <v>0</v>
      </c>
      <c r="E2209" s="677">
        <v>0</v>
      </c>
      <c r="F2209" s="677">
        <v>0</v>
      </c>
      <c r="G2209" s="677">
        <v>0</v>
      </c>
      <c r="H2209" s="677">
        <v>0</v>
      </c>
      <c r="I2209" s="677">
        <v>0</v>
      </c>
      <c r="J2209" s="677">
        <v>0</v>
      </c>
      <c r="K2209" s="677">
        <v>0</v>
      </c>
      <c r="L2209" s="677">
        <v>0</v>
      </c>
      <c r="M2209" s="677">
        <v>0</v>
      </c>
      <c r="N2209" s="678">
        <v>0</v>
      </c>
      <c r="O2209" s="657"/>
      <c r="P2209" s="658"/>
      <c r="Q2209" s="658"/>
      <c r="R2209" s="658"/>
      <c r="S2209" s="658"/>
      <c r="T2209" s="658"/>
      <c r="U2209" s="658"/>
      <c r="V2209" s="658"/>
      <c r="W2209" s="658"/>
      <c r="X2209" s="658"/>
      <c r="Y2209" s="658"/>
      <c r="Z2209" s="659"/>
      <c r="AA2209" s="679">
        <v>0</v>
      </c>
      <c r="AB2209" s="677">
        <v>0</v>
      </c>
      <c r="AC2209" s="677">
        <v>0</v>
      </c>
      <c r="AD2209" s="658">
        <v>0</v>
      </c>
      <c r="AE2209" s="658">
        <v>0</v>
      </c>
      <c r="AF2209" s="658"/>
      <c r="AG2209" s="658"/>
      <c r="AH2209" s="658"/>
      <c r="AI2209" s="658"/>
      <c r="AJ2209" s="658"/>
      <c r="AK2209" s="658"/>
      <c r="AL2209" s="658"/>
      <c r="AM2209" s="658"/>
      <c r="AN2209" s="658">
        <v>0</v>
      </c>
      <c r="AO2209" s="658">
        <v>0</v>
      </c>
      <c r="AP2209" s="658">
        <v>0</v>
      </c>
      <c r="AQ2209" s="658">
        <v>0</v>
      </c>
      <c r="AR2209" s="658">
        <v>0</v>
      </c>
      <c r="AS2209" s="658">
        <v>0</v>
      </c>
      <c r="AT2209" s="658">
        <v>0</v>
      </c>
      <c r="AU2209" s="658">
        <v>0</v>
      </c>
      <c r="AV2209" s="676"/>
      <c r="AW2209" s="677"/>
      <c r="AX2209" s="677"/>
      <c r="AY2209" s="677"/>
      <c r="AZ2209" s="677"/>
      <c r="BA2209" s="677"/>
      <c r="BB2209" s="677"/>
      <c r="BC2209" s="677"/>
      <c r="BD2209" s="677"/>
      <c r="BE2209" s="678">
        <v>0</v>
      </c>
      <c r="BF2209" s="417"/>
      <c r="BG2209" s="408"/>
      <c r="BH2209" s="408"/>
      <c r="BI2209" s="408"/>
      <c r="BJ2209" s="408"/>
      <c r="BK2209" s="408"/>
    </row>
    <row r="2210" spans="1:63" s="390" customFormat="1" ht="12.75">
      <c r="A2210" s="411"/>
      <c r="B2210" s="360" t="s">
        <v>376</v>
      </c>
      <c r="C2210" s="676">
        <v>0</v>
      </c>
      <c r="D2210" s="677">
        <v>0</v>
      </c>
      <c r="E2210" s="677">
        <v>0</v>
      </c>
      <c r="F2210" s="677">
        <v>0</v>
      </c>
      <c r="G2210" s="677">
        <v>0</v>
      </c>
      <c r="H2210" s="677">
        <v>0</v>
      </c>
      <c r="I2210" s="677">
        <v>0</v>
      </c>
      <c r="J2210" s="677">
        <v>0</v>
      </c>
      <c r="K2210" s="677">
        <v>0</v>
      </c>
      <c r="L2210" s="677">
        <v>0</v>
      </c>
      <c r="M2210" s="677">
        <v>0</v>
      </c>
      <c r="N2210" s="678">
        <v>0</v>
      </c>
      <c r="O2210" s="657"/>
      <c r="P2210" s="658"/>
      <c r="Q2210" s="658"/>
      <c r="R2210" s="658"/>
      <c r="S2210" s="658"/>
      <c r="T2210" s="658"/>
      <c r="U2210" s="658"/>
      <c r="V2210" s="658"/>
      <c r="W2210" s="658"/>
      <c r="X2210" s="658"/>
      <c r="Y2210" s="658"/>
      <c r="Z2210" s="659"/>
      <c r="AA2210" s="679">
        <v>0</v>
      </c>
      <c r="AB2210" s="677">
        <v>0</v>
      </c>
      <c r="AC2210" s="677">
        <v>0</v>
      </c>
      <c r="AD2210" s="658">
        <v>0</v>
      </c>
      <c r="AE2210" s="658">
        <v>0</v>
      </c>
      <c r="AF2210" s="658"/>
      <c r="AG2210" s="658"/>
      <c r="AH2210" s="658"/>
      <c r="AI2210" s="658"/>
      <c r="AJ2210" s="658"/>
      <c r="AK2210" s="658"/>
      <c r="AL2210" s="658"/>
      <c r="AM2210" s="658"/>
      <c r="AN2210" s="658">
        <v>0</v>
      </c>
      <c r="AO2210" s="658">
        <v>0</v>
      </c>
      <c r="AP2210" s="658">
        <v>0</v>
      </c>
      <c r="AQ2210" s="658">
        <v>0</v>
      </c>
      <c r="AR2210" s="658">
        <v>0</v>
      </c>
      <c r="AS2210" s="658">
        <v>0</v>
      </c>
      <c r="AT2210" s="658">
        <v>0</v>
      </c>
      <c r="AU2210" s="658">
        <v>0</v>
      </c>
      <c r="AV2210" s="676"/>
      <c r="AW2210" s="677"/>
      <c r="AX2210" s="677"/>
      <c r="AY2210" s="677"/>
      <c r="AZ2210" s="677"/>
      <c r="BA2210" s="677"/>
      <c r="BB2210" s="677"/>
      <c r="BC2210" s="677"/>
      <c r="BD2210" s="677"/>
      <c r="BE2210" s="678">
        <v>0</v>
      </c>
      <c r="BF2210" s="417"/>
      <c r="BG2210" s="408"/>
      <c r="BH2210" s="408"/>
      <c r="BI2210" s="408"/>
      <c r="BJ2210" s="408"/>
      <c r="BK2210" s="408"/>
    </row>
    <row r="2211" spans="1:63" s="390" customFormat="1" ht="12.75">
      <c r="A2211" s="411"/>
      <c r="B2211" s="360" t="s">
        <v>377</v>
      </c>
      <c r="C2211" s="676">
        <v>0</v>
      </c>
      <c r="D2211" s="677">
        <v>0</v>
      </c>
      <c r="E2211" s="677">
        <v>0</v>
      </c>
      <c r="F2211" s="677">
        <v>0</v>
      </c>
      <c r="G2211" s="677">
        <v>0</v>
      </c>
      <c r="H2211" s="677">
        <v>0</v>
      </c>
      <c r="I2211" s="677">
        <v>0</v>
      </c>
      <c r="J2211" s="677">
        <v>0</v>
      </c>
      <c r="K2211" s="677">
        <v>0</v>
      </c>
      <c r="L2211" s="677">
        <v>0</v>
      </c>
      <c r="M2211" s="677">
        <v>0</v>
      </c>
      <c r="N2211" s="678">
        <v>0</v>
      </c>
      <c r="O2211" s="657"/>
      <c r="P2211" s="658"/>
      <c r="Q2211" s="658"/>
      <c r="R2211" s="658"/>
      <c r="S2211" s="658"/>
      <c r="T2211" s="658"/>
      <c r="U2211" s="658"/>
      <c r="V2211" s="658"/>
      <c r="W2211" s="658"/>
      <c r="X2211" s="658"/>
      <c r="Y2211" s="658"/>
      <c r="Z2211" s="659"/>
      <c r="AA2211" s="679">
        <v>0</v>
      </c>
      <c r="AB2211" s="677">
        <v>0</v>
      </c>
      <c r="AC2211" s="677">
        <v>0</v>
      </c>
      <c r="AD2211" s="658">
        <v>0</v>
      </c>
      <c r="AE2211" s="658">
        <v>0</v>
      </c>
      <c r="AF2211" s="658"/>
      <c r="AG2211" s="658"/>
      <c r="AH2211" s="658"/>
      <c r="AI2211" s="658"/>
      <c r="AJ2211" s="658"/>
      <c r="AK2211" s="658"/>
      <c r="AL2211" s="658"/>
      <c r="AM2211" s="658"/>
      <c r="AN2211" s="658">
        <v>0</v>
      </c>
      <c r="AO2211" s="658">
        <v>0</v>
      </c>
      <c r="AP2211" s="658">
        <v>0</v>
      </c>
      <c r="AQ2211" s="658">
        <v>0</v>
      </c>
      <c r="AR2211" s="658">
        <v>0</v>
      </c>
      <c r="AS2211" s="658">
        <v>0</v>
      </c>
      <c r="AT2211" s="658">
        <v>0</v>
      </c>
      <c r="AU2211" s="658">
        <v>0</v>
      </c>
      <c r="AV2211" s="676"/>
      <c r="AW2211" s="677"/>
      <c r="AX2211" s="677"/>
      <c r="AY2211" s="677"/>
      <c r="AZ2211" s="677"/>
      <c r="BA2211" s="677"/>
      <c r="BB2211" s="677"/>
      <c r="BC2211" s="677"/>
      <c r="BD2211" s="677"/>
      <c r="BE2211" s="678">
        <v>0</v>
      </c>
      <c r="BF2211" s="417"/>
      <c r="BG2211" s="408"/>
      <c r="BH2211" s="408"/>
      <c r="BI2211" s="408"/>
      <c r="BJ2211" s="408"/>
      <c r="BK2211" s="408"/>
    </row>
    <row r="2212" spans="1:63" s="390" customFormat="1" ht="12.75">
      <c r="A2212" s="411"/>
      <c r="B2212" s="360" t="s">
        <v>67</v>
      </c>
      <c r="C2212" s="676">
        <v>0</v>
      </c>
      <c r="D2212" s="677">
        <v>0</v>
      </c>
      <c r="E2212" s="677">
        <v>0</v>
      </c>
      <c r="F2212" s="677">
        <v>0</v>
      </c>
      <c r="G2212" s="677">
        <v>0</v>
      </c>
      <c r="H2212" s="677">
        <v>0</v>
      </c>
      <c r="I2212" s="677">
        <v>0</v>
      </c>
      <c r="J2212" s="677">
        <v>0</v>
      </c>
      <c r="K2212" s="677">
        <v>0</v>
      </c>
      <c r="L2212" s="677">
        <v>0</v>
      </c>
      <c r="M2212" s="677">
        <v>0</v>
      </c>
      <c r="N2212" s="678">
        <v>0</v>
      </c>
      <c r="O2212" s="657"/>
      <c r="P2212" s="658"/>
      <c r="Q2212" s="658"/>
      <c r="R2212" s="658"/>
      <c r="S2212" s="658"/>
      <c r="T2212" s="658"/>
      <c r="U2212" s="658"/>
      <c r="V2212" s="658"/>
      <c r="W2212" s="658"/>
      <c r="X2212" s="658"/>
      <c r="Y2212" s="658"/>
      <c r="Z2212" s="659"/>
      <c r="AA2212" s="679">
        <v>11</v>
      </c>
      <c r="AB2212" s="677">
        <v>0</v>
      </c>
      <c r="AC2212" s="677">
        <v>0</v>
      </c>
      <c r="AD2212" s="658">
        <v>0</v>
      </c>
      <c r="AE2212" s="658">
        <v>0</v>
      </c>
      <c r="AF2212" s="658"/>
      <c r="AG2212" s="658"/>
      <c r="AH2212" s="658"/>
      <c r="AI2212" s="658"/>
      <c r="AJ2212" s="658"/>
      <c r="AK2212" s="658"/>
      <c r="AL2212" s="658"/>
      <c r="AM2212" s="658"/>
      <c r="AN2212" s="658">
        <v>0</v>
      </c>
      <c r="AO2212" s="658">
        <v>0</v>
      </c>
      <c r="AP2212" s="658">
        <v>0</v>
      </c>
      <c r="AQ2212" s="658">
        <v>0</v>
      </c>
      <c r="AR2212" s="658">
        <v>0</v>
      </c>
      <c r="AS2212" s="658">
        <v>0</v>
      </c>
      <c r="AT2212" s="658">
        <v>0</v>
      </c>
      <c r="AU2212" s="658">
        <v>0</v>
      </c>
      <c r="AV2212" s="676"/>
      <c r="AW2212" s="677"/>
      <c r="AX2212" s="677"/>
      <c r="AY2212" s="677"/>
      <c r="AZ2212" s="677"/>
      <c r="BA2212" s="677"/>
      <c r="BB2212" s="677">
        <v>11</v>
      </c>
      <c r="BC2212" s="677"/>
      <c r="BD2212" s="677"/>
      <c r="BE2212" s="678">
        <v>11</v>
      </c>
      <c r="BF2212" s="417"/>
      <c r="BG2212" s="408"/>
      <c r="BH2212" s="408"/>
      <c r="BI2212" s="408"/>
      <c r="BJ2212" s="408"/>
      <c r="BK2212" s="408"/>
    </row>
    <row r="2213" spans="1:63" s="416" customFormat="1" ht="25.5">
      <c r="A2213" s="411">
        <v>92</v>
      </c>
      <c r="B2213" s="413" t="s">
        <v>226</v>
      </c>
      <c r="C2213" s="657">
        <v>0</v>
      </c>
      <c r="D2213" s="658">
        <v>0</v>
      </c>
      <c r="E2213" s="658">
        <v>0</v>
      </c>
      <c r="F2213" s="658">
        <v>0</v>
      </c>
      <c r="G2213" s="658">
        <v>0</v>
      </c>
      <c r="H2213" s="658">
        <v>0</v>
      </c>
      <c r="I2213" s="658">
        <v>0</v>
      </c>
      <c r="J2213" s="658">
        <v>0</v>
      </c>
      <c r="K2213" s="658">
        <v>0</v>
      </c>
      <c r="L2213" s="658">
        <v>0</v>
      </c>
      <c r="M2213" s="658">
        <v>0</v>
      </c>
      <c r="N2213" s="659">
        <v>0</v>
      </c>
      <c r="O2213" s="689">
        <v>0</v>
      </c>
      <c r="P2213" s="690">
        <v>0</v>
      </c>
      <c r="Q2213" s="690">
        <v>0</v>
      </c>
      <c r="R2213" s="690">
        <v>0</v>
      </c>
      <c r="S2213" s="690">
        <v>0</v>
      </c>
      <c r="T2213" s="690">
        <v>0</v>
      </c>
      <c r="U2213" s="690">
        <v>0</v>
      </c>
      <c r="V2213" s="690">
        <v>0</v>
      </c>
      <c r="W2213" s="690">
        <v>0</v>
      </c>
      <c r="X2213" s="690">
        <v>0</v>
      </c>
      <c r="Y2213" s="690">
        <v>0</v>
      </c>
      <c r="Z2213" s="691">
        <v>0</v>
      </c>
      <c r="AA2213" s="674">
        <v>11.559322029999999</v>
      </c>
      <c r="AB2213" s="677">
        <v>0</v>
      </c>
      <c r="AC2213" s="677">
        <v>0</v>
      </c>
      <c r="AD2213" s="690">
        <v>0</v>
      </c>
      <c r="AE2213" s="690">
        <v>0</v>
      </c>
      <c r="AF2213" s="690"/>
      <c r="AG2213" s="690"/>
      <c r="AH2213" s="690"/>
      <c r="AI2213" s="690"/>
      <c r="AJ2213" s="690"/>
      <c r="AK2213" s="690"/>
      <c r="AL2213" s="690"/>
      <c r="AM2213" s="690"/>
      <c r="AN2213" s="690">
        <v>0</v>
      </c>
      <c r="AO2213" s="690">
        <v>0</v>
      </c>
      <c r="AP2213" s="690">
        <v>0</v>
      </c>
      <c r="AQ2213" s="690">
        <v>0</v>
      </c>
      <c r="AR2213" s="690">
        <v>0</v>
      </c>
      <c r="AS2213" s="690">
        <v>0</v>
      </c>
      <c r="AT2213" s="690">
        <v>0</v>
      </c>
      <c r="AU2213" s="690">
        <v>0</v>
      </c>
      <c r="AV2213" s="657">
        <v>0</v>
      </c>
      <c r="AW2213" s="658">
        <v>0</v>
      </c>
      <c r="AX2213" s="658">
        <v>0</v>
      </c>
      <c r="AY2213" s="658">
        <v>0</v>
      </c>
      <c r="AZ2213" s="658">
        <v>0</v>
      </c>
      <c r="BA2213" s="658">
        <v>0</v>
      </c>
      <c r="BB2213" s="658">
        <v>11.559322029999999</v>
      </c>
      <c r="BC2213" s="658">
        <v>0</v>
      </c>
      <c r="BD2213" s="658">
        <v>0</v>
      </c>
      <c r="BE2213" s="673">
        <v>11.559322029999999</v>
      </c>
      <c r="BF2213" s="417"/>
    </row>
    <row r="2214" spans="1:63" s="390" customFormat="1" ht="12.75">
      <c r="A2214" s="411"/>
      <c r="B2214" s="360" t="s">
        <v>361</v>
      </c>
      <c r="C2214" s="676">
        <v>0</v>
      </c>
      <c r="D2214" s="677">
        <v>0</v>
      </c>
      <c r="E2214" s="677">
        <v>0</v>
      </c>
      <c r="F2214" s="677">
        <v>0</v>
      </c>
      <c r="G2214" s="677">
        <v>0</v>
      </c>
      <c r="H2214" s="677">
        <v>0</v>
      </c>
      <c r="I2214" s="677">
        <v>0</v>
      </c>
      <c r="J2214" s="677">
        <v>0</v>
      </c>
      <c r="K2214" s="677">
        <v>0</v>
      </c>
      <c r="L2214" s="677">
        <v>0</v>
      </c>
      <c r="M2214" s="677">
        <v>0</v>
      </c>
      <c r="N2214" s="678">
        <v>0</v>
      </c>
      <c r="O2214" s="657">
        <v>0</v>
      </c>
      <c r="P2214" s="658">
        <v>0</v>
      </c>
      <c r="Q2214" s="658">
        <v>0</v>
      </c>
      <c r="R2214" s="658">
        <v>0</v>
      </c>
      <c r="S2214" s="658">
        <v>0</v>
      </c>
      <c r="T2214" s="658">
        <v>0</v>
      </c>
      <c r="U2214" s="658">
        <v>0</v>
      </c>
      <c r="V2214" s="658">
        <v>0</v>
      </c>
      <c r="W2214" s="658">
        <v>0</v>
      </c>
      <c r="X2214" s="658">
        <v>0</v>
      </c>
      <c r="Y2214" s="658">
        <v>0</v>
      </c>
      <c r="Z2214" s="659">
        <v>0</v>
      </c>
      <c r="AA2214" s="679">
        <v>11.559322029999999</v>
      </c>
      <c r="AB2214" s="677">
        <v>0</v>
      </c>
      <c r="AC2214" s="677">
        <v>0</v>
      </c>
      <c r="AD2214" s="658">
        <v>0</v>
      </c>
      <c r="AE2214" s="658">
        <v>0</v>
      </c>
      <c r="AF2214" s="658"/>
      <c r="AG2214" s="658"/>
      <c r="AH2214" s="658"/>
      <c r="AI2214" s="658"/>
      <c r="AJ2214" s="658"/>
      <c r="AK2214" s="658"/>
      <c r="AL2214" s="658"/>
      <c r="AM2214" s="658"/>
      <c r="AN2214" s="658">
        <v>0</v>
      </c>
      <c r="AO2214" s="658">
        <v>0</v>
      </c>
      <c r="AP2214" s="658">
        <v>0</v>
      </c>
      <c r="AQ2214" s="658">
        <v>0</v>
      </c>
      <c r="AR2214" s="658">
        <v>0</v>
      </c>
      <c r="AS2214" s="658">
        <v>0</v>
      </c>
      <c r="AT2214" s="658">
        <v>0</v>
      </c>
      <c r="AU2214" s="658">
        <v>0</v>
      </c>
      <c r="AV2214" s="676">
        <v>0</v>
      </c>
      <c r="AW2214" s="677">
        <v>0</v>
      </c>
      <c r="AX2214" s="677">
        <v>0</v>
      </c>
      <c r="AY2214" s="677">
        <v>0</v>
      </c>
      <c r="AZ2214" s="677">
        <v>0</v>
      </c>
      <c r="BA2214" s="677">
        <v>0</v>
      </c>
      <c r="BB2214" s="677">
        <v>11.559322029999999</v>
      </c>
      <c r="BC2214" s="677">
        <v>0</v>
      </c>
      <c r="BD2214" s="677">
        <v>0</v>
      </c>
      <c r="BE2214" s="678">
        <v>11.559322029999999</v>
      </c>
      <c r="BF2214" s="417"/>
      <c r="BG2214" s="408"/>
      <c r="BH2214" s="408"/>
      <c r="BI2214" s="408"/>
      <c r="BJ2214" s="408"/>
      <c r="BK2214" s="408"/>
    </row>
    <row r="2215" spans="1:63" s="390" customFormat="1" ht="12.75">
      <c r="A2215" s="411"/>
      <c r="B2215" s="360" t="s">
        <v>362</v>
      </c>
      <c r="C2215" s="676">
        <v>0</v>
      </c>
      <c r="D2215" s="677">
        <v>0</v>
      </c>
      <c r="E2215" s="677">
        <v>0</v>
      </c>
      <c r="F2215" s="677">
        <v>0</v>
      </c>
      <c r="G2215" s="677">
        <v>0</v>
      </c>
      <c r="H2215" s="677">
        <v>0</v>
      </c>
      <c r="I2215" s="677">
        <v>0</v>
      </c>
      <c r="J2215" s="677">
        <v>0</v>
      </c>
      <c r="K2215" s="677">
        <v>0</v>
      </c>
      <c r="L2215" s="677">
        <v>0</v>
      </c>
      <c r="M2215" s="677">
        <v>0</v>
      </c>
      <c r="N2215" s="678">
        <v>0</v>
      </c>
      <c r="O2215" s="657">
        <v>0</v>
      </c>
      <c r="P2215" s="658">
        <v>0</v>
      </c>
      <c r="Q2215" s="658">
        <v>0</v>
      </c>
      <c r="R2215" s="658">
        <v>0</v>
      </c>
      <c r="S2215" s="658">
        <v>0</v>
      </c>
      <c r="T2215" s="658">
        <v>0</v>
      </c>
      <c r="U2215" s="658">
        <v>0</v>
      </c>
      <c r="V2215" s="658">
        <v>0</v>
      </c>
      <c r="W2215" s="658">
        <v>0</v>
      </c>
      <c r="X2215" s="658">
        <v>0</v>
      </c>
      <c r="Y2215" s="658">
        <v>0</v>
      </c>
      <c r="Z2215" s="659">
        <v>0</v>
      </c>
      <c r="AA2215" s="679">
        <v>0</v>
      </c>
      <c r="AB2215" s="677">
        <v>0</v>
      </c>
      <c r="AC2215" s="677">
        <v>0</v>
      </c>
      <c r="AD2215" s="658">
        <v>0</v>
      </c>
      <c r="AE2215" s="658">
        <v>0</v>
      </c>
      <c r="AF2215" s="658"/>
      <c r="AG2215" s="658"/>
      <c r="AH2215" s="658"/>
      <c r="AI2215" s="658"/>
      <c r="AJ2215" s="658"/>
      <c r="AK2215" s="658"/>
      <c r="AL2215" s="658"/>
      <c r="AM2215" s="658"/>
      <c r="AN2215" s="658">
        <v>0</v>
      </c>
      <c r="AO2215" s="658">
        <v>0</v>
      </c>
      <c r="AP2215" s="658">
        <v>0</v>
      </c>
      <c r="AQ2215" s="658">
        <v>0</v>
      </c>
      <c r="AR2215" s="658">
        <v>0</v>
      </c>
      <c r="AS2215" s="658">
        <v>0</v>
      </c>
      <c r="AT2215" s="658">
        <v>0</v>
      </c>
      <c r="AU2215" s="658">
        <v>0</v>
      </c>
      <c r="AV2215" s="676">
        <v>0</v>
      </c>
      <c r="AW2215" s="677">
        <v>0</v>
      </c>
      <c r="AX2215" s="677">
        <v>0</v>
      </c>
      <c r="AY2215" s="677">
        <v>0</v>
      </c>
      <c r="AZ2215" s="677">
        <v>0</v>
      </c>
      <c r="BA2215" s="677">
        <v>0</v>
      </c>
      <c r="BB2215" s="677">
        <v>0</v>
      </c>
      <c r="BC2215" s="677">
        <v>0</v>
      </c>
      <c r="BD2215" s="677">
        <v>0</v>
      </c>
      <c r="BE2215" s="678">
        <v>0</v>
      </c>
      <c r="BF2215" s="417"/>
      <c r="BG2215" s="408"/>
      <c r="BH2215" s="408"/>
      <c r="BI2215" s="408"/>
      <c r="BJ2215" s="408"/>
      <c r="BK2215" s="408"/>
    </row>
    <row r="2216" spans="1:63" s="390" customFormat="1" ht="12.75">
      <c r="A2216" s="411"/>
      <c r="B2216" s="360" t="s">
        <v>363</v>
      </c>
      <c r="C2216" s="676">
        <v>0</v>
      </c>
      <c r="D2216" s="677">
        <v>0</v>
      </c>
      <c r="E2216" s="677">
        <v>0</v>
      </c>
      <c r="F2216" s="677">
        <v>0</v>
      </c>
      <c r="G2216" s="677">
        <v>0</v>
      </c>
      <c r="H2216" s="677">
        <v>0</v>
      </c>
      <c r="I2216" s="677">
        <v>0</v>
      </c>
      <c r="J2216" s="677">
        <v>0</v>
      </c>
      <c r="K2216" s="677">
        <v>0</v>
      </c>
      <c r="L2216" s="677">
        <v>0</v>
      </c>
      <c r="M2216" s="677">
        <v>0</v>
      </c>
      <c r="N2216" s="678">
        <v>0</v>
      </c>
      <c r="O2216" s="657">
        <v>0</v>
      </c>
      <c r="P2216" s="658">
        <v>0</v>
      </c>
      <c r="Q2216" s="658">
        <v>0</v>
      </c>
      <c r="R2216" s="658">
        <v>0</v>
      </c>
      <c r="S2216" s="658">
        <v>0</v>
      </c>
      <c r="T2216" s="658">
        <v>0</v>
      </c>
      <c r="U2216" s="658">
        <v>0</v>
      </c>
      <c r="V2216" s="658">
        <v>0</v>
      </c>
      <c r="W2216" s="658">
        <v>0</v>
      </c>
      <c r="X2216" s="658">
        <v>0</v>
      </c>
      <c r="Y2216" s="658">
        <v>0</v>
      </c>
      <c r="Z2216" s="659">
        <v>0</v>
      </c>
      <c r="AA2216" s="679">
        <v>0</v>
      </c>
      <c r="AB2216" s="677">
        <v>0</v>
      </c>
      <c r="AC2216" s="677">
        <v>0</v>
      </c>
      <c r="AD2216" s="658">
        <v>0</v>
      </c>
      <c r="AE2216" s="658">
        <v>0</v>
      </c>
      <c r="AF2216" s="658"/>
      <c r="AG2216" s="658"/>
      <c r="AH2216" s="658"/>
      <c r="AI2216" s="658"/>
      <c r="AJ2216" s="658"/>
      <c r="AK2216" s="658"/>
      <c r="AL2216" s="658"/>
      <c r="AM2216" s="658"/>
      <c r="AN2216" s="658">
        <v>0</v>
      </c>
      <c r="AO2216" s="658">
        <v>0</v>
      </c>
      <c r="AP2216" s="658">
        <v>0</v>
      </c>
      <c r="AQ2216" s="658">
        <v>0</v>
      </c>
      <c r="AR2216" s="658">
        <v>0</v>
      </c>
      <c r="AS2216" s="658">
        <v>0</v>
      </c>
      <c r="AT2216" s="658">
        <v>0</v>
      </c>
      <c r="AU2216" s="658">
        <v>0</v>
      </c>
      <c r="AV2216" s="676">
        <v>0</v>
      </c>
      <c r="AW2216" s="677">
        <v>0</v>
      </c>
      <c r="AX2216" s="677">
        <v>0</v>
      </c>
      <c r="AY2216" s="677">
        <v>0</v>
      </c>
      <c r="AZ2216" s="677">
        <v>0</v>
      </c>
      <c r="BA2216" s="677">
        <v>0</v>
      </c>
      <c r="BB2216" s="677">
        <v>0</v>
      </c>
      <c r="BC2216" s="677">
        <v>0</v>
      </c>
      <c r="BD2216" s="677">
        <v>0</v>
      </c>
      <c r="BE2216" s="678">
        <v>0</v>
      </c>
      <c r="BF2216" s="417"/>
      <c r="BG2216" s="408"/>
      <c r="BH2216" s="408"/>
      <c r="BI2216" s="408"/>
      <c r="BJ2216" s="408"/>
      <c r="BK2216" s="408"/>
    </row>
    <row r="2217" spans="1:63" s="390" customFormat="1" ht="12.75">
      <c r="A2217" s="411"/>
      <c r="B2217" s="360" t="s">
        <v>364</v>
      </c>
      <c r="C2217" s="676">
        <v>0</v>
      </c>
      <c r="D2217" s="677">
        <v>0</v>
      </c>
      <c r="E2217" s="677">
        <v>0</v>
      </c>
      <c r="F2217" s="677">
        <v>0</v>
      </c>
      <c r="G2217" s="677">
        <v>0</v>
      </c>
      <c r="H2217" s="677">
        <v>0</v>
      </c>
      <c r="I2217" s="677">
        <v>0</v>
      </c>
      <c r="J2217" s="677">
        <v>0</v>
      </c>
      <c r="K2217" s="677">
        <v>0</v>
      </c>
      <c r="L2217" s="677">
        <v>0</v>
      </c>
      <c r="M2217" s="677">
        <v>0</v>
      </c>
      <c r="N2217" s="678">
        <v>0</v>
      </c>
      <c r="O2217" s="657"/>
      <c r="P2217" s="658"/>
      <c r="Q2217" s="658"/>
      <c r="R2217" s="658"/>
      <c r="S2217" s="658"/>
      <c r="T2217" s="658"/>
      <c r="U2217" s="658"/>
      <c r="V2217" s="658"/>
      <c r="W2217" s="658"/>
      <c r="X2217" s="658"/>
      <c r="Y2217" s="658"/>
      <c r="Z2217" s="659"/>
      <c r="AA2217" s="679">
        <v>0</v>
      </c>
      <c r="AB2217" s="677">
        <v>0</v>
      </c>
      <c r="AC2217" s="677">
        <v>0</v>
      </c>
      <c r="AD2217" s="658">
        <v>0</v>
      </c>
      <c r="AE2217" s="658">
        <v>0</v>
      </c>
      <c r="AF2217" s="658"/>
      <c r="AG2217" s="658"/>
      <c r="AH2217" s="658"/>
      <c r="AI2217" s="658"/>
      <c r="AJ2217" s="658"/>
      <c r="AK2217" s="658"/>
      <c r="AL2217" s="658"/>
      <c r="AM2217" s="658"/>
      <c r="AN2217" s="658">
        <v>0</v>
      </c>
      <c r="AO2217" s="658">
        <v>0</v>
      </c>
      <c r="AP2217" s="658">
        <v>0</v>
      </c>
      <c r="AQ2217" s="658">
        <v>0</v>
      </c>
      <c r="AR2217" s="658">
        <v>0</v>
      </c>
      <c r="AS2217" s="658">
        <v>0</v>
      </c>
      <c r="AT2217" s="658">
        <v>0</v>
      </c>
      <c r="AU2217" s="658">
        <v>0</v>
      </c>
      <c r="AV2217" s="676"/>
      <c r="AW2217" s="677"/>
      <c r="AX2217" s="677"/>
      <c r="AY2217" s="677"/>
      <c r="AZ2217" s="677"/>
      <c r="BA2217" s="677"/>
      <c r="BB2217" s="677"/>
      <c r="BC2217" s="677"/>
      <c r="BD2217" s="677"/>
      <c r="BE2217" s="678">
        <v>0</v>
      </c>
      <c r="BF2217" s="417"/>
      <c r="BG2217" s="408"/>
      <c r="BH2217" s="408"/>
      <c r="BI2217" s="408"/>
      <c r="BJ2217" s="408"/>
      <c r="BK2217" s="408"/>
    </row>
    <row r="2218" spans="1:63" s="390" customFormat="1" ht="12.75">
      <c r="A2218" s="411"/>
      <c r="B2218" s="360" t="s">
        <v>365</v>
      </c>
      <c r="C2218" s="676">
        <v>0</v>
      </c>
      <c r="D2218" s="677">
        <v>0</v>
      </c>
      <c r="E2218" s="677">
        <v>0</v>
      </c>
      <c r="F2218" s="677">
        <v>0</v>
      </c>
      <c r="G2218" s="677">
        <v>0</v>
      </c>
      <c r="H2218" s="677">
        <v>0</v>
      </c>
      <c r="I2218" s="677">
        <v>0</v>
      </c>
      <c r="J2218" s="677">
        <v>0</v>
      </c>
      <c r="K2218" s="677">
        <v>0</v>
      </c>
      <c r="L2218" s="677">
        <v>0</v>
      </c>
      <c r="M2218" s="677">
        <v>0</v>
      </c>
      <c r="N2218" s="678">
        <v>0</v>
      </c>
      <c r="O2218" s="657"/>
      <c r="P2218" s="658"/>
      <c r="Q2218" s="658"/>
      <c r="R2218" s="658"/>
      <c r="S2218" s="658"/>
      <c r="T2218" s="658"/>
      <c r="U2218" s="658"/>
      <c r="V2218" s="658"/>
      <c r="W2218" s="658"/>
      <c r="X2218" s="658"/>
      <c r="Y2218" s="658"/>
      <c r="Z2218" s="659"/>
      <c r="AA2218" s="679">
        <v>0</v>
      </c>
      <c r="AB2218" s="677">
        <v>0</v>
      </c>
      <c r="AC2218" s="677">
        <v>0</v>
      </c>
      <c r="AD2218" s="658">
        <v>0</v>
      </c>
      <c r="AE2218" s="658">
        <v>0</v>
      </c>
      <c r="AF2218" s="658"/>
      <c r="AG2218" s="658"/>
      <c r="AH2218" s="658"/>
      <c r="AI2218" s="658"/>
      <c r="AJ2218" s="658"/>
      <c r="AK2218" s="658"/>
      <c r="AL2218" s="658"/>
      <c r="AM2218" s="658"/>
      <c r="AN2218" s="658">
        <v>0</v>
      </c>
      <c r="AO2218" s="658">
        <v>0</v>
      </c>
      <c r="AP2218" s="658">
        <v>0</v>
      </c>
      <c r="AQ2218" s="658">
        <v>0</v>
      </c>
      <c r="AR2218" s="658">
        <v>0</v>
      </c>
      <c r="AS2218" s="658">
        <v>0</v>
      </c>
      <c r="AT2218" s="658">
        <v>0</v>
      </c>
      <c r="AU2218" s="658">
        <v>0</v>
      </c>
      <c r="AV2218" s="676"/>
      <c r="AW2218" s="677"/>
      <c r="AX2218" s="677"/>
      <c r="AY2218" s="677"/>
      <c r="AZ2218" s="677"/>
      <c r="BA2218" s="677"/>
      <c r="BB2218" s="677"/>
      <c r="BC2218" s="677"/>
      <c r="BD2218" s="677"/>
      <c r="BE2218" s="678">
        <v>0</v>
      </c>
      <c r="BF2218" s="417"/>
      <c r="BG2218" s="408"/>
      <c r="BH2218" s="408"/>
      <c r="BI2218" s="408"/>
      <c r="BJ2218" s="408"/>
      <c r="BK2218" s="408"/>
    </row>
    <row r="2219" spans="1:63" s="390" customFormat="1" ht="12.75">
      <c r="A2219" s="411"/>
      <c r="B2219" s="360" t="s">
        <v>366</v>
      </c>
      <c r="C2219" s="676">
        <v>0</v>
      </c>
      <c r="D2219" s="677">
        <v>0</v>
      </c>
      <c r="E2219" s="677">
        <v>0</v>
      </c>
      <c r="F2219" s="677">
        <v>0</v>
      </c>
      <c r="G2219" s="677">
        <v>0</v>
      </c>
      <c r="H2219" s="677">
        <v>0</v>
      </c>
      <c r="I2219" s="677">
        <v>0</v>
      </c>
      <c r="J2219" s="677">
        <v>0</v>
      </c>
      <c r="K2219" s="677">
        <v>0</v>
      </c>
      <c r="L2219" s="677">
        <v>0</v>
      </c>
      <c r="M2219" s="677">
        <v>0</v>
      </c>
      <c r="N2219" s="678">
        <v>0</v>
      </c>
      <c r="O2219" s="657"/>
      <c r="P2219" s="658"/>
      <c r="Q2219" s="658"/>
      <c r="R2219" s="658"/>
      <c r="S2219" s="658"/>
      <c r="T2219" s="658"/>
      <c r="U2219" s="658"/>
      <c r="V2219" s="658"/>
      <c r="W2219" s="658"/>
      <c r="X2219" s="658"/>
      <c r="Y2219" s="658"/>
      <c r="Z2219" s="659"/>
      <c r="AA2219" s="679">
        <v>0</v>
      </c>
      <c r="AB2219" s="677">
        <v>0</v>
      </c>
      <c r="AC2219" s="677">
        <v>0</v>
      </c>
      <c r="AD2219" s="658">
        <v>0</v>
      </c>
      <c r="AE2219" s="658">
        <v>0</v>
      </c>
      <c r="AF2219" s="658"/>
      <c r="AG2219" s="658"/>
      <c r="AH2219" s="658"/>
      <c r="AI2219" s="658"/>
      <c r="AJ2219" s="658"/>
      <c r="AK2219" s="658"/>
      <c r="AL2219" s="658"/>
      <c r="AM2219" s="658"/>
      <c r="AN2219" s="658">
        <v>0</v>
      </c>
      <c r="AO2219" s="658">
        <v>0</v>
      </c>
      <c r="AP2219" s="658">
        <v>0</v>
      </c>
      <c r="AQ2219" s="658">
        <v>0</v>
      </c>
      <c r="AR2219" s="658">
        <v>0</v>
      </c>
      <c r="AS2219" s="658">
        <v>0</v>
      </c>
      <c r="AT2219" s="658">
        <v>0</v>
      </c>
      <c r="AU2219" s="658">
        <v>0</v>
      </c>
      <c r="AV2219" s="676"/>
      <c r="AW2219" s="677"/>
      <c r="AX2219" s="677"/>
      <c r="AY2219" s="677"/>
      <c r="AZ2219" s="677"/>
      <c r="BA2219" s="677"/>
      <c r="BB2219" s="677"/>
      <c r="BC2219" s="677"/>
      <c r="BD2219" s="677"/>
      <c r="BE2219" s="678">
        <v>0</v>
      </c>
      <c r="BF2219" s="417"/>
      <c r="BG2219" s="408"/>
      <c r="BH2219" s="408"/>
      <c r="BI2219" s="408"/>
      <c r="BJ2219" s="408"/>
      <c r="BK2219" s="408"/>
    </row>
    <row r="2220" spans="1:63" s="390" customFormat="1" ht="12.75">
      <c r="A2220" s="411"/>
      <c r="B2220" s="360" t="s">
        <v>367</v>
      </c>
      <c r="C2220" s="676">
        <v>0</v>
      </c>
      <c r="D2220" s="677">
        <v>0</v>
      </c>
      <c r="E2220" s="677">
        <v>0</v>
      </c>
      <c r="F2220" s="677">
        <v>0</v>
      </c>
      <c r="G2220" s="677">
        <v>0</v>
      </c>
      <c r="H2220" s="677">
        <v>0</v>
      </c>
      <c r="I2220" s="677">
        <v>0</v>
      </c>
      <c r="J2220" s="677">
        <v>0</v>
      </c>
      <c r="K2220" s="677">
        <v>0</v>
      </c>
      <c r="L2220" s="677">
        <v>0</v>
      </c>
      <c r="M2220" s="677">
        <v>0</v>
      </c>
      <c r="N2220" s="678">
        <v>0</v>
      </c>
      <c r="O2220" s="657"/>
      <c r="P2220" s="658"/>
      <c r="Q2220" s="658"/>
      <c r="R2220" s="658"/>
      <c r="S2220" s="658"/>
      <c r="T2220" s="658"/>
      <c r="U2220" s="658"/>
      <c r="V2220" s="658"/>
      <c r="W2220" s="658"/>
      <c r="X2220" s="658"/>
      <c r="Y2220" s="658"/>
      <c r="Z2220" s="659"/>
      <c r="AA2220" s="679">
        <v>0</v>
      </c>
      <c r="AB2220" s="677">
        <v>0</v>
      </c>
      <c r="AC2220" s="677">
        <v>0</v>
      </c>
      <c r="AD2220" s="658">
        <v>0</v>
      </c>
      <c r="AE2220" s="658">
        <v>0</v>
      </c>
      <c r="AF2220" s="658"/>
      <c r="AG2220" s="658"/>
      <c r="AH2220" s="658"/>
      <c r="AI2220" s="658"/>
      <c r="AJ2220" s="658"/>
      <c r="AK2220" s="658"/>
      <c r="AL2220" s="658"/>
      <c r="AM2220" s="658"/>
      <c r="AN2220" s="658">
        <v>0</v>
      </c>
      <c r="AO2220" s="658">
        <v>0</v>
      </c>
      <c r="AP2220" s="658">
        <v>0</v>
      </c>
      <c r="AQ2220" s="658">
        <v>0</v>
      </c>
      <c r="AR2220" s="658">
        <v>0</v>
      </c>
      <c r="AS2220" s="658">
        <v>0</v>
      </c>
      <c r="AT2220" s="658">
        <v>0</v>
      </c>
      <c r="AU2220" s="658">
        <v>0</v>
      </c>
      <c r="AV2220" s="676"/>
      <c r="AW2220" s="677"/>
      <c r="AX2220" s="677"/>
      <c r="AY2220" s="677"/>
      <c r="AZ2220" s="677"/>
      <c r="BA2220" s="677"/>
      <c r="BB2220" s="677"/>
      <c r="BC2220" s="677"/>
      <c r="BD2220" s="677"/>
      <c r="BE2220" s="678">
        <v>0</v>
      </c>
      <c r="BF2220" s="417"/>
      <c r="BG2220" s="408"/>
      <c r="BH2220" s="408"/>
      <c r="BI2220" s="408"/>
      <c r="BJ2220" s="408"/>
      <c r="BK2220" s="408"/>
    </row>
    <row r="2221" spans="1:63" s="390" customFormat="1" ht="12.75">
      <c r="A2221" s="411"/>
      <c r="B2221" s="360" t="s">
        <v>368</v>
      </c>
      <c r="C2221" s="676">
        <v>0</v>
      </c>
      <c r="D2221" s="677">
        <v>0</v>
      </c>
      <c r="E2221" s="677">
        <v>0</v>
      </c>
      <c r="F2221" s="677">
        <v>0</v>
      </c>
      <c r="G2221" s="677">
        <v>0</v>
      </c>
      <c r="H2221" s="677">
        <v>0</v>
      </c>
      <c r="I2221" s="677">
        <v>0</v>
      </c>
      <c r="J2221" s="677">
        <v>0</v>
      </c>
      <c r="K2221" s="677">
        <v>0</v>
      </c>
      <c r="L2221" s="677">
        <v>0</v>
      </c>
      <c r="M2221" s="677">
        <v>0</v>
      </c>
      <c r="N2221" s="678">
        <v>0</v>
      </c>
      <c r="O2221" s="657">
        <v>0</v>
      </c>
      <c r="P2221" s="658">
        <v>0</v>
      </c>
      <c r="Q2221" s="658">
        <v>0</v>
      </c>
      <c r="R2221" s="658">
        <v>0</v>
      </c>
      <c r="S2221" s="658">
        <v>0</v>
      </c>
      <c r="T2221" s="658">
        <v>0</v>
      </c>
      <c r="U2221" s="658">
        <v>0</v>
      </c>
      <c r="V2221" s="658">
        <v>0</v>
      </c>
      <c r="W2221" s="658">
        <v>0</v>
      </c>
      <c r="X2221" s="658">
        <v>0</v>
      </c>
      <c r="Y2221" s="658">
        <v>0</v>
      </c>
      <c r="Z2221" s="659">
        <v>0</v>
      </c>
      <c r="AA2221" s="679">
        <v>0</v>
      </c>
      <c r="AB2221" s="677">
        <v>0</v>
      </c>
      <c r="AC2221" s="677">
        <v>0</v>
      </c>
      <c r="AD2221" s="658">
        <v>0</v>
      </c>
      <c r="AE2221" s="658">
        <v>0</v>
      </c>
      <c r="AF2221" s="658"/>
      <c r="AG2221" s="658"/>
      <c r="AH2221" s="658"/>
      <c r="AI2221" s="658"/>
      <c r="AJ2221" s="658"/>
      <c r="AK2221" s="658"/>
      <c r="AL2221" s="658"/>
      <c r="AM2221" s="658"/>
      <c r="AN2221" s="658">
        <v>0</v>
      </c>
      <c r="AO2221" s="658">
        <v>0</v>
      </c>
      <c r="AP2221" s="658">
        <v>0</v>
      </c>
      <c r="AQ2221" s="658">
        <v>0</v>
      </c>
      <c r="AR2221" s="658">
        <v>0</v>
      </c>
      <c r="AS2221" s="658">
        <v>0</v>
      </c>
      <c r="AT2221" s="658">
        <v>0</v>
      </c>
      <c r="AU2221" s="658">
        <v>0</v>
      </c>
      <c r="AV2221" s="676">
        <v>0</v>
      </c>
      <c r="AW2221" s="677">
        <v>0</v>
      </c>
      <c r="AX2221" s="677">
        <v>0</v>
      </c>
      <c r="AY2221" s="677">
        <v>0</v>
      </c>
      <c r="AZ2221" s="677">
        <v>0</v>
      </c>
      <c r="BA2221" s="677">
        <v>0</v>
      </c>
      <c r="BB2221" s="677">
        <v>0</v>
      </c>
      <c r="BC2221" s="677">
        <v>0</v>
      </c>
      <c r="BD2221" s="677">
        <v>0</v>
      </c>
      <c r="BE2221" s="678">
        <v>0</v>
      </c>
      <c r="BF2221" s="417"/>
      <c r="BG2221" s="408"/>
      <c r="BH2221" s="408"/>
      <c r="BI2221" s="408"/>
      <c r="BJ2221" s="408"/>
      <c r="BK2221" s="408"/>
    </row>
    <row r="2222" spans="1:63" s="390" customFormat="1" ht="12.75">
      <c r="A2222" s="411"/>
      <c r="B2222" s="360" t="s">
        <v>369</v>
      </c>
      <c r="C2222" s="676">
        <v>0</v>
      </c>
      <c r="D2222" s="677">
        <v>0</v>
      </c>
      <c r="E2222" s="677">
        <v>0</v>
      </c>
      <c r="F2222" s="677">
        <v>0</v>
      </c>
      <c r="G2222" s="677">
        <v>0</v>
      </c>
      <c r="H2222" s="677">
        <v>0</v>
      </c>
      <c r="I2222" s="677">
        <v>0</v>
      </c>
      <c r="J2222" s="677">
        <v>0</v>
      </c>
      <c r="K2222" s="677">
        <v>0</v>
      </c>
      <c r="L2222" s="677">
        <v>0</v>
      </c>
      <c r="M2222" s="677">
        <v>0</v>
      </c>
      <c r="N2222" s="678">
        <v>0</v>
      </c>
      <c r="O2222" s="657"/>
      <c r="P2222" s="658"/>
      <c r="Q2222" s="658"/>
      <c r="R2222" s="658"/>
      <c r="S2222" s="658"/>
      <c r="T2222" s="658"/>
      <c r="U2222" s="658"/>
      <c r="V2222" s="658"/>
      <c r="W2222" s="658"/>
      <c r="X2222" s="658"/>
      <c r="Y2222" s="658"/>
      <c r="Z2222" s="659"/>
      <c r="AA2222" s="679">
        <v>0</v>
      </c>
      <c r="AB2222" s="677">
        <v>0</v>
      </c>
      <c r="AC2222" s="677">
        <v>0</v>
      </c>
      <c r="AD2222" s="658">
        <v>0</v>
      </c>
      <c r="AE2222" s="658">
        <v>0</v>
      </c>
      <c r="AF2222" s="658"/>
      <c r="AG2222" s="658"/>
      <c r="AH2222" s="658"/>
      <c r="AI2222" s="658"/>
      <c r="AJ2222" s="658"/>
      <c r="AK2222" s="658"/>
      <c r="AL2222" s="658"/>
      <c r="AM2222" s="658"/>
      <c r="AN2222" s="658">
        <v>0</v>
      </c>
      <c r="AO2222" s="658">
        <v>0</v>
      </c>
      <c r="AP2222" s="658">
        <v>0</v>
      </c>
      <c r="AQ2222" s="658">
        <v>0</v>
      </c>
      <c r="AR2222" s="658">
        <v>0</v>
      </c>
      <c r="AS2222" s="658">
        <v>0</v>
      </c>
      <c r="AT2222" s="658">
        <v>0</v>
      </c>
      <c r="AU2222" s="658">
        <v>0</v>
      </c>
      <c r="AV2222" s="676"/>
      <c r="AW2222" s="677"/>
      <c r="AX2222" s="677"/>
      <c r="AY2222" s="677"/>
      <c r="AZ2222" s="677"/>
      <c r="BA2222" s="677"/>
      <c r="BB2222" s="677"/>
      <c r="BC2222" s="677"/>
      <c r="BD2222" s="677"/>
      <c r="BE2222" s="678">
        <v>0</v>
      </c>
      <c r="BF2222" s="417"/>
      <c r="BG2222" s="408"/>
      <c r="BH2222" s="408"/>
      <c r="BI2222" s="408"/>
      <c r="BJ2222" s="408"/>
      <c r="BK2222" s="408"/>
    </row>
    <row r="2223" spans="1:63" s="390" customFormat="1" ht="12.75">
      <c r="A2223" s="411"/>
      <c r="B2223" s="360" t="s">
        <v>370</v>
      </c>
      <c r="C2223" s="676">
        <v>0</v>
      </c>
      <c r="D2223" s="677">
        <v>0</v>
      </c>
      <c r="E2223" s="677">
        <v>0</v>
      </c>
      <c r="F2223" s="677">
        <v>0</v>
      </c>
      <c r="G2223" s="677">
        <v>0</v>
      </c>
      <c r="H2223" s="677">
        <v>0</v>
      </c>
      <c r="I2223" s="677">
        <v>0</v>
      </c>
      <c r="J2223" s="677">
        <v>0</v>
      </c>
      <c r="K2223" s="677">
        <v>0</v>
      </c>
      <c r="L2223" s="677">
        <v>0</v>
      </c>
      <c r="M2223" s="677">
        <v>0</v>
      </c>
      <c r="N2223" s="678">
        <v>0</v>
      </c>
      <c r="O2223" s="657"/>
      <c r="P2223" s="658"/>
      <c r="Q2223" s="658"/>
      <c r="R2223" s="658"/>
      <c r="S2223" s="658"/>
      <c r="T2223" s="658"/>
      <c r="U2223" s="658"/>
      <c r="V2223" s="658"/>
      <c r="W2223" s="658"/>
      <c r="X2223" s="658"/>
      <c r="Y2223" s="658"/>
      <c r="Z2223" s="659"/>
      <c r="AA2223" s="679">
        <v>0</v>
      </c>
      <c r="AB2223" s="677">
        <v>0</v>
      </c>
      <c r="AC2223" s="677">
        <v>0</v>
      </c>
      <c r="AD2223" s="658">
        <v>0</v>
      </c>
      <c r="AE2223" s="658">
        <v>0</v>
      </c>
      <c r="AF2223" s="658"/>
      <c r="AG2223" s="658"/>
      <c r="AH2223" s="658"/>
      <c r="AI2223" s="658"/>
      <c r="AJ2223" s="658"/>
      <c r="AK2223" s="658"/>
      <c r="AL2223" s="658"/>
      <c r="AM2223" s="658"/>
      <c r="AN2223" s="658">
        <v>0</v>
      </c>
      <c r="AO2223" s="658">
        <v>0</v>
      </c>
      <c r="AP2223" s="658">
        <v>0</v>
      </c>
      <c r="AQ2223" s="658">
        <v>0</v>
      </c>
      <c r="AR2223" s="658">
        <v>0</v>
      </c>
      <c r="AS2223" s="658">
        <v>0</v>
      </c>
      <c r="AT2223" s="658">
        <v>0</v>
      </c>
      <c r="AU2223" s="658">
        <v>0</v>
      </c>
      <c r="AV2223" s="676"/>
      <c r="AW2223" s="677"/>
      <c r="AX2223" s="677"/>
      <c r="AY2223" s="677"/>
      <c r="AZ2223" s="677"/>
      <c r="BA2223" s="677"/>
      <c r="BB2223" s="677"/>
      <c r="BC2223" s="677"/>
      <c r="BD2223" s="677"/>
      <c r="BE2223" s="678">
        <v>0</v>
      </c>
      <c r="BF2223" s="417"/>
      <c r="BG2223" s="408"/>
      <c r="BH2223" s="408"/>
      <c r="BI2223" s="408"/>
      <c r="BJ2223" s="408"/>
      <c r="BK2223" s="408"/>
    </row>
    <row r="2224" spans="1:63" s="390" customFormat="1" ht="12.75">
      <c r="A2224" s="411"/>
      <c r="B2224" s="360" t="s">
        <v>371</v>
      </c>
      <c r="C2224" s="676">
        <v>0</v>
      </c>
      <c r="D2224" s="677">
        <v>0</v>
      </c>
      <c r="E2224" s="677">
        <v>0</v>
      </c>
      <c r="F2224" s="677">
        <v>0</v>
      </c>
      <c r="G2224" s="677">
        <v>0</v>
      </c>
      <c r="H2224" s="677">
        <v>0</v>
      </c>
      <c r="I2224" s="677">
        <v>0</v>
      </c>
      <c r="J2224" s="677">
        <v>0</v>
      </c>
      <c r="K2224" s="677">
        <v>0</v>
      </c>
      <c r="L2224" s="677">
        <v>0</v>
      </c>
      <c r="M2224" s="677">
        <v>0</v>
      </c>
      <c r="N2224" s="678">
        <v>0</v>
      </c>
      <c r="O2224" s="657"/>
      <c r="P2224" s="658"/>
      <c r="Q2224" s="658"/>
      <c r="R2224" s="658"/>
      <c r="S2224" s="658"/>
      <c r="T2224" s="658"/>
      <c r="U2224" s="658"/>
      <c r="V2224" s="658"/>
      <c r="W2224" s="658"/>
      <c r="X2224" s="658"/>
      <c r="Y2224" s="658"/>
      <c r="Z2224" s="659"/>
      <c r="AA2224" s="679">
        <v>0</v>
      </c>
      <c r="AB2224" s="677">
        <v>0</v>
      </c>
      <c r="AC2224" s="677">
        <v>0</v>
      </c>
      <c r="AD2224" s="658">
        <v>0</v>
      </c>
      <c r="AE2224" s="658">
        <v>0</v>
      </c>
      <c r="AF2224" s="658"/>
      <c r="AG2224" s="658"/>
      <c r="AH2224" s="658"/>
      <c r="AI2224" s="658"/>
      <c r="AJ2224" s="658"/>
      <c r="AK2224" s="658"/>
      <c r="AL2224" s="658"/>
      <c r="AM2224" s="658"/>
      <c r="AN2224" s="658">
        <v>0</v>
      </c>
      <c r="AO2224" s="658">
        <v>0</v>
      </c>
      <c r="AP2224" s="658">
        <v>0</v>
      </c>
      <c r="AQ2224" s="658">
        <v>0</v>
      </c>
      <c r="AR2224" s="658">
        <v>0</v>
      </c>
      <c r="AS2224" s="658">
        <v>0</v>
      </c>
      <c r="AT2224" s="658">
        <v>0</v>
      </c>
      <c r="AU2224" s="658">
        <v>0</v>
      </c>
      <c r="AV2224" s="676"/>
      <c r="AW2224" s="677"/>
      <c r="AX2224" s="677"/>
      <c r="AY2224" s="677"/>
      <c r="AZ2224" s="677"/>
      <c r="BA2224" s="677"/>
      <c r="BB2224" s="677"/>
      <c r="BC2224" s="677"/>
      <c r="BD2224" s="677"/>
      <c r="BE2224" s="678">
        <v>0</v>
      </c>
      <c r="BF2224" s="417"/>
      <c r="BG2224" s="408"/>
      <c r="BH2224" s="408"/>
      <c r="BI2224" s="408"/>
      <c r="BJ2224" s="408"/>
      <c r="BK2224" s="408"/>
    </row>
    <row r="2225" spans="1:63" s="390" customFormat="1" ht="12.75">
      <c r="A2225" s="411"/>
      <c r="B2225" s="360" t="s">
        <v>372</v>
      </c>
      <c r="C2225" s="676">
        <v>0</v>
      </c>
      <c r="D2225" s="677">
        <v>0</v>
      </c>
      <c r="E2225" s="677">
        <v>0</v>
      </c>
      <c r="F2225" s="677">
        <v>0</v>
      </c>
      <c r="G2225" s="677">
        <v>0</v>
      </c>
      <c r="H2225" s="677">
        <v>0</v>
      </c>
      <c r="I2225" s="677">
        <v>0</v>
      </c>
      <c r="J2225" s="677">
        <v>0</v>
      </c>
      <c r="K2225" s="677">
        <v>0</v>
      </c>
      <c r="L2225" s="677">
        <v>0</v>
      </c>
      <c r="M2225" s="677">
        <v>0</v>
      </c>
      <c r="N2225" s="678">
        <v>0</v>
      </c>
      <c r="O2225" s="657"/>
      <c r="P2225" s="658"/>
      <c r="Q2225" s="658"/>
      <c r="R2225" s="658"/>
      <c r="S2225" s="658"/>
      <c r="T2225" s="658"/>
      <c r="U2225" s="658"/>
      <c r="V2225" s="658"/>
      <c r="W2225" s="658"/>
      <c r="X2225" s="658"/>
      <c r="Y2225" s="658"/>
      <c r="Z2225" s="659"/>
      <c r="AA2225" s="679">
        <v>0</v>
      </c>
      <c r="AB2225" s="677">
        <v>0</v>
      </c>
      <c r="AC2225" s="677">
        <v>0</v>
      </c>
      <c r="AD2225" s="658">
        <v>0</v>
      </c>
      <c r="AE2225" s="658">
        <v>0</v>
      </c>
      <c r="AF2225" s="658"/>
      <c r="AG2225" s="658"/>
      <c r="AH2225" s="658"/>
      <c r="AI2225" s="658"/>
      <c r="AJ2225" s="658"/>
      <c r="AK2225" s="658"/>
      <c r="AL2225" s="658"/>
      <c r="AM2225" s="658"/>
      <c r="AN2225" s="658">
        <v>0</v>
      </c>
      <c r="AO2225" s="658">
        <v>0</v>
      </c>
      <c r="AP2225" s="658">
        <v>0</v>
      </c>
      <c r="AQ2225" s="658">
        <v>0</v>
      </c>
      <c r="AR2225" s="658">
        <v>0</v>
      </c>
      <c r="AS2225" s="658">
        <v>0</v>
      </c>
      <c r="AT2225" s="658">
        <v>0</v>
      </c>
      <c r="AU2225" s="658">
        <v>0</v>
      </c>
      <c r="AV2225" s="676"/>
      <c r="AW2225" s="677"/>
      <c r="AX2225" s="677"/>
      <c r="AY2225" s="677"/>
      <c r="AZ2225" s="677"/>
      <c r="BA2225" s="677"/>
      <c r="BB2225" s="677"/>
      <c r="BC2225" s="677"/>
      <c r="BD2225" s="677"/>
      <c r="BE2225" s="678">
        <v>0</v>
      </c>
      <c r="BF2225" s="417"/>
      <c r="BG2225" s="408"/>
      <c r="BH2225" s="408"/>
      <c r="BI2225" s="408"/>
      <c r="BJ2225" s="408"/>
      <c r="BK2225" s="408"/>
    </row>
    <row r="2226" spans="1:63" s="390" customFormat="1" ht="12.75">
      <c r="A2226" s="411"/>
      <c r="B2226" s="360" t="s">
        <v>373</v>
      </c>
      <c r="C2226" s="676">
        <v>0</v>
      </c>
      <c r="D2226" s="677">
        <v>0</v>
      </c>
      <c r="E2226" s="677">
        <v>0</v>
      </c>
      <c r="F2226" s="677">
        <v>0</v>
      </c>
      <c r="G2226" s="677">
        <v>0</v>
      </c>
      <c r="H2226" s="677">
        <v>0</v>
      </c>
      <c r="I2226" s="677">
        <v>0</v>
      </c>
      <c r="J2226" s="677">
        <v>0</v>
      </c>
      <c r="K2226" s="677">
        <v>0</v>
      </c>
      <c r="L2226" s="677">
        <v>0</v>
      </c>
      <c r="M2226" s="677">
        <v>0</v>
      </c>
      <c r="N2226" s="678">
        <v>0</v>
      </c>
      <c r="O2226" s="657">
        <v>0</v>
      </c>
      <c r="P2226" s="658">
        <v>0</v>
      </c>
      <c r="Q2226" s="658">
        <v>0</v>
      </c>
      <c r="R2226" s="658">
        <v>0</v>
      </c>
      <c r="S2226" s="658">
        <v>0</v>
      </c>
      <c r="T2226" s="658">
        <v>0</v>
      </c>
      <c r="U2226" s="658">
        <v>0</v>
      </c>
      <c r="V2226" s="658">
        <v>0</v>
      </c>
      <c r="W2226" s="658">
        <v>0</v>
      </c>
      <c r="X2226" s="658">
        <v>0</v>
      </c>
      <c r="Y2226" s="658">
        <v>0</v>
      </c>
      <c r="Z2226" s="659">
        <v>0</v>
      </c>
      <c r="AA2226" s="679">
        <v>0</v>
      </c>
      <c r="AB2226" s="677">
        <v>0</v>
      </c>
      <c r="AC2226" s="677">
        <v>0</v>
      </c>
      <c r="AD2226" s="658">
        <v>0</v>
      </c>
      <c r="AE2226" s="658">
        <v>0</v>
      </c>
      <c r="AF2226" s="658"/>
      <c r="AG2226" s="658"/>
      <c r="AH2226" s="658"/>
      <c r="AI2226" s="658"/>
      <c r="AJ2226" s="658"/>
      <c r="AK2226" s="658"/>
      <c r="AL2226" s="658"/>
      <c r="AM2226" s="658"/>
      <c r="AN2226" s="658">
        <v>0</v>
      </c>
      <c r="AO2226" s="658">
        <v>0</v>
      </c>
      <c r="AP2226" s="658">
        <v>0</v>
      </c>
      <c r="AQ2226" s="658">
        <v>0</v>
      </c>
      <c r="AR2226" s="658">
        <v>0</v>
      </c>
      <c r="AS2226" s="658">
        <v>0</v>
      </c>
      <c r="AT2226" s="658">
        <v>0</v>
      </c>
      <c r="AU2226" s="658">
        <v>0</v>
      </c>
      <c r="AV2226" s="676">
        <v>0</v>
      </c>
      <c r="AW2226" s="677">
        <v>0</v>
      </c>
      <c r="AX2226" s="677">
        <v>0</v>
      </c>
      <c r="AY2226" s="677">
        <v>0</v>
      </c>
      <c r="AZ2226" s="677">
        <v>0</v>
      </c>
      <c r="BA2226" s="677">
        <v>0</v>
      </c>
      <c r="BB2226" s="677">
        <v>0</v>
      </c>
      <c r="BC2226" s="677">
        <v>0</v>
      </c>
      <c r="BD2226" s="677">
        <v>0</v>
      </c>
      <c r="BE2226" s="678">
        <v>0</v>
      </c>
      <c r="BF2226" s="417"/>
      <c r="BG2226" s="408"/>
      <c r="BH2226" s="408"/>
      <c r="BI2226" s="408"/>
      <c r="BJ2226" s="408"/>
      <c r="BK2226" s="408"/>
    </row>
    <row r="2227" spans="1:63" s="390" customFormat="1" ht="12.75">
      <c r="A2227" s="411"/>
      <c r="B2227" s="360" t="s">
        <v>374</v>
      </c>
      <c r="C2227" s="676">
        <v>0</v>
      </c>
      <c r="D2227" s="677">
        <v>0</v>
      </c>
      <c r="E2227" s="677">
        <v>0</v>
      </c>
      <c r="F2227" s="677">
        <v>0</v>
      </c>
      <c r="G2227" s="677">
        <v>0</v>
      </c>
      <c r="H2227" s="677">
        <v>0</v>
      </c>
      <c r="I2227" s="677">
        <v>0</v>
      </c>
      <c r="J2227" s="677">
        <v>0</v>
      </c>
      <c r="K2227" s="677">
        <v>0</v>
      </c>
      <c r="L2227" s="677">
        <v>0</v>
      </c>
      <c r="M2227" s="677">
        <v>0</v>
      </c>
      <c r="N2227" s="678">
        <v>0</v>
      </c>
      <c r="O2227" s="657"/>
      <c r="P2227" s="658"/>
      <c r="Q2227" s="658"/>
      <c r="R2227" s="658"/>
      <c r="S2227" s="658"/>
      <c r="T2227" s="658"/>
      <c r="U2227" s="658"/>
      <c r="V2227" s="658"/>
      <c r="W2227" s="658"/>
      <c r="X2227" s="658"/>
      <c r="Y2227" s="658"/>
      <c r="Z2227" s="659"/>
      <c r="AA2227" s="679">
        <v>0</v>
      </c>
      <c r="AB2227" s="677">
        <v>0</v>
      </c>
      <c r="AC2227" s="677">
        <v>0</v>
      </c>
      <c r="AD2227" s="658">
        <v>0</v>
      </c>
      <c r="AE2227" s="658">
        <v>0</v>
      </c>
      <c r="AF2227" s="658"/>
      <c r="AG2227" s="658"/>
      <c r="AH2227" s="658"/>
      <c r="AI2227" s="658"/>
      <c r="AJ2227" s="658"/>
      <c r="AK2227" s="658"/>
      <c r="AL2227" s="658"/>
      <c r="AM2227" s="658"/>
      <c r="AN2227" s="658">
        <v>0</v>
      </c>
      <c r="AO2227" s="658">
        <v>0</v>
      </c>
      <c r="AP2227" s="658">
        <v>0</v>
      </c>
      <c r="AQ2227" s="658">
        <v>0</v>
      </c>
      <c r="AR2227" s="658">
        <v>0</v>
      </c>
      <c r="AS2227" s="658">
        <v>0</v>
      </c>
      <c r="AT2227" s="658">
        <v>0</v>
      </c>
      <c r="AU2227" s="658">
        <v>0</v>
      </c>
      <c r="AV2227" s="676"/>
      <c r="AW2227" s="677"/>
      <c r="AX2227" s="677"/>
      <c r="AY2227" s="677"/>
      <c r="AZ2227" s="677"/>
      <c r="BA2227" s="677"/>
      <c r="BB2227" s="677"/>
      <c r="BC2227" s="677"/>
      <c r="BD2227" s="677"/>
      <c r="BE2227" s="678">
        <v>0</v>
      </c>
      <c r="BF2227" s="417"/>
      <c r="BG2227" s="408"/>
      <c r="BH2227" s="408"/>
      <c r="BI2227" s="408"/>
      <c r="BJ2227" s="408"/>
      <c r="BK2227" s="408"/>
    </row>
    <row r="2228" spans="1:63" s="390" customFormat="1" ht="12.75">
      <c r="A2228" s="411"/>
      <c r="B2228" s="360" t="s">
        <v>375</v>
      </c>
      <c r="C2228" s="676">
        <v>0</v>
      </c>
      <c r="D2228" s="677">
        <v>0</v>
      </c>
      <c r="E2228" s="677">
        <v>0</v>
      </c>
      <c r="F2228" s="677">
        <v>0</v>
      </c>
      <c r="G2228" s="677">
        <v>0</v>
      </c>
      <c r="H2228" s="677">
        <v>0</v>
      </c>
      <c r="I2228" s="677">
        <v>0</v>
      </c>
      <c r="J2228" s="677">
        <v>0</v>
      </c>
      <c r="K2228" s="677">
        <v>0</v>
      </c>
      <c r="L2228" s="677">
        <v>0</v>
      </c>
      <c r="M2228" s="677">
        <v>0</v>
      </c>
      <c r="N2228" s="678">
        <v>0</v>
      </c>
      <c r="O2228" s="657"/>
      <c r="P2228" s="658"/>
      <c r="Q2228" s="658"/>
      <c r="R2228" s="658"/>
      <c r="S2228" s="658"/>
      <c r="T2228" s="658"/>
      <c r="U2228" s="658"/>
      <c r="V2228" s="658"/>
      <c r="W2228" s="658"/>
      <c r="X2228" s="658"/>
      <c r="Y2228" s="658"/>
      <c r="Z2228" s="659"/>
      <c r="AA2228" s="679">
        <v>0</v>
      </c>
      <c r="AB2228" s="677">
        <v>0</v>
      </c>
      <c r="AC2228" s="677">
        <v>0</v>
      </c>
      <c r="AD2228" s="658">
        <v>0</v>
      </c>
      <c r="AE2228" s="658">
        <v>0</v>
      </c>
      <c r="AF2228" s="658"/>
      <c r="AG2228" s="658"/>
      <c r="AH2228" s="658"/>
      <c r="AI2228" s="658"/>
      <c r="AJ2228" s="658"/>
      <c r="AK2228" s="658"/>
      <c r="AL2228" s="658"/>
      <c r="AM2228" s="658"/>
      <c r="AN2228" s="658">
        <v>0</v>
      </c>
      <c r="AO2228" s="658">
        <v>0</v>
      </c>
      <c r="AP2228" s="658">
        <v>0</v>
      </c>
      <c r="AQ2228" s="658">
        <v>0</v>
      </c>
      <c r="AR2228" s="658">
        <v>0</v>
      </c>
      <c r="AS2228" s="658">
        <v>0</v>
      </c>
      <c r="AT2228" s="658">
        <v>0</v>
      </c>
      <c r="AU2228" s="658">
        <v>0</v>
      </c>
      <c r="AV2228" s="676"/>
      <c r="AW2228" s="677"/>
      <c r="AX2228" s="677"/>
      <c r="AY2228" s="677"/>
      <c r="AZ2228" s="677"/>
      <c r="BA2228" s="677"/>
      <c r="BB2228" s="677"/>
      <c r="BC2228" s="677"/>
      <c r="BD2228" s="677"/>
      <c r="BE2228" s="678">
        <v>0</v>
      </c>
      <c r="BF2228" s="417"/>
      <c r="BG2228" s="408"/>
      <c r="BH2228" s="408"/>
      <c r="BI2228" s="408"/>
      <c r="BJ2228" s="408"/>
      <c r="BK2228" s="408"/>
    </row>
    <row r="2229" spans="1:63" s="390" customFormat="1" ht="12.75">
      <c r="A2229" s="411"/>
      <c r="B2229" s="360" t="s">
        <v>376</v>
      </c>
      <c r="C2229" s="676">
        <v>0</v>
      </c>
      <c r="D2229" s="677">
        <v>0</v>
      </c>
      <c r="E2229" s="677">
        <v>0</v>
      </c>
      <c r="F2229" s="677">
        <v>0</v>
      </c>
      <c r="G2229" s="677">
        <v>0</v>
      </c>
      <c r="H2229" s="677">
        <v>0</v>
      </c>
      <c r="I2229" s="677">
        <v>0</v>
      </c>
      <c r="J2229" s="677">
        <v>0</v>
      </c>
      <c r="K2229" s="677">
        <v>0</v>
      </c>
      <c r="L2229" s="677">
        <v>0</v>
      </c>
      <c r="M2229" s="677">
        <v>0</v>
      </c>
      <c r="N2229" s="678">
        <v>0</v>
      </c>
      <c r="O2229" s="657"/>
      <c r="P2229" s="658"/>
      <c r="Q2229" s="658"/>
      <c r="R2229" s="658"/>
      <c r="S2229" s="658"/>
      <c r="T2229" s="658"/>
      <c r="U2229" s="658"/>
      <c r="V2229" s="658"/>
      <c r="W2229" s="658"/>
      <c r="X2229" s="658"/>
      <c r="Y2229" s="658"/>
      <c r="Z2229" s="659"/>
      <c r="AA2229" s="679">
        <v>0</v>
      </c>
      <c r="AB2229" s="677">
        <v>0</v>
      </c>
      <c r="AC2229" s="677">
        <v>0</v>
      </c>
      <c r="AD2229" s="658">
        <v>0</v>
      </c>
      <c r="AE2229" s="658">
        <v>0</v>
      </c>
      <c r="AF2229" s="658"/>
      <c r="AG2229" s="658"/>
      <c r="AH2229" s="658"/>
      <c r="AI2229" s="658"/>
      <c r="AJ2229" s="658"/>
      <c r="AK2229" s="658"/>
      <c r="AL2229" s="658"/>
      <c r="AM2229" s="658"/>
      <c r="AN2229" s="658">
        <v>0</v>
      </c>
      <c r="AO2229" s="658">
        <v>0</v>
      </c>
      <c r="AP2229" s="658">
        <v>0</v>
      </c>
      <c r="AQ2229" s="658">
        <v>0</v>
      </c>
      <c r="AR2229" s="658">
        <v>0</v>
      </c>
      <c r="AS2229" s="658">
        <v>0</v>
      </c>
      <c r="AT2229" s="658">
        <v>0</v>
      </c>
      <c r="AU2229" s="658">
        <v>0</v>
      </c>
      <c r="AV2229" s="676"/>
      <c r="AW2229" s="677"/>
      <c r="AX2229" s="677"/>
      <c r="AY2229" s="677"/>
      <c r="AZ2229" s="677"/>
      <c r="BA2229" s="677"/>
      <c r="BB2229" s="677"/>
      <c r="BC2229" s="677"/>
      <c r="BD2229" s="677"/>
      <c r="BE2229" s="678">
        <v>0</v>
      </c>
      <c r="BF2229" s="417"/>
      <c r="BG2229" s="408"/>
      <c r="BH2229" s="408"/>
      <c r="BI2229" s="408"/>
      <c r="BJ2229" s="408"/>
      <c r="BK2229" s="408"/>
    </row>
    <row r="2230" spans="1:63" s="390" customFormat="1" ht="12.75">
      <c r="A2230" s="411"/>
      <c r="B2230" s="360" t="s">
        <v>377</v>
      </c>
      <c r="C2230" s="676">
        <v>0</v>
      </c>
      <c r="D2230" s="677">
        <v>0</v>
      </c>
      <c r="E2230" s="677">
        <v>0</v>
      </c>
      <c r="F2230" s="677">
        <v>0</v>
      </c>
      <c r="G2230" s="677">
        <v>0</v>
      </c>
      <c r="H2230" s="677">
        <v>0</v>
      </c>
      <c r="I2230" s="677">
        <v>0</v>
      </c>
      <c r="J2230" s="677">
        <v>0</v>
      </c>
      <c r="K2230" s="677">
        <v>0</v>
      </c>
      <c r="L2230" s="677">
        <v>0</v>
      </c>
      <c r="M2230" s="677">
        <v>0</v>
      </c>
      <c r="N2230" s="678">
        <v>0</v>
      </c>
      <c r="O2230" s="657"/>
      <c r="P2230" s="658"/>
      <c r="Q2230" s="658"/>
      <c r="R2230" s="658"/>
      <c r="S2230" s="658"/>
      <c r="T2230" s="658"/>
      <c r="U2230" s="658"/>
      <c r="V2230" s="658"/>
      <c r="W2230" s="658"/>
      <c r="X2230" s="658"/>
      <c r="Y2230" s="658"/>
      <c r="Z2230" s="659"/>
      <c r="AA2230" s="679">
        <v>0</v>
      </c>
      <c r="AB2230" s="677">
        <v>0</v>
      </c>
      <c r="AC2230" s="677">
        <v>0</v>
      </c>
      <c r="AD2230" s="658">
        <v>0</v>
      </c>
      <c r="AE2230" s="658">
        <v>0</v>
      </c>
      <c r="AF2230" s="658"/>
      <c r="AG2230" s="658"/>
      <c r="AH2230" s="658"/>
      <c r="AI2230" s="658"/>
      <c r="AJ2230" s="658"/>
      <c r="AK2230" s="658"/>
      <c r="AL2230" s="658"/>
      <c r="AM2230" s="658"/>
      <c r="AN2230" s="658">
        <v>0</v>
      </c>
      <c r="AO2230" s="658">
        <v>0</v>
      </c>
      <c r="AP2230" s="658">
        <v>0</v>
      </c>
      <c r="AQ2230" s="658">
        <v>0</v>
      </c>
      <c r="AR2230" s="658">
        <v>0</v>
      </c>
      <c r="AS2230" s="658">
        <v>0</v>
      </c>
      <c r="AT2230" s="658">
        <v>0</v>
      </c>
      <c r="AU2230" s="658">
        <v>0</v>
      </c>
      <c r="AV2230" s="676"/>
      <c r="AW2230" s="677"/>
      <c r="AX2230" s="677"/>
      <c r="AY2230" s="677"/>
      <c r="AZ2230" s="677"/>
      <c r="BA2230" s="677"/>
      <c r="BB2230" s="677"/>
      <c r="BC2230" s="677"/>
      <c r="BD2230" s="677"/>
      <c r="BE2230" s="678">
        <v>0</v>
      </c>
      <c r="BF2230" s="417"/>
      <c r="BG2230" s="408"/>
      <c r="BH2230" s="408"/>
      <c r="BI2230" s="408"/>
      <c r="BJ2230" s="408"/>
      <c r="BK2230" s="408"/>
    </row>
    <row r="2231" spans="1:63" s="390" customFormat="1" ht="12.75">
      <c r="A2231" s="411"/>
      <c r="B2231" s="360" t="s">
        <v>67</v>
      </c>
      <c r="C2231" s="676">
        <v>0</v>
      </c>
      <c r="D2231" s="677">
        <v>0</v>
      </c>
      <c r="E2231" s="677">
        <v>0</v>
      </c>
      <c r="F2231" s="677">
        <v>0</v>
      </c>
      <c r="G2231" s="677">
        <v>0</v>
      </c>
      <c r="H2231" s="677">
        <v>0</v>
      </c>
      <c r="I2231" s="677">
        <v>0</v>
      </c>
      <c r="J2231" s="677">
        <v>0</v>
      </c>
      <c r="K2231" s="677">
        <v>0</v>
      </c>
      <c r="L2231" s="677">
        <v>0</v>
      </c>
      <c r="M2231" s="677">
        <v>0</v>
      </c>
      <c r="N2231" s="678">
        <v>0</v>
      </c>
      <c r="O2231" s="657"/>
      <c r="P2231" s="658"/>
      <c r="Q2231" s="658"/>
      <c r="R2231" s="658"/>
      <c r="S2231" s="658"/>
      <c r="T2231" s="658"/>
      <c r="U2231" s="658"/>
      <c r="V2231" s="658"/>
      <c r="W2231" s="658"/>
      <c r="X2231" s="658"/>
      <c r="Y2231" s="658"/>
      <c r="Z2231" s="659"/>
      <c r="AA2231" s="679">
        <v>11.559322029999999</v>
      </c>
      <c r="AB2231" s="677">
        <v>0</v>
      </c>
      <c r="AC2231" s="677">
        <v>0</v>
      </c>
      <c r="AD2231" s="658">
        <v>0</v>
      </c>
      <c r="AE2231" s="658">
        <v>0</v>
      </c>
      <c r="AF2231" s="658"/>
      <c r="AG2231" s="658"/>
      <c r="AH2231" s="658"/>
      <c r="AI2231" s="658"/>
      <c r="AJ2231" s="658"/>
      <c r="AK2231" s="658"/>
      <c r="AL2231" s="658"/>
      <c r="AM2231" s="658"/>
      <c r="AN2231" s="658">
        <v>0</v>
      </c>
      <c r="AO2231" s="658">
        <v>0</v>
      </c>
      <c r="AP2231" s="658">
        <v>0</v>
      </c>
      <c r="AQ2231" s="658">
        <v>0</v>
      </c>
      <c r="AR2231" s="658">
        <v>0</v>
      </c>
      <c r="AS2231" s="658">
        <v>0</v>
      </c>
      <c r="AT2231" s="658">
        <v>0</v>
      </c>
      <c r="AU2231" s="658">
        <v>0</v>
      </c>
      <c r="AV2231" s="676"/>
      <c r="AW2231" s="677"/>
      <c r="AX2231" s="677"/>
      <c r="AY2231" s="677"/>
      <c r="AZ2231" s="677"/>
      <c r="BA2231" s="677"/>
      <c r="BB2231" s="677">
        <v>11.559322029999999</v>
      </c>
      <c r="BC2231" s="677"/>
      <c r="BD2231" s="677"/>
      <c r="BE2231" s="678">
        <v>11.559322029999999</v>
      </c>
      <c r="BF2231" s="417"/>
      <c r="BG2231" s="408"/>
      <c r="BH2231" s="408"/>
      <c r="BI2231" s="408"/>
      <c r="BJ2231" s="408"/>
      <c r="BK2231" s="408"/>
    </row>
    <row r="2232" spans="1:63" s="416" customFormat="1" ht="38.25">
      <c r="A2232" s="411">
        <v>93</v>
      </c>
      <c r="B2232" s="413" t="s">
        <v>178</v>
      </c>
      <c r="C2232" s="657">
        <v>0.04</v>
      </c>
      <c r="D2232" s="658">
        <v>0</v>
      </c>
      <c r="E2232" s="658">
        <v>0</v>
      </c>
      <c r="F2232" s="658">
        <v>0</v>
      </c>
      <c r="G2232" s="658">
        <v>0</v>
      </c>
      <c r="H2232" s="658">
        <v>0</v>
      </c>
      <c r="I2232" s="658">
        <v>0</v>
      </c>
      <c r="J2232" s="658">
        <v>0</v>
      </c>
      <c r="K2232" s="658">
        <v>0</v>
      </c>
      <c r="L2232" s="658">
        <v>0</v>
      </c>
      <c r="M2232" s="658">
        <v>0.04</v>
      </c>
      <c r="N2232" s="659">
        <v>0</v>
      </c>
      <c r="O2232" s="689">
        <v>0</v>
      </c>
      <c r="P2232" s="690">
        <v>0</v>
      </c>
      <c r="Q2232" s="690">
        <v>0</v>
      </c>
      <c r="R2232" s="690">
        <v>0</v>
      </c>
      <c r="S2232" s="690">
        <v>0</v>
      </c>
      <c r="T2232" s="690">
        <v>0</v>
      </c>
      <c r="U2232" s="690">
        <v>0</v>
      </c>
      <c r="V2232" s="690">
        <v>0</v>
      </c>
      <c r="W2232" s="690">
        <v>0</v>
      </c>
      <c r="X2232" s="690">
        <v>0</v>
      </c>
      <c r="Y2232" s="690">
        <v>0</v>
      </c>
      <c r="Z2232" s="691">
        <v>0</v>
      </c>
      <c r="AA2232" s="674">
        <v>12.126725739999998</v>
      </c>
      <c r="AB2232" s="677">
        <v>0.04</v>
      </c>
      <c r="AC2232" s="677">
        <v>0</v>
      </c>
      <c r="AD2232" s="690">
        <v>0</v>
      </c>
      <c r="AE2232" s="690">
        <v>0</v>
      </c>
      <c r="AF2232" s="690"/>
      <c r="AG2232" s="690"/>
      <c r="AH2232" s="690"/>
      <c r="AI2232" s="690"/>
      <c r="AJ2232" s="690"/>
      <c r="AK2232" s="690"/>
      <c r="AL2232" s="690"/>
      <c r="AM2232" s="690"/>
      <c r="AN2232" s="690">
        <v>0</v>
      </c>
      <c r="AO2232" s="690">
        <v>0</v>
      </c>
      <c r="AP2232" s="690">
        <v>0</v>
      </c>
      <c r="AQ2232" s="690">
        <v>0</v>
      </c>
      <c r="AR2232" s="690">
        <v>0</v>
      </c>
      <c r="AS2232" s="690">
        <v>0</v>
      </c>
      <c r="AT2232" s="690">
        <v>0.04</v>
      </c>
      <c r="AU2232" s="690">
        <v>0</v>
      </c>
      <c r="AV2232" s="657">
        <v>12.126725739999998</v>
      </c>
      <c r="AW2232" s="658">
        <v>0</v>
      </c>
      <c r="AX2232" s="658"/>
      <c r="AY2232" s="658"/>
      <c r="AZ2232" s="658"/>
      <c r="BA2232" s="658"/>
      <c r="BB2232" s="658"/>
      <c r="BC2232" s="658"/>
      <c r="BD2232" s="658"/>
      <c r="BE2232" s="673">
        <v>12.126725739999998</v>
      </c>
      <c r="BF2232" s="417"/>
    </row>
    <row r="2233" spans="1:63" s="390" customFormat="1" ht="12.75">
      <c r="A2233" s="411"/>
      <c r="B2233" s="360" t="s">
        <v>361</v>
      </c>
      <c r="C2233" s="676">
        <v>0.04</v>
      </c>
      <c r="D2233" s="677">
        <v>0</v>
      </c>
      <c r="E2233" s="677">
        <v>0</v>
      </c>
      <c r="F2233" s="677">
        <v>0</v>
      </c>
      <c r="G2233" s="677">
        <v>0</v>
      </c>
      <c r="H2233" s="677">
        <v>0</v>
      </c>
      <c r="I2233" s="677">
        <v>0</v>
      </c>
      <c r="J2233" s="677">
        <v>0</v>
      </c>
      <c r="K2233" s="677">
        <v>0</v>
      </c>
      <c r="L2233" s="677">
        <v>0</v>
      </c>
      <c r="M2233" s="677">
        <v>0.04</v>
      </c>
      <c r="N2233" s="678">
        <v>0</v>
      </c>
      <c r="O2233" s="657">
        <v>0</v>
      </c>
      <c r="P2233" s="658">
        <v>0</v>
      </c>
      <c r="Q2233" s="658">
        <v>0</v>
      </c>
      <c r="R2233" s="658">
        <v>0</v>
      </c>
      <c r="S2233" s="658">
        <v>0</v>
      </c>
      <c r="T2233" s="658">
        <v>0</v>
      </c>
      <c r="U2233" s="658">
        <v>0</v>
      </c>
      <c r="V2233" s="658">
        <v>0</v>
      </c>
      <c r="W2233" s="658">
        <v>0</v>
      </c>
      <c r="X2233" s="658">
        <v>0</v>
      </c>
      <c r="Y2233" s="658">
        <v>0</v>
      </c>
      <c r="Z2233" s="659">
        <v>0</v>
      </c>
      <c r="AA2233" s="679">
        <v>12.126725739999998</v>
      </c>
      <c r="AB2233" s="677">
        <v>0.04</v>
      </c>
      <c r="AC2233" s="677">
        <v>0</v>
      </c>
      <c r="AD2233" s="658">
        <v>0</v>
      </c>
      <c r="AE2233" s="658">
        <v>0</v>
      </c>
      <c r="AF2233" s="658"/>
      <c r="AG2233" s="658"/>
      <c r="AH2233" s="658"/>
      <c r="AI2233" s="658"/>
      <c r="AJ2233" s="658"/>
      <c r="AK2233" s="658"/>
      <c r="AL2233" s="658"/>
      <c r="AM2233" s="658"/>
      <c r="AN2233" s="658">
        <v>0</v>
      </c>
      <c r="AO2233" s="658">
        <v>0</v>
      </c>
      <c r="AP2233" s="658">
        <v>0</v>
      </c>
      <c r="AQ2233" s="658">
        <v>0</v>
      </c>
      <c r="AR2233" s="658">
        <v>0</v>
      </c>
      <c r="AS2233" s="658">
        <v>0</v>
      </c>
      <c r="AT2233" s="658">
        <v>0.04</v>
      </c>
      <c r="AU2233" s="658">
        <v>0</v>
      </c>
      <c r="AV2233" s="676">
        <v>12.126725739999998</v>
      </c>
      <c r="AW2233" s="658">
        <v>0</v>
      </c>
      <c r="AX2233" s="658">
        <v>0</v>
      </c>
      <c r="AY2233" s="658">
        <v>0</v>
      </c>
      <c r="AZ2233" s="658">
        <v>0</v>
      </c>
      <c r="BA2233" s="658">
        <v>0</v>
      </c>
      <c r="BB2233" s="658">
        <v>0</v>
      </c>
      <c r="BC2233" s="658">
        <v>0</v>
      </c>
      <c r="BD2233" s="658">
        <v>0</v>
      </c>
      <c r="BE2233" s="678">
        <v>12.126725739999998</v>
      </c>
      <c r="BF2233" s="417"/>
      <c r="BG2233" s="408"/>
      <c r="BH2233" s="408"/>
      <c r="BI2233" s="408"/>
      <c r="BJ2233" s="408"/>
      <c r="BK2233" s="408"/>
    </row>
    <row r="2234" spans="1:63" s="390" customFormat="1" ht="12.75">
      <c r="A2234" s="411"/>
      <c r="B2234" s="360" t="s">
        <v>362</v>
      </c>
      <c r="C2234" s="676">
        <v>0.04</v>
      </c>
      <c r="D2234" s="677">
        <v>0</v>
      </c>
      <c r="E2234" s="677">
        <v>0</v>
      </c>
      <c r="F2234" s="677">
        <v>0</v>
      </c>
      <c r="G2234" s="677">
        <v>0</v>
      </c>
      <c r="H2234" s="677">
        <v>0</v>
      </c>
      <c r="I2234" s="677">
        <v>0</v>
      </c>
      <c r="J2234" s="677">
        <v>0</v>
      </c>
      <c r="K2234" s="677">
        <v>0</v>
      </c>
      <c r="L2234" s="677">
        <v>0</v>
      </c>
      <c r="M2234" s="677">
        <v>0.04</v>
      </c>
      <c r="N2234" s="678">
        <v>0</v>
      </c>
      <c r="O2234" s="657">
        <v>0</v>
      </c>
      <c r="P2234" s="658">
        <v>0</v>
      </c>
      <c r="Q2234" s="658">
        <v>0</v>
      </c>
      <c r="R2234" s="658">
        <v>0</v>
      </c>
      <c r="S2234" s="658">
        <v>0</v>
      </c>
      <c r="T2234" s="658">
        <v>0</v>
      </c>
      <c r="U2234" s="658">
        <v>0</v>
      </c>
      <c r="V2234" s="658">
        <v>0</v>
      </c>
      <c r="W2234" s="658">
        <v>0</v>
      </c>
      <c r="X2234" s="658">
        <v>0</v>
      </c>
      <c r="Y2234" s="658">
        <v>0</v>
      </c>
      <c r="Z2234" s="659">
        <v>0</v>
      </c>
      <c r="AA2234" s="679">
        <v>5.8876640000000001E-2</v>
      </c>
      <c r="AB2234" s="677">
        <v>0.04</v>
      </c>
      <c r="AC2234" s="677">
        <v>0</v>
      </c>
      <c r="AD2234" s="658">
        <v>0</v>
      </c>
      <c r="AE2234" s="658">
        <v>0</v>
      </c>
      <c r="AF2234" s="658"/>
      <c r="AG2234" s="658"/>
      <c r="AH2234" s="658"/>
      <c r="AI2234" s="658"/>
      <c r="AJ2234" s="658"/>
      <c r="AK2234" s="658"/>
      <c r="AL2234" s="658"/>
      <c r="AM2234" s="658"/>
      <c r="AN2234" s="658">
        <v>0</v>
      </c>
      <c r="AO2234" s="658">
        <v>0</v>
      </c>
      <c r="AP2234" s="658">
        <v>0</v>
      </c>
      <c r="AQ2234" s="658">
        <v>0</v>
      </c>
      <c r="AR2234" s="658">
        <v>0</v>
      </c>
      <c r="AS2234" s="658">
        <v>0</v>
      </c>
      <c r="AT2234" s="658">
        <v>0.04</v>
      </c>
      <c r="AU2234" s="658">
        <v>0</v>
      </c>
      <c r="AV2234" s="676">
        <v>5.8876640000000001E-2</v>
      </c>
      <c r="AW2234" s="658">
        <v>0</v>
      </c>
      <c r="AX2234" s="658">
        <v>0</v>
      </c>
      <c r="AY2234" s="658">
        <v>0</v>
      </c>
      <c r="AZ2234" s="658">
        <v>0</v>
      </c>
      <c r="BA2234" s="658">
        <v>0</v>
      </c>
      <c r="BB2234" s="658">
        <v>0</v>
      </c>
      <c r="BC2234" s="658">
        <v>0</v>
      </c>
      <c r="BD2234" s="658">
        <v>0</v>
      </c>
      <c r="BE2234" s="678">
        <v>5.8876640000000001E-2</v>
      </c>
      <c r="BF2234" s="417"/>
      <c r="BG2234" s="408"/>
      <c r="BH2234" s="408"/>
      <c r="BI2234" s="408"/>
      <c r="BJ2234" s="408"/>
      <c r="BK2234" s="408"/>
    </row>
    <row r="2235" spans="1:63" s="390" customFormat="1" ht="12.75">
      <c r="A2235" s="411"/>
      <c r="B2235" s="360" t="s">
        <v>363</v>
      </c>
      <c r="C2235" s="676">
        <v>0</v>
      </c>
      <c r="D2235" s="677">
        <v>0</v>
      </c>
      <c r="E2235" s="677">
        <v>0</v>
      </c>
      <c r="F2235" s="677">
        <v>0</v>
      </c>
      <c r="G2235" s="677">
        <v>0</v>
      </c>
      <c r="H2235" s="677">
        <v>0</v>
      </c>
      <c r="I2235" s="677">
        <v>0</v>
      </c>
      <c r="J2235" s="677">
        <v>0</v>
      </c>
      <c r="K2235" s="677">
        <v>0</v>
      </c>
      <c r="L2235" s="677">
        <v>0</v>
      </c>
      <c r="M2235" s="677">
        <v>0</v>
      </c>
      <c r="N2235" s="678">
        <v>0</v>
      </c>
      <c r="O2235" s="657">
        <v>0</v>
      </c>
      <c r="P2235" s="658">
        <v>0</v>
      </c>
      <c r="Q2235" s="658">
        <v>0</v>
      </c>
      <c r="R2235" s="658">
        <v>0</v>
      </c>
      <c r="S2235" s="658">
        <v>0</v>
      </c>
      <c r="T2235" s="658">
        <v>0</v>
      </c>
      <c r="U2235" s="658">
        <v>0</v>
      </c>
      <c r="V2235" s="658">
        <v>0</v>
      </c>
      <c r="W2235" s="658">
        <v>0</v>
      </c>
      <c r="X2235" s="658">
        <v>0</v>
      </c>
      <c r="Y2235" s="658">
        <v>0</v>
      </c>
      <c r="Z2235" s="659">
        <v>0</v>
      </c>
      <c r="AA2235" s="679">
        <v>0</v>
      </c>
      <c r="AB2235" s="677">
        <v>0</v>
      </c>
      <c r="AC2235" s="677">
        <v>0</v>
      </c>
      <c r="AD2235" s="658">
        <v>0</v>
      </c>
      <c r="AE2235" s="658">
        <v>0</v>
      </c>
      <c r="AF2235" s="658"/>
      <c r="AG2235" s="658"/>
      <c r="AH2235" s="658"/>
      <c r="AI2235" s="658"/>
      <c r="AJ2235" s="658"/>
      <c r="AK2235" s="658"/>
      <c r="AL2235" s="658"/>
      <c r="AM2235" s="658"/>
      <c r="AN2235" s="658">
        <v>0</v>
      </c>
      <c r="AO2235" s="658">
        <v>0</v>
      </c>
      <c r="AP2235" s="658">
        <v>0</v>
      </c>
      <c r="AQ2235" s="658">
        <v>0</v>
      </c>
      <c r="AR2235" s="658">
        <v>0</v>
      </c>
      <c r="AS2235" s="658">
        <v>0</v>
      </c>
      <c r="AT2235" s="658">
        <v>0</v>
      </c>
      <c r="AU2235" s="658">
        <v>0</v>
      </c>
      <c r="AV2235" s="676">
        <v>0</v>
      </c>
      <c r="AW2235" s="658">
        <v>0</v>
      </c>
      <c r="AX2235" s="658">
        <v>0</v>
      </c>
      <c r="AY2235" s="658">
        <v>0</v>
      </c>
      <c r="AZ2235" s="658">
        <v>0</v>
      </c>
      <c r="BA2235" s="658">
        <v>0</v>
      </c>
      <c r="BB2235" s="658">
        <v>0</v>
      </c>
      <c r="BC2235" s="658">
        <v>0</v>
      </c>
      <c r="BD2235" s="658">
        <v>0</v>
      </c>
      <c r="BE2235" s="678">
        <v>0</v>
      </c>
      <c r="BF2235" s="417"/>
      <c r="BG2235" s="408"/>
      <c r="BH2235" s="408"/>
      <c r="BI2235" s="408"/>
      <c r="BJ2235" s="408"/>
      <c r="BK2235" s="408"/>
    </row>
    <row r="2236" spans="1:63" s="390" customFormat="1" ht="12.75">
      <c r="A2236" s="411"/>
      <c r="B2236" s="360" t="s">
        <v>364</v>
      </c>
      <c r="C2236" s="676">
        <v>0</v>
      </c>
      <c r="D2236" s="677">
        <v>0</v>
      </c>
      <c r="E2236" s="677">
        <v>0</v>
      </c>
      <c r="F2236" s="677">
        <v>0</v>
      </c>
      <c r="G2236" s="677">
        <v>0</v>
      </c>
      <c r="H2236" s="677">
        <v>0</v>
      </c>
      <c r="I2236" s="677">
        <v>0</v>
      </c>
      <c r="J2236" s="677">
        <v>0</v>
      </c>
      <c r="K2236" s="677">
        <v>0</v>
      </c>
      <c r="L2236" s="677">
        <v>0</v>
      </c>
      <c r="M2236" s="677">
        <v>0</v>
      </c>
      <c r="N2236" s="678">
        <v>0</v>
      </c>
      <c r="O2236" s="657"/>
      <c r="P2236" s="658"/>
      <c r="Q2236" s="658"/>
      <c r="R2236" s="658"/>
      <c r="S2236" s="658"/>
      <c r="T2236" s="658"/>
      <c r="U2236" s="658"/>
      <c r="V2236" s="658"/>
      <c r="W2236" s="658"/>
      <c r="X2236" s="658"/>
      <c r="Y2236" s="658"/>
      <c r="Z2236" s="659"/>
      <c r="AA2236" s="679">
        <v>0</v>
      </c>
      <c r="AB2236" s="677">
        <v>0</v>
      </c>
      <c r="AC2236" s="677">
        <v>0</v>
      </c>
      <c r="AD2236" s="658">
        <v>0</v>
      </c>
      <c r="AE2236" s="658">
        <v>0</v>
      </c>
      <c r="AF2236" s="658"/>
      <c r="AG2236" s="658"/>
      <c r="AH2236" s="658"/>
      <c r="AI2236" s="658"/>
      <c r="AJ2236" s="658"/>
      <c r="AK2236" s="658"/>
      <c r="AL2236" s="658"/>
      <c r="AM2236" s="658"/>
      <c r="AN2236" s="658">
        <v>0</v>
      </c>
      <c r="AO2236" s="658">
        <v>0</v>
      </c>
      <c r="AP2236" s="658">
        <v>0</v>
      </c>
      <c r="AQ2236" s="658">
        <v>0</v>
      </c>
      <c r="AR2236" s="658">
        <v>0</v>
      </c>
      <c r="AS2236" s="658">
        <v>0</v>
      </c>
      <c r="AT2236" s="658">
        <v>0</v>
      </c>
      <c r="AU2236" s="658">
        <v>0</v>
      </c>
      <c r="AV2236" s="676"/>
      <c r="AW2236" s="658"/>
      <c r="AX2236" s="658"/>
      <c r="AY2236" s="658"/>
      <c r="AZ2236" s="658"/>
      <c r="BA2236" s="658"/>
      <c r="BB2236" s="658"/>
      <c r="BC2236" s="658"/>
      <c r="BD2236" s="658"/>
      <c r="BE2236" s="678">
        <v>0</v>
      </c>
      <c r="BF2236" s="417"/>
      <c r="BG2236" s="408"/>
      <c r="BH2236" s="408"/>
      <c r="BI2236" s="408"/>
      <c r="BJ2236" s="408"/>
      <c r="BK2236" s="408"/>
    </row>
    <row r="2237" spans="1:63" s="390" customFormat="1" ht="12.75">
      <c r="A2237" s="411"/>
      <c r="B2237" s="360" t="s">
        <v>365</v>
      </c>
      <c r="C2237" s="676">
        <v>0</v>
      </c>
      <c r="D2237" s="677">
        <v>0</v>
      </c>
      <c r="E2237" s="677">
        <v>0</v>
      </c>
      <c r="F2237" s="677">
        <v>0</v>
      </c>
      <c r="G2237" s="677">
        <v>0</v>
      </c>
      <c r="H2237" s="677">
        <v>0</v>
      </c>
      <c r="I2237" s="677">
        <v>0</v>
      </c>
      <c r="J2237" s="677">
        <v>0</v>
      </c>
      <c r="K2237" s="677">
        <v>0</v>
      </c>
      <c r="L2237" s="677">
        <v>0</v>
      </c>
      <c r="M2237" s="677">
        <v>0</v>
      </c>
      <c r="N2237" s="678">
        <v>0</v>
      </c>
      <c r="O2237" s="657"/>
      <c r="P2237" s="658"/>
      <c r="Q2237" s="658"/>
      <c r="R2237" s="658"/>
      <c r="S2237" s="658"/>
      <c r="T2237" s="658"/>
      <c r="U2237" s="658"/>
      <c r="V2237" s="658"/>
      <c r="W2237" s="658"/>
      <c r="X2237" s="658"/>
      <c r="Y2237" s="658"/>
      <c r="Z2237" s="659"/>
      <c r="AA2237" s="679">
        <v>0</v>
      </c>
      <c r="AB2237" s="677">
        <v>0</v>
      </c>
      <c r="AC2237" s="677">
        <v>0</v>
      </c>
      <c r="AD2237" s="658">
        <v>0</v>
      </c>
      <c r="AE2237" s="658">
        <v>0</v>
      </c>
      <c r="AF2237" s="658"/>
      <c r="AG2237" s="658"/>
      <c r="AH2237" s="658"/>
      <c r="AI2237" s="658"/>
      <c r="AJ2237" s="658"/>
      <c r="AK2237" s="658"/>
      <c r="AL2237" s="658"/>
      <c r="AM2237" s="658"/>
      <c r="AN2237" s="658">
        <v>0</v>
      </c>
      <c r="AO2237" s="658">
        <v>0</v>
      </c>
      <c r="AP2237" s="658">
        <v>0</v>
      </c>
      <c r="AQ2237" s="658">
        <v>0</v>
      </c>
      <c r="AR2237" s="658">
        <v>0</v>
      </c>
      <c r="AS2237" s="658">
        <v>0</v>
      </c>
      <c r="AT2237" s="658">
        <v>0</v>
      </c>
      <c r="AU2237" s="658">
        <v>0</v>
      </c>
      <c r="AV2237" s="676"/>
      <c r="AW2237" s="658"/>
      <c r="AX2237" s="658"/>
      <c r="AY2237" s="658"/>
      <c r="AZ2237" s="658"/>
      <c r="BA2237" s="658"/>
      <c r="BB2237" s="658"/>
      <c r="BC2237" s="658"/>
      <c r="BD2237" s="658"/>
      <c r="BE2237" s="678">
        <v>0</v>
      </c>
      <c r="BF2237" s="417"/>
      <c r="BG2237" s="408"/>
      <c r="BH2237" s="408"/>
      <c r="BI2237" s="408"/>
      <c r="BJ2237" s="408"/>
      <c r="BK2237" s="408"/>
    </row>
    <row r="2238" spans="1:63" s="390" customFormat="1" ht="12.75">
      <c r="A2238" s="411"/>
      <c r="B2238" s="360" t="s">
        <v>366</v>
      </c>
      <c r="C2238" s="676">
        <v>0</v>
      </c>
      <c r="D2238" s="677">
        <v>0</v>
      </c>
      <c r="E2238" s="677">
        <v>0</v>
      </c>
      <c r="F2238" s="677">
        <v>0</v>
      </c>
      <c r="G2238" s="677">
        <v>0</v>
      </c>
      <c r="H2238" s="677">
        <v>0</v>
      </c>
      <c r="I2238" s="677">
        <v>0</v>
      </c>
      <c r="J2238" s="677">
        <v>0</v>
      </c>
      <c r="K2238" s="677">
        <v>0</v>
      </c>
      <c r="L2238" s="677">
        <v>0</v>
      </c>
      <c r="M2238" s="677">
        <v>0</v>
      </c>
      <c r="N2238" s="678">
        <v>0</v>
      </c>
      <c r="O2238" s="657"/>
      <c r="P2238" s="658"/>
      <c r="Q2238" s="658"/>
      <c r="R2238" s="658"/>
      <c r="S2238" s="658"/>
      <c r="T2238" s="658"/>
      <c r="U2238" s="658"/>
      <c r="V2238" s="658"/>
      <c r="W2238" s="658"/>
      <c r="X2238" s="658"/>
      <c r="Y2238" s="658"/>
      <c r="Z2238" s="659"/>
      <c r="AA2238" s="679">
        <v>0</v>
      </c>
      <c r="AB2238" s="677">
        <v>0</v>
      </c>
      <c r="AC2238" s="677">
        <v>0</v>
      </c>
      <c r="AD2238" s="658">
        <v>0</v>
      </c>
      <c r="AE2238" s="658">
        <v>0</v>
      </c>
      <c r="AF2238" s="658"/>
      <c r="AG2238" s="658"/>
      <c r="AH2238" s="658"/>
      <c r="AI2238" s="658"/>
      <c r="AJ2238" s="658"/>
      <c r="AK2238" s="658"/>
      <c r="AL2238" s="658"/>
      <c r="AM2238" s="658"/>
      <c r="AN2238" s="658">
        <v>0</v>
      </c>
      <c r="AO2238" s="658">
        <v>0</v>
      </c>
      <c r="AP2238" s="658">
        <v>0</v>
      </c>
      <c r="AQ2238" s="658">
        <v>0</v>
      </c>
      <c r="AR2238" s="658">
        <v>0</v>
      </c>
      <c r="AS2238" s="658">
        <v>0</v>
      </c>
      <c r="AT2238" s="658">
        <v>0</v>
      </c>
      <c r="AU2238" s="658">
        <v>0</v>
      </c>
      <c r="AV2238" s="676"/>
      <c r="AW2238" s="658"/>
      <c r="AX2238" s="658"/>
      <c r="AY2238" s="658"/>
      <c r="AZ2238" s="658"/>
      <c r="BA2238" s="658"/>
      <c r="BB2238" s="658"/>
      <c r="BC2238" s="658"/>
      <c r="BD2238" s="658"/>
      <c r="BE2238" s="678">
        <v>0</v>
      </c>
      <c r="BF2238" s="417"/>
      <c r="BG2238" s="408"/>
      <c r="BH2238" s="408"/>
      <c r="BI2238" s="408"/>
      <c r="BJ2238" s="408"/>
      <c r="BK2238" s="408"/>
    </row>
    <row r="2239" spans="1:63" s="390" customFormat="1" ht="12.75">
      <c r="A2239" s="411"/>
      <c r="B2239" s="360" t="s">
        <v>367</v>
      </c>
      <c r="C2239" s="676">
        <v>0</v>
      </c>
      <c r="D2239" s="677">
        <v>0</v>
      </c>
      <c r="E2239" s="677">
        <v>0</v>
      </c>
      <c r="F2239" s="677">
        <v>0</v>
      </c>
      <c r="G2239" s="677">
        <v>0</v>
      </c>
      <c r="H2239" s="677">
        <v>0</v>
      </c>
      <c r="I2239" s="677">
        <v>0</v>
      </c>
      <c r="J2239" s="677">
        <v>0</v>
      </c>
      <c r="K2239" s="677">
        <v>0</v>
      </c>
      <c r="L2239" s="677">
        <v>0</v>
      </c>
      <c r="M2239" s="677">
        <v>0</v>
      </c>
      <c r="N2239" s="678">
        <v>0</v>
      </c>
      <c r="O2239" s="657"/>
      <c r="P2239" s="658"/>
      <c r="Q2239" s="658"/>
      <c r="R2239" s="658"/>
      <c r="S2239" s="658"/>
      <c r="T2239" s="658"/>
      <c r="U2239" s="658"/>
      <c r="V2239" s="658"/>
      <c r="W2239" s="658"/>
      <c r="X2239" s="658"/>
      <c r="Y2239" s="658"/>
      <c r="Z2239" s="659"/>
      <c r="AA2239" s="679">
        <v>0</v>
      </c>
      <c r="AB2239" s="677">
        <v>0</v>
      </c>
      <c r="AC2239" s="677">
        <v>0</v>
      </c>
      <c r="AD2239" s="658">
        <v>0</v>
      </c>
      <c r="AE2239" s="658">
        <v>0</v>
      </c>
      <c r="AF2239" s="658"/>
      <c r="AG2239" s="658"/>
      <c r="AH2239" s="658"/>
      <c r="AI2239" s="658"/>
      <c r="AJ2239" s="658"/>
      <c r="AK2239" s="658"/>
      <c r="AL2239" s="658"/>
      <c r="AM2239" s="658"/>
      <c r="AN2239" s="658">
        <v>0</v>
      </c>
      <c r="AO2239" s="658">
        <v>0</v>
      </c>
      <c r="AP2239" s="658">
        <v>0</v>
      </c>
      <c r="AQ2239" s="658">
        <v>0</v>
      </c>
      <c r="AR2239" s="658">
        <v>0</v>
      </c>
      <c r="AS2239" s="658">
        <v>0</v>
      </c>
      <c r="AT2239" s="658">
        <v>0</v>
      </c>
      <c r="AU2239" s="658">
        <v>0</v>
      </c>
      <c r="AV2239" s="676"/>
      <c r="AW2239" s="658"/>
      <c r="AX2239" s="658"/>
      <c r="AY2239" s="658"/>
      <c r="AZ2239" s="658"/>
      <c r="BA2239" s="658"/>
      <c r="BB2239" s="658"/>
      <c r="BC2239" s="658"/>
      <c r="BD2239" s="658"/>
      <c r="BE2239" s="678">
        <v>0</v>
      </c>
      <c r="BF2239" s="417"/>
      <c r="BG2239" s="408"/>
      <c r="BH2239" s="408"/>
      <c r="BI2239" s="408"/>
      <c r="BJ2239" s="408"/>
      <c r="BK2239" s="408"/>
    </row>
    <row r="2240" spans="1:63" s="390" customFormat="1" ht="12.75">
      <c r="A2240" s="411"/>
      <c r="B2240" s="360" t="s">
        <v>368</v>
      </c>
      <c r="C2240" s="676">
        <v>0.04</v>
      </c>
      <c r="D2240" s="677">
        <v>0</v>
      </c>
      <c r="E2240" s="677">
        <v>0</v>
      </c>
      <c r="F2240" s="677">
        <v>0</v>
      </c>
      <c r="G2240" s="677">
        <v>0</v>
      </c>
      <c r="H2240" s="677">
        <v>0</v>
      </c>
      <c r="I2240" s="677">
        <v>0</v>
      </c>
      <c r="J2240" s="677">
        <v>0</v>
      </c>
      <c r="K2240" s="677">
        <v>0</v>
      </c>
      <c r="L2240" s="677">
        <v>0</v>
      </c>
      <c r="M2240" s="677">
        <v>0.04</v>
      </c>
      <c r="N2240" s="678">
        <v>0</v>
      </c>
      <c r="O2240" s="657">
        <v>0</v>
      </c>
      <c r="P2240" s="658">
        <v>0</v>
      </c>
      <c r="Q2240" s="658">
        <v>0</v>
      </c>
      <c r="R2240" s="658">
        <v>0</v>
      </c>
      <c r="S2240" s="658">
        <v>0</v>
      </c>
      <c r="T2240" s="658">
        <v>0</v>
      </c>
      <c r="U2240" s="658">
        <v>0</v>
      </c>
      <c r="V2240" s="658">
        <v>0</v>
      </c>
      <c r="W2240" s="658">
        <v>0</v>
      </c>
      <c r="X2240" s="658">
        <v>0</v>
      </c>
      <c r="Y2240" s="658">
        <v>0</v>
      </c>
      <c r="Z2240" s="659">
        <v>0</v>
      </c>
      <c r="AA2240" s="679">
        <v>5.8876640000000001E-2</v>
      </c>
      <c r="AB2240" s="677">
        <v>0.04</v>
      </c>
      <c r="AC2240" s="677">
        <v>0</v>
      </c>
      <c r="AD2240" s="658">
        <v>0</v>
      </c>
      <c r="AE2240" s="658">
        <v>0</v>
      </c>
      <c r="AF2240" s="658"/>
      <c r="AG2240" s="658"/>
      <c r="AH2240" s="658"/>
      <c r="AI2240" s="658"/>
      <c r="AJ2240" s="658"/>
      <c r="AK2240" s="658"/>
      <c r="AL2240" s="658"/>
      <c r="AM2240" s="658"/>
      <c r="AN2240" s="658">
        <v>0</v>
      </c>
      <c r="AO2240" s="658">
        <v>0</v>
      </c>
      <c r="AP2240" s="658">
        <v>0</v>
      </c>
      <c r="AQ2240" s="658">
        <v>0</v>
      </c>
      <c r="AR2240" s="658">
        <v>0</v>
      </c>
      <c r="AS2240" s="658">
        <v>0</v>
      </c>
      <c r="AT2240" s="658">
        <v>0.04</v>
      </c>
      <c r="AU2240" s="658">
        <v>0</v>
      </c>
      <c r="AV2240" s="676">
        <v>5.8876640000000001E-2</v>
      </c>
      <c r="AW2240" s="658">
        <v>0</v>
      </c>
      <c r="AX2240" s="658">
        <v>0</v>
      </c>
      <c r="AY2240" s="658">
        <v>0</v>
      </c>
      <c r="AZ2240" s="658">
        <v>0</v>
      </c>
      <c r="BA2240" s="658">
        <v>0</v>
      </c>
      <c r="BB2240" s="658">
        <v>0</v>
      </c>
      <c r="BC2240" s="658">
        <v>0</v>
      </c>
      <c r="BD2240" s="658">
        <v>0</v>
      </c>
      <c r="BE2240" s="678">
        <v>5.8876640000000001E-2</v>
      </c>
      <c r="BF2240" s="417"/>
      <c r="BG2240" s="408"/>
      <c r="BH2240" s="408"/>
      <c r="BI2240" s="408"/>
      <c r="BJ2240" s="408"/>
      <c r="BK2240" s="408"/>
    </row>
    <row r="2241" spans="1:63" s="390" customFormat="1" ht="12.75">
      <c r="A2241" s="411"/>
      <c r="B2241" s="360" t="s">
        <v>369</v>
      </c>
      <c r="C2241" s="676">
        <v>0</v>
      </c>
      <c r="D2241" s="677">
        <v>0</v>
      </c>
      <c r="E2241" s="677">
        <v>0</v>
      </c>
      <c r="F2241" s="677">
        <v>0</v>
      </c>
      <c r="G2241" s="677">
        <v>0</v>
      </c>
      <c r="H2241" s="677">
        <v>0</v>
      </c>
      <c r="I2241" s="677">
        <v>0</v>
      </c>
      <c r="J2241" s="677">
        <v>0</v>
      </c>
      <c r="K2241" s="677">
        <v>0</v>
      </c>
      <c r="L2241" s="677">
        <v>0</v>
      </c>
      <c r="M2241" s="677">
        <v>0</v>
      </c>
      <c r="N2241" s="678">
        <v>0</v>
      </c>
      <c r="O2241" s="657"/>
      <c r="P2241" s="658"/>
      <c r="Q2241" s="658"/>
      <c r="R2241" s="658"/>
      <c r="S2241" s="658"/>
      <c r="T2241" s="658"/>
      <c r="U2241" s="658"/>
      <c r="V2241" s="658"/>
      <c r="W2241" s="658"/>
      <c r="X2241" s="658"/>
      <c r="Y2241" s="658"/>
      <c r="Z2241" s="659"/>
      <c r="AA2241" s="679">
        <v>0</v>
      </c>
      <c r="AB2241" s="677">
        <v>0</v>
      </c>
      <c r="AC2241" s="677">
        <v>0</v>
      </c>
      <c r="AD2241" s="658">
        <v>0</v>
      </c>
      <c r="AE2241" s="658">
        <v>0</v>
      </c>
      <c r="AF2241" s="658"/>
      <c r="AG2241" s="658"/>
      <c r="AH2241" s="658"/>
      <c r="AI2241" s="658"/>
      <c r="AJ2241" s="658"/>
      <c r="AK2241" s="658"/>
      <c r="AL2241" s="658"/>
      <c r="AM2241" s="658"/>
      <c r="AN2241" s="658">
        <v>0</v>
      </c>
      <c r="AO2241" s="658">
        <v>0</v>
      </c>
      <c r="AP2241" s="658">
        <v>0</v>
      </c>
      <c r="AQ2241" s="658">
        <v>0</v>
      </c>
      <c r="AR2241" s="658">
        <v>0</v>
      </c>
      <c r="AS2241" s="658">
        <v>0</v>
      </c>
      <c r="AT2241" s="658">
        <v>0</v>
      </c>
      <c r="AU2241" s="658">
        <v>0</v>
      </c>
      <c r="AV2241" s="676"/>
      <c r="AW2241" s="658"/>
      <c r="AX2241" s="658"/>
      <c r="AY2241" s="658"/>
      <c r="AZ2241" s="658"/>
      <c r="BA2241" s="658"/>
      <c r="BB2241" s="658"/>
      <c r="BC2241" s="658"/>
      <c r="BD2241" s="658"/>
      <c r="BE2241" s="678">
        <v>0</v>
      </c>
      <c r="BF2241" s="417"/>
      <c r="BG2241" s="408"/>
      <c r="BH2241" s="408"/>
      <c r="BI2241" s="408"/>
      <c r="BJ2241" s="408"/>
      <c r="BK2241" s="408"/>
    </row>
    <row r="2242" spans="1:63" s="390" customFormat="1" ht="12.75">
      <c r="A2242" s="411"/>
      <c r="B2242" s="360" t="s">
        <v>370</v>
      </c>
      <c r="C2242" s="676">
        <v>0</v>
      </c>
      <c r="D2242" s="677">
        <v>0</v>
      </c>
      <c r="E2242" s="677">
        <v>0</v>
      </c>
      <c r="F2242" s="677">
        <v>0</v>
      </c>
      <c r="G2242" s="677">
        <v>0</v>
      </c>
      <c r="H2242" s="677">
        <v>0</v>
      </c>
      <c r="I2242" s="677">
        <v>0</v>
      </c>
      <c r="J2242" s="677">
        <v>0</v>
      </c>
      <c r="K2242" s="677">
        <v>0</v>
      </c>
      <c r="L2242" s="677">
        <v>0</v>
      </c>
      <c r="M2242" s="677">
        <v>0</v>
      </c>
      <c r="N2242" s="678">
        <v>0</v>
      </c>
      <c r="O2242" s="657"/>
      <c r="P2242" s="658"/>
      <c r="Q2242" s="658"/>
      <c r="R2242" s="658"/>
      <c r="S2242" s="658"/>
      <c r="T2242" s="658"/>
      <c r="U2242" s="658"/>
      <c r="V2242" s="658"/>
      <c r="W2242" s="658"/>
      <c r="X2242" s="658"/>
      <c r="Y2242" s="658"/>
      <c r="Z2242" s="659"/>
      <c r="AA2242" s="679">
        <v>0</v>
      </c>
      <c r="AB2242" s="677">
        <v>0</v>
      </c>
      <c r="AC2242" s="677">
        <v>0</v>
      </c>
      <c r="AD2242" s="658">
        <v>0</v>
      </c>
      <c r="AE2242" s="658">
        <v>0</v>
      </c>
      <c r="AF2242" s="658"/>
      <c r="AG2242" s="658"/>
      <c r="AH2242" s="658"/>
      <c r="AI2242" s="658"/>
      <c r="AJ2242" s="658"/>
      <c r="AK2242" s="658"/>
      <c r="AL2242" s="658"/>
      <c r="AM2242" s="658"/>
      <c r="AN2242" s="658">
        <v>0</v>
      </c>
      <c r="AO2242" s="658">
        <v>0</v>
      </c>
      <c r="AP2242" s="658">
        <v>0</v>
      </c>
      <c r="AQ2242" s="658">
        <v>0</v>
      </c>
      <c r="AR2242" s="658">
        <v>0</v>
      </c>
      <c r="AS2242" s="658">
        <v>0</v>
      </c>
      <c r="AT2242" s="658">
        <v>0</v>
      </c>
      <c r="AU2242" s="658">
        <v>0</v>
      </c>
      <c r="AV2242" s="676"/>
      <c r="AW2242" s="658"/>
      <c r="AX2242" s="658"/>
      <c r="AY2242" s="658"/>
      <c r="AZ2242" s="658"/>
      <c r="BA2242" s="658"/>
      <c r="BB2242" s="658"/>
      <c r="BC2242" s="658"/>
      <c r="BD2242" s="658"/>
      <c r="BE2242" s="678">
        <v>0</v>
      </c>
      <c r="BF2242" s="417"/>
      <c r="BG2242" s="408"/>
      <c r="BH2242" s="408"/>
      <c r="BI2242" s="408"/>
      <c r="BJ2242" s="408"/>
      <c r="BK2242" s="408"/>
    </row>
    <row r="2243" spans="1:63" s="390" customFormat="1" ht="12.75">
      <c r="A2243" s="411"/>
      <c r="B2243" s="360" t="s">
        <v>371</v>
      </c>
      <c r="C2243" s="676">
        <v>0</v>
      </c>
      <c r="D2243" s="677">
        <v>0</v>
      </c>
      <c r="E2243" s="677">
        <v>0</v>
      </c>
      <c r="F2243" s="677">
        <v>0</v>
      </c>
      <c r="G2243" s="677">
        <v>0</v>
      </c>
      <c r="H2243" s="677">
        <v>0</v>
      </c>
      <c r="I2243" s="677">
        <v>0</v>
      </c>
      <c r="J2243" s="677">
        <v>0</v>
      </c>
      <c r="K2243" s="677">
        <v>0</v>
      </c>
      <c r="L2243" s="677">
        <v>0</v>
      </c>
      <c r="M2243" s="677">
        <v>0</v>
      </c>
      <c r="N2243" s="678">
        <v>0</v>
      </c>
      <c r="O2243" s="657"/>
      <c r="P2243" s="658"/>
      <c r="Q2243" s="658"/>
      <c r="R2243" s="658"/>
      <c r="S2243" s="658"/>
      <c r="T2243" s="658"/>
      <c r="U2243" s="658"/>
      <c r="V2243" s="658"/>
      <c r="W2243" s="658"/>
      <c r="X2243" s="658"/>
      <c r="Y2243" s="658"/>
      <c r="Z2243" s="659"/>
      <c r="AA2243" s="679">
        <v>0</v>
      </c>
      <c r="AB2243" s="677">
        <v>0</v>
      </c>
      <c r="AC2243" s="677">
        <v>0</v>
      </c>
      <c r="AD2243" s="658">
        <v>0</v>
      </c>
      <c r="AE2243" s="658">
        <v>0</v>
      </c>
      <c r="AF2243" s="658"/>
      <c r="AG2243" s="658"/>
      <c r="AH2243" s="658"/>
      <c r="AI2243" s="658"/>
      <c r="AJ2243" s="658"/>
      <c r="AK2243" s="658"/>
      <c r="AL2243" s="658"/>
      <c r="AM2243" s="658"/>
      <c r="AN2243" s="658">
        <v>0</v>
      </c>
      <c r="AO2243" s="658">
        <v>0</v>
      </c>
      <c r="AP2243" s="658">
        <v>0</v>
      </c>
      <c r="AQ2243" s="658">
        <v>0</v>
      </c>
      <c r="AR2243" s="658">
        <v>0</v>
      </c>
      <c r="AS2243" s="658">
        <v>0</v>
      </c>
      <c r="AT2243" s="658">
        <v>0</v>
      </c>
      <c r="AU2243" s="658">
        <v>0</v>
      </c>
      <c r="AV2243" s="676"/>
      <c r="AW2243" s="658"/>
      <c r="AX2243" s="658"/>
      <c r="AY2243" s="658"/>
      <c r="AZ2243" s="658"/>
      <c r="BA2243" s="658"/>
      <c r="BB2243" s="658"/>
      <c r="BC2243" s="658"/>
      <c r="BD2243" s="658"/>
      <c r="BE2243" s="678">
        <v>0</v>
      </c>
      <c r="BF2243" s="417"/>
      <c r="BG2243" s="408"/>
      <c r="BH2243" s="408"/>
      <c r="BI2243" s="408"/>
      <c r="BJ2243" s="408"/>
      <c r="BK2243" s="408"/>
    </row>
    <row r="2244" spans="1:63" s="390" customFormat="1" ht="12.75">
      <c r="A2244" s="411"/>
      <c r="B2244" s="360" t="s">
        <v>372</v>
      </c>
      <c r="C2244" s="676">
        <v>0.04</v>
      </c>
      <c r="D2244" s="677">
        <v>0</v>
      </c>
      <c r="E2244" s="677">
        <v>0</v>
      </c>
      <c r="F2244" s="677">
        <v>0</v>
      </c>
      <c r="G2244" s="677">
        <v>0</v>
      </c>
      <c r="H2244" s="677">
        <v>0</v>
      </c>
      <c r="I2244" s="677">
        <v>0</v>
      </c>
      <c r="J2244" s="677">
        <v>0</v>
      </c>
      <c r="K2244" s="677">
        <v>0</v>
      </c>
      <c r="L2244" s="677">
        <v>0</v>
      </c>
      <c r="M2244" s="677">
        <v>0.04</v>
      </c>
      <c r="N2244" s="678">
        <v>0</v>
      </c>
      <c r="O2244" s="657"/>
      <c r="P2244" s="658"/>
      <c r="Q2244" s="658"/>
      <c r="R2244" s="658"/>
      <c r="S2244" s="658"/>
      <c r="T2244" s="658"/>
      <c r="U2244" s="658"/>
      <c r="V2244" s="658"/>
      <c r="W2244" s="658"/>
      <c r="X2244" s="658"/>
      <c r="Y2244" s="658"/>
      <c r="Z2244" s="659"/>
      <c r="AA2244" s="679">
        <v>5.8876640000000001E-2</v>
      </c>
      <c r="AB2244" s="677">
        <v>0.04</v>
      </c>
      <c r="AC2244" s="677">
        <v>0</v>
      </c>
      <c r="AD2244" s="658">
        <v>0</v>
      </c>
      <c r="AE2244" s="658">
        <v>0</v>
      </c>
      <c r="AF2244" s="658"/>
      <c r="AG2244" s="658"/>
      <c r="AH2244" s="658"/>
      <c r="AI2244" s="658"/>
      <c r="AJ2244" s="658"/>
      <c r="AK2244" s="658"/>
      <c r="AL2244" s="658"/>
      <c r="AM2244" s="658"/>
      <c r="AN2244" s="658">
        <v>0</v>
      </c>
      <c r="AO2244" s="658">
        <v>0</v>
      </c>
      <c r="AP2244" s="658">
        <v>0</v>
      </c>
      <c r="AQ2244" s="658">
        <v>0</v>
      </c>
      <c r="AR2244" s="658">
        <v>0</v>
      </c>
      <c r="AS2244" s="658">
        <v>0</v>
      </c>
      <c r="AT2244" s="658">
        <v>0.04</v>
      </c>
      <c r="AU2244" s="658">
        <v>0</v>
      </c>
      <c r="AV2244" s="676">
        <v>5.8876640000000001E-2</v>
      </c>
      <c r="AW2244" s="658"/>
      <c r="AX2244" s="658"/>
      <c r="AY2244" s="658"/>
      <c r="AZ2244" s="658"/>
      <c r="BA2244" s="658"/>
      <c r="BB2244" s="658"/>
      <c r="BC2244" s="658"/>
      <c r="BD2244" s="658"/>
      <c r="BE2244" s="678">
        <v>5.8876640000000001E-2</v>
      </c>
      <c r="BF2244" s="417"/>
      <c r="BG2244" s="408"/>
      <c r="BH2244" s="408"/>
      <c r="BI2244" s="408"/>
      <c r="BJ2244" s="408"/>
      <c r="BK2244" s="408"/>
    </row>
    <row r="2245" spans="1:63" s="390" customFormat="1" ht="12.75">
      <c r="A2245" s="411"/>
      <c r="B2245" s="360" t="s">
        <v>373</v>
      </c>
      <c r="C2245" s="676">
        <v>0</v>
      </c>
      <c r="D2245" s="677">
        <v>0</v>
      </c>
      <c r="E2245" s="677">
        <v>0</v>
      </c>
      <c r="F2245" s="677">
        <v>0</v>
      </c>
      <c r="G2245" s="677">
        <v>0</v>
      </c>
      <c r="H2245" s="677">
        <v>0</v>
      </c>
      <c r="I2245" s="677">
        <v>0</v>
      </c>
      <c r="J2245" s="677">
        <v>0</v>
      </c>
      <c r="K2245" s="677">
        <v>0</v>
      </c>
      <c r="L2245" s="677">
        <v>0</v>
      </c>
      <c r="M2245" s="677">
        <v>0</v>
      </c>
      <c r="N2245" s="678">
        <v>0</v>
      </c>
      <c r="O2245" s="657">
        <v>0</v>
      </c>
      <c r="P2245" s="658">
        <v>0</v>
      </c>
      <c r="Q2245" s="658">
        <v>0</v>
      </c>
      <c r="R2245" s="658">
        <v>0</v>
      </c>
      <c r="S2245" s="658">
        <v>0</v>
      </c>
      <c r="T2245" s="658">
        <v>0</v>
      </c>
      <c r="U2245" s="658">
        <v>0</v>
      </c>
      <c r="V2245" s="658">
        <v>0</v>
      </c>
      <c r="W2245" s="658">
        <v>0</v>
      </c>
      <c r="X2245" s="658">
        <v>0</v>
      </c>
      <c r="Y2245" s="658">
        <v>0</v>
      </c>
      <c r="Z2245" s="659">
        <v>0</v>
      </c>
      <c r="AA2245" s="679">
        <v>0</v>
      </c>
      <c r="AB2245" s="677">
        <v>0</v>
      </c>
      <c r="AC2245" s="677">
        <v>0</v>
      </c>
      <c r="AD2245" s="658">
        <v>0</v>
      </c>
      <c r="AE2245" s="658">
        <v>0</v>
      </c>
      <c r="AF2245" s="658"/>
      <c r="AG2245" s="658"/>
      <c r="AH2245" s="658"/>
      <c r="AI2245" s="658"/>
      <c r="AJ2245" s="658"/>
      <c r="AK2245" s="658"/>
      <c r="AL2245" s="658"/>
      <c r="AM2245" s="658"/>
      <c r="AN2245" s="658">
        <v>0</v>
      </c>
      <c r="AO2245" s="658">
        <v>0</v>
      </c>
      <c r="AP2245" s="658">
        <v>0</v>
      </c>
      <c r="AQ2245" s="658">
        <v>0</v>
      </c>
      <c r="AR2245" s="658">
        <v>0</v>
      </c>
      <c r="AS2245" s="658">
        <v>0</v>
      </c>
      <c r="AT2245" s="658">
        <v>0</v>
      </c>
      <c r="AU2245" s="658">
        <v>0</v>
      </c>
      <c r="AV2245" s="676">
        <v>0</v>
      </c>
      <c r="AW2245" s="658">
        <v>0</v>
      </c>
      <c r="AX2245" s="658">
        <v>0</v>
      </c>
      <c r="AY2245" s="658">
        <v>0</v>
      </c>
      <c r="AZ2245" s="658">
        <v>0</v>
      </c>
      <c r="BA2245" s="658">
        <v>0</v>
      </c>
      <c r="BB2245" s="658">
        <v>0</v>
      </c>
      <c r="BC2245" s="658">
        <v>0</v>
      </c>
      <c r="BD2245" s="658">
        <v>0</v>
      </c>
      <c r="BE2245" s="678">
        <v>0</v>
      </c>
      <c r="BF2245" s="417"/>
      <c r="BG2245" s="408"/>
      <c r="BH2245" s="408"/>
      <c r="BI2245" s="408"/>
      <c r="BJ2245" s="408"/>
      <c r="BK2245" s="408"/>
    </row>
    <row r="2246" spans="1:63" s="390" customFormat="1" ht="12.75">
      <c r="A2246" s="411"/>
      <c r="B2246" s="360" t="s">
        <v>374</v>
      </c>
      <c r="C2246" s="676">
        <v>0</v>
      </c>
      <c r="D2246" s="677">
        <v>0</v>
      </c>
      <c r="E2246" s="677">
        <v>0</v>
      </c>
      <c r="F2246" s="677">
        <v>0</v>
      </c>
      <c r="G2246" s="677">
        <v>0</v>
      </c>
      <c r="H2246" s="677">
        <v>0</v>
      </c>
      <c r="I2246" s="677">
        <v>0</v>
      </c>
      <c r="J2246" s="677">
        <v>0</v>
      </c>
      <c r="K2246" s="677">
        <v>0</v>
      </c>
      <c r="L2246" s="677">
        <v>0</v>
      </c>
      <c r="M2246" s="677">
        <v>0</v>
      </c>
      <c r="N2246" s="678">
        <v>0</v>
      </c>
      <c r="O2246" s="657"/>
      <c r="P2246" s="658"/>
      <c r="Q2246" s="658"/>
      <c r="R2246" s="658"/>
      <c r="S2246" s="658"/>
      <c r="T2246" s="658"/>
      <c r="U2246" s="658"/>
      <c r="V2246" s="658"/>
      <c r="W2246" s="658"/>
      <c r="X2246" s="658"/>
      <c r="Y2246" s="658"/>
      <c r="Z2246" s="659"/>
      <c r="AA2246" s="679">
        <v>0</v>
      </c>
      <c r="AB2246" s="677">
        <v>0</v>
      </c>
      <c r="AC2246" s="677">
        <v>0</v>
      </c>
      <c r="AD2246" s="658">
        <v>0</v>
      </c>
      <c r="AE2246" s="658">
        <v>0</v>
      </c>
      <c r="AF2246" s="658"/>
      <c r="AG2246" s="658"/>
      <c r="AH2246" s="658"/>
      <c r="AI2246" s="658"/>
      <c r="AJ2246" s="658"/>
      <c r="AK2246" s="658"/>
      <c r="AL2246" s="658"/>
      <c r="AM2246" s="658"/>
      <c r="AN2246" s="658">
        <v>0</v>
      </c>
      <c r="AO2246" s="658">
        <v>0</v>
      </c>
      <c r="AP2246" s="658">
        <v>0</v>
      </c>
      <c r="AQ2246" s="658">
        <v>0</v>
      </c>
      <c r="AR2246" s="658">
        <v>0</v>
      </c>
      <c r="AS2246" s="658">
        <v>0</v>
      </c>
      <c r="AT2246" s="658">
        <v>0</v>
      </c>
      <c r="AU2246" s="658">
        <v>0</v>
      </c>
      <c r="AV2246" s="676"/>
      <c r="AW2246" s="658"/>
      <c r="AX2246" s="658"/>
      <c r="AY2246" s="658"/>
      <c r="AZ2246" s="658"/>
      <c r="BA2246" s="658"/>
      <c r="BB2246" s="658"/>
      <c r="BC2246" s="658"/>
      <c r="BD2246" s="658"/>
      <c r="BE2246" s="678">
        <v>0</v>
      </c>
      <c r="BF2246" s="417"/>
      <c r="BG2246" s="408"/>
      <c r="BH2246" s="408"/>
      <c r="BI2246" s="408"/>
      <c r="BJ2246" s="408"/>
      <c r="BK2246" s="408"/>
    </row>
    <row r="2247" spans="1:63" s="390" customFormat="1" ht="12.75">
      <c r="A2247" s="411"/>
      <c r="B2247" s="360" t="s">
        <v>375</v>
      </c>
      <c r="C2247" s="676">
        <v>0</v>
      </c>
      <c r="D2247" s="677">
        <v>0</v>
      </c>
      <c r="E2247" s="677">
        <v>0</v>
      </c>
      <c r="F2247" s="677">
        <v>0</v>
      </c>
      <c r="G2247" s="677">
        <v>0</v>
      </c>
      <c r="H2247" s="677">
        <v>0</v>
      </c>
      <c r="I2247" s="677">
        <v>0</v>
      </c>
      <c r="J2247" s="677">
        <v>0</v>
      </c>
      <c r="K2247" s="677">
        <v>0</v>
      </c>
      <c r="L2247" s="677">
        <v>0</v>
      </c>
      <c r="M2247" s="677">
        <v>0</v>
      </c>
      <c r="N2247" s="678">
        <v>0</v>
      </c>
      <c r="O2247" s="657"/>
      <c r="P2247" s="658"/>
      <c r="Q2247" s="658"/>
      <c r="R2247" s="658"/>
      <c r="S2247" s="658"/>
      <c r="T2247" s="658"/>
      <c r="U2247" s="658"/>
      <c r="V2247" s="658"/>
      <c r="W2247" s="658"/>
      <c r="X2247" s="658"/>
      <c r="Y2247" s="658"/>
      <c r="Z2247" s="659"/>
      <c r="AA2247" s="679">
        <v>0</v>
      </c>
      <c r="AB2247" s="677">
        <v>0</v>
      </c>
      <c r="AC2247" s="677">
        <v>0</v>
      </c>
      <c r="AD2247" s="658">
        <v>0</v>
      </c>
      <c r="AE2247" s="658">
        <v>0</v>
      </c>
      <c r="AF2247" s="658"/>
      <c r="AG2247" s="658"/>
      <c r="AH2247" s="658"/>
      <c r="AI2247" s="658"/>
      <c r="AJ2247" s="658"/>
      <c r="AK2247" s="658"/>
      <c r="AL2247" s="658"/>
      <c r="AM2247" s="658"/>
      <c r="AN2247" s="658">
        <v>0</v>
      </c>
      <c r="AO2247" s="658">
        <v>0</v>
      </c>
      <c r="AP2247" s="658">
        <v>0</v>
      </c>
      <c r="AQ2247" s="658">
        <v>0</v>
      </c>
      <c r="AR2247" s="658">
        <v>0</v>
      </c>
      <c r="AS2247" s="658">
        <v>0</v>
      </c>
      <c r="AT2247" s="658">
        <v>0</v>
      </c>
      <c r="AU2247" s="658">
        <v>0</v>
      </c>
      <c r="AV2247" s="676"/>
      <c r="AW2247" s="658"/>
      <c r="AX2247" s="658"/>
      <c r="AY2247" s="658"/>
      <c r="AZ2247" s="658"/>
      <c r="BA2247" s="658"/>
      <c r="BB2247" s="658"/>
      <c r="BC2247" s="658"/>
      <c r="BD2247" s="658"/>
      <c r="BE2247" s="678">
        <v>0</v>
      </c>
      <c r="BF2247" s="417"/>
      <c r="BG2247" s="408"/>
      <c r="BH2247" s="408"/>
      <c r="BI2247" s="408"/>
      <c r="BJ2247" s="408"/>
      <c r="BK2247" s="408"/>
    </row>
    <row r="2248" spans="1:63" s="390" customFormat="1" ht="12.75">
      <c r="A2248" s="411"/>
      <c r="B2248" s="360" t="s">
        <v>376</v>
      </c>
      <c r="C2248" s="676">
        <v>0</v>
      </c>
      <c r="D2248" s="677">
        <v>0</v>
      </c>
      <c r="E2248" s="677">
        <v>0</v>
      </c>
      <c r="F2248" s="677">
        <v>0</v>
      </c>
      <c r="G2248" s="677">
        <v>0</v>
      </c>
      <c r="H2248" s="677">
        <v>0</v>
      </c>
      <c r="I2248" s="677">
        <v>0</v>
      </c>
      <c r="J2248" s="677">
        <v>0</v>
      </c>
      <c r="K2248" s="677">
        <v>0</v>
      </c>
      <c r="L2248" s="677">
        <v>0</v>
      </c>
      <c r="M2248" s="677">
        <v>0</v>
      </c>
      <c r="N2248" s="678">
        <v>0</v>
      </c>
      <c r="O2248" s="657"/>
      <c r="P2248" s="658"/>
      <c r="Q2248" s="658"/>
      <c r="R2248" s="658"/>
      <c r="S2248" s="658"/>
      <c r="T2248" s="658"/>
      <c r="U2248" s="658"/>
      <c r="V2248" s="658"/>
      <c r="W2248" s="658"/>
      <c r="X2248" s="658"/>
      <c r="Y2248" s="658"/>
      <c r="Z2248" s="659"/>
      <c r="AA2248" s="679">
        <v>0</v>
      </c>
      <c r="AB2248" s="677">
        <v>0</v>
      </c>
      <c r="AC2248" s="677">
        <v>0</v>
      </c>
      <c r="AD2248" s="658">
        <v>0</v>
      </c>
      <c r="AE2248" s="658">
        <v>0</v>
      </c>
      <c r="AF2248" s="658"/>
      <c r="AG2248" s="658"/>
      <c r="AH2248" s="658"/>
      <c r="AI2248" s="658"/>
      <c r="AJ2248" s="658"/>
      <c r="AK2248" s="658"/>
      <c r="AL2248" s="658"/>
      <c r="AM2248" s="658"/>
      <c r="AN2248" s="658">
        <v>0</v>
      </c>
      <c r="AO2248" s="658">
        <v>0</v>
      </c>
      <c r="AP2248" s="658">
        <v>0</v>
      </c>
      <c r="AQ2248" s="658">
        <v>0</v>
      </c>
      <c r="AR2248" s="658">
        <v>0</v>
      </c>
      <c r="AS2248" s="658">
        <v>0</v>
      </c>
      <c r="AT2248" s="658">
        <v>0</v>
      </c>
      <c r="AU2248" s="658">
        <v>0</v>
      </c>
      <c r="AV2248" s="676"/>
      <c r="AW2248" s="658"/>
      <c r="AX2248" s="658"/>
      <c r="AY2248" s="658"/>
      <c r="AZ2248" s="658"/>
      <c r="BA2248" s="658"/>
      <c r="BB2248" s="658"/>
      <c r="BC2248" s="658"/>
      <c r="BD2248" s="658"/>
      <c r="BE2248" s="678">
        <v>0</v>
      </c>
      <c r="BF2248" s="417"/>
      <c r="BG2248" s="408"/>
      <c r="BH2248" s="408"/>
      <c r="BI2248" s="408"/>
      <c r="BJ2248" s="408"/>
      <c r="BK2248" s="408"/>
    </row>
    <row r="2249" spans="1:63" s="390" customFormat="1" ht="12.75">
      <c r="A2249" s="411"/>
      <c r="B2249" s="360" t="s">
        <v>377</v>
      </c>
      <c r="C2249" s="676">
        <v>0</v>
      </c>
      <c r="D2249" s="677">
        <v>0</v>
      </c>
      <c r="E2249" s="677">
        <v>0</v>
      </c>
      <c r="F2249" s="677">
        <v>0</v>
      </c>
      <c r="G2249" s="677">
        <v>0</v>
      </c>
      <c r="H2249" s="677">
        <v>0</v>
      </c>
      <c r="I2249" s="677">
        <v>0</v>
      </c>
      <c r="J2249" s="677">
        <v>0</v>
      </c>
      <c r="K2249" s="677">
        <v>0</v>
      </c>
      <c r="L2249" s="677">
        <v>0</v>
      </c>
      <c r="M2249" s="677">
        <v>0</v>
      </c>
      <c r="N2249" s="678">
        <v>0</v>
      </c>
      <c r="O2249" s="657"/>
      <c r="P2249" s="658"/>
      <c r="Q2249" s="658"/>
      <c r="R2249" s="658"/>
      <c r="S2249" s="658"/>
      <c r="T2249" s="658"/>
      <c r="U2249" s="658"/>
      <c r="V2249" s="658"/>
      <c r="W2249" s="658"/>
      <c r="X2249" s="658"/>
      <c r="Y2249" s="658"/>
      <c r="Z2249" s="659"/>
      <c r="AA2249" s="679">
        <v>0</v>
      </c>
      <c r="AB2249" s="677">
        <v>0</v>
      </c>
      <c r="AC2249" s="677">
        <v>0</v>
      </c>
      <c r="AD2249" s="658">
        <v>0</v>
      </c>
      <c r="AE2249" s="658">
        <v>0</v>
      </c>
      <c r="AF2249" s="658"/>
      <c r="AG2249" s="658"/>
      <c r="AH2249" s="658"/>
      <c r="AI2249" s="658"/>
      <c r="AJ2249" s="658"/>
      <c r="AK2249" s="658"/>
      <c r="AL2249" s="658"/>
      <c r="AM2249" s="658"/>
      <c r="AN2249" s="658">
        <v>0</v>
      </c>
      <c r="AO2249" s="658">
        <v>0</v>
      </c>
      <c r="AP2249" s="658">
        <v>0</v>
      </c>
      <c r="AQ2249" s="658">
        <v>0</v>
      </c>
      <c r="AR2249" s="658">
        <v>0</v>
      </c>
      <c r="AS2249" s="658">
        <v>0</v>
      </c>
      <c r="AT2249" s="658">
        <v>0</v>
      </c>
      <c r="AU2249" s="658">
        <v>0</v>
      </c>
      <c r="AV2249" s="676"/>
      <c r="AW2249" s="658"/>
      <c r="AX2249" s="658"/>
      <c r="AY2249" s="658"/>
      <c r="AZ2249" s="658"/>
      <c r="BA2249" s="658"/>
      <c r="BB2249" s="658"/>
      <c r="BC2249" s="658"/>
      <c r="BD2249" s="658"/>
      <c r="BE2249" s="678">
        <v>0</v>
      </c>
      <c r="BF2249" s="417"/>
      <c r="BG2249" s="408"/>
      <c r="BH2249" s="408"/>
      <c r="BI2249" s="408"/>
      <c r="BJ2249" s="408"/>
      <c r="BK2249" s="408"/>
    </row>
    <row r="2250" spans="1:63" s="390" customFormat="1" ht="12.75">
      <c r="A2250" s="411"/>
      <c r="B2250" s="360" t="s">
        <v>67</v>
      </c>
      <c r="C2250" s="676">
        <v>0</v>
      </c>
      <c r="D2250" s="677">
        <v>0</v>
      </c>
      <c r="E2250" s="677">
        <v>0</v>
      </c>
      <c r="F2250" s="677">
        <v>0</v>
      </c>
      <c r="G2250" s="677">
        <v>0</v>
      </c>
      <c r="H2250" s="677">
        <v>0</v>
      </c>
      <c r="I2250" s="677">
        <v>0</v>
      </c>
      <c r="J2250" s="677">
        <v>0</v>
      </c>
      <c r="K2250" s="677">
        <v>0</v>
      </c>
      <c r="L2250" s="677">
        <v>0</v>
      </c>
      <c r="M2250" s="677">
        <v>0</v>
      </c>
      <c r="N2250" s="678">
        <v>0</v>
      </c>
      <c r="O2250" s="657"/>
      <c r="P2250" s="658"/>
      <c r="Q2250" s="658"/>
      <c r="R2250" s="658"/>
      <c r="S2250" s="658"/>
      <c r="T2250" s="658"/>
      <c r="U2250" s="658"/>
      <c r="V2250" s="658"/>
      <c r="W2250" s="658"/>
      <c r="X2250" s="658"/>
      <c r="Y2250" s="658"/>
      <c r="Z2250" s="659"/>
      <c r="AA2250" s="679">
        <v>12.067849099999998</v>
      </c>
      <c r="AB2250" s="677">
        <v>0</v>
      </c>
      <c r="AC2250" s="677">
        <v>0</v>
      </c>
      <c r="AD2250" s="658">
        <v>0</v>
      </c>
      <c r="AE2250" s="658">
        <v>0</v>
      </c>
      <c r="AF2250" s="658"/>
      <c r="AG2250" s="658"/>
      <c r="AH2250" s="658"/>
      <c r="AI2250" s="658"/>
      <c r="AJ2250" s="658"/>
      <c r="AK2250" s="658"/>
      <c r="AL2250" s="658"/>
      <c r="AM2250" s="658"/>
      <c r="AN2250" s="658">
        <v>0</v>
      </c>
      <c r="AO2250" s="658">
        <v>0</v>
      </c>
      <c r="AP2250" s="658">
        <v>0</v>
      </c>
      <c r="AQ2250" s="658">
        <v>0</v>
      </c>
      <c r="AR2250" s="658">
        <v>0</v>
      </c>
      <c r="AS2250" s="658">
        <v>0</v>
      </c>
      <c r="AT2250" s="658">
        <v>0</v>
      </c>
      <c r="AU2250" s="658">
        <v>0</v>
      </c>
      <c r="AV2250" s="676">
        <v>12.067849099999998</v>
      </c>
      <c r="AW2250" s="658"/>
      <c r="AX2250" s="658"/>
      <c r="AY2250" s="658"/>
      <c r="AZ2250" s="658"/>
      <c r="BA2250" s="658"/>
      <c r="BB2250" s="658"/>
      <c r="BC2250" s="658"/>
      <c r="BD2250" s="658"/>
      <c r="BE2250" s="678">
        <v>12.067849099999998</v>
      </c>
      <c r="BF2250" s="417"/>
      <c r="BG2250" s="408"/>
      <c r="BH2250" s="408"/>
      <c r="BI2250" s="408"/>
      <c r="BJ2250" s="408"/>
      <c r="BK2250" s="408"/>
    </row>
    <row r="2251" spans="1:63" s="416" customFormat="1" ht="25.5">
      <c r="A2251" s="411">
        <v>94</v>
      </c>
      <c r="B2251" s="413" t="s">
        <v>227</v>
      </c>
      <c r="C2251" s="657">
        <v>0</v>
      </c>
      <c r="D2251" s="658">
        <v>0</v>
      </c>
      <c r="E2251" s="658">
        <v>0</v>
      </c>
      <c r="F2251" s="658">
        <v>0</v>
      </c>
      <c r="G2251" s="658">
        <v>0</v>
      </c>
      <c r="H2251" s="658">
        <v>0</v>
      </c>
      <c r="I2251" s="658">
        <v>0</v>
      </c>
      <c r="J2251" s="658">
        <v>0</v>
      </c>
      <c r="K2251" s="658">
        <v>0</v>
      </c>
      <c r="L2251" s="658">
        <v>0</v>
      </c>
      <c r="M2251" s="658">
        <v>0</v>
      </c>
      <c r="N2251" s="659">
        <v>0</v>
      </c>
      <c r="O2251" s="689">
        <v>0</v>
      </c>
      <c r="P2251" s="690">
        <v>0</v>
      </c>
      <c r="Q2251" s="690">
        <v>0</v>
      </c>
      <c r="R2251" s="690">
        <v>0</v>
      </c>
      <c r="S2251" s="690">
        <v>0</v>
      </c>
      <c r="T2251" s="690">
        <v>0</v>
      </c>
      <c r="U2251" s="690">
        <v>0</v>
      </c>
      <c r="V2251" s="690">
        <v>0</v>
      </c>
      <c r="W2251" s="690">
        <v>0</v>
      </c>
      <c r="X2251" s="690">
        <v>0</v>
      </c>
      <c r="Y2251" s="690">
        <v>0</v>
      </c>
      <c r="Z2251" s="691">
        <v>0</v>
      </c>
      <c r="AA2251" s="674">
        <v>12.71186441</v>
      </c>
      <c r="AB2251" s="677">
        <v>0</v>
      </c>
      <c r="AC2251" s="677">
        <v>0</v>
      </c>
      <c r="AD2251" s="690">
        <v>0</v>
      </c>
      <c r="AE2251" s="690">
        <v>0</v>
      </c>
      <c r="AF2251" s="690"/>
      <c r="AG2251" s="690"/>
      <c r="AH2251" s="690"/>
      <c r="AI2251" s="690"/>
      <c r="AJ2251" s="690"/>
      <c r="AK2251" s="690"/>
      <c r="AL2251" s="690"/>
      <c r="AM2251" s="690"/>
      <c r="AN2251" s="690">
        <v>0</v>
      </c>
      <c r="AO2251" s="690">
        <v>0</v>
      </c>
      <c r="AP2251" s="690">
        <v>0</v>
      </c>
      <c r="AQ2251" s="690">
        <v>0</v>
      </c>
      <c r="AR2251" s="690">
        <v>0</v>
      </c>
      <c r="AS2251" s="690">
        <v>0</v>
      </c>
      <c r="AT2251" s="690">
        <v>0</v>
      </c>
      <c r="AU2251" s="690">
        <v>0</v>
      </c>
      <c r="AV2251" s="657">
        <v>0</v>
      </c>
      <c r="AW2251" s="658">
        <v>0</v>
      </c>
      <c r="AX2251" s="658">
        <v>0</v>
      </c>
      <c r="AY2251" s="658">
        <v>0</v>
      </c>
      <c r="AZ2251" s="658">
        <v>0</v>
      </c>
      <c r="BA2251" s="658">
        <v>0</v>
      </c>
      <c r="BB2251" s="658">
        <v>12.71186441</v>
      </c>
      <c r="BC2251" s="658">
        <v>0</v>
      </c>
      <c r="BD2251" s="658">
        <v>0</v>
      </c>
      <c r="BE2251" s="673">
        <v>12.71186441</v>
      </c>
      <c r="BF2251" s="417"/>
    </row>
    <row r="2252" spans="1:63" s="390" customFormat="1" ht="12.75">
      <c r="A2252" s="411"/>
      <c r="B2252" s="360" t="s">
        <v>361</v>
      </c>
      <c r="C2252" s="676">
        <v>0</v>
      </c>
      <c r="D2252" s="677">
        <v>0</v>
      </c>
      <c r="E2252" s="677">
        <v>0</v>
      </c>
      <c r="F2252" s="677">
        <v>0</v>
      </c>
      <c r="G2252" s="677">
        <v>0</v>
      </c>
      <c r="H2252" s="677">
        <v>0</v>
      </c>
      <c r="I2252" s="677">
        <v>0</v>
      </c>
      <c r="J2252" s="677">
        <v>0</v>
      </c>
      <c r="K2252" s="677">
        <v>0</v>
      </c>
      <c r="L2252" s="677">
        <v>0</v>
      </c>
      <c r="M2252" s="677">
        <v>0</v>
      </c>
      <c r="N2252" s="678">
        <v>0</v>
      </c>
      <c r="O2252" s="657">
        <v>0</v>
      </c>
      <c r="P2252" s="658">
        <v>0</v>
      </c>
      <c r="Q2252" s="658">
        <v>0</v>
      </c>
      <c r="R2252" s="658">
        <v>0</v>
      </c>
      <c r="S2252" s="658">
        <v>0</v>
      </c>
      <c r="T2252" s="658">
        <v>0</v>
      </c>
      <c r="U2252" s="658">
        <v>0</v>
      </c>
      <c r="V2252" s="658">
        <v>0</v>
      </c>
      <c r="W2252" s="658">
        <v>0</v>
      </c>
      <c r="X2252" s="658">
        <v>0</v>
      </c>
      <c r="Y2252" s="658">
        <v>0</v>
      </c>
      <c r="Z2252" s="659">
        <v>0</v>
      </c>
      <c r="AA2252" s="679">
        <v>12.71186441</v>
      </c>
      <c r="AB2252" s="677">
        <v>0</v>
      </c>
      <c r="AC2252" s="677">
        <v>0</v>
      </c>
      <c r="AD2252" s="658">
        <v>0</v>
      </c>
      <c r="AE2252" s="658">
        <v>0</v>
      </c>
      <c r="AF2252" s="658"/>
      <c r="AG2252" s="658"/>
      <c r="AH2252" s="658"/>
      <c r="AI2252" s="658"/>
      <c r="AJ2252" s="658"/>
      <c r="AK2252" s="658"/>
      <c r="AL2252" s="658"/>
      <c r="AM2252" s="658"/>
      <c r="AN2252" s="658">
        <v>0</v>
      </c>
      <c r="AO2252" s="658">
        <v>0</v>
      </c>
      <c r="AP2252" s="658">
        <v>0</v>
      </c>
      <c r="AQ2252" s="658">
        <v>0</v>
      </c>
      <c r="AR2252" s="658">
        <v>0</v>
      </c>
      <c r="AS2252" s="658">
        <v>0</v>
      </c>
      <c r="AT2252" s="658">
        <v>0</v>
      </c>
      <c r="AU2252" s="658">
        <v>0</v>
      </c>
      <c r="AV2252" s="676">
        <v>0</v>
      </c>
      <c r="AW2252" s="677">
        <v>0</v>
      </c>
      <c r="AX2252" s="677">
        <v>0</v>
      </c>
      <c r="AY2252" s="677">
        <v>0</v>
      </c>
      <c r="AZ2252" s="677">
        <v>0</v>
      </c>
      <c r="BA2252" s="677">
        <v>0</v>
      </c>
      <c r="BB2252" s="677">
        <v>12.71186441</v>
      </c>
      <c r="BC2252" s="677">
        <v>0</v>
      </c>
      <c r="BD2252" s="677">
        <v>0</v>
      </c>
      <c r="BE2252" s="678">
        <v>12.71186441</v>
      </c>
      <c r="BF2252" s="417"/>
      <c r="BG2252" s="408"/>
      <c r="BH2252" s="408"/>
      <c r="BI2252" s="408"/>
      <c r="BJ2252" s="408"/>
      <c r="BK2252" s="408"/>
    </row>
    <row r="2253" spans="1:63" s="390" customFormat="1" ht="12.75">
      <c r="A2253" s="411"/>
      <c r="B2253" s="360" t="s">
        <v>362</v>
      </c>
      <c r="C2253" s="676">
        <v>0</v>
      </c>
      <c r="D2253" s="677">
        <v>0</v>
      </c>
      <c r="E2253" s="677">
        <v>0</v>
      </c>
      <c r="F2253" s="677">
        <v>0</v>
      </c>
      <c r="G2253" s="677">
        <v>0</v>
      </c>
      <c r="H2253" s="677">
        <v>0</v>
      </c>
      <c r="I2253" s="677">
        <v>0</v>
      </c>
      <c r="J2253" s="677">
        <v>0</v>
      </c>
      <c r="K2253" s="677">
        <v>0</v>
      </c>
      <c r="L2253" s="677">
        <v>0</v>
      </c>
      <c r="M2253" s="677">
        <v>0</v>
      </c>
      <c r="N2253" s="678">
        <v>0</v>
      </c>
      <c r="O2253" s="657">
        <v>0</v>
      </c>
      <c r="P2253" s="658">
        <v>0</v>
      </c>
      <c r="Q2253" s="658">
        <v>0</v>
      </c>
      <c r="R2253" s="658">
        <v>0</v>
      </c>
      <c r="S2253" s="658">
        <v>0</v>
      </c>
      <c r="T2253" s="658">
        <v>0</v>
      </c>
      <c r="U2253" s="658">
        <v>0</v>
      </c>
      <c r="V2253" s="658">
        <v>0</v>
      </c>
      <c r="W2253" s="658">
        <v>0</v>
      </c>
      <c r="X2253" s="658">
        <v>0</v>
      </c>
      <c r="Y2253" s="658">
        <v>0</v>
      </c>
      <c r="Z2253" s="659">
        <v>0</v>
      </c>
      <c r="AA2253" s="679">
        <v>0</v>
      </c>
      <c r="AB2253" s="677">
        <v>0</v>
      </c>
      <c r="AC2253" s="677">
        <v>0</v>
      </c>
      <c r="AD2253" s="658">
        <v>0</v>
      </c>
      <c r="AE2253" s="658">
        <v>0</v>
      </c>
      <c r="AF2253" s="658"/>
      <c r="AG2253" s="658"/>
      <c r="AH2253" s="658"/>
      <c r="AI2253" s="658"/>
      <c r="AJ2253" s="658"/>
      <c r="AK2253" s="658"/>
      <c r="AL2253" s="658"/>
      <c r="AM2253" s="658"/>
      <c r="AN2253" s="658">
        <v>0</v>
      </c>
      <c r="AO2253" s="658">
        <v>0</v>
      </c>
      <c r="AP2253" s="658">
        <v>0</v>
      </c>
      <c r="AQ2253" s="658">
        <v>0</v>
      </c>
      <c r="AR2253" s="658">
        <v>0</v>
      </c>
      <c r="AS2253" s="658">
        <v>0</v>
      </c>
      <c r="AT2253" s="658">
        <v>0</v>
      </c>
      <c r="AU2253" s="658">
        <v>0</v>
      </c>
      <c r="AV2253" s="676">
        <v>0</v>
      </c>
      <c r="AW2253" s="677">
        <v>0</v>
      </c>
      <c r="AX2253" s="677">
        <v>0</v>
      </c>
      <c r="AY2253" s="677">
        <v>0</v>
      </c>
      <c r="AZ2253" s="677">
        <v>0</v>
      </c>
      <c r="BA2253" s="677">
        <v>0</v>
      </c>
      <c r="BB2253" s="677">
        <v>0</v>
      </c>
      <c r="BC2253" s="677">
        <v>0</v>
      </c>
      <c r="BD2253" s="677">
        <v>0</v>
      </c>
      <c r="BE2253" s="678">
        <v>0</v>
      </c>
      <c r="BF2253" s="417"/>
      <c r="BG2253" s="408"/>
      <c r="BH2253" s="408"/>
      <c r="BI2253" s="408"/>
      <c r="BJ2253" s="408"/>
      <c r="BK2253" s="408"/>
    </row>
    <row r="2254" spans="1:63" s="390" customFormat="1" ht="12.75">
      <c r="A2254" s="411"/>
      <c r="B2254" s="360" t="s">
        <v>363</v>
      </c>
      <c r="C2254" s="676">
        <v>0</v>
      </c>
      <c r="D2254" s="677">
        <v>0</v>
      </c>
      <c r="E2254" s="677">
        <v>0</v>
      </c>
      <c r="F2254" s="677">
        <v>0</v>
      </c>
      <c r="G2254" s="677">
        <v>0</v>
      </c>
      <c r="H2254" s="677">
        <v>0</v>
      </c>
      <c r="I2254" s="677">
        <v>0</v>
      </c>
      <c r="J2254" s="677">
        <v>0</v>
      </c>
      <c r="K2254" s="677">
        <v>0</v>
      </c>
      <c r="L2254" s="677">
        <v>0</v>
      </c>
      <c r="M2254" s="677">
        <v>0</v>
      </c>
      <c r="N2254" s="678">
        <v>0</v>
      </c>
      <c r="O2254" s="657">
        <v>0</v>
      </c>
      <c r="P2254" s="658">
        <v>0</v>
      </c>
      <c r="Q2254" s="658">
        <v>0</v>
      </c>
      <c r="R2254" s="658">
        <v>0</v>
      </c>
      <c r="S2254" s="658">
        <v>0</v>
      </c>
      <c r="T2254" s="658">
        <v>0</v>
      </c>
      <c r="U2254" s="658">
        <v>0</v>
      </c>
      <c r="V2254" s="658">
        <v>0</v>
      </c>
      <c r="W2254" s="658">
        <v>0</v>
      </c>
      <c r="X2254" s="658">
        <v>0</v>
      </c>
      <c r="Y2254" s="658">
        <v>0</v>
      </c>
      <c r="Z2254" s="659">
        <v>0</v>
      </c>
      <c r="AA2254" s="679">
        <v>0</v>
      </c>
      <c r="AB2254" s="677">
        <v>0</v>
      </c>
      <c r="AC2254" s="677">
        <v>0</v>
      </c>
      <c r="AD2254" s="658">
        <v>0</v>
      </c>
      <c r="AE2254" s="658">
        <v>0</v>
      </c>
      <c r="AF2254" s="658"/>
      <c r="AG2254" s="658"/>
      <c r="AH2254" s="658"/>
      <c r="AI2254" s="658"/>
      <c r="AJ2254" s="658"/>
      <c r="AK2254" s="658"/>
      <c r="AL2254" s="658"/>
      <c r="AM2254" s="658"/>
      <c r="AN2254" s="658">
        <v>0</v>
      </c>
      <c r="AO2254" s="658">
        <v>0</v>
      </c>
      <c r="AP2254" s="658">
        <v>0</v>
      </c>
      <c r="AQ2254" s="658">
        <v>0</v>
      </c>
      <c r="AR2254" s="658">
        <v>0</v>
      </c>
      <c r="AS2254" s="658">
        <v>0</v>
      </c>
      <c r="AT2254" s="658">
        <v>0</v>
      </c>
      <c r="AU2254" s="658">
        <v>0</v>
      </c>
      <c r="AV2254" s="676">
        <v>0</v>
      </c>
      <c r="AW2254" s="677">
        <v>0</v>
      </c>
      <c r="AX2254" s="677">
        <v>0</v>
      </c>
      <c r="AY2254" s="677">
        <v>0</v>
      </c>
      <c r="AZ2254" s="677">
        <v>0</v>
      </c>
      <c r="BA2254" s="677">
        <v>0</v>
      </c>
      <c r="BB2254" s="677">
        <v>0</v>
      </c>
      <c r="BC2254" s="677">
        <v>0</v>
      </c>
      <c r="BD2254" s="677">
        <v>0</v>
      </c>
      <c r="BE2254" s="678">
        <v>0</v>
      </c>
      <c r="BF2254" s="417"/>
      <c r="BG2254" s="408"/>
      <c r="BH2254" s="408"/>
      <c r="BI2254" s="408"/>
      <c r="BJ2254" s="408"/>
      <c r="BK2254" s="408"/>
    </row>
    <row r="2255" spans="1:63" s="390" customFormat="1" ht="12.75">
      <c r="A2255" s="411"/>
      <c r="B2255" s="360" t="s">
        <v>364</v>
      </c>
      <c r="C2255" s="676">
        <v>0</v>
      </c>
      <c r="D2255" s="677">
        <v>0</v>
      </c>
      <c r="E2255" s="677">
        <v>0</v>
      </c>
      <c r="F2255" s="677">
        <v>0</v>
      </c>
      <c r="G2255" s="677">
        <v>0</v>
      </c>
      <c r="H2255" s="677">
        <v>0</v>
      </c>
      <c r="I2255" s="677">
        <v>0</v>
      </c>
      <c r="J2255" s="677">
        <v>0</v>
      </c>
      <c r="K2255" s="677">
        <v>0</v>
      </c>
      <c r="L2255" s="677">
        <v>0</v>
      </c>
      <c r="M2255" s="677">
        <v>0</v>
      </c>
      <c r="N2255" s="678">
        <v>0</v>
      </c>
      <c r="O2255" s="657"/>
      <c r="P2255" s="658"/>
      <c r="Q2255" s="658"/>
      <c r="R2255" s="658"/>
      <c r="S2255" s="658"/>
      <c r="T2255" s="658"/>
      <c r="U2255" s="658"/>
      <c r="V2255" s="658"/>
      <c r="W2255" s="658"/>
      <c r="X2255" s="658"/>
      <c r="Y2255" s="658"/>
      <c r="Z2255" s="659"/>
      <c r="AA2255" s="679">
        <v>0</v>
      </c>
      <c r="AB2255" s="677">
        <v>0</v>
      </c>
      <c r="AC2255" s="677">
        <v>0</v>
      </c>
      <c r="AD2255" s="658">
        <v>0</v>
      </c>
      <c r="AE2255" s="658">
        <v>0</v>
      </c>
      <c r="AF2255" s="658"/>
      <c r="AG2255" s="658"/>
      <c r="AH2255" s="658"/>
      <c r="AI2255" s="658"/>
      <c r="AJ2255" s="658"/>
      <c r="AK2255" s="658"/>
      <c r="AL2255" s="658"/>
      <c r="AM2255" s="658"/>
      <c r="AN2255" s="658">
        <v>0</v>
      </c>
      <c r="AO2255" s="658">
        <v>0</v>
      </c>
      <c r="AP2255" s="658">
        <v>0</v>
      </c>
      <c r="AQ2255" s="658">
        <v>0</v>
      </c>
      <c r="AR2255" s="658">
        <v>0</v>
      </c>
      <c r="AS2255" s="658">
        <v>0</v>
      </c>
      <c r="AT2255" s="658">
        <v>0</v>
      </c>
      <c r="AU2255" s="658">
        <v>0</v>
      </c>
      <c r="AV2255" s="676"/>
      <c r="AW2255" s="677"/>
      <c r="AX2255" s="677"/>
      <c r="AY2255" s="677"/>
      <c r="AZ2255" s="677"/>
      <c r="BA2255" s="677"/>
      <c r="BB2255" s="677"/>
      <c r="BC2255" s="677"/>
      <c r="BD2255" s="677"/>
      <c r="BE2255" s="678">
        <v>0</v>
      </c>
      <c r="BF2255" s="417"/>
      <c r="BG2255" s="408"/>
      <c r="BH2255" s="408"/>
      <c r="BI2255" s="408"/>
      <c r="BJ2255" s="408"/>
      <c r="BK2255" s="408"/>
    </row>
    <row r="2256" spans="1:63" s="390" customFormat="1" ht="12.75">
      <c r="A2256" s="411"/>
      <c r="B2256" s="360" t="s">
        <v>365</v>
      </c>
      <c r="C2256" s="676">
        <v>0</v>
      </c>
      <c r="D2256" s="677">
        <v>0</v>
      </c>
      <c r="E2256" s="677">
        <v>0</v>
      </c>
      <c r="F2256" s="677">
        <v>0</v>
      </c>
      <c r="G2256" s="677">
        <v>0</v>
      </c>
      <c r="H2256" s="677">
        <v>0</v>
      </c>
      <c r="I2256" s="677">
        <v>0</v>
      </c>
      <c r="J2256" s="677">
        <v>0</v>
      </c>
      <c r="K2256" s="677">
        <v>0</v>
      </c>
      <c r="L2256" s="677">
        <v>0</v>
      </c>
      <c r="M2256" s="677">
        <v>0</v>
      </c>
      <c r="N2256" s="678">
        <v>0</v>
      </c>
      <c r="O2256" s="657"/>
      <c r="P2256" s="658"/>
      <c r="Q2256" s="658"/>
      <c r="R2256" s="658"/>
      <c r="S2256" s="658"/>
      <c r="T2256" s="658"/>
      <c r="U2256" s="658"/>
      <c r="V2256" s="658"/>
      <c r="W2256" s="658"/>
      <c r="X2256" s="658"/>
      <c r="Y2256" s="658"/>
      <c r="Z2256" s="659"/>
      <c r="AA2256" s="679">
        <v>0</v>
      </c>
      <c r="AB2256" s="677">
        <v>0</v>
      </c>
      <c r="AC2256" s="677">
        <v>0</v>
      </c>
      <c r="AD2256" s="658">
        <v>0</v>
      </c>
      <c r="AE2256" s="658">
        <v>0</v>
      </c>
      <c r="AF2256" s="658"/>
      <c r="AG2256" s="658"/>
      <c r="AH2256" s="658"/>
      <c r="AI2256" s="658"/>
      <c r="AJ2256" s="658"/>
      <c r="AK2256" s="658"/>
      <c r="AL2256" s="658"/>
      <c r="AM2256" s="658"/>
      <c r="AN2256" s="658">
        <v>0</v>
      </c>
      <c r="AO2256" s="658">
        <v>0</v>
      </c>
      <c r="AP2256" s="658">
        <v>0</v>
      </c>
      <c r="AQ2256" s="658">
        <v>0</v>
      </c>
      <c r="AR2256" s="658">
        <v>0</v>
      </c>
      <c r="AS2256" s="658">
        <v>0</v>
      </c>
      <c r="AT2256" s="658">
        <v>0</v>
      </c>
      <c r="AU2256" s="658">
        <v>0</v>
      </c>
      <c r="AV2256" s="676"/>
      <c r="AW2256" s="677"/>
      <c r="AX2256" s="677"/>
      <c r="AY2256" s="677"/>
      <c r="AZ2256" s="677"/>
      <c r="BA2256" s="677"/>
      <c r="BB2256" s="677"/>
      <c r="BC2256" s="677"/>
      <c r="BD2256" s="677"/>
      <c r="BE2256" s="678">
        <v>0</v>
      </c>
      <c r="BF2256" s="417"/>
      <c r="BG2256" s="408"/>
      <c r="BH2256" s="408"/>
      <c r="BI2256" s="408"/>
      <c r="BJ2256" s="408"/>
      <c r="BK2256" s="408"/>
    </row>
    <row r="2257" spans="1:63" s="390" customFormat="1" ht="12.75">
      <c r="A2257" s="411"/>
      <c r="B2257" s="360" t="s">
        <v>366</v>
      </c>
      <c r="C2257" s="676">
        <v>0</v>
      </c>
      <c r="D2257" s="677">
        <v>0</v>
      </c>
      <c r="E2257" s="677">
        <v>0</v>
      </c>
      <c r="F2257" s="677">
        <v>0</v>
      </c>
      <c r="G2257" s="677">
        <v>0</v>
      </c>
      <c r="H2257" s="677">
        <v>0</v>
      </c>
      <c r="I2257" s="677">
        <v>0</v>
      </c>
      <c r="J2257" s="677">
        <v>0</v>
      </c>
      <c r="K2257" s="677">
        <v>0</v>
      </c>
      <c r="L2257" s="677">
        <v>0</v>
      </c>
      <c r="M2257" s="677">
        <v>0</v>
      </c>
      <c r="N2257" s="678">
        <v>0</v>
      </c>
      <c r="O2257" s="657"/>
      <c r="P2257" s="658"/>
      <c r="Q2257" s="658"/>
      <c r="R2257" s="658"/>
      <c r="S2257" s="658"/>
      <c r="T2257" s="658"/>
      <c r="U2257" s="658"/>
      <c r="V2257" s="658"/>
      <c r="W2257" s="658"/>
      <c r="X2257" s="658"/>
      <c r="Y2257" s="658"/>
      <c r="Z2257" s="659"/>
      <c r="AA2257" s="679">
        <v>0</v>
      </c>
      <c r="AB2257" s="677">
        <v>0</v>
      </c>
      <c r="AC2257" s="677">
        <v>0</v>
      </c>
      <c r="AD2257" s="658">
        <v>0</v>
      </c>
      <c r="AE2257" s="658">
        <v>0</v>
      </c>
      <c r="AF2257" s="658"/>
      <c r="AG2257" s="658"/>
      <c r="AH2257" s="658"/>
      <c r="AI2257" s="658"/>
      <c r="AJ2257" s="658"/>
      <c r="AK2257" s="658"/>
      <c r="AL2257" s="658"/>
      <c r="AM2257" s="658"/>
      <c r="AN2257" s="658">
        <v>0</v>
      </c>
      <c r="AO2257" s="658">
        <v>0</v>
      </c>
      <c r="AP2257" s="658">
        <v>0</v>
      </c>
      <c r="AQ2257" s="658">
        <v>0</v>
      </c>
      <c r="AR2257" s="658">
        <v>0</v>
      </c>
      <c r="AS2257" s="658">
        <v>0</v>
      </c>
      <c r="AT2257" s="658">
        <v>0</v>
      </c>
      <c r="AU2257" s="658">
        <v>0</v>
      </c>
      <c r="AV2257" s="676"/>
      <c r="AW2257" s="677"/>
      <c r="AX2257" s="677"/>
      <c r="AY2257" s="677"/>
      <c r="AZ2257" s="677"/>
      <c r="BA2257" s="677"/>
      <c r="BB2257" s="677"/>
      <c r="BC2257" s="677"/>
      <c r="BD2257" s="677"/>
      <c r="BE2257" s="678">
        <v>0</v>
      </c>
      <c r="BF2257" s="417"/>
      <c r="BG2257" s="408"/>
      <c r="BH2257" s="408"/>
      <c r="BI2257" s="408"/>
      <c r="BJ2257" s="408"/>
      <c r="BK2257" s="408"/>
    </row>
    <row r="2258" spans="1:63" s="390" customFormat="1" ht="12.75">
      <c r="A2258" s="411"/>
      <c r="B2258" s="360" t="s">
        <v>367</v>
      </c>
      <c r="C2258" s="676">
        <v>0</v>
      </c>
      <c r="D2258" s="677">
        <v>0</v>
      </c>
      <c r="E2258" s="677">
        <v>0</v>
      </c>
      <c r="F2258" s="677">
        <v>0</v>
      </c>
      <c r="G2258" s="677">
        <v>0</v>
      </c>
      <c r="H2258" s="677">
        <v>0</v>
      </c>
      <c r="I2258" s="677">
        <v>0</v>
      </c>
      <c r="J2258" s="677">
        <v>0</v>
      </c>
      <c r="K2258" s="677">
        <v>0</v>
      </c>
      <c r="L2258" s="677">
        <v>0</v>
      </c>
      <c r="M2258" s="677">
        <v>0</v>
      </c>
      <c r="N2258" s="678">
        <v>0</v>
      </c>
      <c r="O2258" s="657"/>
      <c r="P2258" s="658"/>
      <c r="Q2258" s="658"/>
      <c r="R2258" s="658"/>
      <c r="S2258" s="658"/>
      <c r="T2258" s="658"/>
      <c r="U2258" s="658"/>
      <c r="V2258" s="658"/>
      <c r="W2258" s="658"/>
      <c r="X2258" s="658"/>
      <c r="Y2258" s="658"/>
      <c r="Z2258" s="659"/>
      <c r="AA2258" s="679">
        <v>0</v>
      </c>
      <c r="AB2258" s="677">
        <v>0</v>
      </c>
      <c r="AC2258" s="677">
        <v>0</v>
      </c>
      <c r="AD2258" s="658">
        <v>0</v>
      </c>
      <c r="AE2258" s="658">
        <v>0</v>
      </c>
      <c r="AF2258" s="658"/>
      <c r="AG2258" s="658"/>
      <c r="AH2258" s="658"/>
      <c r="AI2258" s="658"/>
      <c r="AJ2258" s="658"/>
      <c r="AK2258" s="658"/>
      <c r="AL2258" s="658"/>
      <c r="AM2258" s="658"/>
      <c r="AN2258" s="658">
        <v>0</v>
      </c>
      <c r="AO2258" s="658">
        <v>0</v>
      </c>
      <c r="AP2258" s="658">
        <v>0</v>
      </c>
      <c r="AQ2258" s="658">
        <v>0</v>
      </c>
      <c r="AR2258" s="658">
        <v>0</v>
      </c>
      <c r="AS2258" s="658">
        <v>0</v>
      </c>
      <c r="AT2258" s="658">
        <v>0</v>
      </c>
      <c r="AU2258" s="658">
        <v>0</v>
      </c>
      <c r="AV2258" s="676"/>
      <c r="AW2258" s="677"/>
      <c r="AX2258" s="677"/>
      <c r="AY2258" s="677"/>
      <c r="AZ2258" s="677"/>
      <c r="BA2258" s="677"/>
      <c r="BB2258" s="677"/>
      <c r="BC2258" s="677"/>
      <c r="BD2258" s="677"/>
      <c r="BE2258" s="678">
        <v>0</v>
      </c>
      <c r="BF2258" s="417"/>
      <c r="BG2258" s="408"/>
      <c r="BH2258" s="408"/>
      <c r="BI2258" s="408"/>
      <c r="BJ2258" s="408"/>
      <c r="BK2258" s="408"/>
    </row>
    <row r="2259" spans="1:63" s="390" customFormat="1" ht="12.75">
      <c r="A2259" s="411"/>
      <c r="B2259" s="360" t="s">
        <v>368</v>
      </c>
      <c r="C2259" s="676">
        <v>0</v>
      </c>
      <c r="D2259" s="677">
        <v>0</v>
      </c>
      <c r="E2259" s="677">
        <v>0</v>
      </c>
      <c r="F2259" s="677">
        <v>0</v>
      </c>
      <c r="G2259" s="677">
        <v>0</v>
      </c>
      <c r="H2259" s="677">
        <v>0</v>
      </c>
      <c r="I2259" s="677">
        <v>0</v>
      </c>
      <c r="J2259" s="677">
        <v>0</v>
      </c>
      <c r="K2259" s="677">
        <v>0</v>
      </c>
      <c r="L2259" s="677">
        <v>0</v>
      </c>
      <c r="M2259" s="677">
        <v>0</v>
      </c>
      <c r="N2259" s="678">
        <v>0</v>
      </c>
      <c r="O2259" s="657">
        <v>0</v>
      </c>
      <c r="P2259" s="658">
        <v>0</v>
      </c>
      <c r="Q2259" s="658">
        <v>0</v>
      </c>
      <c r="R2259" s="658">
        <v>0</v>
      </c>
      <c r="S2259" s="658">
        <v>0</v>
      </c>
      <c r="T2259" s="658">
        <v>0</v>
      </c>
      <c r="U2259" s="658">
        <v>0</v>
      </c>
      <c r="V2259" s="658">
        <v>0</v>
      </c>
      <c r="W2259" s="658">
        <v>0</v>
      </c>
      <c r="X2259" s="658">
        <v>0</v>
      </c>
      <c r="Y2259" s="658">
        <v>0</v>
      </c>
      <c r="Z2259" s="659">
        <v>0</v>
      </c>
      <c r="AA2259" s="679">
        <v>0</v>
      </c>
      <c r="AB2259" s="677">
        <v>0</v>
      </c>
      <c r="AC2259" s="677">
        <v>0</v>
      </c>
      <c r="AD2259" s="658">
        <v>0</v>
      </c>
      <c r="AE2259" s="658">
        <v>0</v>
      </c>
      <c r="AF2259" s="658"/>
      <c r="AG2259" s="658"/>
      <c r="AH2259" s="658"/>
      <c r="AI2259" s="658"/>
      <c r="AJ2259" s="658"/>
      <c r="AK2259" s="658"/>
      <c r="AL2259" s="658"/>
      <c r="AM2259" s="658"/>
      <c r="AN2259" s="658">
        <v>0</v>
      </c>
      <c r="AO2259" s="658">
        <v>0</v>
      </c>
      <c r="AP2259" s="658">
        <v>0</v>
      </c>
      <c r="AQ2259" s="658">
        <v>0</v>
      </c>
      <c r="AR2259" s="658">
        <v>0</v>
      </c>
      <c r="AS2259" s="658">
        <v>0</v>
      </c>
      <c r="AT2259" s="658">
        <v>0</v>
      </c>
      <c r="AU2259" s="658">
        <v>0</v>
      </c>
      <c r="AV2259" s="676">
        <v>0</v>
      </c>
      <c r="AW2259" s="677">
        <v>0</v>
      </c>
      <c r="AX2259" s="677">
        <v>0</v>
      </c>
      <c r="AY2259" s="677">
        <v>0</v>
      </c>
      <c r="AZ2259" s="677">
        <v>0</v>
      </c>
      <c r="BA2259" s="677">
        <v>0</v>
      </c>
      <c r="BB2259" s="677">
        <v>0</v>
      </c>
      <c r="BC2259" s="677">
        <v>0</v>
      </c>
      <c r="BD2259" s="677">
        <v>0</v>
      </c>
      <c r="BE2259" s="678">
        <v>0</v>
      </c>
      <c r="BF2259" s="417"/>
      <c r="BG2259" s="408"/>
      <c r="BH2259" s="408"/>
      <c r="BI2259" s="408"/>
      <c r="BJ2259" s="408"/>
      <c r="BK2259" s="408"/>
    </row>
    <row r="2260" spans="1:63" s="390" customFormat="1" ht="12.75">
      <c r="A2260" s="411"/>
      <c r="B2260" s="360" t="s">
        <v>369</v>
      </c>
      <c r="C2260" s="676">
        <v>0</v>
      </c>
      <c r="D2260" s="677">
        <v>0</v>
      </c>
      <c r="E2260" s="677">
        <v>0</v>
      </c>
      <c r="F2260" s="677">
        <v>0</v>
      </c>
      <c r="G2260" s="677">
        <v>0</v>
      </c>
      <c r="H2260" s="677">
        <v>0</v>
      </c>
      <c r="I2260" s="677">
        <v>0</v>
      </c>
      <c r="J2260" s="677">
        <v>0</v>
      </c>
      <c r="K2260" s="677">
        <v>0</v>
      </c>
      <c r="L2260" s="677">
        <v>0</v>
      </c>
      <c r="M2260" s="677">
        <v>0</v>
      </c>
      <c r="N2260" s="678">
        <v>0</v>
      </c>
      <c r="O2260" s="657"/>
      <c r="P2260" s="658"/>
      <c r="Q2260" s="658"/>
      <c r="R2260" s="658"/>
      <c r="S2260" s="658"/>
      <c r="T2260" s="658"/>
      <c r="U2260" s="658"/>
      <c r="V2260" s="658"/>
      <c r="W2260" s="658"/>
      <c r="X2260" s="658"/>
      <c r="Y2260" s="658"/>
      <c r="Z2260" s="659"/>
      <c r="AA2260" s="679">
        <v>0</v>
      </c>
      <c r="AB2260" s="677">
        <v>0</v>
      </c>
      <c r="AC2260" s="677">
        <v>0</v>
      </c>
      <c r="AD2260" s="658">
        <v>0</v>
      </c>
      <c r="AE2260" s="658">
        <v>0</v>
      </c>
      <c r="AF2260" s="658"/>
      <c r="AG2260" s="658"/>
      <c r="AH2260" s="658"/>
      <c r="AI2260" s="658"/>
      <c r="AJ2260" s="658"/>
      <c r="AK2260" s="658"/>
      <c r="AL2260" s="658"/>
      <c r="AM2260" s="658"/>
      <c r="AN2260" s="658">
        <v>0</v>
      </c>
      <c r="AO2260" s="658">
        <v>0</v>
      </c>
      <c r="AP2260" s="658">
        <v>0</v>
      </c>
      <c r="AQ2260" s="658">
        <v>0</v>
      </c>
      <c r="AR2260" s="658">
        <v>0</v>
      </c>
      <c r="AS2260" s="658">
        <v>0</v>
      </c>
      <c r="AT2260" s="658">
        <v>0</v>
      </c>
      <c r="AU2260" s="658">
        <v>0</v>
      </c>
      <c r="AV2260" s="676"/>
      <c r="AW2260" s="677"/>
      <c r="AX2260" s="677"/>
      <c r="AY2260" s="677"/>
      <c r="AZ2260" s="677"/>
      <c r="BA2260" s="677"/>
      <c r="BB2260" s="677"/>
      <c r="BC2260" s="677"/>
      <c r="BD2260" s="677"/>
      <c r="BE2260" s="678">
        <v>0</v>
      </c>
      <c r="BF2260" s="417"/>
      <c r="BG2260" s="408"/>
      <c r="BH2260" s="408"/>
      <c r="BI2260" s="408"/>
      <c r="BJ2260" s="408"/>
      <c r="BK2260" s="408"/>
    </row>
    <row r="2261" spans="1:63" s="390" customFormat="1" ht="12.75">
      <c r="A2261" s="411"/>
      <c r="B2261" s="360" t="s">
        <v>370</v>
      </c>
      <c r="C2261" s="676">
        <v>0</v>
      </c>
      <c r="D2261" s="677">
        <v>0</v>
      </c>
      <c r="E2261" s="677">
        <v>0</v>
      </c>
      <c r="F2261" s="677">
        <v>0</v>
      </c>
      <c r="G2261" s="677">
        <v>0</v>
      </c>
      <c r="H2261" s="677">
        <v>0</v>
      </c>
      <c r="I2261" s="677">
        <v>0</v>
      </c>
      <c r="J2261" s="677">
        <v>0</v>
      </c>
      <c r="K2261" s="677">
        <v>0</v>
      </c>
      <c r="L2261" s="677">
        <v>0</v>
      </c>
      <c r="M2261" s="677">
        <v>0</v>
      </c>
      <c r="N2261" s="678">
        <v>0</v>
      </c>
      <c r="O2261" s="657"/>
      <c r="P2261" s="658"/>
      <c r="Q2261" s="658"/>
      <c r="R2261" s="658"/>
      <c r="S2261" s="658"/>
      <c r="T2261" s="658"/>
      <c r="U2261" s="658"/>
      <c r="V2261" s="658"/>
      <c r="W2261" s="658"/>
      <c r="X2261" s="658"/>
      <c r="Y2261" s="658"/>
      <c r="Z2261" s="659"/>
      <c r="AA2261" s="679">
        <v>0</v>
      </c>
      <c r="AB2261" s="677">
        <v>0</v>
      </c>
      <c r="AC2261" s="677">
        <v>0</v>
      </c>
      <c r="AD2261" s="658">
        <v>0</v>
      </c>
      <c r="AE2261" s="658">
        <v>0</v>
      </c>
      <c r="AF2261" s="658"/>
      <c r="AG2261" s="658"/>
      <c r="AH2261" s="658"/>
      <c r="AI2261" s="658"/>
      <c r="AJ2261" s="658"/>
      <c r="AK2261" s="658"/>
      <c r="AL2261" s="658"/>
      <c r="AM2261" s="658"/>
      <c r="AN2261" s="658">
        <v>0</v>
      </c>
      <c r="AO2261" s="658">
        <v>0</v>
      </c>
      <c r="AP2261" s="658">
        <v>0</v>
      </c>
      <c r="AQ2261" s="658">
        <v>0</v>
      </c>
      <c r="AR2261" s="658">
        <v>0</v>
      </c>
      <c r="AS2261" s="658">
        <v>0</v>
      </c>
      <c r="AT2261" s="658">
        <v>0</v>
      </c>
      <c r="AU2261" s="658">
        <v>0</v>
      </c>
      <c r="AV2261" s="676"/>
      <c r="AW2261" s="677"/>
      <c r="AX2261" s="677"/>
      <c r="AY2261" s="677"/>
      <c r="AZ2261" s="677"/>
      <c r="BA2261" s="677"/>
      <c r="BB2261" s="677"/>
      <c r="BC2261" s="677"/>
      <c r="BD2261" s="677"/>
      <c r="BE2261" s="678">
        <v>0</v>
      </c>
      <c r="BF2261" s="417"/>
      <c r="BG2261" s="408"/>
      <c r="BH2261" s="408"/>
      <c r="BI2261" s="408"/>
      <c r="BJ2261" s="408"/>
      <c r="BK2261" s="408"/>
    </row>
    <row r="2262" spans="1:63" s="390" customFormat="1" ht="12.75">
      <c r="A2262" s="411"/>
      <c r="B2262" s="360" t="s">
        <v>371</v>
      </c>
      <c r="C2262" s="676">
        <v>0</v>
      </c>
      <c r="D2262" s="677">
        <v>0</v>
      </c>
      <c r="E2262" s="677">
        <v>0</v>
      </c>
      <c r="F2262" s="677">
        <v>0</v>
      </c>
      <c r="G2262" s="677">
        <v>0</v>
      </c>
      <c r="H2262" s="677">
        <v>0</v>
      </c>
      <c r="I2262" s="677">
        <v>0</v>
      </c>
      <c r="J2262" s="677">
        <v>0</v>
      </c>
      <c r="K2262" s="677">
        <v>0</v>
      </c>
      <c r="L2262" s="677">
        <v>0</v>
      </c>
      <c r="M2262" s="677">
        <v>0</v>
      </c>
      <c r="N2262" s="678">
        <v>0</v>
      </c>
      <c r="O2262" s="657"/>
      <c r="P2262" s="658"/>
      <c r="Q2262" s="658"/>
      <c r="R2262" s="658"/>
      <c r="S2262" s="658"/>
      <c r="T2262" s="658"/>
      <c r="U2262" s="658"/>
      <c r="V2262" s="658"/>
      <c r="W2262" s="658"/>
      <c r="X2262" s="658"/>
      <c r="Y2262" s="658"/>
      <c r="Z2262" s="659"/>
      <c r="AA2262" s="679">
        <v>0</v>
      </c>
      <c r="AB2262" s="677">
        <v>0</v>
      </c>
      <c r="AC2262" s="677">
        <v>0</v>
      </c>
      <c r="AD2262" s="658">
        <v>0</v>
      </c>
      <c r="AE2262" s="658">
        <v>0</v>
      </c>
      <c r="AF2262" s="658"/>
      <c r="AG2262" s="658"/>
      <c r="AH2262" s="658"/>
      <c r="AI2262" s="658"/>
      <c r="AJ2262" s="658"/>
      <c r="AK2262" s="658"/>
      <c r="AL2262" s="658"/>
      <c r="AM2262" s="658"/>
      <c r="AN2262" s="658">
        <v>0</v>
      </c>
      <c r="AO2262" s="658">
        <v>0</v>
      </c>
      <c r="AP2262" s="658">
        <v>0</v>
      </c>
      <c r="AQ2262" s="658">
        <v>0</v>
      </c>
      <c r="AR2262" s="658">
        <v>0</v>
      </c>
      <c r="AS2262" s="658">
        <v>0</v>
      </c>
      <c r="AT2262" s="658">
        <v>0</v>
      </c>
      <c r="AU2262" s="658">
        <v>0</v>
      </c>
      <c r="AV2262" s="676"/>
      <c r="AW2262" s="677"/>
      <c r="AX2262" s="677"/>
      <c r="AY2262" s="677"/>
      <c r="AZ2262" s="677"/>
      <c r="BA2262" s="677"/>
      <c r="BB2262" s="677"/>
      <c r="BC2262" s="677"/>
      <c r="BD2262" s="677"/>
      <c r="BE2262" s="678">
        <v>0</v>
      </c>
      <c r="BF2262" s="417"/>
      <c r="BG2262" s="408"/>
      <c r="BH2262" s="408"/>
      <c r="BI2262" s="408"/>
      <c r="BJ2262" s="408"/>
      <c r="BK2262" s="408"/>
    </row>
    <row r="2263" spans="1:63" s="390" customFormat="1" ht="12.75">
      <c r="A2263" s="411"/>
      <c r="B2263" s="360" t="s">
        <v>372</v>
      </c>
      <c r="C2263" s="676">
        <v>0</v>
      </c>
      <c r="D2263" s="677">
        <v>0</v>
      </c>
      <c r="E2263" s="677">
        <v>0</v>
      </c>
      <c r="F2263" s="677">
        <v>0</v>
      </c>
      <c r="G2263" s="677">
        <v>0</v>
      </c>
      <c r="H2263" s="677">
        <v>0</v>
      </c>
      <c r="I2263" s="677">
        <v>0</v>
      </c>
      <c r="J2263" s="677">
        <v>0</v>
      </c>
      <c r="K2263" s="677">
        <v>0</v>
      </c>
      <c r="L2263" s="677">
        <v>0</v>
      </c>
      <c r="M2263" s="677">
        <v>0</v>
      </c>
      <c r="N2263" s="678">
        <v>0</v>
      </c>
      <c r="O2263" s="657"/>
      <c r="P2263" s="658"/>
      <c r="Q2263" s="658"/>
      <c r="R2263" s="658"/>
      <c r="S2263" s="658"/>
      <c r="T2263" s="658"/>
      <c r="U2263" s="658"/>
      <c r="V2263" s="658"/>
      <c r="W2263" s="658"/>
      <c r="X2263" s="658"/>
      <c r="Y2263" s="658"/>
      <c r="Z2263" s="659"/>
      <c r="AA2263" s="679">
        <v>0</v>
      </c>
      <c r="AB2263" s="677">
        <v>0</v>
      </c>
      <c r="AC2263" s="677">
        <v>0</v>
      </c>
      <c r="AD2263" s="658">
        <v>0</v>
      </c>
      <c r="AE2263" s="658">
        <v>0</v>
      </c>
      <c r="AF2263" s="658"/>
      <c r="AG2263" s="658"/>
      <c r="AH2263" s="658"/>
      <c r="AI2263" s="658"/>
      <c r="AJ2263" s="658"/>
      <c r="AK2263" s="658"/>
      <c r="AL2263" s="658"/>
      <c r="AM2263" s="658"/>
      <c r="AN2263" s="658">
        <v>0</v>
      </c>
      <c r="AO2263" s="658">
        <v>0</v>
      </c>
      <c r="AP2263" s="658">
        <v>0</v>
      </c>
      <c r="AQ2263" s="658">
        <v>0</v>
      </c>
      <c r="AR2263" s="658">
        <v>0</v>
      </c>
      <c r="AS2263" s="658">
        <v>0</v>
      </c>
      <c r="AT2263" s="658">
        <v>0</v>
      </c>
      <c r="AU2263" s="658">
        <v>0</v>
      </c>
      <c r="AV2263" s="676"/>
      <c r="AW2263" s="677"/>
      <c r="AX2263" s="677"/>
      <c r="AY2263" s="677"/>
      <c r="AZ2263" s="677"/>
      <c r="BA2263" s="677"/>
      <c r="BB2263" s="677"/>
      <c r="BC2263" s="677"/>
      <c r="BD2263" s="677"/>
      <c r="BE2263" s="678">
        <v>0</v>
      </c>
      <c r="BF2263" s="417"/>
      <c r="BG2263" s="408"/>
      <c r="BH2263" s="408"/>
      <c r="BI2263" s="408"/>
      <c r="BJ2263" s="408"/>
      <c r="BK2263" s="408"/>
    </row>
    <row r="2264" spans="1:63" s="390" customFormat="1" ht="12.75">
      <c r="A2264" s="411"/>
      <c r="B2264" s="360" t="s">
        <v>373</v>
      </c>
      <c r="C2264" s="676">
        <v>0</v>
      </c>
      <c r="D2264" s="677">
        <v>0</v>
      </c>
      <c r="E2264" s="677">
        <v>0</v>
      </c>
      <c r="F2264" s="677">
        <v>0</v>
      </c>
      <c r="G2264" s="677">
        <v>0</v>
      </c>
      <c r="H2264" s="677">
        <v>0</v>
      </c>
      <c r="I2264" s="677">
        <v>0</v>
      </c>
      <c r="J2264" s="677">
        <v>0</v>
      </c>
      <c r="K2264" s="677">
        <v>0</v>
      </c>
      <c r="L2264" s="677">
        <v>0</v>
      </c>
      <c r="M2264" s="677">
        <v>0</v>
      </c>
      <c r="N2264" s="678">
        <v>0</v>
      </c>
      <c r="O2264" s="657">
        <v>0</v>
      </c>
      <c r="P2264" s="658">
        <v>0</v>
      </c>
      <c r="Q2264" s="658">
        <v>0</v>
      </c>
      <c r="R2264" s="658">
        <v>0</v>
      </c>
      <c r="S2264" s="658">
        <v>0</v>
      </c>
      <c r="T2264" s="658">
        <v>0</v>
      </c>
      <c r="U2264" s="658">
        <v>0</v>
      </c>
      <c r="V2264" s="658">
        <v>0</v>
      </c>
      <c r="W2264" s="658">
        <v>0</v>
      </c>
      <c r="X2264" s="658">
        <v>0</v>
      </c>
      <c r="Y2264" s="658">
        <v>0</v>
      </c>
      <c r="Z2264" s="659">
        <v>0</v>
      </c>
      <c r="AA2264" s="679">
        <v>0</v>
      </c>
      <c r="AB2264" s="677">
        <v>0</v>
      </c>
      <c r="AC2264" s="677">
        <v>0</v>
      </c>
      <c r="AD2264" s="658">
        <v>0</v>
      </c>
      <c r="AE2264" s="658">
        <v>0</v>
      </c>
      <c r="AF2264" s="658"/>
      <c r="AG2264" s="658"/>
      <c r="AH2264" s="658"/>
      <c r="AI2264" s="658"/>
      <c r="AJ2264" s="658"/>
      <c r="AK2264" s="658"/>
      <c r="AL2264" s="658"/>
      <c r="AM2264" s="658"/>
      <c r="AN2264" s="658">
        <v>0</v>
      </c>
      <c r="AO2264" s="658">
        <v>0</v>
      </c>
      <c r="AP2264" s="658">
        <v>0</v>
      </c>
      <c r="AQ2264" s="658">
        <v>0</v>
      </c>
      <c r="AR2264" s="658">
        <v>0</v>
      </c>
      <c r="AS2264" s="658">
        <v>0</v>
      </c>
      <c r="AT2264" s="658">
        <v>0</v>
      </c>
      <c r="AU2264" s="658">
        <v>0</v>
      </c>
      <c r="AV2264" s="676">
        <v>0</v>
      </c>
      <c r="AW2264" s="677">
        <v>0</v>
      </c>
      <c r="AX2264" s="677">
        <v>0</v>
      </c>
      <c r="AY2264" s="677">
        <v>0</v>
      </c>
      <c r="AZ2264" s="677">
        <v>0</v>
      </c>
      <c r="BA2264" s="677">
        <v>0</v>
      </c>
      <c r="BB2264" s="677">
        <v>0</v>
      </c>
      <c r="BC2264" s="677">
        <v>0</v>
      </c>
      <c r="BD2264" s="677">
        <v>0</v>
      </c>
      <c r="BE2264" s="678">
        <v>0</v>
      </c>
      <c r="BF2264" s="417"/>
      <c r="BG2264" s="408"/>
      <c r="BH2264" s="408"/>
      <c r="BI2264" s="408"/>
      <c r="BJ2264" s="408"/>
      <c r="BK2264" s="408"/>
    </row>
    <row r="2265" spans="1:63" s="390" customFormat="1" ht="12.75">
      <c r="A2265" s="411"/>
      <c r="B2265" s="360" t="s">
        <v>374</v>
      </c>
      <c r="C2265" s="676">
        <v>0</v>
      </c>
      <c r="D2265" s="677">
        <v>0</v>
      </c>
      <c r="E2265" s="677">
        <v>0</v>
      </c>
      <c r="F2265" s="677">
        <v>0</v>
      </c>
      <c r="G2265" s="677">
        <v>0</v>
      </c>
      <c r="H2265" s="677">
        <v>0</v>
      </c>
      <c r="I2265" s="677">
        <v>0</v>
      </c>
      <c r="J2265" s="677">
        <v>0</v>
      </c>
      <c r="K2265" s="677">
        <v>0</v>
      </c>
      <c r="L2265" s="677">
        <v>0</v>
      </c>
      <c r="M2265" s="677">
        <v>0</v>
      </c>
      <c r="N2265" s="678">
        <v>0</v>
      </c>
      <c r="O2265" s="657"/>
      <c r="P2265" s="658"/>
      <c r="Q2265" s="658"/>
      <c r="R2265" s="658"/>
      <c r="S2265" s="658"/>
      <c r="T2265" s="658"/>
      <c r="U2265" s="658"/>
      <c r="V2265" s="658"/>
      <c r="W2265" s="658"/>
      <c r="X2265" s="658"/>
      <c r="Y2265" s="658"/>
      <c r="Z2265" s="659"/>
      <c r="AA2265" s="679">
        <v>0</v>
      </c>
      <c r="AB2265" s="677">
        <v>0</v>
      </c>
      <c r="AC2265" s="677">
        <v>0</v>
      </c>
      <c r="AD2265" s="658">
        <v>0</v>
      </c>
      <c r="AE2265" s="658">
        <v>0</v>
      </c>
      <c r="AF2265" s="658"/>
      <c r="AG2265" s="658"/>
      <c r="AH2265" s="658"/>
      <c r="AI2265" s="658"/>
      <c r="AJ2265" s="658"/>
      <c r="AK2265" s="658"/>
      <c r="AL2265" s="658"/>
      <c r="AM2265" s="658"/>
      <c r="AN2265" s="658">
        <v>0</v>
      </c>
      <c r="AO2265" s="658">
        <v>0</v>
      </c>
      <c r="AP2265" s="658">
        <v>0</v>
      </c>
      <c r="AQ2265" s="658">
        <v>0</v>
      </c>
      <c r="AR2265" s="658">
        <v>0</v>
      </c>
      <c r="AS2265" s="658">
        <v>0</v>
      </c>
      <c r="AT2265" s="658">
        <v>0</v>
      </c>
      <c r="AU2265" s="658">
        <v>0</v>
      </c>
      <c r="AV2265" s="676"/>
      <c r="AW2265" s="677"/>
      <c r="AX2265" s="677"/>
      <c r="AY2265" s="677"/>
      <c r="AZ2265" s="677"/>
      <c r="BA2265" s="677"/>
      <c r="BB2265" s="677"/>
      <c r="BC2265" s="677"/>
      <c r="BD2265" s="677"/>
      <c r="BE2265" s="678">
        <v>0</v>
      </c>
      <c r="BF2265" s="417"/>
      <c r="BG2265" s="408"/>
      <c r="BH2265" s="408"/>
      <c r="BI2265" s="408"/>
      <c r="BJ2265" s="408"/>
      <c r="BK2265" s="408"/>
    </row>
    <row r="2266" spans="1:63" s="390" customFormat="1" ht="12.75">
      <c r="A2266" s="411"/>
      <c r="B2266" s="360" t="s">
        <v>375</v>
      </c>
      <c r="C2266" s="676">
        <v>0</v>
      </c>
      <c r="D2266" s="677">
        <v>0</v>
      </c>
      <c r="E2266" s="677">
        <v>0</v>
      </c>
      <c r="F2266" s="677">
        <v>0</v>
      </c>
      <c r="G2266" s="677">
        <v>0</v>
      </c>
      <c r="H2266" s="677">
        <v>0</v>
      </c>
      <c r="I2266" s="677">
        <v>0</v>
      </c>
      <c r="J2266" s="677">
        <v>0</v>
      </c>
      <c r="K2266" s="677">
        <v>0</v>
      </c>
      <c r="L2266" s="677">
        <v>0</v>
      </c>
      <c r="M2266" s="677">
        <v>0</v>
      </c>
      <c r="N2266" s="678">
        <v>0</v>
      </c>
      <c r="O2266" s="657"/>
      <c r="P2266" s="658"/>
      <c r="Q2266" s="658"/>
      <c r="R2266" s="658"/>
      <c r="S2266" s="658"/>
      <c r="T2266" s="658"/>
      <c r="U2266" s="658"/>
      <c r="V2266" s="658"/>
      <c r="W2266" s="658"/>
      <c r="X2266" s="658"/>
      <c r="Y2266" s="658"/>
      <c r="Z2266" s="659"/>
      <c r="AA2266" s="679">
        <v>0</v>
      </c>
      <c r="AB2266" s="677">
        <v>0</v>
      </c>
      <c r="AC2266" s="677">
        <v>0</v>
      </c>
      <c r="AD2266" s="658">
        <v>0</v>
      </c>
      <c r="AE2266" s="658">
        <v>0</v>
      </c>
      <c r="AF2266" s="658"/>
      <c r="AG2266" s="658"/>
      <c r="AH2266" s="658"/>
      <c r="AI2266" s="658"/>
      <c r="AJ2266" s="658"/>
      <c r="AK2266" s="658"/>
      <c r="AL2266" s="658"/>
      <c r="AM2266" s="658"/>
      <c r="AN2266" s="658">
        <v>0</v>
      </c>
      <c r="AO2266" s="658">
        <v>0</v>
      </c>
      <c r="AP2266" s="658">
        <v>0</v>
      </c>
      <c r="AQ2266" s="658">
        <v>0</v>
      </c>
      <c r="AR2266" s="658">
        <v>0</v>
      </c>
      <c r="AS2266" s="658">
        <v>0</v>
      </c>
      <c r="AT2266" s="658">
        <v>0</v>
      </c>
      <c r="AU2266" s="658">
        <v>0</v>
      </c>
      <c r="AV2266" s="676"/>
      <c r="AW2266" s="677"/>
      <c r="AX2266" s="677"/>
      <c r="AY2266" s="677"/>
      <c r="AZ2266" s="677"/>
      <c r="BA2266" s="677"/>
      <c r="BB2266" s="677"/>
      <c r="BC2266" s="677"/>
      <c r="BD2266" s="677"/>
      <c r="BE2266" s="678">
        <v>0</v>
      </c>
      <c r="BF2266" s="417"/>
      <c r="BG2266" s="408"/>
      <c r="BH2266" s="408"/>
      <c r="BI2266" s="408"/>
      <c r="BJ2266" s="408"/>
      <c r="BK2266" s="408"/>
    </row>
    <row r="2267" spans="1:63" s="390" customFormat="1" ht="12.75">
      <c r="A2267" s="411"/>
      <c r="B2267" s="360" t="s">
        <v>376</v>
      </c>
      <c r="C2267" s="676">
        <v>0</v>
      </c>
      <c r="D2267" s="677">
        <v>0</v>
      </c>
      <c r="E2267" s="677">
        <v>0</v>
      </c>
      <c r="F2267" s="677">
        <v>0</v>
      </c>
      <c r="G2267" s="677">
        <v>0</v>
      </c>
      <c r="H2267" s="677">
        <v>0</v>
      </c>
      <c r="I2267" s="677">
        <v>0</v>
      </c>
      <c r="J2267" s="677">
        <v>0</v>
      </c>
      <c r="K2267" s="677">
        <v>0</v>
      </c>
      <c r="L2267" s="677">
        <v>0</v>
      </c>
      <c r="M2267" s="677">
        <v>0</v>
      </c>
      <c r="N2267" s="678">
        <v>0</v>
      </c>
      <c r="O2267" s="657"/>
      <c r="P2267" s="658"/>
      <c r="Q2267" s="658"/>
      <c r="R2267" s="658"/>
      <c r="S2267" s="658"/>
      <c r="T2267" s="658"/>
      <c r="U2267" s="658"/>
      <c r="V2267" s="658"/>
      <c r="W2267" s="658"/>
      <c r="X2267" s="658"/>
      <c r="Y2267" s="658"/>
      <c r="Z2267" s="659"/>
      <c r="AA2267" s="679">
        <v>0</v>
      </c>
      <c r="AB2267" s="677">
        <v>0</v>
      </c>
      <c r="AC2267" s="677">
        <v>0</v>
      </c>
      <c r="AD2267" s="658">
        <v>0</v>
      </c>
      <c r="AE2267" s="658">
        <v>0</v>
      </c>
      <c r="AF2267" s="658"/>
      <c r="AG2267" s="658"/>
      <c r="AH2267" s="658"/>
      <c r="AI2267" s="658"/>
      <c r="AJ2267" s="658"/>
      <c r="AK2267" s="658"/>
      <c r="AL2267" s="658"/>
      <c r="AM2267" s="658"/>
      <c r="AN2267" s="658">
        <v>0</v>
      </c>
      <c r="AO2267" s="658">
        <v>0</v>
      </c>
      <c r="AP2267" s="658">
        <v>0</v>
      </c>
      <c r="AQ2267" s="658">
        <v>0</v>
      </c>
      <c r="AR2267" s="658">
        <v>0</v>
      </c>
      <c r="AS2267" s="658">
        <v>0</v>
      </c>
      <c r="AT2267" s="658">
        <v>0</v>
      </c>
      <c r="AU2267" s="658">
        <v>0</v>
      </c>
      <c r="AV2267" s="676"/>
      <c r="AW2267" s="677"/>
      <c r="AX2267" s="677"/>
      <c r="AY2267" s="677"/>
      <c r="AZ2267" s="677"/>
      <c r="BA2267" s="677"/>
      <c r="BB2267" s="677"/>
      <c r="BC2267" s="677"/>
      <c r="BD2267" s="677"/>
      <c r="BE2267" s="678">
        <v>0</v>
      </c>
      <c r="BF2267" s="417"/>
      <c r="BG2267" s="408"/>
      <c r="BH2267" s="408"/>
      <c r="BI2267" s="408"/>
      <c r="BJ2267" s="408"/>
      <c r="BK2267" s="408"/>
    </row>
    <row r="2268" spans="1:63" s="390" customFormat="1" ht="12.75">
      <c r="A2268" s="411"/>
      <c r="B2268" s="360" t="s">
        <v>377</v>
      </c>
      <c r="C2268" s="676">
        <v>0</v>
      </c>
      <c r="D2268" s="677">
        <v>0</v>
      </c>
      <c r="E2268" s="677">
        <v>0</v>
      </c>
      <c r="F2268" s="677">
        <v>0</v>
      </c>
      <c r="G2268" s="677">
        <v>0</v>
      </c>
      <c r="H2268" s="677">
        <v>0</v>
      </c>
      <c r="I2268" s="677">
        <v>0</v>
      </c>
      <c r="J2268" s="677">
        <v>0</v>
      </c>
      <c r="K2268" s="677">
        <v>0</v>
      </c>
      <c r="L2268" s="677">
        <v>0</v>
      </c>
      <c r="M2268" s="677">
        <v>0</v>
      </c>
      <c r="N2268" s="678">
        <v>0</v>
      </c>
      <c r="O2268" s="657"/>
      <c r="P2268" s="658"/>
      <c r="Q2268" s="658"/>
      <c r="R2268" s="658"/>
      <c r="S2268" s="658"/>
      <c r="T2268" s="658"/>
      <c r="U2268" s="658"/>
      <c r="V2268" s="658"/>
      <c r="W2268" s="658"/>
      <c r="X2268" s="658"/>
      <c r="Y2268" s="658"/>
      <c r="Z2268" s="659"/>
      <c r="AA2268" s="679">
        <v>0</v>
      </c>
      <c r="AB2268" s="677">
        <v>0</v>
      </c>
      <c r="AC2268" s="677">
        <v>0</v>
      </c>
      <c r="AD2268" s="658">
        <v>0</v>
      </c>
      <c r="AE2268" s="658">
        <v>0</v>
      </c>
      <c r="AF2268" s="658"/>
      <c r="AG2268" s="658"/>
      <c r="AH2268" s="658"/>
      <c r="AI2268" s="658"/>
      <c r="AJ2268" s="658"/>
      <c r="AK2268" s="658"/>
      <c r="AL2268" s="658"/>
      <c r="AM2268" s="658"/>
      <c r="AN2268" s="658">
        <v>0</v>
      </c>
      <c r="AO2268" s="658">
        <v>0</v>
      </c>
      <c r="AP2268" s="658">
        <v>0</v>
      </c>
      <c r="AQ2268" s="658">
        <v>0</v>
      </c>
      <c r="AR2268" s="658">
        <v>0</v>
      </c>
      <c r="AS2268" s="658">
        <v>0</v>
      </c>
      <c r="AT2268" s="658">
        <v>0</v>
      </c>
      <c r="AU2268" s="658">
        <v>0</v>
      </c>
      <c r="AV2268" s="676"/>
      <c r="AW2268" s="677"/>
      <c r="AX2268" s="677"/>
      <c r="AY2268" s="677"/>
      <c r="AZ2268" s="677"/>
      <c r="BA2268" s="677"/>
      <c r="BB2268" s="677"/>
      <c r="BC2268" s="677"/>
      <c r="BD2268" s="677"/>
      <c r="BE2268" s="678">
        <v>0</v>
      </c>
      <c r="BF2268" s="417"/>
      <c r="BG2268" s="408"/>
      <c r="BH2268" s="408"/>
      <c r="BI2268" s="408"/>
      <c r="BJ2268" s="408"/>
      <c r="BK2268" s="408"/>
    </row>
    <row r="2269" spans="1:63" s="390" customFormat="1" ht="12.75">
      <c r="A2269" s="411"/>
      <c r="B2269" s="360" t="s">
        <v>67</v>
      </c>
      <c r="C2269" s="676">
        <v>0</v>
      </c>
      <c r="D2269" s="677">
        <v>0</v>
      </c>
      <c r="E2269" s="677">
        <v>0</v>
      </c>
      <c r="F2269" s="677">
        <v>0</v>
      </c>
      <c r="G2269" s="677">
        <v>0</v>
      </c>
      <c r="H2269" s="677">
        <v>0</v>
      </c>
      <c r="I2269" s="677">
        <v>0</v>
      </c>
      <c r="J2269" s="677">
        <v>0</v>
      </c>
      <c r="K2269" s="677">
        <v>0</v>
      </c>
      <c r="L2269" s="677">
        <v>0</v>
      </c>
      <c r="M2269" s="677">
        <v>0</v>
      </c>
      <c r="N2269" s="678">
        <v>0</v>
      </c>
      <c r="O2269" s="657"/>
      <c r="P2269" s="658"/>
      <c r="Q2269" s="658"/>
      <c r="R2269" s="658"/>
      <c r="S2269" s="658"/>
      <c r="T2269" s="658"/>
      <c r="U2269" s="658"/>
      <c r="V2269" s="658"/>
      <c r="W2269" s="658"/>
      <c r="X2269" s="658"/>
      <c r="Y2269" s="658"/>
      <c r="Z2269" s="659"/>
      <c r="AA2269" s="679">
        <v>12.71186441</v>
      </c>
      <c r="AB2269" s="677">
        <v>0</v>
      </c>
      <c r="AC2269" s="677">
        <v>0</v>
      </c>
      <c r="AD2269" s="658">
        <v>0</v>
      </c>
      <c r="AE2269" s="658">
        <v>0</v>
      </c>
      <c r="AF2269" s="658"/>
      <c r="AG2269" s="658"/>
      <c r="AH2269" s="658"/>
      <c r="AI2269" s="658"/>
      <c r="AJ2269" s="658"/>
      <c r="AK2269" s="658"/>
      <c r="AL2269" s="658"/>
      <c r="AM2269" s="658"/>
      <c r="AN2269" s="658">
        <v>0</v>
      </c>
      <c r="AO2269" s="658">
        <v>0</v>
      </c>
      <c r="AP2269" s="658">
        <v>0</v>
      </c>
      <c r="AQ2269" s="658">
        <v>0</v>
      </c>
      <c r="AR2269" s="658">
        <v>0</v>
      </c>
      <c r="AS2269" s="658">
        <v>0</v>
      </c>
      <c r="AT2269" s="658">
        <v>0</v>
      </c>
      <c r="AU2269" s="658">
        <v>0</v>
      </c>
      <c r="AV2269" s="676"/>
      <c r="AW2269" s="677"/>
      <c r="AX2269" s="677"/>
      <c r="AY2269" s="677"/>
      <c r="AZ2269" s="677"/>
      <c r="BA2269" s="677"/>
      <c r="BB2269" s="677">
        <v>12.71186441</v>
      </c>
      <c r="BC2269" s="677"/>
      <c r="BD2269" s="677"/>
      <c r="BE2269" s="678">
        <v>12.71186441</v>
      </c>
      <c r="BF2269" s="417"/>
      <c r="BG2269" s="408"/>
      <c r="BH2269" s="408"/>
      <c r="BI2269" s="408"/>
      <c r="BJ2269" s="408"/>
      <c r="BK2269" s="408"/>
    </row>
    <row r="2270" spans="1:63" s="433" customFormat="1" ht="25.5">
      <c r="A2270" s="411">
        <v>95</v>
      </c>
      <c r="B2270" s="413" t="s">
        <v>228</v>
      </c>
      <c r="C2270" s="657">
        <v>0</v>
      </c>
      <c r="D2270" s="658">
        <v>0</v>
      </c>
      <c r="E2270" s="658">
        <v>0</v>
      </c>
      <c r="F2270" s="658">
        <v>0</v>
      </c>
      <c r="G2270" s="658">
        <v>0</v>
      </c>
      <c r="H2270" s="658">
        <v>0</v>
      </c>
      <c r="I2270" s="658">
        <v>0</v>
      </c>
      <c r="J2270" s="658">
        <v>0</v>
      </c>
      <c r="K2270" s="658">
        <v>0</v>
      </c>
      <c r="L2270" s="658">
        <v>0</v>
      </c>
      <c r="M2270" s="658">
        <v>0</v>
      </c>
      <c r="N2270" s="659">
        <v>0</v>
      </c>
      <c r="O2270" s="689">
        <v>0</v>
      </c>
      <c r="P2270" s="690">
        <v>0</v>
      </c>
      <c r="Q2270" s="690">
        <v>0</v>
      </c>
      <c r="R2270" s="690">
        <v>0</v>
      </c>
      <c r="S2270" s="690">
        <v>0</v>
      </c>
      <c r="T2270" s="690">
        <v>0</v>
      </c>
      <c r="U2270" s="690">
        <v>0</v>
      </c>
      <c r="V2270" s="690">
        <v>0</v>
      </c>
      <c r="W2270" s="690">
        <v>0</v>
      </c>
      <c r="X2270" s="690">
        <v>0</v>
      </c>
      <c r="Y2270" s="690">
        <v>0</v>
      </c>
      <c r="Z2270" s="691">
        <v>0</v>
      </c>
      <c r="AA2270" s="674">
        <v>72.033898309999998</v>
      </c>
      <c r="AB2270" s="677">
        <v>0</v>
      </c>
      <c r="AC2270" s="677">
        <v>0</v>
      </c>
      <c r="AD2270" s="690">
        <v>0</v>
      </c>
      <c r="AE2270" s="690">
        <v>0</v>
      </c>
      <c r="AF2270" s="690"/>
      <c r="AG2270" s="690"/>
      <c r="AH2270" s="690"/>
      <c r="AI2270" s="690"/>
      <c r="AJ2270" s="690"/>
      <c r="AK2270" s="690"/>
      <c r="AL2270" s="690"/>
      <c r="AM2270" s="690"/>
      <c r="AN2270" s="690">
        <v>0</v>
      </c>
      <c r="AO2270" s="690">
        <v>0</v>
      </c>
      <c r="AP2270" s="690">
        <v>0</v>
      </c>
      <c r="AQ2270" s="690">
        <v>0</v>
      </c>
      <c r="AR2270" s="690">
        <v>0</v>
      </c>
      <c r="AS2270" s="690">
        <v>0</v>
      </c>
      <c r="AT2270" s="690">
        <v>0</v>
      </c>
      <c r="AU2270" s="690">
        <v>0</v>
      </c>
      <c r="AV2270" s="657">
        <v>0</v>
      </c>
      <c r="AW2270" s="658">
        <v>0</v>
      </c>
      <c r="AX2270" s="658">
        <v>0</v>
      </c>
      <c r="AY2270" s="658">
        <v>0</v>
      </c>
      <c r="AZ2270" s="658">
        <v>0</v>
      </c>
      <c r="BA2270" s="658">
        <v>0</v>
      </c>
      <c r="BB2270" s="658">
        <v>72.033898309999998</v>
      </c>
      <c r="BC2270" s="658">
        <v>0</v>
      </c>
      <c r="BD2270" s="658">
        <v>0</v>
      </c>
      <c r="BE2270" s="673">
        <v>72.033898309999998</v>
      </c>
      <c r="BF2270" s="417"/>
      <c r="BG2270" s="416"/>
      <c r="BH2270" s="416"/>
      <c r="BI2270" s="416"/>
      <c r="BJ2270" s="416"/>
      <c r="BK2270" s="416"/>
    </row>
    <row r="2271" spans="1:63" s="390" customFormat="1" ht="12.75">
      <c r="A2271" s="411"/>
      <c r="B2271" s="360" t="s">
        <v>361</v>
      </c>
      <c r="C2271" s="676">
        <v>0</v>
      </c>
      <c r="D2271" s="677">
        <v>0</v>
      </c>
      <c r="E2271" s="677">
        <v>0</v>
      </c>
      <c r="F2271" s="677">
        <v>0</v>
      </c>
      <c r="G2271" s="677">
        <v>0</v>
      </c>
      <c r="H2271" s="677">
        <v>0</v>
      </c>
      <c r="I2271" s="677">
        <v>0</v>
      </c>
      <c r="J2271" s="677">
        <v>0</v>
      </c>
      <c r="K2271" s="677">
        <v>0</v>
      </c>
      <c r="L2271" s="677">
        <v>0</v>
      </c>
      <c r="M2271" s="677">
        <v>0</v>
      </c>
      <c r="N2271" s="678">
        <v>0</v>
      </c>
      <c r="O2271" s="657">
        <v>0</v>
      </c>
      <c r="P2271" s="658">
        <v>0</v>
      </c>
      <c r="Q2271" s="658">
        <v>0</v>
      </c>
      <c r="R2271" s="658">
        <v>0</v>
      </c>
      <c r="S2271" s="658">
        <v>0</v>
      </c>
      <c r="T2271" s="658">
        <v>0</v>
      </c>
      <c r="U2271" s="658">
        <v>0</v>
      </c>
      <c r="V2271" s="658">
        <v>0</v>
      </c>
      <c r="W2271" s="658">
        <v>0</v>
      </c>
      <c r="X2271" s="658">
        <v>0</v>
      </c>
      <c r="Y2271" s="658">
        <v>0</v>
      </c>
      <c r="Z2271" s="659">
        <v>0</v>
      </c>
      <c r="AA2271" s="679">
        <v>72.033898309999998</v>
      </c>
      <c r="AB2271" s="677">
        <v>0</v>
      </c>
      <c r="AC2271" s="677">
        <v>0</v>
      </c>
      <c r="AD2271" s="658">
        <v>0</v>
      </c>
      <c r="AE2271" s="658">
        <v>0</v>
      </c>
      <c r="AF2271" s="658"/>
      <c r="AG2271" s="658"/>
      <c r="AH2271" s="658"/>
      <c r="AI2271" s="658"/>
      <c r="AJ2271" s="658"/>
      <c r="AK2271" s="658"/>
      <c r="AL2271" s="658"/>
      <c r="AM2271" s="658"/>
      <c r="AN2271" s="658">
        <v>0</v>
      </c>
      <c r="AO2271" s="658">
        <v>0</v>
      </c>
      <c r="AP2271" s="658">
        <v>0</v>
      </c>
      <c r="AQ2271" s="658">
        <v>0</v>
      </c>
      <c r="AR2271" s="658">
        <v>0</v>
      </c>
      <c r="AS2271" s="658">
        <v>0</v>
      </c>
      <c r="AT2271" s="658">
        <v>0</v>
      </c>
      <c r="AU2271" s="658">
        <v>0</v>
      </c>
      <c r="AV2271" s="676">
        <v>0</v>
      </c>
      <c r="AW2271" s="677">
        <v>0</v>
      </c>
      <c r="AX2271" s="677">
        <v>0</v>
      </c>
      <c r="AY2271" s="677">
        <v>0</v>
      </c>
      <c r="AZ2271" s="677">
        <v>0</v>
      </c>
      <c r="BA2271" s="677">
        <v>0</v>
      </c>
      <c r="BB2271" s="677">
        <v>72.033898309999998</v>
      </c>
      <c r="BC2271" s="677">
        <v>0</v>
      </c>
      <c r="BD2271" s="677">
        <v>0</v>
      </c>
      <c r="BE2271" s="678">
        <v>72.033898309999998</v>
      </c>
      <c r="BF2271" s="417"/>
      <c r="BG2271" s="408"/>
      <c r="BH2271" s="408"/>
      <c r="BI2271" s="408"/>
      <c r="BJ2271" s="408"/>
      <c r="BK2271" s="408"/>
    </row>
    <row r="2272" spans="1:63" s="390" customFormat="1" ht="12.75">
      <c r="A2272" s="411"/>
      <c r="B2272" s="360" t="s">
        <v>362</v>
      </c>
      <c r="C2272" s="676">
        <v>0</v>
      </c>
      <c r="D2272" s="677">
        <v>0</v>
      </c>
      <c r="E2272" s="677">
        <v>0</v>
      </c>
      <c r="F2272" s="677">
        <v>0</v>
      </c>
      <c r="G2272" s="677">
        <v>0</v>
      </c>
      <c r="H2272" s="677">
        <v>0</v>
      </c>
      <c r="I2272" s="677">
        <v>0</v>
      </c>
      <c r="J2272" s="677">
        <v>0</v>
      </c>
      <c r="K2272" s="677">
        <v>0</v>
      </c>
      <c r="L2272" s="677">
        <v>0</v>
      </c>
      <c r="M2272" s="677">
        <v>0</v>
      </c>
      <c r="N2272" s="678">
        <v>0</v>
      </c>
      <c r="O2272" s="657">
        <v>0</v>
      </c>
      <c r="P2272" s="658">
        <v>0</v>
      </c>
      <c r="Q2272" s="658">
        <v>0</v>
      </c>
      <c r="R2272" s="658">
        <v>0</v>
      </c>
      <c r="S2272" s="658">
        <v>0</v>
      </c>
      <c r="T2272" s="658">
        <v>0</v>
      </c>
      <c r="U2272" s="658">
        <v>0</v>
      </c>
      <c r="V2272" s="658">
        <v>0</v>
      </c>
      <c r="W2272" s="658">
        <v>0</v>
      </c>
      <c r="X2272" s="658">
        <v>0</v>
      </c>
      <c r="Y2272" s="658">
        <v>0</v>
      </c>
      <c r="Z2272" s="659">
        <v>0</v>
      </c>
      <c r="AA2272" s="679">
        <v>0</v>
      </c>
      <c r="AB2272" s="677">
        <v>0</v>
      </c>
      <c r="AC2272" s="677">
        <v>0</v>
      </c>
      <c r="AD2272" s="658">
        <v>0</v>
      </c>
      <c r="AE2272" s="658">
        <v>0</v>
      </c>
      <c r="AF2272" s="658"/>
      <c r="AG2272" s="658"/>
      <c r="AH2272" s="658"/>
      <c r="AI2272" s="658"/>
      <c r="AJ2272" s="658"/>
      <c r="AK2272" s="658"/>
      <c r="AL2272" s="658"/>
      <c r="AM2272" s="658"/>
      <c r="AN2272" s="658">
        <v>0</v>
      </c>
      <c r="AO2272" s="658">
        <v>0</v>
      </c>
      <c r="AP2272" s="658">
        <v>0</v>
      </c>
      <c r="AQ2272" s="658">
        <v>0</v>
      </c>
      <c r="AR2272" s="658">
        <v>0</v>
      </c>
      <c r="AS2272" s="658">
        <v>0</v>
      </c>
      <c r="AT2272" s="658">
        <v>0</v>
      </c>
      <c r="AU2272" s="658">
        <v>0</v>
      </c>
      <c r="AV2272" s="676">
        <v>0</v>
      </c>
      <c r="AW2272" s="677">
        <v>0</v>
      </c>
      <c r="AX2272" s="677">
        <v>0</v>
      </c>
      <c r="AY2272" s="677">
        <v>0</v>
      </c>
      <c r="AZ2272" s="677">
        <v>0</v>
      </c>
      <c r="BA2272" s="677">
        <v>0</v>
      </c>
      <c r="BB2272" s="677">
        <v>0</v>
      </c>
      <c r="BC2272" s="677">
        <v>0</v>
      </c>
      <c r="BD2272" s="677">
        <v>0</v>
      </c>
      <c r="BE2272" s="678">
        <v>0</v>
      </c>
      <c r="BF2272" s="417"/>
      <c r="BG2272" s="408"/>
      <c r="BH2272" s="408"/>
      <c r="BI2272" s="408"/>
      <c r="BJ2272" s="408"/>
      <c r="BK2272" s="408"/>
    </row>
    <row r="2273" spans="1:63" s="390" customFormat="1" ht="12.75">
      <c r="A2273" s="411"/>
      <c r="B2273" s="360" t="s">
        <v>363</v>
      </c>
      <c r="C2273" s="676">
        <v>0</v>
      </c>
      <c r="D2273" s="677">
        <v>0</v>
      </c>
      <c r="E2273" s="677">
        <v>0</v>
      </c>
      <c r="F2273" s="677">
        <v>0</v>
      </c>
      <c r="G2273" s="677">
        <v>0</v>
      </c>
      <c r="H2273" s="677">
        <v>0</v>
      </c>
      <c r="I2273" s="677">
        <v>0</v>
      </c>
      <c r="J2273" s="677">
        <v>0</v>
      </c>
      <c r="K2273" s="677">
        <v>0</v>
      </c>
      <c r="L2273" s="677">
        <v>0</v>
      </c>
      <c r="M2273" s="677">
        <v>0</v>
      </c>
      <c r="N2273" s="678">
        <v>0</v>
      </c>
      <c r="O2273" s="657">
        <v>0</v>
      </c>
      <c r="P2273" s="658">
        <v>0</v>
      </c>
      <c r="Q2273" s="658">
        <v>0</v>
      </c>
      <c r="R2273" s="658">
        <v>0</v>
      </c>
      <c r="S2273" s="658">
        <v>0</v>
      </c>
      <c r="T2273" s="658">
        <v>0</v>
      </c>
      <c r="U2273" s="658">
        <v>0</v>
      </c>
      <c r="V2273" s="658">
        <v>0</v>
      </c>
      <c r="W2273" s="658">
        <v>0</v>
      </c>
      <c r="X2273" s="658">
        <v>0</v>
      </c>
      <c r="Y2273" s="658">
        <v>0</v>
      </c>
      <c r="Z2273" s="659">
        <v>0</v>
      </c>
      <c r="AA2273" s="679">
        <v>0</v>
      </c>
      <c r="AB2273" s="677">
        <v>0</v>
      </c>
      <c r="AC2273" s="677">
        <v>0</v>
      </c>
      <c r="AD2273" s="658">
        <v>0</v>
      </c>
      <c r="AE2273" s="658">
        <v>0</v>
      </c>
      <c r="AF2273" s="658"/>
      <c r="AG2273" s="658"/>
      <c r="AH2273" s="658"/>
      <c r="AI2273" s="658"/>
      <c r="AJ2273" s="658"/>
      <c r="AK2273" s="658"/>
      <c r="AL2273" s="658"/>
      <c r="AM2273" s="658"/>
      <c r="AN2273" s="658">
        <v>0</v>
      </c>
      <c r="AO2273" s="658">
        <v>0</v>
      </c>
      <c r="AP2273" s="658">
        <v>0</v>
      </c>
      <c r="AQ2273" s="658">
        <v>0</v>
      </c>
      <c r="AR2273" s="658">
        <v>0</v>
      </c>
      <c r="AS2273" s="658">
        <v>0</v>
      </c>
      <c r="AT2273" s="658">
        <v>0</v>
      </c>
      <c r="AU2273" s="658">
        <v>0</v>
      </c>
      <c r="AV2273" s="676">
        <v>0</v>
      </c>
      <c r="AW2273" s="677">
        <v>0</v>
      </c>
      <c r="AX2273" s="677">
        <v>0</v>
      </c>
      <c r="AY2273" s="677">
        <v>0</v>
      </c>
      <c r="AZ2273" s="677">
        <v>0</v>
      </c>
      <c r="BA2273" s="677">
        <v>0</v>
      </c>
      <c r="BB2273" s="677">
        <v>0</v>
      </c>
      <c r="BC2273" s="677">
        <v>0</v>
      </c>
      <c r="BD2273" s="677">
        <v>0</v>
      </c>
      <c r="BE2273" s="678">
        <v>0</v>
      </c>
      <c r="BF2273" s="417"/>
      <c r="BG2273" s="408"/>
      <c r="BH2273" s="408"/>
      <c r="BI2273" s="408"/>
      <c r="BJ2273" s="408"/>
      <c r="BK2273" s="408"/>
    </row>
    <row r="2274" spans="1:63" s="390" customFormat="1" ht="12.75">
      <c r="A2274" s="411"/>
      <c r="B2274" s="360" t="s">
        <v>364</v>
      </c>
      <c r="C2274" s="676">
        <v>0</v>
      </c>
      <c r="D2274" s="677">
        <v>0</v>
      </c>
      <c r="E2274" s="677">
        <v>0</v>
      </c>
      <c r="F2274" s="677">
        <v>0</v>
      </c>
      <c r="G2274" s="677">
        <v>0</v>
      </c>
      <c r="H2274" s="677">
        <v>0</v>
      </c>
      <c r="I2274" s="677">
        <v>0</v>
      </c>
      <c r="J2274" s="677">
        <v>0</v>
      </c>
      <c r="K2274" s="677">
        <v>0</v>
      </c>
      <c r="L2274" s="677">
        <v>0</v>
      </c>
      <c r="M2274" s="677">
        <v>0</v>
      </c>
      <c r="N2274" s="678">
        <v>0</v>
      </c>
      <c r="O2274" s="657"/>
      <c r="P2274" s="658"/>
      <c r="Q2274" s="658"/>
      <c r="R2274" s="658"/>
      <c r="S2274" s="658"/>
      <c r="T2274" s="658"/>
      <c r="U2274" s="658"/>
      <c r="V2274" s="658"/>
      <c r="W2274" s="658"/>
      <c r="X2274" s="658"/>
      <c r="Y2274" s="658"/>
      <c r="Z2274" s="659"/>
      <c r="AA2274" s="679">
        <v>0</v>
      </c>
      <c r="AB2274" s="677">
        <v>0</v>
      </c>
      <c r="AC2274" s="677">
        <v>0</v>
      </c>
      <c r="AD2274" s="658">
        <v>0</v>
      </c>
      <c r="AE2274" s="658">
        <v>0</v>
      </c>
      <c r="AF2274" s="658"/>
      <c r="AG2274" s="658"/>
      <c r="AH2274" s="658"/>
      <c r="AI2274" s="658"/>
      <c r="AJ2274" s="658"/>
      <c r="AK2274" s="658"/>
      <c r="AL2274" s="658"/>
      <c r="AM2274" s="658"/>
      <c r="AN2274" s="658">
        <v>0</v>
      </c>
      <c r="AO2274" s="658">
        <v>0</v>
      </c>
      <c r="AP2274" s="658">
        <v>0</v>
      </c>
      <c r="AQ2274" s="658">
        <v>0</v>
      </c>
      <c r="AR2274" s="658">
        <v>0</v>
      </c>
      <c r="AS2274" s="658">
        <v>0</v>
      </c>
      <c r="AT2274" s="658">
        <v>0</v>
      </c>
      <c r="AU2274" s="658">
        <v>0</v>
      </c>
      <c r="AV2274" s="676"/>
      <c r="AW2274" s="677"/>
      <c r="AX2274" s="677"/>
      <c r="AY2274" s="677"/>
      <c r="AZ2274" s="677"/>
      <c r="BA2274" s="677"/>
      <c r="BB2274" s="677"/>
      <c r="BC2274" s="677"/>
      <c r="BD2274" s="677"/>
      <c r="BE2274" s="678">
        <v>0</v>
      </c>
      <c r="BF2274" s="417"/>
      <c r="BG2274" s="408"/>
      <c r="BH2274" s="408"/>
      <c r="BI2274" s="408"/>
      <c r="BJ2274" s="408"/>
      <c r="BK2274" s="408"/>
    </row>
    <row r="2275" spans="1:63" s="390" customFormat="1" ht="12.75">
      <c r="A2275" s="411"/>
      <c r="B2275" s="360" t="s">
        <v>365</v>
      </c>
      <c r="C2275" s="676">
        <v>0</v>
      </c>
      <c r="D2275" s="677">
        <v>0</v>
      </c>
      <c r="E2275" s="677">
        <v>0</v>
      </c>
      <c r="F2275" s="677">
        <v>0</v>
      </c>
      <c r="G2275" s="677">
        <v>0</v>
      </c>
      <c r="H2275" s="677">
        <v>0</v>
      </c>
      <c r="I2275" s="677">
        <v>0</v>
      </c>
      <c r="J2275" s="677">
        <v>0</v>
      </c>
      <c r="K2275" s="677">
        <v>0</v>
      </c>
      <c r="L2275" s="677">
        <v>0</v>
      </c>
      <c r="M2275" s="677">
        <v>0</v>
      </c>
      <c r="N2275" s="678">
        <v>0</v>
      </c>
      <c r="O2275" s="657"/>
      <c r="P2275" s="658"/>
      <c r="Q2275" s="658"/>
      <c r="R2275" s="658"/>
      <c r="S2275" s="658"/>
      <c r="T2275" s="658"/>
      <c r="U2275" s="658"/>
      <c r="V2275" s="658"/>
      <c r="W2275" s="658"/>
      <c r="X2275" s="658"/>
      <c r="Y2275" s="658"/>
      <c r="Z2275" s="659"/>
      <c r="AA2275" s="679">
        <v>0</v>
      </c>
      <c r="AB2275" s="677">
        <v>0</v>
      </c>
      <c r="AC2275" s="677">
        <v>0</v>
      </c>
      <c r="AD2275" s="658">
        <v>0</v>
      </c>
      <c r="AE2275" s="658">
        <v>0</v>
      </c>
      <c r="AF2275" s="658"/>
      <c r="AG2275" s="658"/>
      <c r="AH2275" s="658"/>
      <c r="AI2275" s="658"/>
      <c r="AJ2275" s="658"/>
      <c r="AK2275" s="658"/>
      <c r="AL2275" s="658"/>
      <c r="AM2275" s="658"/>
      <c r="AN2275" s="658">
        <v>0</v>
      </c>
      <c r="AO2275" s="658">
        <v>0</v>
      </c>
      <c r="AP2275" s="658">
        <v>0</v>
      </c>
      <c r="AQ2275" s="658">
        <v>0</v>
      </c>
      <c r="AR2275" s="658">
        <v>0</v>
      </c>
      <c r="AS2275" s="658">
        <v>0</v>
      </c>
      <c r="AT2275" s="658">
        <v>0</v>
      </c>
      <c r="AU2275" s="658">
        <v>0</v>
      </c>
      <c r="AV2275" s="676"/>
      <c r="AW2275" s="677"/>
      <c r="AX2275" s="677"/>
      <c r="AY2275" s="677"/>
      <c r="AZ2275" s="677"/>
      <c r="BA2275" s="677"/>
      <c r="BB2275" s="677"/>
      <c r="BC2275" s="677"/>
      <c r="BD2275" s="677"/>
      <c r="BE2275" s="678">
        <v>0</v>
      </c>
      <c r="BF2275" s="417"/>
      <c r="BG2275" s="408"/>
      <c r="BH2275" s="408"/>
      <c r="BI2275" s="408"/>
      <c r="BJ2275" s="408"/>
      <c r="BK2275" s="408"/>
    </row>
    <row r="2276" spans="1:63" s="390" customFormat="1" ht="12.75">
      <c r="A2276" s="411"/>
      <c r="B2276" s="360" t="s">
        <v>366</v>
      </c>
      <c r="C2276" s="676">
        <v>0</v>
      </c>
      <c r="D2276" s="677">
        <v>0</v>
      </c>
      <c r="E2276" s="677">
        <v>0</v>
      </c>
      <c r="F2276" s="677">
        <v>0</v>
      </c>
      <c r="G2276" s="677">
        <v>0</v>
      </c>
      <c r="H2276" s="677">
        <v>0</v>
      </c>
      <c r="I2276" s="677">
        <v>0</v>
      </c>
      <c r="J2276" s="677">
        <v>0</v>
      </c>
      <c r="K2276" s="677">
        <v>0</v>
      </c>
      <c r="L2276" s="677">
        <v>0</v>
      </c>
      <c r="M2276" s="677">
        <v>0</v>
      </c>
      <c r="N2276" s="678">
        <v>0</v>
      </c>
      <c r="O2276" s="657"/>
      <c r="P2276" s="658"/>
      <c r="Q2276" s="658"/>
      <c r="R2276" s="658"/>
      <c r="S2276" s="658"/>
      <c r="T2276" s="658"/>
      <c r="U2276" s="658"/>
      <c r="V2276" s="658"/>
      <c r="W2276" s="658"/>
      <c r="X2276" s="658"/>
      <c r="Y2276" s="658"/>
      <c r="Z2276" s="659"/>
      <c r="AA2276" s="679">
        <v>0</v>
      </c>
      <c r="AB2276" s="677">
        <v>0</v>
      </c>
      <c r="AC2276" s="677">
        <v>0</v>
      </c>
      <c r="AD2276" s="658">
        <v>0</v>
      </c>
      <c r="AE2276" s="658">
        <v>0</v>
      </c>
      <c r="AF2276" s="658"/>
      <c r="AG2276" s="658"/>
      <c r="AH2276" s="658"/>
      <c r="AI2276" s="658"/>
      <c r="AJ2276" s="658"/>
      <c r="AK2276" s="658"/>
      <c r="AL2276" s="658"/>
      <c r="AM2276" s="658"/>
      <c r="AN2276" s="658">
        <v>0</v>
      </c>
      <c r="AO2276" s="658">
        <v>0</v>
      </c>
      <c r="AP2276" s="658">
        <v>0</v>
      </c>
      <c r="AQ2276" s="658">
        <v>0</v>
      </c>
      <c r="AR2276" s="658">
        <v>0</v>
      </c>
      <c r="AS2276" s="658">
        <v>0</v>
      </c>
      <c r="AT2276" s="658">
        <v>0</v>
      </c>
      <c r="AU2276" s="658">
        <v>0</v>
      </c>
      <c r="AV2276" s="676"/>
      <c r="AW2276" s="677"/>
      <c r="AX2276" s="677"/>
      <c r="AY2276" s="677"/>
      <c r="AZ2276" s="677"/>
      <c r="BA2276" s="677"/>
      <c r="BB2276" s="677"/>
      <c r="BC2276" s="677"/>
      <c r="BD2276" s="677"/>
      <c r="BE2276" s="678">
        <v>0</v>
      </c>
      <c r="BF2276" s="417"/>
      <c r="BG2276" s="408"/>
      <c r="BH2276" s="408"/>
      <c r="BI2276" s="408"/>
      <c r="BJ2276" s="408"/>
      <c r="BK2276" s="408"/>
    </row>
    <row r="2277" spans="1:63" s="390" customFormat="1" ht="12.75">
      <c r="A2277" s="411"/>
      <c r="B2277" s="360" t="s">
        <v>367</v>
      </c>
      <c r="C2277" s="676">
        <v>0</v>
      </c>
      <c r="D2277" s="677">
        <v>0</v>
      </c>
      <c r="E2277" s="677">
        <v>0</v>
      </c>
      <c r="F2277" s="677">
        <v>0</v>
      </c>
      <c r="G2277" s="677">
        <v>0</v>
      </c>
      <c r="H2277" s="677">
        <v>0</v>
      </c>
      <c r="I2277" s="677">
        <v>0</v>
      </c>
      <c r="J2277" s="677">
        <v>0</v>
      </c>
      <c r="K2277" s="677">
        <v>0</v>
      </c>
      <c r="L2277" s="677">
        <v>0</v>
      </c>
      <c r="M2277" s="677">
        <v>0</v>
      </c>
      <c r="N2277" s="678">
        <v>0</v>
      </c>
      <c r="O2277" s="657"/>
      <c r="P2277" s="658"/>
      <c r="Q2277" s="658"/>
      <c r="R2277" s="658"/>
      <c r="S2277" s="658"/>
      <c r="T2277" s="658"/>
      <c r="U2277" s="658"/>
      <c r="V2277" s="658"/>
      <c r="W2277" s="658"/>
      <c r="X2277" s="658"/>
      <c r="Y2277" s="658"/>
      <c r="Z2277" s="659"/>
      <c r="AA2277" s="679">
        <v>0</v>
      </c>
      <c r="AB2277" s="677">
        <v>0</v>
      </c>
      <c r="AC2277" s="677">
        <v>0</v>
      </c>
      <c r="AD2277" s="658">
        <v>0</v>
      </c>
      <c r="AE2277" s="658">
        <v>0</v>
      </c>
      <c r="AF2277" s="658"/>
      <c r="AG2277" s="658"/>
      <c r="AH2277" s="658"/>
      <c r="AI2277" s="658"/>
      <c r="AJ2277" s="658"/>
      <c r="AK2277" s="658"/>
      <c r="AL2277" s="658"/>
      <c r="AM2277" s="658"/>
      <c r="AN2277" s="658">
        <v>0</v>
      </c>
      <c r="AO2277" s="658">
        <v>0</v>
      </c>
      <c r="AP2277" s="658">
        <v>0</v>
      </c>
      <c r="AQ2277" s="658">
        <v>0</v>
      </c>
      <c r="AR2277" s="658">
        <v>0</v>
      </c>
      <c r="AS2277" s="658">
        <v>0</v>
      </c>
      <c r="AT2277" s="658">
        <v>0</v>
      </c>
      <c r="AU2277" s="658">
        <v>0</v>
      </c>
      <c r="AV2277" s="676"/>
      <c r="AW2277" s="677"/>
      <c r="AX2277" s="677"/>
      <c r="AY2277" s="677"/>
      <c r="AZ2277" s="677"/>
      <c r="BA2277" s="677"/>
      <c r="BB2277" s="677"/>
      <c r="BC2277" s="677"/>
      <c r="BD2277" s="677"/>
      <c r="BE2277" s="678">
        <v>0</v>
      </c>
      <c r="BF2277" s="417"/>
      <c r="BG2277" s="408"/>
      <c r="BH2277" s="408"/>
      <c r="BI2277" s="408"/>
      <c r="BJ2277" s="408"/>
      <c r="BK2277" s="408"/>
    </row>
    <row r="2278" spans="1:63" s="390" customFormat="1" ht="12.75">
      <c r="A2278" s="411"/>
      <c r="B2278" s="360" t="s">
        <v>368</v>
      </c>
      <c r="C2278" s="676">
        <v>0</v>
      </c>
      <c r="D2278" s="677">
        <v>0</v>
      </c>
      <c r="E2278" s="677">
        <v>0</v>
      </c>
      <c r="F2278" s="677">
        <v>0</v>
      </c>
      <c r="G2278" s="677">
        <v>0</v>
      </c>
      <c r="H2278" s="677">
        <v>0</v>
      </c>
      <c r="I2278" s="677">
        <v>0</v>
      </c>
      <c r="J2278" s="677">
        <v>0</v>
      </c>
      <c r="K2278" s="677">
        <v>0</v>
      </c>
      <c r="L2278" s="677">
        <v>0</v>
      </c>
      <c r="M2278" s="677">
        <v>0</v>
      </c>
      <c r="N2278" s="678">
        <v>0</v>
      </c>
      <c r="O2278" s="657">
        <v>0</v>
      </c>
      <c r="P2278" s="658">
        <v>0</v>
      </c>
      <c r="Q2278" s="658">
        <v>0</v>
      </c>
      <c r="R2278" s="658">
        <v>0</v>
      </c>
      <c r="S2278" s="658">
        <v>0</v>
      </c>
      <c r="T2278" s="658">
        <v>0</v>
      </c>
      <c r="U2278" s="658">
        <v>0</v>
      </c>
      <c r="V2278" s="658">
        <v>0</v>
      </c>
      <c r="W2278" s="658">
        <v>0</v>
      </c>
      <c r="X2278" s="658">
        <v>0</v>
      </c>
      <c r="Y2278" s="658">
        <v>0</v>
      </c>
      <c r="Z2278" s="659">
        <v>0</v>
      </c>
      <c r="AA2278" s="679">
        <v>0</v>
      </c>
      <c r="AB2278" s="677">
        <v>0</v>
      </c>
      <c r="AC2278" s="677">
        <v>0</v>
      </c>
      <c r="AD2278" s="658">
        <v>0</v>
      </c>
      <c r="AE2278" s="658">
        <v>0</v>
      </c>
      <c r="AF2278" s="658"/>
      <c r="AG2278" s="658"/>
      <c r="AH2278" s="658"/>
      <c r="AI2278" s="658"/>
      <c r="AJ2278" s="658"/>
      <c r="AK2278" s="658"/>
      <c r="AL2278" s="658"/>
      <c r="AM2278" s="658"/>
      <c r="AN2278" s="658">
        <v>0</v>
      </c>
      <c r="AO2278" s="658">
        <v>0</v>
      </c>
      <c r="AP2278" s="658">
        <v>0</v>
      </c>
      <c r="AQ2278" s="658">
        <v>0</v>
      </c>
      <c r="AR2278" s="658">
        <v>0</v>
      </c>
      <c r="AS2278" s="658">
        <v>0</v>
      </c>
      <c r="AT2278" s="658">
        <v>0</v>
      </c>
      <c r="AU2278" s="658">
        <v>0</v>
      </c>
      <c r="AV2278" s="676">
        <v>0</v>
      </c>
      <c r="AW2278" s="677">
        <v>0</v>
      </c>
      <c r="AX2278" s="677">
        <v>0</v>
      </c>
      <c r="AY2278" s="677">
        <v>0</v>
      </c>
      <c r="AZ2278" s="677">
        <v>0</v>
      </c>
      <c r="BA2278" s="677">
        <v>0</v>
      </c>
      <c r="BB2278" s="677">
        <v>0</v>
      </c>
      <c r="BC2278" s="677">
        <v>0</v>
      </c>
      <c r="BD2278" s="677">
        <v>0</v>
      </c>
      <c r="BE2278" s="678">
        <v>0</v>
      </c>
      <c r="BF2278" s="417"/>
      <c r="BG2278" s="408"/>
      <c r="BH2278" s="408"/>
      <c r="BI2278" s="408"/>
      <c r="BJ2278" s="408"/>
      <c r="BK2278" s="408"/>
    </row>
    <row r="2279" spans="1:63" s="390" customFormat="1" ht="12.75">
      <c r="A2279" s="411"/>
      <c r="B2279" s="360" t="s">
        <v>369</v>
      </c>
      <c r="C2279" s="676">
        <v>0</v>
      </c>
      <c r="D2279" s="677">
        <v>0</v>
      </c>
      <c r="E2279" s="677">
        <v>0</v>
      </c>
      <c r="F2279" s="677">
        <v>0</v>
      </c>
      <c r="G2279" s="677">
        <v>0</v>
      </c>
      <c r="H2279" s="677">
        <v>0</v>
      </c>
      <c r="I2279" s="677">
        <v>0</v>
      </c>
      <c r="J2279" s="677">
        <v>0</v>
      </c>
      <c r="K2279" s="677">
        <v>0</v>
      </c>
      <c r="L2279" s="677">
        <v>0</v>
      </c>
      <c r="M2279" s="677">
        <v>0</v>
      </c>
      <c r="N2279" s="678">
        <v>0</v>
      </c>
      <c r="O2279" s="657"/>
      <c r="P2279" s="658"/>
      <c r="Q2279" s="658"/>
      <c r="R2279" s="658"/>
      <c r="S2279" s="658"/>
      <c r="T2279" s="658"/>
      <c r="U2279" s="658"/>
      <c r="V2279" s="658"/>
      <c r="W2279" s="658"/>
      <c r="X2279" s="658"/>
      <c r="Y2279" s="658"/>
      <c r="Z2279" s="659"/>
      <c r="AA2279" s="679">
        <v>0</v>
      </c>
      <c r="AB2279" s="677">
        <v>0</v>
      </c>
      <c r="AC2279" s="677">
        <v>0</v>
      </c>
      <c r="AD2279" s="658">
        <v>0</v>
      </c>
      <c r="AE2279" s="658">
        <v>0</v>
      </c>
      <c r="AF2279" s="658"/>
      <c r="AG2279" s="658"/>
      <c r="AH2279" s="658"/>
      <c r="AI2279" s="658"/>
      <c r="AJ2279" s="658"/>
      <c r="AK2279" s="658"/>
      <c r="AL2279" s="658"/>
      <c r="AM2279" s="658"/>
      <c r="AN2279" s="658">
        <v>0</v>
      </c>
      <c r="AO2279" s="658">
        <v>0</v>
      </c>
      <c r="AP2279" s="658">
        <v>0</v>
      </c>
      <c r="AQ2279" s="658">
        <v>0</v>
      </c>
      <c r="AR2279" s="658">
        <v>0</v>
      </c>
      <c r="AS2279" s="658">
        <v>0</v>
      </c>
      <c r="AT2279" s="658">
        <v>0</v>
      </c>
      <c r="AU2279" s="658">
        <v>0</v>
      </c>
      <c r="AV2279" s="676"/>
      <c r="AW2279" s="677"/>
      <c r="AX2279" s="677"/>
      <c r="AY2279" s="677"/>
      <c r="AZ2279" s="677"/>
      <c r="BA2279" s="677"/>
      <c r="BB2279" s="677"/>
      <c r="BC2279" s="677"/>
      <c r="BD2279" s="677"/>
      <c r="BE2279" s="678">
        <v>0</v>
      </c>
      <c r="BF2279" s="417"/>
      <c r="BG2279" s="408"/>
      <c r="BH2279" s="408"/>
      <c r="BI2279" s="408"/>
      <c r="BJ2279" s="408"/>
      <c r="BK2279" s="408"/>
    </row>
    <row r="2280" spans="1:63" s="390" customFormat="1" ht="12.75">
      <c r="A2280" s="411"/>
      <c r="B2280" s="360" t="s">
        <v>370</v>
      </c>
      <c r="C2280" s="676">
        <v>0</v>
      </c>
      <c r="D2280" s="677">
        <v>0</v>
      </c>
      <c r="E2280" s="677">
        <v>0</v>
      </c>
      <c r="F2280" s="677">
        <v>0</v>
      </c>
      <c r="G2280" s="677">
        <v>0</v>
      </c>
      <c r="H2280" s="677">
        <v>0</v>
      </c>
      <c r="I2280" s="677">
        <v>0</v>
      </c>
      <c r="J2280" s="677">
        <v>0</v>
      </c>
      <c r="K2280" s="677">
        <v>0</v>
      </c>
      <c r="L2280" s="677">
        <v>0</v>
      </c>
      <c r="M2280" s="677">
        <v>0</v>
      </c>
      <c r="N2280" s="678">
        <v>0</v>
      </c>
      <c r="O2280" s="657"/>
      <c r="P2280" s="658"/>
      <c r="Q2280" s="658"/>
      <c r="R2280" s="658"/>
      <c r="S2280" s="658"/>
      <c r="T2280" s="658"/>
      <c r="U2280" s="658"/>
      <c r="V2280" s="658"/>
      <c r="W2280" s="658"/>
      <c r="X2280" s="658"/>
      <c r="Y2280" s="658"/>
      <c r="Z2280" s="659"/>
      <c r="AA2280" s="679">
        <v>0</v>
      </c>
      <c r="AB2280" s="677">
        <v>0</v>
      </c>
      <c r="AC2280" s="677">
        <v>0</v>
      </c>
      <c r="AD2280" s="658">
        <v>0</v>
      </c>
      <c r="AE2280" s="658">
        <v>0</v>
      </c>
      <c r="AF2280" s="658"/>
      <c r="AG2280" s="658"/>
      <c r="AH2280" s="658"/>
      <c r="AI2280" s="658"/>
      <c r="AJ2280" s="658"/>
      <c r="AK2280" s="658"/>
      <c r="AL2280" s="658"/>
      <c r="AM2280" s="658"/>
      <c r="AN2280" s="658">
        <v>0</v>
      </c>
      <c r="AO2280" s="658">
        <v>0</v>
      </c>
      <c r="AP2280" s="658">
        <v>0</v>
      </c>
      <c r="AQ2280" s="658">
        <v>0</v>
      </c>
      <c r="AR2280" s="658">
        <v>0</v>
      </c>
      <c r="AS2280" s="658">
        <v>0</v>
      </c>
      <c r="AT2280" s="658">
        <v>0</v>
      </c>
      <c r="AU2280" s="658">
        <v>0</v>
      </c>
      <c r="AV2280" s="676"/>
      <c r="AW2280" s="677"/>
      <c r="AX2280" s="677"/>
      <c r="AY2280" s="677"/>
      <c r="AZ2280" s="677"/>
      <c r="BA2280" s="677"/>
      <c r="BB2280" s="677"/>
      <c r="BC2280" s="677"/>
      <c r="BD2280" s="677"/>
      <c r="BE2280" s="678">
        <v>0</v>
      </c>
      <c r="BF2280" s="417"/>
      <c r="BG2280" s="408"/>
      <c r="BH2280" s="408"/>
      <c r="BI2280" s="408"/>
      <c r="BJ2280" s="408"/>
      <c r="BK2280" s="408"/>
    </row>
    <row r="2281" spans="1:63" s="390" customFormat="1" ht="12.75">
      <c r="A2281" s="411"/>
      <c r="B2281" s="360" t="s">
        <v>371</v>
      </c>
      <c r="C2281" s="676">
        <v>0</v>
      </c>
      <c r="D2281" s="677">
        <v>0</v>
      </c>
      <c r="E2281" s="677">
        <v>0</v>
      </c>
      <c r="F2281" s="677">
        <v>0</v>
      </c>
      <c r="G2281" s="677">
        <v>0</v>
      </c>
      <c r="H2281" s="677">
        <v>0</v>
      </c>
      <c r="I2281" s="677">
        <v>0</v>
      </c>
      <c r="J2281" s="677">
        <v>0</v>
      </c>
      <c r="K2281" s="677">
        <v>0</v>
      </c>
      <c r="L2281" s="677">
        <v>0</v>
      </c>
      <c r="M2281" s="677">
        <v>0</v>
      </c>
      <c r="N2281" s="678">
        <v>0</v>
      </c>
      <c r="O2281" s="657"/>
      <c r="P2281" s="658"/>
      <c r="Q2281" s="658"/>
      <c r="R2281" s="658"/>
      <c r="S2281" s="658"/>
      <c r="T2281" s="658"/>
      <c r="U2281" s="658"/>
      <c r="V2281" s="658"/>
      <c r="W2281" s="658"/>
      <c r="X2281" s="658"/>
      <c r="Y2281" s="658"/>
      <c r="Z2281" s="659"/>
      <c r="AA2281" s="679">
        <v>0</v>
      </c>
      <c r="AB2281" s="677">
        <v>0</v>
      </c>
      <c r="AC2281" s="677">
        <v>0</v>
      </c>
      <c r="AD2281" s="658">
        <v>0</v>
      </c>
      <c r="AE2281" s="658">
        <v>0</v>
      </c>
      <c r="AF2281" s="658"/>
      <c r="AG2281" s="658"/>
      <c r="AH2281" s="658"/>
      <c r="AI2281" s="658"/>
      <c r="AJ2281" s="658"/>
      <c r="AK2281" s="658"/>
      <c r="AL2281" s="658"/>
      <c r="AM2281" s="658"/>
      <c r="AN2281" s="658">
        <v>0</v>
      </c>
      <c r="AO2281" s="658">
        <v>0</v>
      </c>
      <c r="AP2281" s="658">
        <v>0</v>
      </c>
      <c r="AQ2281" s="658">
        <v>0</v>
      </c>
      <c r="AR2281" s="658">
        <v>0</v>
      </c>
      <c r="AS2281" s="658">
        <v>0</v>
      </c>
      <c r="AT2281" s="658">
        <v>0</v>
      </c>
      <c r="AU2281" s="658">
        <v>0</v>
      </c>
      <c r="AV2281" s="676"/>
      <c r="AW2281" s="677"/>
      <c r="AX2281" s="677"/>
      <c r="AY2281" s="677"/>
      <c r="AZ2281" s="677"/>
      <c r="BA2281" s="677"/>
      <c r="BB2281" s="677"/>
      <c r="BC2281" s="677"/>
      <c r="BD2281" s="677"/>
      <c r="BE2281" s="678">
        <v>0</v>
      </c>
      <c r="BF2281" s="417"/>
      <c r="BG2281" s="408"/>
      <c r="BH2281" s="408"/>
      <c r="BI2281" s="408"/>
      <c r="BJ2281" s="408"/>
      <c r="BK2281" s="408"/>
    </row>
    <row r="2282" spans="1:63" s="390" customFormat="1" ht="12.75">
      <c r="A2282" s="411"/>
      <c r="B2282" s="360" t="s">
        <v>372</v>
      </c>
      <c r="C2282" s="676">
        <v>0</v>
      </c>
      <c r="D2282" s="677">
        <v>0</v>
      </c>
      <c r="E2282" s="677">
        <v>0</v>
      </c>
      <c r="F2282" s="677">
        <v>0</v>
      </c>
      <c r="G2282" s="677">
        <v>0</v>
      </c>
      <c r="H2282" s="677">
        <v>0</v>
      </c>
      <c r="I2282" s="677">
        <v>0</v>
      </c>
      <c r="J2282" s="677">
        <v>0</v>
      </c>
      <c r="K2282" s="677">
        <v>0</v>
      </c>
      <c r="L2282" s="677">
        <v>0</v>
      </c>
      <c r="M2282" s="677">
        <v>0</v>
      </c>
      <c r="N2282" s="678">
        <v>0</v>
      </c>
      <c r="O2282" s="657"/>
      <c r="P2282" s="658"/>
      <c r="Q2282" s="658"/>
      <c r="R2282" s="658"/>
      <c r="S2282" s="658"/>
      <c r="T2282" s="658"/>
      <c r="U2282" s="658"/>
      <c r="V2282" s="658"/>
      <c r="W2282" s="658"/>
      <c r="X2282" s="658"/>
      <c r="Y2282" s="658"/>
      <c r="Z2282" s="659"/>
      <c r="AA2282" s="679">
        <v>0</v>
      </c>
      <c r="AB2282" s="677">
        <v>0</v>
      </c>
      <c r="AC2282" s="677">
        <v>0</v>
      </c>
      <c r="AD2282" s="658">
        <v>0</v>
      </c>
      <c r="AE2282" s="658">
        <v>0</v>
      </c>
      <c r="AF2282" s="658"/>
      <c r="AG2282" s="658"/>
      <c r="AH2282" s="658"/>
      <c r="AI2282" s="658"/>
      <c r="AJ2282" s="658"/>
      <c r="AK2282" s="658"/>
      <c r="AL2282" s="658"/>
      <c r="AM2282" s="658"/>
      <c r="AN2282" s="658">
        <v>0</v>
      </c>
      <c r="AO2282" s="658">
        <v>0</v>
      </c>
      <c r="AP2282" s="658">
        <v>0</v>
      </c>
      <c r="AQ2282" s="658">
        <v>0</v>
      </c>
      <c r="AR2282" s="658">
        <v>0</v>
      </c>
      <c r="AS2282" s="658">
        <v>0</v>
      </c>
      <c r="AT2282" s="658">
        <v>0</v>
      </c>
      <c r="AU2282" s="658">
        <v>0</v>
      </c>
      <c r="AV2282" s="676"/>
      <c r="AW2282" s="677"/>
      <c r="AX2282" s="677"/>
      <c r="AY2282" s="677"/>
      <c r="AZ2282" s="677"/>
      <c r="BA2282" s="677"/>
      <c r="BB2282" s="677"/>
      <c r="BC2282" s="677"/>
      <c r="BD2282" s="677"/>
      <c r="BE2282" s="678">
        <v>0</v>
      </c>
      <c r="BF2282" s="417"/>
      <c r="BG2282" s="408"/>
      <c r="BH2282" s="408"/>
      <c r="BI2282" s="408"/>
      <c r="BJ2282" s="408"/>
      <c r="BK2282" s="408"/>
    </row>
    <row r="2283" spans="1:63" s="390" customFormat="1" ht="12.75">
      <c r="A2283" s="411"/>
      <c r="B2283" s="360" t="s">
        <v>373</v>
      </c>
      <c r="C2283" s="676">
        <v>0</v>
      </c>
      <c r="D2283" s="677">
        <v>0</v>
      </c>
      <c r="E2283" s="677">
        <v>0</v>
      </c>
      <c r="F2283" s="677">
        <v>0</v>
      </c>
      <c r="G2283" s="677">
        <v>0</v>
      </c>
      <c r="H2283" s="677">
        <v>0</v>
      </c>
      <c r="I2283" s="677">
        <v>0</v>
      </c>
      <c r="J2283" s="677">
        <v>0</v>
      </c>
      <c r="K2283" s="677">
        <v>0</v>
      </c>
      <c r="L2283" s="677">
        <v>0</v>
      </c>
      <c r="M2283" s="677">
        <v>0</v>
      </c>
      <c r="N2283" s="678">
        <v>0</v>
      </c>
      <c r="O2283" s="657">
        <v>0</v>
      </c>
      <c r="P2283" s="658">
        <v>0</v>
      </c>
      <c r="Q2283" s="658">
        <v>0</v>
      </c>
      <c r="R2283" s="658">
        <v>0</v>
      </c>
      <c r="S2283" s="658">
        <v>0</v>
      </c>
      <c r="T2283" s="658">
        <v>0</v>
      </c>
      <c r="U2283" s="658">
        <v>0</v>
      </c>
      <c r="V2283" s="658">
        <v>0</v>
      </c>
      <c r="W2283" s="658">
        <v>0</v>
      </c>
      <c r="X2283" s="658">
        <v>0</v>
      </c>
      <c r="Y2283" s="658">
        <v>0</v>
      </c>
      <c r="Z2283" s="659">
        <v>0</v>
      </c>
      <c r="AA2283" s="679">
        <v>0</v>
      </c>
      <c r="AB2283" s="677">
        <v>0</v>
      </c>
      <c r="AC2283" s="677">
        <v>0</v>
      </c>
      <c r="AD2283" s="658">
        <v>0</v>
      </c>
      <c r="AE2283" s="658">
        <v>0</v>
      </c>
      <c r="AF2283" s="658"/>
      <c r="AG2283" s="658"/>
      <c r="AH2283" s="658"/>
      <c r="AI2283" s="658"/>
      <c r="AJ2283" s="658"/>
      <c r="AK2283" s="658"/>
      <c r="AL2283" s="658"/>
      <c r="AM2283" s="658"/>
      <c r="AN2283" s="658">
        <v>0</v>
      </c>
      <c r="AO2283" s="658">
        <v>0</v>
      </c>
      <c r="AP2283" s="658">
        <v>0</v>
      </c>
      <c r="AQ2283" s="658">
        <v>0</v>
      </c>
      <c r="AR2283" s="658">
        <v>0</v>
      </c>
      <c r="AS2283" s="658">
        <v>0</v>
      </c>
      <c r="AT2283" s="658">
        <v>0</v>
      </c>
      <c r="AU2283" s="658">
        <v>0</v>
      </c>
      <c r="AV2283" s="676">
        <v>0</v>
      </c>
      <c r="AW2283" s="677">
        <v>0</v>
      </c>
      <c r="AX2283" s="677">
        <v>0</v>
      </c>
      <c r="AY2283" s="677">
        <v>0</v>
      </c>
      <c r="AZ2283" s="677">
        <v>0</v>
      </c>
      <c r="BA2283" s="677">
        <v>0</v>
      </c>
      <c r="BB2283" s="677">
        <v>0</v>
      </c>
      <c r="BC2283" s="677">
        <v>0</v>
      </c>
      <c r="BD2283" s="677">
        <v>0</v>
      </c>
      <c r="BE2283" s="678">
        <v>0</v>
      </c>
      <c r="BF2283" s="417"/>
      <c r="BG2283" s="408"/>
      <c r="BH2283" s="408"/>
      <c r="BI2283" s="408"/>
      <c r="BJ2283" s="408"/>
      <c r="BK2283" s="408"/>
    </row>
    <row r="2284" spans="1:63" s="390" customFormat="1" ht="12.75">
      <c r="A2284" s="411"/>
      <c r="B2284" s="360" t="s">
        <v>374</v>
      </c>
      <c r="C2284" s="676">
        <v>0</v>
      </c>
      <c r="D2284" s="677">
        <v>0</v>
      </c>
      <c r="E2284" s="677">
        <v>0</v>
      </c>
      <c r="F2284" s="677">
        <v>0</v>
      </c>
      <c r="G2284" s="677">
        <v>0</v>
      </c>
      <c r="H2284" s="677">
        <v>0</v>
      </c>
      <c r="I2284" s="677">
        <v>0</v>
      </c>
      <c r="J2284" s="677">
        <v>0</v>
      </c>
      <c r="K2284" s="677">
        <v>0</v>
      </c>
      <c r="L2284" s="677">
        <v>0</v>
      </c>
      <c r="M2284" s="677">
        <v>0</v>
      </c>
      <c r="N2284" s="678">
        <v>0</v>
      </c>
      <c r="O2284" s="657"/>
      <c r="P2284" s="658"/>
      <c r="Q2284" s="658"/>
      <c r="R2284" s="658"/>
      <c r="S2284" s="658"/>
      <c r="T2284" s="658"/>
      <c r="U2284" s="658"/>
      <c r="V2284" s="658"/>
      <c r="W2284" s="658"/>
      <c r="X2284" s="658"/>
      <c r="Y2284" s="658"/>
      <c r="Z2284" s="659"/>
      <c r="AA2284" s="679">
        <v>0</v>
      </c>
      <c r="AB2284" s="677">
        <v>0</v>
      </c>
      <c r="AC2284" s="677">
        <v>0</v>
      </c>
      <c r="AD2284" s="658">
        <v>0</v>
      </c>
      <c r="AE2284" s="658">
        <v>0</v>
      </c>
      <c r="AF2284" s="658"/>
      <c r="AG2284" s="658"/>
      <c r="AH2284" s="658"/>
      <c r="AI2284" s="658"/>
      <c r="AJ2284" s="658"/>
      <c r="AK2284" s="658"/>
      <c r="AL2284" s="658"/>
      <c r="AM2284" s="658"/>
      <c r="AN2284" s="658">
        <v>0</v>
      </c>
      <c r="AO2284" s="658">
        <v>0</v>
      </c>
      <c r="AP2284" s="658">
        <v>0</v>
      </c>
      <c r="AQ2284" s="658">
        <v>0</v>
      </c>
      <c r="AR2284" s="658">
        <v>0</v>
      </c>
      <c r="AS2284" s="658">
        <v>0</v>
      </c>
      <c r="AT2284" s="658">
        <v>0</v>
      </c>
      <c r="AU2284" s="658">
        <v>0</v>
      </c>
      <c r="AV2284" s="676"/>
      <c r="AW2284" s="677"/>
      <c r="AX2284" s="677"/>
      <c r="AY2284" s="677"/>
      <c r="AZ2284" s="677"/>
      <c r="BA2284" s="677"/>
      <c r="BB2284" s="677"/>
      <c r="BC2284" s="677"/>
      <c r="BD2284" s="677"/>
      <c r="BE2284" s="678">
        <v>0</v>
      </c>
      <c r="BF2284" s="417"/>
      <c r="BG2284" s="408"/>
      <c r="BH2284" s="408"/>
      <c r="BI2284" s="408"/>
      <c r="BJ2284" s="408"/>
      <c r="BK2284" s="408"/>
    </row>
    <row r="2285" spans="1:63" s="390" customFormat="1" ht="12.75">
      <c r="A2285" s="411"/>
      <c r="B2285" s="360" t="s">
        <v>375</v>
      </c>
      <c r="C2285" s="676">
        <v>0</v>
      </c>
      <c r="D2285" s="677">
        <v>0</v>
      </c>
      <c r="E2285" s="677">
        <v>0</v>
      </c>
      <c r="F2285" s="677">
        <v>0</v>
      </c>
      <c r="G2285" s="677">
        <v>0</v>
      </c>
      <c r="H2285" s="677">
        <v>0</v>
      </c>
      <c r="I2285" s="677">
        <v>0</v>
      </c>
      <c r="J2285" s="677">
        <v>0</v>
      </c>
      <c r="K2285" s="677">
        <v>0</v>
      </c>
      <c r="L2285" s="677">
        <v>0</v>
      </c>
      <c r="M2285" s="677">
        <v>0</v>
      </c>
      <c r="N2285" s="678">
        <v>0</v>
      </c>
      <c r="O2285" s="657"/>
      <c r="P2285" s="658"/>
      <c r="Q2285" s="658"/>
      <c r="R2285" s="658"/>
      <c r="S2285" s="658"/>
      <c r="T2285" s="658"/>
      <c r="U2285" s="658"/>
      <c r="V2285" s="658"/>
      <c r="W2285" s="658"/>
      <c r="X2285" s="658"/>
      <c r="Y2285" s="658"/>
      <c r="Z2285" s="659"/>
      <c r="AA2285" s="679">
        <v>0</v>
      </c>
      <c r="AB2285" s="677">
        <v>0</v>
      </c>
      <c r="AC2285" s="677">
        <v>0</v>
      </c>
      <c r="AD2285" s="658">
        <v>0</v>
      </c>
      <c r="AE2285" s="658">
        <v>0</v>
      </c>
      <c r="AF2285" s="658"/>
      <c r="AG2285" s="658"/>
      <c r="AH2285" s="658"/>
      <c r="AI2285" s="658"/>
      <c r="AJ2285" s="658"/>
      <c r="AK2285" s="658"/>
      <c r="AL2285" s="658"/>
      <c r="AM2285" s="658"/>
      <c r="AN2285" s="658">
        <v>0</v>
      </c>
      <c r="AO2285" s="658">
        <v>0</v>
      </c>
      <c r="AP2285" s="658">
        <v>0</v>
      </c>
      <c r="AQ2285" s="658">
        <v>0</v>
      </c>
      <c r="AR2285" s="658">
        <v>0</v>
      </c>
      <c r="AS2285" s="658">
        <v>0</v>
      </c>
      <c r="AT2285" s="658">
        <v>0</v>
      </c>
      <c r="AU2285" s="658">
        <v>0</v>
      </c>
      <c r="AV2285" s="676"/>
      <c r="AW2285" s="677"/>
      <c r="AX2285" s="677"/>
      <c r="AY2285" s="677"/>
      <c r="AZ2285" s="677"/>
      <c r="BA2285" s="677"/>
      <c r="BB2285" s="677"/>
      <c r="BC2285" s="677"/>
      <c r="BD2285" s="677"/>
      <c r="BE2285" s="678">
        <v>0</v>
      </c>
      <c r="BF2285" s="417"/>
      <c r="BG2285" s="408"/>
      <c r="BH2285" s="408"/>
      <c r="BI2285" s="408"/>
      <c r="BJ2285" s="408"/>
      <c r="BK2285" s="408"/>
    </row>
    <row r="2286" spans="1:63" s="390" customFormat="1" ht="12.75">
      <c r="A2286" s="411"/>
      <c r="B2286" s="360" t="s">
        <v>376</v>
      </c>
      <c r="C2286" s="676">
        <v>0</v>
      </c>
      <c r="D2286" s="677">
        <v>0</v>
      </c>
      <c r="E2286" s="677">
        <v>0</v>
      </c>
      <c r="F2286" s="677">
        <v>0</v>
      </c>
      <c r="G2286" s="677">
        <v>0</v>
      </c>
      <c r="H2286" s="677">
        <v>0</v>
      </c>
      <c r="I2286" s="677">
        <v>0</v>
      </c>
      <c r="J2286" s="677">
        <v>0</v>
      </c>
      <c r="K2286" s="677">
        <v>0</v>
      </c>
      <c r="L2286" s="677">
        <v>0</v>
      </c>
      <c r="M2286" s="677">
        <v>0</v>
      </c>
      <c r="N2286" s="678">
        <v>0</v>
      </c>
      <c r="O2286" s="657"/>
      <c r="P2286" s="658"/>
      <c r="Q2286" s="658"/>
      <c r="R2286" s="658"/>
      <c r="S2286" s="658"/>
      <c r="T2286" s="658"/>
      <c r="U2286" s="658"/>
      <c r="V2286" s="658"/>
      <c r="W2286" s="658"/>
      <c r="X2286" s="658"/>
      <c r="Y2286" s="658"/>
      <c r="Z2286" s="659"/>
      <c r="AA2286" s="679">
        <v>0</v>
      </c>
      <c r="AB2286" s="677">
        <v>0</v>
      </c>
      <c r="AC2286" s="677">
        <v>0</v>
      </c>
      <c r="AD2286" s="658">
        <v>0</v>
      </c>
      <c r="AE2286" s="658">
        <v>0</v>
      </c>
      <c r="AF2286" s="658"/>
      <c r="AG2286" s="658"/>
      <c r="AH2286" s="658"/>
      <c r="AI2286" s="658"/>
      <c r="AJ2286" s="658"/>
      <c r="AK2286" s="658"/>
      <c r="AL2286" s="658"/>
      <c r="AM2286" s="658"/>
      <c r="AN2286" s="658">
        <v>0</v>
      </c>
      <c r="AO2286" s="658">
        <v>0</v>
      </c>
      <c r="AP2286" s="658">
        <v>0</v>
      </c>
      <c r="AQ2286" s="658">
        <v>0</v>
      </c>
      <c r="AR2286" s="658">
        <v>0</v>
      </c>
      <c r="AS2286" s="658">
        <v>0</v>
      </c>
      <c r="AT2286" s="658">
        <v>0</v>
      </c>
      <c r="AU2286" s="658">
        <v>0</v>
      </c>
      <c r="AV2286" s="676"/>
      <c r="AW2286" s="677"/>
      <c r="AX2286" s="677"/>
      <c r="AY2286" s="677"/>
      <c r="AZ2286" s="677"/>
      <c r="BA2286" s="677"/>
      <c r="BB2286" s="677"/>
      <c r="BC2286" s="677"/>
      <c r="BD2286" s="677"/>
      <c r="BE2286" s="678">
        <v>0</v>
      </c>
      <c r="BF2286" s="417"/>
      <c r="BG2286" s="408"/>
      <c r="BH2286" s="408"/>
      <c r="BI2286" s="408"/>
      <c r="BJ2286" s="408"/>
      <c r="BK2286" s="408"/>
    </row>
    <row r="2287" spans="1:63" s="390" customFormat="1" ht="12.75">
      <c r="A2287" s="411"/>
      <c r="B2287" s="360" t="s">
        <v>377</v>
      </c>
      <c r="C2287" s="676">
        <v>0</v>
      </c>
      <c r="D2287" s="677">
        <v>0</v>
      </c>
      <c r="E2287" s="677">
        <v>0</v>
      </c>
      <c r="F2287" s="677">
        <v>0</v>
      </c>
      <c r="G2287" s="677">
        <v>0</v>
      </c>
      <c r="H2287" s="677">
        <v>0</v>
      </c>
      <c r="I2287" s="677">
        <v>0</v>
      </c>
      <c r="J2287" s="677">
        <v>0</v>
      </c>
      <c r="K2287" s="677">
        <v>0</v>
      </c>
      <c r="L2287" s="677">
        <v>0</v>
      </c>
      <c r="M2287" s="677">
        <v>0</v>
      </c>
      <c r="N2287" s="678">
        <v>0</v>
      </c>
      <c r="O2287" s="657"/>
      <c r="P2287" s="658"/>
      <c r="Q2287" s="658"/>
      <c r="R2287" s="658"/>
      <c r="S2287" s="658"/>
      <c r="T2287" s="658"/>
      <c r="U2287" s="658"/>
      <c r="V2287" s="658"/>
      <c r="W2287" s="658"/>
      <c r="X2287" s="658"/>
      <c r="Y2287" s="658"/>
      <c r="Z2287" s="659"/>
      <c r="AA2287" s="679">
        <v>0</v>
      </c>
      <c r="AB2287" s="677">
        <v>0</v>
      </c>
      <c r="AC2287" s="677">
        <v>0</v>
      </c>
      <c r="AD2287" s="658">
        <v>0</v>
      </c>
      <c r="AE2287" s="658">
        <v>0</v>
      </c>
      <c r="AF2287" s="658"/>
      <c r="AG2287" s="658"/>
      <c r="AH2287" s="658"/>
      <c r="AI2287" s="658"/>
      <c r="AJ2287" s="658"/>
      <c r="AK2287" s="658"/>
      <c r="AL2287" s="658"/>
      <c r="AM2287" s="658"/>
      <c r="AN2287" s="658">
        <v>0</v>
      </c>
      <c r="AO2287" s="658">
        <v>0</v>
      </c>
      <c r="AP2287" s="658">
        <v>0</v>
      </c>
      <c r="AQ2287" s="658">
        <v>0</v>
      </c>
      <c r="AR2287" s="658">
        <v>0</v>
      </c>
      <c r="AS2287" s="658">
        <v>0</v>
      </c>
      <c r="AT2287" s="658">
        <v>0</v>
      </c>
      <c r="AU2287" s="658">
        <v>0</v>
      </c>
      <c r="AV2287" s="676"/>
      <c r="AW2287" s="677"/>
      <c r="AX2287" s="677"/>
      <c r="AY2287" s="677"/>
      <c r="AZ2287" s="677"/>
      <c r="BA2287" s="677"/>
      <c r="BB2287" s="677"/>
      <c r="BC2287" s="677"/>
      <c r="BD2287" s="677"/>
      <c r="BE2287" s="678">
        <v>0</v>
      </c>
      <c r="BF2287" s="417"/>
      <c r="BG2287" s="408"/>
      <c r="BH2287" s="408"/>
      <c r="BI2287" s="408"/>
      <c r="BJ2287" s="408"/>
      <c r="BK2287" s="408"/>
    </row>
    <row r="2288" spans="1:63" s="390" customFormat="1" ht="12.75">
      <c r="A2288" s="411"/>
      <c r="B2288" s="360" t="s">
        <v>67</v>
      </c>
      <c r="C2288" s="676">
        <v>0</v>
      </c>
      <c r="D2288" s="677">
        <v>0</v>
      </c>
      <c r="E2288" s="677">
        <v>0</v>
      </c>
      <c r="F2288" s="677">
        <v>0</v>
      </c>
      <c r="G2288" s="677">
        <v>0</v>
      </c>
      <c r="H2288" s="677">
        <v>0</v>
      </c>
      <c r="I2288" s="677">
        <v>0</v>
      </c>
      <c r="J2288" s="677">
        <v>0</v>
      </c>
      <c r="K2288" s="677">
        <v>0</v>
      </c>
      <c r="L2288" s="677">
        <v>0</v>
      </c>
      <c r="M2288" s="677">
        <v>0</v>
      </c>
      <c r="N2288" s="678">
        <v>0</v>
      </c>
      <c r="O2288" s="657"/>
      <c r="P2288" s="658"/>
      <c r="Q2288" s="658"/>
      <c r="R2288" s="658"/>
      <c r="S2288" s="658"/>
      <c r="T2288" s="658"/>
      <c r="U2288" s="658"/>
      <c r="V2288" s="658"/>
      <c r="W2288" s="658"/>
      <c r="X2288" s="658"/>
      <c r="Y2288" s="658"/>
      <c r="Z2288" s="659"/>
      <c r="AA2288" s="679">
        <v>72.033898309999998</v>
      </c>
      <c r="AB2288" s="677">
        <v>0</v>
      </c>
      <c r="AC2288" s="677">
        <v>0</v>
      </c>
      <c r="AD2288" s="658">
        <v>0</v>
      </c>
      <c r="AE2288" s="658">
        <v>0</v>
      </c>
      <c r="AF2288" s="658"/>
      <c r="AG2288" s="658"/>
      <c r="AH2288" s="658"/>
      <c r="AI2288" s="658"/>
      <c r="AJ2288" s="658"/>
      <c r="AK2288" s="658"/>
      <c r="AL2288" s="658"/>
      <c r="AM2288" s="658"/>
      <c r="AN2288" s="658">
        <v>0</v>
      </c>
      <c r="AO2288" s="658">
        <v>0</v>
      </c>
      <c r="AP2288" s="658">
        <v>0</v>
      </c>
      <c r="AQ2288" s="658">
        <v>0</v>
      </c>
      <c r="AR2288" s="658">
        <v>0</v>
      </c>
      <c r="AS2288" s="658">
        <v>0</v>
      </c>
      <c r="AT2288" s="658">
        <v>0</v>
      </c>
      <c r="AU2288" s="658">
        <v>0</v>
      </c>
      <c r="AV2288" s="676"/>
      <c r="AW2288" s="677"/>
      <c r="AX2288" s="677"/>
      <c r="AY2288" s="677"/>
      <c r="AZ2288" s="677"/>
      <c r="BA2288" s="677"/>
      <c r="BB2288" s="677">
        <v>72.033898309999998</v>
      </c>
      <c r="BC2288" s="677"/>
      <c r="BD2288" s="677"/>
      <c r="BE2288" s="678">
        <v>72.033898309999998</v>
      </c>
      <c r="BF2288" s="417"/>
      <c r="BG2288" s="408"/>
      <c r="BH2288" s="408"/>
      <c r="BI2288" s="408"/>
      <c r="BJ2288" s="408"/>
      <c r="BK2288" s="408"/>
    </row>
    <row r="2289" spans="1:63" s="416" customFormat="1" ht="51">
      <c r="A2289" s="411">
        <v>96</v>
      </c>
      <c r="B2289" s="413" t="s">
        <v>182</v>
      </c>
      <c r="C2289" s="657">
        <v>0</v>
      </c>
      <c r="D2289" s="658">
        <v>0</v>
      </c>
      <c r="E2289" s="658">
        <v>0</v>
      </c>
      <c r="F2289" s="658">
        <v>0</v>
      </c>
      <c r="G2289" s="658">
        <v>0</v>
      </c>
      <c r="H2289" s="658">
        <v>0</v>
      </c>
      <c r="I2289" s="658">
        <v>0</v>
      </c>
      <c r="J2289" s="658">
        <v>0</v>
      </c>
      <c r="K2289" s="658">
        <v>0</v>
      </c>
      <c r="L2289" s="658">
        <v>0</v>
      </c>
      <c r="M2289" s="658">
        <v>0</v>
      </c>
      <c r="N2289" s="659">
        <v>0</v>
      </c>
      <c r="O2289" s="689">
        <v>0</v>
      </c>
      <c r="P2289" s="690">
        <v>0</v>
      </c>
      <c r="Q2289" s="690">
        <v>0</v>
      </c>
      <c r="R2289" s="690">
        <v>0</v>
      </c>
      <c r="S2289" s="690">
        <v>0</v>
      </c>
      <c r="T2289" s="690">
        <v>0</v>
      </c>
      <c r="U2289" s="690">
        <v>0</v>
      </c>
      <c r="V2289" s="690">
        <v>0</v>
      </c>
      <c r="W2289" s="690">
        <v>0</v>
      </c>
      <c r="X2289" s="690">
        <v>0</v>
      </c>
      <c r="Y2289" s="690">
        <v>0</v>
      </c>
      <c r="Z2289" s="691">
        <v>0</v>
      </c>
      <c r="AA2289" s="674">
        <v>67.493428930000007</v>
      </c>
      <c r="AB2289" s="677">
        <v>0</v>
      </c>
      <c r="AC2289" s="677">
        <v>0</v>
      </c>
      <c r="AD2289" s="690">
        <v>0</v>
      </c>
      <c r="AE2289" s="690">
        <v>0</v>
      </c>
      <c r="AF2289" s="690"/>
      <c r="AG2289" s="690"/>
      <c r="AH2289" s="690"/>
      <c r="AI2289" s="690"/>
      <c r="AJ2289" s="690"/>
      <c r="AK2289" s="690"/>
      <c r="AL2289" s="690"/>
      <c r="AM2289" s="690"/>
      <c r="AN2289" s="690">
        <v>0</v>
      </c>
      <c r="AO2289" s="690">
        <v>0</v>
      </c>
      <c r="AP2289" s="690">
        <v>0</v>
      </c>
      <c r="AQ2289" s="690">
        <v>0</v>
      </c>
      <c r="AR2289" s="690">
        <v>0</v>
      </c>
      <c r="AS2289" s="690">
        <v>0</v>
      </c>
      <c r="AT2289" s="690">
        <v>0</v>
      </c>
      <c r="AU2289" s="690">
        <v>0</v>
      </c>
      <c r="AV2289" s="657">
        <v>0</v>
      </c>
      <c r="AW2289" s="658">
        <v>20.129055620000003</v>
      </c>
      <c r="AX2289" s="658">
        <v>0</v>
      </c>
      <c r="AY2289" s="658">
        <v>0</v>
      </c>
      <c r="AZ2289" s="658">
        <v>4.9739599999999999</v>
      </c>
      <c r="BA2289" s="658">
        <v>15.155095620000001</v>
      </c>
      <c r="BB2289" s="658">
        <v>47.364373310000005</v>
      </c>
      <c r="BC2289" s="658">
        <v>0</v>
      </c>
      <c r="BD2289" s="658">
        <v>0</v>
      </c>
      <c r="BE2289" s="673">
        <v>67.493428930000007</v>
      </c>
      <c r="BF2289" s="417"/>
    </row>
    <row r="2290" spans="1:63" s="390" customFormat="1" ht="12.75">
      <c r="A2290" s="411"/>
      <c r="B2290" s="360" t="s">
        <v>361</v>
      </c>
      <c r="C2290" s="676">
        <v>0</v>
      </c>
      <c r="D2290" s="677">
        <v>0</v>
      </c>
      <c r="E2290" s="677">
        <v>0</v>
      </c>
      <c r="F2290" s="677">
        <v>0</v>
      </c>
      <c r="G2290" s="677">
        <v>0</v>
      </c>
      <c r="H2290" s="677">
        <v>0</v>
      </c>
      <c r="I2290" s="677">
        <v>0</v>
      </c>
      <c r="J2290" s="677">
        <v>0</v>
      </c>
      <c r="K2290" s="677">
        <v>0</v>
      </c>
      <c r="L2290" s="677">
        <v>0</v>
      </c>
      <c r="M2290" s="677">
        <v>0</v>
      </c>
      <c r="N2290" s="678">
        <v>0</v>
      </c>
      <c r="O2290" s="657">
        <v>0</v>
      </c>
      <c r="P2290" s="658">
        <v>0</v>
      </c>
      <c r="Q2290" s="658">
        <v>0</v>
      </c>
      <c r="R2290" s="658">
        <v>0</v>
      </c>
      <c r="S2290" s="658">
        <v>0</v>
      </c>
      <c r="T2290" s="658">
        <v>0</v>
      </c>
      <c r="U2290" s="658">
        <v>0</v>
      </c>
      <c r="V2290" s="658">
        <v>0</v>
      </c>
      <c r="W2290" s="658">
        <v>0</v>
      </c>
      <c r="X2290" s="658">
        <v>0</v>
      </c>
      <c r="Y2290" s="658">
        <v>0</v>
      </c>
      <c r="Z2290" s="659">
        <v>0</v>
      </c>
      <c r="AA2290" s="679">
        <v>67.493428930000007</v>
      </c>
      <c r="AB2290" s="677">
        <v>0</v>
      </c>
      <c r="AC2290" s="677">
        <v>0</v>
      </c>
      <c r="AD2290" s="658">
        <v>0</v>
      </c>
      <c r="AE2290" s="658">
        <v>0</v>
      </c>
      <c r="AF2290" s="658"/>
      <c r="AG2290" s="658"/>
      <c r="AH2290" s="658"/>
      <c r="AI2290" s="658"/>
      <c r="AJ2290" s="658"/>
      <c r="AK2290" s="658"/>
      <c r="AL2290" s="658"/>
      <c r="AM2290" s="658"/>
      <c r="AN2290" s="658">
        <v>0</v>
      </c>
      <c r="AO2290" s="658">
        <v>0</v>
      </c>
      <c r="AP2290" s="658">
        <v>0</v>
      </c>
      <c r="AQ2290" s="658">
        <v>0</v>
      </c>
      <c r="AR2290" s="658">
        <v>0</v>
      </c>
      <c r="AS2290" s="658">
        <v>0</v>
      </c>
      <c r="AT2290" s="658">
        <v>0</v>
      </c>
      <c r="AU2290" s="658">
        <v>0</v>
      </c>
      <c r="AV2290" s="676">
        <v>0</v>
      </c>
      <c r="AW2290" s="677">
        <v>20.129055620000003</v>
      </c>
      <c r="AX2290" s="677">
        <v>0</v>
      </c>
      <c r="AY2290" s="677">
        <v>0</v>
      </c>
      <c r="AZ2290" s="677">
        <v>4.9739599999999999</v>
      </c>
      <c r="BA2290" s="677">
        <v>15.155095620000001</v>
      </c>
      <c r="BB2290" s="677">
        <v>47.364373310000005</v>
      </c>
      <c r="BC2290" s="677">
        <v>0</v>
      </c>
      <c r="BD2290" s="677">
        <v>0</v>
      </c>
      <c r="BE2290" s="678">
        <v>67.493428930000007</v>
      </c>
      <c r="BF2290" s="417"/>
      <c r="BG2290" s="408"/>
      <c r="BH2290" s="408"/>
      <c r="BI2290" s="408"/>
      <c r="BJ2290" s="408"/>
      <c r="BK2290" s="408"/>
    </row>
    <row r="2291" spans="1:63" s="390" customFormat="1" ht="12.75">
      <c r="A2291" s="411"/>
      <c r="B2291" s="360" t="s">
        <v>362</v>
      </c>
      <c r="C2291" s="676">
        <v>0</v>
      </c>
      <c r="D2291" s="677">
        <v>0</v>
      </c>
      <c r="E2291" s="677">
        <v>0</v>
      </c>
      <c r="F2291" s="677">
        <v>0</v>
      </c>
      <c r="G2291" s="677">
        <v>0</v>
      </c>
      <c r="H2291" s="677">
        <v>0</v>
      </c>
      <c r="I2291" s="677">
        <v>0</v>
      </c>
      <c r="J2291" s="677">
        <v>0</v>
      </c>
      <c r="K2291" s="677">
        <v>0</v>
      </c>
      <c r="L2291" s="677">
        <v>0</v>
      </c>
      <c r="M2291" s="677">
        <v>0</v>
      </c>
      <c r="N2291" s="678">
        <v>0</v>
      </c>
      <c r="O2291" s="657">
        <v>0</v>
      </c>
      <c r="P2291" s="658">
        <v>0</v>
      </c>
      <c r="Q2291" s="658">
        <v>0</v>
      </c>
      <c r="R2291" s="658">
        <v>0</v>
      </c>
      <c r="S2291" s="658">
        <v>0</v>
      </c>
      <c r="T2291" s="658">
        <v>0</v>
      </c>
      <c r="U2291" s="658">
        <v>0</v>
      </c>
      <c r="V2291" s="658">
        <v>0</v>
      </c>
      <c r="W2291" s="658">
        <v>0</v>
      </c>
      <c r="X2291" s="658">
        <v>0</v>
      </c>
      <c r="Y2291" s="658">
        <v>0</v>
      </c>
      <c r="Z2291" s="659">
        <v>0</v>
      </c>
      <c r="AA2291" s="679">
        <v>0</v>
      </c>
      <c r="AB2291" s="677">
        <v>0</v>
      </c>
      <c r="AC2291" s="677">
        <v>0</v>
      </c>
      <c r="AD2291" s="658">
        <v>0</v>
      </c>
      <c r="AE2291" s="658">
        <v>0</v>
      </c>
      <c r="AF2291" s="658"/>
      <c r="AG2291" s="658"/>
      <c r="AH2291" s="658"/>
      <c r="AI2291" s="658"/>
      <c r="AJ2291" s="658"/>
      <c r="AK2291" s="658"/>
      <c r="AL2291" s="658"/>
      <c r="AM2291" s="658"/>
      <c r="AN2291" s="658">
        <v>0</v>
      </c>
      <c r="AO2291" s="658">
        <v>0</v>
      </c>
      <c r="AP2291" s="658">
        <v>0</v>
      </c>
      <c r="AQ2291" s="658">
        <v>0</v>
      </c>
      <c r="AR2291" s="658">
        <v>0</v>
      </c>
      <c r="AS2291" s="658">
        <v>0</v>
      </c>
      <c r="AT2291" s="658">
        <v>0</v>
      </c>
      <c r="AU2291" s="658">
        <v>0</v>
      </c>
      <c r="AV2291" s="676">
        <v>0</v>
      </c>
      <c r="AW2291" s="677">
        <v>0</v>
      </c>
      <c r="AX2291" s="677">
        <v>0</v>
      </c>
      <c r="AY2291" s="677">
        <v>0</v>
      </c>
      <c r="AZ2291" s="677">
        <v>0</v>
      </c>
      <c r="BA2291" s="677">
        <v>0</v>
      </c>
      <c r="BB2291" s="677">
        <v>0</v>
      </c>
      <c r="BC2291" s="677">
        <v>0</v>
      </c>
      <c r="BD2291" s="677">
        <v>0</v>
      </c>
      <c r="BE2291" s="678">
        <v>0</v>
      </c>
      <c r="BF2291" s="417"/>
      <c r="BG2291" s="408"/>
      <c r="BH2291" s="408"/>
      <c r="BI2291" s="408"/>
      <c r="BJ2291" s="408"/>
      <c r="BK2291" s="408"/>
    </row>
    <row r="2292" spans="1:63" s="390" customFormat="1" ht="12.75">
      <c r="A2292" s="411"/>
      <c r="B2292" s="360" t="s">
        <v>363</v>
      </c>
      <c r="C2292" s="676">
        <v>0</v>
      </c>
      <c r="D2292" s="677">
        <v>0</v>
      </c>
      <c r="E2292" s="677">
        <v>0</v>
      </c>
      <c r="F2292" s="677">
        <v>0</v>
      </c>
      <c r="G2292" s="677">
        <v>0</v>
      </c>
      <c r="H2292" s="677">
        <v>0</v>
      </c>
      <c r="I2292" s="677">
        <v>0</v>
      </c>
      <c r="J2292" s="677">
        <v>0</v>
      </c>
      <c r="K2292" s="677">
        <v>0</v>
      </c>
      <c r="L2292" s="677">
        <v>0</v>
      </c>
      <c r="M2292" s="677">
        <v>0</v>
      </c>
      <c r="N2292" s="678">
        <v>0</v>
      </c>
      <c r="O2292" s="657">
        <v>0</v>
      </c>
      <c r="P2292" s="658">
        <v>0</v>
      </c>
      <c r="Q2292" s="658">
        <v>0</v>
      </c>
      <c r="R2292" s="658">
        <v>0</v>
      </c>
      <c r="S2292" s="658">
        <v>0</v>
      </c>
      <c r="T2292" s="658">
        <v>0</v>
      </c>
      <c r="U2292" s="658">
        <v>0</v>
      </c>
      <c r="V2292" s="658">
        <v>0</v>
      </c>
      <c r="W2292" s="658">
        <v>0</v>
      </c>
      <c r="X2292" s="658">
        <v>0</v>
      </c>
      <c r="Y2292" s="658">
        <v>0</v>
      </c>
      <c r="Z2292" s="659">
        <v>0</v>
      </c>
      <c r="AA2292" s="679">
        <v>0</v>
      </c>
      <c r="AB2292" s="677">
        <v>0</v>
      </c>
      <c r="AC2292" s="677">
        <v>0</v>
      </c>
      <c r="AD2292" s="658">
        <v>0</v>
      </c>
      <c r="AE2292" s="658">
        <v>0</v>
      </c>
      <c r="AF2292" s="658"/>
      <c r="AG2292" s="658"/>
      <c r="AH2292" s="658"/>
      <c r="AI2292" s="658"/>
      <c r="AJ2292" s="658"/>
      <c r="AK2292" s="658"/>
      <c r="AL2292" s="658"/>
      <c r="AM2292" s="658"/>
      <c r="AN2292" s="658">
        <v>0</v>
      </c>
      <c r="AO2292" s="658">
        <v>0</v>
      </c>
      <c r="AP2292" s="658">
        <v>0</v>
      </c>
      <c r="AQ2292" s="658">
        <v>0</v>
      </c>
      <c r="AR2292" s="658">
        <v>0</v>
      </c>
      <c r="AS2292" s="658">
        <v>0</v>
      </c>
      <c r="AT2292" s="658">
        <v>0</v>
      </c>
      <c r="AU2292" s="658">
        <v>0</v>
      </c>
      <c r="AV2292" s="676">
        <v>0</v>
      </c>
      <c r="AW2292" s="677">
        <v>0</v>
      </c>
      <c r="AX2292" s="677">
        <v>0</v>
      </c>
      <c r="AY2292" s="677">
        <v>0</v>
      </c>
      <c r="AZ2292" s="677">
        <v>0</v>
      </c>
      <c r="BA2292" s="677">
        <v>0</v>
      </c>
      <c r="BB2292" s="677">
        <v>0</v>
      </c>
      <c r="BC2292" s="677">
        <v>0</v>
      </c>
      <c r="BD2292" s="677">
        <v>0</v>
      </c>
      <c r="BE2292" s="678">
        <v>0</v>
      </c>
      <c r="BF2292" s="417"/>
      <c r="BG2292" s="408"/>
      <c r="BH2292" s="408"/>
      <c r="BI2292" s="408"/>
      <c r="BJ2292" s="408"/>
      <c r="BK2292" s="408"/>
    </row>
    <row r="2293" spans="1:63" s="390" customFormat="1" ht="12.75">
      <c r="A2293" s="411"/>
      <c r="B2293" s="360" t="s">
        <v>364</v>
      </c>
      <c r="C2293" s="676">
        <v>0</v>
      </c>
      <c r="D2293" s="677">
        <v>0</v>
      </c>
      <c r="E2293" s="677">
        <v>0</v>
      </c>
      <c r="F2293" s="677">
        <v>0</v>
      </c>
      <c r="G2293" s="677">
        <v>0</v>
      </c>
      <c r="H2293" s="677">
        <v>0</v>
      </c>
      <c r="I2293" s="677">
        <v>0</v>
      </c>
      <c r="J2293" s="677">
        <v>0</v>
      </c>
      <c r="K2293" s="677">
        <v>0</v>
      </c>
      <c r="L2293" s="677">
        <v>0</v>
      </c>
      <c r="M2293" s="677">
        <v>0</v>
      </c>
      <c r="N2293" s="678">
        <v>0</v>
      </c>
      <c r="O2293" s="657"/>
      <c r="P2293" s="658"/>
      <c r="Q2293" s="658"/>
      <c r="R2293" s="658"/>
      <c r="S2293" s="658"/>
      <c r="T2293" s="658"/>
      <c r="U2293" s="658"/>
      <c r="V2293" s="658"/>
      <c r="W2293" s="658"/>
      <c r="X2293" s="658"/>
      <c r="Y2293" s="658"/>
      <c r="Z2293" s="659"/>
      <c r="AA2293" s="679">
        <v>0</v>
      </c>
      <c r="AB2293" s="677">
        <v>0</v>
      </c>
      <c r="AC2293" s="677">
        <v>0</v>
      </c>
      <c r="AD2293" s="658">
        <v>0</v>
      </c>
      <c r="AE2293" s="658">
        <v>0</v>
      </c>
      <c r="AF2293" s="658"/>
      <c r="AG2293" s="658"/>
      <c r="AH2293" s="658"/>
      <c r="AI2293" s="658"/>
      <c r="AJ2293" s="658"/>
      <c r="AK2293" s="658"/>
      <c r="AL2293" s="658"/>
      <c r="AM2293" s="658"/>
      <c r="AN2293" s="658">
        <v>0</v>
      </c>
      <c r="AO2293" s="658">
        <v>0</v>
      </c>
      <c r="AP2293" s="658">
        <v>0</v>
      </c>
      <c r="AQ2293" s="658">
        <v>0</v>
      </c>
      <c r="AR2293" s="658">
        <v>0</v>
      </c>
      <c r="AS2293" s="658">
        <v>0</v>
      </c>
      <c r="AT2293" s="658">
        <v>0</v>
      </c>
      <c r="AU2293" s="658">
        <v>0</v>
      </c>
      <c r="AV2293" s="676"/>
      <c r="AW2293" s="677">
        <v>0</v>
      </c>
      <c r="AX2293" s="677"/>
      <c r="AY2293" s="677"/>
      <c r="AZ2293" s="677"/>
      <c r="BA2293" s="677"/>
      <c r="BB2293" s="677"/>
      <c r="BC2293" s="677"/>
      <c r="BD2293" s="677"/>
      <c r="BE2293" s="678">
        <v>0</v>
      </c>
      <c r="BF2293" s="417"/>
      <c r="BG2293" s="408"/>
      <c r="BH2293" s="408"/>
      <c r="BI2293" s="408"/>
      <c r="BJ2293" s="408"/>
      <c r="BK2293" s="408"/>
    </row>
    <row r="2294" spans="1:63" s="390" customFormat="1" ht="12.75">
      <c r="A2294" s="411"/>
      <c r="B2294" s="360" t="s">
        <v>365</v>
      </c>
      <c r="C2294" s="676">
        <v>0</v>
      </c>
      <c r="D2294" s="677">
        <v>0</v>
      </c>
      <c r="E2294" s="677">
        <v>0</v>
      </c>
      <c r="F2294" s="677">
        <v>0</v>
      </c>
      <c r="G2294" s="677">
        <v>0</v>
      </c>
      <c r="H2294" s="677">
        <v>0</v>
      </c>
      <c r="I2294" s="677">
        <v>0</v>
      </c>
      <c r="J2294" s="677">
        <v>0</v>
      </c>
      <c r="K2294" s="677">
        <v>0</v>
      </c>
      <c r="L2294" s="677">
        <v>0</v>
      </c>
      <c r="M2294" s="677">
        <v>0</v>
      </c>
      <c r="N2294" s="678">
        <v>0</v>
      </c>
      <c r="O2294" s="657"/>
      <c r="P2294" s="658"/>
      <c r="Q2294" s="658"/>
      <c r="R2294" s="658"/>
      <c r="S2294" s="658"/>
      <c r="T2294" s="658"/>
      <c r="U2294" s="658"/>
      <c r="V2294" s="658"/>
      <c r="W2294" s="658"/>
      <c r="X2294" s="658"/>
      <c r="Y2294" s="658"/>
      <c r="Z2294" s="659"/>
      <c r="AA2294" s="679">
        <v>0</v>
      </c>
      <c r="AB2294" s="677">
        <v>0</v>
      </c>
      <c r="AC2294" s="677">
        <v>0</v>
      </c>
      <c r="AD2294" s="658">
        <v>0</v>
      </c>
      <c r="AE2294" s="658">
        <v>0</v>
      </c>
      <c r="AF2294" s="658"/>
      <c r="AG2294" s="658"/>
      <c r="AH2294" s="658"/>
      <c r="AI2294" s="658"/>
      <c r="AJ2294" s="658"/>
      <c r="AK2294" s="658"/>
      <c r="AL2294" s="658"/>
      <c r="AM2294" s="658"/>
      <c r="AN2294" s="658">
        <v>0</v>
      </c>
      <c r="AO2294" s="658">
        <v>0</v>
      </c>
      <c r="AP2294" s="658">
        <v>0</v>
      </c>
      <c r="AQ2294" s="658">
        <v>0</v>
      </c>
      <c r="AR2294" s="658">
        <v>0</v>
      </c>
      <c r="AS2294" s="658">
        <v>0</v>
      </c>
      <c r="AT2294" s="658">
        <v>0</v>
      </c>
      <c r="AU2294" s="658">
        <v>0</v>
      </c>
      <c r="AV2294" s="676"/>
      <c r="AW2294" s="677">
        <v>0</v>
      </c>
      <c r="AX2294" s="677"/>
      <c r="AY2294" s="677"/>
      <c r="AZ2294" s="677"/>
      <c r="BA2294" s="677"/>
      <c r="BB2294" s="677"/>
      <c r="BC2294" s="677"/>
      <c r="BD2294" s="677"/>
      <c r="BE2294" s="678">
        <v>0</v>
      </c>
      <c r="BF2294" s="417"/>
      <c r="BG2294" s="408"/>
      <c r="BH2294" s="408"/>
      <c r="BI2294" s="408"/>
      <c r="BJ2294" s="408"/>
      <c r="BK2294" s="408"/>
    </row>
    <row r="2295" spans="1:63" s="390" customFormat="1" ht="12.75">
      <c r="A2295" s="411"/>
      <c r="B2295" s="360" t="s">
        <v>366</v>
      </c>
      <c r="C2295" s="676">
        <v>0</v>
      </c>
      <c r="D2295" s="677">
        <v>0</v>
      </c>
      <c r="E2295" s="677">
        <v>0</v>
      </c>
      <c r="F2295" s="677">
        <v>0</v>
      </c>
      <c r="G2295" s="677">
        <v>0</v>
      </c>
      <c r="H2295" s="677">
        <v>0</v>
      </c>
      <c r="I2295" s="677">
        <v>0</v>
      </c>
      <c r="J2295" s="677">
        <v>0</v>
      </c>
      <c r="K2295" s="677">
        <v>0</v>
      </c>
      <c r="L2295" s="677">
        <v>0</v>
      </c>
      <c r="M2295" s="677">
        <v>0</v>
      </c>
      <c r="N2295" s="678">
        <v>0</v>
      </c>
      <c r="O2295" s="657"/>
      <c r="P2295" s="658"/>
      <c r="Q2295" s="658"/>
      <c r="R2295" s="658"/>
      <c r="S2295" s="658"/>
      <c r="T2295" s="658"/>
      <c r="U2295" s="658"/>
      <c r="V2295" s="658"/>
      <c r="W2295" s="658"/>
      <c r="X2295" s="658"/>
      <c r="Y2295" s="658"/>
      <c r="Z2295" s="659"/>
      <c r="AA2295" s="679">
        <v>0</v>
      </c>
      <c r="AB2295" s="677">
        <v>0</v>
      </c>
      <c r="AC2295" s="677">
        <v>0</v>
      </c>
      <c r="AD2295" s="658">
        <v>0</v>
      </c>
      <c r="AE2295" s="658">
        <v>0</v>
      </c>
      <c r="AF2295" s="658"/>
      <c r="AG2295" s="658"/>
      <c r="AH2295" s="658"/>
      <c r="AI2295" s="658"/>
      <c r="AJ2295" s="658"/>
      <c r="AK2295" s="658"/>
      <c r="AL2295" s="658"/>
      <c r="AM2295" s="658"/>
      <c r="AN2295" s="658">
        <v>0</v>
      </c>
      <c r="AO2295" s="658">
        <v>0</v>
      </c>
      <c r="AP2295" s="658">
        <v>0</v>
      </c>
      <c r="AQ2295" s="658">
        <v>0</v>
      </c>
      <c r="AR2295" s="658">
        <v>0</v>
      </c>
      <c r="AS2295" s="658">
        <v>0</v>
      </c>
      <c r="AT2295" s="658">
        <v>0</v>
      </c>
      <c r="AU2295" s="658">
        <v>0</v>
      </c>
      <c r="AV2295" s="676"/>
      <c r="AW2295" s="677">
        <v>0</v>
      </c>
      <c r="AX2295" s="677"/>
      <c r="AY2295" s="677"/>
      <c r="AZ2295" s="677"/>
      <c r="BA2295" s="677"/>
      <c r="BB2295" s="677"/>
      <c r="BC2295" s="677"/>
      <c r="BD2295" s="677"/>
      <c r="BE2295" s="678">
        <v>0</v>
      </c>
      <c r="BF2295" s="417"/>
      <c r="BG2295" s="408"/>
      <c r="BH2295" s="408"/>
      <c r="BI2295" s="408"/>
      <c r="BJ2295" s="408"/>
      <c r="BK2295" s="408"/>
    </row>
    <row r="2296" spans="1:63" s="390" customFormat="1" ht="12.75">
      <c r="A2296" s="411"/>
      <c r="B2296" s="360" t="s">
        <v>367</v>
      </c>
      <c r="C2296" s="676">
        <v>0</v>
      </c>
      <c r="D2296" s="677">
        <v>0</v>
      </c>
      <c r="E2296" s="677">
        <v>0</v>
      </c>
      <c r="F2296" s="677">
        <v>0</v>
      </c>
      <c r="G2296" s="677">
        <v>0</v>
      </c>
      <c r="H2296" s="677">
        <v>0</v>
      </c>
      <c r="I2296" s="677">
        <v>0</v>
      </c>
      <c r="J2296" s="677">
        <v>0</v>
      </c>
      <c r="K2296" s="677">
        <v>0</v>
      </c>
      <c r="L2296" s="677">
        <v>0</v>
      </c>
      <c r="M2296" s="677">
        <v>0</v>
      </c>
      <c r="N2296" s="678">
        <v>0</v>
      </c>
      <c r="O2296" s="657"/>
      <c r="P2296" s="658"/>
      <c r="Q2296" s="658"/>
      <c r="R2296" s="658"/>
      <c r="S2296" s="658"/>
      <c r="T2296" s="658"/>
      <c r="U2296" s="658"/>
      <c r="V2296" s="658"/>
      <c r="W2296" s="658"/>
      <c r="X2296" s="658"/>
      <c r="Y2296" s="658"/>
      <c r="Z2296" s="659"/>
      <c r="AA2296" s="679">
        <v>0</v>
      </c>
      <c r="AB2296" s="677">
        <v>0</v>
      </c>
      <c r="AC2296" s="677">
        <v>0</v>
      </c>
      <c r="AD2296" s="658">
        <v>0</v>
      </c>
      <c r="AE2296" s="658">
        <v>0</v>
      </c>
      <c r="AF2296" s="658"/>
      <c r="AG2296" s="658"/>
      <c r="AH2296" s="658"/>
      <c r="AI2296" s="658"/>
      <c r="AJ2296" s="658"/>
      <c r="AK2296" s="658"/>
      <c r="AL2296" s="658"/>
      <c r="AM2296" s="658"/>
      <c r="AN2296" s="658">
        <v>0</v>
      </c>
      <c r="AO2296" s="658">
        <v>0</v>
      </c>
      <c r="AP2296" s="658">
        <v>0</v>
      </c>
      <c r="AQ2296" s="658">
        <v>0</v>
      </c>
      <c r="AR2296" s="658">
        <v>0</v>
      </c>
      <c r="AS2296" s="658">
        <v>0</v>
      </c>
      <c r="AT2296" s="658">
        <v>0</v>
      </c>
      <c r="AU2296" s="658">
        <v>0</v>
      </c>
      <c r="AV2296" s="676"/>
      <c r="AW2296" s="677">
        <v>0</v>
      </c>
      <c r="AX2296" s="677"/>
      <c r="AY2296" s="677"/>
      <c r="AZ2296" s="677"/>
      <c r="BA2296" s="677"/>
      <c r="BB2296" s="677"/>
      <c r="BC2296" s="677"/>
      <c r="BD2296" s="677"/>
      <c r="BE2296" s="678">
        <v>0</v>
      </c>
      <c r="BF2296" s="417"/>
      <c r="BG2296" s="408"/>
      <c r="BH2296" s="408"/>
      <c r="BI2296" s="408"/>
      <c r="BJ2296" s="408"/>
      <c r="BK2296" s="408"/>
    </row>
    <row r="2297" spans="1:63" s="390" customFormat="1" ht="12.75">
      <c r="A2297" s="411"/>
      <c r="B2297" s="360" t="s">
        <v>368</v>
      </c>
      <c r="C2297" s="676">
        <v>0</v>
      </c>
      <c r="D2297" s="677">
        <v>0</v>
      </c>
      <c r="E2297" s="677">
        <v>0</v>
      </c>
      <c r="F2297" s="677">
        <v>0</v>
      </c>
      <c r="G2297" s="677">
        <v>0</v>
      </c>
      <c r="H2297" s="677">
        <v>0</v>
      </c>
      <c r="I2297" s="677">
        <v>0</v>
      </c>
      <c r="J2297" s="677">
        <v>0</v>
      </c>
      <c r="K2297" s="677">
        <v>0</v>
      </c>
      <c r="L2297" s="677">
        <v>0</v>
      </c>
      <c r="M2297" s="677">
        <v>0</v>
      </c>
      <c r="N2297" s="678">
        <v>0</v>
      </c>
      <c r="O2297" s="657">
        <v>0</v>
      </c>
      <c r="P2297" s="658">
        <v>0</v>
      </c>
      <c r="Q2297" s="658">
        <v>0</v>
      </c>
      <c r="R2297" s="658">
        <v>0</v>
      </c>
      <c r="S2297" s="658">
        <v>0</v>
      </c>
      <c r="T2297" s="658">
        <v>0</v>
      </c>
      <c r="U2297" s="658">
        <v>0</v>
      </c>
      <c r="V2297" s="658">
        <v>0</v>
      </c>
      <c r="W2297" s="658">
        <v>0</v>
      </c>
      <c r="X2297" s="658">
        <v>0</v>
      </c>
      <c r="Y2297" s="658">
        <v>0</v>
      </c>
      <c r="Z2297" s="659">
        <v>0</v>
      </c>
      <c r="AA2297" s="679">
        <v>0</v>
      </c>
      <c r="AB2297" s="677">
        <v>0</v>
      </c>
      <c r="AC2297" s="677">
        <v>0</v>
      </c>
      <c r="AD2297" s="658">
        <v>0</v>
      </c>
      <c r="AE2297" s="658">
        <v>0</v>
      </c>
      <c r="AF2297" s="658"/>
      <c r="AG2297" s="658"/>
      <c r="AH2297" s="658"/>
      <c r="AI2297" s="658"/>
      <c r="AJ2297" s="658"/>
      <c r="AK2297" s="658"/>
      <c r="AL2297" s="658"/>
      <c r="AM2297" s="658"/>
      <c r="AN2297" s="658">
        <v>0</v>
      </c>
      <c r="AO2297" s="658">
        <v>0</v>
      </c>
      <c r="AP2297" s="658">
        <v>0</v>
      </c>
      <c r="AQ2297" s="658">
        <v>0</v>
      </c>
      <c r="AR2297" s="658">
        <v>0</v>
      </c>
      <c r="AS2297" s="658">
        <v>0</v>
      </c>
      <c r="AT2297" s="658">
        <v>0</v>
      </c>
      <c r="AU2297" s="658">
        <v>0</v>
      </c>
      <c r="AV2297" s="676">
        <v>0</v>
      </c>
      <c r="AW2297" s="677">
        <v>0</v>
      </c>
      <c r="AX2297" s="677">
        <v>0</v>
      </c>
      <c r="AY2297" s="677">
        <v>0</v>
      </c>
      <c r="AZ2297" s="677">
        <v>0</v>
      </c>
      <c r="BA2297" s="677">
        <v>0</v>
      </c>
      <c r="BB2297" s="677">
        <v>0</v>
      </c>
      <c r="BC2297" s="677">
        <v>0</v>
      </c>
      <c r="BD2297" s="677">
        <v>0</v>
      </c>
      <c r="BE2297" s="678">
        <v>0</v>
      </c>
      <c r="BF2297" s="417"/>
      <c r="BG2297" s="408"/>
      <c r="BH2297" s="408"/>
      <c r="BI2297" s="408"/>
      <c r="BJ2297" s="408"/>
      <c r="BK2297" s="408"/>
    </row>
    <row r="2298" spans="1:63" s="390" customFormat="1" ht="12.75">
      <c r="A2298" s="411"/>
      <c r="B2298" s="360" t="s">
        <v>369</v>
      </c>
      <c r="C2298" s="676">
        <v>0</v>
      </c>
      <c r="D2298" s="677">
        <v>0</v>
      </c>
      <c r="E2298" s="677">
        <v>0</v>
      </c>
      <c r="F2298" s="677">
        <v>0</v>
      </c>
      <c r="G2298" s="677">
        <v>0</v>
      </c>
      <c r="H2298" s="677">
        <v>0</v>
      </c>
      <c r="I2298" s="677">
        <v>0</v>
      </c>
      <c r="J2298" s="677">
        <v>0</v>
      </c>
      <c r="K2298" s="677">
        <v>0</v>
      </c>
      <c r="L2298" s="677">
        <v>0</v>
      </c>
      <c r="M2298" s="677">
        <v>0</v>
      </c>
      <c r="N2298" s="678">
        <v>0</v>
      </c>
      <c r="O2298" s="657"/>
      <c r="P2298" s="658"/>
      <c r="Q2298" s="658"/>
      <c r="R2298" s="658"/>
      <c r="S2298" s="658"/>
      <c r="T2298" s="658"/>
      <c r="U2298" s="658"/>
      <c r="V2298" s="658"/>
      <c r="W2298" s="658"/>
      <c r="X2298" s="658"/>
      <c r="Y2298" s="658"/>
      <c r="Z2298" s="659"/>
      <c r="AA2298" s="679">
        <v>0</v>
      </c>
      <c r="AB2298" s="677">
        <v>0</v>
      </c>
      <c r="AC2298" s="677">
        <v>0</v>
      </c>
      <c r="AD2298" s="658">
        <v>0</v>
      </c>
      <c r="AE2298" s="658">
        <v>0</v>
      </c>
      <c r="AF2298" s="658"/>
      <c r="AG2298" s="658"/>
      <c r="AH2298" s="658"/>
      <c r="AI2298" s="658"/>
      <c r="AJ2298" s="658"/>
      <c r="AK2298" s="658"/>
      <c r="AL2298" s="658"/>
      <c r="AM2298" s="658"/>
      <c r="AN2298" s="658">
        <v>0</v>
      </c>
      <c r="AO2298" s="658">
        <v>0</v>
      </c>
      <c r="AP2298" s="658">
        <v>0</v>
      </c>
      <c r="AQ2298" s="658">
        <v>0</v>
      </c>
      <c r="AR2298" s="658">
        <v>0</v>
      </c>
      <c r="AS2298" s="658">
        <v>0</v>
      </c>
      <c r="AT2298" s="658">
        <v>0</v>
      </c>
      <c r="AU2298" s="658">
        <v>0</v>
      </c>
      <c r="AV2298" s="676"/>
      <c r="AW2298" s="677">
        <v>0</v>
      </c>
      <c r="AX2298" s="677"/>
      <c r="AY2298" s="677"/>
      <c r="AZ2298" s="677"/>
      <c r="BA2298" s="677"/>
      <c r="BB2298" s="677"/>
      <c r="BC2298" s="677"/>
      <c r="BD2298" s="677"/>
      <c r="BE2298" s="678">
        <v>0</v>
      </c>
      <c r="BF2298" s="417"/>
      <c r="BG2298" s="408"/>
      <c r="BH2298" s="408"/>
      <c r="BI2298" s="408"/>
      <c r="BJ2298" s="408"/>
      <c r="BK2298" s="408"/>
    </row>
    <row r="2299" spans="1:63" s="390" customFormat="1" ht="12.75">
      <c r="A2299" s="411"/>
      <c r="B2299" s="360" t="s">
        <v>370</v>
      </c>
      <c r="C2299" s="676">
        <v>0</v>
      </c>
      <c r="D2299" s="677">
        <v>0</v>
      </c>
      <c r="E2299" s="677">
        <v>0</v>
      </c>
      <c r="F2299" s="677">
        <v>0</v>
      </c>
      <c r="G2299" s="677">
        <v>0</v>
      </c>
      <c r="H2299" s="677">
        <v>0</v>
      </c>
      <c r="I2299" s="677">
        <v>0</v>
      </c>
      <c r="J2299" s="677">
        <v>0</v>
      </c>
      <c r="K2299" s="677">
        <v>0</v>
      </c>
      <c r="L2299" s="677">
        <v>0</v>
      </c>
      <c r="M2299" s="677">
        <v>0</v>
      </c>
      <c r="N2299" s="678">
        <v>0</v>
      </c>
      <c r="O2299" s="657"/>
      <c r="P2299" s="658"/>
      <c r="Q2299" s="658"/>
      <c r="R2299" s="658"/>
      <c r="S2299" s="658"/>
      <c r="T2299" s="658"/>
      <c r="U2299" s="658"/>
      <c r="V2299" s="658"/>
      <c r="W2299" s="658"/>
      <c r="X2299" s="658"/>
      <c r="Y2299" s="658"/>
      <c r="Z2299" s="659"/>
      <c r="AA2299" s="679">
        <v>0</v>
      </c>
      <c r="AB2299" s="677">
        <v>0</v>
      </c>
      <c r="AC2299" s="677">
        <v>0</v>
      </c>
      <c r="AD2299" s="658">
        <v>0</v>
      </c>
      <c r="AE2299" s="658">
        <v>0</v>
      </c>
      <c r="AF2299" s="658"/>
      <c r="AG2299" s="658"/>
      <c r="AH2299" s="658"/>
      <c r="AI2299" s="658"/>
      <c r="AJ2299" s="658"/>
      <c r="AK2299" s="658"/>
      <c r="AL2299" s="658"/>
      <c r="AM2299" s="658"/>
      <c r="AN2299" s="658">
        <v>0</v>
      </c>
      <c r="AO2299" s="658">
        <v>0</v>
      </c>
      <c r="AP2299" s="658">
        <v>0</v>
      </c>
      <c r="AQ2299" s="658">
        <v>0</v>
      </c>
      <c r="AR2299" s="658">
        <v>0</v>
      </c>
      <c r="AS2299" s="658">
        <v>0</v>
      </c>
      <c r="AT2299" s="658">
        <v>0</v>
      </c>
      <c r="AU2299" s="658">
        <v>0</v>
      </c>
      <c r="AV2299" s="676"/>
      <c r="AW2299" s="677">
        <v>0</v>
      </c>
      <c r="AX2299" s="677"/>
      <c r="AY2299" s="677"/>
      <c r="AZ2299" s="677"/>
      <c r="BA2299" s="677"/>
      <c r="BB2299" s="677"/>
      <c r="BC2299" s="677"/>
      <c r="BD2299" s="677"/>
      <c r="BE2299" s="678">
        <v>0</v>
      </c>
      <c r="BF2299" s="417"/>
      <c r="BG2299" s="408"/>
      <c r="BH2299" s="408"/>
      <c r="BI2299" s="408"/>
      <c r="BJ2299" s="408"/>
      <c r="BK2299" s="408"/>
    </row>
    <row r="2300" spans="1:63" s="390" customFormat="1" ht="12.75">
      <c r="A2300" s="411"/>
      <c r="B2300" s="360" t="s">
        <v>371</v>
      </c>
      <c r="C2300" s="676">
        <v>0</v>
      </c>
      <c r="D2300" s="677">
        <v>0</v>
      </c>
      <c r="E2300" s="677">
        <v>0</v>
      </c>
      <c r="F2300" s="677">
        <v>0</v>
      </c>
      <c r="G2300" s="677">
        <v>0</v>
      </c>
      <c r="H2300" s="677">
        <v>0</v>
      </c>
      <c r="I2300" s="677">
        <v>0</v>
      </c>
      <c r="J2300" s="677">
        <v>0</v>
      </c>
      <c r="K2300" s="677">
        <v>0</v>
      </c>
      <c r="L2300" s="677">
        <v>0</v>
      </c>
      <c r="M2300" s="677">
        <v>0</v>
      </c>
      <c r="N2300" s="678">
        <v>0</v>
      </c>
      <c r="O2300" s="657"/>
      <c r="P2300" s="658"/>
      <c r="Q2300" s="658"/>
      <c r="R2300" s="658"/>
      <c r="S2300" s="658"/>
      <c r="T2300" s="658"/>
      <c r="U2300" s="658"/>
      <c r="V2300" s="658"/>
      <c r="W2300" s="658"/>
      <c r="X2300" s="658"/>
      <c r="Y2300" s="658"/>
      <c r="Z2300" s="659"/>
      <c r="AA2300" s="679">
        <v>0</v>
      </c>
      <c r="AB2300" s="677">
        <v>0</v>
      </c>
      <c r="AC2300" s="677">
        <v>0</v>
      </c>
      <c r="AD2300" s="658">
        <v>0</v>
      </c>
      <c r="AE2300" s="658">
        <v>0</v>
      </c>
      <c r="AF2300" s="658"/>
      <c r="AG2300" s="658"/>
      <c r="AH2300" s="658"/>
      <c r="AI2300" s="658"/>
      <c r="AJ2300" s="658"/>
      <c r="AK2300" s="658"/>
      <c r="AL2300" s="658"/>
      <c r="AM2300" s="658"/>
      <c r="AN2300" s="658">
        <v>0</v>
      </c>
      <c r="AO2300" s="658">
        <v>0</v>
      </c>
      <c r="AP2300" s="658">
        <v>0</v>
      </c>
      <c r="AQ2300" s="658">
        <v>0</v>
      </c>
      <c r="AR2300" s="658">
        <v>0</v>
      </c>
      <c r="AS2300" s="658">
        <v>0</v>
      </c>
      <c r="AT2300" s="658">
        <v>0</v>
      </c>
      <c r="AU2300" s="658">
        <v>0</v>
      </c>
      <c r="AV2300" s="676"/>
      <c r="AW2300" s="677">
        <v>0</v>
      </c>
      <c r="AX2300" s="677"/>
      <c r="AY2300" s="677"/>
      <c r="AZ2300" s="677"/>
      <c r="BA2300" s="677"/>
      <c r="BB2300" s="677"/>
      <c r="BC2300" s="677"/>
      <c r="BD2300" s="677"/>
      <c r="BE2300" s="678">
        <v>0</v>
      </c>
      <c r="BF2300" s="417"/>
      <c r="BG2300" s="408"/>
      <c r="BH2300" s="408"/>
      <c r="BI2300" s="408"/>
      <c r="BJ2300" s="408"/>
      <c r="BK2300" s="408"/>
    </row>
    <row r="2301" spans="1:63" s="390" customFormat="1" ht="12.75">
      <c r="A2301" s="411"/>
      <c r="B2301" s="360" t="s">
        <v>372</v>
      </c>
      <c r="C2301" s="676">
        <v>0</v>
      </c>
      <c r="D2301" s="677">
        <v>0</v>
      </c>
      <c r="E2301" s="677">
        <v>0</v>
      </c>
      <c r="F2301" s="677">
        <v>0</v>
      </c>
      <c r="G2301" s="677">
        <v>0</v>
      </c>
      <c r="H2301" s="677">
        <v>0</v>
      </c>
      <c r="I2301" s="677">
        <v>0</v>
      </c>
      <c r="J2301" s="677">
        <v>0</v>
      </c>
      <c r="K2301" s="677">
        <v>0</v>
      </c>
      <c r="L2301" s="677">
        <v>0</v>
      </c>
      <c r="M2301" s="677">
        <v>0</v>
      </c>
      <c r="N2301" s="678">
        <v>0</v>
      </c>
      <c r="O2301" s="657"/>
      <c r="P2301" s="658"/>
      <c r="Q2301" s="658"/>
      <c r="R2301" s="658"/>
      <c r="S2301" s="658"/>
      <c r="T2301" s="658"/>
      <c r="U2301" s="658"/>
      <c r="V2301" s="658"/>
      <c r="W2301" s="658"/>
      <c r="X2301" s="658"/>
      <c r="Y2301" s="658"/>
      <c r="Z2301" s="659"/>
      <c r="AA2301" s="679">
        <v>0</v>
      </c>
      <c r="AB2301" s="677">
        <v>0</v>
      </c>
      <c r="AC2301" s="677">
        <v>0</v>
      </c>
      <c r="AD2301" s="658">
        <v>0</v>
      </c>
      <c r="AE2301" s="658">
        <v>0</v>
      </c>
      <c r="AF2301" s="658"/>
      <c r="AG2301" s="658"/>
      <c r="AH2301" s="658"/>
      <c r="AI2301" s="658"/>
      <c r="AJ2301" s="658"/>
      <c r="AK2301" s="658"/>
      <c r="AL2301" s="658"/>
      <c r="AM2301" s="658"/>
      <c r="AN2301" s="658">
        <v>0</v>
      </c>
      <c r="AO2301" s="658">
        <v>0</v>
      </c>
      <c r="AP2301" s="658">
        <v>0</v>
      </c>
      <c r="AQ2301" s="658">
        <v>0</v>
      </c>
      <c r="AR2301" s="658">
        <v>0</v>
      </c>
      <c r="AS2301" s="658">
        <v>0</v>
      </c>
      <c r="AT2301" s="658">
        <v>0</v>
      </c>
      <c r="AU2301" s="658">
        <v>0</v>
      </c>
      <c r="AV2301" s="676"/>
      <c r="AW2301" s="677">
        <v>0</v>
      </c>
      <c r="AX2301" s="677"/>
      <c r="AY2301" s="677"/>
      <c r="AZ2301" s="677"/>
      <c r="BA2301" s="677"/>
      <c r="BB2301" s="677"/>
      <c r="BC2301" s="677"/>
      <c r="BD2301" s="677"/>
      <c r="BE2301" s="678">
        <v>0</v>
      </c>
      <c r="BF2301" s="417"/>
      <c r="BG2301" s="408"/>
      <c r="BH2301" s="408"/>
      <c r="BI2301" s="408"/>
      <c r="BJ2301" s="408"/>
      <c r="BK2301" s="408"/>
    </row>
    <row r="2302" spans="1:63" s="390" customFormat="1" ht="12.75">
      <c r="A2302" s="411"/>
      <c r="B2302" s="360" t="s">
        <v>373</v>
      </c>
      <c r="C2302" s="676">
        <v>0</v>
      </c>
      <c r="D2302" s="677">
        <v>0</v>
      </c>
      <c r="E2302" s="677">
        <v>0</v>
      </c>
      <c r="F2302" s="677">
        <v>0</v>
      </c>
      <c r="G2302" s="677">
        <v>0</v>
      </c>
      <c r="H2302" s="677">
        <v>0</v>
      </c>
      <c r="I2302" s="677">
        <v>0</v>
      </c>
      <c r="J2302" s="677">
        <v>0</v>
      </c>
      <c r="K2302" s="677">
        <v>0</v>
      </c>
      <c r="L2302" s="677">
        <v>0</v>
      </c>
      <c r="M2302" s="677">
        <v>0</v>
      </c>
      <c r="N2302" s="678">
        <v>0</v>
      </c>
      <c r="O2302" s="657">
        <v>0</v>
      </c>
      <c r="P2302" s="658">
        <v>0</v>
      </c>
      <c r="Q2302" s="658">
        <v>0</v>
      </c>
      <c r="R2302" s="658">
        <v>0</v>
      </c>
      <c r="S2302" s="658">
        <v>0</v>
      </c>
      <c r="T2302" s="658">
        <v>0</v>
      </c>
      <c r="U2302" s="658">
        <v>0</v>
      </c>
      <c r="V2302" s="658">
        <v>0</v>
      </c>
      <c r="W2302" s="658">
        <v>0</v>
      </c>
      <c r="X2302" s="658">
        <v>0</v>
      </c>
      <c r="Y2302" s="658">
        <v>0</v>
      </c>
      <c r="Z2302" s="659">
        <v>0</v>
      </c>
      <c r="AA2302" s="679">
        <v>0</v>
      </c>
      <c r="AB2302" s="677">
        <v>0</v>
      </c>
      <c r="AC2302" s="677">
        <v>0</v>
      </c>
      <c r="AD2302" s="658">
        <v>0</v>
      </c>
      <c r="AE2302" s="658">
        <v>0</v>
      </c>
      <c r="AF2302" s="658"/>
      <c r="AG2302" s="658"/>
      <c r="AH2302" s="658"/>
      <c r="AI2302" s="658"/>
      <c r="AJ2302" s="658"/>
      <c r="AK2302" s="658"/>
      <c r="AL2302" s="658"/>
      <c r="AM2302" s="658"/>
      <c r="AN2302" s="658">
        <v>0</v>
      </c>
      <c r="AO2302" s="658">
        <v>0</v>
      </c>
      <c r="AP2302" s="658">
        <v>0</v>
      </c>
      <c r="AQ2302" s="658">
        <v>0</v>
      </c>
      <c r="AR2302" s="658">
        <v>0</v>
      </c>
      <c r="AS2302" s="658">
        <v>0</v>
      </c>
      <c r="AT2302" s="658">
        <v>0</v>
      </c>
      <c r="AU2302" s="658">
        <v>0</v>
      </c>
      <c r="AV2302" s="676">
        <v>0</v>
      </c>
      <c r="AW2302" s="677">
        <v>0</v>
      </c>
      <c r="AX2302" s="677">
        <v>0</v>
      </c>
      <c r="AY2302" s="677">
        <v>0</v>
      </c>
      <c r="AZ2302" s="677">
        <v>0</v>
      </c>
      <c r="BA2302" s="677">
        <v>0</v>
      </c>
      <c r="BB2302" s="677">
        <v>0</v>
      </c>
      <c r="BC2302" s="677">
        <v>0</v>
      </c>
      <c r="BD2302" s="677">
        <v>0</v>
      </c>
      <c r="BE2302" s="678">
        <v>0</v>
      </c>
      <c r="BF2302" s="417"/>
      <c r="BG2302" s="408"/>
      <c r="BH2302" s="408"/>
      <c r="BI2302" s="408"/>
      <c r="BJ2302" s="408"/>
      <c r="BK2302" s="408"/>
    </row>
    <row r="2303" spans="1:63" s="390" customFormat="1" ht="12.75">
      <c r="A2303" s="411"/>
      <c r="B2303" s="360" t="s">
        <v>374</v>
      </c>
      <c r="C2303" s="676">
        <v>0</v>
      </c>
      <c r="D2303" s="677">
        <v>0</v>
      </c>
      <c r="E2303" s="677">
        <v>0</v>
      </c>
      <c r="F2303" s="677">
        <v>0</v>
      </c>
      <c r="G2303" s="677">
        <v>0</v>
      </c>
      <c r="H2303" s="677">
        <v>0</v>
      </c>
      <c r="I2303" s="677">
        <v>0</v>
      </c>
      <c r="J2303" s="677">
        <v>0</v>
      </c>
      <c r="K2303" s="677">
        <v>0</v>
      </c>
      <c r="L2303" s="677">
        <v>0</v>
      </c>
      <c r="M2303" s="677">
        <v>0</v>
      </c>
      <c r="N2303" s="678">
        <v>0</v>
      </c>
      <c r="O2303" s="657"/>
      <c r="P2303" s="658"/>
      <c r="Q2303" s="658"/>
      <c r="R2303" s="658"/>
      <c r="S2303" s="658"/>
      <c r="T2303" s="658"/>
      <c r="U2303" s="658"/>
      <c r="V2303" s="658"/>
      <c r="W2303" s="658"/>
      <c r="X2303" s="658"/>
      <c r="Y2303" s="658"/>
      <c r="Z2303" s="659"/>
      <c r="AA2303" s="679">
        <v>0</v>
      </c>
      <c r="AB2303" s="677">
        <v>0</v>
      </c>
      <c r="AC2303" s="677">
        <v>0</v>
      </c>
      <c r="AD2303" s="658">
        <v>0</v>
      </c>
      <c r="AE2303" s="658">
        <v>0</v>
      </c>
      <c r="AF2303" s="658"/>
      <c r="AG2303" s="658"/>
      <c r="AH2303" s="658"/>
      <c r="AI2303" s="658"/>
      <c r="AJ2303" s="658"/>
      <c r="AK2303" s="658"/>
      <c r="AL2303" s="658"/>
      <c r="AM2303" s="658"/>
      <c r="AN2303" s="658">
        <v>0</v>
      </c>
      <c r="AO2303" s="658">
        <v>0</v>
      </c>
      <c r="AP2303" s="658">
        <v>0</v>
      </c>
      <c r="AQ2303" s="658">
        <v>0</v>
      </c>
      <c r="AR2303" s="658">
        <v>0</v>
      </c>
      <c r="AS2303" s="658">
        <v>0</v>
      </c>
      <c r="AT2303" s="658">
        <v>0</v>
      </c>
      <c r="AU2303" s="658">
        <v>0</v>
      </c>
      <c r="AV2303" s="676"/>
      <c r="AW2303" s="677">
        <v>0</v>
      </c>
      <c r="AX2303" s="677"/>
      <c r="AY2303" s="677"/>
      <c r="AZ2303" s="677"/>
      <c r="BA2303" s="677"/>
      <c r="BB2303" s="677"/>
      <c r="BC2303" s="677"/>
      <c r="BD2303" s="677"/>
      <c r="BE2303" s="678">
        <v>0</v>
      </c>
      <c r="BF2303" s="417"/>
      <c r="BG2303" s="408"/>
      <c r="BH2303" s="408"/>
      <c r="BI2303" s="408"/>
      <c r="BJ2303" s="408"/>
      <c r="BK2303" s="408"/>
    </row>
    <row r="2304" spans="1:63" s="390" customFormat="1" ht="12.75">
      <c r="A2304" s="411"/>
      <c r="B2304" s="360" t="s">
        <v>375</v>
      </c>
      <c r="C2304" s="676">
        <v>0</v>
      </c>
      <c r="D2304" s="677">
        <v>0</v>
      </c>
      <c r="E2304" s="677">
        <v>0</v>
      </c>
      <c r="F2304" s="677">
        <v>0</v>
      </c>
      <c r="G2304" s="677">
        <v>0</v>
      </c>
      <c r="H2304" s="677">
        <v>0</v>
      </c>
      <c r="I2304" s="677">
        <v>0</v>
      </c>
      <c r="J2304" s="677">
        <v>0</v>
      </c>
      <c r="K2304" s="677">
        <v>0</v>
      </c>
      <c r="L2304" s="677">
        <v>0</v>
      </c>
      <c r="M2304" s="677">
        <v>0</v>
      </c>
      <c r="N2304" s="678">
        <v>0</v>
      </c>
      <c r="O2304" s="657"/>
      <c r="P2304" s="658"/>
      <c r="Q2304" s="658"/>
      <c r="R2304" s="658"/>
      <c r="S2304" s="658"/>
      <c r="T2304" s="658"/>
      <c r="U2304" s="658"/>
      <c r="V2304" s="658"/>
      <c r="W2304" s="658"/>
      <c r="X2304" s="658"/>
      <c r="Y2304" s="658"/>
      <c r="Z2304" s="659"/>
      <c r="AA2304" s="679">
        <v>0</v>
      </c>
      <c r="AB2304" s="677">
        <v>0</v>
      </c>
      <c r="AC2304" s="677">
        <v>0</v>
      </c>
      <c r="AD2304" s="658">
        <v>0</v>
      </c>
      <c r="AE2304" s="658">
        <v>0</v>
      </c>
      <c r="AF2304" s="658"/>
      <c r="AG2304" s="658"/>
      <c r="AH2304" s="658"/>
      <c r="AI2304" s="658"/>
      <c r="AJ2304" s="658"/>
      <c r="AK2304" s="658"/>
      <c r="AL2304" s="658"/>
      <c r="AM2304" s="658"/>
      <c r="AN2304" s="658">
        <v>0</v>
      </c>
      <c r="AO2304" s="658">
        <v>0</v>
      </c>
      <c r="AP2304" s="658">
        <v>0</v>
      </c>
      <c r="AQ2304" s="658">
        <v>0</v>
      </c>
      <c r="AR2304" s="658">
        <v>0</v>
      </c>
      <c r="AS2304" s="658">
        <v>0</v>
      </c>
      <c r="AT2304" s="658">
        <v>0</v>
      </c>
      <c r="AU2304" s="658">
        <v>0</v>
      </c>
      <c r="AV2304" s="676"/>
      <c r="AW2304" s="677">
        <v>0</v>
      </c>
      <c r="AX2304" s="677"/>
      <c r="AY2304" s="677"/>
      <c r="AZ2304" s="677"/>
      <c r="BA2304" s="677"/>
      <c r="BB2304" s="677"/>
      <c r="BC2304" s="677"/>
      <c r="BD2304" s="677"/>
      <c r="BE2304" s="678">
        <v>0</v>
      </c>
      <c r="BF2304" s="417"/>
      <c r="BG2304" s="408"/>
      <c r="BH2304" s="408"/>
      <c r="BI2304" s="408"/>
      <c r="BJ2304" s="408"/>
      <c r="BK2304" s="408"/>
    </row>
    <row r="2305" spans="1:63" s="390" customFormat="1" ht="12.75">
      <c r="A2305" s="411"/>
      <c r="B2305" s="360" t="s">
        <v>376</v>
      </c>
      <c r="C2305" s="676">
        <v>0</v>
      </c>
      <c r="D2305" s="677">
        <v>0</v>
      </c>
      <c r="E2305" s="677">
        <v>0</v>
      </c>
      <c r="F2305" s="677">
        <v>0</v>
      </c>
      <c r="G2305" s="677">
        <v>0</v>
      </c>
      <c r="H2305" s="677">
        <v>0</v>
      </c>
      <c r="I2305" s="677">
        <v>0</v>
      </c>
      <c r="J2305" s="677">
        <v>0</v>
      </c>
      <c r="K2305" s="677">
        <v>0</v>
      </c>
      <c r="L2305" s="677">
        <v>0</v>
      </c>
      <c r="M2305" s="677">
        <v>0</v>
      </c>
      <c r="N2305" s="678">
        <v>0</v>
      </c>
      <c r="O2305" s="657"/>
      <c r="P2305" s="658"/>
      <c r="Q2305" s="658"/>
      <c r="R2305" s="658"/>
      <c r="S2305" s="658"/>
      <c r="T2305" s="658"/>
      <c r="U2305" s="658"/>
      <c r="V2305" s="658"/>
      <c r="W2305" s="658"/>
      <c r="X2305" s="658"/>
      <c r="Y2305" s="658"/>
      <c r="Z2305" s="659"/>
      <c r="AA2305" s="679">
        <v>0</v>
      </c>
      <c r="AB2305" s="677">
        <v>0</v>
      </c>
      <c r="AC2305" s="677">
        <v>0</v>
      </c>
      <c r="AD2305" s="658">
        <v>0</v>
      </c>
      <c r="AE2305" s="658">
        <v>0</v>
      </c>
      <c r="AF2305" s="658"/>
      <c r="AG2305" s="658"/>
      <c r="AH2305" s="658"/>
      <c r="AI2305" s="658"/>
      <c r="AJ2305" s="658"/>
      <c r="AK2305" s="658"/>
      <c r="AL2305" s="658"/>
      <c r="AM2305" s="658"/>
      <c r="AN2305" s="658">
        <v>0</v>
      </c>
      <c r="AO2305" s="658">
        <v>0</v>
      </c>
      <c r="AP2305" s="658">
        <v>0</v>
      </c>
      <c r="AQ2305" s="658">
        <v>0</v>
      </c>
      <c r="AR2305" s="658">
        <v>0</v>
      </c>
      <c r="AS2305" s="658">
        <v>0</v>
      </c>
      <c r="AT2305" s="658">
        <v>0</v>
      </c>
      <c r="AU2305" s="658">
        <v>0</v>
      </c>
      <c r="AV2305" s="676"/>
      <c r="AW2305" s="677">
        <v>0</v>
      </c>
      <c r="AX2305" s="677"/>
      <c r="AY2305" s="677"/>
      <c r="AZ2305" s="677"/>
      <c r="BA2305" s="677"/>
      <c r="BB2305" s="677"/>
      <c r="BC2305" s="677"/>
      <c r="BD2305" s="677"/>
      <c r="BE2305" s="678">
        <v>0</v>
      </c>
      <c r="BF2305" s="417"/>
      <c r="BG2305" s="408"/>
      <c r="BH2305" s="408"/>
      <c r="BI2305" s="408"/>
      <c r="BJ2305" s="408"/>
      <c r="BK2305" s="408"/>
    </row>
    <row r="2306" spans="1:63" s="390" customFormat="1" ht="12.75">
      <c r="A2306" s="411"/>
      <c r="B2306" s="360" t="s">
        <v>377</v>
      </c>
      <c r="C2306" s="676">
        <v>0</v>
      </c>
      <c r="D2306" s="677">
        <v>0</v>
      </c>
      <c r="E2306" s="677">
        <v>0</v>
      </c>
      <c r="F2306" s="677">
        <v>0</v>
      </c>
      <c r="G2306" s="677">
        <v>0</v>
      </c>
      <c r="H2306" s="677">
        <v>0</v>
      </c>
      <c r="I2306" s="677">
        <v>0</v>
      </c>
      <c r="J2306" s="677">
        <v>0</v>
      </c>
      <c r="K2306" s="677">
        <v>0</v>
      </c>
      <c r="L2306" s="677">
        <v>0</v>
      </c>
      <c r="M2306" s="677">
        <v>0</v>
      </c>
      <c r="N2306" s="678">
        <v>0</v>
      </c>
      <c r="O2306" s="657"/>
      <c r="P2306" s="658"/>
      <c r="Q2306" s="658"/>
      <c r="R2306" s="658"/>
      <c r="S2306" s="658"/>
      <c r="T2306" s="658"/>
      <c r="U2306" s="658"/>
      <c r="V2306" s="658"/>
      <c r="W2306" s="658"/>
      <c r="X2306" s="658"/>
      <c r="Y2306" s="658"/>
      <c r="Z2306" s="659"/>
      <c r="AA2306" s="679">
        <v>0</v>
      </c>
      <c r="AB2306" s="677">
        <v>0</v>
      </c>
      <c r="AC2306" s="677">
        <v>0</v>
      </c>
      <c r="AD2306" s="658">
        <v>0</v>
      </c>
      <c r="AE2306" s="658">
        <v>0</v>
      </c>
      <c r="AF2306" s="658"/>
      <c r="AG2306" s="658"/>
      <c r="AH2306" s="658"/>
      <c r="AI2306" s="658"/>
      <c r="AJ2306" s="658"/>
      <c r="AK2306" s="658"/>
      <c r="AL2306" s="658"/>
      <c r="AM2306" s="658"/>
      <c r="AN2306" s="658">
        <v>0</v>
      </c>
      <c r="AO2306" s="658">
        <v>0</v>
      </c>
      <c r="AP2306" s="658">
        <v>0</v>
      </c>
      <c r="AQ2306" s="658">
        <v>0</v>
      </c>
      <c r="AR2306" s="658">
        <v>0</v>
      </c>
      <c r="AS2306" s="658">
        <v>0</v>
      </c>
      <c r="AT2306" s="658">
        <v>0</v>
      </c>
      <c r="AU2306" s="658">
        <v>0</v>
      </c>
      <c r="AV2306" s="676"/>
      <c r="AW2306" s="677">
        <v>0</v>
      </c>
      <c r="AX2306" s="677"/>
      <c r="AY2306" s="677"/>
      <c r="AZ2306" s="677"/>
      <c r="BA2306" s="677"/>
      <c r="BB2306" s="677"/>
      <c r="BC2306" s="677"/>
      <c r="BD2306" s="677"/>
      <c r="BE2306" s="678">
        <v>0</v>
      </c>
      <c r="BF2306" s="417"/>
      <c r="BG2306" s="408"/>
      <c r="BH2306" s="408"/>
      <c r="BI2306" s="408"/>
      <c r="BJ2306" s="408"/>
      <c r="BK2306" s="408"/>
    </row>
    <row r="2307" spans="1:63" s="390" customFormat="1" ht="12.75">
      <c r="A2307" s="411"/>
      <c r="B2307" s="360" t="s">
        <v>67</v>
      </c>
      <c r="C2307" s="676">
        <v>0</v>
      </c>
      <c r="D2307" s="677">
        <v>0</v>
      </c>
      <c r="E2307" s="677">
        <v>0</v>
      </c>
      <c r="F2307" s="677">
        <v>0</v>
      </c>
      <c r="G2307" s="677">
        <v>0</v>
      </c>
      <c r="H2307" s="677">
        <v>0</v>
      </c>
      <c r="I2307" s="677">
        <v>0</v>
      </c>
      <c r="J2307" s="677">
        <v>0</v>
      </c>
      <c r="K2307" s="677">
        <v>0</v>
      </c>
      <c r="L2307" s="677">
        <v>0</v>
      </c>
      <c r="M2307" s="677">
        <v>0</v>
      </c>
      <c r="N2307" s="678">
        <v>0</v>
      </c>
      <c r="O2307" s="657"/>
      <c r="P2307" s="658"/>
      <c r="Q2307" s="658"/>
      <c r="R2307" s="658"/>
      <c r="S2307" s="658"/>
      <c r="T2307" s="658"/>
      <c r="U2307" s="658"/>
      <c r="V2307" s="658"/>
      <c r="W2307" s="658"/>
      <c r="X2307" s="658"/>
      <c r="Y2307" s="658"/>
      <c r="Z2307" s="659"/>
      <c r="AA2307" s="679">
        <v>67.493428930000007</v>
      </c>
      <c r="AB2307" s="677">
        <v>0</v>
      </c>
      <c r="AC2307" s="677">
        <v>0</v>
      </c>
      <c r="AD2307" s="658">
        <v>0</v>
      </c>
      <c r="AE2307" s="658">
        <v>0</v>
      </c>
      <c r="AF2307" s="658"/>
      <c r="AG2307" s="658"/>
      <c r="AH2307" s="658"/>
      <c r="AI2307" s="658"/>
      <c r="AJ2307" s="658"/>
      <c r="AK2307" s="658"/>
      <c r="AL2307" s="658"/>
      <c r="AM2307" s="658"/>
      <c r="AN2307" s="658">
        <v>0</v>
      </c>
      <c r="AO2307" s="658">
        <v>0</v>
      </c>
      <c r="AP2307" s="658">
        <v>0</v>
      </c>
      <c r="AQ2307" s="658">
        <v>0</v>
      </c>
      <c r="AR2307" s="658">
        <v>0</v>
      </c>
      <c r="AS2307" s="658">
        <v>0</v>
      </c>
      <c r="AT2307" s="658">
        <v>0</v>
      </c>
      <c r="AU2307" s="658">
        <v>0</v>
      </c>
      <c r="AV2307" s="676"/>
      <c r="AW2307" s="677">
        <v>20.129055620000003</v>
      </c>
      <c r="AX2307" s="677"/>
      <c r="AY2307" s="677"/>
      <c r="AZ2307" s="677">
        <v>4.9739599999999999</v>
      </c>
      <c r="BA2307" s="677">
        <v>15.155095620000001</v>
      </c>
      <c r="BB2307" s="677">
        <v>47.364373310000005</v>
      </c>
      <c r="BC2307" s="677"/>
      <c r="BD2307" s="677"/>
      <c r="BE2307" s="678">
        <v>67.493428930000007</v>
      </c>
      <c r="BF2307" s="417"/>
      <c r="BG2307" s="408"/>
      <c r="BH2307" s="408"/>
      <c r="BI2307" s="408"/>
      <c r="BJ2307" s="408"/>
      <c r="BK2307" s="408"/>
    </row>
    <row r="2308" spans="1:63" s="742" customFormat="1" ht="37.5" customHeight="1">
      <c r="A2308" s="734"/>
      <c r="B2308" s="735" t="s">
        <v>183</v>
      </c>
      <c r="C2308" s="736">
        <v>0</v>
      </c>
      <c r="D2308" s="737">
        <v>0</v>
      </c>
      <c r="E2308" s="737">
        <v>0</v>
      </c>
      <c r="F2308" s="737">
        <v>0</v>
      </c>
      <c r="G2308" s="737">
        <v>0</v>
      </c>
      <c r="H2308" s="737">
        <v>0</v>
      </c>
      <c r="I2308" s="737">
        <v>0</v>
      </c>
      <c r="J2308" s="737">
        <v>0</v>
      </c>
      <c r="K2308" s="737">
        <v>0</v>
      </c>
      <c r="L2308" s="737">
        <v>0</v>
      </c>
      <c r="M2308" s="737">
        <v>0</v>
      </c>
      <c r="N2308" s="738">
        <v>0</v>
      </c>
      <c r="O2308" s="736">
        <v>0</v>
      </c>
      <c r="P2308" s="737">
        <v>0</v>
      </c>
      <c r="Q2308" s="737">
        <v>0</v>
      </c>
      <c r="R2308" s="737">
        <v>0</v>
      </c>
      <c r="S2308" s="737">
        <v>0</v>
      </c>
      <c r="T2308" s="737">
        <v>0</v>
      </c>
      <c r="U2308" s="737">
        <v>0</v>
      </c>
      <c r="V2308" s="737">
        <v>0</v>
      </c>
      <c r="W2308" s="737">
        <v>0</v>
      </c>
      <c r="X2308" s="737">
        <v>0</v>
      </c>
      <c r="Y2308" s="737">
        <v>0</v>
      </c>
      <c r="Z2308" s="738">
        <v>0</v>
      </c>
      <c r="AA2308" s="739">
        <v>1178.50276321</v>
      </c>
      <c r="AB2308" s="740">
        <v>0</v>
      </c>
      <c r="AC2308" s="740">
        <v>0</v>
      </c>
      <c r="AD2308" s="737">
        <v>0</v>
      </c>
      <c r="AE2308" s="737">
        <v>0</v>
      </c>
      <c r="AF2308" s="737"/>
      <c r="AG2308" s="737"/>
      <c r="AH2308" s="737"/>
      <c r="AI2308" s="737"/>
      <c r="AJ2308" s="737"/>
      <c r="AK2308" s="737"/>
      <c r="AL2308" s="737"/>
      <c r="AM2308" s="737"/>
      <c r="AN2308" s="737">
        <v>0</v>
      </c>
      <c r="AO2308" s="737">
        <v>0</v>
      </c>
      <c r="AP2308" s="737">
        <v>0</v>
      </c>
      <c r="AQ2308" s="737">
        <v>0</v>
      </c>
      <c r="AR2308" s="737">
        <v>0</v>
      </c>
      <c r="AS2308" s="737">
        <v>0</v>
      </c>
      <c r="AT2308" s="737">
        <v>0</v>
      </c>
      <c r="AU2308" s="737">
        <v>0</v>
      </c>
      <c r="AV2308" s="736">
        <v>635.1006769400002</v>
      </c>
      <c r="AW2308" s="737">
        <v>269.68381484000003</v>
      </c>
      <c r="AX2308" s="737">
        <v>4.9229847600000003</v>
      </c>
      <c r="AY2308" s="737">
        <v>81.807732069999986</v>
      </c>
      <c r="AZ2308" s="737">
        <v>144.63247896000001</v>
      </c>
      <c r="BA2308" s="737">
        <v>38.320619049999998</v>
      </c>
      <c r="BB2308" s="737">
        <v>0</v>
      </c>
      <c r="BC2308" s="737">
        <v>6.0838531700000003</v>
      </c>
      <c r="BD2308" s="737">
        <v>43.943527590000002</v>
      </c>
      <c r="BE2308" s="738">
        <v>954.81187253999997</v>
      </c>
      <c r="BF2308" s="741"/>
    </row>
    <row r="2309" spans="1:63" s="390" customFormat="1" ht="12.75">
      <c r="A2309" s="411"/>
      <c r="B2309" s="347" t="s">
        <v>361</v>
      </c>
      <c r="C2309" s="657">
        <v>0</v>
      </c>
      <c r="D2309" s="658">
        <v>0</v>
      </c>
      <c r="E2309" s="658">
        <v>0</v>
      </c>
      <c r="F2309" s="658">
        <v>0</v>
      </c>
      <c r="G2309" s="658">
        <v>0</v>
      </c>
      <c r="H2309" s="658">
        <v>0</v>
      </c>
      <c r="I2309" s="658">
        <v>0</v>
      </c>
      <c r="J2309" s="658">
        <v>0</v>
      </c>
      <c r="K2309" s="658">
        <v>0</v>
      </c>
      <c r="L2309" s="658">
        <v>0</v>
      </c>
      <c r="M2309" s="658">
        <v>0</v>
      </c>
      <c r="N2309" s="659">
        <v>0</v>
      </c>
      <c r="O2309" s="657">
        <v>0</v>
      </c>
      <c r="P2309" s="658">
        <v>0</v>
      </c>
      <c r="Q2309" s="658">
        <v>0</v>
      </c>
      <c r="R2309" s="658">
        <v>0</v>
      </c>
      <c r="S2309" s="658">
        <v>0</v>
      </c>
      <c r="T2309" s="658">
        <v>0</v>
      </c>
      <c r="U2309" s="658">
        <v>0</v>
      </c>
      <c r="V2309" s="658">
        <v>0</v>
      </c>
      <c r="W2309" s="658">
        <v>0</v>
      </c>
      <c r="X2309" s="658">
        <v>0</v>
      </c>
      <c r="Y2309" s="658">
        <v>0</v>
      </c>
      <c r="Z2309" s="659">
        <v>0</v>
      </c>
      <c r="AA2309" s="660">
        <v>1178.50276321</v>
      </c>
      <c r="AB2309" s="677">
        <v>0</v>
      </c>
      <c r="AC2309" s="677">
        <v>0</v>
      </c>
      <c r="AD2309" s="658">
        <v>0</v>
      </c>
      <c r="AE2309" s="658">
        <v>0</v>
      </c>
      <c r="AF2309" s="658"/>
      <c r="AG2309" s="658"/>
      <c r="AH2309" s="658"/>
      <c r="AI2309" s="658"/>
      <c r="AJ2309" s="658"/>
      <c r="AK2309" s="658"/>
      <c r="AL2309" s="658"/>
      <c r="AM2309" s="658"/>
      <c r="AN2309" s="658">
        <v>0</v>
      </c>
      <c r="AO2309" s="658">
        <v>0</v>
      </c>
      <c r="AP2309" s="658">
        <v>0</v>
      </c>
      <c r="AQ2309" s="658">
        <v>0</v>
      </c>
      <c r="AR2309" s="658">
        <v>0</v>
      </c>
      <c r="AS2309" s="658">
        <v>0</v>
      </c>
      <c r="AT2309" s="658">
        <v>0</v>
      </c>
      <c r="AU2309" s="658">
        <v>0</v>
      </c>
      <c r="AV2309" s="657">
        <v>635.1006769400002</v>
      </c>
      <c r="AW2309" s="658">
        <v>269.68381484000003</v>
      </c>
      <c r="AX2309" s="658">
        <v>4.9229847600000003</v>
      </c>
      <c r="AY2309" s="658">
        <v>81.807732069999986</v>
      </c>
      <c r="AZ2309" s="658">
        <v>144.63247896000001</v>
      </c>
      <c r="BA2309" s="658">
        <v>38.320619049999998</v>
      </c>
      <c r="BB2309" s="658">
        <v>0</v>
      </c>
      <c r="BC2309" s="658">
        <v>6.0838531700000003</v>
      </c>
      <c r="BD2309" s="658">
        <v>43.943527590000002</v>
      </c>
      <c r="BE2309" s="659">
        <v>954.81187253999997</v>
      </c>
      <c r="BF2309" s="417"/>
      <c r="BG2309" s="408"/>
      <c r="BH2309" s="408"/>
      <c r="BI2309" s="408"/>
      <c r="BJ2309" s="408"/>
      <c r="BK2309" s="408"/>
    </row>
    <row r="2310" spans="1:63" s="390" customFormat="1" ht="12.75">
      <c r="A2310" s="411"/>
      <c r="B2310" s="347" t="s">
        <v>362</v>
      </c>
      <c r="C2310" s="657">
        <v>0</v>
      </c>
      <c r="D2310" s="658">
        <v>0</v>
      </c>
      <c r="E2310" s="658">
        <v>0</v>
      </c>
      <c r="F2310" s="658">
        <v>0</v>
      </c>
      <c r="G2310" s="658">
        <v>0</v>
      </c>
      <c r="H2310" s="658">
        <v>0</v>
      </c>
      <c r="I2310" s="658">
        <v>0</v>
      </c>
      <c r="J2310" s="658">
        <v>0</v>
      </c>
      <c r="K2310" s="658">
        <v>0</v>
      </c>
      <c r="L2310" s="658">
        <v>0</v>
      </c>
      <c r="M2310" s="658">
        <v>0</v>
      </c>
      <c r="N2310" s="659">
        <v>0</v>
      </c>
      <c r="O2310" s="657">
        <v>0</v>
      </c>
      <c r="P2310" s="658">
        <v>0</v>
      </c>
      <c r="Q2310" s="658">
        <v>0</v>
      </c>
      <c r="R2310" s="658">
        <v>0</v>
      </c>
      <c r="S2310" s="658">
        <v>0</v>
      </c>
      <c r="T2310" s="658">
        <v>0</v>
      </c>
      <c r="U2310" s="658">
        <v>0</v>
      </c>
      <c r="V2310" s="658">
        <v>0</v>
      </c>
      <c r="W2310" s="658">
        <v>0</v>
      </c>
      <c r="X2310" s="658">
        <v>0</v>
      </c>
      <c r="Y2310" s="658">
        <v>0</v>
      </c>
      <c r="Z2310" s="659">
        <v>0</v>
      </c>
      <c r="AA2310" s="660">
        <v>371.66869237999998</v>
      </c>
      <c r="AB2310" s="677">
        <v>0</v>
      </c>
      <c r="AC2310" s="677">
        <v>0</v>
      </c>
      <c r="AD2310" s="658">
        <v>0</v>
      </c>
      <c r="AE2310" s="658">
        <v>0</v>
      </c>
      <c r="AF2310" s="658"/>
      <c r="AG2310" s="658"/>
      <c r="AH2310" s="658"/>
      <c r="AI2310" s="658"/>
      <c r="AJ2310" s="658"/>
      <c r="AK2310" s="658"/>
      <c r="AL2310" s="658"/>
      <c r="AM2310" s="658"/>
      <c r="AN2310" s="658">
        <v>0</v>
      </c>
      <c r="AO2310" s="658">
        <v>0</v>
      </c>
      <c r="AP2310" s="658">
        <v>0</v>
      </c>
      <c r="AQ2310" s="658">
        <v>0</v>
      </c>
      <c r="AR2310" s="658">
        <v>0</v>
      </c>
      <c r="AS2310" s="658">
        <v>0</v>
      </c>
      <c r="AT2310" s="658">
        <v>0</v>
      </c>
      <c r="AU2310" s="658">
        <v>0</v>
      </c>
      <c r="AV2310" s="657">
        <v>364.43657538000002</v>
      </c>
      <c r="AW2310" s="658">
        <v>5.8731</v>
      </c>
      <c r="AX2310" s="658">
        <v>0</v>
      </c>
      <c r="AY2310" s="658">
        <v>0</v>
      </c>
      <c r="AZ2310" s="658">
        <v>5.8731</v>
      </c>
      <c r="BA2310" s="658">
        <v>0</v>
      </c>
      <c r="BB2310" s="658">
        <v>0</v>
      </c>
      <c r="BC2310" s="658">
        <v>0</v>
      </c>
      <c r="BD2310" s="658">
        <v>0</v>
      </c>
      <c r="BE2310" s="659">
        <v>370.30967537999999</v>
      </c>
      <c r="BF2310" s="417"/>
      <c r="BG2310" s="408"/>
      <c r="BH2310" s="408"/>
      <c r="BI2310" s="408"/>
      <c r="BJ2310" s="408"/>
      <c r="BK2310" s="408"/>
    </row>
    <row r="2311" spans="1:63" s="390" customFormat="1" ht="12.75">
      <c r="A2311" s="411"/>
      <c r="B2311" s="347" t="s">
        <v>363</v>
      </c>
      <c r="C2311" s="657">
        <v>0</v>
      </c>
      <c r="D2311" s="658">
        <v>0</v>
      </c>
      <c r="E2311" s="658">
        <v>0</v>
      </c>
      <c r="F2311" s="658">
        <v>0</v>
      </c>
      <c r="G2311" s="658">
        <v>0</v>
      </c>
      <c r="H2311" s="658">
        <v>0</v>
      </c>
      <c r="I2311" s="658">
        <v>0</v>
      </c>
      <c r="J2311" s="658">
        <v>0</v>
      </c>
      <c r="K2311" s="658">
        <v>0</v>
      </c>
      <c r="L2311" s="658">
        <v>0</v>
      </c>
      <c r="M2311" s="658">
        <v>0</v>
      </c>
      <c r="N2311" s="659">
        <v>0</v>
      </c>
      <c r="O2311" s="657">
        <v>0</v>
      </c>
      <c r="P2311" s="658">
        <v>0</v>
      </c>
      <c r="Q2311" s="658">
        <v>0</v>
      </c>
      <c r="R2311" s="658">
        <v>0</v>
      </c>
      <c r="S2311" s="658">
        <v>0</v>
      </c>
      <c r="T2311" s="658">
        <v>0</v>
      </c>
      <c r="U2311" s="658">
        <v>0</v>
      </c>
      <c r="V2311" s="658">
        <v>0</v>
      </c>
      <c r="W2311" s="658">
        <v>0</v>
      </c>
      <c r="X2311" s="658">
        <v>0</v>
      </c>
      <c r="Y2311" s="658">
        <v>0</v>
      </c>
      <c r="Z2311" s="659">
        <v>0</v>
      </c>
      <c r="AA2311" s="660">
        <v>165.35994046999997</v>
      </c>
      <c r="AB2311" s="677">
        <v>0</v>
      </c>
      <c r="AC2311" s="677">
        <v>0</v>
      </c>
      <c r="AD2311" s="658">
        <v>0</v>
      </c>
      <c r="AE2311" s="658">
        <v>0</v>
      </c>
      <c r="AF2311" s="658"/>
      <c r="AG2311" s="658"/>
      <c r="AH2311" s="658"/>
      <c r="AI2311" s="658"/>
      <c r="AJ2311" s="658"/>
      <c r="AK2311" s="658"/>
      <c r="AL2311" s="658"/>
      <c r="AM2311" s="658"/>
      <c r="AN2311" s="658">
        <v>0</v>
      </c>
      <c r="AO2311" s="658">
        <v>0</v>
      </c>
      <c r="AP2311" s="658">
        <v>0</v>
      </c>
      <c r="AQ2311" s="658">
        <v>0</v>
      </c>
      <c r="AR2311" s="658">
        <v>0</v>
      </c>
      <c r="AS2311" s="658">
        <v>0</v>
      </c>
      <c r="AT2311" s="658">
        <v>0</v>
      </c>
      <c r="AU2311" s="658">
        <v>0</v>
      </c>
      <c r="AV2311" s="657">
        <v>158.12782346999998</v>
      </c>
      <c r="AW2311" s="658">
        <v>5.8731</v>
      </c>
      <c r="AX2311" s="658">
        <v>0</v>
      </c>
      <c r="AY2311" s="658">
        <v>0</v>
      </c>
      <c r="AZ2311" s="658">
        <v>5.8731</v>
      </c>
      <c r="BA2311" s="658">
        <v>0</v>
      </c>
      <c r="BB2311" s="658">
        <v>0</v>
      </c>
      <c r="BC2311" s="658">
        <v>0</v>
      </c>
      <c r="BD2311" s="658">
        <v>0</v>
      </c>
      <c r="BE2311" s="659">
        <v>164.00092346999998</v>
      </c>
      <c r="BF2311" s="417"/>
      <c r="BG2311" s="408"/>
      <c r="BH2311" s="408"/>
      <c r="BI2311" s="408"/>
      <c r="BJ2311" s="408"/>
      <c r="BK2311" s="408"/>
    </row>
    <row r="2312" spans="1:63" s="390" customFormat="1" ht="12.75">
      <c r="A2312" s="411"/>
      <c r="B2312" s="347" t="s">
        <v>364</v>
      </c>
      <c r="C2312" s="657">
        <v>0</v>
      </c>
      <c r="D2312" s="658">
        <v>0</v>
      </c>
      <c r="E2312" s="658">
        <v>0</v>
      </c>
      <c r="F2312" s="658">
        <v>0</v>
      </c>
      <c r="G2312" s="658">
        <v>0</v>
      </c>
      <c r="H2312" s="658">
        <v>0</v>
      </c>
      <c r="I2312" s="658">
        <v>0</v>
      </c>
      <c r="J2312" s="658">
        <v>0</v>
      </c>
      <c r="K2312" s="658">
        <v>0</v>
      </c>
      <c r="L2312" s="658">
        <v>0</v>
      </c>
      <c r="M2312" s="658">
        <v>0</v>
      </c>
      <c r="N2312" s="659">
        <v>0</v>
      </c>
      <c r="O2312" s="657">
        <v>0</v>
      </c>
      <c r="P2312" s="658">
        <v>0</v>
      </c>
      <c r="Q2312" s="658">
        <v>0</v>
      </c>
      <c r="R2312" s="658">
        <v>0</v>
      </c>
      <c r="S2312" s="658">
        <v>0</v>
      </c>
      <c r="T2312" s="658">
        <v>0</v>
      </c>
      <c r="U2312" s="658">
        <v>0</v>
      </c>
      <c r="V2312" s="658">
        <v>0</v>
      </c>
      <c r="W2312" s="658">
        <v>0</v>
      </c>
      <c r="X2312" s="658">
        <v>0</v>
      </c>
      <c r="Y2312" s="658">
        <v>0</v>
      </c>
      <c r="Z2312" s="659">
        <v>0</v>
      </c>
      <c r="AA2312" s="660">
        <v>0</v>
      </c>
      <c r="AB2312" s="677">
        <v>0</v>
      </c>
      <c r="AC2312" s="677">
        <v>0</v>
      </c>
      <c r="AD2312" s="658">
        <v>0</v>
      </c>
      <c r="AE2312" s="658">
        <v>0</v>
      </c>
      <c r="AF2312" s="658"/>
      <c r="AG2312" s="658"/>
      <c r="AH2312" s="658"/>
      <c r="AI2312" s="658"/>
      <c r="AJ2312" s="658"/>
      <c r="AK2312" s="658"/>
      <c r="AL2312" s="658"/>
      <c r="AM2312" s="658"/>
      <c r="AN2312" s="658">
        <v>0</v>
      </c>
      <c r="AO2312" s="658">
        <v>0</v>
      </c>
      <c r="AP2312" s="658">
        <v>0</v>
      </c>
      <c r="AQ2312" s="658">
        <v>0</v>
      </c>
      <c r="AR2312" s="658">
        <v>0</v>
      </c>
      <c r="AS2312" s="658">
        <v>0</v>
      </c>
      <c r="AT2312" s="658">
        <v>0</v>
      </c>
      <c r="AU2312" s="658">
        <v>0</v>
      </c>
      <c r="AV2312" s="657">
        <v>0</v>
      </c>
      <c r="AW2312" s="658">
        <v>0</v>
      </c>
      <c r="AX2312" s="658">
        <v>0</v>
      </c>
      <c r="AY2312" s="658">
        <v>0</v>
      </c>
      <c r="AZ2312" s="658">
        <v>0</v>
      </c>
      <c r="BA2312" s="658">
        <v>0</v>
      </c>
      <c r="BB2312" s="658">
        <v>0</v>
      </c>
      <c r="BC2312" s="658">
        <v>0</v>
      </c>
      <c r="BD2312" s="658">
        <v>0</v>
      </c>
      <c r="BE2312" s="659">
        <v>0</v>
      </c>
      <c r="BF2312" s="417"/>
      <c r="BG2312" s="408"/>
      <c r="BH2312" s="408"/>
      <c r="BI2312" s="408"/>
      <c r="BJ2312" s="408"/>
      <c r="BK2312" s="408"/>
    </row>
    <row r="2313" spans="1:63" s="390" customFormat="1" ht="12.75">
      <c r="A2313" s="411"/>
      <c r="B2313" s="347" t="s">
        <v>365</v>
      </c>
      <c r="C2313" s="657">
        <v>0</v>
      </c>
      <c r="D2313" s="658">
        <v>0</v>
      </c>
      <c r="E2313" s="658">
        <v>0</v>
      </c>
      <c r="F2313" s="658">
        <v>0</v>
      </c>
      <c r="G2313" s="658">
        <v>0</v>
      </c>
      <c r="H2313" s="658">
        <v>0</v>
      </c>
      <c r="I2313" s="658">
        <v>0</v>
      </c>
      <c r="J2313" s="658">
        <v>0</v>
      </c>
      <c r="K2313" s="658">
        <v>0</v>
      </c>
      <c r="L2313" s="658">
        <v>0</v>
      </c>
      <c r="M2313" s="658">
        <v>0</v>
      </c>
      <c r="N2313" s="659">
        <v>0</v>
      </c>
      <c r="O2313" s="657">
        <v>0</v>
      </c>
      <c r="P2313" s="658">
        <v>0</v>
      </c>
      <c r="Q2313" s="658">
        <v>0</v>
      </c>
      <c r="R2313" s="658">
        <v>0</v>
      </c>
      <c r="S2313" s="658">
        <v>0</v>
      </c>
      <c r="T2313" s="658">
        <v>0</v>
      </c>
      <c r="U2313" s="658">
        <v>0</v>
      </c>
      <c r="V2313" s="658">
        <v>0</v>
      </c>
      <c r="W2313" s="658">
        <v>0</v>
      </c>
      <c r="X2313" s="658">
        <v>0</v>
      </c>
      <c r="Y2313" s="658">
        <v>0</v>
      </c>
      <c r="Z2313" s="659">
        <v>0</v>
      </c>
      <c r="AA2313" s="660">
        <v>0</v>
      </c>
      <c r="AB2313" s="677">
        <v>0</v>
      </c>
      <c r="AC2313" s="677">
        <v>0</v>
      </c>
      <c r="AD2313" s="658">
        <v>0</v>
      </c>
      <c r="AE2313" s="658">
        <v>0</v>
      </c>
      <c r="AF2313" s="658"/>
      <c r="AG2313" s="658"/>
      <c r="AH2313" s="658"/>
      <c r="AI2313" s="658"/>
      <c r="AJ2313" s="658"/>
      <c r="AK2313" s="658"/>
      <c r="AL2313" s="658"/>
      <c r="AM2313" s="658"/>
      <c r="AN2313" s="658">
        <v>0</v>
      </c>
      <c r="AO2313" s="658">
        <v>0</v>
      </c>
      <c r="AP2313" s="658">
        <v>0</v>
      </c>
      <c r="AQ2313" s="658">
        <v>0</v>
      </c>
      <c r="AR2313" s="658">
        <v>0</v>
      </c>
      <c r="AS2313" s="658">
        <v>0</v>
      </c>
      <c r="AT2313" s="658">
        <v>0</v>
      </c>
      <c r="AU2313" s="658">
        <v>0</v>
      </c>
      <c r="AV2313" s="657">
        <v>0</v>
      </c>
      <c r="AW2313" s="658">
        <v>0</v>
      </c>
      <c r="AX2313" s="658">
        <v>0</v>
      </c>
      <c r="AY2313" s="658">
        <v>0</v>
      </c>
      <c r="AZ2313" s="658">
        <v>0</v>
      </c>
      <c r="BA2313" s="658">
        <v>0</v>
      </c>
      <c r="BB2313" s="658">
        <v>0</v>
      </c>
      <c r="BC2313" s="658">
        <v>0</v>
      </c>
      <c r="BD2313" s="658">
        <v>0</v>
      </c>
      <c r="BE2313" s="659">
        <v>0</v>
      </c>
      <c r="BF2313" s="417"/>
      <c r="BG2313" s="408"/>
      <c r="BH2313" s="408"/>
      <c r="BI2313" s="408"/>
      <c r="BJ2313" s="408"/>
      <c r="BK2313" s="408"/>
    </row>
    <row r="2314" spans="1:63" s="390" customFormat="1" ht="12.75">
      <c r="A2314" s="411"/>
      <c r="B2314" s="347" t="s">
        <v>366</v>
      </c>
      <c r="C2314" s="657">
        <v>0</v>
      </c>
      <c r="D2314" s="658">
        <v>0</v>
      </c>
      <c r="E2314" s="658">
        <v>0</v>
      </c>
      <c r="F2314" s="658">
        <v>0</v>
      </c>
      <c r="G2314" s="658">
        <v>0</v>
      </c>
      <c r="H2314" s="658">
        <v>0</v>
      </c>
      <c r="I2314" s="658">
        <v>0</v>
      </c>
      <c r="J2314" s="658">
        <v>0</v>
      </c>
      <c r="K2314" s="658">
        <v>0</v>
      </c>
      <c r="L2314" s="658">
        <v>0</v>
      </c>
      <c r="M2314" s="658">
        <v>0</v>
      </c>
      <c r="N2314" s="659">
        <v>0</v>
      </c>
      <c r="O2314" s="657">
        <v>0</v>
      </c>
      <c r="P2314" s="658">
        <v>0</v>
      </c>
      <c r="Q2314" s="658">
        <v>0</v>
      </c>
      <c r="R2314" s="658">
        <v>0</v>
      </c>
      <c r="S2314" s="658">
        <v>0</v>
      </c>
      <c r="T2314" s="658">
        <v>0</v>
      </c>
      <c r="U2314" s="658">
        <v>0</v>
      </c>
      <c r="V2314" s="658">
        <v>0</v>
      </c>
      <c r="W2314" s="658">
        <v>0</v>
      </c>
      <c r="X2314" s="658">
        <v>0</v>
      </c>
      <c r="Y2314" s="658">
        <v>0</v>
      </c>
      <c r="Z2314" s="659">
        <v>0</v>
      </c>
      <c r="AA2314" s="660">
        <v>150.26587013999998</v>
      </c>
      <c r="AB2314" s="677">
        <v>0</v>
      </c>
      <c r="AC2314" s="677">
        <v>0</v>
      </c>
      <c r="AD2314" s="658">
        <v>0</v>
      </c>
      <c r="AE2314" s="658">
        <v>0</v>
      </c>
      <c r="AF2314" s="658"/>
      <c r="AG2314" s="658"/>
      <c r="AH2314" s="658"/>
      <c r="AI2314" s="658"/>
      <c r="AJ2314" s="658"/>
      <c r="AK2314" s="658"/>
      <c r="AL2314" s="658"/>
      <c r="AM2314" s="658"/>
      <c r="AN2314" s="658">
        <v>0</v>
      </c>
      <c r="AO2314" s="658">
        <v>0</v>
      </c>
      <c r="AP2314" s="658">
        <v>0</v>
      </c>
      <c r="AQ2314" s="658">
        <v>0</v>
      </c>
      <c r="AR2314" s="658">
        <v>0</v>
      </c>
      <c r="AS2314" s="658">
        <v>0</v>
      </c>
      <c r="AT2314" s="658">
        <v>0</v>
      </c>
      <c r="AU2314" s="658">
        <v>0</v>
      </c>
      <c r="AV2314" s="657">
        <v>143.03375313999999</v>
      </c>
      <c r="AW2314" s="658">
        <v>5.8731</v>
      </c>
      <c r="AX2314" s="658">
        <v>0</v>
      </c>
      <c r="AY2314" s="658">
        <v>0</v>
      </c>
      <c r="AZ2314" s="658">
        <v>5.8731</v>
      </c>
      <c r="BA2314" s="658">
        <v>0</v>
      </c>
      <c r="BB2314" s="658">
        <v>0</v>
      </c>
      <c r="BC2314" s="658">
        <v>0</v>
      </c>
      <c r="BD2314" s="658">
        <v>0</v>
      </c>
      <c r="BE2314" s="659">
        <v>148.90685313999998</v>
      </c>
      <c r="BF2314" s="417"/>
      <c r="BG2314" s="408"/>
      <c r="BH2314" s="408"/>
      <c r="BI2314" s="408"/>
      <c r="BJ2314" s="408"/>
      <c r="BK2314" s="408"/>
    </row>
    <row r="2315" spans="1:63" s="390" customFormat="1" ht="12.75">
      <c r="A2315" s="411"/>
      <c r="B2315" s="347" t="s">
        <v>367</v>
      </c>
      <c r="C2315" s="657">
        <v>0</v>
      </c>
      <c r="D2315" s="658">
        <v>0</v>
      </c>
      <c r="E2315" s="658">
        <v>0</v>
      </c>
      <c r="F2315" s="658">
        <v>0</v>
      </c>
      <c r="G2315" s="658">
        <v>0</v>
      </c>
      <c r="H2315" s="658">
        <v>0</v>
      </c>
      <c r="I2315" s="658">
        <v>0</v>
      </c>
      <c r="J2315" s="658">
        <v>0</v>
      </c>
      <c r="K2315" s="658">
        <v>0</v>
      </c>
      <c r="L2315" s="658">
        <v>0</v>
      </c>
      <c r="M2315" s="658">
        <v>0</v>
      </c>
      <c r="N2315" s="659">
        <v>0</v>
      </c>
      <c r="O2315" s="657">
        <v>0</v>
      </c>
      <c r="P2315" s="658">
        <v>0</v>
      </c>
      <c r="Q2315" s="658">
        <v>0</v>
      </c>
      <c r="R2315" s="658">
        <v>0</v>
      </c>
      <c r="S2315" s="658">
        <v>0</v>
      </c>
      <c r="T2315" s="658">
        <v>0</v>
      </c>
      <c r="U2315" s="658">
        <v>0</v>
      </c>
      <c r="V2315" s="658">
        <v>0</v>
      </c>
      <c r="W2315" s="658">
        <v>0</v>
      </c>
      <c r="X2315" s="658">
        <v>0</v>
      </c>
      <c r="Y2315" s="658">
        <v>0</v>
      </c>
      <c r="Z2315" s="659">
        <v>0</v>
      </c>
      <c r="AA2315" s="660">
        <v>15.094070330000003</v>
      </c>
      <c r="AB2315" s="677">
        <v>0</v>
      </c>
      <c r="AC2315" s="677">
        <v>0</v>
      </c>
      <c r="AD2315" s="658">
        <v>0</v>
      </c>
      <c r="AE2315" s="658">
        <v>0</v>
      </c>
      <c r="AF2315" s="658"/>
      <c r="AG2315" s="658"/>
      <c r="AH2315" s="658"/>
      <c r="AI2315" s="658"/>
      <c r="AJ2315" s="658"/>
      <c r="AK2315" s="658"/>
      <c r="AL2315" s="658"/>
      <c r="AM2315" s="658"/>
      <c r="AN2315" s="658">
        <v>0</v>
      </c>
      <c r="AO2315" s="658">
        <v>0</v>
      </c>
      <c r="AP2315" s="658">
        <v>0</v>
      </c>
      <c r="AQ2315" s="658">
        <v>0</v>
      </c>
      <c r="AR2315" s="658">
        <v>0</v>
      </c>
      <c r="AS2315" s="658">
        <v>0</v>
      </c>
      <c r="AT2315" s="658">
        <v>0</v>
      </c>
      <c r="AU2315" s="658">
        <v>0</v>
      </c>
      <c r="AV2315" s="657">
        <v>15.094070330000003</v>
      </c>
      <c r="AW2315" s="658">
        <v>0</v>
      </c>
      <c r="AX2315" s="658">
        <v>0</v>
      </c>
      <c r="AY2315" s="658">
        <v>0</v>
      </c>
      <c r="AZ2315" s="658">
        <v>0</v>
      </c>
      <c r="BA2315" s="658">
        <v>0</v>
      </c>
      <c r="BB2315" s="658">
        <v>0</v>
      </c>
      <c r="BC2315" s="658">
        <v>0</v>
      </c>
      <c r="BD2315" s="658">
        <v>0</v>
      </c>
      <c r="BE2315" s="659">
        <v>15.094070330000003</v>
      </c>
      <c r="BF2315" s="417"/>
      <c r="BG2315" s="408"/>
      <c r="BH2315" s="408"/>
      <c r="BI2315" s="408"/>
      <c r="BJ2315" s="408"/>
      <c r="BK2315" s="408"/>
    </row>
    <row r="2316" spans="1:63" s="390" customFormat="1" ht="12.75">
      <c r="A2316" s="411"/>
      <c r="B2316" s="347" t="s">
        <v>368</v>
      </c>
      <c r="C2316" s="657">
        <v>0</v>
      </c>
      <c r="D2316" s="658">
        <v>0</v>
      </c>
      <c r="E2316" s="658">
        <v>0</v>
      </c>
      <c r="F2316" s="658">
        <v>0</v>
      </c>
      <c r="G2316" s="658">
        <v>0</v>
      </c>
      <c r="H2316" s="658">
        <v>0</v>
      </c>
      <c r="I2316" s="658">
        <v>0</v>
      </c>
      <c r="J2316" s="658">
        <v>0</v>
      </c>
      <c r="K2316" s="658">
        <v>0</v>
      </c>
      <c r="L2316" s="658">
        <v>0</v>
      </c>
      <c r="M2316" s="658">
        <v>0</v>
      </c>
      <c r="N2316" s="659">
        <v>0</v>
      </c>
      <c r="O2316" s="657">
        <v>0</v>
      </c>
      <c r="P2316" s="658">
        <v>0</v>
      </c>
      <c r="Q2316" s="658">
        <v>0</v>
      </c>
      <c r="R2316" s="658">
        <v>0</v>
      </c>
      <c r="S2316" s="658">
        <v>0</v>
      </c>
      <c r="T2316" s="658">
        <v>0</v>
      </c>
      <c r="U2316" s="658">
        <v>0</v>
      </c>
      <c r="V2316" s="658">
        <v>0</v>
      </c>
      <c r="W2316" s="658">
        <v>0</v>
      </c>
      <c r="X2316" s="658">
        <v>0</v>
      </c>
      <c r="Y2316" s="658">
        <v>0</v>
      </c>
      <c r="Z2316" s="659">
        <v>0</v>
      </c>
      <c r="AA2316" s="660">
        <v>206.30875191000001</v>
      </c>
      <c r="AB2316" s="677">
        <v>0</v>
      </c>
      <c r="AC2316" s="677">
        <v>0</v>
      </c>
      <c r="AD2316" s="658">
        <v>0</v>
      </c>
      <c r="AE2316" s="658">
        <v>0</v>
      </c>
      <c r="AF2316" s="658"/>
      <c r="AG2316" s="658"/>
      <c r="AH2316" s="658"/>
      <c r="AI2316" s="658"/>
      <c r="AJ2316" s="658"/>
      <c r="AK2316" s="658"/>
      <c r="AL2316" s="658"/>
      <c r="AM2316" s="658"/>
      <c r="AN2316" s="658">
        <v>0</v>
      </c>
      <c r="AO2316" s="658">
        <v>0</v>
      </c>
      <c r="AP2316" s="658">
        <v>0</v>
      </c>
      <c r="AQ2316" s="658">
        <v>0</v>
      </c>
      <c r="AR2316" s="658">
        <v>0</v>
      </c>
      <c r="AS2316" s="658">
        <v>0</v>
      </c>
      <c r="AT2316" s="658">
        <v>0</v>
      </c>
      <c r="AU2316" s="658">
        <v>0</v>
      </c>
      <c r="AV2316" s="657">
        <v>206.30875191000001</v>
      </c>
      <c r="AW2316" s="658">
        <v>0</v>
      </c>
      <c r="AX2316" s="658">
        <v>0</v>
      </c>
      <c r="AY2316" s="658">
        <v>0</v>
      </c>
      <c r="AZ2316" s="658">
        <v>0</v>
      </c>
      <c r="BA2316" s="658">
        <v>0</v>
      </c>
      <c r="BB2316" s="658">
        <v>0</v>
      </c>
      <c r="BC2316" s="658">
        <v>0</v>
      </c>
      <c r="BD2316" s="658">
        <v>0</v>
      </c>
      <c r="BE2316" s="659">
        <v>206.30875191000001</v>
      </c>
      <c r="BF2316" s="417"/>
      <c r="BG2316" s="408"/>
      <c r="BH2316" s="408"/>
      <c r="BI2316" s="408"/>
      <c r="BJ2316" s="408"/>
      <c r="BK2316" s="408"/>
    </row>
    <row r="2317" spans="1:63" s="390" customFormat="1" ht="12.75">
      <c r="A2317" s="411"/>
      <c r="B2317" s="347" t="s">
        <v>369</v>
      </c>
      <c r="C2317" s="657">
        <v>0</v>
      </c>
      <c r="D2317" s="658">
        <v>0</v>
      </c>
      <c r="E2317" s="658">
        <v>0</v>
      </c>
      <c r="F2317" s="658">
        <v>0</v>
      </c>
      <c r="G2317" s="658">
        <v>0</v>
      </c>
      <c r="H2317" s="658">
        <v>0</v>
      </c>
      <c r="I2317" s="658">
        <v>0</v>
      </c>
      <c r="J2317" s="658">
        <v>0</v>
      </c>
      <c r="K2317" s="658">
        <v>0</v>
      </c>
      <c r="L2317" s="658">
        <v>0</v>
      </c>
      <c r="M2317" s="658">
        <v>0</v>
      </c>
      <c r="N2317" s="659">
        <v>0</v>
      </c>
      <c r="O2317" s="657">
        <v>0</v>
      </c>
      <c r="P2317" s="658">
        <v>0</v>
      </c>
      <c r="Q2317" s="658">
        <v>0</v>
      </c>
      <c r="R2317" s="658">
        <v>0</v>
      </c>
      <c r="S2317" s="658">
        <v>0</v>
      </c>
      <c r="T2317" s="658">
        <v>0</v>
      </c>
      <c r="U2317" s="658">
        <v>0</v>
      </c>
      <c r="V2317" s="658">
        <v>0</v>
      </c>
      <c r="W2317" s="658">
        <v>0</v>
      </c>
      <c r="X2317" s="658">
        <v>0</v>
      </c>
      <c r="Y2317" s="658">
        <v>0</v>
      </c>
      <c r="Z2317" s="659">
        <v>0</v>
      </c>
      <c r="AA2317" s="660">
        <v>0</v>
      </c>
      <c r="AB2317" s="677">
        <v>0</v>
      </c>
      <c r="AC2317" s="677">
        <v>0</v>
      </c>
      <c r="AD2317" s="658">
        <v>0</v>
      </c>
      <c r="AE2317" s="658">
        <v>0</v>
      </c>
      <c r="AF2317" s="658"/>
      <c r="AG2317" s="658"/>
      <c r="AH2317" s="658"/>
      <c r="AI2317" s="658"/>
      <c r="AJ2317" s="658"/>
      <c r="AK2317" s="658"/>
      <c r="AL2317" s="658"/>
      <c r="AM2317" s="658"/>
      <c r="AN2317" s="658">
        <v>0</v>
      </c>
      <c r="AO2317" s="658">
        <v>0</v>
      </c>
      <c r="AP2317" s="658">
        <v>0</v>
      </c>
      <c r="AQ2317" s="658">
        <v>0</v>
      </c>
      <c r="AR2317" s="658">
        <v>0</v>
      </c>
      <c r="AS2317" s="658">
        <v>0</v>
      </c>
      <c r="AT2317" s="658">
        <v>0</v>
      </c>
      <c r="AU2317" s="658">
        <v>0</v>
      </c>
      <c r="AV2317" s="657">
        <v>0</v>
      </c>
      <c r="AW2317" s="658">
        <v>0</v>
      </c>
      <c r="AX2317" s="658">
        <v>0</v>
      </c>
      <c r="AY2317" s="658">
        <v>0</v>
      </c>
      <c r="AZ2317" s="658">
        <v>0</v>
      </c>
      <c r="BA2317" s="658">
        <v>0</v>
      </c>
      <c r="BB2317" s="658">
        <v>0</v>
      </c>
      <c r="BC2317" s="658">
        <v>0</v>
      </c>
      <c r="BD2317" s="658">
        <v>0</v>
      </c>
      <c r="BE2317" s="659">
        <v>0</v>
      </c>
      <c r="BF2317" s="417"/>
      <c r="BG2317" s="408"/>
      <c r="BH2317" s="408"/>
      <c r="BI2317" s="408"/>
      <c r="BJ2317" s="408"/>
      <c r="BK2317" s="408"/>
    </row>
    <row r="2318" spans="1:63" s="390" customFormat="1" ht="12.75">
      <c r="A2318" s="411"/>
      <c r="B2318" s="347" t="s">
        <v>370</v>
      </c>
      <c r="C2318" s="657">
        <v>0</v>
      </c>
      <c r="D2318" s="658">
        <v>0</v>
      </c>
      <c r="E2318" s="658">
        <v>0</v>
      </c>
      <c r="F2318" s="658">
        <v>0</v>
      </c>
      <c r="G2318" s="658">
        <v>0</v>
      </c>
      <c r="H2318" s="658">
        <v>0</v>
      </c>
      <c r="I2318" s="658">
        <v>0</v>
      </c>
      <c r="J2318" s="658">
        <v>0</v>
      </c>
      <c r="K2318" s="658">
        <v>0</v>
      </c>
      <c r="L2318" s="658">
        <v>0</v>
      </c>
      <c r="M2318" s="658">
        <v>0</v>
      </c>
      <c r="N2318" s="659">
        <v>0</v>
      </c>
      <c r="O2318" s="657">
        <v>0</v>
      </c>
      <c r="P2318" s="658">
        <v>0</v>
      </c>
      <c r="Q2318" s="658">
        <v>0</v>
      </c>
      <c r="R2318" s="658">
        <v>0</v>
      </c>
      <c r="S2318" s="658">
        <v>0</v>
      </c>
      <c r="T2318" s="658">
        <v>0</v>
      </c>
      <c r="U2318" s="658">
        <v>0</v>
      </c>
      <c r="V2318" s="658">
        <v>0</v>
      </c>
      <c r="W2318" s="658">
        <v>0</v>
      </c>
      <c r="X2318" s="658">
        <v>0</v>
      </c>
      <c r="Y2318" s="658">
        <v>0</v>
      </c>
      <c r="Z2318" s="659">
        <v>0</v>
      </c>
      <c r="AA2318" s="660">
        <v>0</v>
      </c>
      <c r="AB2318" s="677">
        <v>0</v>
      </c>
      <c r="AC2318" s="677">
        <v>0</v>
      </c>
      <c r="AD2318" s="658">
        <v>0</v>
      </c>
      <c r="AE2318" s="658">
        <v>0</v>
      </c>
      <c r="AF2318" s="658"/>
      <c r="AG2318" s="658"/>
      <c r="AH2318" s="658"/>
      <c r="AI2318" s="658"/>
      <c r="AJ2318" s="658"/>
      <c r="AK2318" s="658"/>
      <c r="AL2318" s="658"/>
      <c r="AM2318" s="658"/>
      <c r="AN2318" s="658">
        <v>0</v>
      </c>
      <c r="AO2318" s="658">
        <v>0</v>
      </c>
      <c r="AP2318" s="658">
        <v>0</v>
      </c>
      <c r="AQ2318" s="658">
        <v>0</v>
      </c>
      <c r="AR2318" s="658">
        <v>0</v>
      </c>
      <c r="AS2318" s="658">
        <v>0</v>
      </c>
      <c r="AT2318" s="658">
        <v>0</v>
      </c>
      <c r="AU2318" s="658">
        <v>0</v>
      </c>
      <c r="AV2318" s="657">
        <v>0</v>
      </c>
      <c r="AW2318" s="658">
        <v>0</v>
      </c>
      <c r="AX2318" s="658">
        <v>0</v>
      </c>
      <c r="AY2318" s="658">
        <v>0</v>
      </c>
      <c r="AZ2318" s="658">
        <v>0</v>
      </c>
      <c r="BA2318" s="658">
        <v>0</v>
      </c>
      <c r="BB2318" s="658">
        <v>0</v>
      </c>
      <c r="BC2318" s="658">
        <v>0</v>
      </c>
      <c r="BD2318" s="658">
        <v>0</v>
      </c>
      <c r="BE2318" s="659">
        <v>0</v>
      </c>
      <c r="BF2318" s="417"/>
      <c r="BG2318" s="408"/>
      <c r="BH2318" s="408"/>
      <c r="BI2318" s="408"/>
      <c r="BJ2318" s="408"/>
      <c r="BK2318" s="408"/>
    </row>
    <row r="2319" spans="1:63" s="390" customFormat="1" ht="12.75">
      <c r="A2319" s="411"/>
      <c r="B2319" s="347" t="s">
        <v>371</v>
      </c>
      <c r="C2319" s="657">
        <v>0</v>
      </c>
      <c r="D2319" s="658">
        <v>0</v>
      </c>
      <c r="E2319" s="658">
        <v>0</v>
      </c>
      <c r="F2319" s="658">
        <v>0</v>
      </c>
      <c r="G2319" s="658">
        <v>0</v>
      </c>
      <c r="H2319" s="658">
        <v>0</v>
      </c>
      <c r="I2319" s="658">
        <v>0</v>
      </c>
      <c r="J2319" s="658">
        <v>0</v>
      </c>
      <c r="K2319" s="658">
        <v>0</v>
      </c>
      <c r="L2319" s="658">
        <v>0</v>
      </c>
      <c r="M2319" s="658">
        <v>0</v>
      </c>
      <c r="N2319" s="659">
        <v>0</v>
      </c>
      <c r="O2319" s="657">
        <v>0</v>
      </c>
      <c r="P2319" s="658">
        <v>0</v>
      </c>
      <c r="Q2319" s="658">
        <v>0</v>
      </c>
      <c r="R2319" s="658">
        <v>0</v>
      </c>
      <c r="S2319" s="658">
        <v>0</v>
      </c>
      <c r="T2319" s="658">
        <v>0</v>
      </c>
      <c r="U2319" s="658">
        <v>0</v>
      </c>
      <c r="V2319" s="658">
        <v>0</v>
      </c>
      <c r="W2319" s="658">
        <v>0</v>
      </c>
      <c r="X2319" s="658">
        <v>0</v>
      </c>
      <c r="Y2319" s="658">
        <v>0</v>
      </c>
      <c r="Z2319" s="659">
        <v>0</v>
      </c>
      <c r="AA2319" s="660">
        <v>109.26658348999999</v>
      </c>
      <c r="AB2319" s="677">
        <v>0</v>
      </c>
      <c r="AC2319" s="677">
        <v>0</v>
      </c>
      <c r="AD2319" s="658">
        <v>0</v>
      </c>
      <c r="AE2319" s="658">
        <v>0</v>
      </c>
      <c r="AF2319" s="658"/>
      <c r="AG2319" s="658"/>
      <c r="AH2319" s="658"/>
      <c r="AI2319" s="658"/>
      <c r="AJ2319" s="658"/>
      <c r="AK2319" s="658"/>
      <c r="AL2319" s="658"/>
      <c r="AM2319" s="658"/>
      <c r="AN2319" s="658">
        <v>0</v>
      </c>
      <c r="AO2319" s="658">
        <v>0</v>
      </c>
      <c r="AP2319" s="658">
        <v>0</v>
      </c>
      <c r="AQ2319" s="658">
        <v>0</v>
      </c>
      <c r="AR2319" s="658">
        <v>0</v>
      </c>
      <c r="AS2319" s="658">
        <v>0</v>
      </c>
      <c r="AT2319" s="658">
        <v>0</v>
      </c>
      <c r="AU2319" s="658">
        <v>0</v>
      </c>
      <c r="AV2319" s="657">
        <v>109.26658348999999</v>
      </c>
      <c r="AW2319" s="658">
        <v>0</v>
      </c>
      <c r="AX2319" s="658">
        <v>0</v>
      </c>
      <c r="AY2319" s="658">
        <v>0</v>
      </c>
      <c r="AZ2319" s="658">
        <v>0</v>
      </c>
      <c r="BA2319" s="658">
        <v>0</v>
      </c>
      <c r="BB2319" s="658">
        <v>0</v>
      </c>
      <c r="BC2319" s="658">
        <v>0</v>
      </c>
      <c r="BD2319" s="658">
        <v>0</v>
      </c>
      <c r="BE2319" s="659">
        <v>109.26658348999999</v>
      </c>
      <c r="BF2319" s="417"/>
      <c r="BG2319" s="408"/>
      <c r="BH2319" s="408"/>
      <c r="BI2319" s="408"/>
      <c r="BJ2319" s="408"/>
      <c r="BK2319" s="408"/>
    </row>
    <row r="2320" spans="1:63" s="390" customFormat="1" ht="12.75">
      <c r="A2320" s="411"/>
      <c r="B2320" s="347" t="s">
        <v>372</v>
      </c>
      <c r="C2320" s="657">
        <v>0</v>
      </c>
      <c r="D2320" s="658">
        <v>0</v>
      </c>
      <c r="E2320" s="658">
        <v>0</v>
      </c>
      <c r="F2320" s="658">
        <v>0</v>
      </c>
      <c r="G2320" s="658">
        <v>0</v>
      </c>
      <c r="H2320" s="658">
        <v>0</v>
      </c>
      <c r="I2320" s="658">
        <v>0</v>
      </c>
      <c r="J2320" s="658">
        <v>0</v>
      </c>
      <c r="K2320" s="658">
        <v>0</v>
      </c>
      <c r="L2320" s="658">
        <v>0</v>
      </c>
      <c r="M2320" s="658">
        <v>0</v>
      </c>
      <c r="N2320" s="659">
        <v>0</v>
      </c>
      <c r="O2320" s="657">
        <v>0</v>
      </c>
      <c r="P2320" s="658">
        <v>0</v>
      </c>
      <c r="Q2320" s="658">
        <v>0</v>
      </c>
      <c r="R2320" s="658">
        <v>0</v>
      </c>
      <c r="S2320" s="658">
        <v>0</v>
      </c>
      <c r="T2320" s="658">
        <v>0</v>
      </c>
      <c r="U2320" s="658">
        <v>0</v>
      </c>
      <c r="V2320" s="658">
        <v>0</v>
      </c>
      <c r="W2320" s="658">
        <v>0</v>
      </c>
      <c r="X2320" s="658">
        <v>0</v>
      </c>
      <c r="Y2320" s="658">
        <v>0</v>
      </c>
      <c r="Z2320" s="659">
        <v>0</v>
      </c>
      <c r="AA2320" s="660">
        <v>97.04216842000001</v>
      </c>
      <c r="AB2320" s="677">
        <v>0</v>
      </c>
      <c r="AC2320" s="677">
        <v>0</v>
      </c>
      <c r="AD2320" s="658">
        <v>0</v>
      </c>
      <c r="AE2320" s="658">
        <v>0</v>
      </c>
      <c r="AF2320" s="658"/>
      <c r="AG2320" s="658"/>
      <c r="AH2320" s="658"/>
      <c r="AI2320" s="658"/>
      <c r="AJ2320" s="658"/>
      <c r="AK2320" s="658"/>
      <c r="AL2320" s="658"/>
      <c r="AM2320" s="658"/>
      <c r="AN2320" s="658">
        <v>0</v>
      </c>
      <c r="AO2320" s="658">
        <v>0</v>
      </c>
      <c r="AP2320" s="658">
        <v>0</v>
      </c>
      <c r="AQ2320" s="658">
        <v>0</v>
      </c>
      <c r="AR2320" s="658">
        <v>0</v>
      </c>
      <c r="AS2320" s="658">
        <v>0</v>
      </c>
      <c r="AT2320" s="658">
        <v>0</v>
      </c>
      <c r="AU2320" s="658">
        <v>0</v>
      </c>
      <c r="AV2320" s="657">
        <v>97.04216842000001</v>
      </c>
      <c r="AW2320" s="658">
        <v>0</v>
      </c>
      <c r="AX2320" s="658">
        <v>0</v>
      </c>
      <c r="AY2320" s="658">
        <v>0</v>
      </c>
      <c r="AZ2320" s="658">
        <v>0</v>
      </c>
      <c r="BA2320" s="658">
        <v>0</v>
      </c>
      <c r="BB2320" s="658">
        <v>0</v>
      </c>
      <c r="BC2320" s="658">
        <v>0</v>
      </c>
      <c r="BD2320" s="658">
        <v>0</v>
      </c>
      <c r="BE2320" s="659">
        <v>97.04216842000001</v>
      </c>
      <c r="BF2320" s="417"/>
      <c r="BG2320" s="408"/>
      <c r="BH2320" s="408"/>
      <c r="BI2320" s="408"/>
      <c r="BJ2320" s="408"/>
      <c r="BK2320" s="408"/>
    </row>
    <row r="2321" spans="1:63" s="390" customFormat="1" ht="12.75">
      <c r="A2321" s="411"/>
      <c r="B2321" s="347" t="s">
        <v>373</v>
      </c>
      <c r="C2321" s="657">
        <v>0</v>
      </c>
      <c r="D2321" s="658">
        <v>0</v>
      </c>
      <c r="E2321" s="658">
        <v>0</v>
      </c>
      <c r="F2321" s="658">
        <v>0</v>
      </c>
      <c r="G2321" s="658">
        <v>0</v>
      </c>
      <c r="H2321" s="658">
        <v>0</v>
      </c>
      <c r="I2321" s="658">
        <v>0</v>
      </c>
      <c r="J2321" s="658">
        <v>0</v>
      </c>
      <c r="K2321" s="658">
        <v>0</v>
      </c>
      <c r="L2321" s="658">
        <v>0</v>
      </c>
      <c r="M2321" s="658">
        <v>0</v>
      </c>
      <c r="N2321" s="659">
        <v>0</v>
      </c>
      <c r="O2321" s="657">
        <v>0</v>
      </c>
      <c r="P2321" s="658">
        <v>0</v>
      </c>
      <c r="Q2321" s="658">
        <v>0</v>
      </c>
      <c r="R2321" s="658">
        <v>0</v>
      </c>
      <c r="S2321" s="658">
        <v>0</v>
      </c>
      <c r="T2321" s="658">
        <v>0</v>
      </c>
      <c r="U2321" s="658">
        <v>0</v>
      </c>
      <c r="V2321" s="658">
        <v>0</v>
      </c>
      <c r="W2321" s="658">
        <v>0</v>
      </c>
      <c r="X2321" s="658">
        <v>0</v>
      </c>
      <c r="Y2321" s="658">
        <v>0</v>
      </c>
      <c r="Z2321" s="659">
        <v>0</v>
      </c>
      <c r="AA2321" s="660">
        <v>204.98625745999999</v>
      </c>
      <c r="AB2321" s="677">
        <v>0</v>
      </c>
      <c r="AC2321" s="677">
        <v>0</v>
      </c>
      <c r="AD2321" s="658">
        <v>0</v>
      </c>
      <c r="AE2321" s="658">
        <v>0</v>
      </c>
      <c r="AF2321" s="658"/>
      <c r="AG2321" s="658"/>
      <c r="AH2321" s="658"/>
      <c r="AI2321" s="658"/>
      <c r="AJ2321" s="658"/>
      <c r="AK2321" s="658"/>
      <c r="AL2321" s="658"/>
      <c r="AM2321" s="658"/>
      <c r="AN2321" s="658">
        <v>0</v>
      </c>
      <c r="AO2321" s="658">
        <v>0</v>
      </c>
      <c r="AP2321" s="658">
        <v>0</v>
      </c>
      <c r="AQ2321" s="658">
        <v>0</v>
      </c>
      <c r="AR2321" s="658">
        <v>0</v>
      </c>
      <c r="AS2321" s="658">
        <v>0</v>
      </c>
      <c r="AT2321" s="658">
        <v>0</v>
      </c>
      <c r="AU2321" s="658">
        <v>0</v>
      </c>
      <c r="AV2321" s="657">
        <v>200.57947779</v>
      </c>
      <c r="AW2321" s="658">
        <v>4.4067796699999997</v>
      </c>
      <c r="AX2321" s="658">
        <v>0</v>
      </c>
      <c r="AY2321" s="658">
        <v>0</v>
      </c>
      <c r="AZ2321" s="658">
        <v>0</v>
      </c>
      <c r="BA2321" s="658">
        <v>4.4067796699999997</v>
      </c>
      <c r="BB2321" s="658">
        <v>0</v>
      </c>
      <c r="BC2321" s="658">
        <v>0</v>
      </c>
      <c r="BD2321" s="658">
        <v>0</v>
      </c>
      <c r="BE2321" s="659">
        <v>204.98625745999999</v>
      </c>
      <c r="BF2321" s="417"/>
      <c r="BG2321" s="408"/>
      <c r="BH2321" s="408"/>
      <c r="BI2321" s="408"/>
      <c r="BJ2321" s="408"/>
      <c r="BK2321" s="408"/>
    </row>
    <row r="2322" spans="1:63" s="390" customFormat="1" ht="12.75">
      <c r="A2322" s="411"/>
      <c r="B2322" s="347" t="s">
        <v>374</v>
      </c>
      <c r="C2322" s="657">
        <v>0</v>
      </c>
      <c r="D2322" s="658">
        <v>0</v>
      </c>
      <c r="E2322" s="658">
        <v>0</v>
      </c>
      <c r="F2322" s="658">
        <v>0</v>
      </c>
      <c r="G2322" s="658">
        <v>0</v>
      </c>
      <c r="H2322" s="658">
        <v>0</v>
      </c>
      <c r="I2322" s="658">
        <v>0</v>
      </c>
      <c r="J2322" s="658">
        <v>0</v>
      </c>
      <c r="K2322" s="658">
        <v>0</v>
      </c>
      <c r="L2322" s="658">
        <v>0</v>
      </c>
      <c r="M2322" s="658">
        <v>0</v>
      </c>
      <c r="N2322" s="659">
        <v>0</v>
      </c>
      <c r="O2322" s="657">
        <v>0</v>
      </c>
      <c r="P2322" s="658">
        <v>0</v>
      </c>
      <c r="Q2322" s="658">
        <v>0</v>
      </c>
      <c r="R2322" s="658">
        <v>0</v>
      </c>
      <c r="S2322" s="658">
        <v>0</v>
      </c>
      <c r="T2322" s="658">
        <v>0</v>
      </c>
      <c r="U2322" s="658">
        <v>0</v>
      </c>
      <c r="V2322" s="658">
        <v>0</v>
      </c>
      <c r="W2322" s="658">
        <v>0</v>
      </c>
      <c r="X2322" s="658">
        <v>0</v>
      </c>
      <c r="Y2322" s="658">
        <v>0</v>
      </c>
      <c r="Z2322" s="659">
        <v>0</v>
      </c>
      <c r="AA2322" s="660">
        <v>0</v>
      </c>
      <c r="AB2322" s="677">
        <v>0</v>
      </c>
      <c r="AC2322" s="677">
        <v>0</v>
      </c>
      <c r="AD2322" s="658">
        <v>0</v>
      </c>
      <c r="AE2322" s="658">
        <v>0</v>
      </c>
      <c r="AF2322" s="658"/>
      <c r="AG2322" s="658"/>
      <c r="AH2322" s="658"/>
      <c r="AI2322" s="658"/>
      <c r="AJ2322" s="658"/>
      <c r="AK2322" s="658"/>
      <c r="AL2322" s="658"/>
      <c r="AM2322" s="658"/>
      <c r="AN2322" s="658">
        <v>0</v>
      </c>
      <c r="AO2322" s="658">
        <v>0</v>
      </c>
      <c r="AP2322" s="658">
        <v>0</v>
      </c>
      <c r="AQ2322" s="658">
        <v>0</v>
      </c>
      <c r="AR2322" s="658">
        <v>0</v>
      </c>
      <c r="AS2322" s="658">
        <v>0</v>
      </c>
      <c r="AT2322" s="658">
        <v>0</v>
      </c>
      <c r="AU2322" s="658">
        <v>0</v>
      </c>
      <c r="AV2322" s="657">
        <v>0</v>
      </c>
      <c r="AW2322" s="658">
        <v>0</v>
      </c>
      <c r="AX2322" s="658">
        <v>0</v>
      </c>
      <c r="AY2322" s="658">
        <v>0</v>
      </c>
      <c r="AZ2322" s="658">
        <v>0</v>
      </c>
      <c r="BA2322" s="658">
        <v>0</v>
      </c>
      <c r="BB2322" s="658">
        <v>0</v>
      </c>
      <c r="BC2322" s="658">
        <v>0</v>
      </c>
      <c r="BD2322" s="658">
        <v>0</v>
      </c>
      <c r="BE2322" s="659">
        <v>0</v>
      </c>
      <c r="BF2322" s="417"/>
      <c r="BG2322" s="408"/>
      <c r="BH2322" s="408"/>
      <c r="BI2322" s="408"/>
      <c r="BJ2322" s="408"/>
      <c r="BK2322" s="408"/>
    </row>
    <row r="2323" spans="1:63" s="390" customFormat="1" ht="12.75">
      <c r="A2323" s="411"/>
      <c r="B2323" s="347" t="s">
        <v>375</v>
      </c>
      <c r="C2323" s="657">
        <v>0</v>
      </c>
      <c r="D2323" s="658">
        <v>0</v>
      </c>
      <c r="E2323" s="658">
        <v>0</v>
      </c>
      <c r="F2323" s="658">
        <v>0</v>
      </c>
      <c r="G2323" s="658">
        <v>0</v>
      </c>
      <c r="H2323" s="658">
        <v>0</v>
      </c>
      <c r="I2323" s="658">
        <v>0</v>
      </c>
      <c r="J2323" s="658">
        <v>0</v>
      </c>
      <c r="K2323" s="658">
        <v>0</v>
      </c>
      <c r="L2323" s="658">
        <v>0</v>
      </c>
      <c r="M2323" s="658">
        <v>0</v>
      </c>
      <c r="N2323" s="659">
        <v>0</v>
      </c>
      <c r="O2323" s="657">
        <v>0</v>
      </c>
      <c r="P2323" s="658">
        <v>0</v>
      </c>
      <c r="Q2323" s="658">
        <v>0</v>
      </c>
      <c r="R2323" s="658">
        <v>0</v>
      </c>
      <c r="S2323" s="658">
        <v>0</v>
      </c>
      <c r="T2323" s="658">
        <v>0</v>
      </c>
      <c r="U2323" s="658">
        <v>0</v>
      </c>
      <c r="V2323" s="658">
        <v>0</v>
      </c>
      <c r="W2323" s="658">
        <v>0</v>
      </c>
      <c r="X2323" s="658">
        <v>0</v>
      </c>
      <c r="Y2323" s="658">
        <v>0</v>
      </c>
      <c r="Z2323" s="659">
        <v>0</v>
      </c>
      <c r="AA2323" s="660">
        <v>0</v>
      </c>
      <c r="AB2323" s="677">
        <v>0</v>
      </c>
      <c r="AC2323" s="677">
        <v>0</v>
      </c>
      <c r="AD2323" s="658">
        <v>0</v>
      </c>
      <c r="AE2323" s="658">
        <v>0</v>
      </c>
      <c r="AF2323" s="658"/>
      <c r="AG2323" s="658"/>
      <c r="AH2323" s="658"/>
      <c r="AI2323" s="658"/>
      <c r="AJ2323" s="658"/>
      <c r="AK2323" s="658"/>
      <c r="AL2323" s="658"/>
      <c r="AM2323" s="658"/>
      <c r="AN2323" s="658">
        <v>0</v>
      </c>
      <c r="AO2323" s="658">
        <v>0</v>
      </c>
      <c r="AP2323" s="658">
        <v>0</v>
      </c>
      <c r="AQ2323" s="658">
        <v>0</v>
      </c>
      <c r="AR2323" s="658">
        <v>0</v>
      </c>
      <c r="AS2323" s="658">
        <v>0</v>
      </c>
      <c r="AT2323" s="658">
        <v>0</v>
      </c>
      <c r="AU2323" s="658">
        <v>0</v>
      </c>
      <c r="AV2323" s="657">
        <v>0</v>
      </c>
      <c r="AW2323" s="658">
        <v>0</v>
      </c>
      <c r="AX2323" s="658">
        <v>0</v>
      </c>
      <c r="AY2323" s="658">
        <v>0</v>
      </c>
      <c r="AZ2323" s="658">
        <v>0</v>
      </c>
      <c r="BA2323" s="658">
        <v>0</v>
      </c>
      <c r="BB2323" s="658">
        <v>0</v>
      </c>
      <c r="BC2323" s="658">
        <v>0</v>
      </c>
      <c r="BD2323" s="658">
        <v>0</v>
      </c>
      <c r="BE2323" s="659">
        <v>0</v>
      </c>
      <c r="BF2323" s="417"/>
      <c r="BG2323" s="408"/>
      <c r="BH2323" s="408"/>
      <c r="BI2323" s="408"/>
      <c r="BJ2323" s="408"/>
      <c r="BK2323" s="408"/>
    </row>
    <row r="2324" spans="1:63" s="390" customFormat="1" ht="12.75">
      <c r="A2324" s="411"/>
      <c r="B2324" s="347" t="s">
        <v>376</v>
      </c>
      <c r="C2324" s="657">
        <v>0</v>
      </c>
      <c r="D2324" s="658">
        <v>0</v>
      </c>
      <c r="E2324" s="658">
        <v>0</v>
      </c>
      <c r="F2324" s="658">
        <v>0</v>
      </c>
      <c r="G2324" s="658">
        <v>0</v>
      </c>
      <c r="H2324" s="658">
        <v>0</v>
      </c>
      <c r="I2324" s="658">
        <v>0</v>
      </c>
      <c r="J2324" s="658">
        <v>0</v>
      </c>
      <c r="K2324" s="658">
        <v>0</v>
      </c>
      <c r="L2324" s="658">
        <v>0</v>
      </c>
      <c r="M2324" s="658">
        <v>0</v>
      </c>
      <c r="N2324" s="659">
        <v>0</v>
      </c>
      <c r="O2324" s="657">
        <v>0</v>
      </c>
      <c r="P2324" s="658">
        <v>0</v>
      </c>
      <c r="Q2324" s="658">
        <v>0</v>
      </c>
      <c r="R2324" s="658">
        <v>0</v>
      </c>
      <c r="S2324" s="658">
        <v>0</v>
      </c>
      <c r="T2324" s="658">
        <v>0</v>
      </c>
      <c r="U2324" s="658">
        <v>0</v>
      </c>
      <c r="V2324" s="658">
        <v>0</v>
      </c>
      <c r="W2324" s="658">
        <v>0</v>
      </c>
      <c r="X2324" s="658">
        <v>0</v>
      </c>
      <c r="Y2324" s="658">
        <v>0</v>
      </c>
      <c r="Z2324" s="659">
        <v>0</v>
      </c>
      <c r="AA2324" s="660">
        <v>204.98625745999999</v>
      </c>
      <c r="AB2324" s="677">
        <v>0</v>
      </c>
      <c r="AC2324" s="677">
        <v>0</v>
      </c>
      <c r="AD2324" s="658">
        <v>0</v>
      </c>
      <c r="AE2324" s="658">
        <v>0</v>
      </c>
      <c r="AF2324" s="658"/>
      <c r="AG2324" s="658"/>
      <c r="AH2324" s="658"/>
      <c r="AI2324" s="658"/>
      <c r="AJ2324" s="658"/>
      <c r="AK2324" s="658"/>
      <c r="AL2324" s="658"/>
      <c r="AM2324" s="658"/>
      <c r="AN2324" s="658">
        <v>0</v>
      </c>
      <c r="AO2324" s="658">
        <v>0</v>
      </c>
      <c r="AP2324" s="658">
        <v>0</v>
      </c>
      <c r="AQ2324" s="658">
        <v>0</v>
      </c>
      <c r="AR2324" s="658">
        <v>0</v>
      </c>
      <c r="AS2324" s="658">
        <v>0</v>
      </c>
      <c r="AT2324" s="658">
        <v>0</v>
      </c>
      <c r="AU2324" s="658">
        <v>0</v>
      </c>
      <c r="AV2324" s="657">
        <v>200.57947779</v>
      </c>
      <c r="AW2324" s="658">
        <v>4.4067796699999997</v>
      </c>
      <c r="AX2324" s="658">
        <v>0</v>
      </c>
      <c r="AY2324" s="658">
        <v>0</v>
      </c>
      <c r="AZ2324" s="658">
        <v>0</v>
      </c>
      <c r="BA2324" s="658">
        <v>4.4067796699999997</v>
      </c>
      <c r="BB2324" s="658">
        <v>0</v>
      </c>
      <c r="BC2324" s="658">
        <v>0</v>
      </c>
      <c r="BD2324" s="658">
        <v>0</v>
      </c>
      <c r="BE2324" s="659">
        <v>204.98625745999999</v>
      </c>
      <c r="BF2324" s="417"/>
      <c r="BG2324" s="408"/>
      <c r="BH2324" s="408"/>
      <c r="BI2324" s="408"/>
      <c r="BJ2324" s="408"/>
      <c r="BK2324" s="408"/>
    </row>
    <row r="2325" spans="1:63" s="390" customFormat="1" ht="12.75">
      <c r="A2325" s="411"/>
      <c r="B2325" s="347" t="s">
        <v>377</v>
      </c>
      <c r="C2325" s="657">
        <v>0</v>
      </c>
      <c r="D2325" s="658">
        <v>0</v>
      </c>
      <c r="E2325" s="658">
        <v>0</v>
      </c>
      <c r="F2325" s="658">
        <v>0</v>
      </c>
      <c r="G2325" s="658">
        <v>0</v>
      </c>
      <c r="H2325" s="658">
        <v>0</v>
      </c>
      <c r="I2325" s="658">
        <v>0</v>
      </c>
      <c r="J2325" s="658">
        <v>0</v>
      </c>
      <c r="K2325" s="658">
        <v>0</v>
      </c>
      <c r="L2325" s="658">
        <v>0</v>
      </c>
      <c r="M2325" s="658">
        <v>0</v>
      </c>
      <c r="N2325" s="659">
        <v>0</v>
      </c>
      <c r="O2325" s="657">
        <v>0</v>
      </c>
      <c r="P2325" s="658">
        <v>0</v>
      </c>
      <c r="Q2325" s="658">
        <v>0</v>
      </c>
      <c r="R2325" s="658">
        <v>0</v>
      </c>
      <c r="S2325" s="658">
        <v>0</v>
      </c>
      <c r="T2325" s="658">
        <v>0</v>
      </c>
      <c r="U2325" s="658">
        <v>0</v>
      </c>
      <c r="V2325" s="658">
        <v>0</v>
      </c>
      <c r="W2325" s="658">
        <v>0</v>
      </c>
      <c r="X2325" s="658">
        <v>0</v>
      </c>
      <c r="Y2325" s="658">
        <v>0</v>
      </c>
      <c r="Z2325" s="659">
        <v>0</v>
      </c>
      <c r="AA2325" s="660">
        <v>0</v>
      </c>
      <c r="AB2325" s="677">
        <v>0</v>
      </c>
      <c r="AC2325" s="677">
        <v>0</v>
      </c>
      <c r="AD2325" s="658">
        <v>0</v>
      </c>
      <c r="AE2325" s="658">
        <v>0</v>
      </c>
      <c r="AF2325" s="658"/>
      <c r="AG2325" s="658"/>
      <c r="AH2325" s="658"/>
      <c r="AI2325" s="658"/>
      <c r="AJ2325" s="658"/>
      <c r="AK2325" s="658"/>
      <c r="AL2325" s="658"/>
      <c r="AM2325" s="658"/>
      <c r="AN2325" s="658">
        <v>0</v>
      </c>
      <c r="AO2325" s="658">
        <v>0</v>
      </c>
      <c r="AP2325" s="658">
        <v>0</v>
      </c>
      <c r="AQ2325" s="658">
        <v>0</v>
      </c>
      <c r="AR2325" s="658">
        <v>0</v>
      </c>
      <c r="AS2325" s="658">
        <v>0</v>
      </c>
      <c r="AT2325" s="658">
        <v>0</v>
      </c>
      <c r="AU2325" s="658">
        <v>0</v>
      </c>
      <c r="AV2325" s="657">
        <v>0</v>
      </c>
      <c r="AW2325" s="658">
        <v>0</v>
      </c>
      <c r="AX2325" s="658">
        <v>0</v>
      </c>
      <c r="AY2325" s="658">
        <v>0</v>
      </c>
      <c r="AZ2325" s="658">
        <v>0</v>
      </c>
      <c r="BA2325" s="658">
        <v>0</v>
      </c>
      <c r="BB2325" s="658">
        <v>0</v>
      </c>
      <c r="BC2325" s="658">
        <v>0</v>
      </c>
      <c r="BD2325" s="658">
        <v>0</v>
      </c>
      <c r="BE2325" s="659">
        <v>0</v>
      </c>
      <c r="BF2325" s="417"/>
      <c r="BG2325" s="408"/>
      <c r="BH2325" s="408"/>
      <c r="BI2325" s="408"/>
      <c r="BJ2325" s="408"/>
      <c r="BK2325" s="408"/>
    </row>
    <row r="2326" spans="1:63" s="390" customFormat="1" ht="12.75">
      <c r="A2326" s="411"/>
      <c r="B2326" s="347" t="s">
        <v>67</v>
      </c>
      <c r="C2326" s="657">
        <v>0</v>
      </c>
      <c r="D2326" s="658">
        <v>0</v>
      </c>
      <c r="E2326" s="658">
        <v>0</v>
      </c>
      <c r="F2326" s="658">
        <v>0</v>
      </c>
      <c r="G2326" s="658">
        <v>0</v>
      </c>
      <c r="H2326" s="658">
        <v>0</v>
      </c>
      <c r="I2326" s="658">
        <v>0</v>
      </c>
      <c r="J2326" s="658">
        <v>0</v>
      </c>
      <c r="K2326" s="658">
        <v>0</v>
      </c>
      <c r="L2326" s="658">
        <v>0</v>
      </c>
      <c r="M2326" s="658">
        <v>0</v>
      </c>
      <c r="N2326" s="659">
        <v>0</v>
      </c>
      <c r="O2326" s="657">
        <v>0</v>
      </c>
      <c r="P2326" s="658">
        <v>0</v>
      </c>
      <c r="Q2326" s="658">
        <v>0</v>
      </c>
      <c r="R2326" s="658">
        <v>0</v>
      </c>
      <c r="S2326" s="658">
        <v>0</v>
      </c>
      <c r="T2326" s="658">
        <v>0</v>
      </c>
      <c r="U2326" s="658">
        <v>0</v>
      </c>
      <c r="V2326" s="658">
        <v>0</v>
      </c>
      <c r="W2326" s="658">
        <v>0</v>
      </c>
      <c r="X2326" s="658">
        <v>0</v>
      </c>
      <c r="Y2326" s="658">
        <v>0</v>
      </c>
      <c r="Z2326" s="659">
        <v>0</v>
      </c>
      <c r="AA2326" s="660">
        <v>601.84781337000004</v>
      </c>
      <c r="AB2326" s="677">
        <v>0</v>
      </c>
      <c r="AC2326" s="677">
        <v>0</v>
      </c>
      <c r="AD2326" s="658">
        <v>0</v>
      </c>
      <c r="AE2326" s="658">
        <v>0</v>
      </c>
      <c r="AF2326" s="658"/>
      <c r="AG2326" s="658"/>
      <c r="AH2326" s="658"/>
      <c r="AI2326" s="658"/>
      <c r="AJ2326" s="658"/>
      <c r="AK2326" s="658"/>
      <c r="AL2326" s="658"/>
      <c r="AM2326" s="658"/>
      <c r="AN2326" s="658">
        <v>0</v>
      </c>
      <c r="AO2326" s="658">
        <v>0</v>
      </c>
      <c r="AP2326" s="658">
        <v>0</v>
      </c>
      <c r="AQ2326" s="658">
        <v>0</v>
      </c>
      <c r="AR2326" s="658">
        <v>0</v>
      </c>
      <c r="AS2326" s="658">
        <v>0</v>
      </c>
      <c r="AT2326" s="658">
        <v>0</v>
      </c>
      <c r="AU2326" s="658">
        <v>0</v>
      </c>
      <c r="AV2326" s="657">
        <v>70.084623769999993</v>
      </c>
      <c r="AW2326" s="658">
        <v>259.40393517000001</v>
      </c>
      <c r="AX2326" s="658">
        <v>4.9229847600000003</v>
      </c>
      <c r="AY2326" s="658">
        <v>81.807732069999986</v>
      </c>
      <c r="AZ2326" s="658">
        <v>138.75937895999999</v>
      </c>
      <c r="BA2326" s="658">
        <v>33.913839379999999</v>
      </c>
      <c r="BB2326" s="658">
        <v>0</v>
      </c>
      <c r="BC2326" s="658">
        <v>6.0838531700000003</v>
      </c>
      <c r="BD2326" s="658">
        <v>43.943527590000002</v>
      </c>
      <c r="BE2326" s="659">
        <v>379.51593969999999</v>
      </c>
      <c r="BF2326" s="417"/>
      <c r="BG2326" s="408"/>
      <c r="BH2326" s="408"/>
      <c r="BI2326" s="408"/>
      <c r="BJ2326" s="408"/>
      <c r="BK2326" s="408"/>
    </row>
    <row r="2327" spans="1:63" s="416" customFormat="1" ht="38.25">
      <c r="A2327" s="411">
        <v>97</v>
      </c>
      <c r="B2327" s="413" t="s">
        <v>184</v>
      </c>
      <c r="C2327" s="657">
        <v>0</v>
      </c>
      <c r="D2327" s="658">
        <v>0</v>
      </c>
      <c r="E2327" s="658">
        <v>0</v>
      </c>
      <c r="F2327" s="658">
        <v>0</v>
      </c>
      <c r="G2327" s="658">
        <v>0</v>
      </c>
      <c r="H2327" s="658">
        <v>0</v>
      </c>
      <c r="I2327" s="658">
        <v>0</v>
      </c>
      <c r="J2327" s="658">
        <v>0</v>
      </c>
      <c r="K2327" s="658">
        <v>0</v>
      </c>
      <c r="L2327" s="658">
        <v>0</v>
      </c>
      <c r="M2327" s="658">
        <v>0</v>
      </c>
      <c r="N2327" s="659">
        <v>0</v>
      </c>
      <c r="O2327" s="689">
        <v>0</v>
      </c>
      <c r="P2327" s="690">
        <v>0</v>
      </c>
      <c r="Q2327" s="690">
        <v>0</v>
      </c>
      <c r="R2327" s="690">
        <v>0</v>
      </c>
      <c r="S2327" s="690">
        <v>0</v>
      </c>
      <c r="T2327" s="690">
        <v>0</v>
      </c>
      <c r="U2327" s="690">
        <v>0</v>
      </c>
      <c r="V2327" s="690">
        <v>0</v>
      </c>
      <c r="W2327" s="690">
        <v>0</v>
      </c>
      <c r="X2327" s="690">
        <v>0</v>
      </c>
      <c r="Y2327" s="690">
        <v>0</v>
      </c>
      <c r="Z2327" s="691">
        <v>0</v>
      </c>
      <c r="AA2327" s="674">
        <v>32.954491279999999</v>
      </c>
      <c r="AB2327" s="677">
        <v>0</v>
      </c>
      <c r="AC2327" s="677">
        <v>0</v>
      </c>
      <c r="AD2327" s="690">
        <v>0</v>
      </c>
      <c r="AE2327" s="690">
        <v>0</v>
      </c>
      <c r="AF2327" s="690"/>
      <c r="AG2327" s="690"/>
      <c r="AH2327" s="690"/>
      <c r="AI2327" s="690"/>
      <c r="AJ2327" s="690"/>
      <c r="AK2327" s="690"/>
      <c r="AL2327" s="690"/>
      <c r="AM2327" s="690"/>
      <c r="AN2327" s="690">
        <v>0</v>
      </c>
      <c r="AO2327" s="690">
        <v>0</v>
      </c>
      <c r="AP2327" s="690">
        <v>0</v>
      </c>
      <c r="AQ2327" s="690">
        <v>0</v>
      </c>
      <c r="AR2327" s="690">
        <v>0</v>
      </c>
      <c r="AS2327" s="690">
        <v>0</v>
      </c>
      <c r="AT2327" s="690">
        <v>0</v>
      </c>
      <c r="AU2327" s="690">
        <v>0</v>
      </c>
      <c r="AV2327" s="657">
        <v>11.80671849</v>
      </c>
      <c r="AW2327" s="658">
        <v>7.1792843999999993</v>
      </c>
      <c r="AX2327" s="658">
        <v>0</v>
      </c>
      <c r="AY2327" s="658">
        <v>0</v>
      </c>
      <c r="AZ2327" s="658">
        <v>0.27997043999999999</v>
      </c>
      <c r="BA2327" s="658">
        <v>6.8993139599999997</v>
      </c>
      <c r="BB2327" s="658">
        <v>0</v>
      </c>
      <c r="BC2327" s="658">
        <v>6.0838531700000003</v>
      </c>
      <c r="BD2327" s="658">
        <v>5.5949123399999996</v>
      </c>
      <c r="BE2327" s="673">
        <v>30.6647684</v>
      </c>
      <c r="BF2327" s="417"/>
    </row>
    <row r="2328" spans="1:63" s="390" customFormat="1" ht="12.75">
      <c r="A2328" s="411"/>
      <c r="B2328" s="360" t="s">
        <v>361</v>
      </c>
      <c r="C2328" s="676">
        <v>0</v>
      </c>
      <c r="D2328" s="677">
        <v>0</v>
      </c>
      <c r="E2328" s="677">
        <v>0</v>
      </c>
      <c r="F2328" s="677">
        <v>0</v>
      </c>
      <c r="G2328" s="677">
        <v>0</v>
      </c>
      <c r="H2328" s="677">
        <v>0</v>
      </c>
      <c r="I2328" s="677">
        <v>0</v>
      </c>
      <c r="J2328" s="677">
        <v>0</v>
      </c>
      <c r="K2328" s="677">
        <v>0</v>
      </c>
      <c r="L2328" s="677">
        <v>0</v>
      </c>
      <c r="M2328" s="677">
        <v>0</v>
      </c>
      <c r="N2328" s="678">
        <v>0</v>
      </c>
      <c r="O2328" s="657">
        <v>0</v>
      </c>
      <c r="P2328" s="658">
        <v>0</v>
      </c>
      <c r="Q2328" s="658">
        <v>0</v>
      </c>
      <c r="R2328" s="658">
        <v>0</v>
      </c>
      <c r="S2328" s="658">
        <v>0</v>
      </c>
      <c r="T2328" s="658">
        <v>0</v>
      </c>
      <c r="U2328" s="658">
        <v>0</v>
      </c>
      <c r="V2328" s="658">
        <v>0</v>
      </c>
      <c r="W2328" s="658">
        <v>0</v>
      </c>
      <c r="X2328" s="658">
        <v>0</v>
      </c>
      <c r="Y2328" s="658">
        <v>0</v>
      </c>
      <c r="Z2328" s="659">
        <v>0</v>
      </c>
      <c r="AA2328" s="679">
        <v>32.954491279999999</v>
      </c>
      <c r="AB2328" s="677">
        <v>0</v>
      </c>
      <c r="AC2328" s="677">
        <v>0</v>
      </c>
      <c r="AD2328" s="658">
        <v>0</v>
      </c>
      <c r="AE2328" s="658">
        <v>0</v>
      </c>
      <c r="AF2328" s="658"/>
      <c r="AG2328" s="658"/>
      <c r="AH2328" s="658"/>
      <c r="AI2328" s="658"/>
      <c r="AJ2328" s="658"/>
      <c r="AK2328" s="658"/>
      <c r="AL2328" s="658"/>
      <c r="AM2328" s="658"/>
      <c r="AN2328" s="658">
        <v>0</v>
      </c>
      <c r="AO2328" s="658">
        <v>0</v>
      </c>
      <c r="AP2328" s="658">
        <v>0</v>
      </c>
      <c r="AQ2328" s="658">
        <v>0</v>
      </c>
      <c r="AR2328" s="658">
        <v>0</v>
      </c>
      <c r="AS2328" s="658">
        <v>0</v>
      </c>
      <c r="AT2328" s="658">
        <v>0</v>
      </c>
      <c r="AU2328" s="658">
        <v>0</v>
      </c>
      <c r="AV2328" s="676">
        <v>11.80671849</v>
      </c>
      <c r="AW2328" s="677">
        <v>7.1792843999999993</v>
      </c>
      <c r="AX2328" s="677">
        <v>0</v>
      </c>
      <c r="AY2328" s="677">
        <v>0</v>
      </c>
      <c r="AZ2328" s="677">
        <v>0.27997043999999999</v>
      </c>
      <c r="BA2328" s="677">
        <v>6.8993139599999997</v>
      </c>
      <c r="BB2328" s="677">
        <v>0</v>
      </c>
      <c r="BC2328" s="677">
        <v>6.0838531700000003</v>
      </c>
      <c r="BD2328" s="677">
        <v>5.5949123399999996</v>
      </c>
      <c r="BE2328" s="678">
        <v>30.6647684</v>
      </c>
      <c r="BF2328" s="417"/>
      <c r="BG2328" s="408"/>
      <c r="BH2328" s="408"/>
      <c r="BI2328" s="408"/>
      <c r="BJ2328" s="408"/>
      <c r="BK2328" s="408"/>
    </row>
    <row r="2329" spans="1:63" s="390" customFormat="1" ht="12.75">
      <c r="A2329" s="411"/>
      <c r="B2329" s="360" t="s">
        <v>362</v>
      </c>
      <c r="C2329" s="676">
        <v>0</v>
      </c>
      <c r="D2329" s="677">
        <v>0</v>
      </c>
      <c r="E2329" s="677">
        <v>0</v>
      </c>
      <c r="F2329" s="677">
        <v>0</v>
      </c>
      <c r="G2329" s="677">
        <v>0</v>
      </c>
      <c r="H2329" s="677">
        <v>0</v>
      </c>
      <c r="I2329" s="677">
        <v>0</v>
      </c>
      <c r="J2329" s="677">
        <v>0</v>
      </c>
      <c r="K2329" s="677">
        <v>0</v>
      </c>
      <c r="L2329" s="677">
        <v>0</v>
      </c>
      <c r="M2329" s="677">
        <v>0</v>
      </c>
      <c r="N2329" s="678">
        <v>0</v>
      </c>
      <c r="O2329" s="657">
        <v>0</v>
      </c>
      <c r="P2329" s="658">
        <v>0</v>
      </c>
      <c r="Q2329" s="658">
        <v>0</v>
      </c>
      <c r="R2329" s="658">
        <v>0</v>
      </c>
      <c r="S2329" s="658">
        <v>0</v>
      </c>
      <c r="T2329" s="658">
        <v>0</v>
      </c>
      <c r="U2329" s="658">
        <v>0</v>
      </c>
      <c r="V2329" s="658">
        <v>0</v>
      </c>
      <c r="W2329" s="658">
        <v>0</v>
      </c>
      <c r="X2329" s="658">
        <v>0</v>
      </c>
      <c r="Y2329" s="658">
        <v>0</v>
      </c>
      <c r="Z2329" s="659">
        <v>0</v>
      </c>
      <c r="AA2329" s="679">
        <v>0</v>
      </c>
      <c r="AB2329" s="677">
        <v>0</v>
      </c>
      <c r="AC2329" s="677">
        <v>0</v>
      </c>
      <c r="AD2329" s="658">
        <v>0</v>
      </c>
      <c r="AE2329" s="658">
        <v>0</v>
      </c>
      <c r="AF2329" s="658"/>
      <c r="AG2329" s="658"/>
      <c r="AH2329" s="658"/>
      <c r="AI2329" s="658"/>
      <c r="AJ2329" s="658"/>
      <c r="AK2329" s="658"/>
      <c r="AL2329" s="658"/>
      <c r="AM2329" s="658"/>
      <c r="AN2329" s="658">
        <v>0</v>
      </c>
      <c r="AO2329" s="658">
        <v>0</v>
      </c>
      <c r="AP2329" s="658">
        <v>0</v>
      </c>
      <c r="AQ2329" s="658">
        <v>0</v>
      </c>
      <c r="AR2329" s="658">
        <v>0</v>
      </c>
      <c r="AS2329" s="658">
        <v>0</v>
      </c>
      <c r="AT2329" s="658">
        <v>0</v>
      </c>
      <c r="AU2329" s="658">
        <v>0</v>
      </c>
      <c r="AV2329" s="676">
        <v>0</v>
      </c>
      <c r="AW2329" s="677">
        <v>0</v>
      </c>
      <c r="AX2329" s="677">
        <v>0</v>
      </c>
      <c r="AY2329" s="677">
        <v>0</v>
      </c>
      <c r="AZ2329" s="677">
        <v>0</v>
      </c>
      <c r="BA2329" s="677">
        <v>0</v>
      </c>
      <c r="BB2329" s="677">
        <v>0</v>
      </c>
      <c r="BC2329" s="677">
        <v>0</v>
      </c>
      <c r="BD2329" s="677">
        <v>0</v>
      </c>
      <c r="BE2329" s="678">
        <v>0</v>
      </c>
      <c r="BF2329" s="417"/>
      <c r="BG2329" s="408"/>
      <c r="BH2329" s="408"/>
      <c r="BI2329" s="408"/>
      <c r="BJ2329" s="408"/>
      <c r="BK2329" s="408"/>
    </row>
    <row r="2330" spans="1:63" s="390" customFormat="1" ht="12.75">
      <c r="A2330" s="411"/>
      <c r="B2330" s="360" t="s">
        <v>363</v>
      </c>
      <c r="C2330" s="676">
        <v>0</v>
      </c>
      <c r="D2330" s="677">
        <v>0</v>
      </c>
      <c r="E2330" s="677">
        <v>0</v>
      </c>
      <c r="F2330" s="677">
        <v>0</v>
      </c>
      <c r="G2330" s="677">
        <v>0</v>
      </c>
      <c r="H2330" s="677">
        <v>0</v>
      </c>
      <c r="I2330" s="677">
        <v>0</v>
      </c>
      <c r="J2330" s="677">
        <v>0</v>
      </c>
      <c r="K2330" s="677">
        <v>0</v>
      </c>
      <c r="L2330" s="677">
        <v>0</v>
      </c>
      <c r="M2330" s="677">
        <v>0</v>
      </c>
      <c r="N2330" s="678">
        <v>0</v>
      </c>
      <c r="O2330" s="657">
        <v>0</v>
      </c>
      <c r="P2330" s="658">
        <v>0</v>
      </c>
      <c r="Q2330" s="658">
        <v>0</v>
      </c>
      <c r="R2330" s="658">
        <v>0</v>
      </c>
      <c r="S2330" s="658">
        <v>0</v>
      </c>
      <c r="T2330" s="658">
        <v>0</v>
      </c>
      <c r="U2330" s="658">
        <v>0</v>
      </c>
      <c r="V2330" s="658">
        <v>0</v>
      </c>
      <c r="W2330" s="658">
        <v>0</v>
      </c>
      <c r="X2330" s="658">
        <v>0</v>
      </c>
      <c r="Y2330" s="658">
        <v>0</v>
      </c>
      <c r="Z2330" s="659">
        <v>0</v>
      </c>
      <c r="AA2330" s="679">
        <v>0</v>
      </c>
      <c r="AB2330" s="677">
        <v>0</v>
      </c>
      <c r="AC2330" s="677">
        <v>0</v>
      </c>
      <c r="AD2330" s="658">
        <v>0</v>
      </c>
      <c r="AE2330" s="658">
        <v>0</v>
      </c>
      <c r="AF2330" s="658"/>
      <c r="AG2330" s="658"/>
      <c r="AH2330" s="658"/>
      <c r="AI2330" s="658"/>
      <c r="AJ2330" s="658"/>
      <c r="AK2330" s="658"/>
      <c r="AL2330" s="658"/>
      <c r="AM2330" s="658"/>
      <c r="AN2330" s="658">
        <v>0</v>
      </c>
      <c r="AO2330" s="658">
        <v>0</v>
      </c>
      <c r="AP2330" s="658">
        <v>0</v>
      </c>
      <c r="AQ2330" s="658">
        <v>0</v>
      </c>
      <c r="AR2330" s="658">
        <v>0</v>
      </c>
      <c r="AS2330" s="658">
        <v>0</v>
      </c>
      <c r="AT2330" s="658">
        <v>0</v>
      </c>
      <c r="AU2330" s="658">
        <v>0</v>
      </c>
      <c r="AV2330" s="676">
        <v>0</v>
      </c>
      <c r="AW2330" s="677">
        <v>0</v>
      </c>
      <c r="AX2330" s="677">
        <v>0</v>
      </c>
      <c r="AY2330" s="677">
        <v>0</v>
      </c>
      <c r="AZ2330" s="677">
        <v>0</v>
      </c>
      <c r="BA2330" s="677">
        <v>0</v>
      </c>
      <c r="BB2330" s="677">
        <v>0</v>
      </c>
      <c r="BC2330" s="677">
        <v>0</v>
      </c>
      <c r="BD2330" s="677">
        <v>0</v>
      </c>
      <c r="BE2330" s="678">
        <v>0</v>
      </c>
      <c r="BF2330" s="417"/>
      <c r="BG2330" s="408"/>
      <c r="BH2330" s="408"/>
      <c r="BI2330" s="408"/>
      <c r="BJ2330" s="408"/>
      <c r="BK2330" s="408"/>
    </row>
    <row r="2331" spans="1:63" s="390" customFormat="1" ht="12.75">
      <c r="A2331" s="411"/>
      <c r="B2331" s="360" t="s">
        <v>364</v>
      </c>
      <c r="C2331" s="676">
        <v>0</v>
      </c>
      <c r="D2331" s="677">
        <v>0</v>
      </c>
      <c r="E2331" s="677">
        <v>0</v>
      </c>
      <c r="F2331" s="677">
        <v>0</v>
      </c>
      <c r="G2331" s="677">
        <v>0</v>
      </c>
      <c r="H2331" s="677">
        <v>0</v>
      </c>
      <c r="I2331" s="677">
        <v>0</v>
      </c>
      <c r="J2331" s="677">
        <v>0</v>
      </c>
      <c r="K2331" s="677">
        <v>0</v>
      </c>
      <c r="L2331" s="677">
        <v>0</v>
      </c>
      <c r="M2331" s="677">
        <v>0</v>
      </c>
      <c r="N2331" s="678">
        <v>0</v>
      </c>
      <c r="O2331" s="657"/>
      <c r="P2331" s="658"/>
      <c r="Q2331" s="658"/>
      <c r="R2331" s="658"/>
      <c r="S2331" s="658"/>
      <c r="T2331" s="658"/>
      <c r="U2331" s="658"/>
      <c r="V2331" s="658"/>
      <c r="W2331" s="658"/>
      <c r="X2331" s="658"/>
      <c r="Y2331" s="658"/>
      <c r="Z2331" s="659"/>
      <c r="AA2331" s="679">
        <v>0</v>
      </c>
      <c r="AB2331" s="677">
        <v>0</v>
      </c>
      <c r="AC2331" s="677">
        <v>0</v>
      </c>
      <c r="AD2331" s="658">
        <v>0</v>
      </c>
      <c r="AE2331" s="658">
        <v>0</v>
      </c>
      <c r="AF2331" s="658"/>
      <c r="AG2331" s="658"/>
      <c r="AH2331" s="658"/>
      <c r="AI2331" s="658"/>
      <c r="AJ2331" s="658"/>
      <c r="AK2331" s="658"/>
      <c r="AL2331" s="658"/>
      <c r="AM2331" s="658"/>
      <c r="AN2331" s="658">
        <v>0</v>
      </c>
      <c r="AO2331" s="658">
        <v>0</v>
      </c>
      <c r="AP2331" s="658">
        <v>0</v>
      </c>
      <c r="AQ2331" s="658">
        <v>0</v>
      </c>
      <c r="AR2331" s="658">
        <v>0</v>
      </c>
      <c r="AS2331" s="658">
        <v>0</v>
      </c>
      <c r="AT2331" s="658">
        <v>0</v>
      </c>
      <c r="AU2331" s="658">
        <v>0</v>
      </c>
      <c r="AV2331" s="676"/>
      <c r="AW2331" s="677">
        <v>0</v>
      </c>
      <c r="AX2331" s="677"/>
      <c r="AY2331" s="677"/>
      <c r="AZ2331" s="677"/>
      <c r="BA2331" s="677"/>
      <c r="BB2331" s="677"/>
      <c r="BC2331" s="677"/>
      <c r="BD2331" s="677"/>
      <c r="BE2331" s="678">
        <v>0</v>
      </c>
      <c r="BF2331" s="417"/>
      <c r="BG2331" s="408"/>
      <c r="BH2331" s="408"/>
      <c r="BI2331" s="408"/>
      <c r="BJ2331" s="408"/>
      <c r="BK2331" s="408"/>
    </row>
    <row r="2332" spans="1:63" s="390" customFormat="1" ht="12.75">
      <c r="A2332" s="411"/>
      <c r="B2332" s="360" t="s">
        <v>365</v>
      </c>
      <c r="C2332" s="676">
        <v>0</v>
      </c>
      <c r="D2332" s="677">
        <v>0</v>
      </c>
      <c r="E2332" s="677">
        <v>0</v>
      </c>
      <c r="F2332" s="677">
        <v>0</v>
      </c>
      <c r="G2332" s="677">
        <v>0</v>
      </c>
      <c r="H2332" s="677">
        <v>0</v>
      </c>
      <c r="I2332" s="677">
        <v>0</v>
      </c>
      <c r="J2332" s="677">
        <v>0</v>
      </c>
      <c r="K2332" s="677">
        <v>0</v>
      </c>
      <c r="L2332" s="677">
        <v>0</v>
      </c>
      <c r="M2332" s="677">
        <v>0</v>
      </c>
      <c r="N2332" s="678">
        <v>0</v>
      </c>
      <c r="O2332" s="657"/>
      <c r="P2332" s="658"/>
      <c r="Q2332" s="658"/>
      <c r="R2332" s="658"/>
      <c r="S2332" s="658"/>
      <c r="T2332" s="658"/>
      <c r="U2332" s="658"/>
      <c r="V2332" s="658"/>
      <c r="W2332" s="658"/>
      <c r="X2332" s="658"/>
      <c r="Y2332" s="658"/>
      <c r="Z2332" s="659"/>
      <c r="AA2332" s="679">
        <v>0</v>
      </c>
      <c r="AB2332" s="677">
        <v>0</v>
      </c>
      <c r="AC2332" s="677">
        <v>0</v>
      </c>
      <c r="AD2332" s="658">
        <v>0</v>
      </c>
      <c r="AE2332" s="658">
        <v>0</v>
      </c>
      <c r="AF2332" s="658"/>
      <c r="AG2332" s="658"/>
      <c r="AH2332" s="658"/>
      <c r="AI2332" s="658"/>
      <c r="AJ2332" s="658"/>
      <c r="AK2332" s="658"/>
      <c r="AL2332" s="658"/>
      <c r="AM2332" s="658"/>
      <c r="AN2332" s="658">
        <v>0</v>
      </c>
      <c r="AO2332" s="658">
        <v>0</v>
      </c>
      <c r="AP2332" s="658">
        <v>0</v>
      </c>
      <c r="AQ2332" s="658">
        <v>0</v>
      </c>
      <c r="AR2332" s="658">
        <v>0</v>
      </c>
      <c r="AS2332" s="658">
        <v>0</v>
      </c>
      <c r="AT2332" s="658">
        <v>0</v>
      </c>
      <c r="AU2332" s="658">
        <v>0</v>
      </c>
      <c r="AV2332" s="676"/>
      <c r="AW2332" s="677">
        <v>0</v>
      </c>
      <c r="AX2332" s="677"/>
      <c r="AY2332" s="677"/>
      <c r="AZ2332" s="677"/>
      <c r="BA2332" s="677"/>
      <c r="BB2332" s="677"/>
      <c r="BC2332" s="677"/>
      <c r="BD2332" s="677"/>
      <c r="BE2332" s="678">
        <v>0</v>
      </c>
      <c r="BF2332" s="417"/>
      <c r="BG2332" s="408"/>
      <c r="BH2332" s="408"/>
      <c r="BI2332" s="408"/>
      <c r="BJ2332" s="408"/>
      <c r="BK2332" s="408"/>
    </row>
    <row r="2333" spans="1:63" s="390" customFormat="1" ht="12.75">
      <c r="A2333" s="411"/>
      <c r="B2333" s="360" t="s">
        <v>366</v>
      </c>
      <c r="C2333" s="676">
        <v>0</v>
      </c>
      <c r="D2333" s="677">
        <v>0</v>
      </c>
      <c r="E2333" s="677">
        <v>0</v>
      </c>
      <c r="F2333" s="677">
        <v>0</v>
      </c>
      <c r="G2333" s="677">
        <v>0</v>
      </c>
      <c r="H2333" s="677">
        <v>0</v>
      </c>
      <c r="I2333" s="677">
        <v>0</v>
      </c>
      <c r="J2333" s="677">
        <v>0</v>
      </c>
      <c r="K2333" s="677">
        <v>0</v>
      </c>
      <c r="L2333" s="677">
        <v>0</v>
      </c>
      <c r="M2333" s="677">
        <v>0</v>
      </c>
      <c r="N2333" s="678">
        <v>0</v>
      </c>
      <c r="O2333" s="657"/>
      <c r="P2333" s="658"/>
      <c r="Q2333" s="658"/>
      <c r="R2333" s="658"/>
      <c r="S2333" s="658"/>
      <c r="T2333" s="658"/>
      <c r="U2333" s="658"/>
      <c r="V2333" s="658"/>
      <c r="W2333" s="658"/>
      <c r="X2333" s="658"/>
      <c r="Y2333" s="658"/>
      <c r="Z2333" s="659"/>
      <c r="AA2333" s="679">
        <v>0</v>
      </c>
      <c r="AB2333" s="677">
        <v>0</v>
      </c>
      <c r="AC2333" s="677">
        <v>0</v>
      </c>
      <c r="AD2333" s="658">
        <v>0</v>
      </c>
      <c r="AE2333" s="658">
        <v>0</v>
      </c>
      <c r="AF2333" s="658"/>
      <c r="AG2333" s="658"/>
      <c r="AH2333" s="658"/>
      <c r="AI2333" s="658"/>
      <c r="AJ2333" s="658"/>
      <c r="AK2333" s="658"/>
      <c r="AL2333" s="658"/>
      <c r="AM2333" s="658"/>
      <c r="AN2333" s="658">
        <v>0</v>
      </c>
      <c r="AO2333" s="658">
        <v>0</v>
      </c>
      <c r="AP2333" s="658">
        <v>0</v>
      </c>
      <c r="AQ2333" s="658">
        <v>0</v>
      </c>
      <c r="AR2333" s="658">
        <v>0</v>
      </c>
      <c r="AS2333" s="658">
        <v>0</v>
      </c>
      <c r="AT2333" s="658">
        <v>0</v>
      </c>
      <c r="AU2333" s="658">
        <v>0</v>
      </c>
      <c r="AV2333" s="676"/>
      <c r="AW2333" s="677">
        <v>0</v>
      </c>
      <c r="AX2333" s="677"/>
      <c r="AY2333" s="677"/>
      <c r="AZ2333" s="677"/>
      <c r="BA2333" s="677"/>
      <c r="BB2333" s="677"/>
      <c r="BC2333" s="677"/>
      <c r="BD2333" s="677"/>
      <c r="BE2333" s="678">
        <v>0</v>
      </c>
      <c r="BF2333" s="417"/>
      <c r="BG2333" s="408"/>
      <c r="BH2333" s="408"/>
      <c r="BI2333" s="408"/>
      <c r="BJ2333" s="408"/>
      <c r="BK2333" s="408"/>
    </row>
    <row r="2334" spans="1:63" s="390" customFormat="1" ht="12.75">
      <c r="A2334" s="411"/>
      <c r="B2334" s="360" t="s">
        <v>367</v>
      </c>
      <c r="C2334" s="676">
        <v>0</v>
      </c>
      <c r="D2334" s="677">
        <v>0</v>
      </c>
      <c r="E2334" s="677">
        <v>0</v>
      </c>
      <c r="F2334" s="677">
        <v>0</v>
      </c>
      <c r="G2334" s="677">
        <v>0</v>
      </c>
      <c r="H2334" s="677">
        <v>0</v>
      </c>
      <c r="I2334" s="677">
        <v>0</v>
      </c>
      <c r="J2334" s="677">
        <v>0</v>
      </c>
      <c r="K2334" s="677">
        <v>0</v>
      </c>
      <c r="L2334" s="677">
        <v>0</v>
      </c>
      <c r="M2334" s="677">
        <v>0</v>
      </c>
      <c r="N2334" s="678">
        <v>0</v>
      </c>
      <c r="O2334" s="657"/>
      <c r="P2334" s="658"/>
      <c r="Q2334" s="658"/>
      <c r="R2334" s="658"/>
      <c r="S2334" s="658"/>
      <c r="T2334" s="658"/>
      <c r="U2334" s="658"/>
      <c r="V2334" s="658"/>
      <c r="W2334" s="658"/>
      <c r="X2334" s="658"/>
      <c r="Y2334" s="658"/>
      <c r="Z2334" s="659"/>
      <c r="AA2334" s="679">
        <v>0</v>
      </c>
      <c r="AB2334" s="677">
        <v>0</v>
      </c>
      <c r="AC2334" s="677">
        <v>0</v>
      </c>
      <c r="AD2334" s="658">
        <v>0</v>
      </c>
      <c r="AE2334" s="658">
        <v>0</v>
      </c>
      <c r="AF2334" s="658"/>
      <c r="AG2334" s="658"/>
      <c r="AH2334" s="658"/>
      <c r="AI2334" s="658"/>
      <c r="AJ2334" s="658"/>
      <c r="AK2334" s="658"/>
      <c r="AL2334" s="658"/>
      <c r="AM2334" s="658"/>
      <c r="AN2334" s="658">
        <v>0</v>
      </c>
      <c r="AO2334" s="658">
        <v>0</v>
      </c>
      <c r="AP2334" s="658">
        <v>0</v>
      </c>
      <c r="AQ2334" s="658">
        <v>0</v>
      </c>
      <c r="AR2334" s="658">
        <v>0</v>
      </c>
      <c r="AS2334" s="658">
        <v>0</v>
      </c>
      <c r="AT2334" s="658">
        <v>0</v>
      </c>
      <c r="AU2334" s="658">
        <v>0</v>
      </c>
      <c r="AV2334" s="676"/>
      <c r="AW2334" s="677">
        <v>0</v>
      </c>
      <c r="AX2334" s="677"/>
      <c r="AY2334" s="677"/>
      <c r="AZ2334" s="677"/>
      <c r="BA2334" s="677"/>
      <c r="BB2334" s="677"/>
      <c r="BC2334" s="677"/>
      <c r="BD2334" s="677"/>
      <c r="BE2334" s="678">
        <v>0</v>
      </c>
      <c r="BF2334" s="417"/>
      <c r="BG2334" s="408"/>
      <c r="BH2334" s="408"/>
      <c r="BI2334" s="408"/>
      <c r="BJ2334" s="408"/>
      <c r="BK2334" s="408"/>
    </row>
    <row r="2335" spans="1:63" s="390" customFormat="1" ht="12.75">
      <c r="A2335" s="411"/>
      <c r="B2335" s="360" t="s">
        <v>368</v>
      </c>
      <c r="C2335" s="676">
        <v>0</v>
      </c>
      <c r="D2335" s="677">
        <v>0</v>
      </c>
      <c r="E2335" s="677">
        <v>0</v>
      </c>
      <c r="F2335" s="677">
        <v>0</v>
      </c>
      <c r="G2335" s="677">
        <v>0</v>
      </c>
      <c r="H2335" s="677">
        <v>0</v>
      </c>
      <c r="I2335" s="677">
        <v>0</v>
      </c>
      <c r="J2335" s="677">
        <v>0</v>
      </c>
      <c r="K2335" s="677">
        <v>0</v>
      </c>
      <c r="L2335" s="677">
        <v>0</v>
      </c>
      <c r="M2335" s="677">
        <v>0</v>
      </c>
      <c r="N2335" s="678">
        <v>0</v>
      </c>
      <c r="O2335" s="657">
        <v>0</v>
      </c>
      <c r="P2335" s="658">
        <v>0</v>
      </c>
      <c r="Q2335" s="658">
        <v>0</v>
      </c>
      <c r="R2335" s="658">
        <v>0</v>
      </c>
      <c r="S2335" s="658">
        <v>0</v>
      </c>
      <c r="T2335" s="658">
        <v>0</v>
      </c>
      <c r="U2335" s="658">
        <v>0</v>
      </c>
      <c r="V2335" s="658">
        <v>0</v>
      </c>
      <c r="W2335" s="658">
        <v>0</v>
      </c>
      <c r="X2335" s="658">
        <v>0</v>
      </c>
      <c r="Y2335" s="658">
        <v>0</v>
      </c>
      <c r="Z2335" s="659">
        <v>0</v>
      </c>
      <c r="AA2335" s="679">
        <v>0</v>
      </c>
      <c r="AB2335" s="677">
        <v>0</v>
      </c>
      <c r="AC2335" s="677">
        <v>0</v>
      </c>
      <c r="AD2335" s="658">
        <v>0</v>
      </c>
      <c r="AE2335" s="658">
        <v>0</v>
      </c>
      <c r="AF2335" s="658"/>
      <c r="AG2335" s="658"/>
      <c r="AH2335" s="658"/>
      <c r="AI2335" s="658"/>
      <c r="AJ2335" s="658"/>
      <c r="AK2335" s="658"/>
      <c r="AL2335" s="658"/>
      <c r="AM2335" s="658"/>
      <c r="AN2335" s="658">
        <v>0</v>
      </c>
      <c r="AO2335" s="658">
        <v>0</v>
      </c>
      <c r="AP2335" s="658">
        <v>0</v>
      </c>
      <c r="AQ2335" s="658">
        <v>0</v>
      </c>
      <c r="AR2335" s="658">
        <v>0</v>
      </c>
      <c r="AS2335" s="658">
        <v>0</v>
      </c>
      <c r="AT2335" s="658">
        <v>0</v>
      </c>
      <c r="AU2335" s="658">
        <v>0</v>
      </c>
      <c r="AV2335" s="676">
        <v>0</v>
      </c>
      <c r="AW2335" s="677">
        <v>0</v>
      </c>
      <c r="AX2335" s="677">
        <v>0</v>
      </c>
      <c r="AY2335" s="677">
        <v>0</v>
      </c>
      <c r="AZ2335" s="677">
        <v>0</v>
      </c>
      <c r="BA2335" s="677">
        <v>0</v>
      </c>
      <c r="BB2335" s="677">
        <v>0</v>
      </c>
      <c r="BC2335" s="677">
        <v>0</v>
      </c>
      <c r="BD2335" s="677">
        <v>0</v>
      </c>
      <c r="BE2335" s="678">
        <v>0</v>
      </c>
      <c r="BF2335" s="417"/>
      <c r="BG2335" s="408"/>
      <c r="BH2335" s="408"/>
      <c r="BI2335" s="408"/>
      <c r="BJ2335" s="408"/>
      <c r="BK2335" s="408"/>
    </row>
    <row r="2336" spans="1:63" s="390" customFormat="1" ht="12.75">
      <c r="A2336" s="411"/>
      <c r="B2336" s="360" t="s">
        <v>369</v>
      </c>
      <c r="C2336" s="676">
        <v>0</v>
      </c>
      <c r="D2336" s="677">
        <v>0</v>
      </c>
      <c r="E2336" s="677">
        <v>0</v>
      </c>
      <c r="F2336" s="677">
        <v>0</v>
      </c>
      <c r="G2336" s="677">
        <v>0</v>
      </c>
      <c r="H2336" s="677">
        <v>0</v>
      </c>
      <c r="I2336" s="677">
        <v>0</v>
      </c>
      <c r="J2336" s="677">
        <v>0</v>
      </c>
      <c r="K2336" s="677">
        <v>0</v>
      </c>
      <c r="L2336" s="677">
        <v>0</v>
      </c>
      <c r="M2336" s="677">
        <v>0</v>
      </c>
      <c r="N2336" s="678">
        <v>0</v>
      </c>
      <c r="O2336" s="657"/>
      <c r="P2336" s="658"/>
      <c r="Q2336" s="658"/>
      <c r="R2336" s="658"/>
      <c r="S2336" s="658"/>
      <c r="T2336" s="658"/>
      <c r="U2336" s="658"/>
      <c r="V2336" s="658"/>
      <c r="W2336" s="658"/>
      <c r="X2336" s="658"/>
      <c r="Y2336" s="658"/>
      <c r="Z2336" s="659"/>
      <c r="AA2336" s="679">
        <v>0</v>
      </c>
      <c r="AB2336" s="677">
        <v>0</v>
      </c>
      <c r="AC2336" s="677">
        <v>0</v>
      </c>
      <c r="AD2336" s="658">
        <v>0</v>
      </c>
      <c r="AE2336" s="658">
        <v>0</v>
      </c>
      <c r="AF2336" s="658"/>
      <c r="AG2336" s="658"/>
      <c r="AH2336" s="658"/>
      <c r="AI2336" s="658"/>
      <c r="AJ2336" s="658"/>
      <c r="AK2336" s="658"/>
      <c r="AL2336" s="658"/>
      <c r="AM2336" s="658"/>
      <c r="AN2336" s="658">
        <v>0</v>
      </c>
      <c r="AO2336" s="658">
        <v>0</v>
      </c>
      <c r="AP2336" s="658">
        <v>0</v>
      </c>
      <c r="AQ2336" s="658">
        <v>0</v>
      </c>
      <c r="AR2336" s="658">
        <v>0</v>
      </c>
      <c r="AS2336" s="658">
        <v>0</v>
      </c>
      <c r="AT2336" s="658">
        <v>0</v>
      </c>
      <c r="AU2336" s="658">
        <v>0</v>
      </c>
      <c r="AV2336" s="676"/>
      <c r="AW2336" s="677">
        <v>0</v>
      </c>
      <c r="AX2336" s="677"/>
      <c r="AY2336" s="677"/>
      <c r="AZ2336" s="677"/>
      <c r="BA2336" s="677"/>
      <c r="BB2336" s="677"/>
      <c r="BC2336" s="677"/>
      <c r="BD2336" s="677"/>
      <c r="BE2336" s="678">
        <v>0</v>
      </c>
      <c r="BF2336" s="417"/>
      <c r="BG2336" s="408"/>
      <c r="BH2336" s="408"/>
      <c r="BI2336" s="408"/>
      <c r="BJ2336" s="408"/>
      <c r="BK2336" s="408"/>
    </row>
    <row r="2337" spans="1:63" s="390" customFormat="1" ht="12.75">
      <c r="A2337" s="411"/>
      <c r="B2337" s="360" t="s">
        <v>370</v>
      </c>
      <c r="C2337" s="676">
        <v>0</v>
      </c>
      <c r="D2337" s="677">
        <v>0</v>
      </c>
      <c r="E2337" s="677">
        <v>0</v>
      </c>
      <c r="F2337" s="677">
        <v>0</v>
      </c>
      <c r="G2337" s="677">
        <v>0</v>
      </c>
      <c r="H2337" s="677">
        <v>0</v>
      </c>
      <c r="I2337" s="677">
        <v>0</v>
      </c>
      <c r="J2337" s="677">
        <v>0</v>
      </c>
      <c r="K2337" s="677">
        <v>0</v>
      </c>
      <c r="L2337" s="677">
        <v>0</v>
      </c>
      <c r="M2337" s="677">
        <v>0</v>
      </c>
      <c r="N2337" s="678">
        <v>0</v>
      </c>
      <c r="O2337" s="657"/>
      <c r="P2337" s="658"/>
      <c r="Q2337" s="658"/>
      <c r="R2337" s="658"/>
      <c r="S2337" s="658"/>
      <c r="T2337" s="658"/>
      <c r="U2337" s="658"/>
      <c r="V2337" s="658"/>
      <c r="W2337" s="658"/>
      <c r="X2337" s="658"/>
      <c r="Y2337" s="658"/>
      <c r="Z2337" s="659"/>
      <c r="AA2337" s="679">
        <v>0</v>
      </c>
      <c r="AB2337" s="677">
        <v>0</v>
      </c>
      <c r="AC2337" s="677">
        <v>0</v>
      </c>
      <c r="AD2337" s="658">
        <v>0</v>
      </c>
      <c r="AE2337" s="658">
        <v>0</v>
      </c>
      <c r="AF2337" s="658"/>
      <c r="AG2337" s="658"/>
      <c r="AH2337" s="658"/>
      <c r="AI2337" s="658"/>
      <c r="AJ2337" s="658"/>
      <c r="AK2337" s="658"/>
      <c r="AL2337" s="658"/>
      <c r="AM2337" s="658"/>
      <c r="AN2337" s="658">
        <v>0</v>
      </c>
      <c r="AO2337" s="658">
        <v>0</v>
      </c>
      <c r="AP2337" s="658">
        <v>0</v>
      </c>
      <c r="AQ2337" s="658">
        <v>0</v>
      </c>
      <c r="AR2337" s="658">
        <v>0</v>
      </c>
      <c r="AS2337" s="658">
        <v>0</v>
      </c>
      <c r="AT2337" s="658">
        <v>0</v>
      </c>
      <c r="AU2337" s="658">
        <v>0</v>
      </c>
      <c r="AV2337" s="676"/>
      <c r="AW2337" s="677">
        <v>0</v>
      </c>
      <c r="AX2337" s="677"/>
      <c r="AY2337" s="677"/>
      <c r="AZ2337" s="677"/>
      <c r="BA2337" s="677"/>
      <c r="BB2337" s="677"/>
      <c r="BC2337" s="677"/>
      <c r="BD2337" s="677"/>
      <c r="BE2337" s="678">
        <v>0</v>
      </c>
      <c r="BF2337" s="417"/>
      <c r="BG2337" s="408"/>
      <c r="BH2337" s="408"/>
      <c r="BI2337" s="408"/>
      <c r="BJ2337" s="408"/>
      <c r="BK2337" s="408"/>
    </row>
    <row r="2338" spans="1:63" s="390" customFormat="1" ht="12.75">
      <c r="A2338" s="411"/>
      <c r="B2338" s="360" t="s">
        <v>371</v>
      </c>
      <c r="C2338" s="676">
        <v>0</v>
      </c>
      <c r="D2338" s="677">
        <v>0</v>
      </c>
      <c r="E2338" s="677">
        <v>0</v>
      </c>
      <c r="F2338" s="677">
        <v>0</v>
      </c>
      <c r="G2338" s="677">
        <v>0</v>
      </c>
      <c r="H2338" s="677">
        <v>0</v>
      </c>
      <c r="I2338" s="677">
        <v>0</v>
      </c>
      <c r="J2338" s="677">
        <v>0</v>
      </c>
      <c r="K2338" s="677">
        <v>0</v>
      </c>
      <c r="L2338" s="677">
        <v>0</v>
      </c>
      <c r="M2338" s="677">
        <v>0</v>
      </c>
      <c r="N2338" s="678">
        <v>0</v>
      </c>
      <c r="O2338" s="657"/>
      <c r="P2338" s="658"/>
      <c r="Q2338" s="658"/>
      <c r="R2338" s="658"/>
      <c r="S2338" s="658"/>
      <c r="T2338" s="658"/>
      <c r="U2338" s="658"/>
      <c r="V2338" s="658"/>
      <c r="W2338" s="658"/>
      <c r="X2338" s="658"/>
      <c r="Y2338" s="658"/>
      <c r="Z2338" s="659"/>
      <c r="AA2338" s="679">
        <v>0</v>
      </c>
      <c r="AB2338" s="677">
        <v>0</v>
      </c>
      <c r="AC2338" s="677">
        <v>0</v>
      </c>
      <c r="AD2338" s="658">
        <v>0</v>
      </c>
      <c r="AE2338" s="658">
        <v>0</v>
      </c>
      <c r="AF2338" s="658"/>
      <c r="AG2338" s="658"/>
      <c r="AH2338" s="658"/>
      <c r="AI2338" s="658"/>
      <c r="AJ2338" s="658"/>
      <c r="AK2338" s="658"/>
      <c r="AL2338" s="658"/>
      <c r="AM2338" s="658"/>
      <c r="AN2338" s="658">
        <v>0</v>
      </c>
      <c r="AO2338" s="658">
        <v>0</v>
      </c>
      <c r="AP2338" s="658">
        <v>0</v>
      </c>
      <c r="AQ2338" s="658">
        <v>0</v>
      </c>
      <c r="AR2338" s="658">
        <v>0</v>
      </c>
      <c r="AS2338" s="658">
        <v>0</v>
      </c>
      <c r="AT2338" s="658">
        <v>0</v>
      </c>
      <c r="AU2338" s="658">
        <v>0</v>
      </c>
      <c r="AV2338" s="676"/>
      <c r="AW2338" s="677">
        <v>0</v>
      </c>
      <c r="AX2338" s="677"/>
      <c r="AY2338" s="677"/>
      <c r="AZ2338" s="677"/>
      <c r="BA2338" s="677"/>
      <c r="BB2338" s="677"/>
      <c r="BC2338" s="677"/>
      <c r="BD2338" s="677"/>
      <c r="BE2338" s="678">
        <v>0</v>
      </c>
      <c r="BF2338" s="417"/>
      <c r="BG2338" s="408"/>
      <c r="BH2338" s="408"/>
      <c r="BI2338" s="408"/>
      <c r="BJ2338" s="408"/>
      <c r="BK2338" s="408"/>
    </row>
    <row r="2339" spans="1:63" s="390" customFormat="1" ht="12.75">
      <c r="A2339" s="411"/>
      <c r="B2339" s="360" t="s">
        <v>372</v>
      </c>
      <c r="C2339" s="676">
        <v>0</v>
      </c>
      <c r="D2339" s="677">
        <v>0</v>
      </c>
      <c r="E2339" s="677">
        <v>0</v>
      </c>
      <c r="F2339" s="677">
        <v>0</v>
      </c>
      <c r="G2339" s="677">
        <v>0</v>
      </c>
      <c r="H2339" s="677">
        <v>0</v>
      </c>
      <c r="I2339" s="677">
        <v>0</v>
      </c>
      <c r="J2339" s="677">
        <v>0</v>
      </c>
      <c r="K2339" s="677">
        <v>0</v>
      </c>
      <c r="L2339" s="677">
        <v>0</v>
      </c>
      <c r="M2339" s="677">
        <v>0</v>
      </c>
      <c r="N2339" s="678">
        <v>0</v>
      </c>
      <c r="O2339" s="657"/>
      <c r="P2339" s="658"/>
      <c r="Q2339" s="658"/>
      <c r="R2339" s="658"/>
      <c r="S2339" s="658"/>
      <c r="T2339" s="658"/>
      <c r="U2339" s="658"/>
      <c r="V2339" s="658"/>
      <c r="W2339" s="658"/>
      <c r="X2339" s="658"/>
      <c r="Y2339" s="658"/>
      <c r="Z2339" s="659"/>
      <c r="AA2339" s="679">
        <v>0</v>
      </c>
      <c r="AB2339" s="677">
        <v>0</v>
      </c>
      <c r="AC2339" s="677">
        <v>0</v>
      </c>
      <c r="AD2339" s="658">
        <v>0</v>
      </c>
      <c r="AE2339" s="658">
        <v>0</v>
      </c>
      <c r="AF2339" s="658"/>
      <c r="AG2339" s="658"/>
      <c r="AH2339" s="658"/>
      <c r="AI2339" s="658"/>
      <c r="AJ2339" s="658"/>
      <c r="AK2339" s="658"/>
      <c r="AL2339" s="658"/>
      <c r="AM2339" s="658"/>
      <c r="AN2339" s="658">
        <v>0</v>
      </c>
      <c r="AO2339" s="658">
        <v>0</v>
      </c>
      <c r="AP2339" s="658">
        <v>0</v>
      </c>
      <c r="AQ2339" s="658">
        <v>0</v>
      </c>
      <c r="AR2339" s="658">
        <v>0</v>
      </c>
      <c r="AS2339" s="658">
        <v>0</v>
      </c>
      <c r="AT2339" s="658">
        <v>0</v>
      </c>
      <c r="AU2339" s="658">
        <v>0</v>
      </c>
      <c r="AV2339" s="676"/>
      <c r="AW2339" s="677">
        <v>0</v>
      </c>
      <c r="AX2339" s="677"/>
      <c r="AY2339" s="677"/>
      <c r="AZ2339" s="677"/>
      <c r="BA2339" s="677"/>
      <c r="BB2339" s="677"/>
      <c r="BC2339" s="677"/>
      <c r="BD2339" s="677"/>
      <c r="BE2339" s="678">
        <v>0</v>
      </c>
      <c r="BF2339" s="417"/>
      <c r="BG2339" s="408"/>
      <c r="BH2339" s="408"/>
      <c r="BI2339" s="408"/>
      <c r="BJ2339" s="408"/>
      <c r="BK2339" s="408"/>
    </row>
    <row r="2340" spans="1:63" s="390" customFormat="1" ht="12.75">
      <c r="A2340" s="411"/>
      <c r="B2340" s="360" t="s">
        <v>373</v>
      </c>
      <c r="C2340" s="676">
        <v>0</v>
      </c>
      <c r="D2340" s="677">
        <v>0</v>
      </c>
      <c r="E2340" s="677">
        <v>0</v>
      </c>
      <c r="F2340" s="677">
        <v>0</v>
      </c>
      <c r="G2340" s="677">
        <v>0</v>
      </c>
      <c r="H2340" s="677">
        <v>0</v>
      </c>
      <c r="I2340" s="677">
        <v>0</v>
      </c>
      <c r="J2340" s="677">
        <v>0</v>
      </c>
      <c r="K2340" s="677">
        <v>0</v>
      </c>
      <c r="L2340" s="677">
        <v>0</v>
      </c>
      <c r="M2340" s="677">
        <v>0</v>
      </c>
      <c r="N2340" s="678">
        <v>0</v>
      </c>
      <c r="O2340" s="657">
        <v>0</v>
      </c>
      <c r="P2340" s="658">
        <v>0</v>
      </c>
      <c r="Q2340" s="658">
        <v>0</v>
      </c>
      <c r="R2340" s="658">
        <v>0</v>
      </c>
      <c r="S2340" s="658">
        <v>0</v>
      </c>
      <c r="T2340" s="658">
        <v>0</v>
      </c>
      <c r="U2340" s="658">
        <v>0</v>
      </c>
      <c r="V2340" s="658">
        <v>0</v>
      </c>
      <c r="W2340" s="658">
        <v>0</v>
      </c>
      <c r="X2340" s="658">
        <v>0</v>
      </c>
      <c r="Y2340" s="658">
        <v>0</v>
      </c>
      <c r="Z2340" s="659">
        <v>0</v>
      </c>
      <c r="AA2340" s="679">
        <v>0</v>
      </c>
      <c r="AB2340" s="677">
        <v>0</v>
      </c>
      <c r="AC2340" s="677">
        <v>0</v>
      </c>
      <c r="AD2340" s="658">
        <v>0</v>
      </c>
      <c r="AE2340" s="658">
        <v>0</v>
      </c>
      <c r="AF2340" s="658"/>
      <c r="AG2340" s="658"/>
      <c r="AH2340" s="658"/>
      <c r="AI2340" s="658"/>
      <c r="AJ2340" s="658"/>
      <c r="AK2340" s="658"/>
      <c r="AL2340" s="658"/>
      <c r="AM2340" s="658"/>
      <c r="AN2340" s="658">
        <v>0</v>
      </c>
      <c r="AO2340" s="658">
        <v>0</v>
      </c>
      <c r="AP2340" s="658">
        <v>0</v>
      </c>
      <c r="AQ2340" s="658">
        <v>0</v>
      </c>
      <c r="AR2340" s="658">
        <v>0</v>
      </c>
      <c r="AS2340" s="658">
        <v>0</v>
      </c>
      <c r="AT2340" s="658">
        <v>0</v>
      </c>
      <c r="AU2340" s="658">
        <v>0</v>
      </c>
      <c r="AV2340" s="676">
        <v>0</v>
      </c>
      <c r="AW2340" s="677">
        <v>0</v>
      </c>
      <c r="AX2340" s="677">
        <v>0</v>
      </c>
      <c r="AY2340" s="677">
        <v>0</v>
      </c>
      <c r="AZ2340" s="677">
        <v>0</v>
      </c>
      <c r="BA2340" s="677">
        <v>0</v>
      </c>
      <c r="BB2340" s="677">
        <v>0</v>
      </c>
      <c r="BC2340" s="677">
        <v>0</v>
      </c>
      <c r="BD2340" s="677">
        <v>0</v>
      </c>
      <c r="BE2340" s="678">
        <v>0</v>
      </c>
      <c r="BF2340" s="417"/>
      <c r="BG2340" s="408"/>
      <c r="BH2340" s="408"/>
      <c r="BI2340" s="408"/>
      <c r="BJ2340" s="408"/>
      <c r="BK2340" s="408"/>
    </row>
    <row r="2341" spans="1:63" s="390" customFormat="1" ht="12.75">
      <c r="A2341" s="411"/>
      <c r="B2341" s="360" t="s">
        <v>374</v>
      </c>
      <c r="C2341" s="676">
        <v>0</v>
      </c>
      <c r="D2341" s="677">
        <v>0</v>
      </c>
      <c r="E2341" s="677">
        <v>0</v>
      </c>
      <c r="F2341" s="677">
        <v>0</v>
      </c>
      <c r="G2341" s="677">
        <v>0</v>
      </c>
      <c r="H2341" s="677">
        <v>0</v>
      </c>
      <c r="I2341" s="677">
        <v>0</v>
      </c>
      <c r="J2341" s="677">
        <v>0</v>
      </c>
      <c r="K2341" s="677">
        <v>0</v>
      </c>
      <c r="L2341" s="677">
        <v>0</v>
      </c>
      <c r="M2341" s="677">
        <v>0</v>
      </c>
      <c r="N2341" s="678">
        <v>0</v>
      </c>
      <c r="O2341" s="657"/>
      <c r="P2341" s="658"/>
      <c r="Q2341" s="658"/>
      <c r="R2341" s="658"/>
      <c r="S2341" s="658"/>
      <c r="T2341" s="658"/>
      <c r="U2341" s="658"/>
      <c r="V2341" s="658"/>
      <c r="W2341" s="658"/>
      <c r="X2341" s="658"/>
      <c r="Y2341" s="658"/>
      <c r="Z2341" s="659"/>
      <c r="AA2341" s="679">
        <v>0</v>
      </c>
      <c r="AB2341" s="677">
        <v>0</v>
      </c>
      <c r="AC2341" s="677">
        <v>0</v>
      </c>
      <c r="AD2341" s="658">
        <v>0</v>
      </c>
      <c r="AE2341" s="658">
        <v>0</v>
      </c>
      <c r="AF2341" s="658"/>
      <c r="AG2341" s="658"/>
      <c r="AH2341" s="658"/>
      <c r="AI2341" s="658"/>
      <c r="AJ2341" s="658"/>
      <c r="AK2341" s="658"/>
      <c r="AL2341" s="658"/>
      <c r="AM2341" s="658"/>
      <c r="AN2341" s="658">
        <v>0</v>
      </c>
      <c r="AO2341" s="658">
        <v>0</v>
      </c>
      <c r="AP2341" s="658">
        <v>0</v>
      </c>
      <c r="AQ2341" s="658">
        <v>0</v>
      </c>
      <c r="AR2341" s="658">
        <v>0</v>
      </c>
      <c r="AS2341" s="658">
        <v>0</v>
      </c>
      <c r="AT2341" s="658">
        <v>0</v>
      </c>
      <c r="AU2341" s="658">
        <v>0</v>
      </c>
      <c r="AV2341" s="676"/>
      <c r="AW2341" s="677">
        <v>0</v>
      </c>
      <c r="AX2341" s="677"/>
      <c r="AY2341" s="677"/>
      <c r="AZ2341" s="677"/>
      <c r="BA2341" s="677"/>
      <c r="BB2341" s="677"/>
      <c r="BC2341" s="677"/>
      <c r="BD2341" s="677"/>
      <c r="BE2341" s="678">
        <v>0</v>
      </c>
      <c r="BF2341" s="417"/>
      <c r="BG2341" s="408"/>
      <c r="BH2341" s="408"/>
      <c r="BI2341" s="408"/>
      <c r="BJ2341" s="408"/>
      <c r="BK2341" s="408"/>
    </row>
    <row r="2342" spans="1:63" s="390" customFormat="1" ht="12.75">
      <c r="A2342" s="411"/>
      <c r="B2342" s="360" t="s">
        <v>375</v>
      </c>
      <c r="C2342" s="676">
        <v>0</v>
      </c>
      <c r="D2342" s="677">
        <v>0</v>
      </c>
      <c r="E2342" s="677">
        <v>0</v>
      </c>
      <c r="F2342" s="677">
        <v>0</v>
      </c>
      <c r="G2342" s="677">
        <v>0</v>
      </c>
      <c r="H2342" s="677">
        <v>0</v>
      </c>
      <c r="I2342" s="677">
        <v>0</v>
      </c>
      <c r="J2342" s="677">
        <v>0</v>
      </c>
      <c r="K2342" s="677">
        <v>0</v>
      </c>
      <c r="L2342" s="677">
        <v>0</v>
      </c>
      <c r="M2342" s="677">
        <v>0</v>
      </c>
      <c r="N2342" s="678">
        <v>0</v>
      </c>
      <c r="O2342" s="657"/>
      <c r="P2342" s="658"/>
      <c r="Q2342" s="658"/>
      <c r="R2342" s="658"/>
      <c r="S2342" s="658"/>
      <c r="T2342" s="658"/>
      <c r="U2342" s="658"/>
      <c r="V2342" s="658"/>
      <c r="W2342" s="658"/>
      <c r="X2342" s="658"/>
      <c r="Y2342" s="658"/>
      <c r="Z2342" s="659"/>
      <c r="AA2342" s="679">
        <v>0</v>
      </c>
      <c r="AB2342" s="677">
        <v>0</v>
      </c>
      <c r="AC2342" s="677">
        <v>0</v>
      </c>
      <c r="AD2342" s="658">
        <v>0</v>
      </c>
      <c r="AE2342" s="658">
        <v>0</v>
      </c>
      <c r="AF2342" s="658"/>
      <c r="AG2342" s="658"/>
      <c r="AH2342" s="658"/>
      <c r="AI2342" s="658"/>
      <c r="AJ2342" s="658"/>
      <c r="AK2342" s="658"/>
      <c r="AL2342" s="658"/>
      <c r="AM2342" s="658"/>
      <c r="AN2342" s="658">
        <v>0</v>
      </c>
      <c r="AO2342" s="658">
        <v>0</v>
      </c>
      <c r="AP2342" s="658">
        <v>0</v>
      </c>
      <c r="AQ2342" s="658">
        <v>0</v>
      </c>
      <c r="AR2342" s="658">
        <v>0</v>
      </c>
      <c r="AS2342" s="658">
        <v>0</v>
      </c>
      <c r="AT2342" s="658">
        <v>0</v>
      </c>
      <c r="AU2342" s="658">
        <v>0</v>
      </c>
      <c r="AV2342" s="676"/>
      <c r="AW2342" s="677">
        <v>0</v>
      </c>
      <c r="AX2342" s="677"/>
      <c r="AY2342" s="677"/>
      <c r="AZ2342" s="677"/>
      <c r="BA2342" s="677"/>
      <c r="BB2342" s="677"/>
      <c r="BC2342" s="677"/>
      <c r="BD2342" s="677"/>
      <c r="BE2342" s="678">
        <v>0</v>
      </c>
      <c r="BF2342" s="417"/>
      <c r="BG2342" s="408"/>
      <c r="BH2342" s="408"/>
      <c r="BI2342" s="408"/>
      <c r="BJ2342" s="408"/>
      <c r="BK2342" s="408"/>
    </row>
    <row r="2343" spans="1:63" s="390" customFormat="1" ht="12.75">
      <c r="A2343" s="411"/>
      <c r="B2343" s="360" t="s">
        <v>376</v>
      </c>
      <c r="C2343" s="676">
        <v>0</v>
      </c>
      <c r="D2343" s="677">
        <v>0</v>
      </c>
      <c r="E2343" s="677">
        <v>0</v>
      </c>
      <c r="F2343" s="677">
        <v>0</v>
      </c>
      <c r="G2343" s="677">
        <v>0</v>
      </c>
      <c r="H2343" s="677">
        <v>0</v>
      </c>
      <c r="I2343" s="677">
        <v>0</v>
      </c>
      <c r="J2343" s="677">
        <v>0</v>
      </c>
      <c r="K2343" s="677">
        <v>0</v>
      </c>
      <c r="L2343" s="677">
        <v>0</v>
      </c>
      <c r="M2343" s="677">
        <v>0</v>
      </c>
      <c r="N2343" s="678">
        <v>0</v>
      </c>
      <c r="O2343" s="657"/>
      <c r="P2343" s="658"/>
      <c r="Q2343" s="658"/>
      <c r="R2343" s="658"/>
      <c r="S2343" s="658"/>
      <c r="T2343" s="658"/>
      <c r="U2343" s="658"/>
      <c r="V2343" s="658"/>
      <c r="W2343" s="658"/>
      <c r="X2343" s="658"/>
      <c r="Y2343" s="658"/>
      <c r="Z2343" s="659"/>
      <c r="AA2343" s="679">
        <v>0</v>
      </c>
      <c r="AB2343" s="677">
        <v>0</v>
      </c>
      <c r="AC2343" s="677">
        <v>0</v>
      </c>
      <c r="AD2343" s="658">
        <v>0</v>
      </c>
      <c r="AE2343" s="658">
        <v>0</v>
      </c>
      <c r="AF2343" s="658"/>
      <c r="AG2343" s="658"/>
      <c r="AH2343" s="658"/>
      <c r="AI2343" s="658"/>
      <c r="AJ2343" s="658"/>
      <c r="AK2343" s="658"/>
      <c r="AL2343" s="658"/>
      <c r="AM2343" s="658"/>
      <c r="AN2343" s="658">
        <v>0</v>
      </c>
      <c r="AO2343" s="658">
        <v>0</v>
      </c>
      <c r="AP2343" s="658">
        <v>0</v>
      </c>
      <c r="AQ2343" s="658">
        <v>0</v>
      </c>
      <c r="AR2343" s="658">
        <v>0</v>
      </c>
      <c r="AS2343" s="658">
        <v>0</v>
      </c>
      <c r="AT2343" s="658">
        <v>0</v>
      </c>
      <c r="AU2343" s="658">
        <v>0</v>
      </c>
      <c r="AV2343" s="676"/>
      <c r="AW2343" s="677">
        <v>0</v>
      </c>
      <c r="AX2343" s="677"/>
      <c r="AY2343" s="677"/>
      <c r="AZ2343" s="677"/>
      <c r="BA2343" s="677"/>
      <c r="BB2343" s="677"/>
      <c r="BC2343" s="677"/>
      <c r="BD2343" s="677"/>
      <c r="BE2343" s="678">
        <v>0</v>
      </c>
      <c r="BF2343" s="417"/>
      <c r="BG2343" s="408"/>
      <c r="BH2343" s="408"/>
      <c r="BI2343" s="408"/>
      <c r="BJ2343" s="408"/>
      <c r="BK2343" s="408"/>
    </row>
    <row r="2344" spans="1:63" s="390" customFormat="1" ht="12.75">
      <c r="A2344" s="411"/>
      <c r="B2344" s="360" t="s">
        <v>377</v>
      </c>
      <c r="C2344" s="676">
        <v>0</v>
      </c>
      <c r="D2344" s="677">
        <v>0</v>
      </c>
      <c r="E2344" s="677">
        <v>0</v>
      </c>
      <c r="F2344" s="677">
        <v>0</v>
      </c>
      <c r="G2344" s="677">
        <v>0</v>
      </c>
      <c r="H2344" s="677">
        <v>0</v>
      </c>
      <c r="I2344" s="677">
        <v>0</v>
      </c>
      <c r="J2344" s="677">
        <v>0</v>
      </c>
      <c r="K2344" s="677">
        <v>0</v>
      </c>
      <c r="L2344" s="677">
        <v>0</v>
      </c>
      <c r="M2344" s="677">
        <v>0</v>
      </c>
      <c r="N2344" s="678">
        <v>0</v>
      </c>
      <c r="O2344" s="657"/>
      <c r="P2344" s="658"/>
      <c r="Q2344" s="658"/>
      <c r="R2344" s="658"/>
      <c r="S2344" s="658"/>
      <c r="T2344" s="658"/>
      <c r="U2344" s="658"/>
      <c r="V2344" s="658"/>
      <c r="W2344" s="658"/>
      <c r="X2344" s="658"/>
      <c r="Y2344" s="658"/>
      <c r="Z2344" s="659"/>
      <c r="AA2344" s="679">
        <v>0</v>
      </c>
      <c r="AB2344" s="677">
        <v>0</v>
      </c>
      <c r="AC2344" s="677">
        <v>0</v>
      </c>
      <c r="AD2344" s="658">
        <v>0</v>
      </c>
      <c r="AE2344" s="658">
        <v>0</v>
      </c>
      <c r="AF2344" s="658"/>
      <c r="AG2344" s="658"/>
      <c r="AH2344" s="658"/>
      <c r="AI2344" s="658"/>
      <c r="AJ2344" s="658"/>
      <c r="AK2344" s="658"/>
      <c r="AL2344" s="658"/>
      <c r="AM2344" s="658"/>
      <c r="AN2344" s="658">
        <v>0</v>
      </c>
      <c r="AO2344" s="658">
        <v>0</v>
      </c>
      <c r="AP2344" s="658">
        <v>0</v>
      </c>
      <c r="AQ2344" s="658">
        <v>0</v>
      </c>
      <c r="AR2344" s="658">
        <v>0</v>
      </c>
      <c r="AS2344" s="658">
        <v>0</v>
      </c>
      <c r="AT2344" s="658">
        <v>0</v>
      </c>
      <c r="AU2344" s="658">
        <v>0</v>
      </c>
      <c r="AV2344" s="676"/>
      <c r="AW2344" s="677">
        <v>0</v>
      </c>
      <c r="AX2344" s="677"/>
      <c r="AY2344" s="677"/>
      <c r="AZ2344" s="677"/>
      <c r="BA2344" s="677"/>
      <c r="BB2344" s="677"/>
      <c r="BC2344" s="677"/>
      <c r="BD2344" s="677"/>
      <c r="BE2344" s="678">
        <v>0</v>
      </c>
      <c r="BF2344" s="417"/>
      <c r="BG2344" s="408"/>
      <c r="BH2344" s="408"/>
      <c r="BI2344" s="408"/>
      <c r="BJ2344" s="408"/>
      <c r="BK2344" s="408"/>
    </row>
    <row r="2345" spans="1:63" s="390" customFormat="1" ht="12.75">
      <c r="A2345" s="411"/>
      <c r="B2345" s="360" t="s">
        <v>67</v>
      </c>
      <c r="C2345" s="676">
        <v>0</v>
      </c>
      <c r="D2345" s="677">
        <v>0</v>
      </c>
      <c r="E2345" s="677">
        <v>0</v>
      </c>
      <c r="F2345" s="677">
        <v>0</v>
      </c>
      <c r="G2345" s="677">
        <v>0</v>
      </c>
      <c r="H2345" s="677">
        <v>0</v>
      </c>
      <c r="I2345" s="677">
        <v>0</v>
      </c>
      <c r="J2345" s="677">
        <v>0</v>
      </c>
      <c r="K2345" s="677">
        <v>0</v>
      </c>
      <c r="L2345" s="677">
        <v>0</v>
      </c>
      <c r="M2345" s="677">
        <v>0</v>
      </c>
      <c r="N2345" s="678">
        <v>0</v>
      </c>
      <c r="O2345" s="657"/>
      <c r="P2345" s="658"/>
      <c r="Q2345" s="658"/>
      <c r="R2345" s="658"/>
      <c r="S2345" s="658"/>
      <c r="T2345" s="658"/>
      <c r="U2345" s="658"/>
      <c r="V2345" s="658"/>
      <c r="W2345" s="658"/>
      <c r="X2345" s="658"/>
      <c r="Y2345" s="658"/>
      <c r="Z2345" s="659"/>
      <c r="AA2345" s="698">
        <v>32.954491279999999</v>
      </c>
      <c r="AB2345" s="677">
        <v>0</v>
      </c>
      <c r="AC2345" s="677">
        <v>0</v>
      </c>
      <c r="AD2345" s="658">
        <v>0</v>
      </c>
      <c r="AE2345" s="658">
        <v>0</v>
      </c>
      <c r="AF2345" s="658"/>
      <c r="AG2345" s="658"/>
      <c r="AH2345" s="658"/>
      <c r="AI2345" s="658"/>
      <c r="AJ2345" s="658"/>
      <c r="AK2345" s="658"/>
      <c r="AL2345" s="658"/>
      <c r="AM2345" s="658"/>
      <c r="AN2345" s="658">
        <v>0</v>
      </c>
      <c r="AO2345" s="658">
        <v>0</v>
      </c>
      <c r="AP2345" s="658">
        <v>0</v>
      </c>
      <c r="AQ2345" s="658">
        <v>0</v>
      </c>
      <c r="AR2345" s="658">
        <v>0</v>
      </c>
      <c r="AS2345" s="658">
        <v>0</v>
      </c>
      <c r="AT2345" s="658">
        <v>0</v>
      </c>
      <c r="AU2345" s="658">
        <v>0</v>
      </c>
      <c r="AV2345" s="676">
        <v>11.80671849</v>
      </c>
      <c r="AW2345" s="677">
        <v>7.1792843999999993</v>
      </c>
      <c r="AX2345" s="677"/>
      <c r="AY2345" s="677"/>
      <c r="AZ2345" s="677">
        <v>0.27997043999999999</v>
      </c>
      <c r="BA2345" s="677">
        <v>6.8993139599999997</v>
      </c>
      <c r="BB2345" s="677"/>
      <c r="BC2345" s="677">
        <v>6.0838531700000003</v>
      </c>
      <c r="BD2345" s="677">
        <v>5.5949123399999996</v>
      </c>
      <c r="BE2345" s="678">
        <v>30.6647684</v>
      </c>
      <c r="BF2345" s="417"/>
      <c r="BG2345" s="408"/>
      <c r="BH2345" s="408"/>
      <c r="BI2345" s="408"/>
      <c r="BJ2345" s="408"/>
      <c r="BK2345" s="408"/>
    </row>
    <row r="2346" spans="1:63" s="416" customFormat="1" ht="12.75">
      <c r="A2346" s="411">
        <v>98</v>
      </c>
      <c r="B2346" s="413" t="s">
        <v>185</v>
      </c>
      <c r="C2346" s="657">
        <v>0</v>
      </c>
      <c r="D2346" s="658">
        <v>0</v>
      </c>
      <c r="E2346" s="658">
        <v>0</v>
      </c>
      <c r="F2346" s="658">
        <v>0</v>
      </c>
      <c r="G2346" s="658">
        <v>0</v>
      </c>
      <c r="H2346" s="658">
        <v>0</v>
      </c>
      <c r="I2346" s="658">
        <v>0</v>
      </c>
      <c r="J2346" s="658">
        <v>0</v>
      </c>
      <c r="K2346" s="658">
        <v>0</v>
      </c>
      <c r="L2346" s="658">
        <v>0</v>
      </c>
      <c r="M2346" s="658">
        <v>0</v>
      </c>
      <c r="N2346" s="659">
        <v>0</v>
      </c>
      <c r="O2346" s="689">
        <v>0</v>
      </c>
      <c r="P2346" s="690">
        <v>0</v>
      </c>
      <c r="Q2346" s="690">
        <v>0</v>
      </c>
      <c r="R2346" s="690">
        <v>0</v>
      </c>
      <c r="S2346" s="690">
        <v>0</v>
      </c>
      <c r="T2346" s="690">
        <v>0</v>
      </c>
      <c r="U2346" s="690">
        <v>0</v>
      </c>
      <c r="V2346" s="690">
        <v>0</v>
      </c>
      <c r="W2346" s="690">
        <v>0</v>
      </c>
      <c r="X2346" s="690">
        <v>0</v>
      </c>
      <c r="Y2346" s="690">
        <v>0</v>
      </c>
      <c r="Z2346" s="691">
        <v>0</v>
      </c>
      <c r="AA2346" s="674">
        <v>222.71284051999999</v>
      </c>
      <c r="AB2346" s="677">
        <v>0</v>
      </c>
      <c r="AC2346" s="677">
        <v>0</v>
      </c>
      <c r="AD2346" s="690">
        <v>0</v>
      </c>
      <c r="AE2346" s="690">
        <v>0</v>
      </c>
      <c r="AF2346" s="690"/>
      <c r="AG2346" s="690"/>
      <c r="AH2346" s="690"/>
      <c r="AI2346" s="690"/>
      <c r="AJ2346" s="690"/>
      <c r="AK2346" s="690"/>
      <c r="AL2346" s="690"/>
      <c r="AM2346" s="690"/>
      <c r="AN2346" s="690">
        <v>0</v>
      </c>
      <c r="AO2346" s="690">
        <v>0</v>
      </c>
      <c r="AP2346" s="690">
        <v>0</v>
      </c>
      <c r="AQ2346" s="690">
        <v>0</v>
      </c>
      <c r="AR2346" s="690">
        <v>0</v>
      </c>
      <c r="AS2346" s="690">
        <v>0</v>
      </c>
      <c r="AT2346" s="690">
        <v>0</v>
      </c>
      <c r="AU2346" s="690">
        <v>0</v>
      </c>
      <c r="AV2346" s="657">
        <v>30.69011695</v>
      </c>
      <c r="AW2346" s="658">
        <v>132.8011778</v>
      </c>
      <c r="AX2346" s="658">
        <v>3.4623474700000001</v>
      </c>
      <c r="AY2346" s="658">
        <v>6.6586879999999997</v>
      </c>
      <c r="AZ2346" s="658">
        <v>122.68014233</v>
      </c>
      <c r="BA2346" s="658">
        <v>0</v>
      </c>
      <c r="BB2346" s="658">
        <v>0</v>
      </c>
      <c r="BC2346" s="658">
        <v>0</v>
      </c>
      <c r="BD2346" s="658">
        <v>20.500864409999998</v>
      </c>
      <c r="BE2346" s="673">
        <v>183.99215916</v>
      </c>
      <c r="BF2346" s="417"/>
    </row>
    <row r="2347" spans="1:63" s="390" customFormat="1" ht="12.75">
      <c r="A2347" s="411"/>
      <c r="B2347" s="360" t="s">
        <v>361</v>
      </c>
      <c r="C2347" s="676">
        <v>0</v>
      </c>
      <c r="D2347" s="677">
        <v>0</v>
      </c>
      <c r="E2347" s="677">
        <v>0</v>
      </c>
      <c r="F2347" s="677">
        <v>0</v>
      </c>
      <c r="G2347" s="677">
        <v>0</v>
      </c>
      <c r="H2347" s="677">
        <v>0</v>
      </c>
      <c r="I2347" s="677">
        <v>0</v>
      </c>
      <c r="J2347" s="677">
        <v>0</v>
      </c>
      <c r="K2347" s="677">
        <v>0</v>
      </c>
      <c r="L2347" s="677">
        <v>0</v>
      </c>
      <c r="M2347" s="677">
        <v>0</v>
      </c>
      <c r="N2347" s="678">
        <v>0</v>
      </c>
      <c r="O2347" s="657">
        <v>0</v>
      </c>
      <c r="P2347" s="658">
        <v>0</v>
      </c>
      <c r="Q2347" s="658">
        <v>0</v>
      </c>
      <c r="R2347" s="658">
        <v>0</v>
      </c>
      <c r="S2347" s="658">
        <v>0</v>
      </c>
      <c r="T2347" s="658">
        <v>0</v>
      </c>
      <c r="U2347" s="658">
        <v>0</v>
      </c>
      <c r="V2347" s="658">
        <v>0</v>
      </c>
      <c r="W2347" s="658">
        <v>0</v>
      </c>
      <c r="X2347" s="658">
        <v>0</v>
      </c>
      <c r="Y2347" s="658">
        <v>0</v>
      </c>
      <c r="Z2347" s="659">
        <v>0</v>
      </c>
      <c r="AA2347" s="679">
        <v>222.71284051999999</v>
      </c>
      <c r="AB2347" s="677">
        <v>0</v>
      </c>
      <c r="AC2347" s="677">
        <v>0</v>
      </c>
      <c r="AD2347" s="658">
        <v>0</v>
      </c>
      <c r="AE2347" s="658">
        <v>0</v>
      </c>
      <c r="AF2347" s="658"/>
      <c r="AG2347" s="658"/>
      <c r="AH2347" s="658"/>
      <c r="AI2347" s="658"/>
      <c r="AJ2347" s="658"/>
      <c r="AK2347" s="658"/>
      <c r="AL2347" s="658"/>
      <c r="AM2347" s="658"/>
      <c r="AN2347" s="658">
        <v>0</v>
      </c>
      <c r="AO2347" s="658">
        <v>0</v>
      </c>
      <c r="AP2347" s="658">
        <v>0</v>
      </c>
      <c r="AQ2347" s="658">
        <v>0</v>
      </c>
      <c r="AR2347" s="658">
        <v>0</v>
      </c>
      <c r="AS2347" s="658">
        <v>0</v>
      </c>
      <c r="AT2347" s="658">
        <v>0</v>
      </c>
      <c r="AU2347" s="658">
        <v>0</v>
      </c>
      <c r="AV2347" s="676">
        <v>30.69011695</v>
      </c>
      <c r="AW2347" s="677">
        <v>132.8011778</v>
      </c>
      <c r="AX2347" s="677">
        <v>3.4623474700000001</v>
      </c>
      <c r="AY2347" s="677">
        <v>6.6586879999999997</v>
      </c>
      <c r="AZ2347" s="677">
        <v>122.68014233</v>
      </c>
      <c r="BA2347" s="677">
        <v>0</v>
      </c>
      <c r="BB2347" s="677">
        <v>0</v>
      </c>
      <c r="BC2347" s="677">
        <v>0</v>
      </c>
      <c r="BD2347" s="677">
        <v>20.500864409999998</v>
      </c>
      <c r="BE2347" s="678">
        <v>183.99215916</v>
      </c>
      <c r="BF2347" s="417"/>
      <c r="BG2347" s="408"/>
      <c r="BH2347" s="408"/>
      <c r="BI2347" s="408"/>
      <c r="BJ2347" s="408"/>
      <c r="BK2347" s="408"/>
    </row>
    <row r="2348" spans="1:63" s="390" customFormat="1" ht="12.75">
      <c r="A2348" s="411"/>
      <c r="B2348" s="360" t="s">
        <v>362</v>
      </c>
      <c r="C2348" s="676">
        <v>0</v>
      </c>
      <c r="D2348" s="677">
        <v>0</v>
      </c>
      <c r="E2348" s="677">
        <v>0</v>
      </c>
      <c r="F2348" s="677">
        <v>0</v>
      </c>
      <c r="G2348" s="677">
        <v>0</v>
      </c>
      <c r="H2348" s="677">
        <v>0</v>
      </c>
      <c r="I2348" s="677">
        <v>0</v>
      </c>
      <c r="J2348" s="677">
        <v>0</v>
      </c>
      <c r="K2348" s="677">
        <v>0</v>
      </c>
      <c r="L2348" s="677">
        <v>0</v>
      </c>
      <c r="M2348" s="677">
        <v>0</v>
      </c>
      <c r="N2348" s="678">
        <v>0</v>
      </c>
      <c r="O2348" s="657">
        <v>0</v>
      </c>
      <c r="P2348" s="658">
        <v>0</v>
      </c>
      <c r="Q2348" s="658">
        <v>0</v>
      </c>
      <c r="R2348" s="658">
        <v>0</v>
      </c>
      <c r="S2348" s="658">
        <v>0</v>
      </c>
      <c r="T2348" s="658">
        <v>0</v>
      </c>
      <c r="U2348" s="658">
        <v>0</v>
      </c>
      <c r="V2348" s="658">
        <v>0</v>
      </c>
      <c r="W2348" s="658">
        <v>0</v>
      </c>
      <c r="X2348" s="658">
        <v>0</v>
      </c>
      <c r="Y2348" s="658">
        <v>0</v>
      </c>
      <c r="Z2348" s="659">
        <v>0</v>
      </c>
      <c r="AA2348" s="679">
        <v>0</v>
      </c>
      <c r="AB2348" s="677">
        <v>0</v>
      </c>
      <c r="AC2348" s="677">
        <v>0</v>
      </c>
      <c r="AD2348" s="658">
        <v>0</v>
      </c>
      <c r="AE2348" s="658">
        <v>0</v>
      </c>
      <c r="AF2348" s="658"/>
      <c r="AG2348" s="658"/>
      <c r="AH2348" s="658"/>
      <c r="AI2348" s="658"/>
      <c r="AJ2348" s="658"/>
      <c r="AK2348" s="658"/>
      <c r="AL2348" s="658"/>
      <c r="AM2348" s="658"/>
      <c r="AN2348" s="658">
        <v>0</v>
      </c>
      <c r="AO2348" s="658">
        <v>0</v>
      </c>
      <c r="AP2348" s="658">
        <v>0</v>
      </c>
      <c r="AQ2348" s="658">
        <v>0</v>
      </c>
      <c r="AR2348" s="658">
        <v>0</v>
      </c>
      <c r="AS2348" s="658">
        <v>0</v>
      </c>
      <c r="AT2348" s="658">
        <v>0</v>
      </c>
      <c r="AU2348" s="658">
        <v>0</v>
      </c>
      <c r="AV2348" s="676">
        <v>0</v>
      </c>
      <c r="AW2348" s="677">
        <v>0</v>
      </c>
      <c r="AX2348" s="677">
        <v>0</v>
      </c>
      <c r="AY2348" s="677">
        <v>0</v>
      </c>
      <c r="AZ2348" s="677">
        <v>0</v>
      </c>
      <c r="BA2348" s="677">
        <v>0</v>
      </c>
      <c r="BB2348" s="677">
        <v>0</v>
      </c>
      <c r="BC2348" s="677">
        <v>0</v>
      </c>
      <c r="BD2348" s="677">
        <v>0</v>
      </c>
      <c r="BE2348" s="678">
        <v>0</v>
      </c>
      <c r="BF2348" s="417"/>
      <c r="BG2348" s="408"/>
      <c r="BH2348" s="408"/>
      <c r="BI2348" s="408"/>
      <c r="BJ2348" s="408"/>
      <c r="BK2348" s="408"/>
    </row>
    <row r="2349" spans="1:63" s="390" customFormat="1" ht="12.75">
      <c r="A2349" s="411"/>
      <c r="B2349" s="360" t="s">
        <v>363</v>
      </c>
      <c r="C2349" s="676">
        <v>0</v>
      </c>
      <c r="D2349" s="677">
        <v>0</v>
      </c>
      <c r="E2349" s="677">
        <v>0</v>
      </c>
      <c r="F2349" s="677">
        <v>0</v>
      </c>
      <c r="G2349" s="677">
        <v>0</v>
      </c>
      <c r="H2349" s="677">
        <v>0</v>
      </c>
      <c r="I2349" s="677">
        <v>0</v>
      </c>
      <c r="J2349" s="677">
        <v>0</v>
      </c>
      <c r="K2349" s="677">
        <v>0</v>
      </c>
      <c r="L2349" s="677">
        <v>0</v>
      </c>
      <c r="M2349" s="677">
        <v>0</v>
      </c>
      <c r="N2349" s="678">
        <v>0</v>
      </c>
      <c r="O2349" s="657">
        <v>0</v>
      </c>
      <c r="P2349" s="658">
        <v>0</v>
      </c>
      <c r="Q2349" s="658">
        <v>0</v>
      </c>
      <c r="R2349" s="658">
        <v>0</v>
      </c>
      <c r="S2349" s="658">
        <v>0</v>
      </c>
      <c r="T2349" s="658">
        <v>0</v>
      </c>
      <c r="U2349" s="658">
        <v>0</v>
      </c>
      <c r="V2349" s="658">
        <v>0</v>
      </c>
      <c r="W2349" s="658">
        <v>0</v>
      </c>
      <c r="X2349" s="658">
        <v>0</v>
      </c>
      <c r="Y2349" s="658">
        <v>0</v>
      </c>
      <c r="Z2349" s="659">
        <v>0</v>
      </c>
      <c r="AA2349" s="679">
        <v>0</v>
      </c>
      <c r="AB2349" s="677">
        <v>0</v>
      </c>
      <c r="AC2349" s="677">
        <v>0</v>
      </c>
      <c r="AD2349" s="658">
        <v>0</v>
      </c>
      <c r="AE2349" s="658">
        <v>0</v>
      </c>
      <c r="AF2349" s="658"/>
      <c r="AG2349" s="658"/>
      <c r="AH2349" s="658"/>
      <c r="AI2349" s="658"/>
      <c r="AJ2349" s="658"/>
      <c r="AK2349" s="658"/>
      <c r="AL2349" s="658"/>
      <c r="AM2349" s="658"/>
      <c r="AN2349" s="658">
        <v>0</v>
      </c>
      <c r="AO2349" s="658">
        <v>0</v>
      </c>
      <c r="AP2349" s="658">
        <v>0</v>
      </c>
      <c r="AQ2349" s="658">
        <v>0</v>
      </c>
      <c r="AR2349" s="658">
        <v>0</v>
      </c>
      <c r="AS2349" s="658">
        <v>0</v>
      </c>
      <c r="AT2349" s="658">
        <v>0</v>
      </c>
      <c r="AU2349" s="658">
        <v>0</v>
      </c>
      <c r="AV2349" s="676">
        <v>0</v>
      </c>
      <c r="AW2349" s="677">
        <v>0</v>
      </c>
      <c r="AX2349" s="677">
        <v>0</v>
      </c>
      <c r="AY2349" s="677">
        <v>0</v>
      </c>
      <c r="AZ2349" s="677">
        <v>0</v>
      </c>
      <c r="BA2349" s="677">
        <v>0</v>
      </c>
      <c r="BB2349" s="677">
        <v>0</v>
      </c>
      <c r="BC2349" s="677">
        <v>0</v>
      </c>
      <c r="BD2349" s="677">
        <v>0</v>
      </c>
      <c r="BE2349" s="678">
        <v>0</v>
      </c>
      <c r="BF2349" s="417"/>
      <c r="BG2349" s="408"/>
      <c r="BH2349" s="408"/>
      <c r="BI2349" s="408"/>
      <c r="BJ2349" s="408"/>
      <c r="BK2349" s="408"/>
    </row>
    <row r="2350" spans="1:63" s="390" customFormat="1" ht="12.75">
      <c r="A2350" s="411"/>
      <c r="B2350" s="360" t="s">
        <v>364</v>
      </c>
      <c r="C2350" s="676">
        <v>0</v>
      </c>
      <c r="D2350" s="677">
        <v>0</v>
      </c>
      <c r="E2350" s="677">
        <v>0</v>
      </c>
      <c r="F2350" s="677">
        <v>0</v>
      </c>
      <c r="G2350" s="677">
        <v>0</v>
      </c>
      <c r="H2350" s="677">
        <v>0</v>
      </c>
      <c r="I2350" s="677">
        <v>0</v>
      </c>
      <c r="J2350" s="677">
        <v>0</v>
      </c>
      <c r="K2350" s="677">
        <v>0</v>
      </c>
      <c r="L2350" s="677">
        <v>0</v>
      </c>
      <c r="M2350" s="677">
        <v>0</v>
      </c>
      <c r="N2350" s="678">
        <v>0</v>
      </c>
      <c r="O2350" s="657"/>
      <c r="P2350" s="658"/>
      <c r="Q2350" s="658"/>
      <c r="R2350" s="658"/>
      <c r="S2350" s="658"/>
      <c r="T2350" s="658"/>
      <c r="U2350" s="658"/>
      <c r="V2350" s="658"/>
      <c r="W2350" s="658"/>
      <c r="X2350" s="658"/>
      <c r="Y2350" s="658"/>
      <c r="Z2350" s="659"/>
      <c r="AA2350" s="679">
        <v>0</v>
      </c>
      <c r="AB2350" s="677">
        <v>0</v>
      </c>
      <c r="AC2350" s="677">
        <v>0</v>
      </c>
      <c r="AD2350" s="658">
        <v>0</v>
      </c>
      <c r="AE2350" s="658">
        <v>0</v>
      </c>
      <c r="AF2350" s="658"/>
      <c r="AG2350" s="658"/>
      <c r="AH2350" s="658"/>
      <c r="AI2350" s="658"/>
      <c r="AJ2350" s="658"/>
      <c r="AK2350" s="658"/>
      <c r="AL2350" s="658"/>
      <c r="AM2350" s="658"/>
      <c r="AN2350" s="658">
        <v>0</v>
      </c>
      <c r="AO2350" s="658">
        <v>0</v>
      </c>
      <c r="AP2350" s="658">
        <v>0</v>
      </c>
      <c r="AQ2350" s="658">
        <v>0</v>
      </c>
      <c r="AR2350" s="658">
        <v>0</v>
      </c>
      <c r="AS2350" s="658">
        <v>0</v>
      </c>
      <c r="AT2350" s="658">
        <v>0</v>
      </c>
      <c r="AU2350" s="658">
        <v>0</v>
      </c>
      <c r="AV2350" s="676"/>
      <c r="AW2350" s="677">
        <v>0</v>
      </c>
      <c r="AX2350" s="677"/>
      <c r="AY2350" s="677"/>
      <c r="AZ2350" s="677"/>
      <c r="BA2350" s="677"/>
      <c r="BB2350" s="677"/>
      <c r="BC2350" s="677"/>
      <c r="BD2350" s="677"/>
      <c r="BE2350" s="678">
        <v>0</v>
      </c>
      <c r="BF2350" s="417"/>
      <c r="BG2350" s="408"/>
      <c r="BH2350" s="408"/>
      <c r="BI2350" s="408"/>
      <c r="BJ2350" s="408"/>
      <c r="BK2350" s="408"/>
    </row>
    <row r="2351" spans="1:63" s="390" customFormat="1" ht="12.75">
      <c r="A2351" s="411"/>
      <c r="B2351" s="360" t="s">
        <v>365</v>
      </c>
      <c r="C2351" s="676">
        <v>0</v>
      </c>
      <c r="D2351" s="677">
        <v>0</v>
      </c>
      <c r="E2351" s="677">
        <v>0</v>
      </c>
      <c r="F2351" s="677">
        <v>0</v>
      </c>
      <c r="G2351" s="677">
        <v>0</v>
      </c>
      <c r="H2351" s="677">
        <v>0</v>
      </c>
      <c r="I2351" s="677">
        <v>0</v>
      </c>
      <c r="J2351" s="677">
        <v>0</v>
      </c>
      <c r="K2351" s="677">
        <v>0</v>
      </c>
      <c r="L2351" s="677">
        <v>0</v>
      </c>
      <c r="M2351" s="677">
        <v>0</v>
      </c>
      <c r="N2351" s="678">
        <v>0</v>
      </c>
      <c r="O2351" s="657"/>
      <c r="P2351" s="658"/>
      <c r="Q2351" s="658"/>
      <c r="R2351" s="658"/>
      <c r="S2351" s="658"/>
      <c r="T2351" s="658"/>
      <c r="U2351" s="658"/>
      <c r="V2351" s="658"/>
      <c r="W2351" s="658"/>
      <c r="X2351" s="658"/>
      <c r="Y2351" s="658"/>
      <c r="Z2351" s="659"/>
      <c r="AA2351" s="679">
        <v>0</v>
      </c>
      <c r="AB2351" s="677">
        <v>0</v>
      </c>
      <c r="AC2351" s="677">
        <v>0</v>
      </c>
      <c r="AD2351" s="658">
        <v>0</v>
      </c>
      <c r="AE2351" s="658">
        <v>0</v>
      </c>
      <c r="AF2351" s="658"/>
      <c r="AG2351" s="658"/>
      <c r="AH2351" s="658"/>
      <c r="AI2351" s="658"/>
      <c r="AJ2351" s="658"/>
      <c r="AK2351" s="658"/>
      <c r="AL2351" s="658"/>
      <c r="AM2351" s="658"/>
      <c r="AN2351" s="658">
        <v>0</v>
      </c>
      <c r="AO2351" s="658">
        <v>0</v>
      </c>
      <c r="AP2351" s="658">
        <v>0</v>
      </c>
      <c r="AQ2351" s="658">
        <v>0</v>
      </c>
      <c r="AR2351" s="658">
        <v>0</v>
      </c>
      <c r="AS2351" s="658">
        <v>0</v>
      </c>
      <c r="AT2351" s="658">
        <v>0</v>
      </c>
      <c r="AU2351" s="658">
        <v>0</v>
      </c>
      <c r="AV2351" s="676"/>
      <c r="AW2351" s="677">
        <v>0</v>
      </c>
      <c r="AX2351" s="677"/>
      <c r="AY2351" s="677"/>
      <c r="AZ2351" s="677"/>
      <c r="BA2351" s="677"/>
      <c r="BB2351" s="677"/>
      <c r="BC2351" s="677"/>
      <c r="BD2351" s="677"/>
      <c r="BE2351" s="678">
        <v>0</v>
      </c>
      <c r="BF2351" s="417"/>
      <c r="BG2351" s="408"/>
      <c r="BH2351" s="408"/>
      <c r="BI2351" s="408"/>
      <c r="BJ2351" s="408"/>
      <c r="BK2351" s="408"/>
    </row>
    <row r="2352" spans="1:63" s="390" customFormat="1" ht="12.75">
      <c r="A2352" s="411"/>
      <c r="B2352" s="360" t="s">
        <v>366</v>
      </c>
      <c r="C2352" s="676">
        <v>0</v>
      </c>
      <c r="D2352" s="677">
        <v>0</v>
      </c>
      <c r="E2352" s="677">
        <v>0</v>
      </c>
      <c r="F2352" s="677">
        <v>0</v>
      </c>
      <c r="G2352" s="677">
        <v>0</v>
      </c>
      <c r="H2352" s="677">
        <v>0</v>
      </c>
      <c r="I2352" s="677">
        <v>0</v>
      </c>
      <c r="J2352" s="677">
        <v>0</v>
      </c>
      <c r="K2352" s="677">
        <v>0</v>
      </c>
      <c r="L2352" s="677">
        <v>0</v>
      </c>
      <c r="M2352" s="677">
        <v>0</v>
      </c>
      <c r="N2352" s="678">
        <v>0</v>
      </c>
      <c r="O2352" s="657"/>
      <c r="P2352" s="658"/>
      <c r="Q2352" s="658"/>
      <c r="R2352" s="658"/>
      <c r="S2352" s="658"/>
      <c r="T2352" s="658"/>
      <c r="U2352" s="658"/>
      <c r="V2352" s="658"/>
      <c r="W2352" s="658"/>
      <c r="X2352" s="658"/>
      <c r="Y2352" s="658"/>
      <c r="Z2352" s="659"/>
      <c r="AA2352" s="679">
        <v>0</v>
      </c>
      <c r="AB2352" s="677">
        <v>0</v>
      </c>
      <c r="AC2352" s="677">
        <v>0</v>
      </c>
      <c r="AD2352" s="658">
        <v>0</v>
      </c>
      <c r="AE2352" s="658">
        <v>0</v>
      </c>
      <c r="AF2352" s="658"/>
      <c r="AG2352" s="658"/>
      <c r="AH2352" s="658"/>
      <c r="AI2352" s="658"/>
      <c r="AJ2352" s="658"/>
      <c r="AK2352" s="658"/>
      <c r="AL2352" s="658"/>
      <c r="AM2352" s="658"/>
      <c r="AN2352" s="658">
        <v>0</v>
      </c>
      <c r="AO2352" s="658">
        <v>0</v>
      </c>
      <c r="AP2352" s="658">
        <v>0</v>
      </c>
      <c r="AQ2352" s="658">
        <v>0</v>
      </c>
      <c r="AR2352" s="658">
        <v>0</v>
      </c>
      <c r="AS2352" s="658">
        <v>0</v>
      </c>
      <c r="AT2352" s="658">
        <v>0</v>
      </c>
      <c r="AU2352" s="658">
        <v>0</v>
      </c>
      <c r="AV2352" s="676"/>
      <c r="AW2352" s="677">
        <v>0</v>
      </c>
      <c r="AX2352" s="677"/>
      <c r="AY2352" s="677"/>
      <c r="AZ2352" s="677"/>
      <c r="BA2352" s="677"/>
      <c r="BB2352" s="677"/>
      <c r="BC2352" s="677"/>
      <c r="BD2352" s="677"/>
      <c r="BE2352" s="678">
        <v>0</v>
      </c>
      <c r="BF2352" s="417"/>
      <c r="BG2352" s="408"/>
      <c r="BH2352" s="408"/>
      <c r="BI2352" s="408"/>
      <c r="BJ2352" s="408"/>
      <c r="BK2352" s="408"/>
    </row>
    <row r="2353" spans="1:63" s="390" customFormat="1" ht="12.75">
      <c r="A2353" s="411"/>
      <c r="B2353" s="360" t="s">
        <v>367</v>
      </c>
      <c r="C2353" s="676">
        <v>0</v>
      </c>
      <c r="D2353" s="677">
        <v>0</v>
      </c>
      <c r="E2353" s="677">
        <v>0</v>
      </c>
      <c r="F2353" s="677">
        <v>0</v>
      </c>
      <c r="G2353" s="677">
        <v>0</v>
      </c>
      <c r="H2353" s="677">
        <v>0</v>
      </c>
      <c r="I2353" s="677">
        <v>0</v>
      </c>
      <c r="J2353" s="677">
        <v>0</v>
      </c>
      <c r="K2353" s="677">
        <v>0</v>
      </c>
      <c r="L2353" s="677">
        <v>0</v>
      </c>
      <c r="M2353" s="677">
        <v>0</v>
      </c>
      <c r="N2353" s="678">
        <v>0</v>
      </c>
      <c r="O2353" s="657"/>
      <c r="P2353" s="658"/>
      <c r="Q2353" s="658"/>
      <c r="R2353" s="658"/>
      <c r="S2353" s="658"/>
      <c r="T2353" s="658"/>
      <c r="U2353" s="658"/>
      <c r="V2353" s="658"/>
      <c r="W2353" s="658"/>
      <c r="X2353" s="658"/>
      <c r="Y2353" s="658"/>
      <c r="Z2353" s="659"/>
      <c r="AA2353" s="679">
        <v>0</v>
      </c>
      <c r="AB2353" s="677">
        <v>0</v>
      </c>
      <c r="AC2353" s="677">
        <v>0</v>
      </c>
      <c r="AD2353" s="658">
        <v>0</v>
      </c>
      <c r="AE2353" s="658">
        <v>0</v>
      </c>
      <c r="AF2353" s="658"/>
      <c r="AG2353" s="658"/>
      <c r="AH2353" s="658"/>
      <c r="AI2353" s="658"/>
      <c r="AJ2353" s="658"/>
      <c r="AK2353" s="658"/>
      <c r="AL2353" s="658"/>
      <c r="AM2353" s="658"/>
      <c r="AN2353" s="658">
        <v>0</v>
      </c>
      <c r="AO2353" s="658">
        <v>0</v>
      </c>
      <c r="AP2353" s="658">
        <v>0</v>
      </c>
      <c r="AQ2353" s="658">
        <v>0</v>
      </c>
      <c r="AR2353" s="658">
        <v>0</v>
      </c>
      <c r="AS2353" s="658">
        <v>0</v>
      </c>
      <c r="AT2353" s="658">
        <v>0</v>
      </c>
      <c r="AU2353" s="658">
        <v>0</v>
      </c>
      <c r="AV2353" s="676"/>
      <c r="AW2353" s="677">
        <v>0</v>
      </c>
      <c r="AX2353" s="677"/>
      <c r="AY2353" s="677"/>
      <c r="AZ2353" s="677"/>
      <c r="BA2353" s="677"/>
      <c r="BB2353" s="677"/>
      <c r="BC2353" s="677"/>
      <c r="BD2353" s="677"/>
      <c r="BE2353" s="678">
        <v>0</v>
      </c>
      <c r="BF2353" s="417"/>
      <c r="BG2353" s="408"/>
      <c r="BH2353" s="408"/>
      <c r="BI2353" s="408"/>
      <c r="BJ2353" s="408"/>
      <c r="BK2353" s="408"/>
    </row>
    <row r="2354" spans="1:63" s="390" customFormat="1" ht="12.75">
      <c r="A2354" s="411"/>
      <c r="B2354" s="360" t="s">
        <v>368</v>
      </c>
      <c r="C2354" s="676">
        <v>0</v>
      </c>
      <c r="D2354" s="677">
        <v>0</v>
      </c>
      <c r="E2354" s="677">
        <v>0</v>
      </c>
      <c r="F2354" s="677">
        <v>0</v>
      </c>
      <c r="G2354" s="677">
        <v>0</v>
      </c>
      <c r="H2354" s="677">
        <v>0</v>
      </c>
      <c r="I2354" s="677">
        <v>0</v>
      </c>
      <c r="J2354" s="677">
        <v>0</v>
      </c>
      <c r="K2354" s="677">
        <v>0</v>
      </c>
      <c r="L2354" s="677">
        <v>0</v>
      </c>
      <c r="M2354" s="677">
        <v>0</v>
      </c>
      <c r="N2354" s="678">
        <v>0</v>
      </c>
      <c r="O2354" s="657">
        <v>0</v>
      </c>
      <c r="P2354" s="658">
        <v>0</v>
      </c>
      <c r="Q2354" s="658">
        <v>0</v>
      </c>
      <c r="R2354" s="658">
        <v>0</v>
      </c>
      <c r="S2354" s="658">
        <v>0</v>
      </c>
      <c r="T2354" s="658">
        <v>0</v>
      </c>
      <c r="U2354" s="658">
        <v>0</v>
      </c>
      <c r="V2354" s="658">
        <v>0</v>
      </c>
      <c r="W2354" s="658">
        <v>0</v>
      </c>
      <c r="X2354" s="658">
        <v>0</v>
      </c>
      <c r="Y2354" s="658">
        <v>0</v>
      </c>
      <c r="Z2354" s="659">
        <v>0</v>
      </c>
      <c r="AA2354" s="679">
        <v>0</v>
      </c>
      <c r="AB2354" s="677">
        <v>0</v>
      </c>
      <c r="AC2354" s="677">
        <v>0</v>
      </c>
      <c r="AD2354" s="658">
        <v>0</v>
      </c>
      <c r="AE2354" s="658">
        <v>0</v>
      </c>
      <c r="AF2354" s="658"/>
      <c r="AG2354" s="658"/>
      <c r="AH2354" s="658"/>
      <c r="AI2354" s="658"/>
      <c r="AJ2354" s="658"/>
      <c r="AK2354" s="658"/>
      <c r="AL2354" s="658"/>
      <c r="AM2354" s="658"/>
      <c r="AN2354" s="658">
        <v>0</v>
      </c>
      <c r="AO2354" s="658">
        <v>0</v>
      </c>
      <c r="AP2354" s="658">
        <v>0</v>
      </c>
      <c r="AQ2354" s="658">
        <v>0</v>
      </c>
      <c r="AR2354" s="658">
        <v>0</v>
      </c>
      <c r="AS2354" s="658">
        <v>0</v>
      </c>
      <c r="AT2354" s="658">
        <v>0</v>
      </c>
      <c r="AU2354" s="658">
        <v>0</v>
      </c>
      <c r="AV2354" s="676">
        <v>0</v>
      </c>
      <c r="AW2354" s="677">
        <v>0</v>
      </c>
      <c r="AX2354" s="677">
        <v>0</v>
      </c>
      <c r="AY2354" s="677">
        <v>0</v>
      </c>
      <c r="AZ2354" s="677">
        <v>0</v>
      </c>
      <c r="BA2354" s="677">
        <v>0</v>
      </c>
      <c r="BB2354" s="677">
        <v>0</v>
      </c>
      <c r="BC2354" s="677">
        <v>0</v>
      </c>
      <c r="BD2354" s="677">
        <v>0</v>
      </c>
      <c r="BE2354" s="678">
        <v>0</v>
      </c>
      <c r="BF2354" s="417"/>
      <c r="BG2354" s="408"/>
      <c r="BH2354" s="408"/>
      <c r="BI2354" s="408"/>
      <c r="BJ2354" s="408"/>
      <c r="BK2354" s="408"/>
    </row>
    <row r="2355" spans="1:63" s="390" customFormat="1" ht="12.75">
      <c r="A2355" s="411"/>
      <c r="B2355" s="360" t="s">
        <v>369</v>
      </c>
      <c r="C2355" s="676">
        <v>0</v>
      </c>
      <c r="D2355" s="677">
        <v>0</v>
      </c>
      <c r="E2355" s="677">
        <v>0</v>
      </c>
      <c r="F2355" s="677">
        <v>0</v>
      </c>
      <c r="G2355" s="677">
        <v>0</v>
      </c>
      <c r="H2355" s="677">
        <v>0</v>
      </c>
      <c r="I2355" s="677">
        <v>0</v>
      </c>
      <c r="J2355" s="677">
        <v>0</v>
      </c>
      <c r="K2355" s="677">
        <v>0</v>
      </c>
      <c r="L2355" s="677">
        <v>0</v>
      </c>
      <c r="M2355" s="677">
        <v>0</v>
      </c>
      <c r="N2355" s="678">
        <v>0</v>
      </c>
      <c r="O2355" s="657"/>
      <c r="P2355" s="658"/>
      <c r="Q2355" s="658"/>
      <c r="R2355" s="658"/>
      <c r="S2355" s="658"/>
      <c r="T2355" s="658"/>
      <c r="U2355" s="658"/>
      <c r="V2355" s="658"/>
      <c r="W2355" s="658"/>
      <c r="X2355" s="658"/>
      <c r="Y2355" s="658"/>
      <c r="Z2355" s="659"/>
      <c r="AA2355" s="679">
        <v>0</v>
      </c>
      <c r="AB2355" s="677">
        <v>0</v>
      </c>
      <c r="AC2355" s="677">
        <v>0</v>
      </c>
      <c r="AD2355" s="658">
        <v>0</v>
      </c>
      <c r="AE2355" s="658">
        <v>0</v>
      </c>
      <c r="AF2355" s="658"/>
      <c r="AG2355" s="658"/>
      <c r="AH2355" s="658"/>
      <c r="AI2355" s="658"/>
      <c r="AJ2355" s="658"/>
      <c r="AK2355" s="658"/>
      <c r="AL2355" s="658"/>
      <c r="AM2355" s="658"/>
      <c r="AN2355" s="658">
        <v>0</v>
      </c>
      <c r="AO2355" s="658">
        <v>0</v>
      </c>
      <c r="AP2355" s="658">
        <v>0</v>
      </c>
      <c r="AQ2355" s="658">
        <v>0</v>
      </c>
      <c r="AR2355" s="658">
        <v>0</v>
      </c>
      <c r="AS2355" s="658">
        <v>0</v>
      </c>
      <c r="AT2355" s="658">
        <v>0</v>
      </c>
      <c r="AU2355" s="658">
        <v>0</v>
      </c>
      <c r="AV2355" s="676"/>
      <c r="AW2355" s="677">
        <v>0</v>
      </c>
      <c r="AX2355" s="677"/>
      <c r="AY2355" s="677"/>
      <c r="AZ2355" s="677"/>
      <c r="BA2355" s="677"/>
      <c r="BB2355" s="677"/>
      <c r="BC2355" s="677"/>
      <c r="BD2355" s="677"/>
      <c r="BE2355" s="678">
        <v>0</v>
      </c>
      <c r="BF2355" s="417"/>
      <c r="BG2355" s="408"/>
      <c r="BH2355" s="408"/>
      <c r="BI2355" s="408"/>
      <c r="BJ2355" s="408"/>
      <c r="BK2355" s="408"/>
    </row>
    <row r="2356" spans="1:63" s="390" customFormat="1" ht="12.75">
      <c r="A2356" s="411"/>
      <c r="B2356" s="360" t="s">
        <v>370</v>
      </c>
      <c r="C2356" s="676">
        <v>0</v>
      </c>
      <c r="D2356" s="677">
        <v>0</v>
      </c>
      <c r="E2356" s="677">
        <v>0</v>
      </c>
      <c r="F2356" s="677">
        <v>0</v>
      </c>
      <c r="G2356" s="677">
        <v>0</v>
      </c>
      <c r="H2356" s="677">
        <v>0</v>
      </c>
      <c r="I2356" s="677">
        <v>0</v>
      </c>
      <c r="J2356" s="677">
        <v>0</v>
      </c>
      <c r="K2356" s="677">
        <v>0</v>
      </c>
      <c r="L2356" s="677">
        <v>0</v>
      </c>
      <c r="M2356" s="677">
        <v>0</v>
      </c>
      <c r="N2356" s="678">
        <v>0</v>
      </c>
      <c r="O2356" s="657"/>
      <c r="P2356" s="658"/>
      <c r="Q2356" s="658"/>
      <c r="R2356" s="658"/>
      <c r="S2356" s="658"/>
      <c r="T2356" s="658"/>
      <c r="U2356" s="658"/>
      <c r="V2356" s="658"/>
      <c r="W2356" s="658"/>
      <c r="X2356" s="658"/>
      <c r="Y2356" s="658"/>
      <c r="Z2356" s="659"/>
      <c r="AA2356" s="679">
        <v>0</v>
      </c>
      <c r="AB2356" s="677">
        <v>0</v>
      </c>
      <c r="AC2356" s="677">
        <v>0</v>
      </c>
      <c r="AD2356" s="658">
        <v>0</v>
      </c>
      <c r="AE2356" s="658">
        <v>0</v>
      </c>
      <c r="AF2356" s="658"/>
      <c r="AG2356" s="658"/>
      <c r="AH2356" s="658"/>
      <c r="AI2356" s="658"/>
      <c r="AJ2356" s="658"/>
      <c r="AK2356" s="658"/>
      <c r="AL2356" s="658"/>
      <c r="AM2356" s="658"/>
      <c r="AN2356" s="658">
        <v>0</v>
      </c>
      <c r="AO2356" s="658">
        <v>0</v>
      </c>
      <c r="AP2356" s="658">
        <v>0</v>
      </c>
      <c r="AQ2356" s="658">
        <v>0</v>
      </c>
      <c r="AR2356" s="658">
        <v>0</v>
      </c>
      <c r="AS2356" s="658">
        <v>0</v>
      </c>
      <c r="AT2356" s="658">
        <v>0</v>
      </c>
      <c r="AU2356" s="658">
        <v>0</v>
      </c>
      <c r="AV2356" s="676"/>
      <c r="AW2356" s="677">
        <v>0</v>
      </c>
      <c r="AX2356" s="677"/>
      <c r="AY2356" s="677"/>
      <c r="AZ2356" s="677"/>
      <c r="BA2356" s="677"/>
      <c r="BB2356" s="677"/>
      <c r="BC2356" s="677"/>
      <c r="BD2356" s="677"/>
      <c r="BE2356" s="678">
        <v>0</v>
      </c>
      <c r="BF2356" s="417"/>
      <c r="BG2356" s="408"/>
      <c r="BH2356" s="408"/>
      <c r="BI2356" s="408"/>
      <c r="BJ2356" s="408"/>
      <c r="BK2356" s="408"/>
    </row>
    <row r="2357" spans="1:63" s="390" customFormat="1" ht="12.75">
      <c r="A2357" s="411"/>
      <c r="B2357" s="360" t="s">
        <v>371</v>
      </c>
      <c r="C2357" s="676">
        <v>0</v>
      </c>
      <c r="D2357" s="677">
        <v>0</v>
      </c>
      <c r="E2357" s="677">
        <v>0</v>
      </c>
      <c r="F2357" s="677">
        <v>0</v>
      </c>
      <c r="G2357" s="677">
        <v>0</v>
      </c>
      <c r="H2357" s="677">
        <v>0</v>
      </c>
      <c r="I2357" s="677">
        <v>0</v>
      </c>
      <c r="J2357" s="677">
        <v>0</v>
      </c>
      <c r="K2357" s="677">
        <v>0</v>
      </c>
      <c r="L2357" s="677">
        <v>0</v>
      </c>
      <c r="M2357" s="677">
        <v>0</v>
      </c>
      <c r="N2357" s="678">
        <v>0</v>
      </c>
      <c r="O2357" s="657"/>
      <c r="P2357" s="658"/>
      <c r="Q2357" s="658"/>
      <c r="R2357" s="658"/>
      <c r="S2357" s="658"/>
      <c r="T2357" s="658"/>
      <c r="U2357" s="658"/>
      <c r="V2357" s="658"/>
      <c r="W2357" s="658"/>
      <c r="X2357" s="658"/>
      <c r="Y2357" s="658"/>
      <c r="Z2357" s="659"/>
      <c r="AA2357" s="679">
        <v>0</v>
      </c>
      <c r="AB2357" s="677">
        <v>0</v>
      </c>
      <c r="AC2357" s="677">
        <v>0</v>
      </c>
      <c r="AD2357" s="658">
        <v>0</v>
      </c>
      <c r="AE2357" s="658">
        <v>0</v>
      </c>
      <c r="AF2357" s="658"/>
      <c r="AG2357" s="658"/>
      <c r="AH2357" s="658"/>
      <c r="AI2357" s="658"/>
      <c r="AJ2357" s="658"/>
      <c r="AK2357" s="658"/>
      <c r="AL2357" s="658"/>
      <c r="AM2357" s="658"/>
      <c r="AN2357" s="658">
        <v>0</v>
      </c>
      <c r="AO2357" s="658">
        <v>0</v>
      </c>
      <c r="AP2357" s="658">
        <v>0</v>
      </c>
      <c r="AQ2357" s="658">
        <v>0</v>
      </c>
      <c r="AR2357" s="658">
        <v>0</v>
      </c>
      <c r="AS2357" s="658">
        <v>0</v>
      </c>
      <c r="AT2357" s="658">
        <v>0</v>
      </c>
      <c r="AU2357" s="658">
        <v>0</v>
      </c>
      <c r="AV2357" s="676"/>
      <c r="AW2357" s="677">
        <v>0</v>
      </c>
      <c r="AX2357" s="677"/>
      <c r="AY2357" s="677"/>
      <c r="AZ2357" s="677"/>
      <c r="BA2357" s="677"/>
      <c r="BB2357" s="677"/>
      <c r="BC2357" s="677"/>
      <c r="BD2357" s="677"/>
      <c r="BE2357" s="678">
        <v>0</v>
      </c>
      <c r="BF2357" s="417"/>
      <c r="BG2357" s="408"/>
      <c r="BH2357" s="408"/>
      <c r="BI2357" s="408"/>
      <c r="BJ2357" s="408"/>
      <c r="BK2357" s="408"/>
    </row>
    <row r="2358" spans="1:63" s="390" customFormat="1" ht="12.75">
      <c r="A2358" s="411"/>
      <c r="B2358" s="360" t="s">
        <v>372</v>
      </c>
      <c r="C2358" s="676">
        <v>0</v>
      </c>
      <c r="D2358" s="677">
        <v>0</v>
      </c>
      <c r="E2358" s="677">
        <v>0</v>
      </c>
      <c r="F2358" s="677">
        <v>0</v>
      </c>
      <c r="G2358" s="677">
        <v>0</v>
      </c>
      <c r="H2358" s="677">
        <v>0</v>
      </c>
      <c r="I2358" s="677">
        <v>0</v>
      </c>
      <c r="J2358" s="677">
        <v>0</v>
      </c>
      <c r="K2358" s="677">
        <v>0</v>
      </c>
      <c r="L2358" s="677">
        <v>0</v>
      </c>
      <c r="M2358" s="677">
        <v>0</v>
      </c>
      <c r="N2358" s="678">
        <v>0</v>
      </c>
      <c r="O2358" s="657"/>
      <c r="P2358" s="658"/>
      <c r="Q2358" s="658"/>
      <c r="R2358" s="658"/>
      <c r="S2358" s="658"/>
      <c r="T2358" s="658"/>
      <c r="U2358" s="658"/>
      <c r="V2358" s="658"/>
      <c r="W2358" s="658"/>
      <c r="X2358" s="658"/>
      <c r="Y2358" s="658"/>
      <c r="Z2358" s="659"/>
      <c r="AA2358" s="679">
        <v>0</v>
      </c>
      <c r="AB2358" s="677">
        <v>0</v>
      </c>
      <c r="AC2358" s="677">
        <v>0</v>
      </c>
      <c r="AD2358" s="658">
        <v>0</v>
      </c>
      <c r="AE2358" s="658">
        <v>0</v>
      </c>
      <c r="AF2358" s="658"/>
      <c r="AG2358" s="658"/>
      <c r="AH2358" s="658"/>
      <c r="AI2358" s="658"/>
      <c r="AJ2358" s="658"/>
      <c r="AK2358" s="658"/>
      <c r="AL2358" s="658"/>
      <c r="AM2358" s="658"/>
      <c r="AN2358" s="658">
        <v>0</v>
      </c>
      <c r="AO2358" s="658">
        <v>0</v>
      </c>
      <c r="AP2358" s="658">
        <v>0</v>
      </c>
      <c r="AQ2358" s="658">
        <v>0</v>
      </c>
      <c r="AR2358" s="658">
        <v>0</v>
      </c>
      <c r="AS2358" s="658">
        <v>0</v>
      </c>
      <c r="AT2358" s="658">
        <v>0</v>
      </c>
      <c r="AU2358" s="658">
        <v>0</v>
      </c>
      <c r="AV2358" s="676"/>
      <c r="AW2358" s="677">
        <v>0</v>
      </c>
      <c r="AX2358" s="677"/>
      <c r="AY2358" s="677"/>
      <c r="AZ2358" s="677"/>
      <c r="BA2358" s="677"/>
      <c r="BB2358" s="677"/>
      <c r="BC2358" s="677"/>
      <c r="BD2358" s="677"/>
      <c r="BE2358" s="678">
        <v>0</v>
      </c>
      <c r="BF2358" s="417"/>
      <c r="BG2358" s="408"/>
      <c r="BH2358" s="408"/>
      <c r="BI2358" s="408"/>
      <c r="BJ2358" s="408"/>
      <c r="BK2358" s="408"/>
    </row>
    <row r="2359" spans="1:63" s="390" customFormat="1" ht="12.75">
      <c r="A2359" s="411"/>
      <c r="B2359" s="360" t="s">
        <v>373</v>
      </c>
      <c r="C2359" s="676">
        <v>0</v>
      </c>
      <c r="D2359" s="677">
        <v>0</v>
      </c>
      <c r="E2359" s="677">
        <v>0</v>
      </c>
      <c r="F2359" s="677">
        <v>0</v>
      </c>
      <c r="G2359" s="677">
        <v>0</v>
      </c>
      <c r="H2359" s="677">
        <v>0</v>
      </c>
      <c r="I2359" s="677">
        <v>0</v>
      </c>
      <c r="J2359" s="677">
        <v>0</v>
      </c>
      <c r="K2359" s="677">
        <v>0</v>
      </c>
      <c r="L2359" s="677">
        <v>0</v>
      </c>
      <c r="M2359" s="677">
        <v>0</v>
      </c>
      <c r="N2359" s="678">
        <v>0</v>
      </c>
      <c r="O2359" s="657">
        <v>0</v>
      </c>
      <c r="P2359" s="658">
        <v>0</v>
      </c>
      <c r="Q2359" s="658">
        <v>0</v>
      </c>
      <c r="R2359" s="658">
        <v>0</v>
      </c>
      <c r="S2359" s="658">
        <v>0</v>
      </c>
      <c r="T2359" s="658">
        <v>0</v>
      </c>
      <c r="U2359" s="658">
        <v>0</v>
      </c>
      <c r="V2359" s="658">
        <v>0</v>
      </c>
      <c r="W2359" s="658">
        <v>0</v>
      </c>
      <c r="X2359" s="658">
        <v>0</v>
      </c>
      <c r="Y2359" s="658">
        <v>0</v>
      </c>
      <c r="Z2359" s="659">
        <v>0</v>
      </c>
      <c r="AA2359" s="679">
        <v>0</v>
      </c>
      <c r="AB2359" s="677">
        <v>0</v>
      </c>
      <c r="AC2359" s="677">
        <v>0</v>
      </c>
      <c r="AD2359" s="658">
        <v>0</v>
      </c>
      <c r="AE2359" s="658">
        <v>0</v>
      </c>
      <c r="AF2359" s="658"/>
      <c r="AG2359" s="658"/>
      <c r="AH2359" s="658"/>
      <c r="AI2359" s="658"/>
      <c r="AJ2359" s="658"/>
      <c r="AK2359" s="658"/>
      <c r="AL2359" s="658"/>
      <c r="AM2359" s="658"/>
      <c r="AN2359" s="658">
        <v>0</v>
      </c>
      <c r="AO2359" s="658">
        <v>0</v>
      </c>
      <c r="AP2359" s="658">
        <v>0</v>
      </c>
      <c r="AQ2359" s="658">
        <v>0</v>
      </c>
      <c r="AR2359" s="658">
        <v>0</v>
      </c>
      <c r="AS2359" s="658">
        <v>0</v>
      </c>
      <c r="AT2359" s="658">
        <v>0</v>
      </c>
      <c r="AU2359" s="658">
        <v>0</v>
      </c>
      <c r="AV2359" s="676">
        <v>0</v>
      </c>
      <c r="AW2359" s="677">
        <v>0</v>
      </c>
      <c r="AX2359" s="677">
        <v>0</v>
      </c>
      <c r="AY2359" s="677">
        <v>0</v>
      </c>
      <c r="AZ2359" s="677">
        <v>0</v>
      </c>
      <c r="BA2359" s="677">
        <v>0</v>
      </c>
      <c r="BB2359" s="677">
        <v>0</v>
      </c>
      <c r="BC2359" s="677">
        <v>0</v>
      </c>
      <c r="BD2359" s="677">
        <v>0</v>
      </c>
      <c r="BE2359" s="678">
        <v>0</v>
      </c>
      <c r="BF2359" s="417"/>
      <c r="BG2359" s="408"/>
      <c r="BH2359" s="408"/>
      <c r="BI2359" s="408"/>
      <c r="BJ2359" s="408"/>
      <c r="BK2359" s="408"/>
    </row>
    <row r="2360" spans="1:63" s="390" customFormat="1" ht="12.75">
      <c r="A2360" s="411"/>
      <c r="B2360" s="360" t="s">
        <v>374</v>
      </c>
      <c r="C2360" s="676">
        <v>0</v>
      </c>
      <c r="D2360" s="677">
        <v>0</v>
      </c>
      <c r="E2360" s="677">
        <v>0</v>
      </c>
      <c r="F2360" s="677">
        <v>0</v>
      </c>
      <c r="G2360" s="677">
        <v>0</v>
      </c>
      <c r="H2360" s="677">
        <v>0</v>
      </c>
      <c r="I2360" s="677">
        <v>0</v>
      </c>
      <c r="J2360" s="677">
        <v>0</v>
      </c>
      <c r="K2360" s="677">
        <v>0</v>
      </c>
      <c r="L2360" s="677">
        <v>0</v>
      </c>
      <c r="M2360" s="677">
        <v>0</v>
      </c>
      <c r="N2360" s="678">
        <v>0</v>
      </c>
      <c r="O2360" s="657"/>
      <c r="P2360" s="658"/>
      <c r="Q2360" s="658"/>
      <c r="R2360" s="658"/>
      <c r="S2360" s="658"/>
      <c r="T2360" s="658"/>
      <c r="U2360" s="658"/>
      <c r="V2360" s="658"/>
      <c r="W2360" s="658"/>
      <c r="X2360" s="658"/>
      <c r="Y2360" s="658"/>
      <c r="Z2360" s="659"/>
      <c r="AA2360" s="679">
        <v>0</v>
      </c>
      <c r="AB2360" s="677">
        <v>0</v>
      </c>
      <c r="AC2360" s="677">
        <v>0</v>
      </c>
      <c r="AD2360" s="658">
        <v>0</v>
      </c>
      <c r="AE2360" s="658">
        <v>0</v>
      </c>
      <c r="AF2360" s="658"/>
      <c r="AG2360" s="658"/>
      <c r="AH2360" s="658"/>
      <c r="AI2360" s="658"/>
      <c r="AJ2360" s="658"/>
      <c r="AK2360" s="658"/>
      <c r="AL2360" s="658"/>
      <c r="AM2360" s="658"/>
      <c r="AN2360" s="658">
        <v>0</v>
      </c>
      <c r="AO2360" s="658">
        <v>0</v>
      </c>
      <c r="AP2360" s="658">
        <v>0</v>
      </c>
      <c r="AQ2360" s="658">
        <v>0</v>
      </c>
      <c r="AR2360" s="658">
        <v>0</v>
      </c>
      <c r="AS2360" s="658">
        <v>0</v>
      </c>
      <c r="AT2360" s="658">
        <v>0</v>
      </c>
      <c r="AU2360" s="658">
        <v>0</v>
      </c>
      <c r="AV2360" s="676"/>
      <c r="AW2360" s="677">
        <v>0</v>
      </c>
      <c r="AX2360" s="677"/>
      <c r="AY2360" s="677"/>
      <c r="AZ2360" s="677"/>
      <c r="BA2360" s="677"/>
      <c r="BB2360" s="677"/>
      <c r="BC2360" s="677"/>
      <c r="BD2360" s="677"/>
      <c r="BE2360" s="678">
        <v>0</v>
      </c>
      <c r="BF2360" s="417"/>
      <c r="BG2360" s="408"/>
      <c r="BH2360" s="408"/>
      <c r="BI2360" s="408"/>
      <c r="BJ2360" s="408"/>
      <c r="BK2360" s="408"/>
    </row>
    <row r="2361" spans="1:63" s="390" customFormat="1" ht="12.75">
      <c r="A2361" s="411"/>
      <c r="B2361" s="360" t="s">
        <v>375</v>
      </c>
      <c r="C2361" s="676">
        <v>0</v>
      </c>
      <c r="D2361" s="677">
        <v>0</v>
      </c>
      <c r="E2361" s="677">
        <v>0</v>
      </c>
      <c r="F2361" s="677">
        <v>0</v>
      </c>
      <c r="G2361" s="677">
        <v>0</v>
      </c>
      <c r="H2361" s="677">
        <v>0</v>
      </c>
      <c r="I2361" s="677">
        <v>0</v>
      </c>
      <c r="J2361" s="677">
        <v>0</v>
      </c>
      <c r="K2361" s="677">
        <v>0</v>
      </c>
      <c r="L2361" s="677">
        <v>0</v>
      </c>
      <c r="M2361" s="677">
        <v>0</v>
      </c>
      <c r="N2361" s="678">
        <v>0</v>
      </c>
      <c r="O2361" s="657"/>
      <c r="P2361" s="658"/>
      <c r="Q2361" s="658"/>
      <c r="R2361" s="658"/>
      <c r="S2361" s="658"/>
      <c r="T2361" s="658"/>
      <c r="U2361" s="658"/>
      <c r="V2361" s="658"/>
      <c r="W2361" s="658"/>
      <c r="X2361" s="658"/>
      <c r="Y2361" s="658"/>
      <c r="Z2361" s="659"/>
      <c r="AA2361" s="679">
        <v>0</v>
      </c>
      <c r="AB2361" s="677">
        <v>0</v>
      </c>
      <c r="AC2361" s="677">
        <v>0</v>
      </c>
      <c r="AD2361" s="658">
        <v>0</v>
      </c>
      <c r="AE2361" s="658">
        <v>0</v>
      </c>
      <c r="AF2361" s="658"/>
      <c r="AG2361" s="658"/>
      <c r="AH2361" s="658"/>
      <c r="AI2361" s="658"/>
      <c r="AJ2361" s="658"/>
      <c r="AK2361" s="658"/>
      <c r="AL2361" s="658"/>
      <c r="AM2361" s="658"/>
      <c r="AN2361" s="658">
        <v>0</v>
      </c>
      <c r="AO2361" s="658">
        <v>0</v>
      </c>
      <c r="AP2361" s="658">
        <v>0</v>
      </c>
      <c r="AQ2361" s="658">
        <v>0</v>
      </c>
      <c r="AR2361" s="658">
        <v>0</v>
      </c>
      <c r="AS2361" s="658">
        <v>0</v>
      </c>
      <c r="AT2361" s="658">
        <v>0</v>
      </c>
      <c r="AU2361" s="658">
        <v>0</v>
      </c>
      <c r="AV2361" s="676"/>
      <c r="AW2361" s="677">
        <v>0</v>
      </c>
      <c r="AX2361" s="677"/>
      <c r="AY2361" s="677"/>
      <c r="AZ2361" s="677"/>
      <c r="BA2361" s="677"/>
      <c r="BB2361" s="677"/>
      <c r="BC2361" s="677"/>
      <c r="BD2361" s="677"/>
      <c r="BE2361" s="678">
        <v>0</v>
      </c>
      <c r="BF2361" s="417"/>
      <c r="BG2361" s="408"/>
      <c r="BH2361" s="408"/>
      <c r="BI2361" s="408"/>
      <c r="BJ2361" s="408"/>
      <c r="BK2361" s="408"/>
    </row>
    <row r="2362" spans="1:63" s="390" customFormat="1" ht="12.75">
      <c r="A2362" s="411"/>
      <c r="B2362" s="360" t="s">
        <v>376</v>
      </c>
      <c r="C2362" s="676">
        <v>0</v>
      </c>
      <c r="D2362" s="677">
        <v>0</v>
      </c>
      <c r="E2362" s="677">
        <v>0</v>
      </c>
      <c r="F2362" s="677">
        <v>0</v>
      </c>
      <c r="G2362" s="677">
        <v>0</v>
      </c>
      <c r="H2362" s="677">
        <v>0</v>
      </c>
      <c r="I2362" s="677">
        <v>0</v>
      </c>
      <c r="J2362" s="677">
        <v>0</v>
      </c>
      <c r="K2362" s="677">
        <v>0</v>
      </c>
      <c r="L2362" s="677">
        <v>0</v>
      </c>
      <c r="M2362" s="677">
        <v>0</v>
      </c>
      <c r="N2362" s="678">
        <v>0</v>
      </c>
      <c r="O2362" s="657"/>
      <c r="P2362" s="658"/>
      <c r="Q2362" s="658"/>
      <c r="R2362" s="658"/>
      <c r="S2362" s="658"/>
      <c r="T2362" s="658"/>
      <c r="U2362" s="658"/>
      <c r="V2362" s="658"/>
      <c r="W2362" s="658"/>
      <c r="X2362" s="658"/>
      <c r="Y2362" s="658"/>
      <c r="Z2362" s="659"/>
      <c r="AA2362" s="679">
        <v>0</v>
      </c>
      <c r="AB2362" s="677">
        <v>0</v>
      </c>
      <c r="AC2362" s="677">
        <v>0</v>
      </c>
      <c r="AD2362" s="658">
        <v>0</v>
      </c>
      <c r="AE2362" s="658">
        <v>0</v>
      </c>
      <c r="AF2362" s="658"/>
      <c r="AG2362" s="658"/>
      <c r="AH2362" s="658"/>
      <c r="AI2362" s="658"/>
      <c r="AJ2362" s="658"/>
      <c r="AK2362" s="658"/>
      <c r="AL2362" s="658"/>
      <c r="AM2362" s="658"/>
      <c r="AN2362" s="658">
        <v>0</v>
      </c>
      <c r="AO2362" s="658">
        <v>0</v>
      </c>
      <c r="AP2362" s="658">
        <v>0</v>
      </c>
      <c r="AQ2362" s="658">
        <v>0</v>
      </c>
      <c r="AR2362" s="658">
        <v>0</v>
      </c>
      <c r="AS2362" s="658">
        <v>0</v>
      </c>
      <c r="AT2362" s="658">
        <v>0</v>
      </c>
      <c r="AU2362" s="658">
        <v>0</v>
      </c>
      <c r="AV2362" s="676"/>
      <c r="AW2362" s="677">
        <v>0</v>
      </c>
      <c r="AX2362" s="677"/>
      <c r="AY2362" s="677"/>
      <c r="AZ2362" s="677"/>
      <c r="BA2362" s="677"/>
      <c r="BB2362" s="677"/>
      <c r="BC2362" s="677"/>
      <c r="BD2362" s="677"/>
      <c r="BE2362" s="678">
        <v>0</v>
      </c>
      <c r="BF2362" s="417"/>
      <c r="BG2362" s="408"/>
      <c r="BH2362" s="408"/>
      <c r="BI2362" s="408"/>
      <c r="BJ2362" s="408"/>
      <c r="BK2362" s="408"/>
    </row>
    <row r="2363" spans="1:63" s="390" customFormat="1" ht="12.75">
      <c r="A2363" s="411"/>
      <c r="B2363" s="360" t="s">
        <v>377</v>
      </c>
      <c r="C2363" s="676">
        <v>0</v>
      </c>
      <c r="D2363" s="677">
        <v>0</v>
      </c>
      <c r="E2363" s="677">
        <v>0</v>
      </c>
      <c r="F2363" s="677">
        <v>0</v>
      </c>
      <c r="G2363" s="677">
        <v>0</v>
      </c>
      <c r="H2363" s="677">
        <v>0</v>
      </c>
      <c r="I2363" s="677">
        <v>0</v>
      </c>
      <c r="J2363" s="677">
        <v>0</v>
      </c>
      <c r="K2363" s="677">
        <v>0</v>
      </c>
      <c r="L2363" s="677">
        <v>0</v>
      </c>
      <c r="M2363" s="677">
        <v>0</v>
      </c>
      <c r="N2363" s="678">
        <v>0</v>
      </c>
      <c r="O2363" s="657"/>
      <c r="P2363" s="658"/>
      <c r="Q2363" s="658"/>
      <c r="R2363" s="658"/>
      <c r="S2363" s="658"/>
      <c r="T2363" s="658"/>
      <c r="U2363" s="658"/>
      <c r="V2363" s="658"/>
      <c r="W2363" s="658"/>
      <c r="X2363" s="658"/>
      <c r="Y2363" s="658"/>
      <c r="Z2363" s="659"/>
      <c r="AA2363" s="679">
        <v>0</v>
      </c>
      <c r="AB2363" s="677">
        <v>0</v>
      </c>
      <c r="AC2363" s="677">
        <v>0</v>
      </c>
      <c r="AD2363" s="658">
        <v>0</v>
      </c>
      <c r="AE2363" s="658">
        <v>0</v>
      </c>
      <c r="AF2363" s="658"/>
      <c r="AG2363" s="658"/>
      <c r="AH2363" s="658"/>
      <c r="AI2363" s="658"/>
      <c r="AJ2363" s="658"/>
      <c r="AK2363" s="658"/>
      <c r="AL2363" s="658"/>
      <c r="AM2363" s="658"/>
      <c r="AN2363" s="658">
        <v>0</v>
      </c>
      <c r="AO2363" s="658">
        <v>0</v>
      </c>
      <c r="AP2363" s="658">
        <v>0</v>
      </c>
      <c r="AQ2363" s="658">
        <v>0</v>
      </c>
      <c r="AR2363" s="658">
        <v>0</v>
      </c>
      <c r="AS2363" s="658">
        <v>0</v>
      </c>
      <c r="AT2363" s="658">
        <v>0</v>
      </c>
      <c r="AU2363" s="658">
        <v>0</v>
      </c>
      <c r="AV2363" s="676"/>
      <c r="AW2363" s="677">
        <v>0</v>
      </c>
      <c r="AX2363" s="677"/>
      <c r="AY2363" s="677"/>
      <c r="AZ2363" s="677"/>
      <c r="BA2363" s="677"/>
      <c r="BB2363" s="677"/>
      <c r="BC2363" s="677"/>
      <c r="BD2363" s="677"/>
      <c r="BE2363" s="678">
        <v>0</v>
      </c>
      <c r="BF2363" s="417"/>
      <c r="BG2363" s="408"/>
      <c r="BH2363" s="408"/>
      <c r="BI2363" s="408"/>
      <c r="BJ2363" s="408"/>
      <c r="BK2363" s="408"/>
    </row>
    <row r="2364" spans="1:63" s="390" customFormat="1" ht="12.75">
      <c r="A2364" s="411"/>
      <c r="B2364" s="360" t="s">
        <v>67</v>
      </c>
      <c r="C2364" s="676">
        <v>0</v>
      </c>
      <c r="D2364" s="677">
        <v>0</v>
      </c>
      <c r="E2364" s="677">
        <v>0</v>
      </c>
      <c r="F2364" s="677">
        <v>0</v>
      </c>
      <c r="G2364" s="677">
        <v>0</v>
      </c>
      <c r="H2364" s="677">
        <v>0</v>
      </c>
      <c r="I2364" s="677">
        <v>0</v>
      </c>
      <c r="J2364" s="677">
        <v>0</v>
      </c>
      <c r="K2364" s="677">
        <v>0</v>
      </c>
      <c r="L2364" s="677">
        <v>0</v>
      </c>
      <c r="M2364" s="677">
        <v>0</v>
      </c>
      <c r="N2364" s="678">
        <v>0</v>
      </c>
      <c r="O2364" s="657"/>
      <c r="P2364" s="658"/>
      <c r="Q2364" s="658"/>
      <c r="R2364" s="658"/>
      <c r="S2364" s="658"/>
      <c r="T2364" s="658"/>
      <c r="U2364" s="658"/>
      <c r="V2364" s="658"/>
      <c r="W2364" s="658"/>
      <c r="X2364" s="658"/>
      <c r="Y2364" s="658"/>
      <c r="Z2364" s="659"/>
      <c r="AA2364" s="698">
        <v>222.71284051999999</v>
      </c>
      <c r="AB2364" s="677">
        <v>0</v>
      </c>
      <c r="AC2364" s="677">
        <v>0</v>
      </c>
      <c r="AD2364" s="658">
        <v>0</v>
      </c>
      <c r="AE2364" s="658">
        <v>0</v>
      </c>
      <c r="AF2364" s="658"/>
      <c r="AG2364" s="658"/>
      <c r="AH2364" s="658"/>
      <c r="AI2364" s="658"/>
      <c r="AJ2364" s="658"/>
      <c r="AK2364" s="658"/>
      <c r="AL2364" s="658"/>
      <c r="AM2364" s="658"/>
      <c r="AN2364" s="658">
        <v>0</v>
      </c>
      <c r="AO2364" s="658">
        <v>0</v>
      </c>
      <c r="AP2364" s="658">
        <v>0</v>
      </c>
      <c r="AQ2364" s="658">
        <v>0</v>
      </c>
      <c r="AR2364" s="658">
        <v>0</v>
      </c>
      <c r="AS2364" s="658">
        <v>0</v>
      </c>
      <c r="AT2364" s="658">
        <v>0</v>
      </c>
      <c r="AU2364" s="658">
        <v>0</v>
      </c>
      <c r="AV2364" s="676">
        <v>30.69011695</v>
      </c>
      <c r="AW2364" s="677">
        <v>132.8011778</v>
      </c>
      <c r="AX2364" s="677">
        <v>3.4623474700000001</v>
      </c>
      <c r="AY2364" s="677">
        <v>6.6586879999999997</v>
      </c>
      <c r="AZ2364" s="677">
        <v>122.68014233</v>
      </c>
      <c r="BA2364" s="677"/>
      <c r="BB2364" s="677"/>
      <c r="BC2364" s="677"/>
      <c r="BD2364" s="677">
        <v>20.500864409999998</v>
      </c>
      <c r="BE2364" s="678">
        <v>183.99215916</v>
      </c>
      <c r="BF2364" s="417"/>
      <c r="BG2364" s="408"/>
      <c r="BH2364" s="408"/>
      <c r="BI2364" s="408"/>
      <c r="BJ2364" s="408"/>
      <c r="BK2364" s="408"/>
    </row>
    <row r="2365" spans="1:63" s="416" customFormat="1" ht="25.5">
      <c r="A2365" s="411">
        <v>99</v>
      </c>
      <c r="B2365" s="413" t="s">
        <v>186</v>
      </c>
      <c r="C2365" s="657">
        <v>0</v>
      </c>
      <c r="D2365" s="658">
        <v>0</v>
      </c>
      <c r="E2365" s="658">
        <v>0</v>
      </c>
      <c r="F2365" s="658">
        <v>0</v>
      </c>
      <c r="G2365" s="658">
        <v>0</v>
      </c>
      <c r="H2365" s="658">
        <v>0</v>
      </c>
      <c r="I2365" s="658">
        <v>0</v>
      </c>
      <c r="J2365" s="658">
        <v>0</v>
      </c>
      <c r="K2365" s="658">
        <v>0</v>
      </c>
      <c r="L2365" s="658">
        <v>0</v>
      </c>
      <c r="M2365" s="658">
        <v>0</v>
      </c>
      <c r="N2365" s="659">
        <v>0</v>
      </c>
      <c r="O2365" s="689">
        <v>0</v>
      </c>
      <c r="P2365" s="690">
        <v>0</v>
      </c>
      <c r="Q2365" s="690">
        <v>0</v>
      </c>
      <c r="R2365" s="690">
        <v>0</v>
      </c>
      <c r="S2365" s="690">
        <v>0</v>
      </c>
      <c r="T2365" s="690">
        <v>0</v>
      </c>
      <c r="U2365" s="690">
        <v>0</v>
      </c>
      <c r="V2365" s="690">
        <v>0</v>
      </c>
      <c r="W2365" s="690">
        <v>0</v>
      </c>
      <c r="X2365" s="690">
        <v>0</v>
      </c>
      <c r="Y2365" s="690">
        <v>0</v>
      </c>
      <c r="Z2365" s="691">
        <v>0</v>
      </c>
      <c r="AA2365" s="674">
        <v>74.217010169999995</v>
      </c>
      <c r="AB2365" s="677">
        <v>0</v>
      </c>
      <c r="AC2365" s="677">
        <v>0</v>
      </c>
      <c r="AD2365" s="690">
        <v>0</v>
      </c>
      <c r="AE2365" s="690">
        <v>0</v>
      </c>
      <c r="AF2365" s="690"/>
      <c r="AG2365" s="690"/>
      <c r="AH2365" s="690"/>
      <c r="AI2365" s="690"/>
      <c r="AJ2365" s="690"/>
      <c r="AK2365" s="690"/>
      <c r="AL2365" s="690"/>
      <c r="AM2365" s="690"/>
      <c r="AN2365" s="690">
        <v>0</v>
      </c>
      <c r="AO2365" s="690">
        <v>0</v>
      </c>
      <c r="AP2365" s="690">
        <v>0</v>
      </c>
      <c r="AQ2365" s="690">
        <v>0</v>
      </c>
      <c r="AR2365" s="690">
        <v>0</v>
      </c>
      <c r="AS2365" s="690">
        <v>0</v>
      </c>
      <c r="AT2365" s="690">
        <v>0</v>
      </c>
      <c r="AU2365" s="690">
        <v>0</v>
      </c>
      <c r="AV2365" s="657">
        <v>0</v>
      </c>
      <c r="AW2365" s="658">
        <v>74.217010169999995</v>
      </c>
      <c r="AX2365" s="658">
        <v>0</v>
      </c>
      <c r="AY2365" s="658">
        <v>74.217010169999995</v>
      </c>
      <c r="AZ2365" s="658">
        <v>0</v>
      </c>
      <c r="BA2365" s="658">
        <v>0</v>
      </c>
      <c r="BB2365" s="658">
        <v>0</v>
      </c>
      <c r="BC2365" s="658">
        <v>0</v>
      </c>
      <c r="BD2365" s="658">
        <v>0</v>
      </c>
      <c r="BE2365" s="673">
        <v>74.217010169999995</v>
      </c>
      <c r="BF2365" s="417"/>
    </row>
    <row r="2366" spans="1:63" s="390" customFormat="1" ht="12.75">
      <c r="A2366" s="411"/>
      <c r="B2366" s="360" t="s">
        <v>361</v>
      </c>
      <c r="C2366" s="676">
        <v>0</v>
      </c>
      <c r="D2366" s="677">
        <v>0</v>
      </c>
      <c r="E2366" s="677">
        <v>0</v>
      </c>
      <c r="F2366" s="677">
        <v>0</v>
      </c>
      <c r="G2366" s="677">
        <v>0</v>
      </c>
      <c r="H2366" s="677">
        <v>0</v>
      </c>
      <c r="I2366" s="677">
        <v>0</v>
      </c>
      <c r="J2366" s="677">
        <v>0</v>
      </c>
      <c r="K2366" s="677">
        <v>0</v>
      </c>
      <c r="L2366" s="677">
        <v>0</v>
      </c>
      <c r="M2366" s="677">
        <v>0</v>
      </c>
      <c r="N2366" s="678">
        <v>0</v>
      </c>
      <c r="O2366" s="657">
        <v>0</v>
      </c>
      <c r="P2366" s="658">
        <v>0</v>
      </c>
      <c r="Q2366" s="658">
        <v>0</v>
      </c>
      <c r="R2366" s="658">
        <v>0</v>
      </c>
      <c r="S2366" s="658">
        <v>0</v>
      </c>
      <c r="T2366" s="658">
        <v>0</v>
      </c>
      <c r="U2366" s="658">
        <v>0</v>
      </c>
      <c r="V2366" s="658">
        <v>0</v>
      </c>
      <c r="W2366" s="658">
        <v>0</v>
      </c>
      <c r="X2366" s="658">
        <v>0</v>
      </c>
      <c r="Y2366" s="658">
        <v>0</v>
      </c>
      <c r="Z2366" s="659">
        <v>0</v>
      </c>
      <c r="AA2366" s="679">
        <v>74.217010169999995</v>
      </c>
      <c r="AB2366" s="677">
        <v>0</v>
      </c>
      <c r="AC2366" s="677">
        <v>0</v>
      </c>
      <c r="AD2366" s="658">
        <v>0</v>
      </c>
      <c r="AE2366" s="658">
        <v>0</v>
      </c>
      <c r="AF2366" s="658"/>
      <c r="AG2366" s="658"/>
      <c r="AH2366" s="658"/>
      <c r="AI2366" s="658"/>
      <c r="AJ2366" s="658"/>
      <c r="AK2366" s="658"/>
      <c r="AL2366" s="658"/>
      <c r="AM2366" s="658"/>
      <c r="AN2366" s="658">
        <v>0</v>
      </c>
      <c r="AO2366" s="658">
        <v>0</v>
      </c>
      <c r="AP2366" s="658">
        <v>0</v>
      </c>
      <c r="AQ2366" s="658">
        <v>0</v>
      </c>
      <c r="AR2366" s="658">
        <v>0</v>
      </c>
      <c r="AS2366" s="658">
        <v>0</v>
      </c>
      <c r="AT2366" s="658">
        <v>0</v>
      </c>
      <c r="AU2366" s="658">
        <v>0</v>
      </c>
      <c r="AV2366" s="676">
        <v>0</v>
      </c>
      <c r="AW2366" s="677">
        <v>74.217010169999995</v>
      </c>
      <c r="AX2366" s="677">
        <v>0</v>
      </c>
      <c r="AY2366" s="677">
        <v>74.217010169999995</v>
      </c>
      <c r="AZ2366" s="677">
        <v>0</v>
      </c>
      <c r="BA2366" s="677">
        <v>0</v>
      </c>
      <c r="BB2366" s="677">
        <v>0</v>
      </c>
      <c r="BC2366" s="677">
        <v>0</v>
      </c>
      <c r="BD2366" s="677">
        <v>0</v>
      </c>
      <c r="BE2366" s="678">
        <v>74.217010169999995</v>
      </c>
      <c r="BF2366" s="417"/>
      <c r="BG2366" s="408"/>
      <c r="BH2366" s="408"/>
      <c r="BI2366" s="408"/>
      <c r="BJ2366" s="408"/>
      <c r="BK2366" s="408"/>
    </row>
    <row r="2367" spans="1:63" s="390" customFormat="1" ht="12.75">
      <c r="A2367" s="411"/>
      <c r="B2367" s="360" t="s">
        <v>362</v>
      </c>
      <c r="C2367" s="676">
        <v>0</v>
      </c>
      <c r="D2367" s="677">
        <v>0</v>
      </c>
      <c r="E2367" s="677">
        <v>0</v>
      </c>
      <c r="F2367" s="677">
        <v>0</v>
      </c>
      <c r="G2367" s="677">
        <v>0</v>
      </c>
      <c r="H2367" s="677">
        <v>0</v>
      </c>
      <c r="I2367" s="677">
        <v>0</v>
      </c>
      <c r="J2367" s="677">
        <v>0</v>
      </c>
      <c r="K2367" s="677">
        <v>0</v>
      </c>
      <c r="L2367" s="677">
        <v>0</v>
      </c>
      <c r="M2367" s="677">
        <v>0</v>
      </c>
      <c r="N2367" s="678">
        <v>0</v>
      </c>
      <c r="O2367" s="657">
        <v>0</v>
      </c>
      <c r="P2367" s="658">
        <v>0</v>
      </c>
      <c r="Q2367" s="658">
        <v>0</v>
      </c>
      <c r="R2367" s="658">
        <v>0</v>
      </c>
      <c r="S2367" s="658">
        <v>0</v>
      </c>
      <c r="T2367" s="658">
        <v>0</v>
      </c>
      <c r="U2367" s="658">
        <v>0</v>
      </c>
      <c r="V2367" s="658">
        <v>0</v>
      </c>
      <c r="W2367" s="658">
        <v>0</v>
      </c>
      <c r="X2367" s="658">
        <v>0</v>
      </c>
      <c r="Y2367" s="658">
        <v>0</v>
      </c>
      <c r="Z2367" s="659">
        <v>0</v>
      </c>
      <c r="AA2367" s="679">
        <v>0</v>
      </c>
      <c r="AB2367" s="677">
        <v>0</v>
      </c>
      <c r="AC2367" s="677">
        <v>0</v>
      </c>
      <c r="AD2367" s="658">
        <v>0</v>
      </c>
      <c r="AE2367" s="658">
        <v>0</v>
      </c>
      <c r="AF2367" s="658"/>
      <c r="AG2367" s="658"/>
      <c r="AH2367" s="658"/>
      <c r="AI2367" s="658"/>
      <c r="AJ2367" s="658"/>
      <c r="AK2367" s="658"/>
      <c r="AL2367" s="658"/>
      <c r="AM2367" s="658"/>
      <c r="AN2367" s="658">
        <v>0</v>
      </c>
      <c r="AO2367" s="658">
        <v>0</v>
      </c>
      <c r="AP2367" s="658">
        <v>0</v>
      </c>
      <c r="AQ2367" s="658">
        <v>0</v>
      </c>
      <c r="AR2367" s="658">
        <v>0</v>
      </c>
      <c r="AS2367" s="658">
        <v>0</v>
      </c>
      <c r="AT2367" s="658">
        <v>0</v>
      </c>
      <c r="AU2367" s="658">
        <v>0</v>
      </c>
      <c r="AV2367" s="676">
        <v>0</v>
      </c>
      <c r="AW2367" s="677">
        <v>0</v>
      </c>
      <c r="AX2367" s="677">
        <v>0</v>
      </c>
      <c r="AY2367" s="677">
        <v>0</v>
      </c>
      <c r="AZ2367" s="677">
        <v>0</v>
      </c>
      <c r="BA2367" s="677">
        <v>0</v>
      </c>
      <c r="BB2367" s="677">
        <v>0</v>
      </c>
      <c r="BC2367" s="677">
        <v>0</v>
      </c>
      <c r="BD2367" s="677">
        <v>0</v>
      </c>
      <c r="BE2367" s="678">
        <v>0</v>
      </c>
      <c r="BF2367" s="417"/>
      <c r="BG2367" s="408"/>
      <c r="BH2367" s="408"/>
      <c r="BI2367" s="408"/>
      <c r="BJ2367" s="408"/>
      <c r="BK2367" s="408"/>
    </row>
    <row r="2368" spans="1:63" s="390" customFormat="1" ht="12.75">
      <c r="A2368" s="411"/>
      <c r="B2368" s="360" t="s">
        <v>363</v>
      </c>
      <c r="C2368" s="676">
        <v>0</v>
      </c>
      <c r="D2368" s="677">
        <v>0</v>
      </c>
      <c r="E2368" s="677">
        <v>0</v>
      </c>
      <c r="F2368" s="677">
        <v>0</v>
      </c>
      <c r="G2368" s="677">
        <v>0</v>
      </c>
      <c r="H2368" s="677">
        <v>0</v>
      </c>
      <c r="I2368" s="677">
        <v>0</v>
      </c>
      <c r="J2368" s="677">
        <v>0</v>
      </c>
      <c r="K2368" s="677">
        <v>0</v>
      </c>
      <c r="L2368" s="677">
        <v>0</v>
      </c>
      <c r="M2368" s="677">
        <v>0</v>
      </c>
      <c r="N2368" s="678">
        <v>0</v>
      </c>
      <c r="O2368" s="657">
        <v>0</v>
      </c>
      <c r="P2368" s="658">
        <v>0</v>
      </c>
      <c r="Q2368" s="658">
        <v>0</v>
      </c>
      <c r="R2368" s="658">
        <v>0</v>
      </c>
      <c r="S2368" s="658">
        <v>0</v>
      </c>
      <c r="T2368" s="658">
        <v>0</v>
      </c>
      <c r="U2368" s="658">
        <v>0</v>
      </c>
      <c r="V2368" s="658">
        <v>0</v>
      </c>
      <c r="W2368" s="658">
        <v>0</v>
      </c>
      <c r="X2368" s="658">
        <v>0</v>
      </c>
      <c r="Y2368" s="658">
        <v>0</v>
      </c>
      <c r="Z2368" s="659">
        <v>0</v>
      </c>
      <c r="AA2368" s="679">
        <v>0</v>
      </c>
      <c r="AB2368" s="677">
        <v>0</v>
      </c>
      <c r="AC2368" s="677">
        <v>0</v>
      </c>
      <c r="AD2368" s="658">
        <v>0</v>
      </c>
      <c r="AE2368" s="658">
        <v>0</v>
      </c>
      <c r="AF2368" s="658"/>
      <c r="AG2368" s="658"/>
      <c r="AH2368" s="658"/>
      <c r="AI2368" s="658"/>
      <c r="AJ2368" s="658"/>
      <c r="AK2368" s="658"/>
      <c r="AL2368" s="658"/>
      <c r="AM2368" s="658"/>
      <c r="AN2368" s="658">
        <v>0</v>
      </c>
      <c r="AO2368" s="658">
        <v>0</v>
      </c>
      <c r="AP2368" s="658">
        <v>0</v>
      </c>
      <c r="AQ2368" s="658">
        <v>0</v>
      </c>
      <c r="AR2368" s="658">
        <v>0</v>
      </c>
      <c r="AS2368" s="658">
        <v>0</v>
      </c>
      <c r="AT2368" s="658">
        <v>0</v>
      </c>
      <c r="AU2368" s="658">
        <v>0</v>
      </c>
      <c r="AV2368" s="676">
        <v>0</v>
      </c>
      <c r="AW2368" s="677">
        <v>0</v>
      </c>
      <c r="AX2368" s="677">
        <v>0</v>
      </c>
      <c r="AY2368" s="677">
        <v>0</v>
      </c>
      <c r="AZ2368" s="677">
        <v>0</v>
      </c>
      <c r="BA2368" s="677">
        <v>0</v>
      </c>
      <c r="BB2368" s="677">
        <v>0</v>
      </c>
      <c r="BC2368" s="677">
        <v>0</v>
      </c>
      <c r="BD2368" s="677">
        <v>0</v>
      </c>
      <c r="BE2368" s="678">
        <v>0</v>
      </c>
      <c r="BF2368" s="417"/>
      <c r="BG2368" s="408"/>
      <c r="BH2368" s="408"/>
      <c r="BI2368" s="408"/>
      <c r="BJ2368" s="408"/>
      <c r="BK2368" s="408"/>
    </row>
    <row r="2369" spans="1:63" s="390" customFormat="1" ht="12.75">
      <c r="A2369" s="411"/>
      <c r="B2369" s="360" t="s">
        <v>364</v>
      </c>
      <c r="C2369" s="676">
        <v>0</v>
      </c>
      <c r="D2369" s="677">
        <v>0</v>
      </c>
      <c r="E2369" s="677">
        <v>0</v>
      </c>
      <c r="F2369" s="677">
        <v>0</v>
      </c>
      <c r="G2369" s="677">
        <v>0</v>
      </c>
      <c r="H2369" s="677">
        <v>0</v>
      </c>
      <c r="I2369" s="677">
        <v>0</v>
      </c>
      <c r="J2369" s="677">
        <v>0</v>
      </c>
      <c r="K2369" s="677">
        <v>0</v>
      </c>
      <c r="L2369" s="677">
        <v>0</v>
      </c>
      <c r="M2369" s="677">
        <v>0</v>
      </c>
      <c r="N2369" s="678">
        <v>0</v>
      </c>
      <c r="O2369" s="657"/>
      <c r="P2369" s="658"/>
      <c r="Q2369" s="658"/>
      <c r="R2369" s="658"/>
      <c r="S2369" s="658"/>
      <c r="T2369" s="658"/>
      <c r="U2369" s="658"/>
      <c r="V2369" s="658"/>
      <c r="W2369" s="658"/>
      <c r="X2369" s="658"/>
      <c r="Y2369" s="658"/>
      <c r="Z2369" s="659"/>
      <c r="AA2369" s="679">
        <v>0</v>
      </c>
      <c r="AB2369" s="677">
        <v>0</v>
      </c>
      <c r="AC2369" s="677">
        <v>0</v>
      </c>
      <c r="AD2369" s="658">
        <v>0</v>
      </c>
      <c r="AE2369" s="658">
        <v>0</v>
      </c>
      <c r="AF2369" s="658"/>
      <c r="AG2369" s="658"/>
      <c r="AH2369" s="658"/>
      <c r="AI2369" s="658"/>
      <c r="AJ2369" s="658"/>
      <c r="AK2369" s="658"/>
      <c r="AL2369" s="658"/>
      <c r="AM2369" s="658"/>
      <c r="AN2369" s="658">
        <v>0</v>
      </c>
      <c r="AO2369" s="658">
        <v>0</v>
      </c>
      <c r="AP2369" s="658">
        <v>0</v>
      </c>
      <c r="AQ2369" s="658">
        <v>0</v>
      </c>
      <c r="AR2369" s="658">
        <v>0</v>
      </c>
      <c r="AS2369" s="658">
        <v>0</v>
      </c>
      <c r="AT2369" s="658">
        <v>0</v>
      </c>
      <c r="AU2369" s="658">
        <v>0</v>
      </c>
      <c r="AV2369" s="676"/>
      <c r="AW2369" s="677">
        <v>0</v>
      </c>
      <c r="AX2369" s="677"/>
      <c r="AY2369" s="677"/>
      <c r="AZ2369" s="677"/>
      <c r="BA2369" s="677"/>
      <c r="BB2369" s="677"/>
      <c r="BC2369" s="677"/>
      <c r="BD2369" s="677"/>
      <c r="BE2369" s="678">
        <v>0</v>
      </c>
      <c r="BF2369" s="417"/>
      <c r="BG2369" s="408"/>
      <c r="BH2369" s="408"/>
      <c r="BI2369" s="408"/>
      <c r="BJ2369" s="408"/>
      <c r="BK2369" s="408"/>
    </row>
    <row r="2370" spans="1:63" s="390" customFormat="1" ht="12.75">
      <c r="A2370" s="411"/>
      <c r="B2370" s="360" t="s">
        <v>365</v>
      </c>
      <c r="C2370" s="676">
        <v>0</v>
      </c>
      <c r="D2370" s="677">
        <v>0</v>
      </c>
      <c r="E2370" s="677">
        <v>0</v>
      </c>
      <c r="F2370" s="677">
        <v>0</v>
      </c>
      <c r="G2370" s="677">
        <v>0</v>
      </c>
      <c r="H2370" s="677">
        <v>0</v>
      </c>
      <c r="I2370" s="677">
        <v>0</v>
      </c>
      <c r="J2370" s="677">
        <v>0</v>
      </c>
      <c r="K2370" s="677">
        <v>0</v>
      </c>
      <c r="L2370" s="677">
        <v>0</v>
      </c>
      <c r="M2370" s="677">
        <v>0</v>
      </c>
      <c r="N2370" s="678">
        <v>0</v>
      </c>
      <c r="O2370" s="657"/>
      <c r="P2370" s="658"/>
      <c r="Q2370" s="658"/>
      <c r="R2370" s="658"/>
      <c r="S2370" s="658"/>
      <c r="T2370" s="658"/>
      <c r="U2370" s="658"/>
      <c r="V2370" s="658"/>
      <c r="W2370" s="658"/>
      <c r="X2370" s="658"/>
      <c r="Y2370" s="658"/>
      <c r="Z2370" s="659"/>
      <c r="AA2370" s="679">
        <v>0</v>
      </c>
      <c r="AB2370" s="677">
        <v>0</v>
      </c>
      <c r="AC2370" s="677">
        <v>0</v>
      </c>
      <c r="AD2370" s="658">
        <v>0</v>
      </c>
      <c r="AE2370" s="658">
        <v>0</v>
      </c>
      <c r="AF2370" s="658"/>
      <c r="AG2370" s="658"/>
      <c r="AH2370" s="658"/>
      <c r="AI2370" s="658"/>
      <c r="AJ2370" s="658"/>
      <c r="AK2370" s="658"/>
      <c r="AL2370" s="658"/>
      <c r="AM2370" s="658"/>
      <c r="AN2370" s="658">
        <v>0</v>
      </c>
      <c r="AO2370" s="658">
        <v>0</v>
      </c>
      <c r="AP2370" s="658">
        <v>0</v>
      </c>
      <c r="AQ2370" s="658">
        <v>0</v>
      </c>
      <c r="AR2370" s="658">
        <v>0</v>
      </c>
      <c r="AS2370" s="658">
        <v>0</v>
      </c>
      <c r="AT2370" s="658">
        <v>0</v>
      </c>
      <c r="AU2370" s="658">
        <v>0</v>
      </c>
      <c r="AV2370" s="676"/>
      <c r="AW2370" s="677">
        <v>0</v>
      </c>
      <c r="AX2370" s="677"/>
      <c r="AY2370" s="677"/>
      <c r="AZ2370" s="677"/>
      <c r="BA2370" s="677"/>
      <c r="BB2370" s="677"/>
      <c r="BC2370" s="677"/>
      <c r="BD2370" s="677"/>
      <c r="BE2370" s="678">
        <v>0</v>
      </c>
      <c r="BF2370" s="417"/>
      <c r="BG2370" s="408"/>
      <c r="BH2370" s="408"/>
      <c r="BI2370" s="408"/>
      <c r="BJ2370" s="408"/>
      <c r="BK2370" s="408"/>
    </row>
    <row r="2371" spans="1:63" s="390" customFormat="1" ht="12.75">
      <c r="A2371" s="411"/>
      <c r="B2371" s="360" t="s">
        <v>366</v>
      </c>
      <c r="C2371" s="676">
        <v>0</v>
      </c>
      <c r="D2371" s="677">
        <v>0</v>
      </c>
      <c r="E2371" s="677">
        <v>0</v>
      </c>
      <c r="F2371" s="677">
        <v>0</v>
      </c>
      <c r="G2371" s="677">
        <v>0</v>
      </c>
      <c r="H2371" s="677">
        <v>0</v>
      </c>
      <c r="I2371" s="677">
        <v>0</v>
      </c>
      <c r="J2371" s="677">
        <v>0</v>
      </c>
      <c r="K2371" s="677">
        <v>0</v>
      </c>
      <c r="L2371" s="677">
        <v>0</v>
      </c>
      <c r="M2371" s="677">
        <v>0</v>
      </c>
      <c r="N2371" s="678">
        <v>0</v>
      </c>
      <c r="O2371" s="657"/>
      <c r="P2371" s="658"/>
      <c r="Q2371" s="658"/>
      <c r="R2371" s="658"/>
      <c r="S2371" s="658"/>
      <c r="T2371" s="658"/>
      <c r="U2371" s="658"/>
      <c r="V2371" s="658"/>
      <c r="W2371" s="658"/>
      <c r="X2371" s="658"/>
      <c r="Y2371" s="658"/>
      <c r="Z2371" s="659"/>
      <c r="AA2371" s="679">
        <v>0</v>
      </c>
      <c r="AB2371" s="677">
        <v>0</v>
      </c>
      <c r="AC2371" s="677">
        <v>0</v>
      </c>
      <c r="AD2371" s="658">
        <v>0</v>
      </c>
      <c r="AE2371" s="658">
        <v>0</v>
      </c>
      <c r="AF2371" s="658"/>
      <c r="AG2371" s="658"/>
      <c r="AH2371" s="658"/>
      <c r="AI2371" s="658"/>
      <c r="AJ2371" s="658"/>
      <c r="AK2371" s="658"/>
      <c r="AL2371" s="658"/>
      <c r="AM2371" s="658"/>
      <c r="AN2371" s="658">
        <v>0</v>
      </c>
      <c r="AO2371" s="658">
        <v>0</v>
      </c>
      <c r="AP2371" s="658">
        <v>0</v>
      </c>
      <c r="AQ2371" s="658">
        <v>0</v>
      </c>
      <c r="AR2371" s="658">
        <v>0</v>
      </c>
      <c r="AS2371" s="658">
        <v>0</v>
      </c>
      <c r="AT2371" s="658">
        <v>0</v>
      </c>
      <c r="AU2371" s="658">
        <v>0</v>
      </c>
      <c r="AV2371" s="676"/>
      <c r="AW2371" s="677">
        <v>0</v>
      </c>
      <c r="AX2371" s="677"/>
      <c r="AY2371" s="677"/>
      <c r="AZ2371" s="677"/>
      <c r="BA2371" s="677"/>
      <c r="BB2371" s="677"/>
      <c r="BC2371" s="677"/>
      <c r="BD2371" s="677"/>
      <c r="BE2371" s="678">
        <v>0</v>
      </c>
      <c r="BF2371" s="417"/>
      <c r="BG2371" s="408"/>
      <c r="BH2371" s="408"/>
      <c r="BI2371" s="408"/>
      <c r="BJ2371" s="408"/>
      <c r="BK2371" s="408"/>
    </row>
    <row r="2372" spans="1:63" s="390" customFormat="1" ht="12.75">
      <c r="A2372" s="411"/>
      <c r="B2372" s="360" t="s">
        <v>367</v>
      </c>
      <c r="C2372" s="676">
        <v>0</v>
      </c>
      <c r="D2372" s="677">
        <v>0</v>
      </c>
      <c r="E2372" s="677">
        <v>0</v>
      </c>
      <c r="F2372" s="677">
        <v>0</v>
      </c>
      <c r="G2372" s="677">
        <v>0</v>
      </c>
      <c r="H2372" s="677">
        <v>0</v>
      </c>
      <c r="I2372" s="677">
        <v>0</v>
      </c>
      <c r="J2372" s="677">
        <v>0</v>
      </c>
      <c r="K2372" s="677">
        <v>0</v>
      </c>
      <c r="L2372" s="677">
        <v>0</v>
      </c>
      <c r="M2372" s="677">
        <v>0</v>
      </c>
      <c r="N2372" s="678">
        <v>0</v>
      </c>
      <c r="O2372" s="657"/>
      <c r="P2372" s="658"/>
      <c r="Q2372" s="658"/>
      <c r="R2372" s="658"/>
      <c r="S2372" s="658"/>
      <c r="T2372" s="658"/>
      <c r="U2372" s="658"/>
      <c r="V2372" s="658"/>
      <c r="W2372" s="658"/>
      <c r="X2372" s="658"/>
      <c r="Y2372" s="658"/>
      <c r="Z2372" s="659"/>
      <c r="AA2372" s="679">
        <v>0</v>
      </c>
      <c r="AB2372" s="677">
        <v>0</v>
      </c>
      <c r="AC2372" s="677">
        <v>0</v>
      </c>
      <c r="AD2372" s="658">
        <v>0</v>
      </c>
      <c r="AE2372" s="658">
        <v>0</v>
      </c>
      <c r="AF2372" s="658"/>
      <c r="AG2372" s="658"/>
      <c r="AH2372" s="658"/>
      <c r="AI2372" s="658"/>
      <c r="AJ2372" s="658"/>
      <c r="AK2372" s="658"/>
      <c r="AL2372" s="658"/>
      <c r="AM2372" s="658"/>
      <c r="AN2372" s="658">
        <v>0</v>
      </c>
      <c r="AO2372" s="658">
        <v>0</v>
      </c>
      <c r="AP2372" s="658">
        <v>0</v>
      </c>
      <c r="AQ2372" s="658">
        <v>0</v>
      </c>
      <c r="AR2372" s="658">
        <v>0</v>
      </c>
      <c r="AS2372" s="658">
        <v>0</v>
      </c>
      <c r="AT2372" s="658">
        <v>0</v>
      </c>
      <c r="AU2372" s="658">
        <v>0</v>
      </c>
      <c r="AV2372" s="676"/>
      <c r="AW2372" s="677">
        <v>0</v>
      </c>
      <c r="AX2372" s="677"/>
      <c r="AY2372" s="677"/>
      <c r="AZ2372" s="677"/>
      <c r="BA2372" s="677"/>
      <c r="BB2372" s="677"/>
      <c r="BC2372" s="677"/>
      <c r="BD2372" s="677"/>
      <c r="BE2372" s="678">
        <v>0</v>
      </c>
      <c r="BF2372" s="417"/>
      <c r="BG2372" s="408"/>
      <c r="BH2372" s="408"/>
      <c r="BI2372" s="408"/>
      <c r="BJ2372" s="408"/>
      <c r="BK2372" s="408"/>
    </row>
    <row r="2373" spans="1:63" s="390" customFormat="1" ht="12.75">
      <c r="A2373" s="411"/>
      <c r="B2373" s="360" t="s">
        <v>368</v>
      </c>
      <c r="C2373" s="676">
        <v>0</v>
      </c>
      <c r="D2373" s="677">
        <v>0</v>
      </c>
      <c r="E2373" s="677">
        <v>0</v>
      </c>
      <c r="F2373" s="677">
        <v>0</v>
      </c>
      <c r="G2373" s="677">
        <v>0</v>
      </c>
      <c r="H2373" s="677">
        <v>0</v>
      </c>
      <c r="I2373" s="677">
        <v>0</v>
      </c>
      <c r="J2373" s="677">
        <v>0</v>
      </c>
      <c r="K2373" s="677">
        <v>0</v>
      </c>
      <c r="L2373" s="677">
        <v>0</v>
      </c>
      <c r="M2373" s="677">
        <v>0</v>
      </c>
      <c r="N2373" s="678">
        <v>0</v>
      </c>
      <c r="O2373" s="657">
        <v>0</v>
      </c>
      <c r="P2373" s="658">
        <v>0</v>
      </c>
      <c r="Q2373" s="658">
        <v>0</v>
      </c>
      <c r="R2373" s="658">
        <v>0</v>
      </c>
      <c r="S2373" s="658">
        <v>0</v>
      </c>
      <c r="T2373" s="658">
        <v>0</v>
      </c>
      <c r="U2373" s="658">
        <v>0</v>
      </c>
      <c r="V2373" s="658">
        <v>0</v>
      </c>
      <c r="W2373" s="658">
        <v>0</v>
      </c>
      <c r="X2373" s="658">
        <v>0</v>
      </c>
      <c r="Y2373" s="658">
        <v>0</v>
      </c>
      <c r="Z2373" s="659">
        <v>0</v>
      </c>
      <c r="AA2373" s="679">
        <v>0</v>
      </c>
      <c r="AB2373" s="677">
        <v>0</v>
      </c>
      <c r="AC2373" s="677">
        <v>0</v>
      </c>
      <c r="AD2373" s="658">
        <v>0</v>
      </c>
      <c r="AE2373" s="658">
        <v>0</v>
      </c>
      <c r="AF2373" s="658"/>
      <c r="AG2373" s="658"/>
      <c r="AH2373" s="658"/>
      <c r="AI2373" s="658"/>
      <c r="AJ2373" s="658"/>
      <c r="AK2373" s="658"/>
      <c r="AL2373" s="658"/>
      <c r="AM2373" s="658"/>
      <c r="AN2373" s="658">
        <v>0</v>
      </c>
      <c r="AO2373" s="658">
        <v>0</v>
      </c>
      <c r="AP2373" s="658">
        <v>0</v>
      </c>
      <c r="AQ2373" s="658">
        <v>0</v>
      </c>
      <c r="AR2373" s="658">
        <v>0</v>
      </c>
      <c r="AS2373" s="658">
        <v>0</v>
      </c>
      <c r="AT2373" s="658">
        <v>0</v>
      </c>
      <c r="AU2373" s="658">
        <v>0</v>
      </c>
      <c r="AV2373" s="676">
        <v>0</v>
      </c>
      <c r="AW2373" s="677">
        <v>0</v>
      </c>
      <c r="AX2373" s="677">
        <v>0</v>
      </c>
      <c r="AY2373" s="677">
        <v>0</v>
      </c>
      <c r="AZ2373" s="677">
        <v>0</v>
      </c>
      <c r="BA2373" s="677">
        <v>0</v>
      </c>
      <c r="BB2373" s="677">
        <v>0</v>
      </c>
      <c r="BC2373" s="677">
        <v>0</v>
      </c>
      <c r="BD2373" s="677">
        <v>0</v>
      </c>
      <c r="BE2373" s="678">
        <v>0</v>
      </c>
      <c r="BF2373" s="417"/>
      <c r="BG2373" s="408"/>
      <c r="BH2373" s="408"/>
      <c r="BI2373" s="408"/>
      <c r="BJ2373" s="408"/>
      <c r="BK2373" s="408"/>
    </row>
    <row r="2374" spans="1:63" s="390" customFormat="1" ht="12.75">
      <c r="A2374" s="411"/>
      <c r="B2374" s="360" t="s">
        <v>369</v>
      </c>
      <c r="C2374" s="676">
        <v>0</v>
      </c>
      <c r="D2374" s="677">
        <v>0</v>
      </c>
      <c r="E2374" s="677">
        <v>0</v>
      </c>
      <c r="F2374" s="677">
        <v>0</v>
      </c>
      <c r="G2374" s="677">
        <v>0</v>
      </c>
      <c r="H2374" s="677">
        <v>0</v>
      </c>
      <c r="I2374" s="677">
        <v>0</v>
      </c>
      <c r="J2374" s="677">
        <v>0</v>
      </c>
      <c r="K2374" s="677">
        <v>0</v>
      </c>
      <c r="L2374" s="677">
        <v>0</v>
      </c>
      <c r="M2374" s="677">
        <v>0</v>
      </c>
      <c r="N2374" s="678">
        <v>0</v>
      </c>
      <c r="O2374" s="657"/>
      <c r="P2374" s="658"/>
      <c r="Q2374" s="658"/>
      <c r="R2374" s="658"/>
      <c r="S2374" s="658"/>
      <c r="T2374" s="658"/>
      <c r="U2374" s="658"/>
      <c r="V2374" s="658"/>
      <c r="W2374" s="658"/>
      <c r="X2374" s="658"/>
      <c r="Y2374" s="658"/>
      <c r="Z2374" s="659"/>
      <c r="AA2374" s="679">
        <v>0</v>
      </c>
      <c r="AB2374" s="677">
        <v>0</v>
      </c>
      <c r="AC2374" s="677">
        <v>0</v>
      </c>
      <c r="AD2374" s="658">
        <v>0</v>
      </c>
      <c r="AE2374" s="658">
        <v>0</v>
      </c>
      <c r="AF2374" s="658"/>
      <c r="AG2374" s="658"/>
      <c r="AH2374" s="658"/>
      <c r="AI2374" s="658"/>
      <c r="AJ2374" s="658"/>
      <c r="AK2374" s="658"/>
      <c r="AL2374" s="658"/>
      <c r="AM2374" s="658"/>
      <c r="AN2374" s="658">
        <v>0</v>
      </c>
      <c r="AO2374" s="658">
        <v>0</v>
      </c>
      <c r="AP2374" s="658">
        <v>0</v>
      </c>
      <c r="AQ2374" s="658">
        <v>0</v>
      </c>
      <c r="AR2374" s="658">
        <v>0</v>
      </c>
      <c r="AS2374" s="658">
        <v>0</v>
      </c>
      <c r="AT2374" s="658">
        <v>0</v>
      </c>
      <c r="AU2374" s="658">
        <v>0</v>
      </c>
      <c r="AV2374" s="676"/>
      <c r="AW2374" s="677">
        <v>0</v>
      </c>
      <c r="AX2374" s="677"/>
      <c r="AY2374" s="677"/>
      <c r="AZ2374" s="677"/>
      <c r="BA2374" s="677"/>
      <c r="BB2374" s="677"/>
      <c r="BC2374" s="677"/>
      <c r="BD2374" s="677"/>
      <c r="BE2374" s="678">
        <v>0</v>
      </c>
      <c r="BF2374" s="417"/>
      <c r="BG2374" s="408"/>
      <c r="BH2374" s="408"/>
      <c r="BI2374" s="408"/>
      <c r="BJ2374" s="408"/>
      <c r="BK2374" s="408"/>
    </row>
    <row r="2375" spans="1:63" s="390" customFormat="1" ht="12.75">
      <c r="A2375" s="411"/>
      <c r="B2375" s="360" t="s">
        <v>370</v>
      </c>
      <c r="C2375" s="676">
        <v>0</v>
      </c>
      <c r="D2375" s="677">
        <v>0</v>
      </c>
      <c r="E2375" s="677">
        <v>0</v>
      </c>
      <c r="F2375" s="677">
        <v>0</v>
      </c>
      <c r="G2375" s="677">
        <v>0</v>
      </c>
      <c r="H2375" s="677">
        <v>0</v>
      </c>
      <c r="I2375" s="677">
        <v>0</v>
      </c>
      <c r="J2375" s="677">
        <v>0</v>
      </c>
      <c r="K2375" s="677">
        <v>0</v>
      </c>
      <c r="L2375" s="677">
        <v>0</v>
      </c>
      <c r="M2375" s="677">
        <v>0</v>
      </c>
      <c r="N2375" s="678">
        <v>0</v>
      </c>
      <c r="O2375" s="657"/>
      <c r="P2375" s="658"/>
      <c r="Q2375" s="658"/>
      <c r="R2375" s="658"/>
      <c r="S2375" s="658"/>
      <c r="T2375" s="658"/>
      <c r="U2375" s="658"/>
      <c r="V2375" s="658"/>
      <c r="W2375" s="658"/>
      <c r="X2375" s="658"/>
      <c r="Y2375" s="658"/>
      <c r="Z2375" s="659"/>
      <c r="AA2375" s="679">
        <v>0</v>
      </c>
      <c r="AB2375" s="677">
        <v>0</v>
      </c>
      <c r="AC2375" s="677">
        <v>0</v>
      </c>
      <c r="AD2375" s="658">
        <v>0</v>
      </c>
      <c r="AE2375" s="658">
        <v>0</v>
      </c>
      <c r="AF2375" s="658"/>
      <c r="AG2375" s="658"/>
      <c r="AH2375" s="658"/>
      <c r="AI2375" s="658"/>
      <c r="AJ2375" s="658"/>
      <c r="AK2375" s="658"/>
      <c r="AL2375" s="658"/>
      <c r="AM2375" s="658"/>
      <c r="AN2375" s="658">
        <v>0</v>
      </c>
      <c r="AO2375" s="658">
        <v>0</v>
      </c>
      <c r="AP2375" s="658">
        <v>0</v>
      </c>
      <c r="AQ2375" s="658">
        <v>0</v>
      </c>
      <c r="AR2375" s="658">
        <v>0</v>
      </c>
      <c r="AS2375" s="658">
        <v>0</v>
      </c>
      <c r="AT2375" s="658">
        <v>0</v>
      </c>
      <c r="AU2375" s="658">
        <v>0</v>
      </c>
      <c r="AV2375" s="676"/>
      <c r="AW2375" s="677">
        <v>0</v>
      </c>
      <c r="AX2375" s="677"/>
      <c r="AY2375" s="677"/>
      <c r="AZ2375" s="677"/>
      <c r="BA2375" s="677"/>
      <c r="BB2375" s="677"/>
      <c r="BC2375" s="677"/>
      <c r="BD2375" s="677"/>
      <c r="BE2375" s="678">
        <v>0</v>
      </c>
      <c r="BF2375" s="417"/>
      <c r="BG2375" s="408"/>
      <c r="BH2375" s="408"/>
      <c r="BI2375" s="408"/>
      <c r="BJ2375" s="408"/>
      <c r="BK2375" s="408"/>
    </row>
    <row r="2376" spans="1:63" s="390" customFormat="1" ht="12.75">
      <c r="A2376" s="411"/>
      <c r="B2376" s="360" t="s">
        <v>371</v>
      </c>
      <c r="C2376" s="676">
        <v>0</v>
      </c>
      <c r="D2376" s="677">
        <v>0</v>
      </c>
      <c r="E2376" s="677">
        <v>0</v>
      </c>
      <c r="F2376" s="677">
        <v>0</v>
      </c>
      <c r="G2376" s="677">
        <v>0</v>
      </c>
      <c r="H2376" s="677">
        <v>0</v>
      </c>
      <c r="I2376" s="677">
        <v>0</v>
      </c>
      <c r="J2376" s="677">
        <v>0</v>
      </c>
      <c r="K2376" s="677">
        <v>0</v>
      </c>
      <c r="L2376" s="677">
        <v>0</v>
      </c>
      <c r="M2376" s="677">
        <v>0</v>
      </c>
      <c r="N2376" s="678">
        <v>0</v>
      </c>
      <c r="O2376" s="657"/>
      <c r="P2376" s="658"/>
      <c r="Q2376" s="658"/>
      <c r="R2376" s="658"/>
      <c r="S2376" s="658"/>
      <c r="T2376" s="658"/>
      <c r="U2376" s="658"/>
      <c r="V2376" s="658"/>
      <c r="W2376" s="658"/>
      <c r="X2376" s="658"/>
      <c r="Y2376" s="658"/>
      <c r="Z2376" s="659"/>
      <c r="AA2376" s="679">
        <v>0</v>
      </c>
      <c r="AB2376" s="677">
        <v>0</v>
      </c>
      <c r="AC2376" s="677">
        <v>0</v>
      </c>
      <c r="AD2376" s="658">
        <v>0</v>
      </c>
      <c r="AE2376" s="658">
        <v>0</v>
      </c>
      <c r="AF2376" s="658"/>
      <c r="AG2376" s="658"/>
      <c r="AH2376" s="658"/>
      <c r="AI2376" s="658"/>
      <c r="AJ2376" s="658"/>
      <c r="AK2376" s="658"/>
      <c r="AL2376" s="658"/>
      <c r="AM2376" s="658"/>
      <c r="AN2376" s="658">
        <v>0</v>
      </c>
      <c r="AO2376" s="658">
        <v>0</v>
      </c>
      <c r="AP2376" s="658">
        <v>0</v>
      </c>
      <c r="AQ2376" s="658">
        <v>0</v>
      </c>
      <c r="AR2376" s="658">
        <v>0</v>
      </c>
      <c r="AS2376" s="658">
        <v>0</v>
      </c>
      <c r="AT2376" s="658">
        <v>0</v>
      </c>
      <c r="AU2376" s="658">
        <v>0</v>
      </c>
      <c r="AV2376" s="676"/>
      <c r="AW2376" s="677">
        <v>0</v>
      </c>
      <c r="AX2376" s="677"/>
      <c r="AY2376" s="677"/>
      <c r="AZ2376" s="677"/>
      <c r="BA2376" s="677"/>
      <c r="BB2376" s="677"/>
      <c r="BC2376" s="677"/>
      <c r="BD2376" s="677"/>
      <c r="BE2376" s="678">
        <v>0</v>
      </c>
      <c r="BF2376" s="417"/>
      <c r="BG2376" s="408"/>
      <c r="BH2376" s="408"/>
      <c r="BI2376" s="408"/>
      <c r="BJ2376" s="408"/>
      <c r="BK2376" s="408"/>
    </row>
    <row r="2377" spans="1:63" s="390" customFormat="1" ht="12.75">
      <c r="A2377" s="411"/>
      <c r="B2377" s="360" t="s">
        <v>372</v>
      </c>
      <c r="C2377" s="676">
        <v>0</v>
      </c>
      <c r="D2377" s="677">
        <v>0</v>
      </c>
      <c r="E2377" s="677">
        <v>0</v>
      </c>
      <c r="F2377" s="677">
        <v>0</v>
      </c>
      <c r="G2377" s="677">
        <v>0</v>
      </c>
      <c r="H2377" s="677">
        <v>0</v>
      </c>
      <c r="I2377" s="677">
        <v>0</v>
      </c>
      <c r="J2377" s="677">
        <v>0</v>
      </c>
      <c r="K2377" s="677">
        <v>0</v>
      </c>
      <c r="L2377" s="677">
        <v>0</v>
      </c>
      <c r="M2377" s="677">
        <v>0</v>
      </c>
      <c r="N2377" s="678">
        <v>0</v>
      </c>
      <c r="O2377" s="657"/>
      <c r="P2377" s="658"/>
      <c r="Q2377" s="658"/>
      <c r="R2377" s="658"/>
      <c r="S2377" s="658"/>
      <c r="T2377" s="658"/>
      <c r="U2377" s="658"/>
      <c r="V2377" s="658"/>
      <c r="W2377" s="658"/>
      <c r="X2377" s="658"/>
      <c r="Y2377" s="658"/>
      <c r="Z2377" s="659"/>
      <c r="AA2377" s="679">
        <v>0</v>
      </c>
      <c r="AB2377" s="677">
        <v>0</v>
      </c>
      <c r="AC2377" s="677">
        <v>0</v>
      </c>
      <c r="AD2377" s="658">
        <v>0</v>
      </c>
      <c r="AE2377" s="658">
        <v>0</v>
      </c>
      <c r="AF2377" s="658"/>
      <c r="AG2377" s="658"/>
      <c r="AH2377" s="658"/>
      <c r="AI2377" s="658"/>
      <c r="AJ2377" s="658"/>
      <c r="AK2377" s="658"/>
      <c r="AL2377" s="658"/>
      <c r="AM2377" s="658"/>
      <c r="AN2377" s="658">
        <v>0</v>
      </c>
      <c r="AO2377" s="658">
        <v>0</v>
      </c>
      <c r="AP2377" s="658">
        <v>0</v>
      </c>
      <c r="AQ2377" s="658">
        <v>0</v>
      </c>
      <c r="AR2377" s="658">
        <v>0</v>
      </c>
      <c r="AS2377" s="658">
        <v>0</v>
      </c>
      <c r="AT2377" s="658">
        <v>0</v>
      </c>
      <c r="AU2377" s="658">
        <v>0</v>
      </c>
      <c r="AV2377" s="676"/>
      <c r="AW2377" s="677">
        <v>0</v>
      </c>
      <c r="AX2377" s="677"/>
      <c r="AY2377" s="677"/>
      <c r="AZ2377" s="677"/>
      <c r="BA2377" s="677"/>
      <c r="BB2377" s="677"/>
      <c r="BC2377" s="677"/>
      <c r="BD2377" s="677"/>
      <c r="BE2377" s="678">
        <v>0</v>
      </c>
      <c r="BF2377" s="417"/>
      <c r="BG2377" s="408"/>
      <c r="BH2377" s="408"/>
      <c r="BI2377" s="408"/>
      <c r="BJ2377" s="408"/>
      <c r="BK2377" s="408"/>
    </row>
    <row r="2378" spans="1:63" s="390" customFormat="1" ht="12.75">
      <c r="A2378" s="411"/>
      <c r="B2378" s="360" t="s">
        <v>373</v>
      </c>
      <c r="C2378" s="676">
        <v>0</v>
      </c>
      <c r="D2378" s="677">
        <v>0</v>
      </c>
      <c r="E2378" s="677">
        <v>0</v>
      </c>
      <c r="F2378" s="677">
        <v>0</v>
      </c>
      <c r="G2378" s="677">
        <v>0</v>
      </c>
      <c r="H2378" s="677">
        <v>0</v>
      </c>
      <c r="I2378" s="677">
        <v>0</v>
      </c>
      <c r="J2378" s="677">
        <v>0</v>
      </c>
      <c r="K2378" s="677">
        <v>0</v>
      </c>
      <c r="L2378" s="677">
        <v>0</v>
      </c>
      <c r="M2378" s="677">
        <v>0</v>
      </c>
      <c r="N2378" s="678">
        <v>0</v>
      </c>
      <c r="O2378" s="657">
        <v>0</v>
      </c>
      <c r="P2378" s="658">
        <v>0</v>
      </c>
      <c r="Q2378" s="658">
        <v>0</v>
      </c>
      <c r="R2378" s="658">
        <v>0</v>
      </c>
      <c r="S2378" s="658">
        <v>0</v>
      </c>
      <c r="T2378" s="658">
        <v>0</v>
      </c>
      <c r="U2378" s="658">
        <v>0</v>
      </c>
      <c r="V2378" s="658">
        <v>0</v>
      </c>
      <c r="W2378" s="658">
        <v>0</v>
      </c>
      <c r="X2378" s="658">
        <v>0</v>
      </c>
      <c r="Y2378" s="658">
        <v>0</v>
      </c>
      <c r="Z2378" s="659">
        <v>0</v>
      </c>
      <c r="AA2378" s="679">
        <v>0</v>
      </c>
      <c r="AB2378" s="677">
        <v>0</v>
      </c>
      <c r="AC2378" s="677">
        <v>0</v>
      </c>
      <c r="AD2378" s="658">
        <v>0</v>
      </c>
      <c r="AE2378" s="658">
        <v>0</v>
      </c>
      <c r="AF2378" s="658"/>
      <c r="AG2378" s="658"/>
      <c r="AH2378" s="658"/>
      <c r="AI2378" s="658"/>
      <c r="AJ2378" s="658"/>
      <c r="AK2378" s="658"/>
      <c r="AL2378" s="658"/>
      <c r="AM2378" s="658"/>
      <c r="AN2378" s="658">
        <v>0</v>
      </c>
      <c r="AO2378" s="658">
        <v>0</v>
      </c>
      <c r="AP2378" s="658">
        <v>0</v>
      </c>
      <c r="AQ2378" s="658">
        <v>0</v>
      </c>
      <c r="AR2378" s="658">
        <v>0</v>
      </c>
      <c r="AS2378" s="658">
        <v>0</v>
      </c>
      <c r="AT2378" s="658">
        <v>0</v>
      </c>
      <c r="AU2378" s="658">
        <v>0</v>
      </c>
      <c r="AV2378" s="676">
        <v>0</v>
      </c>
      <c r="AW2378" s="677">
        <v>0</v>
      </c>
      <c r="AX2378" s="677">
        <v>0</v>
      </c>
      <c r="AY2378" s="677">
        <v>0</v>
      </c>
      <c r="AZ2378" s="677">
        <v>0</v>
      </c>
      <c r="BA2378" s="677">
        <v>0</v>
      </c>
      <c r="BB2378" s="677">
        <v>0</v>
      </c>
      <c r="BC2378" s="677">
        <v>0</v>
      </c>
      <c r="BD2378" s="677">
        <v>0</v>
      </c>
      <c r="BE2378" s="678">
        <v>0</v>
      </c>
      <c r="BF2378" s="417"/>
      <c r="BG2378" s="408"/>
      <c r="BH2378" s="408"/>
      <c r="BI2378" s="408"/>
      <c r="BJ2378" s="408"/>
      <c r="BK2378" s="408"/>
    </row>
    <row r="2379" spans="1:63" s="390" customFormat="1" ht="12.75">
      <c r="A2379" s="411"/>
      <c r="B2379" s="360" t="s">
        <v>374</v>
      </c>
      <c r="C2379" s="676">
        <v>0</v>
      </c>
      <c r="D2379" s="677">
        <v>0</v>
      </c>
      <c r="E2379" s="677">
        <v>0</v>
      </c>
      <c r="F2379" s="677">
        <v>0</v>
      </c>
      <c r="G2379" s="677">
        <v>0</v>
      </c>
      <c r="H2379" s="677">
        <v>0</v>
      </c>
      <c r="I2379" s="677">
        <v>0</v>
      </c>
      <c r="J2379" s="677">
        <v>0</v>
      </c>
      <c r="K2379" s="677">
        <v>0</v>
      </c>
      <c r="L2379" s="677">
        <v>0</v>
      </c>
      <c r="M2379" s="677">
        <v>0</v>
      </c>
      <c r="N2379" s="678">
        <v>0</v>
      </c>
      <c r="O2379" s="657"/>
      <c r="P2379" s="658"/>
      <c r="Q2379" s="658"/>
      <c r="R2379" s="658"/>
      <c r="S2379" s="658"/>
      <c r="T2379" s="658"/>
      <c r="U2379" s="658"/>
      <c r="V2379" s="658"/>
      <c r="W2379" s="658"/>
      <c r="X2379" s="658"/>
      <c r="Y2379" s="658"/>
      <c r="Z2379" s="659"/>
      <c r="AA2379" s="679">
        <v>0</v>
      </c>
      <c r="AB2379" s="677">
        <v>0</v>
      </c>
      <c r="AC2379" s="677">
        <v>0</v>
      </c>
      <c r="AD2379" s="658">
        <v>0</v>
      </c>
      <c r="AE2379" s="658">
        <v>0</v>
      </c>
      <c r="AF2379" s="658"/>
      <c r="AG2379" s="658"/>
      <c r="AH2379" s="658"/>
      <c r="AI2379" s="658"/>
      <c r="AJ2379" s="658"/>
      <c r="AK2379" s="658"/>
      <c r="AL2379" s="658"/>
      <c r="AM2379" s="658"/>
      <c r="AN2379" s="658">
        <v>0</v>
      </c>
      <c r="AO2379" s="658">
        <v>0</v>
      </c>
      <c r="AP2379" s="658">
        <v>0</v>
      </c>
      <c r="AQ2379" s="658">
        <v>0</v>
      </c>
      <c r="AR2379" s="658">
        <v>0</v>
      </c>
      <c r="AS2379" s="658">
        <v>0</v>
      </c>
      <c r="AT2379" s="658">
        <v>0</v>
      </c>
      <c r="AU2379" s="658">
        <v>0</v>
      </c>
      <c r="AV2379" s="676"/>
      <c r="AW2379" s="677">
        <v>0</v>
      </c>
      <c r="AX2379" s="677"/>
      <c r="AY2379" s="677"/>
      <c r="AZ2379" s="677"/>
      <c r="BA2379" s="677"/>
      <c r="BB2379" s="677"/>
      <c r="BC2379" s="677"/>
      <c r="BD2379" s="677"/>
      <c r="BE2379" s="678">
        <v>0</v>
      </c>
      <c r="BF2379" s="417"/>
      <c r="BG2379" s="408"/>
      <c r="BH2379" s="408"/>
      <c r="BI2379" s="408"/>
      <c r="BJ2379" s="408"/>
      <c r="BK2379" s="408"/>
    </row>
    <row r="2380" spans="1:63" s="390" customFormat="1" ht="12.75">
      <c r="A2380" s="411"/>
      <c r="B2380" s="360" t="s">
        <v>375</v>
      </c>
      <c r="C2380" s="676">
        <v>0</v>
      </c>
      <c r="D2380" s="677">
        <v>0</v>
      </c>
      <c r="E2380" s="677">
        <v>0</v>
      </c>
      <c r="F2380" s="677">
        <v>0</v>
      </c>
      <c r="G2380" s="677">
        <v>0</v>
      </c>
      <c r="H2380" s="677">
        <v>0</v>
      </c>
      <c r="I2380" s="677">
        <v>0</v>
      </c>
      <c r="J2380" s="677">
        <v>0</v>
      </c>
      <c r="K2380" s="677">
        <v>0</v>
      </c>
      <c r="L2380" s="677">
        <v>0</v>
      </c>
      <c r="M2380" s="677">
        <v>0</v>
      </c>
      <c r="N2380" s="678">
        <v>0</v>
      </c>
      <c r="O2380" s="657"/>
      <c r="P2380" s="658"/>
      <c r="Q2380" s="658"/>
      <c r="R2380" s="658"/>
      <c r="S2380" s="658"/>
      <c r="T2380" s="658"/>
      <c r="U2380" s="658"/>
      <c r="V2380" s="658"/>
      <c r="W2380" s="658"/>
      <c r="X2380" s="658"/>
      <c r="Y2380" s="658"/>
      <c r="Z2380" s="659"/>
      <c r="AA2380" s="679">
        <v>0</v>
      </c>
      <c r="AB2380" s="677">
        <v>0</v>
      </c>
      <c r="AC2380" s="677">
        <v>0</v>
      </c>
      <c r="AD2380" s="658">
        <v>0</v>
      </c>
      <c r="AE2380" s="658">
        <v>0</v>
      </c>
      <c r="AF2380" s="658"/>
      <c r="AG2380" s="658"/>
      <c r="AH2380" s="658"/>
      <c r="AI2380" s="658"/>
      <c r="AJ2380" s="658"/>
      <c r="AK2380" s="658"/>
      <c r="AL2380" s="658"/>
      <c r="AM2380" s="658"/>
      <c r="AN2380" s="658">
        <v>0</v>
      </c>
      <c r="AO2380" s="658">
        <v>0</v>
      </c>
      <c r="AP2380" s="658">
        <v>0</v>
      </c>
      <c r="AQ2380" s="658">
        <v>0</v>
      </c>
      <c r="AR2380" s="658">
        <v>0</v>
      </c>
      <c r="AS2380" s="658">
        <v>0</v>
      </c>
      <c r="AT2380" s="658">
        <v>0</v>
      </c>
      <c r="AU2380" s="658">
        <v>0</v>
      </c>
      <c r="AV2380" s="676"/>
      <c r="AW2380" s="677">
        <v>0</v>
      </c>
      <c r="AX2380" s="677"/>
      <c r="AY2380" s="677"/>
      <c r="AZ2380" s="677"/>
      <c r="BA2380" s="677"/>
      <c r="BB2380" s="677"/>
      <c r="BC2380" s="677"/>
      <c r="BD2380" s="677"/>
      <c r="BE2380" s="678">
        <v>0</v>
      </c>
      <c r="BF2380" s="417"/>
      <c r="BG2380" s="408"/>
      <c r="BH2380" s="408"/>
      <c r="BI2380" s="408"/>
      <c r="BJ2380" s="408"/>
      <c r="BK2380" s="408"/>
    </row>
    <row r="2381" spans="1:63" s="390" customFormat="1" ht="12.75">
      <c r="A2381" s="411"/>
      <c r="B2381" s="360" t="s">
        <v>376</v>
      </c>
      <c r="C2381" s="676">
        <v>0</v>
      </c>
      <c r="D2381" s="677">
        <v>0</v>
      </c>
      <c r="E2381" s="677">
        <v>0</v>
      </c>
      <c r="F2381" s="677">
        <v>0</v>
      </c>
      <c r="G2381" s="677">
        <v>0</v>
      </c>
      <c r="H2381" s="677">
        <v>0</v>
      </c>
      <c r="I2381" s="677">
        <v>0</v>
      </c>
      <c r="J2381" s="677">
        <v>0</v>
      </c>
      <c r="K2381" s="677">
        <v>0</v>
      </c>
      <c r="L2381" s="677">
        <v>0</v>
      </c>
      <c r="M2381" s="677">
        <v>0</v>
      </c>
      <c r="N2381" s="678">
        <v>0</v>
      </c>
      <c r="O2381" s="657"/>
      <c r="P2381" s="658"/>
      <c r="Q2381" s="658"/>
      <c r="R2381" s="658"/>
      <c r="S2381" s="658"/>
      <c r="T2381" s="658"/>
      <c r="U2381" s="658"/>
      <c r="V2381" s="658"/>
      <c r="W2381" s="658"/>
      <c r="X2381" s="658"/>
      <c r="Y2381" s="658"/>
      <c r="Z2381" s="659"/>
      <c r="AA2381" s="679">
        <v>0</v>
      </c>
      <c r="AB2381" s="677">
        <v>0</v>
      </c>
      <c r="AC2381" s="677">
        <v>0</v>
      </c>
      <c r="AD2381" s="658">
        <v>0</v>
      </c>
      <c r="AE2381" s="658">
        <v>0</v>
      </c>
      <c r="AF2381" s="658"/>
      <c r="AG2381" s="658"/>
      <c r="AH2381" s="658"/>
      <c r="AI2381" s="658"/>
      <c r="AJ2381" s="658"/>
      <c r="AK2381" s="658"/>
      <c r="AL2381" s="658"/>
      <c r="AM2381" s="658"/>
      <c r="AN2381" s="658">
        <v>0</v>
      </c>
      <c r="AO2381" s="658">
        <v>0</v>
      </c>
      <c r="AP2381" s="658">
        <v>0</v>
      </c>
      <c r="AQ2381" s="658">
        <v>0</v>
      </c>
      <c r="AR2381" s="658">
        <v>0</v>
      </c>
      <c r="AS2381" s="658">
        <v>0</v>
      </c>
      <c r="AT2381" s="658">
        <v>0</v>
      </c>
      <c r="AU2381" s="658">
        <v>0</v>
      </c>
      <c r="AV2381" s="676"/>
      <c r="AW2381" s="677">
        <v>0</v>
      </c>
      <c r="AX2381" s="677"/>
      <c r="AY2381" s="677"/>
      <c r="AZ2381" s="677"/>
      <c r="BA2381" s="677"/>
      <c r="BB2381" s="677"/>
      <c r="BC2381" s="677"/>
      <c r="BD2381" s="677"/>
      <c r="BE2381" s="678">
        <v>0</v>
      </c>
      <c r="BF2381" s="417"/>
      <c r="BG2381" s="408"/>
      <c r="BH2381" s="408"/>
      <c r="BI2381" s="408"/>
      <c r="BJ2381" s="408"/>
      <c r="BK2381" s="408"/>
    </row>
    <row r="2382" spans="1:63" s="390" customFormat="1" ht="12.75">
      <c r="A2382" s="411"/>
      <c r="B2382" s="360" t="s">
        <v>377</v>
      </c>
      <c r="C2382" s="676">
        <v>0</v>
      </c>
      <c r="D2382" s="677">
        <v>0</v>
      </c>
      <c r="E2382" s="677">
        <v>0</v>
      </c>
      <c r="F2382" s="677">
        <v>0</v>
      </c>
      <c r="G2382" s="677">
        <v>0</v>
      </c>
      <c r="H2382" s="677">
        <v>0</v>
      </c>
      <c r="I2382" s="677">
        <v>0</v>
      </c>
      <c r="J2382" s="677">
        <v>0</v>
      </c>
      <c r="K2382" s="677">
        <v>0</v>
      </c>
      <c r="L2382" s="677">
        <v>0</v>
      </c>
      <c r="M2382" s="677">
        <v>0</v>
      </c>
      <c r="N2382" s="678">
        <v>0</v>
      </c>
      <c r="O2382" s="657"/>
      <c r="P2382" s="658"/>
      <c r="Q2382" s="658"/>
      <c r="R2382" s="658"/>
      <c r="S2382" s="658"/>
      <c r="T2382" s="658"/>
      <c r="U2382" s="658"/>
      <c r="V2382" s="658"/>
      <c r="W2382" s="658"/>
      <c r="X2382" s="658"/>
      <c r="Y2382" s="658"/>
      <c r="Z2382" s="659"/>
      <c r="AA2382" s="679">
        <v>0</v>
      </c>
      <c r="AB2382" s="677">
        <v>0</v>
      </c>
      <c r="AC2382" s="677">
        <v>0</v>
      </c>
      <c r="AD2382" s="658">
        <v>0</v>
      </c>
      <c r="AE2382" s="658">
        <v>0</v>
      </c>
      <c r="AF2382" s="658"/>
      <c r="AG2382" s="658"/>
      <c r="AH2382" s="658"/>
      <c r="AI2382" s="658"/>
      <c r="AJ2382" s="658"/>
      <c r="AK2382" s="658"/>
      <c r="AL2382" s="658"/>
      <c r="AM2382" s="658"/>
      <c r="AN2382" s="658">
        <v>0</v>
      </c>
      <c r="AO2382" s="658">
        <v>0</v>
      </c>
      <c r="AP2382" s="658">
        <v>0</v>
      </c>
      <c r="AQ2382" s="658">
        <v>0</v>
      </c>
      <c r="AR2382" s="658">
        <v>0</v>
      </c>
      <c r="AS2382" s="658">
        <v>0</v>
      </c>
      <c r="AT2382" s="658">
        <v>0</v>
      </c>
      <c r="AU2382" s="658">
        <v>0</v>
      </c>
      <c r="AV2382" s="676"/>
      <c r="AW2382" s="677">
        <v>0</v>
      </c>
      <c r="AX2382" s="677"/>
      <c r="AY2382" s="677"/>
      <c r="AZ2382" s="677"/>
      <c r="BA2382" s="677"/>
      <c r="BB2382" s="677"/>
      <c r="BC2382" s="677"/>
      <c r="BD2382" s="677"/>
      <c r="BE2382" s="678">
        <v>0</v>
      </c>
      <c r="BF2382" s="417"/>
      <c r="BG2382" s="408"/>
      <c r="BH2382" s="408"/>
      <c r="BI2382" s="408"/>
      <c r="BJ2382" s="408"/>
      <c r="BK2382" s="408"/>
    </row>
    <row r="2383" spans="1:63" s="390" customFormat="1" ht="12.75">
      <c r="A2383" s="411"/>
      <c r="B2383" s="360" t="s">
        <v>67</v>
      </c>
      <c r="C2383" s="676">
        <v>0</v>
      </c>
      <c r="D2383" s="677">
        <v>0</v>
      </c>
      <c r="E2383" s="677">
        <v>0</v>
      </c>
      <c r="F2383" s="677">
        <v>0</v>
      </c>
      <c r="G2383" s="677">
        <v>0</v>
      </c>
      <c r="H2383" s="677">
        <v>0</v>
      </c>
      <c r="I2383" s="677">
        <v>0</v>
      </c>
      <c r="J2383" s="677">
        <v>0</v>
      </c>
      <c r="K2383" s="677">
        <v>0</v>
      </c>
      <c r="L2383" s="677">
        <v>0</v>
      </c>
      <c r="M2383" s="677">
        <v>0</v>
      </c>
      <c r="N2383" s="678">
        <v>0</v>
      </c>
      <c r="O2383" s="657"/>
      <c r="P2383" s="658"/>
      <c r="Q2383" s="658"/>
      <c r="R2383" s="658"/>
      <c r="S2383" s="658"/>
      <c r="T2383" s="658"/>
      <c r="U2383" s="658"/>
      <c r="V2383" s="658"/>
      <c r="W2383" s="658"/>
      <c r="X2383" s="658"/>
      <c r="Y2383" s="658"/>
      <c r="Z2383" s="659"/>
      <c r="AA2383" s="679">
        <v>74.217010169999995</v>
      </c>
      <c r="AB2383" s="677">
        <v>0</v>
      </c>
      <c r="AC2383" s="677">
        <v>0</v>
      </c>
      <c r="AD2383" s="658">
        <v>0</v>
      </c>
      <c r="AE2383" s="658">
        <v>0</v>
      </c>
      <c r="AF2383" s="658"/>
      <c r="AG2383" s="658"/>
      <c r="AH2383" s="658"/>
      <c r="AI2383" s="658"/>
      <c r="AJ2383" s="658"/>
      <c r="AK2383" s="658"/>
      <c r="AL2383" s="658"/>
      <c r="AM2383" s="658"/>
      <c r="AN2383" s="658">
        <v>0</v>
      </c>
      <c r="AO2383" s="658">
        <v>0</v>
      </c>
      <c r="AP2383" s="658">
        <v>0</v>
      </c>
      <c r="AQ2383" s="658">
        <v>0</v>
      </c>
      <c r="AR2383" s="658">
        <v>0</v>
      </c>
      <c r="AS2383" s="658">
        <v>0</v>
      </c>
      <c r="AT2383" s="658">
        <v>0</v>
      </c>
      <c r="AU2383" s="658">
        <v>0</v>
      </c>
      <c r="AV2383" s="676"/>
      <c r="AW2383" s="677">
        <v>74.217010169999995</v>
      </c>
      <c r="AX2383" s="677"/>
      <c r="AY2383" s="677">
        <v>74.217010169999995</v>
      </c>
      <c r="AZ2383" s="677"/>
      <c r="BA2383" s="677"/>
      <c r="BB2383" s="677"/>
      <c r="BC2383" s="677"/>
      <c r="BD2383" s="677"/>
      <c r="BE2383" s="678">
        <v>74.217010169999995</v>
      </c>
      <c r="BF2383" s="417"/>
      <c r="BG2383" s="408"/>
      <c r="BH2383" s="408"/>
      <c r="BI2383" s="408"/>
      <c r="BJ2383" s="408"/>
      <c r="BK2383" s="408"/>
    </row>
    <row r="2384" spans="1:63" s="416" customFormat="1" ht="25.5">
      <c r="A2384" s="411">
        <v>100</v>
      </c>
      <c r="B2384" s="413" t="s">
        <v>187</v>
      </c>
      <c r="C2384" s="657">
        <v>0</v>
      </c>
      <c r="D2384" s="658">
        <v>0</v>
      </c>
      <c r="E2384" s="658">
        <v>0</v>
      </c>
      <c r="F2384" s="658">
        <v>0</v>
      </c>
      <c r="G2384" s="658">
        <v>0</v>
      </c>
      <c r="H2384" s="658">
        <v>0</v>
      </c>
      <c r="I2384" s="658">
        <v>0</v>
      </c>
      <c r="J2384" s="658">
        <v>0</v>
      </c>
      <c r="K2384" s="658">
        <v>0</v>
      </c>
      <c r="L2384" s="658">
        <v>0</v>
      </c>
      <c r="M2384" s="658">
        <v>0</v>
      </c>
      <c r="N2384" s="659">
        <v>0</v>
      </c>
      <c r="O2384" s="689">
        <v>0</v>
      </c>
      <c r="P2384" s="690">
        <v>0</v>
      </c>
      <c r="Q2384" s="690">
        <v>0</v>
      </c>
      <c r="R2384" s="690">
        <v>0</v>
      </c>
      <c r="S2384" s="690">
        <v>0</v>
      </c>
      <c r="T2384" s="690">
        <v>0</v>
      </c>
      <c r="U2384" s="690">
        <v>0</v>
      </c>
      <c r="V2384" s="690">
        <v>0</v>
      </c>
      <c r="W2384" s="690">
        <v>0</v>
      </c>
      <c r="X2384" s="690">
        <v>0</v>
      </c>
      <c r="Y2384" s="690">
        <v>0</v>
      </c>
      <c r="Z2384" s="691">
        <v>0</v>
      </c>
      <c r="AA2384" s="660">
        <v>176.44288136</v>
      </c>
      <c r="AB2384" s="677">
        <v>0</v>
      </c>
      <c r="AC2384" s="677">
        <v>0</v>
      </c>
      <c r="AD2384" s="690">
        <v>0</v>
      </c>
      <c r="AE2384" s="690">
        <v>0</v>
      </c>
      <c r="AF2384" s="690"/>
      <c r="AG2384" s="690"/>
      <c r="AH2384" s="690"/>
      <c r="AI2384" s="690"/>
      <c r="AJ2384" s="690"/>
      <c r="AK2384" s="690"/>
      <c r="AL2384" s="690"/>
      <c r="AM2384" s="690"/>
      <c r="AN2384" s="690">
        <v>0</v>
      </c>
      <c r="AO2384" s="690">
        <v>0</v>
      </c>
      <c r="AP2384" s="690">
        <v>0</v>
      </c>
      <c r="AQ2384" s="690">
        <v>0</v>
      </c>
      <c r="AR2384" s="690">
        <v>0</v>
      </c>
      <c r="AS2384" s="690">
        <v>0</v>
      </c>
      <c r="AT2384" s="690">
        <v>0</v>
      </c>
      <c r="AU2384" s="690">
        <v>0</v>
      </c>
      <c r="AV2384" s="657">
        <v>0</v>
      </c>
      <c r="AW2384" s="658">
        <v>0</v>
      </c>
      <c r="AX2384" s="658">
        <v>0</v>
      </c>
      <c r="AY2384" s="658">
        <v>0</v>
      </c>
      <c r="AZ2384" s="658">
        <v>0</v>
      </c>
      <c r="BA2384" s="658">
        <v>0</v>
      </c>
      <c r="BB2384" s="658">
        <v>0</v>
      </c>
      <c r="BC2384" s="658">
        <v>0</v>
      </c>
      <c r="BD2384" s="658">
        <v>0</v>
      </c>
      <c r="BE2384" s="673">
        <v>0</v>
      </c>
      <c r="BF2384" s="419"/>
    </row>
    <row r="2385" spans="1:63" s="390" customFormat="1" ht="12.75">
      <c r="A2385" s="411"/>
      <c r="B2385" s="360" t="s">
        <v>361</v>
      </c>
      <c r="C2385" s="676">
        <v>0</v>
      </c>
      <c r="D2385" s="677">
        <v>0</v>
      </c>
      <c r="E2385" s="677">
        <v>0</v>
      </c>
      <c r="F2385" s="677">
        <v>0</v>
      </c>
      <c r="G2385" s="677">
        <v>0</v>
      </c>
      <c r="H2385" s="677">
        <v>0</v>
      </c>
      <c r="I2385" s="677">
        <v>0</v>
      </c>
      <c r="J2385" s="677">
        <v>0</v>
      </c>
      <c r="K2385" s="677">
        <v>0</v>
      </c>
      <c r="L2385" s="677">
        <v>0</v>
      </c>
      <c r="M2385" s="677">
        <v>0</v>
      </c>
      <c r="N2385" s="678">
        <v>0</v>
      </c>
      <c r="O2385" s="657">
        <v>0</v>
      </c>
      <c r="P2385" s="658">
        <v>0</v>
      </c>
      <c r="Q2385" s="658">
        <v>0</v>
      </c>
      <c r="R2385" s="658">
        <v>0</v>
      </c>
      <c r="S2385" s="658">
        <v>0</v>
      </c>
      <c r="T2385" s="658">
        <v>0</v>
      </c>
      <c r="U2385" s="658">
        <v>0</v>
      </c>
      <c r="V2385" s="658">
        <v>0</v>
      </c>
      <c r="W2385" s="658">
        <v>0</v>
      </c>
      <c r="X2385" s="658">
        <v>0</v>
      </c>
      <c r="Y2385" s="658">
        <v>0</v>
      </c>
      <c r="Z2385" s="659">
        <v>0</v>
      </c>
      <c r="AA2385" s="660">
        <v>176.44288136</v>
      </c>
      <c r="AB2385" s="677">
        <v>0</v>
      </c>
      <c r="AC2385" s="677">
        <v>0</v>
      </c>
      <c r="AD2385" s="658">
        <v>0</v>
      </c>
      <c r="AE2385" s="658">
        <v>0</v>
      </c>
      <c r="AF2385" s="658"/>
      <c r="AG2385" s="658"/>
      <c r="AH2385" s="658"/>
      <c r="AI2385" s="658"/>
      <c r="AJ2385" s="658"/>
      <c r="AK2385" s="658"/>
      <c r="AL2385" s="658"/>
      <c r="AM2385" s="658"/>
      <c r="AN2385" s="658">
        <v>0</v>
      </c>
      <c r="AO2385" s="658">
        <v>0</v>
      </c>
      <c r="AP2385" s="658">
        <v>0</v>
      </c>
      <c r="AQ2385" s="658">
        <v>0</v>
      </c>
      <c r="AR2385" s="658">
        <v>0</v>
      </c>
      <c r="AS2385" s="658">
        <v>0</v>
      </c>
      <c r="AT2385" s="658">
        <v>0</v>
      </c>
      <c r="AU2385" s="658">
        <v>0</v>
      </c>
      <c r="AV2385" s="676">
        <v>0</v>
      </c>
      <c r="AW2385" s="677">
        <v>0</v>
      </c>
      <c r="AX2385" s="677">
        <v>0</v>
      </c>
      <c r="AY2385" s="677">
        <v>0</v>
      </c>
      <c r="AZ2385" s="677">
        <v>0</v>
      </c>
      <c r="BA2385" s="677">
        <v>0</v>
      </c>
      <c r="BB2385" s="677">
        <v>0</v>
      </c>
      <c r="BC2385" s="677">
        <v>0</v>
      </c>
      <c r="BD2385" s="677">
        <v>0</v>
      </c>
      <c r="BE2385" s="678">
        <v>0</v>
      </c>
      <c r="BF2385" s="417"/>
      <c r="BG2385" s="408"/>
      <c r="BH2385" s="408"/>
      <c r="BI2385" s="408"/>
      <c r="BJ2385" s="408"/>
      <c r="BK2385" s="408"/>
    </row>
    <row r="2386" spans="1:63" s="390" customFormat="1" ht="12.75">
      <c r="A2386" s="411"/>
      <c r="B2386" s="360" t="s">
        <v>362</v>
      </c>
      <c r="C2386" s="676">
        <v>0</v>
      </c>
      <c r="D2386" s="677">
        <v>0</v>
      </c>
      <c r="E2386" s="677">
        <v>0</v>
      </c>
      <c r="F2386" s="677">
        <v>0</v>
      </c>
      <c r="G2386" s="677">
        <v>0</v>
      </c>
      <c r="H2386" s="677">
        <v>0</v>
      </c>
      <c r="I2386" s="677">
        <v>0</v>
      </c>
      <c r="J2386" s="677">
        <v>0</v>
      </c>
      <c r="K2386" s="677">
        <v>0</v>
      </c>
      <c r="L2386" s="677">
        <v>0</v>
      </c>
      <c r="M2386" s="677">
        <v>0</v>
      </c>
      <c r="N2386" s="678">
        <v>0</v>
      </c>
      <c r="O2386" s="657">
        <v>0</v>
      </c>
      <c r="P2386" s="658">
        <v>0</v>
      </c>
      <c r="Q2386" s="658">
        <v>0</v>
      </c>
      <c r="R2386" s="658">
        <v>0</v>
      </c>
      <c r="S2386" s="658">
        <v>0</v>
      </c>
      <c r="T2386" s="658">
        <v>0</v>
      </c>
      <c r="U2386" s="658">
        <v>0</v>
      </c>
      <c r="V2386" s="658">
        <v>0</v>
      </c>
      <c r="W2386" s="658">
        <v>0</v>
      </c>
      <c r="X2386" s="658">
        <v>0</v>
      </c>
      <c r="Y2386" s="658">
        <v>0</v>
      </c>
      <c r="Z2386" s="659">
        <v>0</v>
      </c>
      <c r="AA2386" s="660">
        <v>0</v>
      </c>
      <c r="AB2386" s="677">
        <v>0</v>
      </c>
      <c r="AC2386" s="677">
        <v>0</v>
      </c>
      <c r="AD2386" s="658">
        <v>0</v>
      </c>
      <c r="AE2386" s="658">
        <v>0</v>
      </c>
      <c r="AF2386" s="658"/>
      <c r="AG2386" s="658"/>
      <c r="AH2386" s="658"/>
      <c r="AI2386" s="658"/>
      <c r="AJ2386" s="658"/>
      <c r="AK2386" s="658"/>
      <c r="AL2386" s="658"/>
      <c r="AM2386" s="658"/>
      <c r="AN2386" s="658">
        <v>0</v>
      </c>
      <c r="AO2386" s="658">
        <v>0</v>
      </c>
      <c r="AP2386" s="658">
        <v>0</v>
      </c>
      <c r="AQ2386" s="658">
        <v>0</v>
      </c>
      <c r="AR2386" s="658">
        <v>0</v>
      </c>
      <c r="AS2386" s="658">
        <v>0</v>
      </c>
      <c r="AT2386" s="658">
        <v>0</v>
      </c>
      <c r="AU2386" s="658">
        <v>0</v>
      </c>
      <c r="AV2386" s="676">
        <v>0</v>
      </c>
      <c r="AW2386" s="677">
        <v>0</v>
      </c>
      <c r="AX2386" s="677">
        <v>0</v>
      </c>
      <c r="AY2386" s="677">
        <v>0</v>
      </c>
      <c r="AZ2386" s="677">
        <v>0</v>
      </c>
      <c r="BA2386" s="677">
        <v>0</v>
      </c>
      <c r="BB2386" s="677">
        <v>0</v>
      </c>
      <c r="BC2386" s="677">
        <v>0</v>
      </c>
      <c r="BD2386" s="677">
        <v>0</v>
      </c>
      <c r="BE2386" s="678">
        <v>0</v>
      </c>
      <c r="BF2386" s="417"/>
      <c r="BG2386" s="408"/>
      <c r="BH2386" s="408"/>
      <c r="BI2386" s="408"/>
      <c r="BJ2386" s="408"/>
      <c r="BK2386" s="408"/>
    </row>
    <row r="2387" spans="1:63" s="390" customFormat="1" ht="12.75">
      <c r="A2387" s="411"/>
      <c r="B2387" s="360" t="s">
        <v>363</v>
      </c>
      <c r="C2387" s="676">
        <v>0</v>
      </c>
      <c r="D2387" s="677">
        <v>0</v>
      </c>
      <c r="E2387" s="677">
        <v>0</v>
      </c>
      <c r="F2387" s="677">
        <v>0</v>
      </c>
      <c r="G2387" s="677">
        <v>0</v>
      </c>
      <c r="H2387" s="677">
        <v>0</v>
      </c>
      <c r="I2387" s="677">
        <v>0</v>
      </c>
      <c r="J2387" s="677">
        <v>0</v>
      </c>
      <c r="K2387" s="677">
        <v>0</v>
      </c>
      <c r="L2387" s="677">
        <v>0</v>
      </c>
      <c r="M2387" s="677">
        <v>0</v>
      </c>
      <c r="N2387" s="678">
        <v>0</v>
      </c>
      <c r="O2387" s="657">
        <v>0</v>
      </c>
      <c r="P2387" s="658">
        <v>0</v>
      </c>
      <c r="Q2387" s="658">
        <v>0</v>
      </c>
      <c r="R2387" s="658">
        <v>0</v>
      </c>
      <c r="S2387" s="658">
        <v>0</v>
      </c>
      <c r="T2387" s="658">
        <v>0</v>
      </c>
      <c r="U2387" s="658">
        <v>0</v>
      </c>
      <c r="V2387" s="658">
        <v>0</v>
      </c>
      <c r="W2387" s="658">
        <v>0</v>
      </c>
      <c r="X2387" s="658">
        <v>0</v>
      </c>
      <c r="Y2387" s="658">
        <v>0</v>
      </c>
      <c r="Z2387" s="659">
        <v>0</v>
      </c>
      <c r="AA2387" s="660">
        <v>0</v>
      </c>
      <c r="AB2387" s="677">
        <v>0</v>
      </c>
      <c r="AC2387" s="677">
        <v>0</v>
      </c>
      <c r="AD2387" s="658">
        <v>0</v>
      </c>
      <c r="AE2387" s="658">
        <v>0</v>
      </c>
      <c r="AF2387" s="658"/>
      <c r="AG2387" s="658"/>
      <c r="AH2387" s="658"/>
      <c r="AI2387" s="658"/>
      <c r="AJ2387" s="658"/>
      <c r="AK2387" s="658"/>
      <c r="AL2387" s="658"/>
      <c r="AM2387" s="658"/>
      <c r="AN2387" s="658">
        <v>0</v>
      </c>
      <c r="AO2387" s="658">
        <v>0</v>
      </c>
      <c r="AP2387" s="658">
        <v>0</v>
      </c>
      <c r="AQ2387" s="658">
        <v>0</v>
      </c>
      <c r="AR2387" s="658">
        <v>0</v>
      </c>
      <c r="AS2387" s="658">
        <v>0</v>
      </c>
      <c r="AT2387" s="658">
        <v>0</v>
      </c>
      <c r="AU2387" s="658">
        <v>0</v>
      </c>
      <c r="AV2387" s="676">
        <v>0</v>
      </c>
      <c r="AW2387" s="677">
        <v>0</v>
      </c>
      <c r="AX2387" s="677">
        <v>0</v>
      </c>
      <c r="AY2387" s="677">
        <v>0</v>
      </c>
      <c r="AZ2387" s="677">
        <v>0</v>
      </c>
      <c r="BA2387" s="677">
        <v>0</v>
      </c>
      <c r="BB2387" s="677">
        <v>0</v>
      </c>
      <c r="BC2387" s="677">
        <v>0</v>
      </c>
      <c r="BD2387" s="677">
        <v>0</v>
      </c>
      <c r="BE2387" s="678">
        <v>0</v>
      </c>
      <c r="BF2387" s="417"/>
      <c r="BG2387" s="408"/>
      <c r="BH2387" s="408"/>
      <c r="BI2387" s="408"/>
      <c r="BJ2387" s="408"/>
      <c r="BK2387" s="408"/>
    </row>
    <row r="2388" spans="1:63" s="390" customFormat="1" ht="12.75">
      <c r="A2388" s="411"/>
      <c r="B2388" s="360" t="s">
        <v>364</v>
      </c>
      <c r="C2388" s="676">
        <v>0</v>
      </c>
      <c r="D2388" s="677">
        <v>0</v>
      </c>
      <c r="E2388" s="677">
        <v>0</v>
      </c>
      <c r="F2388" s="677">
        <v>0</v>
      </c>
      <c r="G2388" s="677">
        <v>0</v>
      </c>
      <c r="H2388" s="677">
        <v>0</v>
      </c>
      <c r="I2388" s="677">
        <v>0</v>
      </c>
      <c r="J2388" s="677">
        <v>0</v>
      </c>
      <c r="K2388" s="677">
        <v>0</v>
      </c>
      <c r="L2388" s="677">
        <v>0</v>
      </c>
      <c r="M2388" s="677">
        <v>0</v>
      </c>
      <c r="N2388" s="678">
        <v>0</v>
      </c>
      <c r="O2388" s="657"/>
      <c r="P2388" s="658"/>
      <c r="Q2388" s="658"/>
      <c r="R2388" s="658"/>
      <c r="S2388" s="658"/>
      <c r="T2388" s="658"/>
      <c r="U2388" s="658"/>
      <c r="V2388" s="658"/>
      <c r="W2388" s="658"/>
      <c r="X2388" s="658"/>
      <c r="Y2388" s="658"/>
      <c r="Z2388" s="659"/>
      <c r="AA2388" s="660"/>
      <c r="AB2388" s="677">
        <v>0</v>
      </c>
      <c r="AC2388" s="677">
        <v>0</v>
      </c>
      <c r="AD2388" s="658">
        <v>0</v>
      </c>
      <c r="AE2388" s="658">
        <v>0</v>
      </c>
      <c r="AF2388" s="658"/>
      <c r="AG2388" s="658"/>
      <c r="AH2388" s="658"/>
      <c r="AI2388" s="658"/>
      <c r="AJ2388" s="658"/>
      <c r="AK2388" s="658"/>
      <c r="AL2388" s="658"/>
      <c r="AM2388" s="658"/>
      <c r="AN2388" s="658">
        <v>0</v>
      </c>
      <c r="AO2388" s="658">
        <v>0</v>
      </c>
      <c r="AP2388" s="658">
        <v>0</v>
      </c>
      <c r="AQ2388" s="658">
        <v>0</v>
      </c>
      <c r="AR2388" s="658">
        <v>0</v>
      </c>
      <c r="AS2388" s="658">
        <v>0</v>
      </c>
      <c r="AT2388" s="658">
        <v>0</v>
      </c>
      <c r="AU2388" s="658">
        <v>0</v>
      </c>
      <c r="AV2388" s="676"/>
      <c r="AW2388" s="677">
        <v>0</v>
      </c>
      <c r="AX2388" s="677"/>
      <c r="AY2388" s="677"/>
      <c r="AZ2388" s="677"/>
      <c r="BA2388" s="677"/>
      <c r="BB2388" s="677"/>
      <c r="BC2388" s="677"/>
      <c r="BD2388" s="677"/>
      <c r="BE2388" s="678">
        <v>0</v>
      </c>
      <c r="BF2388" s="417"/>
      <c r="BG2388" s="408"/>
      <c r="BH2388" s="408"/>
      <c r="BI2388" s="408"/>
      <c r="BJ2388" s="408"/>
      <c r="BK2388" s="408"/>
    </row>
    <row r="2389" spans="1:63" s="390" customFormat="1" ht="12.75">
      <c r="A2389" s="411"/>
      <c r="B2389" s="360" t="s">
        <v>365</v>
      </c>
      <c r="C2389" s="676">
        <v>0</v>
      </c>
      <c r="D2389" s="677">
        <v>0</v>
      </c>
      <c r="E2389" s="677">
        <v>0</v>
      </c>
      <c r="F2389" s="677">
        <v>0</v>
      </c>
      <c r="G2389" s="677">
        <v>0</v>
      </c>
      <c r="H2389" s="677">
        <v>0</v>
      </c>
      <c r="I2389" s="677">
        <v>0</v>
      </c>
      <c r="J2389" s="677">
        <v>0</v>
      </c>
      <c r="K2389" s="677">
        <v>0</v>
      </c>
      <c r="L2389" s="677">
        <v>0</v>
      </c>
      <c r="M2389" s="677">
        <v>0</v>
      </c>
      <c r="N2389" s="678">
        <v>0</v>
      </c>
      <c r="O2389" s="657"/>
      <c r="P2389" s="658"/>
      <c r="Q2389" s="658"/>
      <c r="R2389" s="658"/>
      <c r="S2389" s="658"/>
      <c r="T2389" s="658"/>
      <c r="U2389" s="658"/>
      <c r="V2389" s="658"/>
      <c r="W2389" s="658"/>
      <c r="X2389" s="658"/>
      <c r="Y2389" s="658"/>
      <c r="Z2389" s="659"/>
      <c r="AA2389" s="660"/>
      <c r="AB2389" s="677">
        <v>0</v>
      </c>
      <c r="AC2389" s="677">
        <v>0</v>
      </c>
      <c r="AD2389" s="658">
        <v>0</v>
      </c>
      <c r="AE2389" s="658">
        <v>0</v>
      </c>
      <c r="AF2389" s="658"/>
      <c r="AG2389" s="658"/>
      <c r="AH2389" s="658"/>
      <c r="AI2389" s="658"/>
      <c r="AJ2389" s="658"/>
      <c r="AK2389" s="658"/>
      <c r="AL2389" s="658"/>
      <c r="AM2389" s="658"/>
      <c r="AN2389" s="658">
        <v>0</v>
      </c>
      <c r="AO2389" s="658">
        <v>0</v>
      </c>
      <c r="AP2389" s="658">
        <v>0</v>
      </c>
      <c r="AQ2389" s="658">
        <v>0</v>
      </c>
      <c r="AR2389" s="658">
        <v>0</v>
      </c>
      <c r="AS2389" s="658">
        <v>0</v>
      </c>
      <c r="AT2389" s="658">
        <v>0</v>
      </c>
      <c r="AU2389" s="658">
        <v>0</v>
      </c>
      <c r="AV2389" s="676"/>
      <c r="AW2389" s="677">
        <v>0</v>
      </c>
      <c r="AX2389" s="677"/>
      <c r="AY2389" s="677"/>
      <c r="AZ2389" s="677"/>
      <c r="BA2389" s="677"/>
      <c r="BB2389" s="677"/>
      <c r="BC2389" s="677"/>
      <c r="BD2389" s="677"/>
      <c r="BE2389" s="678">
        <v>0</v>
      </c>
      <c r="BF2389" s="417"/>
      <c r="BG2389" s="408"/>
      <c r="BH2389" s="408"/>
      <c r="BI2389" s="408"/>
      <c r="BJ2389" s="408"/>
      <c r="BK2389" s="408"/>
    </row>
    <row r="2390" spans="1:63" s="390" customFormat="1" ht="12.75">
      <c r="A2390" s="411"/>
      <c r="B2390" s="360" t="s">
        <v>366</v>
      </c>
      <c r="C2390" s="676">
        <v>0</v>
      </c>
      <c r="D2390" s="677">
        <v>0</v>
      </c>
      <c r="E2390" s="677">
        <v>0</v>
      </c>
      <c r="F2390" s="677">
        <v>0</v>
      </c>
      <c r="G2390" s="677">
        <v>0</v>
      </c>
      <c r="H2390" s="677">
        <v>0</v>
      </c>
      <c r="I2390" s="677">
        <v>0</v>
      </c>
      <c r="J2390" s="677">
        <v>0</v>
      </c>
      <c r="K2390" s="677">
        <v>0</v>
      </c>
      <c r="L2390" s="677">
        <v>0</v>
      </c>
      <c r="M2390" s="677">
        <v>0</v>
      </c>
      <c r="N2390" s="678">
        <v>0</v>
      </c>
      <c r="O2390" s="657"/>
      <c r="P2390" s="658"/>
      <c r="Q2390" s="658"/>
      <c r="R2390" s="658"/>
      <c r="S2390" s="658"/>
      <c r="T2390" s="658"/>
      <c r="U2390" s="658"/>
      <c r="V2390" s="658"/>
      <c r="W2390" s="658"/>
      <c r="X2390" s="658"/>
      <c r="Y2390" s="658"/>
      <c r="Z2390" s="659"/>
      <c r="AA2390" s="660"/>
      <c r="AB2390" s="677">
        <v>0</v>
      </c>
      <c r="AC2390" s="677">
        <v>0</v>
      </c>
      <c r="AD2390" s="658">
        <v>0</v>
      </c>
      <c r="AE2390" s="658">
        <v>0</v>
      </c>
      <c r="AF2390" s="658"/>
      <c r="AG2390" s="658"/>
      <c r="AH2390" s="658"/>
      <c r="AI2390" s="658"/>
      <c r="AJ2390" s="658"/>
      <c r="AK2390" s="658"/>
      <c r="AL2390" s="658"/>
      <c r="AM2390" s="658"/>
      <c r="AN2390" s="658">
        <v>0</v>
      </c>
      <c r="AO2390" s="658">
        <v>0</v>
      </c>
      <c r="AP2390" s="658">
        <v>0</v>
      </c>
      <c r="AQ2390" s="658">
        <v>0</v>
      </c>
      <c r="AR2390" s="658">
        <v>0</v>
      </c>
      <c r="AS2390" s="658">
        <v>0</v>
      </c>
      <c r="AT2390" s="658">
        <v>0</v>
      </c>
      <c r="AU2390" s="658">
        <v>0</v>
      </c>
      <c r="AV2390" s="676"/>
      <c r="AW2390" s="677">
        <v>0</v>
      </c>
      <c r="AX2390" s="677"/>
      <c r="AY2390" s="677"/>
      <c r="AZ2390" s="677"/>
      <c r="BA2390" s="677"/>
      <c r="BB2390" s="677"/>
      <c r="BC2390" s="677"/>
      <c r="BD2390" s="677"/>
      <c r="BE2390" s="678">
        <v>0</v>
      </c>
      <c r="BF2390" s="417"/>
      <c r="BG2390" s="408"/>
      <c r="BH2390" s="408"/>
      <c r="BI2390" s="408"/>
      <c r="BJ2390" s="408"/>
      <c r="BK2390" s="408"/>
    </row>
    <row r="2391" spans="1:63" s="390" customFormat="1" ht="12.75">
      <c r="A2391" s="411"/>
      <c r="B2391" s="360" t="s">
        <v>367</v>
      </c>
      <c r="C2391" s="676">
        <v>0</v>
      </c>
      <c r="D2391" s="677">
        <v>0</v>
      </c>
      <c r="E2391" s="677">
        <v>0</v>
      </c>
      <c r="F2391" s="677">
        <v>0</v>
      </c>
      <c r="G2391" s="677">
        <v>0</v>
      </c>
      <c r="H2391" s="677">
        <v>0</v>
      </c>
      <c r="I2391" s="677">
        <v>0</v>
      </c>
      <c r="J2391" s="677">
        <v>0</v>
      </c>
      <c r="K2391" s="677">
        <v>0</v>
      </c>
      <c r="L2391" s="677">
        <v>0</v>
      </c>
      <c r="M2391" s="677">
        <v>0</v>
      </c>
      <c r="N2391" s="678">
        <v>0</v>
      </c>
      <c r="O2391" s="657"/>
      <c r="P2391" s="658"/>
      <c r="Q2391" s="658"/>
      <c r="R2391" s="658"/>
      <c r="S2391" s="658"/>
      <c r="T2391" s="658"/>
      <c r="U2391" s="658"/>
      <c r="V2391" s="658"/>
      <c r="W2391" s="658"/>
      <c r="X2391" s="658"/>
      <c r="Y2391" s="658"/>
      <c r="Z2391" s="659"/>
      <c r="AA2391" s="660"/>
      <c r="AB2391" s="677">
        <v>0</v>
      </c>
      <c r="AC2391" s="677">
        <v>0</v>
      </c>
      <c r="AD2391" s="658">
        <v>0</v>
      </c>
      <c r="AE2391" s="658">
        <v>0</v>
      </c>
      <c r="AF2391" s="658"/>
      <c r="AG2391" s="658"/>
      <c r="AH2391" s="658"/>
      <c r="AI2391" s="658"/>
      <c r="AJ2391" s="658"/>
      <c r="AK2391" s="658"/>
      <c r="AL2391" s="658"/>
      <c r="AM2391" s="658"/>
      <c r="AN2391" s="658">
        <v>0</v>
      </c>
      <c r="AO2391" s="658">
        <v>0</v>
      </c>
      <c r="AP2391" s="658">
        <v>0</v>
      </c>
      <c r="AQ2391" s="658">
        <v>0</v>
      </c>
      <c r="AR2391" s="658">
        <v>0</v>
      </c>
      <c r="AS2391" s="658">
        <v>0</v>
      </c>
      <c r="AT2391" s="658">
        <v>0</v>
      </c>
      <c r="AU2391" s="658">
        <v>0</v>
      </c>
      <c r="AV2391" s="676"/>
      <c r="AW2391" s="677">
        <v>0</v>
      </c>
      <c r="AX2391" s="677"/>
      <c r="AY2391" s="677"/>
      <c r="AZ2391" s="677"/>
      <c r="BA2391" s="677"/>
      <c r="BB2391" s="677"/>
      <c r="BC2391" s="677"/>
      <c r="BD2391" s="677"/>
      <c r="BE2391" s="678">
        <v>0</v>
      </c>
      <c r="BF2391" s="417"/>
      <c r="BG2391" s="408"/>
      <c r="BH2391" s="408"/>
      <c r="BI2391" s="408"/>
      <c r="BJ2391" s="408"/>
      <c r="BK2391" s="408"/>
    </row>
    <row r="2392" spans="1:63" s="390" customFormat="1" ht="12.75">
      <c r="A2392" s="411"/>
      <c r="B2392" s="360" t="s">
        <v>368</v>
      </c>
      <c r="C2392" s="676">
        <v>0</v>
      </c>
      <c r="D2392" s="677">
        <v>0</v>
      </c>
      <c r="E2392" s="677">
        <v>0</v>
      </c>
      <c r="F2392" s="677">
        <v>0</v>
      </c>
      <c r="G2392" s="677">
        <v>0</v>
      </c>
      <c r="H2392" s="677">
        <v>0</v>
      </c>
      <c r="I2392" s="677">
        <v>0</v>
      </c>
      <c r="J2392" s="677">
        <v>0</v>
      </c>
      <c r="K2392" s="677">
        <v>0</v>
      </c>
      <c r="L2392" s="677">
        <v>0</v>
      </c>
      <c r="M2392" s="677">
        <v>0</v>
      </c>
      <c r="N2392" s="678">
        <v>0</v>
      </c>
      <c r="O2392" s="657">
        <v>0</v>
      </c>
      <c r="P2392" s="658">
        <v>0</v>
      </c>
      <c r="Q2392" s="658">
        <v>0</v>
      </c>
      <c r="R2392" s="658">
        <v>0</v>
      </c>
      <c r="S2392" s="658">
        <v>0</v>
      </c>
      <c r="T2392" s="658">
        <v>0</v>
      </c>
      <c r="U2392" s="658">
        <v>0</v>
      </c>
      <c r="V2392" s="658">
        <v>0</v>
      </c>
      <c r="W2392" s="658">
        <v>0</v>
      </c>
      <c r="X2392" s="658">
        <v>0</v>
      </c>
      <c r="Y2392" s="658">
        <v>0</v>
      </c>
      <c r="Z2392" s="659">
        <v>0</v>
      </c>
      <c r="AA2392" s="660">
        <v>0</v>
      </c>
      <c r="AB2392" s="677">
        <v>0</v>
      </c>
      <c r="AC2392" s="677">
        <v>0</v>
      </c>
      <c r="AD2392" s="658">
        <v>0</v>
      </c>
      <c r="AE2392" s="658">
        <v>0</v>
      </c>
      <c r="AF2392" s="658"/>
      <c r="AG2392" s="658"/>
      <c r="AH2392" s="658"/>
      <c r="AI2392" s="658"/>
      <c r="AJ2392" s="658"/>
      <c r="AK2392" s="658"/>
      <c r="AL2392" s="658"/>
      <c r="AM2392" s="658"/>
      <c r="AN2392" s="658">
        <v>0</v>
      </c>
      <c r="AO2392" s="658">
        <v>0</v>
      </c>
      <c r="AP2392" s="658">
        <v>0</v>
      </c>
      <c r="AQ2392" s="658">
        <v>0</v>
      </c>
      <c r="AR2392" s="658">
        <v>0</v>
      </c>
      <c r="AS2392" s="658">
        <v>0</v>
      </c>
      <c r="AT2392" s="658">
        <v>0</v>
      </c>
      <c r="AU2392" s="658">
        <v>0</v>
      </c>
      <c r="AV2392" s="676">
        <v>0</v>
      </c>
      <c r="AW2392" s="677">
        <v>0</v>
      </c>
      <c r="AX2392" s="677">
        <v>0</v>
      </c>
      <c r="AY2392" s="677">
        <v>0</v>
      </c>
      <c r="AZ2392" s="677">
        <v>0</v>
      </c>
      <c r="BA2392" s="677">
        <v>0</v>
      </c>
      <c r="BB2392" s="677">
        <v>0</v>
      </c>
      <c r="BC2392" s="677">
        <v>0</v>
      </c>
      <c r="BD2392" s="677">
        <v>0</v>
      </c>
      <c r="BE2392" s="678">
        <v>0</v>
      </c>
      <c r="BF2392" s="417"/>
      <c r="BG2392" s="408"/>
      <c r="BH2392" s="408"/>
      <c r="BI2392" s="408"/>
      <c r="BJ2392" s="408"/>
      <c r="BK2392" s="408"/>
    </row>
    <row r="2393" spans="1:63" s="390" customFormat="1" ht="12.75">
      <c r="A2393" s="411"/>
      <c r="B2393" s="360" t="s">
        <v>369</v>
      </c>
      <c r="C2393" s="676">
        <v>0</v>
      </c>
      <c r="D2393" s="677">
        <v>0</v>
      </c>
      <c r="E2393" s="677">
        <v>0</v>
      </c>
      <c r="F2393" s="677">
        <v>0</v>
      </c>
      <c r="G2393" s="677">
        <v>0</v>
      </c>
      <c r="H2393" s="677">
        <v>0</v>
      </c>
      <c r="I2393" s="677">
        <v>0</v>
      </c>
      <c r="J2393" s="677">
        <v>0</v>
      </c>
      <c r="K2393" s="677">
        <v>0</v>
      </c>
      <c r="L2393" s="677">
        <v>0</v>
      </c>
      <c r="M2393" s="677">
        <v>0</v>
      </c>
      <c r="N2393" s="678">
        <v>0</v>
      </c>
      <c r="O2393" s="657"/>
      <c r="P2393" s="658"/>
      <c r="Q2393" s="658"/>
      <c r="R2393" s="658"/>
      <c r="S2393" s="658"/>
      <c r="T2393" s="658"/>
      <c r="U2393" s="658"/>
      <c r="V2393" s="658"/>
      <c r="W2393" s="658"/>
      <c r="X2393" s="658"/>
      <c r="Y2393" s="658"/>
      <c r="Z2393" s="659"/>
      <c r="AA2393" s="660"/>
      <c r="AB2393" s="677">
        <v>0</v>
      </c>
      <c r="AC2393" s="677">
        <v>0</v>
      </c>
      <c r="AD2393" s="658">
        <v>0</v>
      </c>
      <c r="AE2393" s="658">
        <v>0</v>
      </c>
      <c r="AF2393" s="658"/>
      <c r="AG2393" s="658"/>
      <c r="AH2393" s="658"/>
      <c r="AI2393" s="658"/>
      <c r="AJ2393" s="658"/>
      <c r="AK2393" s="658"/>
      <c r="AL2393" s="658"/>
      <c r="AM2393" s="658"/>
      <c r="AN2393" s="658">
        <v>0</v>
      </c>
      <c r="AO2393" s="658">
        <v>0</v>
      </c>
      <c r="AP2393" s="658">
        <v>0</v>
      </c>
      <c r="AQ2393" s="658">
        <v>0</v>
      </c>
      <c r="AR2393" s="658">
        <v>0</v>
      </c>
      <c r="AS2393" s="658">
        <v>0</v>
      </c>
      <c r="AT2393" s="658">
        <v>0</v>
      </c>
      <c r="AU2393" s="658">
        <v>0</v>
      </c>
      <c r="AV2393" s="676"/>
      <c r="AW2393" s="677">
        <v>0</v>
      </c>
      <c r="AX2393" s="677"/>
      <c r="AY2393" s="677"/>
      <c r="AZ2393" s="677"/>
      <c r="BA2393" s="677"/>
      <c r="BB2393" s="677"/>
      <c r="BC2393" s="677"/>
      <c r="BD2393" s="677"/>
      <c r="BE2393" s="678">
        <v>0</v>
      </c>
      <c r="BF2393" s="417"/>
      <c r="BG2393" s="408"/>
      <c r="BH2393" s="408"/>
      <c r="BI2393" s="408"/>
      <c r="BJ2393" s="408"/>
      <c r="BK2393" s="408"/>
    </row>
    <row r="2394" spans="1:63" s="390" customFormat="1" ht="12.75">
      <c r="A2394" s="411"/>
      <c r="B2394" s="360" t="s">
        <v>370</v>
      </c>
      <c r="C2394" s="676">
        <v>0</v>
      </c>
      <c r="D2394" s="677">
        <v>0</v>
      </c>
      <c r="E2394" s="677">
        <v>0</v>
      </c>
      <c r="F2394" s="677">
        <v>0</v>
      </c>
      <c r="G2394" s="677">
        <v>0</v>
      </c>
      <c r="H2394" s="677">
        <v>0</v>
      </c>
      <c r="I2394" s="677">
        <v>0</v>
      </c>
      <c r="J2394" s="677">
        <v>0</v>
      </c>
      <c r="K2394" s="677">
        <v>0</v>
      </c>
      <c r="L2394" s="677">
        <v>0</v>
      </c>
      <c r="M2394" s="677">
        <v>0</v>
      </c>
      <c r="N2394" s="678">
        <v>0</v>
      </c>
      <c r="O2394" s="657"/>
      <c r="P2394" s="658"/>
      <c r="Q2394" s="658"/>
      <c r="R2394" s="658"/>
      <c r="S2394" s="658"/>
      <c r="T2394" s="658"/>
      <c r="U2394" s="658"/>
      <c r="V2394" s="658"/>
      <c r="W2394" s="658"/>
      <c r="X2394" s="658"/>
      <c r="Y2394" s="658"/>
      <c r="Z2394" s="659"/>
      <c r="AA2394" s="660"/>
      <c r="AB2394" s="677">
        <v>0</v>
      </c>
      <c r="AC2394" s="677">
        <v>0</v>
      </c>
      <c r="AD2394" s="658">
        <v>0</v>
      </c>
      <c r="AE2394" s="658">
        <v>0</v>
      </c>
      <c r="AF2394" s="658"/>
      <c r="AG2394" s="658"/>
      <c r="AH2394" s="658"/>
      <c r="AI2394" s="658"/>
      <c r="AJ2394" s="658"/>
      <c r="AK2394" s="658"/>
      <c r="AL2394" s="658"/>
      <c r="AM2394" s="658"/>
      <c r="AN2394" s="658">
        <v>0</v>
      </c>
      <c r="AO2394" s="658">
        <v>0</v>
      </c>
      <c r="AP2394" s="658">
        <v>0</v>
      </c>
      <c r="AQ2394" s="658">
        <v>0</v>
      </c>
      <c r="AR2394" s="658">
        <v>0</v>
      </c>
      <c r="AS2394" s="658">
        <v>0</v>
      </c>
      <c r="AT2394" s="658">
        <v>0</v>
      </c>
      <c r="AU2394" s="658">
        <v>0</v>
      </c>
      <c r="AV2394" s="676"/>
      <c r="AW2394" s="677">
        <v>0</v>
      </c>
      <c r="AX2394" s="677"/>
      <c r="AY2394" s="677"/>
      <c r="AZ2394" s="677"/>
      <c r="BA2394" s="677"/>
      <c r="BB2394" s="677"/>
      <c r="BC2394" s="677"/>
      <c r="BD2394" s="677"/>
      <c r="BE2394" s="678">
        <v>0</v>
      </c>
      <c r="BF2394" s="417"/>
      <c r="BG2394" s="408"/>
      <c r="BH2394" s="408"/>
      <c r="BI2394" s="408"/>
      <c r="BJ2394" s="408"/>
      <c r="BK2394" s="408"/>
    </row>
    <row r="2395" spans="1:63" s="390" customFormat="1" ht="12.75">
      <c r="A2395" s="411"/>
      <c r="B2395" s="360" t="s">
        <v>371</v>
      </c>
      <c r="C2395" s="676">
        <v>0</v>
      </c>
      <c r="D2395" s="677">
        <v>0</v>
      </c>
      <c r="E2395" s="677">
        <v>0</v>
      </c>
      <c r="F2395" s="677">
        <v>0</v>
      </c>
      <c r="G2395" s="677">
        <v>0</v>
      </c>
      <c r="H2395" s="677">
        <v>0</v>
      </c>
      <c r="I2395" s="677">
        <v>0</v>
      </c>
      <c r="J2395" s="677">
        <v>0</v>
      </c>
      <c r="K2395" s="677">
        <v>0</v>
      </c>
      <c r="L2395" s="677">
        <v>0</v>
      </c>
      <c r="M2395" s="677">
        <v>0</v>
      </c>
      <c r="N2395" s="678">
        <v>0</v>
      </c>
      <c r="O2395" s="657"/>
      <c r="P2395" s="658"/>
      <c r="Q2395" s="658"/>
      <c r="R2395" s="658"/>
      <c r="S2395" s="658"/>
      <c r="T2395" s="658"/>
      <c r="U2395" s="658"/>
      <c r="V2395" s="658"/>
      <c r="W2395" s="658"/>
      <c r="X2395" s="658"/>
      <c r="Y2395" s="658"/>
      <c r="Z2395" s="659"/>
      <c r="AA2395" s="660"/>
      <c r="AB2395" s="677">
        <v>0</v>
      </c>
      <c r="AC2395" s="677">
        <v>0</v>
      </c>
      <c r="AD2395" s="658">
        <v>0</v>
      </c>
      <c r="AE2395" s="658">
        <v>0</v>
      </c>
      <c r="AF2395" s="658"/>
      <c r="AG2395" s="658"/>
      <c r="AH2395" s="658"/>
      <c r="AI2395" s="658"/>
      <c r="AJ2395" s="658"/>
      <c r="AK2395" s="658"/>
      <c r="AL2395" s="658"/>
      <c r="AM2395" s="658"/>
      <c r="AN2395" s="658">
        <v>0</v>
      </c>
      <c r="AO2395" s="658">
        <v>0</v>
      </c>
      <c r="AP2395" s="658">
        <v>0</v>
      </c>
      <c r="AQ2395" s="658">
        <v>0</v>
      </c>
      <c r="AR2395" s="658">
        <v>0</v>
      </c>
      <c r="AS2395" s="658">
        <v>0</v>
      </c>
      <c r="AT2395" s="658">
        <v>0</v>
      </c>
      <c r="AU2395" s="658">
        <v>0</v>
      </c>
      <c r="AV2395" s="676"/>
      <c r="AW2395" s="677">
        <v>0</v>
      </c>
      <c r="AX2395" s="677"/>
      <c r="AY2395" s="677"/>
      <c r="AZ2395" s="677"/>
      <c r="BA2395" s="677"/>
      <c r="BB2395" s="677"/>
      <c r="BC2395" s="677"/>
      <c r="BD2395" s="677"/>
      <c r="BE2395" s="678">
        <v>0</v>
      </c>
      <c r="BF2395" s="417"/>
      <c r="BG2395" s="408"/>
      <c r="BH2395" s="408"/>
      <c r="BI2395" s="408"/>
      <c r="BJ2395" s="408"/>
      <c r="BK2395" s="408"/>
    </row>
    <row r="2396" spans="1:63" s="390" customFormat="1" ht="12.75">
      <c r="A2396" s="411"/>
      <c r="B2396" s="360" t="s">
        <v>372</v>
      </c>
      <c r="C2396" s="676">
        <v>0</v>
      </c>
      <c r="D2396" s="677">
        <v>0</v>
      </c>
      <c r="E2396" s="677">
        <v>0</v>
      </c>
      <c r="F2396" s="677">
        <v>0</v>
      </c>
      <c r="G2396" s="677">
        <v>0</v>
      </c>
      <c r="H2396" s="677">
        <v>0</v>
      </c>
      <c r="I2396" s="677">
        <v>0</v>
      </c>
      <c r="J2396" s="677">
        <v>0</v>
      </c>
      <c r="K2396" s="677">
        <v>0</v>
      </c>
      <c r="L2396" s="677">
        <v>0</v>
      </c>
      <c r="M2396" s="677">
        <v>0</v>
      </c>
      <c r="N2396" s="678">
        <v>0</v>
      </c>
      <c r="O2396" s="657"/>
      <c r="P2396" s="658"/>
      <c r="Q2396" s="658"/>
      <c r="R2396" s="658"/>
      <c r="S2396" s="658"/>
      <c r="T2396" s="658"/>
      <c r="U2396" s="658"/>
      <c r="V2396" s="658"/>
      <c r="W2396" s="658"/>
      <c r="X2396" s="658"/>
      <c r="Y2396" s="658"/>
      <c r="Z2396" s="659"/>
      <c r="AA2396" s="660"/>
      <c r="AB2396" s="677">
        <v>0</v>
      </c>
      <c r="AC2396" s="677">
        <v>0</v>
      </c>
      <c r="AD2396" s="658">
        <v>0</v>
      </c>
      <c r="AE2396" s="658">
        <v>0</v>
      </c>
      <c r="AF2396" s="658"/>
      <c r="AG2396" s="658"/>
      <c r="AH2396" s="658"/>
      <c r="AI2396" s="658"/>
      <c r="AJ2396" s="658"/>
      <c r="AK2396" s="658"/>
      <c r="AL2396" s="658"/>
      <c r="AM2396" s="658"/>
      <c r="AN2396" s="658">
        <v>0</v>
      </c>
      <c r="AO2396" s="658">
        <v>0</v>
      </c>
      <c r="AP2396" s="658">
        <v>0</v>
      </c>
      <c r="AQ2396" s="658">
        <v>0</v>
      </c>
      <c r="AR2396" s="658">
        <v>0</v>
      </c>
      <c r="AS2396" s="658">
        <v>0</v>
      </c>
      <c r="AT2396" s="658">
        <v>0</v>
      </c>
      <c r="AU2396" s="658">
        <v>0</v>
      </c>
      <c r="AV2396" s="676"/>
      <c r="AW2396" s="677">
        <v>0</v>
      </c>
      <c r="AX2396" s="677"/>
      <c r="AY2396" s="677"/>
      <c r="AZ2396" s="677"/>
      <c r="BA2396" s="677"/>
      <c r="BB2396" s="677"/>
      <c r="BC2396" s="677"/>
      <c r="BD2396" s="677"/>
      <c r="BE2396" s="678">
        <v>0</v>
      </c>
      <c r="BF2396" s="417"/>
      <c r="BG2396" s="408"/>
      <c r="BH2396" s="408"/>
      <c r="BI2396" s="408"/>
      <c r="BJ2396" s="408"/>
      <c r="BK2396" s="408"/>
    </row>
    <row r="2397" spans="1:63" s="390" customFormat="1" ht="12.75">
      <c r="A2397" s="411"/>
      <c r="B2397" s="360" t="s">
        <v>373</v>
      </c>
      <c r="C2397" s="676">
        <v>0</v>
      </c>
      <c r="D2397" s="677">
        <v>0</v>
      </c>
      <c r="E2397" s="677">
        <v>0</v>
      </c>
      <c r="F2397" s="677">
        <v>0</v>
      </c>
      <c r="G2397" s="677">
        <v>0</v>
      </c>
      <c r="H2397" s="677">
        <v>0</v>
      </c>
      <c r="I2397" s="677">
        <v>0</v>
      </c>
      <c r="J2397" s="677">
        <v>0</v>
      </c>
      <c r="K2397" s="677">
        <v>0</v>
      </c>
      <c r="L2397" s="677">
        <v>0</v>
      </c>
      <c r="M2397" s="677">
        <v>0</v>
      </c>
      <c r="N2397" s="678">
        <v>0</v>
      </c>
      <c r="O2397" s="657">
        <v>0</v>
      </c>
      <c r="P2397" s="658">
        <v>0</v>
      </c>
      <c r="Q2397" s="658">
        <v>0</v>
      </c>
      <c r="R2397" s="658">
        <v>0</v>
      </c>
      <c r="S2397" s="658">
        <v>0</v>
      </c>
      <c r="T2397" s="658">
        <v>0</v>
      </c>
      <c r="U2397" s="658">
        <v>0</v>
      </c>
      <c r="V2397" s="658">
        <v>0</v>
      </c>
      <c r="W2397" s="658">
        <v>0</v>
      </c>
      <c r="X2397" s="658">
        <v>0</v>
      </c>
      <c r="Y2397" s="658">
        <v>0</v>
      </c>
      <c r="Z2397" s="659">
        <v>0</v>
      </c>
      <c r="AA2397" s="660">
        <v>0</v>
      </c>
      <c r="AB2397" s="677">
        <v>0</v>
      </c>
      <c r="AC2397" s="677">
        <v>0</v>
      </c>
      <c r="AD2397" s="658">
        <v>0</v>
      </c>
      <c r="AE2397" s="658">
        <v>0</v>
      </c>
      <c r="AF2397" s="658"/>
      <c r="AG2397" s="658"/>
      <c r="AH2397" s="658"/>
      <c r="AI2397" s="658"/>
      <c r="AJ2397" s="658"/>
      <c r="AK2397" s="658"/>
      <c r="AL2397" s="658"/>
      <c r="AM2397" s="658"/>
      <c r="AN2397" s="658">
        <v>0</v>
      </c>
      <c r="AO2397" s="658">
        <v>0</v>
      </c>
      <c r="AP2397" s="658">
        <v>0</v>
      </c>
      <c r="AQ2397" s="658">
        <v>0</v>
      </c>
      <c r="AR2397" s="658">
        <v>0</v>
      </c>
      <c r="AS2397" s="658">
        <v>0</v>
      </c>
      <c r="AT2397" s="658">
        <v>0</v>
      </c>
      <c r="AU2397" s="658">
        <v>0</v>
      </c>
      <c r="AV2397" s="676">
        <v>0</v>
      </c>
      <c r="AW2397" s="677">
        <v>0</v>
      </c>
      <c r="AX2397" s="677">
        <v>0</v>
      </c>
      <c r="AY2397" s="677">
        <v>0</v>
      </c>
      <c r="AZ2397" s="677">
        <v>0</v>
      </c>
      <c r="BA2397" s="677">
        <v>0</v>
      </c>
      <c r="BB2397" s="677">
        <v>0</v>
      </c>
      <c r="BC2397" s="677">
        <v>0</v>
      </c>
      <c r="BD2397" s="677">
        <v>0</v>
      </c>
      <c r="BE2397" s="678">
        <v>0</v>
      </c>
      <c r="BF2397" s="417"/>
      <c r="BG2397" s="408"/>
      <c r="BH2397" s="408"/>
      <c r="BI2397" s="408"/>
      <c r="BJ2397" s="408"/>
      <c r="BK2397" s="408"/>
    </row>
    <row r="2398" spans="1:63" s="390" customFormat="1" ht="12.75">
      <c r="A2398" s="411"/>
      <c r="B2398" s="360" t="s">
        <v>374</v>
      </c>
      <c r="C2398" s="676">
        <v>0</v>
      </c>
      <c r="D2398" s="677">
        <v>0</v>
      </c>
      <c r="E2398" s="677">
        <v>0</v>
      </c>
      <c r="F2398" s="677">
        <v>0</v>
      </c>
      <c r="G2398" s="677">
        <v>0</v>
      </c>
      <c r="H2398" s="677">
        <v>0</v>
      </c>
      <c r="I2398" s="677">
        <v>0</v>
      </c>
      <c r="J2398" s="677">
        <v>0</v>
      </c>
      <c r="K2398" s="677">
        <v>0</v>
      </c>
      <c r="L2398" s="677">
        <v>0</v>
      </c>
      <c r="M2398" s="677">
        <v>0</v>
      </c>
      <c r="N2398" s="678">
        <v>0</v>
      </c>
      <c r="O2398" s="657"/>
      <c r="P2398" s="658"/>
      <c r="Q2398" s="658"/>
      <c r="R2398" s="658"/>
      <c r="S2398" s="658"/>
      <c r="T2398" s="658"/>
      <c r="U2398" s="658"/>
      <c r="V2398" s="658"/>
      <c r="W2398" s="658"/>
      <c r="X2398" s="658"/>
      <c r="Y2398" s="658"/>
      <c r="Z2398" s="659"/>
      <c r="AA2398" s="660"/>
      <c r="AB2398" s="677">
        <v>0</v>
      </c>
      <c r="AC2398" s="677">
        <v>0</v>
      </c>
      <c r="AD2398" s="658">
        <v>0</v>
      </c>
      <c r="AE2398" s="658">
        <v>0</v>
      </c>
      <c r="AF2398" s="658"/>
      <c r="AG2398" s="658"/>
      <c r="AH2398" s="658"/>
      <c r="AI2398" s="658"/>
      <c r="AJ2398" s="658"/>
      <c r="AK2398" s="658"/>
      <c r="AL2398" s="658"/>
      <c r="AM2398" s="658"/>
      <c r="AN2398" s="658">
        <v>0</v>
      </c>
      <c r="AO2398" s="658">
        <v>0</v>
      </c>
      <c r="AP2398" s="658">
        <v>0</v>
      </c>
      <c r="AQ2398" s="658">
        <v>0</v>
      </c>
      <c r="AR2398" s="658">
        <v>0</v>
      </c>
      <c r="AS2398" s="658">
        <v>0</v>
      </c>
      <c r="AT2398" s="658">
        <v>0</v>
      </c>
      <c r="AU2398" s="658">
        <v>0</v>
      </c>
      <c r="AV2398" s="676"/>
      <c r="AW2398" s="677">
        <v>0</v>
      </c>
      <c r="AX2398" s="677"/>
      <c r="AY2398" s="677"/>
      <c r="AZ2398" s="677"/>
      <c r="BA2398" s="677"/>
      <c r="BB2398" s="677"/>
      <c r="BC2398" s="677"/>
      <c r="BD2398" s="677"/>
      <c r="BE2398" s="678">
        <v>0</v>
      </c>
      <c r="BF2398" s="417"/>
      <c r="BG2398" s="408"/>
      <c r="BH2398" s="408"/>
      <c r="BI2398" s="408"/>
      <c r="BJ2398" s="408"/>
      <c r="BK2398" s="408"/>
    </row>
    <row r="2399" spans="1:63" s="390" customFormat="1" ht="12.75">
      <c r="A2399" s="411"/>
      <c r="B2399" s="360" t="s">
        <v>375</v>
      </c>
      <c r="C2399" s="676">
        <v>0</v>
      </c>
      <c r="D2399" s="677">
        <v>0</v>
      </c>
      <c r="E2399" s="677">
        <v>0</v>
      </c>
      <c r="F2399" s="677">
        <v>0</v>
      </c>
      <c r="G2399" s="677">
        <v>0</v>
      </c>
      <c r="H2399" s="677">
        <v>0</v>
      </c>
      <c r="I2399" s="677">
        <v>0</v>
      </c>
      <c r="J2399" s="677">
        <v>0</v>
      </c>
      <c r="K2399" s="677">
        <v>0</v>
      </c>
      <c r="L2399" s="677">
        <v>0</v>
      </c>
      <c r="M2399" s="677">
        <v>0</v>
      </c>
      <c r="N2399" s="678">
        <v>0</v>
      </c>
      <c r="O2399" s="657"/>
      <c r="P2399" s="658"/>
      <c r="Q2399" s="658"/>
      <c r="R2399" s="658"/>
      <c r="S2399" s="658"/>
      <c r="T2399" s="658"/>
      <c r="U2399" s="658"/>
      <c r="V2399" s="658"/>
      <c r="W2399" s="658"/>
      <c r="X2399" s="658"/>
      <c r="Y2399" s="658"/>
      <c r="Z2399" s="659"/>
      <c r="AA2399" s="660"/>
      <c r="AB2399" s="677">
        <v>0</v>
      </c>
      <c r="AC2399" s="677">
        <v>0</v>
      </c>
      <c r="AD2399" s="658">
        <v>0</v>
      </c>
      <c r="AE2399" s="658">
        <v>0</v>
      </c>
      <c r="AF2399" s="658"/>
      <c r="AG2399" s="658"/>
      <c r="AH2399" s="658"/>
      <c r="AI2399" s="658"/>
      <c r="AJ2399" s="658"/>
      <c r="AK2399" s="658"/>
      <c r="AL2399" s="658"/>
      <c r="AM2399" s="658"/>
      <c r="AN2399" s="658">
        <v>0</v>
      </c>
      <c r="AO2399" s="658">
        <v>0</v>
      </c>
      <c r="AP2399" s="658">
        <v>0</v>
      </c>
      <c r="AQ2399" s="658">
        <v>0</v>
      </c>
      <c r="AR2399" s="658">
        <v>0</v>
      </c>
      <c r="AS2399" s="658">
        <v>0</v>
      </c>
      <c r="AT2399" s="658">
        <v>0</v>
      </c>
      <c r="AU2399" s="658">
        <v>0</v>
      </c>
      <c r="AV2399" s="676"/>
      <c r="AW2399" s="677">
        <v>0</v>
      </c>
      <c r="AX2399" s="677"/>
      <c r="AY2399" s="677"/>
      <c r="AZ2399" s="677"/>
      <c r="BA2399" s="677"/>
      <c r="BB2399" s="677"/>
      <c r="BC2399" s="677"/>
      <c r="BD2399" s="677"/>
      <c r="BE2399" s="678">
        <v>0</v>
      </c>
      <c r="BF2399" s="417"/>
      <c r="BG2399" s="408"/>
      <c r="BH2399" s="408"/>
      <c r="BI2399" s="408"/>
      <c r="BJ2399" s="408"/>
      <c r="BK2399" s="408"/>
    </row>
    <row r="2400" spans="1:63" s="390" customFormat="1" ht="12.75">
      <c r="A2400" s="411"/>
      <c r="B2400" s="360" t="s">
        <v>376</v>
      </c>
      <c r="C2400" s="676">
        <v>0</v>
      </c>
      <c r="D2400" s="677">
        <v>0</v>
      </c>
      <c r="E2400" s="677">
        <v>0</v>
      </c>
      <c r="F2400" s="677">
        <v>0</v>
      </c>
      <c r="G2400" s="677">
        <v>0</v>
      </c>
      <c r="H2400" s="677">
        <v>0</v>
      </c>
      <c r="I2400" s="677">
        <v>0</v>
      </c>
      <c r="J2400" s="677">
        <v>0</v>
      </c>
      <c r="K2400" s="677">
        <v>0</v>
      </c>
      <c r="L2400" s="677">
        <v>0</v>
      </c>
      <c r="M2400" s="677">
        <v>0</v>
      </c>
      <c r="N2400" s="678">
        <v>0</v>
      </c>
      <c r="O2400" s="657"/>
      <c r="P2400" s="658"/>
      <c r="Q2400" s="658"/>
      <c r="R2400" s="658"/>
      <c r="S2400" s="658"/>
      <c r="T2400" s="658"/>
      <c r="U2400" s="658"/>
      <c r="V2400" s="658"/>
      <c r="W2400" s="658"/>
      <c r="X2400" s="658"/>
      <c r="Y2400" s="658"/>
      <c r="Z2400" s="659"/>
      <c r="AA2400" s="660"/>
      <c r="AB2400" s="677">
        <v>0</v>
      </c>
      <c r="AC2400" s="677">
        <v>0</v>
      </c>
      <c r="AD2400" s="658">
        <v>0</v>
      </c>
      <c r="AE2400" s="658">
        <v>0</v>
      </c>
      <c r="AF2400" s="658"/>
      <c r="AG2400" s="658"/>
      <c r="AH2400" s="658"/>
      <c r="AI2400" s="658"/>
      <c r="AJ2400" s="658"/>
      <c r="AK2400" s="658"/>
      <c r="AL2400" s="658"/>
      <c r="AM2400" s="658"/>
      <c r="AN2400" s="658">
        <v>0</v>
      </c>
      <c r="AO2400" s="658">
        <v>0</v>
      </c>
      <c r="AP2400" s="658">
        <v>0</v>
      </c>
      <c r="AQ2400" s="658">
        <v>0</v>
      </c>
      <c r="AR2400" s="658">
        <v>0</v>
      </c>
      <c r="AS2400" s="658">
        <v>0</v>
      </c>
      <c r="AT2400" s="658">
        <v>0</v>
      </c>
      <c r="AU2400" s="658">
        <v>0</v>
      </c>
      <c r="AV2400" s="676"/>
      <c r="AW2400" s="677">
        <v>0</v>
      </c>
      <c r="AX2400" s="677"/>
      <c r="AY2400" s="677"/>
      <c r="AZ2400" s="677"/>
      <c r="BA2400" s="677"/>
      <c r="BB2400" s="677"/>
      <c r="BC2400" s="677"/>
      <c r="BD2400" s="677"/>
      <c r="BE2400" s="678">
        <v>0</v>
      </c>
      <c r="BF2400" s="417"/>
      <c r="BG2400" s="408"/>
      <c r="BH2400" s="408"/>
      <c r="BI2400" s="408"/>
      <c r="BJ2400" s="408"/>
      <c r="BK2400" s="408"/>
    </row>
    <row r="2401" spans="1:63" s="390" customFormat="1" ht="12.75">
      <c r="A2401" s="411"/>
      <c r="B2401" s="360" t="s">
        <v>377</v>
      </c>
      <c r="C2401" s="676">
        <v>0</v>
      </c>
      <c r="D2401" s="677">
        <v>0</v>
      </c>
      <c r="E2401" s="677">
        <v>0</v>
      </c>
      <c r="F2401" s="677">
        <v>0</v>
      </c>
      <c r="G2401" s="677">
        <v>0</v>
      </c>
      <c r="H2401" s="677">
        <v>0</v>
      </c>
      <c r="I2401" s="677">
        <v>0</v>
      </c>
      <c r="J2401" s="677">
        <v>0</v>
      </c>
      <c r="K2401" s="677">
        <v>0</v>
      </c>
      <c r="L2401" s="677">
        <v>0</v>
      </c>
      <c r="M2401" s="677">
        <v>0</v>
      </c>
      <c r="N2401" s="678">
        <v>0</v>
      </c>
      <c r="O2401" s="657"/>
      <c r="P2401" s="658"/>
      <c r="Q2401" s="658"/>
      <c r="R2401" s="658"/>
      <c r="S2401" s="658"/>
      <c r="T2401" s="658"/>
      <c r="U2401" s="658"/>
      <c r="V2401" s="658"/>
      <c r="W2401" s="658"/>
      <c r="X2401" s="658"/>
      <c r="Y2401" s="658"/>
      <c r="Z2401" s="659"/>
      <c r="AA2401" s="660"/>
      <c r="AB2401" s="677">
        <v>0</v>
      </c>
      <c r="AC2401" s="677">
        <v>0</v>
      </c>
      <c r="AD2401" s="658">
        <v>0</v>
      </c>
      <c r="AE2401" s="658">
        <v>0</v>
      </c>
      <c r="AF2401" s="658"/>
      <c r="AG2401" s="658"/>
      <c r="AH2401" s="658"/>
      <c r="AI2401" s="658"/>
      <c r="AJ2401" s="658"/>
      <c r="AK2401" s="658"/>
      <c r="AL2401" s="658"/>
      <c r="AM2401" s="658"/>
      <c r="AN2401" s="658">
        <v>0</v>
      </c>
      <c r="AO2401" s="658">
        <v>0</v>
      </c>
      <c r="AP2401" s="658">
        <v>0</v>
      </c>
      <c r="AQ2401" s="658">
        <v>0</v>
      </c>
      <c r="AR2401" s="658">
        <v>0</v>
      </c>
      <c r="AS2401" s="658">
        <v>0</v>
      </c>
      <c r="AT2401" s="658">
        <v>0</v>
      </c>
      <c r="AU2401" s="658">
        <v>0</v>
      </c>
      <c r="AV2401" s="676"/>
      <c r="AW2401" s="677">
        <v>0</v>
      </c>
      <c r="AX2401" s="677"/>
      <c r="AY2401" s="677"/>
      <c r="AZ2401" s="677"/>
      <c r="BA2401" s="677"/>
      <c r="BB2401" s="677"/>
      <c r="BC2401" s="677"/>
      <c r="BD2401" s="677"/>
      <c r="BE2401" s="678">
        <v>0</v>
      </c>
      <c r="BF2401" s="417"/>
      <c r="BG2401" s="408"/>
      <c r="BH2401" s="408"/>
      <c r="BI2401" s="408"/>
      <c r="BJ2401" s="408"/>
      <c r="BK2401" s="408"/>
    </row>
    <row r="2402" spans="1:63" s="390" customFormat="1" ht="12.75">
      <c r="A2402" s="411"/>
      <c r="B2402" s="360" t="s">
        <v>67</v>
      </c>
      <c r="C2402" s="676">
        <v>0</v>
      </c>
      <c r="D2402" s="677">
        <v>0</v>
      </c>
      <c r="E2402" s="677">
        <v>0</v>
      </c>
      <c r="F2402" s="677">
        <v>0</v>
      </c>
      <c r="G2402" s="677">
        <v>0</v>
      </c>
      <c r="H2402" s="677">
        <v>0</v>
      </c>
      <c r="I2402" s="677">
        <v>0</v>
      </c>
      <c r="J2402" s="677">
        <v>0</v>
      </c>
      <c r="K2402" s="677">
        <v>0</v>
      </c>
      <c r="L2402" s="677">
        <v>0</v>
      </c>
      <c r="M2402" s="677">
        <v>0</v>
      </c>
      <c r="N2402" s="678">
        <v>0</v>
      </c>
      <c r="O2402" s="657"/>
      <c r="P2402" s="658"/>
      <c r="Q2402" s="658"/>
      <c r="R2402" s="658"/>
      <c r="S2402" s="658"/>
      <c r="T2402" s="658"/>
      <c r="U2402" s="658"/>
      <c r="V2402" s="658"/>
      <c r="W2402" s="658"/>
      <c r="X2402" s="658"/>
      <c r="Y2402" s="658"/>
      <c r="Z2402" s="659"/>
      <c r="AA2402" s="699">
        <v>176.44288136</v>
      </c>
      <c r="AB2402" s="677">
        <v>0</v>
      </c>
      <c r="AC2402" s="677">
        <v>0</v>
      </c>
      <c r="AD2402" s="658">
        <v>0</v>
      </c>
      <c r="AE2402" s="658">
        <v>0</v>
      </c>
      <c r="AF2402" s="658"/>
      <c r="AG2402" s="658"/>
      <c r="AH2402" s="658"/>
      <c r="AI2402" s="658"/>
      <c r="AJ2402" s="658"/>
      <c r="AK2402" s="658"/>
      <c r="AL2402" s="658"/>
      <c r="AM2402" s="658"/>
      <c r="AN2402" s="658">
        <v>0</v>
      </c>
      <c r="AO2402" s="658">
        <v>0</v>
      </c>
      <c r="AP2402" s="658">
        <v>0</v>
      </c>
      <c r="AQ2402" s="658">
        <v>0</v>
      </c>
      <c r="AR2402" s="658">
        <v>0</v>
      </c>
      <c r="AS2402" s="658">
        <v>0</v>
      </c>
      <c r="AT2402" s="658">
        <v>0</v>
      </c>
      <c r="AU2402" s="658">
        <v>0</v>
      </c>
      <c r="AV2402" s="676"/>
      <c r="AW2402" s="677">
        <v>0</v>
      </c>
      <c r="AX2402" s="677"/>
      <c r="AY2402" s="677">
        <v>0</v>
      </c>
      <c r="AZ2402" s="677"/>
      <c r="BA2402" s="677"/>
      <c r="BB2402" s="677"/>
      <c r="BC2402" s="677"/>
      <c r="BD2402" s="677"/>
      <c r="BE2402" s="678">
        <v>0</v>
      </c>
      <c r="BF2402" s="417"/>
      <c r="BG2402" s="408"/>
      <c r="BH2402" s="408"/>
      <c r="BI2402" s="408"/>
      <c r="BJ2402" s="408"/>
      <c r="BK2402" s="408"/>
    </row>
    <row r="2403" spans="1:63" s="416" customFormat="1" ht="30" customHeight="1">
      <c r="A2403" s="411">
        <v>101</v>
      </c>
      <c r="B2403" s="413" t="s">
        <v>231</v>
      </c>
      <c r="C2403" s="657">
        <v>0</v>
      </c>
      <c r="D2403" s="658">
        <v>0</v>
      </c>
      <c r="E2403" s="658">
        <v>0</v>
      </c>
      <c r="F2403" s="658">
        <v>0</v>
      </c>
      <c r="G2403" s="658">
        <v>0</v>
      </c>
      <c r="H2403" s="658">
        <v>0</v>
      </c>
      <c r="I2403" s="658">
        <v>0</v>
      </c>
      <c r="J2403" s="658">
        <v>0</v>
      </c>
      <c r="K2403" s="658">
        <v>0</v>
      </c>
      <c r="L2403" s="658">
        <v>0</v>
      </c>
      <c r="M2403" s="658">
        <v>0</v>
      </c>
      <c r="N2403" s="659">
        <v>0</v>
      </c>
      <c r="O2403" s="689">
        <v>0</v>
      </c>
      <c r="P2403" s="690">
        <v>0</v>
      </c>
      <c r="Q2403" s="690">
        <v>0</v>
      </c>
      <c r="R2403" s="690">
        <v>0</v>
      </c>
      <c r="S2403" s="690">
        <v>0</v>
      </c>
      <c r="T2403" s="690">
        <v>0</v>
      </c>
      <c r="U2403" s="690">
        <v>0</v>
      </c>
      <c r="V2403" s="690">
        <v>0</v>
      </c>
      <c r="W2403" s="690">
        <v>0</v>
      </c>
      <c r="X2403" s="690">
        <v>0</v>
      </c>
      <c r="Y2403" s="690">
        <v>0</v>
      </c>
      <c r="Z2403" s="691">
        <v>0</v>
      </c>
      <c r="AA2403" s="660">
        <v>623.19292898000003</v>
      </c>
      <c r="AB2403" s="677">
        <v>0</v>
      </c>
      <c r="AC2403" s="677">
        <v>0</v>
      </c>
      <c r="AD2403" s="690">
        <v>0</v>
      </c>
      <c r="AE2403" s="690">
        <v>0</v>
      </c>
      <c r="AF2403" s="690"/>
      <c r="AG2403" s="690"/>
      <c r="AH2403" s="690"/>
      <c r="AI2403" s="690"/>
      <c r="AJ2403" s="690"/>
      <c r="AK2403" s="690"/>
      <c r="AL2403" s="690"/>
      <c r="AM2403" s="690"/>
      <c r="AN2403" s="690">
        <v>0</v>
      </c>
      <c r="AO2403" s="690">
        <v>0</v>
      </c>
      <c r="AP2403" s="690">
        <v>0</v>
      </c>
      <c r="AQ2403" s="690">
        <v>0</v>
      </c>
      <c r="AR2403" s="690">
        <v>0</v>
      </c>
      <c r="AS2403" s="690">
        <v>0</v>
      </c>
      <c r="AT2403" s="690">
        <v>0</v>
      </c>
      <c r="AU2403" s="690">
        <v>0</v>
      </c>
      <c r="AV2403" s="657">
        <v>575.46443374000012</v>
      </c>
      <c r="AW2403" s="658">
        <v>44.802602810000003</v>
      </c>
      <c r="AX2403" s="658">
        <v>0</v>
      </c>
      <c r="AY2403" s="658">
        <v>0</v>
      </c>
      <c r="AZ2403" s="658">
        <v>14.973789249999999</v>
      </c>
      <c r="BA2403" s="658">
        <v>29.82881356</v>
      </c>
      <c r="BB2403" s="658">
        <v>0</v>
      </c>
      <c r="BC2403" s="658">
        <v>0</v>
      </c>
      <c r="BD2403" s="658">
        <v>0</v>
      </c>
      <c r="BE2403" s="673">
        <v>620.26703654999994</v>
      </c>
      <c r="BF2403" s="419"/>
    </row>
    <row r="2404" spans="1:63" s="390" customFormat="1" ht="12.75">
      <c r="A2404" s="411"/>
      <c r="B2404" s="360" t="s">
        <v>361</v>
      </c>
      <c r="C2404" s="676">
        <v>0</v>
      </c>
      <c r="D2404" s="677">
        <v>0</v>
      </c>
      <c r="E2404" s="677">
        <v>0</v>
      </c>
      <c r="F2404" s="677">
        <v>0</v>
      </c>
      <c r="G2404" s="677">
        <v>0</v>
      </c>
      <c r="H2404" s="677">
        <v>0</v>
      </c>
      <c r="I2404" s="677">
        <v>0</v>
      </c>
      <c r="J2404" s="677">
        <v>0</v>
      </c>
      <c r="K2404" s="677">
        <v>0</v>
      </c>
      <c r="L2404" s="677">
        <v>0</v>
      </c>
      <c r="M2404" s="677">
        <v>0</v>
      </c>
      <c r="N2404" s="678">
        <v>0</v>
      </c>
      <c r="O2404" s="657">
        <v>0</v>
      </c>
      <c r="P2404" s="658">
        <v>0</v>
      </c>
      <c r="Q2404" s="658">
        <v>0</v>
      </c>
      <c r="R2404" s="658">
        <v>0</v>
      </c>
      <c r="S2404" s="658">
        <v>0</v>
      </c>
      <c r="T2404" s="658">
        <v>0</v>
      </c>
      <c r="U2404" s="658">
        <v>0</v>
      </c>
      <c r="V2404" s="658">
        <v>0</v>
      </c>
      <c r="W2404" s="658">
        <v>0</v>
      </c>
      <c r="X2404" s="658">
        <v>0</v>
      </c>
      <c r="Y2404" s="658">
        <v>0</v>
      </c>
      <c r="Z2404" s="659">
        <v>0</v>
      </c>
      <c r="AA2404" s="679">
        <v>623.19292898000003</v>
      </c>
      <c r="AB2404" s="677">
        <v>0</v>
      </c>
      <c r="AC2404" s="677">
        <v>0</v>
      </c>
      <c r="AD2404" s="658">
        <v>0</v>
      </c>
      <c r="AE2404" s="658">
        <v>0</v>
      </c>
      <c r="AF2404" s="658"/>
      <c r="AG2404" s="658"/>
      <c r="AH2404" s="658"/>
      <c r="AI2404" s="658"/>
      <c r="AJ2404" s="658"/>
      <c r="AK2404" s="658"/>
      <c r="AL2404" s="658"/>
      <c r="AM2404" s="658"/>
      <c r="AN2404" s="658">
        <v>0</v>
      </c>
      <c r="AO2404" s="658">
        <v>0</v>
      </c>
      <c r="AP2404" s="658">
        <v>0</v>
      </c>
      <c r="AQ2404" s="658">
        <v>0</v>
      </c>
      <c r="AR2404" s="658">
        <v>0</v>
      </c>
      <c r="AS2404" s="658">
        <v>0</v>
      </c>
      <c r="AT2404" s="658">
        <v>0</v>
      </c>
      <c r="AU2404" s="658">
        <v>0</v>
      </c>
      <c r="AV2404" s="676">
        <v>575.46443374000012</v>
      </c>
      <c r="AW2404" s="677">
        <v>44.802602810000003</v>
      </c>
      <c r="AX2404" s="677">
        <v>0</v>
      </c>
      <c r="AY2404" s="677">
        <v>0</v>
      </c>
      <c r="AZ2404" s="677">
        <v>14.973789249999999</v>
      </c>
      <c r="BA2404" s="677">
        <v>29.82881356</v>
      </c>
      <c r="BB2404" s="677">
        <v>0</v>
      </c>
      <c r="BC2404" s="677">
        <v>0</v>
      </c>
      <c r="BD2404" s="677">
        <v>0</v>
      </c>
      <c r="BE2404" s="678">
        <v>620.26703654999994</v>
      </c>
      <c r="BF2404" s="417"/>
      <c r="BG2404" s="408"/>
      <c r="BH2404" s="408"/>
      <c r="BI2404" s="408"/>
      <c r="BJ2404" s="408"/>
      <c r="BK2404" s="408"/>
    </row>
    <row r="2405" spans="1:63" s="390" customFormat="1" ht="12.75">
      <c r="A2405" s="411"/>
      <c r="B2405" s="360" t="s">
        <v>362</v>
      </c>
      <c r="C2405" s="676">
        <v>0</v>
      </c>
      <c r="D2405" s="677">
        <v>0</v>
      </c>
      <c r="E2405" s="677">
        <v>0</v>
      </c>
      <c r="F2405" s="677">
        <v>0</v>
      </c>
      <c r="G2405" s="677">
        <v>0</v>
      </c>
      <c r="H2405" s="677">
        <v>0</v>
      </c>
      <c r="I2405" s="677">
        <v>0</v>
      </c>
      <c r="J2405" s="677">
        <v>0</v>
      </c>
      <c r="K2405" s="677">
        <v>0</v>
      </c>
      <c r="L2405" s="677">
        <v>0</v>
      </c>
      <c r="M2405" s="677">
        <v>0</v>
      </c>
      <c r="N2405" s="678">
        <v>0</v>
      </c>
      <c r="O2405" s="657">
        <v>0</v>
      </c>
      <c r="P2405" s="658">
        <v>0</v>
      </c>
      <c r="Q2405" s="658">
        <v>0</v>
      </c>
      <c r="R2405" s="658">
        <v>0</v>
      </c>
      <c r="S2405" s="658">
        <v>0</v>
      </c>
      <c r="T2405" s="658">
        <v>0</v>
      </c>
      <c r="U2405" s="658">
        <v>0</v>
      </c>
      <c r="V2405" s="658">
        <v>0</v>
      </c>
      <c r="W2405" s="658">
        <v>0</v>
      </c>
      <c r="X2405" s="658">
        <v>0</v>
      </c>
      <c r="Y2405" s="658">
        <v>0</v>
      </c>
      <c r="Z2405" s="659">
        <v>0</v>
      </c>
      <c r="AA2405" s="679">
        <v>371.66869237999998</v>
      </c>
      <c r="AB2405" s="677">
        <v>0</v>
      </c>
      <c r="AC2405" s="677">
        <v>0</v>
      </c>
      <c r="AD2405" s="658">
        <v>0</v>
      </c>
      <c r="AE2405" s="658">
        <v>0</v>
      </c>
      <c r="AF2405" s="658"/>
      <c r="AG2405" s="658"/>
      <c r="AH2405" s="658"/>
      <c r="AI2405" s="658"/>
      <c r="AJ2405" s="658"/>
      <c r="AK2405" s="658"/>
      <c r="AL2405" s="658"/>
      <c r="AM2405" s="658"/>
      <c r="AN2405" s="658">
        <v>0</v>
      </c>
      <c r="AO2405" s="658">
        <v>0</v>
      </c>
      <c r="AP2405" s="658">
        <v>0</v>
      </c>
      <c r="AQ2405" s="658">
        <v>0</v>
      </c>
      <c r="AR2405" s="658">
        <v>0</v>
      </c>
      <c r="AS2405" s="658">
        <v>0</v>
      </c>
      <c r="AT2405" s="658">
        <v>0</v>
      </c>
      <c r="AU2405" s="658">
        <v>0</v>
      </c>
      <c r="AV2405" s="676">
        <v>364.43657538000002</v>
      </c>
      <c r="AW2405" s="677">
        <v>5.8731</v>
      </c>
      <c r="AX2405" s="677">
        <v>0</v>
      </c>
      <c r="AY2405" s="677">
        <v>0</v>
      </c>
      <c r="AZ2405" s="677">
        <v>5.8731</v>
      </c>
      <c r="BA2405" s="677">
        <v>0</v>
      </c>
      <c r="BB2405" s="677">
        <v>0</v>
      </c>
      <c r="BC2405" s="677">
        <v>0</v>
      </c>
      <c r="BD2405" s="677">
        <v>0</v>
      </c>
      <c r="BE2405" s="678">
        <v>370.30967537999999</v>
      </c>
      <c r="BF2405" s="417"/>
      <c r="BG2405" s="408"/>
      <c r="BH2405" s="408"/>
      <c r="BI2405" s="408"/>
      <c r="BJ2405" s="408"/>
      <c r="BK2405" s="408"/>
    </row>
    <row r="2406" spans="1:63" s="390" customFormat="1" ht="12.75">
      <c r="A2406" s="411"/>
      <c r="B2406" s="360" t="s">
        <v>363</v>
      </c>
      <c r="C2406" s="676">
        <v>0</v>
      </c>
      <c r="D2406" s="677">
        <v>0</v>
      </c>
      <c r="E2406" s="677">
        <v>0</v>
      </c>
      <c r="F2406" s="677">
        <v>0</v>
      </c>
      <c r="G2406" s="677">
        <v>0</v>
      </c>
      <c r="H2406" s="677">
        <v>0</v>
      </c>
      <c r="I2406" s="677">
        <v>0</v>
      </c>
      <c r="J2406" s="677">
        <v>0</v>
      </c>
      <c r="K2406" s="677">
        <v>0</v>
      </c>
      <c r="L2406" s="677">
        <v>0</v>
      </c>
      <c r="M2406" s="677">
        <v>0</v>
      </c>
      <c r="N2406" s="678">
        <v>0</v>
      </c>
      <c r="O2406" s="657">
        <v>0</v>
      </c>
      <c r="P2406" s="658">
        <v>0</v>
      </c>
      <c r="Q2406" s="658">
        <v>0</v>
      </c>
      <c r="R2406" s="658">
        <v>0</v>
      </c>
      <c r="S2406" s="658">
        <v>0</v>
      </c>
      <c r="T2406" s="658">
        <v>0</v>
      </c>
      <c r="U2406" s="658">
        <v>0</v>
      </c>
      <c r="V2406" s="658">
        <v>0</v>
      </c>
      <c r="W2406" s="658">
        <v>0</v>
      </c>
      <c r="X2406" s="658">
        <v>0</v>
      </c>
      <c r="Y2406" s="658">
        <v>0</v>
      </c>
      <c r="Z2406" s="659">
        <v>0</v>
      </c>
      <c r="AA2406" s="679">
        <v>165.35994046999997</v>
      </c>
      <c r="AB2406" s="677">
        <v>0</v>
      </c>
      <c r="AC2406" s="677">
        <v>0</v>
      </c>
      <c r="AD2406" s="658">
        <v>0</v>
      </c>
      <c r="AE2406" s="658">
        <v>0</v>
      </c>
      <c r="AF2406" s="658"/>
      <c r="AG2406" s="658"/>
      <c r="AH2406" s="658"/>
      <c r="AI2406" s="658"/>
      <c r="AJ2406" s="658"/>
      <c r="AK2406" s="658"/>
      <c r="AL2406" s="658"/>
      <c r="AM2406" s="658"/>
      <c r="AN2406" s="658">
        <v>0</v>
      </c>
      <c r="AO2406" s="658">
        <v>0</v>
      </c>
      <c r="AP2406" s="658">
        <v>0</v>
      </c>
      <c r="AQ2406" s="658">
        <v>0</v>
      </c>
      <c r="AR2406" s="658">
        <v>0</v>
      </c>
      <c r="AS2406" s="658">
        <v>0</v>
      </c>
      <c r="AT2406" s="658">
        <v>0</v>
      </c>
      <c r="AU2406" s="658">
        <v>0</v>
      </c>
      <c r="AV2406" s="676">
        <v>158.12782346999998</v>
      </c>
      <c r="AW2406" s="677">
        <v>5.8731</v>
      </c>
      <c r="AX2406" s="677">
        <v>0</v>
      </c>
      <c r="AY2406" s="677">
        <v>0</v>
      </c>
      <c r="AZ2406" s="677">
        <v>5.8731</v>
      </c>
      <c r="BA2406" s="677">
        <v>0</v>
      </c>
      <c r="BB2406" s="677">
        <v>0</v>
      </c>
      <c r="BC2406" s="677">
        <v>0</v>
      </c>
      <c r="BD2406" s="677">
        <v>0</v>
      </c>
      <c r="BE2406" s="678">
        <v>164.00092346999998</v>
      </c>
      <c r="BF2406" s="417"/>
      <c r="BG2406" s="408"/>
      <c r="BH2406" s="408"/>
      <c r="BI2406" s="408"/>
      <c r="BJ2406" s="408"/>
      <c r="BK2406" s="408"/>
    </row>
    <row r="2407" spans="1:63" s="390" customFormat="1" ht="12.75">
      <c r="A2407" s="411"/>
      <c r="B2407" s="360" t="s">
        <v>364</v>
      </c>
      <c r="C2407" s="676">
        <v>0</v>
      </c>
      <c r="D2407" s="677">
        <v>0</v>
      </c>
      <c r="E2407" s="677">
        <v>0</v>
      </c>
      <c r="F2407" s="677">
        <v>0</v>
      </c>
      <c r="G2407" s="677">
        <v>0</v>
      </c>
      <c r="H2407" s="677">
        <v>0</v>
      </c>
      <c r="I2407" s="677">
        <v>0</v>
      </c>
      <c r="J2407" s="677">
        <v>0</v>
      </c>
      <c r="K2407" s="677">
        <v>0</v>
      </c>
      <c r="L2407" s="677">
        <v>0</v>
      </c>
      <c r="M2407" s="677">
        <v>0</v>
      </c>
      <c r="N2407" s="678">
        <v>0</v>
      </c>
      <c r="O2407" s="657"/>
      <c r="P2407" s="658"/>
      <c r="Q2407" s="658"/>
      <c r="R2407" s="658"/>
      <c r="S2407" s="658"/>
      <c r="T2407" s="658"/>
      <c r="U2407" s="658"/>
      <c r="V2407" s="658"/>
      <c r="W2407" s="658"/>
      <c r="X2407" s="658"/>
      <c r="Y2407" s="658"/>
      <c r="Z2407" s="659"/>
      <c r="AA2407" s="679"/>
      <c r="AB2407" s="677">
        <v>0</v>
      </c>
      <c r="AC2407" s="677">
        <v>0</v>
      </c>
      <c r="AD2407" s="658">
        <v>0</v>
      </c>
      <c r="AE2407" s="658">
        <v>0</v>
      </c>
      <c r="AF2407" s="658"/>
      <c r="AG2407" s="658"/>
      <c r="AH2407" s="658"/>
      <c r="AI2407" s="658"/>
      <c r="AJ2407" s="658"/>
      <c r="AK2407" s="658"/>
      <c r="AL2407" s="658"/>
      <c r="AM2407" s="658"/>
      <c r="AN2407" s="658">
        <v>0</v>
      </c>
      <c r="AO2407" s="658">
        <v>0</v>
      </c>
      <c r="AP2407" s="658">
        <v>0</v>
      </c>
      <c r="AQ2407" s="658">
        <v>0</v>
      </c>
      <c r="AR2407" s="658">
        <v>0</v>
      </c>
      <c r="AS2407" s="658">
        <v>0</v>
      </c>
      <c r="AT2407" s="658">
        <v>0</v>
      </c>
      <c r="AU2407" s="658">
        <v>0</v>
      </c>
      <c r="AV2407" s="700"/>
      <c r="AW2407" s="677">
        <v>0</v>
      </c>
      <c r="AX2407" s="677"/>
      <c r="AY2407" s="677"/>
      <c r="AZ2407" s="677"/>
      <c r="BA2407" s="677"/>
      <c r="BB2407" s="677"/>
      <c r="BC2407" s="677"/>
      <c r="BD2407" s="677"/>
      <c r="BE2407" s="678">
        <v>0</v>
      </c>
      <c r="BF2407" s="417"/>
      <c r="BG2407" s="408"/>
      <c r="BH2407" s="408"/>
      <c r="BI2407" s="408"/>
      <c r="BJ2407" s="408"/>
      <c r="BK2407" s="408"/>
    </row>
    <row r="2408" spans="1:63" s="390" customFormat="1" ht="12.75">
      <c r="A2408" s="411"/>
      <c r="B2408" s="360" t="s">
        <v>365</v>
      </c>
      <c r="C2408" s="676">
        <v>0</v>
      </c>
      <c r="D2408" s="677">
        <v>0</v>
      </c>
      <c r="E2408" s="677">
        <v>0</v>
      </c>
      <c r="F2408" s="677">
        <v>0</v>
      </c>
      <c r="G2408" s="677">
        <v>0</v>
      </c>
      <c r="H2408" s="677">
        <v>0</v>
      </c>
      <c r="I2408" s="677">
        <v>0</v>
      </c>
      <c r="J2408" s="677">
        <v>0</v>
      </c>
      <c r="K2408" s="677">
        <v>0</v>
      </c>
      <c r="L2408" s="677">
        <v>0</v>
      </c>
      <c r="M2408" s="677">
        <v>0</v>
      </c>
      <c r="N2408" s="678">
        <v>0</v>
      </c>
      <c r="O2408" s="657"/>
      <c r="P2408" s="658"/>
      <c r="Q2408" s="658"/>
      <c r="R2408" s="658"/>
      <c r="S2408" s="658"/>
      <c r="T2408" s="658"/>
      <c r="U2408" s="658"/>
      <c r="V2408" s="658"/>
      <c r="W2408" s="658"/>
      <c r="X2408" s="658"/>
      <c r="Y2408" s="658"/>
      <c r="Z2408" s="659"/>
      <c r="AA2408" s="679"/>
      <c r="AB2408" s="677">
        <v>0</v>
      </c>
      <c r="AC2408" s="677">
        <v>0</v>
      </c>
      <c r="AD2408" s="658">
        <v>0</v>
      </c>
      <c r="AE2408" s="658">
        <v>0</v>
      </c>
      <c r="AF2408" s="658"/>
      <c r="AG2408" s="658"/>
      <c r="AH2408" s="658"/>
      <c r="AI2408" s="658"/>
      <c r="AJ2408" s="658"/>
      <c r="AK2408" s="658"/>
      <c r="AL2408" s="658"/>
      <c r="AM2408" s="658"/>
      <c r="AN2408" s="658">
        <v>0</v>
      </c>
      <c r="AO2408" s="658">
        <v>0</v>
      </c>
      <c r="AP2408" s="658">
        <v>0</v>
      </c>
      <c r="AQ2408" s="658">
        <v>0</v>
      </c>
      <c r="AR2408" s="658">
        <v>0</v>
      </c>
      <c r="AS2408" s="658">
        <v>0</v>
      </c>
      <c r="AT2408" s="658">
        <v>0</v>
      </c>
      <c r="AU2408" s="658">
        <v>0</v>
      </c>
      <c r="AV2408" s="700"/>
      <c r="AW2408" s="677">
        <v>0</v>
      </c>
      <c r="AX2408" s="677"/>
      <c r="AY2408" s="677"/>
      <c r="AZ2408" s="677"/>
      <c r="BA2408" s="677"/>
      <c r="BB2408" s="677"/>
      <c r="BC2408" s="677"/>
      <c r="BD2408" s="677"/>
      <c r="BE2408" s="678">
        <v>0</v>
      </c>
      <c r="BF2408" s="417"/>
      <c r="BG2408" s="408"/>
      <c r="BH2408" s="408"/>
      <c r="BI2408" s="408"/>
      <c r="BJ2408" s="408"/>
      <c r="BK2408" s="408"/>
    </row>
    <row r="2409" spans="1:63" s="390" customFormat="1" ht="12.75">
      <c r="A2409" s="411"/>
      <c r="B2409" s="360" t="s">
        <v>366</v>
      </c>
      <c r="C2409" s="676">
        <v>0</v>
      </c>
      <c r="D2409" s="677">
        <v>0</v>
      </c>
      <c r="E2409" s="677">
        <v>0</v>
      </c>
      <c r="F2409" s="677">
        <v>0</v>
      </c>
      <c r="G2409" s="677">
        <v>0</v>
      </c>
      <c r="H2409" s="677">
        <v>0</v>
      </c>
      <c r="I2409" s="677">
        <v>0</v>
      </c>
      <c r="J2409" s="677">
        <v>0</v>
      </c>
      <c r="K2409" s="677">
        <v>0</v>
      </c>
      <c r="L2409" s="677">
        <v>0</v>
      </c>
      <c r="M2409" s="677">
        <v>0</v>
      </c>
      <c r="N2409" s="678">
        <v>0</v>
      </c>
      <c r="O2409" s="657"/>
      <c r="P2409" s="658"/>
      <c r="Q2409" s="658"/>
      <c r="R2409" s="658"/>
      <c r="S2409" s="658"/>
      <c r="T2409" s="658"/>
      <c r="U2409" s="658"/>
      <c r="V2409" s="658"/>
      <c r="W2409" s="658"/>
      <c r="X2409" s="658"/>
      <c r="Y2409" s="658"/>
      <c r="Z2409" s="659"/>
      <c r="AA2409" s="679">
        <v>150.26587013999998</v>
      </c>
      <c r="AB2409" s="677">
        <v>0</v>
      </c>
      <c r="AC2409" s="677">
        <v>0</v>
      </c>
      <c r="AD2409" s="658">
        <v>0</v>
      </c>
      <c r="AE2409" s="658">
        <v>0</v>
      </c>
      <c r="AF2409" s="658"/>
      <c r="AG2409" s="658"/>
      <c r="AH2409" s="658"/>
      <c r="AI2409" s="658"/>
      <c r="AJ2409" s="658"/>
      <c r="AK2409" s="658"/>
      <c r="AL2409" s="658"/>
      <c r="AM2409" s="658"/>
      <c r="AN2409" s="658">
        <v>0</v>
      </c>
      <c r="AO2409" s="658">
        <v>0</v>
      </c>
      <c r="AP2409" s="658">
        <v>0</v>
      </c>
      <c r="AQ2409" s="658">
        <v>0</v>
      </c>
      <c r="AR2409" s="658">
        <v>0</v>
      </c>
      <c r="AS2409" s="658">
        <v>0</v>
      </c>
      <c r="AT2409" s="658">
        <v>0</v>
      </c>
      <c r="AU2409" s="658">
        <v>0</v>
      </c>
      <c r="AV2409" s="700">
        <v>143.03375313999999</v>
      </c>
      <c r="AW2409" s="677">
        <v>5.8731</v>
      </c>
      <c r="AX2409" s="677"/>
      <c r="AY2409" s="677"/>
      <c r="AZ2409" s="677">
        <v>5.8731</v>
      </c>
      <c r="BA2409" s="677"/>
      <c r="BB2409" s="677"/>
      <c r="BC2409" s="677"/>
      <c r="BD2409" s="677"/>
      <c r="BE2409" s="678">
        <v>148.90685313999998</v>
      </c>
      <c r="BF2409" s="417"/>
      <c r="BG2409" s="408"/>
      <c r="BH2409" s="408"/>
      <c r="BI2409" s="408"/>
      <c r="BJ2409" s="408"/>
      <c r="BK2409" s="408"/>
    </row>
    <row r="2410" spans="1:63" s="390" customFormat="1" ht="12.75">
      <c r="A2410" s="411"/>
      <c r="B2410" s="360" t="s">
        <v>367</v>
      </c>
      <c r="C2410" s="676">
        <v>0</v>
      </c>
      <c r="D2410" s="677">
        <v>0</v>
      </c>
      <c r="E2410" s="677">
        <v>0</v>
      </c>
      <c r="F2410" s="677">
        <v>0</v>
      </c>
      <c r="G2410" s="677">
        <v>0</v>
      </c>
      <c r="H2410" s="677">
        <v>0</v>
      </c>
      <c r="I2410" s="677">
        <v>0</v>
      </c>
      <c r="J2410" s="677">
        <v>0</v>
      </c>
      <c r="K2410" s="677">
        <v>0</v>
      </c>
      <c r="L2410" s="677">
        <v>0</v>
      </c>
      <c r="M2410" s="677">
        <v>0</v>
      </c>
      <c r="N2410" s="678">
        <v>0</v>
      </c>
      <c r="O2410" s="657"/>
      <c r="P2410" s="658"/>
      <c r="Q2410" s="658"/>
      <c r="R2410" s="658"/>
      <c r="S2410" s="658"/>
      <c r="T2410" s="658"/>
      <c r="U2410" s="658"/>
      <c r="V2410" s="658"/>
      <c r="W2410" s="658"/>
      <c r="X2410" s="658"/>
      <c r="Y2410" s="658"/>
      <c r="Z2410" s="659"/>
      <c r="AA2410" s="679">
        <v>15.094070330000003</v>
      </c>
      <c r="AB2410" s="677">
        <v>0</v>
      </c>
      <c r="AC2410" s="677">
        <v>0</v>
      </c>
      <c r="AD2410" s="658">
        <v>0</v>
      </c>
      <c r="AE2410" s="658">
        <v>0</v>
      </c>
      <c r="AF2410" s="658"/>
      <c r="AG2410" s="658"/>
      <c r="AH2410" s="658"/>
      <c r="AI2410" s="658"/>
      <c r="AJ2410" s="658"/>
      <c r="AK2410" s="658"/>
      <c r="AL2410" s="658"/>
      <c r="AM2410" s="658"/>
      <c r="AN2410" s="658">
        <v>0</v>
      </c>
      <c r="AO2410" s="658">
        <v>0</v>
      </c>
      <c r="AP2410" s="658">
        <v>0</v>
      </c>
      <c r="AQ2410" s="658">
        <v>0</v>
      </c>
      <c r="AR2410" s="658">
        <v>0</v>
      </c>
      <c r="AS2410" s="658">
        <v>0</v>
      </c>
      <c r="AT2410" s="658">
        <v>0</v>
      </c>
      <c r="AU2410" s="658">
        <v>0</v>
      </c>
      <c r="AV2410" s="700">
        <v>15.094070330000003</v>
      </c>
      <c r="AW2410" s="677">
        <v>0</v>
      </c>
      <c r="AX2410" s="677"/>
      <c r="AY2410" s="677"/>
      <c r="AZ2410" s="677"/>
      <c r="BA2410" s="677"/>
      <c r="BB2410" s="677"/>
      <c r="BC2410" s="677"/>
      <c r="BD2410" s="677"/>
      <c r="BE2410" s="678">
        <v>15.094070330000003</v>
      </c>
      <c r="BF2410" s="417"/>
      <c r="BG2410" s="408"/>
      <c r="BH2410" s="408"/>
      <c r="BI2410" s="408"/>
      <c r="BJ2410" s="408"/>
      <c r="BK2410" s="408"/>
    </row>
    <row r="2411" spans="1:63" s="390" customFormat="1" ht="12.75">
      <c r="A2411" s="411"/>
      <c r="B2411" s="360" t="s">
        <v>368</v>
      </c>
      <c r="C2411" s="676">
        <v>0</v>
      </c>
      <c r="D2411" s="677">
        <v>0</v>
      </c>
      <c r="E2411" s="677">
        <v>0</v>
      </c>
      <c r="F2411" s="677">
        <v>0</v>
      </c>
      <c r="G2411" s="677">
        <v>0</v>
      </c>
      <c r="H2411" s="677">
        <v>0</v>
      </c>
      <c r="I2411" s="677">
        <v>0</v>
      </c>
      <c r="J2411" s="677">
        <v>0</v>
      </c>
      <c r="K2411" s="677">
        <v>0</v>
      </c>
      <c r="L2411" s="677">
        <v>0</v>
      </c>
      <c r="M2411" s="677">
        <v>0</v>
      </c>
      <c r="N2411" s="678">
        <v>0</v>
      </c>
      <c r="O2411" s="657">
        <v>0</v>
      </c>
      <c r="P2411" s="658">
        <v>0</v>
      </c>
      <c r="Q2411" s="658">
        <v>0</v>
      </c>
      <c r="R2411" s="658">
        <v>0</v>
      </c>
      <c r="S2411" s="658">
        <v>0</v>
      </c>
      <c r="T2411" s="658">
        <v>0</v>
      </c>
      <c r="U2411" s="658">
        <v>0</v>
      </c>
      <c r="V2411" s="658">
        <v>0</v>
      </c>
      <c r="W2411" s="658">
        <v>0</v>
      </c>
      <c r="X2411" s="658">
        <v>0</v>
      </c>
      <c r="Y2411" s="658">
        <v>0</v>
      </c>
      <c r="Z2411" s="659">
        <v>0</v>
      </c>
      <c r="AA2411" s="679">
        <v>206.30875191000001</v>
      </c>
      <c r="AB2411" s="677">
        <v>0</v>
      </c>
      <c r="AC2411" s="677">
        <v>0</v>
      </c>
      <c r="AD2411" s="658">
        <v>0</v>
      </c>
      <c r="AE2411" s="658">
        <v>0</v>
      </c>
      <c r="AF2411" s="658"/>
      <c r="AG2411" s="658"/>
      <c r="AH2411" s="658"/>
      <c r="AI2411" s="658"/>
      <c r="AJ2411" s="658"/>
      <c r="AK2411" s="658"/>
      <c r="AL2411" s="658"/>
      <c r="AM2411" s="658"/>
      <c r="AN2411" s="658">
        <v>0</v>
      </c>
      <c r="AO2411" s="658">
        <v>0</v>
      </c>
      <c r="AP2411" s="658">
        <v>0</v>
      </c>
      <c r="AQ2411" s="658">
        <v>0</v>
      </c>
      <c r="AR2411" s="658">
        <v>0</v>
      </c>
      <c r="AS2411" s="658">
        <v>0</v>
      </c>
      <c r="AT2411" s="658">
        <v>0</v>
      </c>
      <c r="AU2411" s="658">
        <v>0</v>
      </c>
      <c r="AV2411" s="676">
        <v>206.30875191000001</v>
      </c>
      <c r="AW2411" s="677">
        <v>0</v>
      </c>
      <c r="AX2411" s="677">
        <v>0</v>
      </c>
      <c r="AY2411" s="677">
        <v>0</v>
      </c>
      <c r="AZ2411" s="677">
        <v>0</v>
      </c>
      <c r="BA2411" s="677">
        <v>0</v>
      </c>
      <c r="BB2411" s="677">
        <v>0</v>
      </c>
      <c r="BC2411" s="677">
        <v>0</v>
      </c>
      <c r="BD2411" s="677">
        <v>0</v>
      </c>
      <c r="BE2411" s="678">
        <v>206.30875191000001</v>
      </c>
      <c r="BF2411" s="417"/>
      <c r="BG2411" s="408"/>
      <c r="BH2411" s="408"/>
      <c r="BI2411" s="408"/>
      <c r="BJ2411" s="408"/>
      <c r="BK2411" s="408"/>
    </row>
    <row r="2412" spans="1:63" s="390" customFormat="1" ht="12.75">
      <c r="A2412" s="411"/>
      <c r="B2412" s="360" t="s">
        <v>369</v>
      </c>
      <c r="C2412" s="676">
        <v>0</v>
      </c>
      <c r="D2412" s="677">
        <v>0</v>
      </c>
      <c r="E2412" s="677">
        <v>0</v>
      </c>
      <c r="F2412" s="677">
        <v>0</v>
      </c>
      <c r="G2412" s="677">
        <v>0</v>
      </c>
      <c r="H2412" s="677">
        <v>0</v>
      </c>
      <c r="I2412" s="677">
        <v>0</v>
      </c>
      <c r="J2412" s="677">
        <v>0</v>
      </c>
      <c r="K2412" s="677">
        <v>0</v>
      </c>
      <c r="L2412" s="677">
        <v>0</v>
      </c>
      <c r="M2412" s="677">
        <v>0</v>
      </c>
      <c r="N2412" s="678">
        <v>0</v>
      </c>
      <c r="O2412" s="657"/>
      <c r="P2412" s="658"/>
      <c r="Q2412" s="658"/>
      <c r="R2412" s="658"/>
      <c r="S2412" s="658"/>
      <c r="T2412" s="658"/>
      <c r="U2412" s="658"/>
      <c r="V2412" s="658"/>
      <c r="W2412" s="658"/>
      <c r="X2412" s="658"/>
      <c r="Y2412" s="658"/>
      <c r="Z2412" s="659"/>
      <c r="AA2412" s="679"/>
      <c r="AB2412" s="677">
        <v>0</v>
      </c>
      <c r="AC2412" s="677">
        <v>0</v>
      </c>
      <c r="AD2412" s="658">
        <v>0</v>
      </c>
      <c r="AE2412" s="658">
        <v>0</v>
      </c>
      <c r="AF2412" s="658"/>
      <c r="AG2412" s="658"/>
      <c r="AH2412" s="658"/>
      <c r="AI2412" s="658"/>
      <c r="AJ2412" s="658"/>
      <c r="AK2412" s="658"/>
      <c r="AL2412" s="658"/>
      <c r="AM2412" s="658"/>
      <c r="AN2412" s="658">
        <v>0</v>
      </c>
      <c r="AO2412" s="658">
        <v>0</v>
      </c>
      <c r="AP2412" s="658">
        <v>0</v>
      </c>
      <c r="AQ2412" s="658">
        <v>0</v>
      </c>
      <c r="AR2412" s="658">
        <v>0</v>
      </c>
      <c r="AS2412" s="658">
        <v>0</v>
      </c>
      <c r="AT2412" s="658">
        <v>0</v>
      </c>
      <c r="AU2412" s="658">
        <v>0</v>
      </c>
      <c r="AV2412" s="700"/>
      <c r="AW2412" s="677">
        <v>0</v>
      </c>
      <c r="AX2412" s="677"/>
      <c r="AY2412" s="677"/>
      <c r="AZ2412" s="677"/>
      <c r="BA2412" s="677"/>
      <c r="BB2412" s="677"/>
      <c r="BC2412" s="677"/>
      <c r="BD2412" s="677"/>
      <c r="BE2412" s="678">
        <v>0</v>
      </c>
      <c r="BF2412" s="417"/>
      <c r="BG2412" s="408"/>
      <c r="BH2412" s="408"/>
      <c r="BI2412" s="408"/>
      <c r="BJ2412" s="408"/>
      <c r="BK2412" s="408"/>
    </row>
    <row r="2413" spans="1:63" s="390" customFormat="1" ht="12.75">
      <c r="A2413" s="411"/>
      <c r="B2413" s="360" t="s">
        <v>370</v>
      </c>
      <c r="C2413" s="676">
        <v>0</v>
      </c>
      <c r="D2413" s="677">
        <v>0</v>
      </c>
      <c r="E2413" s="677">
        <v>0</v>
      </c>
      <c r="F2413" s="677">
        <v>0</v>
      </c>
      <c r="G2413" s="677">
        <v>0</v>
      </c>
      <c r="H2413" s="677">
        <v>0</v>
      </c>
      <c r="I2413" s="677">
        <v>0</v>
      </c>
      <c r="J2413" s="677">
        <v>0</v>
      </c>
      <c r="K2413" s="677">
        <v>0</v>
      </c>
      <c r="L2413" s="677">
        <v>0</v>
      </c>
      <c r="M2413" s="677">
        <v>0</v>
      </c>
      <c r="N2413" s="678">
        <v>0</v>
      </c>
      <c r="O2413" s="657"/>
      <c r="P2413" s="658"/>
      <c r="Q2413" s="658"/>
      <c r="R2413" s="658"/>
      <c r="S2413" s="658"/>
      <c r="T2413" s="658"/>
      <c r="U2413" s="658"/>
      <c r="V2413" s="658"/>
      <c r="W2413" s="658"/>
      <c r="X2413" s="658"/>
      <c r="Y2413" s="658"/>
      <c r="Z2413" s="659"/>
      <c r="AA2413" s="679"/>
      <c r="AB2413" s="677">
        <v>0</v>
      </c>
      <c r="AC2413" s="677">
        <v>0</v>
      </c>
      <c r="AD2413" s="658">
        <v>0</v>
      </c>
      <c r="AE2413" s="658">
        <v>0</v>
      </c>
      <c r="AF2413" s="658"/>
      <c r="AG2413" s="658"/>
      <c r="AH2413" s="658"/>
      <c r="AI2413" s="658"/>
      <c r="AJ2413" s="658"/>
      <c r="AK2413" s="658"/>
      <c r="AL2413" s="658"/>
      <c r="AM2413" s="658"/>
      <c r="AN2413" s="658">
        <v>0</v>
      </c>
      <c r="AO2413" s="658">
        <v>0</v>
      </c>
      <c r="AP2413" s="658">
        <v>0</v>
      </c>
      <c r="AQ2413" s="658">
        <v>0</v>
      </c>
      <c r="AR2413" s="658">
        <v>0</v>
      </c>
      <c r="AS2413" s="658">
        <v>0</v>
      </c>
      <c r="AT2413" s="658">
        <v>0</v>
      </c>
      <c r="AU2413" s="658">
        <v>0</v>
      </c>
      <c r="AV2413" s="700"/>
      <c r="AW2413" s="677">
        <v>0</v>
      </c>
      <c r="AX2413" s="677"/>
      <c r="AY2413" s="677"/>
      <c r="AZ2413" s="677"/>
      <c r="BA2413" s="677"/>
      <c r="BB2413" s="677"/>
      <c r="BC2413" s="677"/>
      <c r="BD2413" s="677"/>
      <c r="BE2413" s="678">
        <v>0</v>
      </c>
      <c r="BF2413" s="417"/>
      <c r="BG2413" s="408"/>
      <c r="BH2413" s="408"/>
      <c r="BI2413" s="408"/>
      <c r="BJ2413" s="408"/>
      <c r="BK2413" s="408"/>
    </row>
    <row r="2414" spans="1:63" s="390" customFormat="1" ht="12.75">
      <c r="A2414" s="411"/>
      <c r="B2414" s="360" t="s">
        <v>371</v>
      </c>
      <c r="C2414" s="676">
        <v>0</v>
      </c>
      <c r="D2414" s="677">
        <v>0</v>
      </c>
      <c r="E2414" s="677">
        <v>0</v>
      </c>
      <c r="F2414" s="677">
        <v>0</v>
      </c>
      <c r="G2414" s="677">
        <v>0</v>
      </c>
      <c r="H2414" s="677">
        <v>0</v>
      </c>
      <c r="I2414" s="677">
        <v>0</v>
      </c>
      <c r="J2414" s="677">
        <v>0</v>
      </c>
      <c r="K2414" s="677">
        <v>0</v>
      </c>
      <c r="L2414" s="677">
        <v>0</v>
      </c>
      <c r="M2414" s="677">
        <v>0</v>
      </c>
      <c r="N2414" s="678">
        <v>0</v>
      </c>
      <c r="O2414" s="657"/>
      <c r="P2414" s="658"/>
      <c r="Q2414" s="658"/>
      <c r="R2414" s="658"/>
      <c r="S2414" s="658"/>
      <c r="T2414" s="658"/>
      <c r="U2414" s="658"/>
      <c r="V2414" s="658"/>
      <c r="W2414" s="658"/>
      <c r="X2414" s="658"/>
      <c r="Y2414" s="658"/>
      <c r="Z2414" s="659"/>
      <c r="AA2414" s="679">
        <v>109.26658348999999</v>
      </c>
      <c r="AB2414" s="677">
        <v>0</v>
      </c>
      <c r="AC2414" s="677">
        <v>0</v>
      </c>
      <c r="AD2414" s="658">
        <v>0</v>
      </c>
      <c r="AE2414" s="658">
        <v>0</v>
      </c>
      <c r="AF2414" s="658"/>
      <c r="AG2414" s="658"/>
      <c r="AH2414" s="658"/>
      <c r="AI2414" s="658"/>
      <c r="AJ2414" s="658"/>
      <c r="AK2414" s="658"/>
      <c r="AL2414" s="658"/>
      <c r="AM2414" s="658"/>
      <c r="AN2414" s="658">
        <v>0</v>
      </c>
      <c r="AO2414" s="658">
        <v>0</v>
      </c>
      <c r="AP2414" s="658">
        <v>0</v>
      </c>
      <c r="AQ2414" s="658">
        <v>0</v>
      </c>
      <c r="AR2414" s="658">
        <v>0</v>
      </c>
      <c r="AS2414" s="658">
        <v>0</v>
      </c>
      <c r="AT2414" s="658">
        <v>0</v>
      </c>
      <c r="AU2414" s="658">
        <v>0</v>
      </c>
      <c r="AV2414" s="700">
        <v>109.26658348999999</v>
      </c>
      <c r="AW2414" s="677">
        <v>0</v>
      </c>
      <c r="AX2414" s="677"/>
      <c r="AY2414" s="677"/>
      <c r="AZ2414" s="677"/>
      <c r="BA2414" s="677"/>
      <c r="BB2414" s="677"/>
      <c r="BC2414" s="677"/>
      <c r="BD2414" s="677"/>
      <c r="BE2414" s="678">
        <v>109.26658348999999</v>
      </c>
      <c r="BF2414" s="417"/>
      <c r="BG2414" s="408"/>
      <c r="BH2414" s="408"/>
      <c r="BI2414" s="408"/>
      <c r="BJ2414" s="408"/>
      <c r="BK2414" s="408"/>
    </row>
    <row r="2415" spans="1:63" s="390" customFormat="1" ht="12.75">
      <c r="A2415" s="411"/>
      <c r="B2415" s="360" t="s">
        <v>372</v>
      </c>
      <c r="C2415" s="676">
        <v>0</v>
      </c>
      <c r="D2415" s="677">
        <v>0</v>
      </c>
      <c r="E2415" s="677">
        <v>0</v>
      </c>
      <c r="F2415" s="677">
        <v>0</v>
      </c>
      <c r="G2415" s="677">
        <v>0</v>
      </c>
      <c r="H2415" s="677">
        <v>0</v>
      </c>
      <c r="I2415" s="677">
        <v>0</v>
      </c>
      <c r="J2415" s="677">
        <v>0</v>
      </c>
      <c r="K2415" s="677">
        <v>0</v>
      </c>
      <c r="L2415" s="677">
        <v>0</v>
      </c>
      <c r="M2415" s="677">
        <v>0</v>
      </c>
      <c r="N2415" s="678">
        <v>0</v>
      </c>
      <c r="O2415" s="657"/>
      <c r="P2415" s="658"/>
      <c r="Q2415" s="658"/>
      <c r="R2415" s="658"/>
      <c r="S2415" s="658"/>
      <c r="T2415" s="658"/>
      <c r="U2415" s="658"/>
      <c r="V2415" s="658"/>
      <c r="W2415" s="658"/>
      <c r="X2415" s="658"/>
      <c r="Y2415" s="658"/>
      <c r="Z2415" s="659"/>
      <c r="AA2415" s="679">
        <v>97.04216842000001</v>
      </c>
      <c r="AB2415" s="677">
        <v>0</v>
      </c>
      <c r="AC2415" s="677">
        <v>0</v>
      </c>
      <c r="AD2415" s="658">
        <v>0</v>
      </c>
      <c r="AE2415" s="658">
        <v>0</v>
      </c>
      <c r="AF2415" s="658"/>
      <c r="AG2415" s="658"/>
      <c r="AH2415" s="658"/>
      <c r="AI2415" s="658"/>
      <c r="AJ2415" s="658"/>
      <c r="AK2415" s="658"/>
      <c r="AL2415" s="658"/>
      <c r="AM2415" s="658"/>
      <c r="AN2415" s="658">
        <v>0</v>
      </c>
      <c r="AO2415" s="658">
        <v>0</v>
      </c>
      <c r="AP2415" s="658">
        <v>0</v>
      </c>
      <c r="AQ2415" s="658">
        <v>0</v>
      </c>
      <c r="AR2415" s="658">
        <v>0</v>
      </c>
      <c r="AS2415" s="658">
        <v>0</v>
      </c>
      <c r="AT2415" s="658">
        <v>0</v>
      </c>
      <c r="AU2415" s="658">
        <v>0</v>
      </c>
      <c r="AV2415" s="700">
        <v>97.04216842000001</v>
      </c>
      <c r="AW2415" s="677">
        <v>0</v>
      </c>
      <c r="AX2415" s="677"/>
      <c r="AY2415" s="677"/>
      <c r="AZ2415" s="677"/>
      <c r="BA2415" s="677"/>
      <c r="BB2415" s="677"/>
      <c r="BC2415" s="677"/>
      <c r="BD2415" s="677"/>
      <c r="BE2415" s="678">
        <v>97.04216842000001</v>
      </c>
      <c r="BF2415" s="417"/>
      <c r="BG2415" s="408"/>
      <c r="BH2415" s="408"/>
      <c r="BI2415" s="408"/>
      <c r="BJ2415" s="408"/>
      <c r="BK2415" s="408"/>
    </row>
    <row r="2416" spans="1:63" s="390" customFormat="1" ht="12.75">
      <c r="A2416" s="411"/>
      <c r="B2416" s="360" t="s">
        <v>373</v>
      </c>
      <c r="C2416" s="676">
        <v>0</v>
      </c>
      <c r="D2416" s="677">
        <v>0</v>
      </c>
      <c r="E2416" s="677">
        <v>0</v>
      </c>
      <c r="F2416" s="677">
        <v>0</v>
      </c>
      <c r="G2416" s="677">
        <v>0</v>
      </c>
      <c r="H2416" s="677">
        <v>0</v>
      </c>
      <c r="I2416" s="677">
        <v>0</v>
      </c>
      <c r="J2416" s="677">
        <v>0</v>
      </c>
      <c r="K2416" s="677">
        <v>0</v>
      </c>
      <c r="L2416" s="677">
        <v>0</v>
      </c>
      <c r="M2416" s="677">
        <v>0</v>
      </c>
      <c r="N2416" s="678">
        <v>0</v>
      </c>
      <c r="O2416" s="657">
        <v>0</v>
      </c>
      <c r="P2416" s="658">
        <v>0</v>
      </c>
      <c r="Q2416" s="658">
        <v>0</v>
      </c>
      <c r="R2416" s="658">
        <v>0</v>
      </c>
      <c r="S2416" s="658">
        <v>0</v>
      </c>
      <c r="T2416" s="658">
        <v>0</v>
      </c>
      <c r="U2416" s="658">
        <v>0</v>
      </c>
      <c r="V2416" s="658">
        <v>0</v>
      </c>
      <c r="W2416" s="658">
        <v>0</v>
      </c>
      <c r="X2416" s="658">
        <v>0</v>
      </c>
      <c r="Y2416" s="658">
        <v>0</v>
      </c>
      <c r="Z2416" s="659">
        <v>0</v>
      </c>
      <c r="AA2416" s="679">
        <v>204.98625745999999</v>
      </c>
      <c r="AB2416" s="677">
        <v>0</v>
      </c>
      <c r="AC2416" s="677">
        <v>0</v>
      </c>
      <c r="AD2416" s="658">
        <v>0</v>
      </c>
      <c r="AE2416" s="658">
        <v>0</v>
      </c>
      <c r="AF2416" s="658"/>
      <c r="AG2416" s="658"/>
      <c r="AH2416" s="658"/>
      <c r="AI2416" s="658"/>
      <c r="AJ2416" s="658"/>
      <c r="AK2416" s="658"/>
      <c r="AL2416" s="658"/>
      <c r="AM2416" s="658"/>
      <c r="AN2416" s="658">
        <v>0</v>
      </c>
      <c r="AO2416" s="658">
        <v>0</v>
      </c>
      <c r="AP2416" s="658">
        <v>0</v>
      </c>
      <c r="AQ2416" s="658">
        <v>0</v>
      </c>
      <c r="AR2416" s="658">
        <v>0</v>
      </c>
      <c r="AS2416" s="658">
        <v>0</v>
      </c>
      <c r="AT2416" s="658">
        <v>0</v>
      </c>
      <c r="AU2416" s="658">
        <v>0</v>
      </c>
      <c r="AV2416" s="676">
        <v>200.57947779</v>
      </c>
      <c r="AW2416" s="677">
        <v>4.4067796699999997</v>
      </c>
      <c r="AX2416" s="677">
        <v>0</v>
      </c>
      <c r="AY2416" s="677">
        <v>0</v>
      </c>
      <c r="AZ2416" s="677">
        <v>0</v>
      </c>
      <c r="BA2416" s="677">
        <v>4.4067796699999997</v>
      </c>
      <c r="BB2416" s="677">
        <v>0</v>
      </c>
      <c r="BC2416" s="677">
        <v>0</v>
      </c>
      <c r="BD2416" s="677">
        <v>0</v>
      </c>
      <c r="BE2416" s="678">
        <v>204.98625745999999</v>
      </c>
      <c r="BF2416" s="417"/>
      <c r="BG2416" s="408"/>
      <c r="BH2416" s="408"/>
      <c r="BI2416" s="408"/>
      <c r="BJ2416" s="408"/>
      <c r="BK2416" s="408"/>
    </row>
    <row r="2417" spans="1:63" s="390" customFormat="1" ht="12.75">
      <c r="A2417" s="411"/>
      <c r="B2417" s="360" t="s">
        <v>374</v>
      </c>
      <c r="C2417" s="676">
        <v>0</v>
      </c>
      <c r="D2417" s="677">
        <v>0</v>
      </c>
      <c r="E2417" s="677">
        <v>0</v>
      </c>
      <c r="F2417" s="677">
        <v>0</v>
      </c>
      <c r="G2417" s="677">
        <v>0</v>
      </c>
      <c r="H2417" s="677">
        <v>0</v>
      </c>
      <c r="I2417" s="677">
        <v>0</v>
      </c>
      <c r="J2417" s="677">
        <v>0</v>
      </c>
      <c r="K2417" s="677">
        <v>0</v>
      </c>
      <c r="L2417" s="677">
        <v>0</v>
      </c>
      <c r="M2417" s="677">
        <v>0</v>
      </c>
      <c r="N2417" s="678">
        <v>0</v>
      </c>
      <c r="O2417" s="657"/>
      <c r="P2417" s="658"/>
      <c r="Q2417" s="658"/>
      <c r="R2417" s="658"/>
      <c r="S2417" s="658"/>
      <c r="T2417" s="658"/>
      <c r="U2417" s="658"/>
      <c r="V2417" s="658"/>
      <c r="W2417" s="658"/>
      <c r="X2417" s="658"/>
      <c r="Y2417" s="658"/>
      <c r="Z2417" s="659"/>
      <c r="AA2417" s="679"/>
      <c r="AB2417" s="677">
        <v>0</v>
      </c>
      <c r="AC2417" s="677">
        <v>0</v>
      </c>
      <c r="AD2417" s="658">
        <v>0</v>
      </c>
      <c r="AE2417" s="658">
        <v>0</v>
      </c>
      <c r="AF2417" s="658"/>
      <c r="AG2417" s="658"/>
      <c r="AH2417" s="658"/>
      <c r="AI2417" s="658"/>
      <c r="AJ2417" s="658"/>
      <c r="AK2417" s="658"/>
      <c r="AL2417" s="658"/>
      <c r="AM2417" s="658"/>
      <c r="AN2417" s="658">
        <v>0</v>
      </c>
      <c r="AO2417" s="658">
        <v>0</v>
      </c>
      <c r="AP2417" s="658">
        <v>0</v>
      </c>
      <c r="AQ2417" s="658">
        <v>0</v>
      </c>
      <c r="AR2417" s="658">
        <v>0</v>
      </c>
      <c r="AS2417" s="658">
        <v>0</v>
      </c>
      <c r="AT2417" s="658">
        <v>0</v>
      </c>
      <c r="AU2417" s="658">
        <v>0</v>
      </c>
      <c r="AV2417" s="700"/>
      <c r="AW2417" s="677">
        <v>0</v>
      </c>
      <c r="AX2417" s="677"/>
      <c r="AY2417" s="677"/>
      <c r="AZ2417" s="677"/>
      <c r="BA2417" s="677"/>
      <c r="BB2417" s="677"/>
      <c r="BC2417" s="677"/>
      <c r="BD2417" s="677"/>
      <c r="BE2417" s="678">
        <v>0</v>
      </c>
      <c r="BF2417" s="417"/>
      <c r="BG2417" s="408"/>
      <c r="BH2417" s="408"/>
      <c r="BI2417" s="408"/>
      <c r="BJ2417" s="408"/>
      <c r="BK2417" s="408"/>
    </row>
    <row r="2418" spans="1:63" s="390" customFormat="1" ht="12.75">
      <c r="A2418" s="411"/>
      <c r="B2418" s="360" t="s">
        <v>375</v>
      </c>
      <c r="C2418" s="676">
        <v>0</v>
      </c>
      <c r="D2418" s="677">
        <v>0</v>
      </c>
      <c r="E2418" s="677">
        <v>0</v>
      </c>
      <c r="F2418" s="677">
        <v>0</v>
      </c>
      <c r="G2418" s="677">
        <v>0</v>
      </c>
      <c r="H2418" s="677">
        <v>0</v>
      </c>
      <c r="I2418" s="677">
        <v>0</v>
      </c>
      <c r="J2418" s="677">
        <v>0</v>
      </c>
      <c r="K2418" s="677">
        <v>0</v>
      </c>
      <c r="L2418" s="677">
        <v>0</v>
      </c>
      <c r="M2418" s="677">
        <v>0</v>
      </c>
      <c r="N2418" s="678">
        <v>0</v>
      </c>
      <c r="O2418" s="657"/>
      <c r="P2418" s="658"/>
      <c r="Q2418" s="658"/>
      <c r="R2418" s="658"/>
      <c r="S2418" s="658"/>
      <c r="T2418" s="658"/>
      <c r="U2418" s="658"/>
      <c r="V2418" s="658"/>
      <c r="W2418" s="658"/>
      <c r="X2418" s="658"/>
      <c r="Y2418" s="658"/>
      <c r="Z2418" s="659"/>
      <c r="AA2418" s="679"/>
      <c r="AB2418" s="677">
        <v>0</v>
      </c>
      <c r="AC2418" s="677">
        <v>0</v>
      </c>
      <c r="AD2418" s="658">
        <v>0</v>
      </c>
      <c r="AE2418" s="658">
        <v>0</v>
      </c>
      <c r="AF2418" s="658"/>
      <c r="AG2418" s="658"/>
      <c r="AH2418" s="658"/>
      <c r="AI2418" s="658"/>
      <c r="AJ2418" s="658"/>
      <c r="AK2418" s="658"/>
      <c r="AL2418" s="658"/>
      <c r="AM2418" s="658"/>
      <c r="AN2418" s="658">
        <v>0</v>
      </c>
      <c r="AO2418" s="658">
        <v>0</v>
      </c>
      <c r="AP2418" s="658">
        <v>0</v>
      </c>
      <c r="AQ2418" s="658">
        <v>0</v>
      </c>
      <c r="AR2418" s="658">
        <v>0</v>
      </c>
      <c r="AS2418" s="658">
        <v>0</v>
      </c>
      <c r="AT2418" s="658">
        <v>0</v>
      </c>
      <c r="AU2418" s="658">
        <v>0</v>
      </c>
      <c r="AV2418" s="700"/>
      <c r="AW2418" s="677">
        <v>0</v>
      </c>
      <c r="AX2418" s="677"/>
      <c r="AY2418" s="677"/>
      <c r="AZ2418" s="677"/>
      <c r="BA2418" s="677"/>
      <c r="BB2418" s="677"/>
      <c r="BC2418" s="677"/>
      <c r="BD2418" s="677"/>
      <c r="BE2418" s="678">
        <v>0</v>
      </c>
      <c r="BF2418" s="417"/>
      <c r="BG2418" s="408"/>
      <c r="BH2418" s="408"/>
      <c r="BI2418" s="408"/>
      <c r="BJ2418" s="408"/>
      <c r="BK2418" s="408"/>
    </row>
    <row r="2419" spans="1:63" s="390" customFormat="1" ht="12.75">
      <c r="A2419" s="411"/>
      <c r="B2419" s="360" t="s">
        <v>376</v>
      </c>
      <c r="C2419" s="676">
        <v>0</v>
      </c>
      <c r="D2419" s="677">
        <v>0</v>
      </c>
      <c r="E2419" s="677">
        <v>0</v>
      </c>
      <c r="F2419" s="677">
        <v>0</v>
      </c>
      <c r="G2419" s="677">
        <v>0</v>
      </c>
      <c r="H2419" s="677">
        <v>0</v>
      </c>
      <c r="I2419" s="677">
        <v>0</v>
      </c>
      <c r="J2419" s="677">
        <v>0</v>
      </c>
      <c r="K2419" s="677">
        <v>0</v>
      </c>
      <c r="L2419" s="677">
        <v>0</v>
      </c>
      <c r="M2419" s="677">
        <v>0</v>
      </c>
      <c r="N2419" s="678">
        <v>0</v>
      </c>
      <c r="O2419" s="657"/>
      <c r="P2419" s="658"/>
      <c r="Q2419" s="658"/>
      <c r="R2419" s="658"/>
      <c r="S2419" s="658"/>
      <c r="T2419" s="658"/>
      <c r="U2419" s="658"/>
      <c r="V2419" s="658"/>
      <c r="W2419" s="658"/>
      <c r="X2419" s="658"/>
      <c r="Y2419" s="658"/>
      <c r="Z2419" s="659"/>
      <c r="AA2419" s="679">
        <v>204.98625745999999</v>
      </c>
      <c r="AB2419" s="677">
        <v>0</v>
      </c>
      <c r="AC2419" s="677">
        <v>0</v>
      </c>
      <c r="AD2419" s="658">
        <v>0</v>
      </c>
      <c r="AE2419" s="658">
        <v>0</v>
      </c>
      <c r="AF2419" s="658"/>
      <c r="AG2419" s="658"/>
      <c r="AH2419" s="658"/>
      <c r="AI2419" s="658"/>
      <c r="AJ2419" s="658"/>
      <c r="AK2419" s="658"/>
      <c r="AL2419" s="658"/>
      <c r="AM2419" s="658"/>
      <c r="AN2419" s="658">
        <v>0</v>
      </c>
      <c r="AO2419" s="658">
        <v>0</v>
      </c>
      <c r="AP2419" s="658">
        <v>0</v>
      </c>
      <c r="AQ2419" s="658">
        <v>0</v>
      </c>
      <c r="AR2419" s="658">
        <v>0</v>
      </c>
      <c r="AS2419" s="658">
        <v>0</v>
      </c>
      <c r="AT2419" s="658">
        <v>0</v>
      </c>
      <c r="AU2419" s="658">
        <v>0</v>
      </c>
      <c r="AV2419" s="700">
        <v>200.57947779</v>
      </c>
      <c r="AW2419" s="677">
        <v>4.4067796699999997</v>
      </c>
      <c r="AX2419" s="677"/>
      <c r="AY2419" s="677"/>
      <c r="AZ2419" s="677"/>
      <c r="BA2419" s="677">
        <v>4.4067796699999997</v>
      </c>
      <c r="BB2419" s="677"/>
      <c r="BC2419" s="677"/>
      <c r="BD2419" s="677"/>
      <c r="BE2419" s="678">
        <v>204.98625745999999</v>
      </c>
      <c r="BF2419" s="417"/>
      <c r="BG2419" s="408"/>
      <c r="BH2419" s="408"/>
      <c r="BI2419" s="408"/>
      <c r="BJ2419" s="408"/>
      <c r="BK2419" s="408"/>
    </row>
    <row r="2420" spans="1:63" s="390" customFormat="1" ht="12.75">
      <c r="A2420" s="411"/>
      <c r="B2420" s="360" t="s">
        <v>377</v>
      </c>
      <c r="C2420" s="676">
        <v>0</v>
      </c>
      <c r="D2420" s="677">
        <v>0</v>
      </c>
      <c r="E2420" s="677">
        <v>0</v>
      </c>
      <c r="F2420" s="677">
        <v>0</v>
      </c>
      <c r="G2420" s="677">
        <v>0</v>
      </c>
      <c r="H2420" s="677">
        <v>0</v>
      </c>
      <c r="I2420" s="677">
        <v>0</v>
      </c>
      <c r="J2420" s="677">
        <v>0</v>
      </c>
      <c r="K2420" s="677">
        <v>0</v>
      </c>
      <c r="L2420" s="677">
        <v>0</v>
      </c>
      <c r="M2420" s="677">
        <v>0</v>
      </c>
      <c r="N2420" s="678">
        <v>0</v>
      </c>
      <c r="O2420" s="657"/>
      <c r="P2420" s="658"/>
      <c r="Q2420" s="658"/>
      <c r="R2420" s="658"/>
      <c r="S2420" s="658"/>
      <c r="T2420" s="658"/>
      <c r="U2420" s="658"/>
      <c r="V2420" s="658"/>
      <c r="W2420" s="658"/>
      <c r="X2420" s="658"/>
      <c r="Y2420" s="658"/>
      <c r="Z2420" s="659"/>
      <c r="AA2420" s="679"/>
      <c r="AB2420" s="677">
        <v>0</v>
      </c>
      <c r="AC2420" s="677">
        <v>0</v>
      </c>
      <c r="AD2420" s="658">
        <v>0</v>
      </c>
      <c r="AE2420" s="658">
        <v>0</v>
      </c>
      <c r="AF2420" s="658"/>
      <c r="AG2420" s="658"/>
      <c r="AH2420" s="658"/>
      <c r="AI2420" s="658"/>
      <c r="AJ2420" s="658"/>
      <c r="AK2420" s="658"/>
      <c r="AL2420" s="658"/>
      <c r="AM2420" s="658"/>
      <c r="AN2420" s="658">
        <v>0</v>
      </c>
      <c r="AO2420" s="658">
        <v>0</v>
      </c>
      <c r="AP2420" s="658">
        <v>0</v>
      </c>
      <c r="AQ2420" s="658">
        <v>0</v>
      </c>
      <c r="AR2420" s="658">
        <v>0</v>
      </c>
      <c r="AS2420" s="658">
        <v>0</v>
      </c>
      <c r="AT2420" s="658">
        <v>0</v>
      </c>
      <c r="AU2420" s="658">
        <v>0</v>
      </c>
      <c r="AV2420" s="700"/>
      <c r="AW2420" s="677">
        <v>0</v>
      </c>
      <c r="AX2420" s="677"/>
      <c r="AY2420" s="677"/>
      <c r="AZ2420" s="677"/>
      <c r="BA2420" s="677"/>
      <c r="BB2420" s="677"/>
      <c r="BC2420" s="677"/>
      <c r="BD2420" s="677"/>
      <c r="BE2420" s="678">
        <v>0</v>
      </c>
      <c r="BF2420" s="417"/>
      <c r="BG2420" s="408"/>
      <c r="BH2420" s="408"/>
      <c r="BI2420" s="408"/>
      <c r="BJ2420" s="408"/>
      <c r="BK2420" s="408"/>
    </row>
    <row r="2421" spans="1:63" s="390" customFormat="1" ht="12.75">
      <c r="A2421" s="411"/>
      <c r="B2421" s="360" t="s">
        <v>67</v>
      </c>
      <c r="C2421" s="676">
        <v>0</v>
      </c>
      <c r="D2421" s="677">
        <v>0</v>
      </c>
      <c r="E2421" s="677">
        <v>0</v>
      </c>
      <c r="F2421" s="677">
        <v>0</v>
      </c>
      <c r="G2421" s="677">
        <v>0</v>
      </c>
      <c r="H2421" s="677">
        <v>0</v>
      </c>
      <c r="I2421" s="677">
        <v>0</v>
      </c>
      <c r="J2421" s="677">
        <v>0</v>
      </c>
      <c r="K2421" s="677">
        <v>0</v>
      </c>
      <c r="L2421" s="677">
        <v>0</v>
      </c>
      <c r="M2421" s="677">
        <v>0</v>
      </c>
      <c r="N2421" s="678">
        <v>0</v>
      </c>
      <c r="O2421" s="657"/>
      <c r="P2421" s="658"/>
      <c r="Q2421" s="658"/>
      <c r="R2421" s="658"/>
      <c r="S2421" s="658"/>
      <c r="T2421" s="658"/>
      <c r="U2421" s="658"/>
      <c r="V2421" s="658"/>
      <c r="W2421" s="658"/>
      <c r="X2421" s="658"/>
      <c r="Y2421" s="658"/>
      <c r="Z2421" s="659"/>
      <c r="AA2421" s="679">
        <v>46.537979140000004</v>
      </c>
      <c r="AB2421" s="677">
        <v>0</v>
      </c>
      <c r="AC2421" s="677">
        <v>0</v>
      </c>
      <c r="AD2421" s="658">
        <v>0</v>
      </c>
      <c r="AE2421" s="658">
        <v>0</v>
      </c>
      <c r="AF2421" s="658"/>
      <c r="AG2421" s="658"/>
      <c r="AH2421" s="658"/>
      <c r="AI2421" s="658"/>
      <c r="AJ2421" s="658"/>
      <c r="AK2421" s="658"/>
      <c r="AL2421" s="658"/>
      <c r="AM2421" s="658"/>
      <c r="AN2421" s="658">
        <v>0</v>
      </c>
      <c r="AO2421" s="658">
        <v>0</v>
      </c>
      <c r="AP2421" s="658">
        <v>0</v>
      </c>
      <c r="AQ2421" s="658">
        <v>0</v>
      </c>
      <c r="AR2421" s="658">
        <v>0</v>
      </c>
      <c r="AS2421" s="658">
        <v>0</v>
      </c>
      <c r="AT2421" s="658">
        <v>0</v>
      </c>
      <c r="AU2421" s="658">
        <v>0</v>
      </c>
      <c r="AV2421" s="700">
        <v>10.448380569999999</v>
      </c>
      <c r="AW2421" s="677">
        <v>34.522723140000004</v>
      </c>
      <c r="AX2421" s="677"/>
      <c r="AY2421" s="677"/>
      <c r="AZ2421" s="677">
        <v>9.1006892500000003</v>
      </c>
      <c r="BA2421" s="677">
        <v>25.422033890000002</v>
      </c>
      <c r="BB2421" s="677"/>
      <c r="BC2421" s="677"/>
      <c r="BD2421" s="677"/>
      <c r="BE2421" s="678">
        <v>44.971103710000001</v>
      </c>
      <c r="BF2421" s="417"/>
      <c r="BG2421" s="408"/>
      <c r="BH2421" s="408"/>
      <c r="BI2421" s="408"/>
      <c r="BJ2421" s="408"/>
      <c r="BK2421" s="408"/>
    </row>
    <row r="2422" spans="1:63" s="416" customFormat="1" ht="25.5">
      <c r="A2422" s="411">
        <v>102</v>
      </c>
      <c r="B2422" s="413" t="s">
        <v>189</v>
      </c>
      <c r="C2422" s="657">
        <v>0</v>
      </c>
      <c r="D2422" s="658">
        <v>0</v>
      </c>
      <c r="E2422" s="658">
        <v>0</v>
      </c>
      <c r="F2422" s="658">
        <v>0</v>
      </c>
      <c r="G2422" s="658">
        <v>0</v>
      </c>
      <c r="H2422" s="658">
        <v>0</v>
      </c>
      <c r="I2422" s="658">
        <v>0</v>
      </c>
      <c r="J2422" s="658">
        <v>0</v>
      </c>
      <c r="K2422" s="658">
        <v>0</v>
      </c>
      <c r="L2422" s="658">
        <v>0</v>
      </c>
      <c r="M2422" s="658">
        <v>0</v>
      </c>
      <c r="N2422" s="659">
        <v>0</v>
      </c>
      <c r="O2422" s="689">
        <v>0</v>
      </c>
      <c r="P2422" s="690">
        <v>0</v>
      </c>
      <c r="Q2422" s="690">
        <v>0</v>
      </c>
      <c r="R2422" s="690">
        <v>0</v>
      </c>
      <c r="S2422" s="690">
        <v>0</v>
      </c>
      <c r="T2422" s="690">
        <v>0</v>
      </c>
      <c r="U2422" s="690">
        <v>0</v>
      </c>
      <c r="V2422" s="690">
        <v>0</v>
      </c>
      <c r="W2422" s="690">
        <v>0</v>
      </c>
      <c r="X2422" s="690">
        <v>0</v>
      </c>
      <c r="Y2422" s="690">
        <v>0</v>
      </c>
      <c r="Z2422" s="691">
        <v>0</v>
      </c>
      <c r="AA2422" s="660">
        <v>48.982610899999997</v>
      </c>
      <c r="AB2422" s="677">
        <v>0</v>
      </c>
      <c r="AC2422" s="677">
        <v>0</v>
      </c>
      <c r="AD2422" s="690">
        <v>0</v>
      </c>
      <c r="AE2422" s="690">
        <v>0</v>
      </c>
      <c r="AF2422" s="690"/>
      <c r="AG2422" s="690"/>
      <c r="AH2422" s="690"/>
      <c r="AI2422" s="690"/>
      <c r="AJ2422" s="690"/>
      <c r="AK2422" s="690"/>
      <c r="AL2422" s="690"/>
      <c r="AM2422" s="690"/>
      <c r="AN2422" s="690">
        <v>0</v>
      </c>
      <c r="AO2422" s="690">
        <v>0</v>
      </c>
      <c r="AP2422" s="690">
        <v>0</v>
      </c>
      <c r="AQ2422" s="690">
        <v>0</v>
      </c>
      <c r="AR2422" s="690">
        <v>0</v>
      </c>
      <c r="AS2422" s="690">
        <v>0</v>
      </c>
      <c r="AT2422" s="690">
        <v>0</v>
      </c>
      <c r="AU2422" s="690">
        <v>0</v>
      </c>
      <c r="AV2422" s="657">
        <v>17.139407760000001</v>
      </c>
      <c r="AW2422" s="658">
        <v>10.683739660000001</v>
      </c>
      <c r="AX2422" s="658">
        <v>1.46063729</v>
      </c>
      <c r="AY2422" s="658">
        <v>0.93203389999999997</v>
      </c>
      <c r="AZ2422" s="658">
        <v>6.6985769399999997</v>
      </c>
      <c r="BA2422" s="658">
        <v>1.59249153</v>
      </c>
      <c r="BB2422" s="658">
        <v>0</v>
      </c>
      <c r="BC2422" s="658">
        <v>0</v>
      </c>
      <c r="BD2422" s="658">
        <v>17.84775084</v>
      </c>
      <c r="BE2422" s="673">
        <v>45.670898260000001</v>
      </c>
      <c r="BF2422" s="419"/>
    </row>
    <row r="2423" spans="1:63" s="390" customFormat="1" ht="12.75">
      <c r="A2423" s="411"/>
      <c r="B2423" s="360" t="s">
        <v>361</v>
      </c>
      <c r="C2423" s="676">
        <v>0</v>
      </c>
      <c r="D2423" s="677">
        <v>0</v>
      </c>
      <c r="E2423" s="677">
        <v>0</v>
      </c>
      <c r="F2423" s="677">
        <v>0</v>
      </c>
      <c r="G2423" s="677">
        <v>0</v>
      </c>
      <c r="H2423" s="677">
        <v>0</v>
      </c>
      <c r="I2423" s="677">
        <v>0</v>
      </c>
      <c r="J2423" s="677">
        <v>0</v>
      </c>
      <c r="K2423" s="677">
        <v>0</v>
      </c>
      <c r="L2423" s="677">
        <v>0</v>
      </c>
      <c r="M2423" s="677">
        <v>0</v>
      </c>
      <c r="N2423" s="678">
        <v>0</v>
      </c>
      <c r="O2423" s="657">
        <v>0</v>
      </c>
      <c r="P2423" s="658">
        <v>0</v>
      </c>
      <c r="Q2423" s="658">
        <v>0</v>
      </c>
      <c r="R2423" s="658">
        <v>0</v>
      </c>
      <c r="S2423" s="658">
        <v>0</v>
      </c>
      <c r="T2423" s="658">
        <v>0</v>
      </c>
      <c r="U2423" s="658">
        <v>0</v>
      </c>
      <c r="V2423" s="658">
        <v>0</v>
      </c>
      <c r="W2423" s="658">
        <v>0</v>
      </c>
      <c r="X2423" s="658">
        <v>0</v>
      </c>
      <c r="Y2423" s="658">
        <v>0</v>
      </c>
      <c r="Z2423" s="659">
        <v>0</v>
      </c>
      <c r="AA2423" s="660">
        <v>48.982610899999997</v>
      </c>
      <c r="AB2423" s="677">
        <v>0</v>
      </c>
      <c r="AC2423" s="677">
        <v>0</v>
      </c>
      <c r="AD2423" s="658">
        <v>0</v>
      </c>
      <c r="AE2423" s="658">
        <v>0</v>
      </c>
      <c r="AF2423" s="658"/>
      <c r="AG2423" s="658"/>
      <c r="AH2423" s="658"/>
      <c r="AI2423" s="658"/>
      <c r="AJ2423" s="658"/>
      <c r="AK2423" s="658"/>
      <c r="AL2423" s="658"/>
      <c r="AM2423" s="658"/>
      <c r="AN2423" s="658">
        <v>0</v>
      </c>
      <c r="AO2423" s="658">
        <v>0</v>
      </c>
      <c r="AP2423" s="658">
        <v>0</v>
      </c>
      <c r="AQ2423" s="658">
        <v>0</v>
      </c>
      <c r="AR2423" s="658">
        <v>0</v>
      </c>
      <c r="AS2423" s="658">
        <v>0</v>
      </c>
      <c r="AT2423" s="658">
        <v>0</v>
      </c>
      <c r="AU2423" s="658">
        <v>0</v>
      </c>
      <c r="AV2423" s="676">
        <v>17.139407760000001</v>
      </c>
      <c r="AW2423" s="677">
        <v>10.683739660000001</v>
      </c>
      <c r="AX2423" s="677">
        <v>1.46063729</v>
      </c>
      <c r="AY2423" s="677">
        <v>0.93203389999999997</v>
      </c>
      <c r="AZ2423" s="677">
        <v>6.6985769399999997</v>
      </c>
      <c r="BA2423" s="677">
        <v>1.59249153</v>
      </c>
      <c r="BB2423" s="677">
        <v>0</v>
      </c>
      <c r="BC2423" s="677">
        <v>0</v>
      </c>
      <c r="BD2423" s="677">
        <v>17.84775084</v>
      </c>
      <c r="BE2423" s="678">
        <v>45.670898260000001</v>
      </c>
      <c r="BF2423" s="417"/>
      <c r="BG2423" s="408"/>
      <c r="BH2423" s="408"/>
      <c r="BI2423" s="408"/>
      <c r="BJ2423" s="408"/>
      <c r="BK2423" s="408"/>
    </row>
    <row r="2424" spans="1:63" s="390" customFormat="1" ht="12.75">
      <c r="A2424" s="411"/>
      <c r="B2424" s="360" t="s">
        <v>362</v>
      </c>
      <c r="C2424" s="676">
        <v>0</v>
      </c>
      <c r="D2424" s="677">
        <v>0</v>
      </c>
      <c r="E2424" s="677">
        <v>0</v>
      </c>
      <c r="F2424" s="677">
        <v>0</v>
      </c>
      <c r="G2424" s="677">
        <v>0</v>
      </c>
      <c r="H2424" s="677">
        <v>0</v>
      </c>
      <c r="I2424" s="677">
        <v>0</v>
      </c>
      <c r="J2424" s="677">
        <v>0</v>
      </c>
      <c r="K2424" s="677">
        <v>0</v>
      </c>
      <c r="L2424" s="677">
        <v>0</v>
      </c>
      <c r="M2424" s="677">
        <v>0</v>
      </c>
      <c r="N2424" s="678">
        <v>0</v>
      </c>
      <c r="O2424" s="657">
        <v>0</v>
      </c>
      <c r="P2424" s="658">
        <v>0</v>
      </c>
      <c r="Q2424" s="658">
        <v>0</v>
      </c>
      <c r="R2424" s="658">
        <v>0</v>
      </c>
      <c r="S2424" s="658">
        <v>0</v>
      </c>
      <c r="T2424" s="658">
        <v>0</v>
      </c>
      <c r="U2424" s="658">
        <v>0</v>
      </c>
      <c r="V2424" s="658">
        <v>0</v>
      </c>
      <c r="W2424" s="658">
        <v>0</v>
      </c>
      <c r="X2424" s="658">
        <v>0</v>
      </c>
      <c r="Y2424" s="658">
        <v>0</v>
      </c>
      <c r="Z2424" s="659">
        <v>0</v>
      </c>
      <c r="AA2424" s="660">
        <v>0</v>
      </c>
      <c r="AB2424" s="677">
        <v>0</v>
      </c>
      <c r="AC2424" s="677">
        <v>0</v>
      </c>
      <c r="AD2424" s="658">
        <v>0</v>
      </c>
      <c r="AE2424" s="658">
        <v>0</v>
      </c>
      <c r="AF2424" s="658"/>
      <c r="AG2424" s="658"/>
      <c r="AH2424" s="658"/>
      <c r="AI2424" s="658"/>
      <c r="AJ2424" s="658"/>
      <c r="AK2424" s="658"/>
      <c r="AL2424" s="658"/>
      <c r="AM2424" s="658"/>
      <c r="AN2424" s="658">
        <v>0</v>
      </c>
      <c r="AO2424" s="658">
        <v>0</v>
      </c>
      <c r="AP2424" s="658">
        <v>0</v>
      </c>
      <c r="AQ2424" s="658">
        <v>0</v>
      </c>
      <c r="AR2424" s="658">
        <v>0</v>
      </c>
      <c r="AS2424" s="658">
        <v>0</v>
      </c>
      <c r="AT2424" s="658">
        <v>0</v>
      </c>
      <c r="AU2424" s="658">
        <v>0</v>
      </c>
      <c r="AV2424" s="676">
        <v>0</v>
      </c>
      <c r="AW2424" s="677">
        <v>0</v>
      </c>
      <c r="AX2424" s="677">
        <v>0</v>
      </c>
      <c r="AY2424" s="677">
        <v>0</v>
      </c>
      <c r="AZ2424" s="677">
        <v>0</v>
      </c>
      <c r="BA2424" s="677">
        <v>0</v>
      </c>
      <c r="BB2424" s="677">
        <v>0</v>
      </c>
      <c r="BC2424" s="677">
        <v>0</v>
      </c>
      <c r="BD2424" s="677">
        <v>0</v>
      </c>
      <c r="BE2424" s="678">
        <v>0</v>
      </c>
      <c r="BF2424" s="417"/>
      <c r="BG2424" s="408"/>
      <c r="BH2424" s="408"/>
      <c r="BI2424" s="408"/>
      <c r="BJ2424" s="408"/>
      <c r="BK2424" s="408"/>
    </row>
    <row r="2425" spans="1:63" s="390" customFormat="1" ht="12.75">
      <c r="A2425" s="411"/>
      <c r="B2425" s="360" t="s">
        <v>363</v>
      </c>
      <c r="C2425" s="676">
        <v>0</v>
      </c>
      <c r="D2425" s="677">
        <v>0</v>
      </c>
      <c r="E2425" s="677">
        <v>0</v>
      </c>
      <c r="F2425" s="677">
        <v>0</v>
      </c>
      <c r="G2425" s="677">
        <v>0</v>
      </c>
      <c r="H2425" s="677">
        <v>0</v>
      </c>
      <c r="I2425" s="677">
        <v>0</v>
      </c>
      <c r="J2425" s="677">
        <v>0</v>
      </c>
      <c r="K2425" s="677">
        <v>0</v>
      </c>
      <c r="L2425" s="677">
        <v>0</v>
      </c>
      <c r="M2425" s="677">
        <v>0</v>
      </c>
      <c r="N2425" s="678">
        <v>0</v>
      </c>
      <c r="O2425" s="657">
        <v>0</v>
      </c>
      <c r="P2425" s="658">
        <v>0</v>
      </c>
      <c r="Q2425" s="658">
        <v>0</v>
      </c>
      <c r="R2425" s="658">
        <v>0</v>
      </c>
      <c r="S2425" s="658">
        <v>0</v>
      </c>
      <c r="T2425" s="658">
        <v>0</v>
      </c>
      <c r="U2425" s="658">
        <v>0</v>
      </c>
      <c r="V2425" s="658">
        <v>0</v>
      </c>
      <c r="W2425" s="658">
        <v>0</v>
      </c>
      <c r="X2425" s="658">
        <v>0</v>
      </c>
      <c r="Y2425" s="658">
        <v>0</v>
      </c>
      <c r="Z2425" s="659">
        <v>0</v>
      </c>
      <c r="AA2425" s="660">
        <v>0</v>
      </c>
      <c r="AB2425" s="677">
        <v>0</v>
      </c>
      <c r="AC2425" s="677">
        <v>0</v>
      </c>
      <c r="AD2425" s="658">
        <v>0</v>
      </c>
      <c r="AE2425" s="658">
        <v>0</v>
      </c>
      <c r="AF2425" s="658"/>
      <c r="AG2425" s="658"/>
      <c r="AH2425" s="658"/>
      <c r="AI2425" s="658"/>
      <c r="AJ2425" s="658"/>
      <c r="AK2425" s="658"/>
      <c r="AL2425" s="658"/>
      <c r="AM2425" s="658"/>
      <c r="AN2425" s="658">
        <v>0</v>
      </c>
      <c r="AO2425" s="658">
        <v>0</v>
      </c>
      <c r="AP2425" s="658">
        <v>0</v>
      </c>
      <c r="AQ2425" s="658">
        <v>0</v>
      </c>
      <c r="AR2425" s="658">
        <v>0</v>
      </c>
      <c r="AS2425" s="658">
        <v>0</v>
      </c>
      <c r="AT2425" s="658">
        <v>0</v>
      </c>
      <c r="AU2425" s="658">
        <v>0</v>
      </c>
      <c r="AV2425" s="676">
        <v>0</v>
      </c>
      <c r="AW2425" s="677">
        <v>0</v>
      </c>
      <c r="AX2425" s="677">
        <v>0</v>
      </c>
      <c r="AY2425" s="677">
        <v>0</v>
      </c>
      <c r="AZ2425" s="677">
        <v>0</v>
      </c>
      <c r="BA2425" s="677">
        <v>0</v>
      </c>
      <c r="BB2425" s="677">
        <v>0</v>
      </c>
      <c r="BC2425" s="677">
        <v>0</v>
      </c>
      <c r="BD2425" s="677">
        <v>0</v>
      </c>
      <c r="BE2425" s="678">
        <v>0</v>
      </c>
      <c r="BF2425" s="417"/>
      <c r="BG2425" s="408"/>
      <c r="BH2425" s="408"/>
      <c r="BI2425" s="408"/>
      <c r="BJ2425" s="408"/>
      <c r="BK2425" s="408"/>
    </row>
    <row r="2426" spans="1:63" s="390" customFormat="1" ht="12.75">
      <c r="A2426" s="411"/>
      <c r="B2426" s="360" t="s">
        <v>364</v>
      </c>
      <c r="C2426" s="676">
        <v>0</v>
      </c>
      <c r="D2426" s="677">
        <v>0</v>
      </c>
      <c r="E2426" s="677">
        <v>0</v>
      </c>
      <c r="F2426" s="677">
        <v>0</v>
      </c>
      <c r="G2426" s="677">
        <v>0</v>
      </c>
      <c r="H2426" s="677">
        <v>0</v>
      </c>
      <c r="I2426" s="677">
        <v>0</v>
      </c>
      <c r="J2426" s="677">
        <v>0</v>
      </c>
      <c r="K2426" s="677">
        <v>0</v>
      </c>
      <c r="L2426" s="677">
        <v>0</v>
      </c>
      <c r="M2426" s="677">
        <v>0</v>
      </c>
      <c r="N2426" s="678">
        <v>0</v>
      </c>
      <c r="O2426" s="657"/>
      <c r="P2426" s="658"/>
      <c r="Q2426" s="658"/>
      <c r="R2426" s="658"/>
      <c r="S2426" s="658"/>
      <c r="T2426" s="658"/>
      <c r="U2426" s="658"/>
      <c r="V2426" s="658"/>
      <c r="W2426" s="658"/>
      <c r="X2426" s="658"/>
      <c r="Y2426" s="658"/>
      <c r="Z2426" s="659"/>
      <c r="AA2426" s="660"/>
      <c r="AB2426" s="677">
        <v>0</v>
      </c>
      <c r="AC2426" s="677">
        <v>0</v>
      </c>
      <c r="AD2426" s="658">
        <v>0</v>
      </c>
      <c r="AE2426" s="658">
        <v>0</v>
      </c>
      <c r="AF2426" s="658"/>
      <c r="AG2426" s="658"/>
      <c r="AH2426" s="658"/>
      <c r="AI2426" s="658"/>
      <c r="AJ2426" s="658"/>
      <c r="AK2426" s="658"/>
      <c r="AL2426" s="658"/>
      <c r="AM2426" s="658"/>
      <c r="AN2426" s="658">
        <v>0</v>
      </c>
      <c r="AO2426" s="658">
        <v>0</v>
      </c>
      <c r="AP2426" s="658">
        <v>0</v>
      </c>
      <c r="AQ2426" s="658">
        <v>0</v>
      </c>
      <c r="AR2426" s="658">
        <v>0</v>
      </c>
      <c r="AS2426" s="658">
        <v>0</v>
      </c>
      <c r="AT2426" s="658">
        <v>0</v>
      </c>
      <c r="AU2426" s="658">
        <v>0</v>
      </c>
      <c r="AV2426" s="676"/>
      <c r="AW2426" s="677">
        <v>0</v>
      </c>
      <c r="AX2426" s="677"/>
      <c r="AY2426" s="677"/>
      <c r="AZ2426" s="677"/>
      <c r="BA2426" s="677"/>
      <c r="BB2426" s="677"/>
      <c r="BC2426" s="677"/>
      <c r="BD2426" s="677"/>
      <c r="BE2426" s="678">
        <v>0</v>
      </c>
      <c r="BF2426" s="417"/>
      <c r="BG2426" s="408"/>
      <c r="BH2426" s="408"/>
      <c r="BI2426" s="408"/>
      <c r="BJ2426" s="408"/>
      <c r="BK2426" s="408"/>
    </row>
    <row r="2427" spans="1:63" s="390" customFormat="1" ht="12.75">
      <c r="A2427" s="411"/>
      <c r="B2427" s="360" t="s">
        <v>365</v>
      </c>
      <c r="C2427" s="676">
        <v>0</v>
      </c>
      <c r="D2427" s="677">
        <v>0</v>
      </c>
      <c r="E2427" s="677">
        <v>0</v>
      </c>
      <c r="F2427" s="677">
        <v>0</v>
      </c>
      <c r="G2427" s="677">
        <v>0</v>
      </c>
      <c r="H2427" s="677">
        <v>0</v>
      </c>
      <c r="I2427" s="677">
        <v>0</v>
      </c>
      <c r="J2427" s="677">
        <v>0</v>
      </c>
      <c r="K2427" s="677">
        <v>0</v>
      </c>
      <c r="L2427" s="677">
        <v>0</v>
      </c>
      <c r="M2427" s="677">
        <v>0</v>
      </c>
      <c r="N2427" s="678">
        <v>0</v>
      </c>
      <c r="O2427" s="657"/>
      <c r="P2427" s="658"/>
      <c r="Q2427" s="658"/>
      <c r="R2427" s="658"/>
      <c r="S2427" s="658"/>
      <c r="T2427" s="658"/>
      <c r="U2427" s="658"/>
      <c r="V2427" s="658"/>
      <c r="W2427" s="658"/>
      <c r="X2427" s="658"/>
      <c r="Y2427" s="658"/>
      <c r="Z2427" s="659"/>
      <c r="AA2427" s="660"/>
      <c r="AB2427" s="677">
        <v>0</v>
      </c>
      <c r="AC2427" s="677">
        <v>0</v>
      </c>
      <c r="AD2427" s="658">
        <v>0</v>
      </c>
      <c r="AE2427" s="658">
        <v>0</v>
      </c>
      <c r="AF2427" s="658"/>
      <c r="AG2427" s="658"/>
      <c r="AH2427" s="658"/>
      <c r="AI2427" s="658"/>
      <c r="AJ2427" s="658"/>
      <c r="AK2427" s="658"/>
      <c r="AL2427" s="658"/>
      <c r="AM2427" s="658"/>
      <c r="AN2427" s="658">
        <v>0</v>
      </c>
      <c r="AO2427" s="658">
        <v>0</v>
      </c>
      <c r="AP2427" s="658">
        <v>0</v>
      </c>
      <c r="AQ2427" s="658">
        <v>0</v>
      </c>
      <c r="AR2427" s="658">
        <v>0</v>
      </c>
      <c r="AS2427" s="658">
        <v>0</v>
      </c>
      <c r="AT2427" s="658">
        <v>0</v>
      </c>
      <c r="AU2427" s="658">
        <v>0</v>
      </c>
      <c r="AV2427" s="676"/>
      <c r="AW2427" s="677">
        <v>0</v>
      </c>
      <c r="AX2427" s="677"/>
      <c r="AY2427" s="677"/>
      <c r="AZ2427" s="677"/>
      <c r="BA2427" s="677"/>
      <c r="BB2427" s="677"/>
      <c r="BC2427" s="677"/>
      <c r="BD2427" s="677"/>
      <c r="BE2427" s="678">
        <v>0</v>
      </c>
      <c r="BF2427" s="417"/>
      <c r="BG2427" s="408"/>
      <c r="BH2427" s="408"/>
      <c r="BI2427" s="408"/>
      <c r="BJ2427" s="408"/>
      <c r="BK2427" s="408"/>
    </row>
    <row r="2428" spans="1:63" s="390" customFormat="1" ht="12.75">
      <c r="A2428" s="411"/>
      <c r="B2428" s="360" t="s">
        <v>366</v>
      </c>
      <c r="C2428" s="676">
        <v>0</v>
      </c>
      <c r="D2428" s="677">
        <v>0</v>
      </c>
      <c r="E2428" s="677">
        <v>0</v>
      </c>
      <c r="F2428" s="677">
        <v>0</v>
      </c>
      <c r="G2428" s="677">
        <v>0</v>
      </c>
      <c r="H2428" s="677">
        <v>0</v>
      </c>
      <c r="I2428" s="677">
        <v>0</v>
      </c>
      <c r="J2428" s="677">
        <v>0</v>
      </c>
      <c r="K2428" s="677">
        <v>0</v>
      </c>
      <c r="L2428" s="677">
        <v>0</v>
      </c>
      <c r="M2428" s="677">
        <v>0</v>
      </c>
      <c r="N2428" s="678">
        <v>0</v>
      </c>
      <c r="O2428" s="657"/>
      <c r="P2428" s="658"/>
      <c r="Q2428" s="658"/>
      <c r="R2428" s="658"/>
      <c r="S2428" s="658"/>
      <c r="T2428" s="658"/>
      <c r="U2428" s="658"/>
      <c r="V2428" s="658"/>
      <c r="W2428" s="658"/>
      <c r="X2428" s="658"/>
      <c r="Y2428" s="658"/>
      <c r="Z2428" s="659"/>
      <c r="AA2428" s="660"/>
      <c r="AB2428" s="677">
        <v>0</v>
      </c>
      <c r="AC2428" s="677">
        <v>0</v>
      </c>
      <c r="AD2428" s="658">
        <v>0</v>
      </c>
      <c r="AE2428" s="658">
        <v>0</v>
      </c>
      <c r="AF2428" s="658"/>
      <c r="AG2428" s="658"/>
      <c r="AH2428" s="658"/>
      <c r="AI2428" s="658"/>
      <c r="AJ2428" s="658"/>
      <c r="AK2428" s="658"/>
      <c r="AL2428" s="658"/>
      <c r="AM2428" s="658"/>
      <c r="AN2428" s="658">
        <v>0</v>
      </c>
      <c r="AO2428" s="658">
        <v>0</v>
      </c>
      <c r="AP2428" s="658">
        <v>0</v>
      </c>
      <c r="AQ2428" s="658">
        <v>0</v>
      </c>
      <c r="AR2428" s="658">
        <v>0</v>
      </c>
      <c r="AS2428" s="658">
        <v>0</v>
      </c>
      <c r="AT2428" s="658">
        <v>0</v>
      </c>
      <c r="AU2428" s="658">
        <v>0</v>
      </c>
      <c r="AV2428" s="676"/>
      <c r="AW2428" s="677">
        <v>0</v>
      </c>
      <c r="AX2428" s="677"/>
      <c r="AY2428" s="677"/>
      <c r="AZ2428" s="677"/>
      <c r="BA2428" s="677"/>
      <c r="BB2428" s="677"/>
      <c r="BC2428" s="677"/>
      <c r="BD2428" s="677"/>
      <c r="BE2428" s="678">
        <v>0</v>
      </c>
      <c r="BF2428" s="417"/>
      <c r="BG2428" s="408"/>
      <c r="BH2428" s="408"/>
      <c r="BI2428" s="408"/>
      <c r="BJ2428" s="408"/>
      <c r="BK2428" s="408"/>
    </row>
    <row r="2429" spans="1:63" s="390" customFormat="1" ht="12.75">
      <c r="A2429" s="411"/>
      <c r="B2429" s="360" t="s">
        <v>367</v>
      </c>
      <c r="C2429" s="676">
        <v>0</v>
      </c>
      <c r="D2429" s="677">
        <v>0</v>
      </c>
      <c r="E2429" s="677">
        <v>0</v>
      </c>
      <c r="F2429" s="677">
        <v>0</v>
      </c>
      <c r="G2429" s="677">
        <v>0</v>
      </c>
      <c r="H2429" s="677">
        <v>0</v>
      </c>
      <c r="I2429" s="677">
        <v>0</v>
      </c>
      <c r="J2429" s="677">
        <v>0</v>
      </c>
      <c r="K2429" s="677">
        <v>0</v>
      </c>
      <c r="L2429" s="677">
        <v>0</v>
      </c>
      <c r="M2429" s="677">
        <v>0</v>
      </c>
      <c r="N2429" s="678">
        <v>0</v>
      </c>
      <c r="O2429" s="657"/>
      <c r="P2429" s="658"/>
      <c r="Q2429" s="658"/>
      <c r="R2429" s="658"/>
      <c r="S2429" s="658"/>
      <c r="T2429" s="658"/>
      <c r="U2429" s="658"/>
      <c r="V2429" s="658"/>
      <c r="W2429" s="658"/>
      <c r="X2429" s="658"/>
      <c r="Y2429" s="658"/>
      <c r="Z2429" s="659"/>
      <c r="AA2429" s="660"/>
      <c r="AB2429" s="677">
        <v>0</v>
      </c>
      <c r="AC2429" s="677">
        <v>0</v>
      </c>
      <c r="AD2429" s="658">
        <v>0</v>
      </c>
      <c r="AE2429" s="658">
        <v>0</v>
      </c>
      <c r="AF2429" s="658"/>
      <c r="AG2429" s="658"/>
      <c r="AH2429" s="658"/>
      <c r="AI2429" s="658"/>
      <c r="AJ2429" s="658"/>
      <c r="AK2429" s="658"/>
      <c r="AL2429" s="658"/>
      <c r="AM2429" s="658"/>
      <c r="AN2429" s="658">
        <v>0</v>
      </c>
      <c r="AO2429" s="658">
        <v>0</v>
      </c>
      <c r="AP2429" s="658">
        <v>0</v>
      </c>
      <c r="AQ2429" s="658">
        <v>0</v>
      </c>
      <c r="AR2429" s="658">
        <v>0</v>
      </c>
      <c r="AS2429" s="658">
        <v>0</v>
      </c>
      <c r="AT2429" s="658">
        <v>0</v>
      </c>
      <c r="AU2429" s="658">
        <v>0</v>
      </c>
      <c r="AV2429" s="676"/>
      <c r="AW2429" s="677">
        <v>0</v>
      </c>
      <c r="AX2429" s="677"/>
      <c r="AY2429" s="677"/>
      <c r="AZ2429" s="677"/>
      <c r="BA2429" s="677"/>
      <c r="BB2429" s="677"/>
      <c r="BC2429" s="677"/>
      <c r="BD2429" s="677"/>
      <c r="BE2429" s="678">
        <v>0</v>
      </c>
      <c r="BF2429" s="417"/>
      <c r="BG2429" s="408"/>
      <c r="BH2429" s="408"/>
      <c r="BI2429" s="408"/>
      <c r="BJ2429" s="408"/>
      <c r="BK2429" s="408"/>
    </row>
    <row r="2430" spans="1:63" s="390" customFormat="1" ht="12.75">
      <c r="A2430" s="411"/>
      <c r="B2430" s="360" t="s">
        <v>368</v>
      </c>
      <c r="C2430" s="676">
        <v>0</v>
      </c>
      <c r="D2430" s="677">
        <v>0</v>
      </c>
      <c r="E2430" s="677">
        <v>0</v>
      </c>
      <c r="F2430" s="677">
        <v>0</v>
      </c>
      <c r="G2430" s="677">
        <v>0</v>
      </c>
      <c r="H2430" s="677">
        <v>0</v>
      </c>
      <c r="I2430" s="677">
        <v>0</v>
      </c>
      <c r="J2430" s="677">
        <v>0</v>
      </c>
      <c r="K2430" s="677">
        <v>0</v>
      </c>
      <c r="L2430" s="677">
        <v>0</v>
      </c>
      <c r="M2430" s="677">
        <v>0</v>
      </c>
      <c r="N2430" s="678">
        <v>0</v>
      </c>
      <c r="O2430" s="657">
        <v>0</v>
      </c>
      <c r="P2430" s="658">
        <v>0</v>
      </c>
      <c r="Q2430" s="658">
        <v>0</v>
      </c>
      <c r="R2430" s="658">
        <v>0</v>
      </c>
      <c r="S2430" s="658">
        <v>0</v>
      </c>
      <c r="T2430" s="658">
        <v>0</v>
      </c>
      <c r="U2430" s="658">
        <v>0</v>
      </c>
      <c r="V2430" s="658">
        <v>0</v>
      </c>
      <c r="W2430" s="658">
        <v>0</v>
      </c>
      <c r="X2430" s="658">
        <v>0</v>
      </c>
      <c r="Y2430" s="658">
        <v>0</v>
      </c>
      <c r="Z2430" s="659">
        <v>0</v>
      </c>
      <c r="AA2430" s="660">
        <v>0</v>
      </c>
      <c r="AB2430" s="677">
        <v>0</v>
      </c>
      <c r="AC2430" s="677">
        <v>0</v>
      </c>
      <c r="AD2430" s="658">
        <v>0</v>
      </c>
      <c r="AE2430" s="658">
        <v>0</v>
      </c>
      <c r="AF2430" s="658"/>
      <c r="AG2430" s="658"/>
      <c r="AH2430" s="658"/>
      <c r="AI2430" s="658"/>
      <c r="AJ2430" s="658"/>
      <c r="AK2430" s="658"/>
      <c r="AL2430" s="658"/>
      <c r="AM2430" s="658"/>
      <c r="AN2430" s="658">
        <v>0</v>
      </c>
      <c r="AO2430" s="658">
        <v>0</v>
      </c>
      <c r="AP2430" s="658">
        <v>0</v>
      </c>
      <c r="AQ2430" s="658">
        <v>0</v>
      </c>
      <c r="AR2430" s="658">
        <v>0</v>
      </c>
      <c r="AS2430" s="658">
        <v>0</v>
      </c>
      <c r="AT2430" s="658">
        <v>0</v>
      </c>
      <c r="AU2430" s="658">
        <v>0</v>
      </c>
      <c r="AV2430" s="676">
        <v>0</v>
      </c>
      <c r="AW2430" s="677">
        <v>0</v>
      </c>
      <c r="AX2430" s="677">
        <v>0</v>
      </c>
      <c r="AY2430" s="677">
        <v>0</v>
      </c>
      <c r="AZ2430" s="677">
        <v>0</v>
      </c>
      <c r="BA2430" s="677">
        <v>0</v>
      </c>
      <c r="BB2430" s="677">
        <v>0</v>
      </c>
      <c r="BC2430" s="677">
        <v>0</v>
      </c>
      <c r="BD2430" s="677">
        <v>0</v>
      </c>
      <c r="BE2430" s="678">
        <v>0</v>
      </c>
      <c r="BF2430" s="417"/>
      <c r="BG2430" s="408"/>
      <c r="BH2430" s="408"/>
      <c r="BI2430" s="408"/>
      <c r="BJ2430" s="408"/>
      <c r="BK2430" s="408"/>
    </row>
    <row r="2431" spans="1:63" s="390" customFormat="1" ht="12.75">
      <c r="A2431" s="411"/>
      <c r="B2431" s="360" t="s">
        <v>369</v>
      </c>
      <c r="C2431" s="676">
        <v>0</v>
      </c>
      <c r="D2431" s="677">
        <v>0</v>
      </c>
      <c r="E2431" s="677">
        <v>0</v>
      </c>
      <c r="F2431" s="677">
        <v>0</v>
      </c>
      <c r="G2431" s="677">
        <v>0</v>
      </c>
      <c r="H2431" s="677">
        <v>0</v>
      </c>
      <c r="I2431" s="677">
        <v>0</v>
      </c>
      <c r="J2431" s="677">
        <v>0</v>
      </c>
      <c r="K2431" s="677">
        <v>0</v>
      </c>
      <c r="L2431" s="677">
        <v>0</v>
      </c>
      <c r="M2431" s="677">
        <v>0</v>
      </c>
      <c r="N2431" s="678">
        <v>0</v>
      </c>
      <c r="O2431" s="657"/>
      <c r="P2431" s="658"/>
      <c r="Q2431" s="658"/>
      <c r="R2431" s="658"/>
      <c r="S2431" s="658"/>
      <c r="T2431" s="658"/>
      <c r="U2431" s="658"/>
      <c r="V2431" s="658"/>
      <c r="W2431" s="658"/>
      <c r="X2431" s="658"/>
      <c r="Y2431" s="658"/>
      <c r="Z2431" s="659"/>
      <c r="AA2431" s="660"/>
      <c r="AB2431" s="677">
        <v>0</v>
      </c>
      <c r="AC2431" s="677">
        <v>0</v>
      </c>
      <c r="AD2431" s="658">
        <v>0</v>
      </c>
      <c r="AE2431" s="658">
        <v>0</v>
      </c>
      <c r="AF2431" s="658"/>
      <c r="AG2431" s="658"/>
      <c r="AH2431" s="658"/>
      <c r="AI2431" s="658"/>
      <c r="AJ2431" s="658"/>
      <c r="AK2431" s="658"/>
      <c r="AL2431" s="658"/>
      <c r="AM2431" s="658"/>
      <c r="AN2431" s="658">
        <v>0</v>
      </c>
      <c r="AO2431" s="658">
        <v>0</v>
      </c>
      <c r="AP2431" s="658">
        <v>0</v>
      </c>
      <c r="AQ2431" s="658">
        <v>0</v>
      </c>
      <c r="AR2431" s="658">
        <v>0</v>
      </c>
      <c r="AS2431" s="658">
        <v>0</v>
      </c>
      <c r="AT2431" s="658">
        <v>0</v>
      </c>
      <c r="AU2431" s="658">
        <v>0</v>
      </c>
      <c r="AV2431" s="676"/>
      <c r="AW2431" s="677">
        <v>0</v>
      </c>
      <c r="AX2431" s="677"/>
      <c r="AY2431" s="677"/>
      <c r="AZ2431" s="677"/>
      <c r="BA2431" s="677"/>
      <c r="BB2431" s="677"/>
      <c r="BC2431" s="677"/>
      <c r="BD2431" s="677"/>
      <c r="BE2431" s="678">
        <v>0</v>
      </c>
      <c r="BF2431" s="417"/>
      <c r="BG2431" s="408"/>
      <c r="BH2431" s="408"/>
      <c r="BI2431" s="408"/>
      <c r="BJ2431" s="408"/>
      <c r="BK2431" s="408"/>
    </row>
    <row r="2432" spans="1:63" s="390" customFormat="1" ht="12.75">
      <c r="A2432" s="411"/>
      <c r="B2432" s="360" t="s">
        <v>370</v>
      </c>
      <c r="C2432" s="676">
        <v>0</v>
      </c>
      <c r="D2432" s="677">
        <v>0</v>
      </c>
      <c r="E2432" s="677">
        <v>0</v>
      </c>
      <c r="F2432" s="677">
        <v>0</v>
      </c>
      <c r="G2432" s="677">
        <v>0</v>
      </c>
      <c r="H2432" s="677">
        <v>0</v>
      </c>
      <c r="I2432" s="677">
        <v>0</v>
      </c>
      <c r="J2432" s="677">
        <v>0</v>
      </c>
      <c r="K2432" s="677">
        <v>0</v>
      </c>
      <c r="L2432" s="677">
        <v>0</v>
      </c>
      <c r="M2432" s="677">
        <v>0</v>
      </c>
      <c r="N2432" s="678">
        <v>0</v>
      </c>
      <c r="O2432" s="657"/>
      <c r="P2432" s="658"/>
      <c r="Q2432" s="658"/>
      <c r="R2432" s="658"/>
      <c r="S2432" s="658"/>
      <c r="T2432" s="658"/>
      <c r="U2432" s="658"/>
      <c r="V2432" s="658"/>
      <c r="W2432" s="658"/>
      <c r="X2432" s="658"/>
      <c r="Y2432" s="658"/>
      <c r="Z2432" s="659"/>
      <c r="AA2432" s="660"/>
      <c r="AB2432" s="677">
        <v>0</v>
      </c>
      <c r="AC2432" s="677">
        <v>0</v>
      </c>
      <c r="AD2432" s="658">
        <v>0</v>
      </c>
      <c r="AE2432" s="658">
        <v>0</v>
      </c>
      <c r="AF2432" s="658"/>
      <c r="AG2432" s="658"/>
      <c r="AH2432" s="658"/>
      <c r="AI2432" s="658"/>
      <c r="AJ2432" s="658"/>
      <c r="AK2432" s="658"/>
      <c r="AL2432" s="658"/>
      <c r="AM2432" s="658"/>
      <c r="AN2432" s="658">
        <v>0</v>
      </c>
      <c r="AO2432" s="658">
        <v>0</v>
      </c>
      <c r="AP2432" s="658">
        <v>0</v>
      </c>
      <c r="AQ2432" s="658">
        <v>0</v>
      </c>
      <c r="AR2432" s="658">
        <v>0</v>
      </c>
      <c r="AS2432" s="658">
        <v>0</v>
      </c>
      <c r="AT2432" s="658">
        <v>0</v>
      </c>
      <c r="AU2432" s="658">
        <v>0</v>
      </c>
      <c r="AV2432" s="676"/>
      <c r="AW2432" s="677">
        <v>0</v>
      </c>
      <c r="AX2432" s="677"/>
      <c r="AY2432" s="677"/>
      <c r="AZ2432" s="677"/>
      <c r="BA2432" s="677"/>
      <c r="BB2432" s="677"/>
      <c r="BC2432" s="677"/>
      <c r="BD2432" s="677"/>
      <c r="BE2432" s="678">
        <v>0</v>
      </c>
      <c r="BF2432" s="417"/>
      <c r="BG2432" s="408"/>
      <c r="BH2432" s="408"/>
      <c r="BI2432" s="408"/>
      <c r="BJ2432" s="408"/>
      <c r="BK2432" s="408"/>
    </row>
    <row r="2433" spans="1:63" s="390" customFormat="1" ht="12.75">
      <c r="A2433" s="411"/>
      <c r="B2433" s="360" t="s">
        <v>371</v>
      </c>
      <c r="C2433" s="676">
        <v>0</v>
      </c>
      <c r="D2433" s="677">
        <v>0</v>
      </c>
      <c r="E2433" s="677">
        <v>0</v>
      </c>
      <c r="F2433" s="677">
        <v>0</v>
      </c>
      <c r="G2433" s="677">
        <v>0</v>
      </c>
      <c r="H2433" s="677">
        <v>0</v>
      </c>
      <c r="I2433" s="677">
        <v>0</v>
      </c>
      <c r="J2433" s="677">
        <v>0</v>
      </c>
      <c r="K2433" s="677">
        <v>0</v>
      </c>
      <c r="L2433" s="677">
        <v>0</v>
      </c>
      <c r="M2433" s="677">
        <v>0</v>
      </c>
      <c r="N2433" s="678">
        <v>0</v>
      </c>
      <c r="O2433" s="657"/>
      <c r="P2433" s="658"/>
      <c r="Q2433" s="658"/>
      <c r="R2433" s="658"/>
      <c r="S2433" s="658"/>
      <c r="T2433" s="658"/>
      <c r="U2433" s="658"/>
      <c r="V2433" s="658"/>
      <c r="W2433" s="658"/>
      <c r="X2433" s="658"/>
      <c r="Y2433" s="658"/>
      <c r="Z2433" s="659"/>
      <c r="AA2433" s="660"/>
      <c r="AB2433" s="677">
        <v>0</v>
      </c>
      <c r="AC2433" s="677">
        <v>0</v>
      </c>
      <c r="AD2433" s="658">
        <v>0</v>
      </c>
      <c r="AE2433" s="658">
        <v>0</v>
      </c>
      <c r="AF2433" s="658"/>
      <c r="AG2433" s="658"/>
      <c r="AH2433" s="658"/>
      <c r="AI2433" s="658"/>
      <c r="AJ2433" s="658"/>
      <c r="AK2433" s="658"/>
      <c r="AL2433" s="658"/>
      <c r="AM2433" s="658"/>
      <c r="AN2433" s="658">
        <v>0</v>
      </c>
      <c r="AO2433" s="658">
        <v>0</v>
      </c>
      <c r="AP2433" s="658">
        <v>0</v>
      </c>
      <c r="AQ2433" s="658">
        <v>0</v>
      </c>
      <c r="AR2433" s="658">
        <v>0</v>
      </c>
      <c r="AS2433" s="658">
        <v>0</v>
      </c>
      <c r="AT2433" s="658">
        <v>0</v>
      </c>
      <c r="AU2433" s="658">
        <v>0</v>
      </c>
      <c r="AV2433" s="676"/>
      <c r="AW2433" s="677">
        <v>0</v>
      </c>
      <c r="AX2433" s="677"/>
      <c r="AY2433" s="677"/>
      <c r="AZ2433" s="677"/>
      <c r="BA2433" s="677"/>
      <c r="BB2433" s="677"/>
      <c r="BC2433" s="677"/>
      <c r="BD2433" s="677"/>
      <c r="BE2433" s="678">
        <v>0</v>
      </c>
      <c r="BF2433" s="417"/>
      <c r="BG2433" s="408"/>
      <c r="BH2433" s="408"/>
      <c r="BI2433" s="408"/>
      <c r="BJ2433" s="408"/>
      <c r="BK2433" s="408"/>
    </row>
    <row r="2434" spans="1:63" s="390" customFormat="1" ht="12.75">
      <c r="A2434" s="411"/>
      <c r="B2434" s="360" t="s">
        <v>372</v>
      </c>
      <c r="C2434" s="676">
        <v>0</v>
      </c>
      <c r="D2434" s="677">
        <v>0</v>
      </c>
      <c r="E2434" s="677">
        <v>0</v>
      </c>
      <c r="F2434" s="677">
        <v>0</v>
      </c>
      <c r="G2434" s="677">
        <v>0</v>
      </c>
      <c r="H2434" s="677">
        <v>0</v>
      </c>
      <c r="I2434" s="677">
        <v>0</v>
      </c>
      <c r="J2434" s="677">
        <v>0</v>
      </c>
      <c r="K2434" s="677">
        <v>0</v>
      </c>
      <c r="L2434" s="677">
        <v>0</v>
      </c>
      <c r="M2434" s="677">
        <v>0</v>
      </c>
      <c r="N2434" s="678">
        <v>0</v>
      </c>
      <c r="O2434" s="657"/>
      <c r="P2434" s="658"/>
      <c r="Q2434" s="658"/>
      <c r="R2434" s="658"/>
      <c r="S2434" s="658"/>
      <c r="T2434" s="658"/>
      <c r="U2434" s="658"/>
      <c r="V2434" s="658"/>
      <c r="W2434" s="658"/>
      <c r="X2434" s="658"/>
      <c r="Y2434" s="658"/>
      <c r="Z2434" s="659"/>
      <c r="AA2434" s="660"/>
      <c r="AB2434" s="677">
        <v>0</v>
      </c>
      <c r="AC2434" s="677">
        <v>0</v>
      </c>
      <c r="AD2434" s="658">
        <v>0</v>
      </c>
      <c r="AE2434" s="658">
        <v>0</v>
      </c>
      <c r="AF2434" s="658"/>
      <c r="AG2434" s="658"/>
      <c r="AH2434" s="658"/>
      <c r="AI2434" s="658"/>
      <c r="AJ2434" s="658"/>
      <c r="AK2434" s="658"/>
      <c r="AL2434" s="658"/>
      <c r="AM2434" s="658"/>
      <c r="AN2434" s="658">
        <v>0</v>
      </c>
      <c r="AO2434" s="658">
        <v>0</v>
      </c>
      <c r="AP2434" s="658">
        <v>0</v>
      </c>
      <c r="AQ2434" s="658">
        <v>0</v>
      </c>
      <c r="AR2434" s="658">
        <v>0</v>
      </c>
      <c r="AS2434" s="658">
        <v>0</v>
      </c>
      <c r="AT2434" s="658">
        <v>0</v>
      </c>
      <c r="AU2434" s="658">
        <v>0</v>
      </c>
      <c r="AV2434" s="676"/>
      <c r="AW2434" s="677">
        <v>0</v>
      </c>
      <c r="AX2434" s="677"/>
      <c r="AY2434" s="677"/>
      <c r="AZ2434" s="677"/>
      <c r="BA2434" s="677"/>
      <c r="BB2434" s="677"/>
      <c r="BC2434" s="677"/>
      <c r="BD2434" s="677"/>
      <c r="BE2434" s="678">
        <v>0</v>
      </c>
      <c r="BF2434" s="417"/>
      <c r="BG2434" s="408"/>
      <c r="BH2434" s="408"/>
      <c r="BI2434" s="408"/>
      <c r="BJ2434" s="408"/>
      <c r="BK2434" s="408"/>
    </row>
    <row r="2435" spans="1:63" s="390" customFormat="1" ht="12.75">
      <c r="A2435" s="411"/>
      <c r="B2435" s="360" t="s">
        <v>373</v>
      </c>
      <c r="C2435" s="676">
        <v>0</v>
      </c>
      <c r="D2435" s="677">
        <v>0</v>
      </c>
      <c r="E2435" s="677">
        <v>0</v>
      </c>
      <c r="F2435" s="677">
        <v>0</v>
      </c>
      <c r="G2435" s="677">
        <v>0</v>
      </c>
      <c r="H2435" s="677">
        <v>0</v>
      </c>
      <c r="I2435" s="677">
        <v>0</v>
      </c>
      <c r="J2435" s="677">
        <v>0</v>
      </c>
      <c r="K2435" s="677">
        <v>0</v>
      </c>
      <c r="L2435" s="677">
        <v>0</v>
      </c>
      <c r="M2435" s="677">
        <v>0</v>
      </c>
      <c r="N2435" s="678">
        <v>0</v>
      </c>
      <c r="O2435" s="657">
        <v>0</v>
      </c>
      <c r="P2435" s="658">
        <v>0</v>
      </c>
      <c r="Q2435" s="658">
        <v>0</v>
      </c>
      <c r="R2435" s="658">
        <v>0</v>
      </c>
      <c r="S2435" s="658">
        <v>0</v>
      </c>
      <c r="T2435" s="658">
        <v>0</v>
      </c>
      <c r="U2435" s="658">
        <v>0</v>
      </c>
      <c r="V2435" s="658">
        <v>0</v>
      </c>
      <c r="W2435" s="658">
        <v>0</v>
      </c>
      <c r="X2435" s="658">
        <v>0</v>
      </c>
      <c r="Y2435" s="658">
        <v>0</v>
      </c>
      <c r="Z2435" s="659">
        <v>0</v>
      </c>
      <c r="AA2435" s="660">
        <v>0</v>
      </c>
      <c r="AB2435" s="677">
        <v>0</v>
      </c>
      <c r="AC2435" s="677">
        <v>0</v>
      </c>
      <c r="AD2435" s="658">
        <v>0</v>
      </c>
      <c r="AE2435" s="658">
        <v>0</v>
      </c>
      <c r="AF2435" s="658"/>
      <c r="AG2435" s="658"/>
      <c r="AH2435" s="658"/>
      <c r="AI2435" s="658"/>
      <c r="AJ2435" s="658"/>
      <c r="AK2435" s="658"/>
      <c r="AL2435" s="658"/>
      <c r="AM2435" s="658"/>
      <c r="AN2435" s="658">
        <v>0</v>
      </c>
      <c r="AO2435" s="658">
        <v>0</v>
      </c>
      <c r="AP2435" s="658">
        <v>0</v>
      </c>
      <c r="AQ2435" s="658">
        <v>0</v>
      </c>
      <c r="AR2435" s="658">
        <v>0</v>
      </c>
      <c r="AS2435" s="658">
        <v>0</v>
      </c>
      <c r="AT2435" s="658">
        <v>0</v>
      </c>
      <c r="AU2435" s="658">
        <v>0</v>
      </c>
      <c r="AV2435" s="676">
        <v>0</v>
      </c>
      <c r="AW2435" s="677">
        <v>0</v>
      </c>
      <c r="AX2435" s="677">
        <v>0</v>
      </c>
      <c r="AY2435" s="677">
        <v>0</v>
      </c>
      <c r="AZ2435" s="677">
        <v>0</v>
      </c>
      <c r="BA2435" s="677">
        <v>0</v>
      </c>
      <c r="BB2435" s="677">
        <v>0</v>
      </c>
      <c r="BC2435" s="677">
        <v>0</v>
      </c>
      <c r="BD2435" s="677">
        <v>0</v>
      </c>
      <c r="BE2435" s="678">
        <v>0</v>
      </c>
      <c r="BF2435" s="417"/>
      <c r="BG2435" s="408"/>
      <c r="BH2435" s="408"/>
      <c r="BI2435" s="408"/>
      <c r="BJ2435" s="408"/>
      <c r="BK2435" s="408"/>
    </row>
    <row r="2436" spans="1:63" s="390" customFormat="1" ht="12.75">
      <c r="A2436" s="411"/>
      <c r="B2436" s="360" t="s">
        <v>374</v>
      </c>
      <c r="C2436" s="676">
        <v>0</v>
      </c>
      <c r="D2436" s="677">
        <v>0</v>
      </c>
      <c r="E2436" s="677">
        <v>0</v>
      </c>
      <c r="F2436" s="677">
        <v>0</v>
      </c>
      <c r="G2436" s="677">
        <v>0</v>
      </c>
      <c r="H2436" s="677">
        <v>0</v>
      </c>
      <c r="I2436" s="677">
        <v>0</v>
      </c>
      <c r="J2436" s="677">
        <v>0</v>
      </c>
      <c r="K2436" s="677">
        <v>0</v>
      </c>
      <c r="L2436" s="677">
        <v>0</v>
      </c>
      <c r="M2436" s="677">
        <v>0</v>
      </c>
      <c r="N2436" s="678">
        <v>0</v>
      </c>
      <c r="O2436" s="657"/>
      <c r="P2436" s="658"/>
      <c r="Q2436" s="658"/>
      <c r="R2436" s="658"/>
      <c r="S2436" s="658"/>
      <c r="T2436" s="658"/>
      <c r="U2436" s="658"/>
      <c r="V2436" s="658"/>
      <c r="W2436" s="658"/>
      <c r="X2436" s="658"/>
      <c r="Y2436" s="658"/>
      <c r="Z2436" s="659"/>
      <c r="AA2436" s="660"/>
      <c r="AB2436" s="677">
        <v>0</v>
      </c>
      <c r="AC2436" s="677">
        <v>0</v>
      </c>
      <c r="AD2436" s="658">
        <v>0</v>
      </c>
      <c r="AE2436" s="658">
        <v>0</v>
      </c>
      <c r="AF2436" s="658"/>
      <c r="AG2436" s="658"/>
      <c r="AH2436" s="658"/>
      <c r="AI2436" s="658"/>
      <c r="AJ2436" s="658"/>
      <c r="AK2436" s="658"/>
      <c r="AL2436" s="658"/>
      <c r="AM2436" s="658"/>
      <c r="AN2436" s="658">
        <v>0</v>
      </c>
      <c r="AO2436" s="658">
        <v>0</v>
      </c>
      <c r="AP2436" s="658">
        <v>0</v>
      </c>
      <c r="AQ2436" s="658">
        <v>0</v>
      </c>
      <c r="AR2436" s="658">
        <v>0</v>
      </c>
      <c r="AS2436" s="658">
        <v>0</v>
      </c>
      <c r="AT2436" s="658">
        <v>0</v>
      </c>
      <c r="AU2436" s="658">
        <v>0</v>
      </c>
      <c r="AV2436" s="676"/>
      <c r="AW2436" s="677">
        <v>0</v>
      </c>
      <c r="AX2436" s="677"/>
      <c r="AY2436" s="677"/>
      <c r="AZ2436" s="677"/>
      <c r="BA2436" s="677"/>
      <c r="BB2436" s="677"/>
      <c r="BC2436" s="677"/>
      <c r="BD2436" s="677"/>
      <c r="BE2436" s="678">
        <v>0</v>
      </c>
      <c r="BF2436" s="417"/>
      <c r="BG2436" s="408"/>
      <c r="BH2436" s="408"/>
      <c r="BI2436" s="408"/>
      <c r="BJ2436" s="408"/>
      <c r="BK2436" s="408"/>
    </row>
    <row r="2437" spans="1:63" s="390" customFormat="1" ht="12.75">
      <c r="A2437" s="411"/>
      <c r="B2437" s="360" t="s">
        <v>375</v>
      </c>
      <c r="C2437" s="676">
        <v>0</v>
      </c>
      <c r="D2437" s="677">
        <v>0</v>
      </c>
      <c r="E2437" s="677">
        <v>0</v>
      </c>
      <c r="F2437" s="677">
        <v>0</v>
      </c>
      <c r="G2437" s="677">
        <v>0</v>
      </c>
      <c r="H2437" s="677">
        <v>0</v>
      </c>
      <c r="I2437" s="677">
        <v>0</v>
      </c>
      <c r="J2437" s="677">
        <v>0</v>
      </c>
      <c r="K2437" s="677">
        <v>0</v>
      </c>
      <c r="L2437" s="677">
        <v>0</v>
      </c>
      <c r="M2437" s="677">
        <v>0</v>
      </c>
      <c r="N2437" s="678">
        <v>0</v>
      </c>
      <c r="O2437" s="657"/>
      <c r="P2437" s="658"/>
      <c r="Q2437" s="658"/>
      <c r="R2437" s="658"/>
      <c r="S2437" s="658"/>
      <c r="T2437" s="658"/>
      <c r="U2437" s="658"/>
      <c r="V2437" s="658"/>
      <c r="W2437" s="658"/>
      <c r="X2437" s="658"/>
      <c r="Y2437" s="658"/>
      <c r="Z2437" s="659"/>
      <c r="AA2437" s="660"/>
      <c r="AB2437" s="677">
        <v>0</v>
      </c>
      <c r="AC2437" s="677">
        <v>0</v>
      </c>
      <c r="AD2437" s="658">
        <v>0</v>
      </c>
      <c r="AE2437" s="658">
        <v>0</v>
      </c>
      <c r="AF2437" s="658"/>
      <c r="AG2437" s="658"/>
      <c r="AH2437" s="658"/>
      <c r="AI2437" s="658"/>
      <c r="AJ2437" s="658"/>
      <c r="AK2437" s="658"/>
      <c r="AL2437" s="658"/>
      <c r="AM2437" s="658"/>
      <c r="AN2437" s="658">
        <v>0</v>
      </c>
      <c r="AO2437" s="658">
        <v>0</v>
      </c>
      <c r="AP2437" s="658">
        <v>0</v>
      </c>
      <c r="AQ2437" s="658">
        <v>0</v>
      </c>
      <c r="AR2437" s="658">
        <v>0</v>
      </c>
      <c r="AS2437" s="658">
        <v>0</v>
      </c>
      <c r="AT2437" s="658">
        <v>0</v>
      </c>
      <c r="AU2437" s="658">
        <v>0</v>
      </c>
      <c r="AV2437" s="676"/>
      <c r="AW2437" s="677">
        <v>0</v>
      </c>
      <c r="AX2437" s="677"/>
      <c r="AY2437" s="677"/>
      <c r="AZ2437" s="677"/>
      <c r="BA2437" s="677"/>
      <c r="BB2437" s="677"/>
      <c r="BC2437" s="677"/>
      <c r="BD2437" s="677"/>
      <c r="BE2437" s="678">
        <v>0</v>
      </c>
      <c r="BF2437" s="417"/>
      <c r="BG2437" s="408"/>
      <c r="BH2437" s="408"/>
      <c r="BI2437" s="408"/>
      <c r="BJ2437" s="408"/>
      <c r="BK2437" s="408"/>
    </row>
    <row r="2438" spans="1:63" s="390" customFormat="1" ht="12.75">
      <c r="A2438" s="411"/>
      <c r="B2438" s="360" t="s">
        <v>376</v>
      </c>
      <c r="C2438" s="676">
        <v>0</v>
      </c>
      <c r="D2438" s="677">
        <v>0</v>
      </c>
      <c r="E2438" s="677">
        <v>0</v>
      </c>
      <c r="F2438" s="677">
        <v>0</v>
      </c>
      <c r="G2438" s="677">
        <v>0</v>
      </c>
      <c r="H2438" s="677">
        <v>0</v>
      </c>
      <c r="I2438" s="677">
        <v>0</v>
      </c>
      <c r="J2438" s="677">
        <v>0</v>
      </c>
      <c r="K2438" s="677">
        <v>0</v>
      </c>
      <c r="L2438" s="677">
        <v>0</v>
      </c>
      <c r="M2438" s="677">
        <v>0</v>
      </c>
      <c r="N2438" s="678">
        <v>0</v>
      </c>
      <c r="O2438" s="657"/>
      <c r="P2438" s="658"/>
      <c r="Q2438" s="658"/>
      <c r="R2438" s="658"/>
      <c r="S2438" s="658"/>
      <c r="T2438" s="658"/>
      <c r="U2438" s="658"/>
      <c r="V2438" s="658"/>
      <c r="W2438" s="658"/>
      <c r="X2438" s="658"/>
      <c r="Y2438" s="658"/>
      <c r="Z2438" s="659"/>
      <c r="AA2438" s="660"/>
      <c r="AB2438" s="677">
        <v>0</v>
      </c>
      <c r="AC2438" s="677">
        <v>0</v>
      </c>
      <c r="AD2438" s="658">
        <v>0</v>
      </c>
      <c r="AE2438" s="658">
        <v>0</v>
      </c>
      <c r="AF2438" s="658"/>
      <c r="AG2438" s="658"/>
      <c r="AH2438" s="658"/>
      <c r="AI2438" s="658"/>
      <c r="AJ2438" s="658"/>
      <c r="AK2438" s="658"/>
      <c r="AL2438" s="658"/>
      <c r="AM2438" s="658"/>
      <c r="AN2438" s="658">
        <v>0</v>
      </c>
      <c r="AO2438" s="658">
        <v>0</v>
      </c>
      <c r="AP2438" s="658">
        <v>0</v>
      </c>
      <c r="AQ2438" s="658">
        <v>0</v>
      </c>
      <c r="AR2438" s="658">
        <v>0</v>
      </c>
      <c r="AS2438" s="658">
        <v>0</v>
      </c>
      <c r="AT2438" s="658">
        <v>0</v>
      </c>
      <c r="AU2438" s="658">
        <v>0</v>
      </c>
      <c r="AV2438" s="676"/>
      <c r="AW2438" s="677">
        <v>0</v>
      </c>
      <c r="AX2438" s="677"/>
      <c r="AY2438" s="677"/>
      <c r="AZ2438" s="677"/>
      <c r="BA2438" s="677"/>
      <c r="BB2438" s="677"/>
      <c r="BC2438" s="677"/>
      <c r="BD2438" s="677"/>
      <c r="BE2438" s="678">
        <v>0</v>
      </c>
      <c r="BF2438" s="417"/>
      <c r="BG2438" s="408"/>
      <c r="BH2438" s="408"/>
      <c r="BI2438" s="408"/>
      <c r="BJ2438" s="408"/>
      <c r="BK2438" s="408"/>
    </row>
    <row r="2439" spans="1:63" s="390" customFormat="1" ht="12.75">
      <c r="A2439" s="411"/>
      <c r="B2439" s="360" t="s">
        <v>377</v>
      </c>
      <c r="C2439" s="676">
        <v>0</v>
      </c>
      <c r="D2439" s="677">
        <v>0</v>
      </c>
      <c r="E2439" s="677">
        <v>0</v>
      </c>
      <c r="F2439" s="677">
        <v>0</v>
      </c>
      <c r="G2439" s="677">
        <v>0</v>
      </c>
      <c r="H2439" s="677">
        <v>0</v>
      </c>
      <c r="I2439" s="677">
        <v>0</v>
      </c>
      <c r="J2439" s="677">
        <v>0</v>
      </c>
      <c r="K2439" s="677">
        <v>0</v>
      </c>
      <c r="L2439" s="677">
        <v>0</v>
      </c>
      <c r="M2439" s="677">
        <v>0</v>
      </c>
      <c r="N2439" s="678">
        <v>0</v>
      </c>
      <c r="O2439" s="657"/>
      <c r="P2439" s="658"/>
      <c r="Q2439" s="658"/>
      <c r="R2439" s="658"/>
      <c r="S2439" s="658"/>
      <c r="T2439" s="658"/>
      <c r="U2439" s="658"/>
      <c r="V2439" s="658"/>
      <c r="W2439" s="658"/>
      <c r="X2439" s="658"/>
      <c r="Y2439" s="658"/>
      <c r="Z2439" s="659"/>
      <c r="AA2439" s="660"/>
      <c r="AB2439" s="677">
        <v>0</v>
      </c>
      <c r="AC2439" s="677">
        <v>0</v>
      </c>
      <c r="AD2439" s="658">
        <v>0</v>
      </c>
      <c r="AE2439" s="658">
        <v>0</v>
      </c>
      <c r="AF2439" s="658"/>
      <c r="AG2439" s="658"/>
      <c r="AH2439" s="658"/>
      <c r="AI2439" s="658"/>
      <c r="AJ2439" s="658"/>
      <c r="AK2439" s="658"/>
      <c r="AL2439" s="658"/>
      <c r="AM2439" s="658"/>
      <c r="AN2439" s="658">
        <v>0</v>
      </c>
      <c r="AO2439" s="658">
        <v>0</v>
      </c>
      <c r="AP2439" s="658">
        <v>0</v>
      </c>
      <c r="AQ2439" s="658">
        <v>0</v>
      </c>
      <c r="AR2439" s="658">
        <v>0</v>
      </c>
      <c r="AS2439" s="658">
        <v>0</v>
      </c>
      <c r="AT2439" s="658">
        <v>0</v>
      </c>
      <c r="AU2439" s="658">
        <v>0</v>
      </c>
      <c r="AV2439" s="676"/>
      <c r="AW2439" s="677">
        <v>0</v>
      </c>
      <c r="AX2439" s="677"/>
      <c r="AY2439" s="677"/>
      <c r="AZ2439" s="677"/>
      <c r="BA2439" s="677"/>
      <c r="BB2439" s="677"/>
      <c r="BC2439" s="677"/>
      <c r="BD2439" s="677"/>
      <c r="BE2439" s="678">
        <v>0</v>
      </c>
      <c r="BF2439" s="417"/>
      <c r="BG2439" s="408"/>
      <c r="BH2439" s="408"/>
      <c r="BI2439" s="408"/>
      <c r="BJ2439" s="408"/>
      <c r="BK2439" s="408"/>
    </row>
    <row r="2440" spans="1:63" s="390" customFormat="1" ht="13.5" thickBot="1">
      <c r="A2440" s="701"/>
      <c r="B2440" s="423" t="s">
        <v>67</v>
      </c>
      <c r="C2440" s="702">
        <v>0</v>
      </c>
      <c r="D2440" s="703">
        <v>0</v>
      </c>
      <c r="E2440" s="703">
        <v>0</v>
      </c>
      <c r="F2440" s="703">
        <v>0</v>
      </c>
      <c r="G2440" s="703">
        <v>0</v>
      </c>
      <c r="H2440" s="703">
        <v>0</v>
      </c>
      <c r="I2440" s="703">
        <v>0</v>
      </c>
      <c r="J2440" s="703">
        <v>0</v>
      </c>
      <c r="K2440" s="703">
        <v>0</v>
      </c>
      <c r="L2440" s="703">
        <v>0</v>
      </c>
      <c r="M2440" s="703">
        <v>0</v>
      </c>
      <c r="N2440" s="704">
        <v>0</v>
      </c>
      <c r="O2440" s="705"/>
      <c r="P2440" s="706"/>
      <c r="Q2440" s="706"/>
      <c r="R2440" s="706"/>
      <c r="S2440" s="706"/>
      <c r="T2440" s="706"/>
      <c r="U2440" s="706"/>
      <c r="V2440" s="706"/>
      <c r="W2440" s="706"/>
      <c r="X2440" s="706"/>
      <c r="Y2440" s="706"/>
      <c r="Z2440" s="707"/>
      <c r="AA2440" s="708">
        <v>48.982610899999997</v>
      </c>
      <c r="AB2440" s="703">
        <v>0</v>
      </c>
      <c r="AC2440" s="703">
        <v>0</v>
      </c>
      <c r="AD2440" s="706">
        <v>0</v>
      </c>
      <c r="AE2440" s="706">
        <v>0</v>
      </c>
      <c r="AF2440" s="706"/>
      <c r="AG2440" s="706"/>
      <c r="AH2440" s="706"/>
      <c r="AI2440" s="706"/>
      <c r="AJ2440" s="706"/>
      <c r="AK2440" s="706"/>
      <c r="AL2440" s="706"/>
      <c r="AM2440" s="706"/>
      <c r="AN2440" s="706">
        <v>0</v>
      </c>
      <c r="AO2440" s="706">
        <v>0</v>
      </c>
      <c r="AP2440" s="706">
        <v>0</v>
      </c>
      <c r="AQ2440" s="706">
        <v>0</v>
      </c>
      <c r="AR2440" s="706">
        <v>0</v>
      </c>
      <c r="AS2440" s="706">
        <v>0</v>
      </c>
      <c r="AT2440" s="706">
        <v>0</v>
      </c>
      <c r="AU2440" s="706">
        <v>0</v>
      </c>
      <c r="AV2440" s="702">
        <v>17.139407760000001</v>
      </c>
      <c r="AW2440" s="703">
        <v>10.683739660000001</v>
      </c>
      <c r="AX2440" s="703">
        <v>1.46063729</v>
      </c>
      <c r="AY2440" s="703">
        <v>0.93203389999999997</v>
      </c>
      <c r="AZ2440" s="703">
        <v>6.6985769399999997</v>
      </c>
      <c r="BA2440" s="703">
        <v>1.59249153</v>
      </c>
      <c r="BB2440" s="703"/>
      <c r="BC2440" s="703"/>
      <c r="BD2440" s="703">
        <v>17.84775084</v>
      </c>
      <c r="BE2440" s="704">
        <v>45.670898260000001</v>
      </c>
      <c r="BF2440" s="417"/>
      <c r="BG2440" s="408"/>
      <c r="BH2440" s="408"/>
      <c r="BI2440" s="408"/>
      <c r="BJ2440" s="408"/>
      <c r="BK2440" s="408"/>
    </row>
    <row r="2441" spans="1:63" s="390" customFormat="1" ht="12.75" hidden="1">
      <c r="A2441" s="709" t="s">
        <v>190</v>
      </c>
      <c r="B2441" s="710" t="s">
        <v>191</v>
      </c>
      <c r="C2441" s="711"/>
      <c r="D2441" s="712"/>
      <c r="E2441" s="712"/>
      <c r="F2441" s="712"/>
      <c r="G2441" s="712"/>
      <c r="H2441" s="712"/>
      <c r="I2441" s="712"/>
      <c r="J2441" s="712"/>
      <c r="K2441" s="712"/>
      <c r="L2441" s="712"/>
      <c r="M2441" s="712"/>
      <c r="N2441" s="713"/>
      <c r="AN2441" s="714">
        <v>0</v>
      </c>
      <c r="AO2441" s="714">
        <v>0</v>
      </c>
      <c r="AP2441" s="714">
        <v>0</v>
      </c>
      <c r="AQ2441" s="714">
        <v>0</v>
      </c>
      <c r="AR2441" s="714">
        <v>0</v>
      </c>
      <c r="AS2441" s="714">
        <v>0</v>
      </c>
      <c r="AT2441" s="714">
        <v>0</v>
      </c>
      <c r="AU2441" s="714">
        <v>0</v>
      </c>
      <c r="BF2441" s="408"/>
      <c r="BG2441" s="408"/>
      <c r="BH2441" s="408"/>
      <c r="BI2441" s="408"/>
      <c r="BJ2441" s="408"/>
      <c r="BK2441" s="408"/>
    </row>
    <row r="2442" spans="1:63" s="390" customFormat="1" ht="12.75" hidden="1">
      <c r="A2442" s="715" t="s">
        <v>192</v>
      </c>
      <c r="B2442" s="716" t="s">
        <v>193</v>
      </c>
      <c r="C2442" s="711"/>
      <c r="D2442" s="712"/>
      <c r="E2442" s="712"/>
      <c r="F2442" s="712"/>
      <c r="G2442" s="712"/>
      <c r="H2442" s="712"/>
      <c r="I2442" s="712"/>
      <c r="J2442" s="712"/>
      <c r="K2442" s="712"/>
      <c r="L2442" s="712"/>
      <c r="M2442" s="712"/>
      <c r="N2442" s="713"/>
      <c r="AN2442" s="714">
        <v>0</v>
      </c>
      <c r="AO2442" s="714">
        <v>0</v>
      </c>
      <c r="AP2442" s="714">
        <v>0</v>
      </c>
      <c r="AQ2442" s="714">
        <v>0</v>
      </c>
      <c r="AR2442" s="714">
        <v>0</v>
      </c>
      <c r="AS2442" s="714">
        <v>0</v>
      </c>
      <c r="AT2442" s="714">
        <v>0</v>
      </c>
      <c r="AU2442" s="714">
        <v>0</v>
      </c>
      <c r="BF2442" s="408"/>
      <c r="BG2442" s="408"/>
      <c r="BH2442" s="408"/>
      <c r="BI2442" s="408"/>
      <c r="BJ2442" s="408"/>
      <c r="BK2442" s="408"/>
    </row>
    <row r="2443" spans="1:63" s="390" customFormat="1" ht="12.75" hidden="1">
      <c r="A2443" s="715"/>
      <c r="B2443" s="716" t="s">
        <v>194</v>
      </c>
      <c r="C2443" s="711"/>
      <c r="D2443" s="712"/>
      <c r="E2443" s="712"/>
      <c r="F2443" s="712"/>
      <c r="G2443" s="712"/>
      <c r="H2443" s="712"/>
      <c r="I2443" s="712"/>
      <c r="J2443" s="712"/>
      <c r="K2443" s="712"/>
      <c r="L2443" s="712"/>
      <c r="M2443" s="712"/>
      <c r="N2443" s="713"/>
      <c r="AN2443" s="714">
        <v>0</v>
      </c>
      <c r="AO2443" s="714">
        <v>0</v>
      </c>
      <c r="AP2443" s="714">
        <v>0</v>
      </c>
      <c r="AQ2443" s="714">
        <v>0</v>
      </c>
      <c r="AR2443" s="714">
        <v>0</v>
      </c>
      <c r="AS2443" s="714">
        <v>0</v>
      </c>
      <c r="AT2443" s="714">
        <v>0</v>
      </c>
      <c r="AU2443" s="714">
        <v>0</v>
      </c>
      <c r="BF2443" s="408"/>
      <c r="BG2443" s="408"/>
      <c r="BH2443" s="408"/>
      <c r="BI2443" s="408"/>
      <c r="BJ2443" s="408"/>
      <c r="BK2443" s="408"/>
    </row>
    <row r="2444" spans="1:63" s="390" customFormat="1" ht="12.75" hidden="1">
      <c r="A2444" s="715" t="s">
        <v>79</v>
      </c>
      <c r="B2444" s="716" t="s">
        <v>195</v>
      </c>
      <c r="C2444" s="711"/>
      <c r="D2444" s="712"/>
      <c r="E2444" s="712"/>
      <c r="F2444" s="712"/>
      <c r="G2444" s="712"/>
      <c r="H2444" s="712"/>
      <c r="I2444" s="712"/>
      <c r="J2444" s="712"/>
      <c r="K2444" s="712"/>
      <c r="L2444" s="712"/>
      <c r="M2444" s="712"/>
      <c r="N2444" s="713"/>
      <c r="AN2444" s="714">
        <v>0</v>
      </c>
      <c r="AO2444" s="714">
        <v>0</v>
      </c>
      <c r="AP2444" s="714">
        <v>0</v>
      </c>
      <c r="AQ2444" s="714">
        <v>0</v>
      </c>
      <c r="AR2444" s="714">
        <v>0</v>
      </c>
      <c r="AS2444" s="714">
        <v>0</v>
      </c>
      <c r="AT2444" s="714">
        <v>0</v>
      </c>
      <c r="AU2444" s="714">
        <v>0</v>
      </c>
      <c r="BF2444" s="408"/>
      <c r="BG2444" s="408"/>
      <c r="BH2444" s="408"/>
      <c r="BI2444" s="408"/>
      <c r="BJ2444" s="408"/>
      <c r="BK2444" s="408"/>
    </row>
    <row r="2445" spans="1:63" s="390" customFormat="1" ht="12.75" hidden="1">
      <c r="A2445" s="715"/>
      <c r="B2445" s="716" t="s">
        <v>194</v>
      </c>
      <c r="C2445" s="711"/>
      <c r="D2445" s="712"/>
      <c r="E2445" s="712"/>
      <c r="F2445" s="712"/>
      <c r="G2445" s="712"/>
      <c r="H2445" s="712"/>
      <c r="I2445" s="712"/>
      <c r="J2445" s="712"/>
      <c r="K2445" s="712"/>
      <c r="L2445" s="712"/>
      <c r="M2445" s="712"/>
      <c r="N2445" s="713"/>
      <c r="AN2445" s="714">
        <v>0</v>
      </c>
      <c r="AO2445" s="714">
        <v>0</v>
      </c>
      <c r="AP2445" s="714">
        <v>0</v>
      </c>
      <c r="AQ2445" s="714">
        <v>0</v>
      </c>
      <c r="AR2445" s="714">
        <v>0</v>
      </c>
      <c r="AS2445" s="714">
        <v>0</v>
      </c>
      <c r="AT2445" s="714">
        <v>0</v>
      </c>
      <c r="AU2445" s="714">
        <v>0</v>
      </c>
      <c r="BF2445" s="408"/>
      <c r="BG2445" s="408"/>
      <c r="BH2445" s="408"/>
      <c r="BI2445" s="408"/>
      <c r="BJ2445" s="408"/>
      <c r="BK2445" s="408"/>
    </row>
    <row r="2446" spans="1:63" s="390" customFormat="1" ht="12.75" hidden="1">
      <c r="A2446" s="715" t="s">
        <v>196</v>
      </c>
      <c r="B2446" s="716"/>
      <c r="C2446" s="711"/>
      <c r="D2446" s="712"/>
      <c r="E2446" s="712"/>
      <c r="F2446" s="712"/>
      <c r="G2446" s="712"/>
      <c r="H2446" s="712"/>
      <c r="I2446" s="712"/>
      <c r="J2446" s="712"/>
      <c r="K2446" s="712"/>
      <c r="L2446" s="712"/>
      <c r="M2446" s="712"/>
      <c r="N2446" s="713"/>
      <c r="AN2446" s="714">
        <v>0</v>
      </c>
      <c r="AO2446" s="714">
        <v>0</v>
      </c>
      <c r="AP2446" s="714">
        <v>0</v>
      </c>
      <c r="AQ2446" s="714">
        <v>0</v>
      </c>
      <c r="AR2446" s="714">
        <v>0</v>
      </c>
      <c r="AS2446" s="714">
        <v>0</v>
      </c>
      <c r="AT2446" s="714">
        <v>0</v>
      </c>
      <c r="AU2446" s="714">
        <v>0</v>
      </c>
      <c r="BF2446" s="408"/>
      <c r="BG2446" s="408"/>
      <c r="BH2446" s="408"/>
      <c r="BI2446" s="408"/>
      <c r="BJ2446" s="408"/>
      <c r="BK2446" s="408"/>
    </row>
    <row r="2447" spans="1:63" s="390" customFormat="1" ht="13.5" hidden="1">
      <c r="A2447" s="843" t="s">
        <v>198</v>
      </c>
      <c r="B2447" s="843"/>
      <c r="C2447" s="711"/>
      <c r="D2447" s="712"/>
      <c r="E2447" s="712"/>
      <c r="F2447" s="712"/>
      <c r="G2447" s="712"/>
      <c r="H2447" s="712"/>
      <c r="I2447" s="712"/>
      <c r="J2447" s="712"/>
      <c r="K2447" s="712"/>
      <c r="L2447" s="712"/>
      <c r="M2447" s="712"/>
      <c r="N2447" s="713"/>
      <c r="AN2447" s="714">
        <v>0</v>
      </c>
      <c r="AO2447" s="714">
        <v>0</v>
      </c>
      <c r="AP2447" s="714">
        <v>0</v>
      </c>
      <c r="AQ2447" s="714">
        <v>0</v>
      </c>
      <c r="AR2447" s="714">
        <v>0</v>
      </c>
      <c r="AS2447" s="714">
        <v>0</v>
      </c>
      <c r="AT2447" s="714">
        <v>0</v>
      </c>
      <c r="AU2447" s="714">
        <v>0</v>
      </c>
      <c r="BF2447" s="408"/>
      <c r="BG2447" s="408"/>
      <c r="BH2447" s="408"/>
      <c r="BI2447" s="408"/>
      <c r="BJ2447" s="408"/>
      <c r="BK2447" s="408"/>
    </row>
    <row r="2448" spans="1:63" s="390" customFormat="1" ht="25.5" hidden="1">
      <c r="A2448" s="717"/>
      <c r="B2448" s="718" t="s">
        <v>199</v>
      </c>
      <c r="C2448" s="711"/>
      <c r="D2448" s="712"/>
      <c r="E2448" s="712"/>
      <c r="F2448" s="712"/>
      <c r="G2448" s="712"/>
      <c r="H2448" s="712"/>
      <c r="I2448" s="712"/>
      <c r="J2448" s="712"/>
      <c r="K2448" s="712"/>
      <c r="L2448" s="712"/>
      <c r="M2448" s="712"/>
      <c r="N2448" s="713"/>
      <c r="AN2448" s="714">
        <v>0</v>
      </c>
      <c r="AO2448" s="714">
        <v>0</v>
      </c>
      <c r="AP2448" s="714">
        <v>0</v>
      </c>
      <c r="AQ2448" s="714">
        <v>0</v>
      </c>
      <c r="AR2448" s="714">
        <v>0</v>
      </c>
      <c r="AS2448" s="714">
        <v>0</v>
      </c>
      <c r="AT2448" s="714">
        <v>0</v>
      </c>
      <c r="AU2448" s="714">
        <v>0</v>
      </c>
      <c r="BF2448" s="408"/>
      <c r="BG2448" s="408"/>
      <c r="BH2448" s="408"/>
      <c r="BI2448" s="408"/>
      <c r="BJ2448" s="408"/>
      <c r="BK2448" s="408"/>
    </row>
    <row r="2449" spans="1:63" s="390" customFormat="1" ht="12.75" hidden="1">
      <c r="A2449" s="715" t="s">
        <v>192</v>
      </c>
      <c r="B2449" s="716" t="s">
        <v>193</v>
      </c>
      <c r="C2449" s="711"/>
      <c r="D2449" s="712"/>
      <c r="E2449" s="712"/>
      <c r="F2449" s="712"/>
      <c r="G2449" s="712"/>
      <c r="H2449" s="712"/>
      <c r="I2449" s="712"/>
      <c r="J2449" s="712"/>
      <c r="K2449" s="712"/>
      <c r="L2449" s="712"/>
      <c r="M2449" s="712"/>
      <c r="N2449" s="713"/>
      <c r="AN2449" s="714">
        <v>0</v>
      </c>
      <c r="AO2449" s="714">
        <v>0</v>
      </c>
      <c r="AP2449" s="714">
        <v>0</v>
      </c>
      <c r="AQ2449" s="714">
        <v>0</v>
      </c>
      <c r="AR2449" s="714">
        <v>0</v>
      </c>
      <c r="AS2449" s="714">
        <v>0</v>
      </c>
      <c r="AT2449" s="714">
        <v>0</v>
      </c>
      <c r="AU2449" s="714">
        <v>0</v>
      </c>
      <c r="BF2449" s="408"/>
      <c r="BG2449" s="408"/>
      <c r="BH2449" s="408"/>
      <c r="BI2449" s="408"/>
      <c r="BJ2449" s="408"/>
      <c r="BK2449" s="408"/>
    </row>
    <row r="2450" spans="1:63" s="390" customFormat="1" ht="13.5" hidden="1" thickBot="1">
      <c r="A2450" s="715" t="s">
        <v>79</v>
      </c>
      <c r="B2450" s="716" t="s">
        <v>195</v>
      </c>
      <c r="C2450" s="719"/>
      <c r="D2450" s="720"/>
      <c r="E2450" s="720"/>
      <c r="F2450" s="720"/>
      <c r="G2450" s="720"/>
      <c r="H2450" s="720"/>
      <c r="I2450" s="720"/>
      <c r="J2450" s="720"/>
      <c r="K2450" s="720"/>
      <c r="L2450" s="720"/>
      <c r="M2450" s="720"/>
      <c r="N2450" s="721"/>
      <c r="AN2450" s="714">
        <v>0</v>
      </c>
      <c r="AO2450" s="714">
        <v>0</v>
      </c>
      <c r="AP2450" s="714">
        <v>0</v>
      </c>
      <c r="AQ2450" s="714">
        <v>0</v>
      </c>
      <c r="AR2450" s="714">
        <v>0</v>
      </c>
      <c r="AS2450" s="714">
        <v>0</v>
      </c>
      <c r="AT2450" s="714">
        <v>0</v>
      </c>
      <c r="AU2450" s="714">
        <v>0</v>
      </c>
      <c r="BF2450" s="408"/>
      <c r="BG2450" s="408"/>
      <c r="BH2450" s="408"/>
      <c r="BI2450" s="408"/>
      <c r="BJ2450" s="408"/>
      <c r="BK2450" s="408"/>
    </row>
    <row r="2451" spans="1:63" s="390" customFormat="1" ht="12.75" hidden="1" customHeight="1">
      <c r="A2451" s="715" t="s">
        <v>196</v>
      </c>
      <c r="B2451" s="716"/>
      <c r="AN2451" s="714">
        <v>0</v>
      </c>
      <c r="AO2451" s="714">
        <v>0</v>
      </c>
      <c r="AP2451" s="714">
        <v>0</v>
      </c>
      <c r="AQ2451" s="714">
        <v>0</v>
      </c>
      <c r="AR2451" s="714">
        <v>0</v>
      </c>
      <c r="AS2451" s="714">
        <v>0</v>
      </c>
      <c r="AT2451" s="714">
        <v>0</v>
      </c>
      <c r="AU2451" s="714">
        <v>0</v>
      </c>
      <c r="BF2451" s="408"/>
      <c r="BG2451" s="408"/>
      <c r="BH2451" s="408"/>
      <c r="BI2451" s="408"/>
      <c r="BJ2451" s="408"/>
      <c r="BK2451" s="408"/>
    </row>
    <row r="2452" spans="1:63">
      <c r="AN2452" s="714">
        <v>0</v>
      </c>
      <c r="AO2452" s="714">
        <v>0</v>
      </c>
      <c r="AP2452" s="714">
        <v>0</v>
      </c>
      <c r="AQ2452" s="714">
        <v>0</v>
      </c>
      <c r="AR2452" s="714">
        <v>0</v>
      </c>
      <c r="AS2452" s="714">
        <v>0</v>
      </c>
      <c r="AT2452" s="714">
        <v>0</v>
      </c>
      <c r="AU2452" s="714">
        <v>0</v>
      </c>
    </row>
    <row r="2453" spans="1:63">
      <c r="B2453" s="723" t="s">
        <v>200</v>
      </c>
    </row>
    <row r="2454" spans="1:63">
      <c r="A2454" s="722" t="e">
        <v>#REF!</v>
      </c>
      <c r="B2454" s="723" t="s">
        <v>201</v>
      </c>
    </row>
    <row r="2455" spans="1:63" ht="38.25">
      <c r="B2455" s="724" t="s">
        <v>202</v>
      </c>
      <c r="AW2455" s="725"/>
    </row>
    <row r="2456" spans="1:63" ht="25.5">
      <c r="B2456" s="724" t="s">
        <v>203</v>
      </c>
      <c r="AW2456" s="725"/>
    </row>
    <row r="2457" spans="1:63" ht="15.75" thickBot="1">
      <c r="B2457" s="726" t="s">
        <v>204</v>
      </c>
    </row>
    <row r="2458" spans="1:63" ht="15.75" thickBot="1">
      <c r="B2458" s="727" t="s">
        <v>205</v>
      </c>
    </row>
    <row r="2459" spans="1:63">
      <c r="B2459" s="726"/>
    </row>
    <row r="2461" spans="1:63" ht="15" customHeight="1"/>
    <row r="2462" spans="1:63" s="425" customFormat="1" ht="12.75">
      <c r="A2462" s="722"/>
      <c r="B2462" s="723"/>
      <c r="C2462" s="723"/>
      <c r="D2462" s="723"/>
      <c r="E2462" s="723"/>
      <c r="F2462" s="723"/>
      <c r="G2462" s="723"/>
      <c r="H2462" s="723"/>
      <c r="I2462" s="723"/>
      <c r="J2462" s="723"/>
      <c r="K2462" s="723"/>
      <c r="L2462" s="723"/>
      <c r="M2462" s="723"/>
      <c r="N2462" s="723"/>
      <c r="O2462" s="723"/>
      <c r="P2462" s="723"/>
      <c r="Q2462" s="723"/>
      <c r="R2462" s="723"/>
      <c r="S2462" s="723"/>
      <c r="T2462" s="723"/>
      <c r="U2462" s="723"/>
      <c r="V2462" s="723"/>
      <c r="W2462" s="723"/>
      <c r="X2462" s="723"/>
      <c r="Y2462" s="723"/>
      <c r="Z2462" s="723"/>
      <c r="AA2462" s="723"/>
      <c r="AB2462" s="723"/>
      <c r="AC2462" s="723"/>
      <c r="AD2462" s="723"/>
      <c r="AE2462" s="723"/>
      <c r="AF2462" s="723"/>
      <c r="AG2462" s="723"/>
      <c r="AH2462" s="723"/>
      <c r="AI2462" s="723"/>
      <c r="AJ2462" s="723"/>
      <c r="AK2462" s="723"/>
      <c r="AL2462" s="723"/>
      <c r="AM2462" s="723"/>
      <c r="AN2462" s="723"/>
      <c r="AO2462" s="723"/>
      <c r="AP2462" s="723"/>
      <c r="AQ2462" s="723"/>
      <c r="AR2462" s="723"/>
      <c r="AS2462" s="723"/>
      <c r="AT2462" s="723"/>
      <c r="AU2462" s="723"/>
      <c r="AV2462" s="723"/>
      <c r="AW2462" s="723"/>
      <c r="AX2462" s="723"/>
      <c r="AY2462" s="723"/>
      <c r="AZ2462" s="723"/>
      <c r="BA2462" s="723"/>
      <c r="BB2462" s="723"/>
      <c r="BC2462" s="723"/>
      <c r="BD2462" s="723"/>
      <c r="BE2462" s="723"/>
      <c r="BF2462" s="389"/>
      <c r="BG2462" s="389"/>
      <c r="BH2462" s="389"/>
      <c r="BI2462" s="389"/>
      <c r="BJ2462" s="389"/>
      <c r="BK2462" s="389"/>
    </row>
    <row r="2463" spans="1:63" s="425" customFormat="1" ht="12.75">
      <c r="A2463" s="722"/>
      <c r="B2463" s="723"/>
      <c r="C2463" s="723"/>
      <c r="D2463" s="723"/>
      <c r="E2463" s="723"/>
      <c r="F2463" s="723"/>
      <c r="G2463" s="723"/>
      <c r="H2463" s="723"/>
      <c r="I2463" s="723"/>
      <c r="J2463" s="723"/>
      <c r="K2463" s="723"/>
      <c r="L2463" s="723"/>
      <c r="M2463" s="723"/>
      <c r="N2463" s="723"/>
      <c r="O2463" s="723"/>
      <c r="P2463" s="723"/>
      <c r="Q2463" s="723"/>
      <c r="R2463" s="723"/>
      <c r="S2463" s="723"/>
      <c r="T2463" s="723"/>
      <c r="U2463" s="723"/>
      <c r="V2463" s="723"/>
      <c r="W2463" s="723"/>
      <c r="X2463" s="723"/>
      <c r="Y2463" s="723"/>
      <c r="Z2463" s="723"/>
      <c r="AA2463" s="723"/>
      <c r="AB2463" s="723"/>
      <c r="AC2463" s="723"/>
      <c r="AD2463" s="723"/>
      <c r="AE2463" s="723"/>
      <c r="AF2463" s="723"/>
      <c r="AG2463" s="723"/>
      <c r="AH2463" s="723"/>
      <c r="AI2463" s="723"/>
      <c r="AJ2463" s="723"/>
      <c r="AK2463" s="723"/>
      <c r="AL2463" s="723"/>
      <c r="AM2463" s="723"/>
      <c r="AN2463" s="723"/>
      <c r="AO2463" s="723"/>
      <c r="AP2463" s="723"/>
      <c r="AQ2463" s="723"/>
      <c r="AR2463" s="723"/>
      <c r="AS2463" s="723"/>
      <c r="AT2463" s="723"/>
      <c r="AU2463" s="723"/>
      <c r="AV2463" s="723"/>
      <c r="AW2463" s="723"/>
      <c r="AX2463" s="723"/>
      <c r="AY2463" s="723"/>
      <c r="AZ2463" s="723"/>
      <c r="BA2463" s="723"/>
      <c r="BB2463" s="723"/>
      <c r="BC2463" s="723"/>
      <c r="BD2463" s="723"/>
      <c r="BE2463" s="723"/>
      <c r="BF2463" s="389"/>
      <c r="BG2463" s="389"/>
      <c r="BH2463" s="389"/>
      <c r="BI2463" s="389"/>
      <c r="BJ2463" s="389"/>
      <c r="BK2463" s="389"/>
    </row>
    <row r="2464" spans="1:63" s="425" customFormat="1" ht="12.75">
      <c r="A2464" s="722"/>
      <c r="B2464" s="723"/>
      <c r="C2464" s="723"/>
      <c r="D2464" s="723"/>
      <c r="E2464" s="723"/>
      <c r="F2464" s="723"/>
      <c r="G2464" s="723"/>
      <c r="H2464" s="723"/>
      <c r="I2464" s="723"/>
      <c r="J2464" s="723"/>
      <c r="K2464" s="723"/>
      <c r="L2464" s="723"/>
      <c r="M2464" s="723"/>
      <c r="N2464" s="723"/>
      <c r="O2464" s="723"/>
      <c r="P2464" s="723"/>
      <c r="Q2464" s="723"/>
      <c r="R2464" s="723"/>
      <c r="S2464" s="723"/>
      <c r="T2464" s="723"/>
      <c r="U2464" s="723"/>
      <c r="V2464" s="723"/>
      <c r="W2464" s="723"/>
      <c r="X2464" s="723"/>
      <c r="Y2464" s="723"/>
      <c r="Z2464" s="723"/>
      <c r="AA2464" s="723"/>
      <c r="AB2464" s="723"/>
      <c r="AC2464" s="723"/>
      <c r="AD2464" s="723"/>
      <c r="AE2464" s="723"/>
      <c r="AF2464" s="723"/>
      <c r="AG2464" s="723"/>
      <c r="AH2464" s="723"/>
      <c r="AI2464" s="723"/>
      <c r="AJ2464" s="723"/>
      <c r="AK2464" s="723"/>
      <c r="AL2464" s="723"/>
      <c r="AM2464" s="723"/>
      <c r="AN2464" s="723"/>
      <c r="AO2464" s="723"/>
      <c r="AP2464" s="723"/>
      <c r="AQ2464" s="723"/>
      <c r="AR2464" s="723"/>
      <c r="AS2464" s="723"/>
      <c r="AT2464" s="723"/>
      <c r="AU2464" s="723"/>
      <c r="AV2464" s="723"/>
      <c r="AW2464" s="723"/>
      <c r="AX2464" s="723"/>
      <c r="AY2464" s="723"/>
      <c r="AZ2464" s="723"/>
      <c r="BA2464" s="723"/>
      <c r="BB2464" s="723"/>
      <c r="BC2464" s="723"/>
      <c r="BD2464" s="723"/>
      <c r="BE2464" s="723"/>
      <c r="BF2464" s="389"/>
      <c r="BG2464" s="389"/>
      <c r="BH2464" s="389"/>
      <c r="BI2464" s="389"/>
      <c r="BJ2464" s="389"/>
      <c r="BK2464" s="389"/>
    </row>
    <row r="2465" spans="1:63" s="425" customFormat="1" ht="12.75">
      <c r="A2465" s="722"/>
      <c r="B2465" s="723"/>
      <c r="C2465" s="723"/>
      <c r="D2465" s="723"/>
      <c r="E2465" s="723"/>
      <c r="F2465" s="723"/>
      <c r="G2465" s="723"/>
      <c r="H2465" s="723"/>
      <c r="I2465" s="723"/>
      <c r="J2465" s="723"/>
      <c r="K2465" s="723"/>
      <c r="L2465" s="723"/>
      <c r="M2465" s="723"/>
      <c r="N2465" s="723"/>
      <c r="O2465" s="723"/>
      <c r="P2465" s="723"/>
      <c r="Q2465" s="723"/>
      <c r="R2465" s="723"/>
      <c r="S2465" s="723"/>
      <c r="T2465" s="723"/>
      <c r="U2465" s="723"/>
      <c r="V2465" s="723"/>
      <c r="W2465" s="723"/>
      <c r="X2465" s="723"/>
      <c r="Y2465" s="723"/>
      <c r="Z2465" s="723"/>
      <c r="AA2465" s="723"/>
      <c r="AB2465" s="723"/>
      <c r="AC2465" s="723"/>
      <c r="AD2465" s="723"/>
      <c r="AE2465" s="723"/>
      <c r="AF2465" s="723"/>
      <c r="AG2465" s="723"/>
      <c r="AH2465" s="723"/>
      <c r="AI2465" s="723"/>
      <c r="AJ2465" s="723"/>
      <c r="AK2465" s="723"/>
      <c r="AL2465" s="723"/>
      <c r="AM2465" s="723"/>
      <c r="AN2465" s="723"/>
      <c r="AO2465" s="723"/>
      <c r="AP2465" s="723"/>
      <c r="AQ2465" s="723"/>
      <c r="AR2465" s="723"/>
      <c r="AS2465" s="723"/>
      <c r="AT2465" s="723"/>
      <c r="AU2465" s="723"/>
      <c r="AV2465" s="723"/>
      <c r="AW2465" s="723"/>
      <c r="AX2465" s="723"/>
      <c r="AY2465" s="723"/>
      <c r="AZ2465" s="723"/>
      <c r="BA2465" s="723"/>
      <c r="BB2465" s="723"/>
      <c r="BC2465" s="723"/>
      <c r="BD2465" s="723"/>
      <c r="BE2465" s="723"/>
      <c r="BF2465" s="389"/>
      <c r="BG2465" s="389"/>
      <c r="BH2465" s="389"/>
      <c r="BI2465" s="389"/>
      <c r="BJ2465" s="389"/>
      <c r="BK2465" s="389"/>
    </row>
    <row r="2466" spans="1:63" s="425" customFormat="1" ht="12.75">
      <c r="A2466" s="722"/>
      <c r="B2466" s="723"/>
      <c r="C2466" s="723"/>
      <c r="D2466" s="723"/>
      <c r="E2466" s="723"/>
      <c r="F2466" s="723"/>
      <c r="G2466" s="723"/>
      <c r="H2466" s="723"/>
      <c r="I2466" s="723"/>
      <c r="J2466" s="723"/>
      <c r="K2466" s="723"/>
      <c r="L2466" s="723"/>
      <c r="M2466" s="723"/>
      <c r="N2466" s="723"/>
      <c r="O2466" s="723"/>
      <c r="P2466" s="723"/>
      <c r="Q2466" s="723"/>
      <c r="R2466" s="723"/>
      <c r="S2466" s="723"/>
      <c r="T2466" s="723"/>
      <c r="U2466" s="723"/>
      <c r="V2466" s="723"/>
      <c r="W2466" s="723"/>
      <c r="X2466" s="723"/>
      <c r="Y2466" s="723"/>
      <c r="Z2466" s="723"/>
      <c r="AA2466" s="723"/>
      <c r="AB2466" s="723"/>
      <c r="AC2466" s="723"/>
      <c r="AD2466" s="723"/>
      <c r="AE2466" s="723"/>
      <c r="AF2466" s="723"/>
      <c r="AG2466" s="723"/>
      <c r="AH2466" s="723"/>
      <c r="AI2466" s="723"/>
      <c r="AJ2466" s="723"/>
      <c r="AK2466" s="723"/>
      <c r="AL2466" s="723"/>
      <c r="AM2466" s="723"/>
      <c r="AN2466" s="723"/>
      <c r="AO2466" s="723"/>
      <c r="AP2466" s="723"/>
      <c r="AQ2466" s="723"/>
      <c r="AR2466" s="723"/>
      <c r="AS2466" s="723"/>
      <c r="AT2466" s="723"/>
      <c r="AU2466" s="723"/>
      <c r="AV2466" s="723"/>
      <c r="AW2466" s="723"/>
      <c r="AX2466" s="723"/>
      <c r="AY2466" s="723"/>
      <c r="AZ2466" s="723"/>
      <c r="BA2466" s="723"/>
      <c r="BB2466" s="723"/>
      <c r="BC2466" s="723"/>
      <c r="BD2466" s="723"/>
      <c r="BE2466" s="723"/>
      <c r="BF2466" s="389"/>
      <c r="BG2466" s="389"/>
      <c r="BH2466" s="389"/>
      <c r="BI2466" s="389"/>
      <c r="BJ2466" s="389"/>
      <c r="BK2466" s="389"/>
    </row>
    <row r="2467" spans="1:63" s="425" customFormat="1" ht="12.75">
      <c r="A2467" s="722"/>
      <c r="B2467" s="723"/>
      <c r="C2467" s="723"/>
      <c r="D2467" s="723"/>
      <c r="E2467" s="723"/>
      <c r="F2467" s="723"/>
      <c r="G2467" s="723"/>
      <c r="H2467" s="723"/>
      <c r="I2467" s="723"/>
      <c r="J2467" s="723"/>
      <c r="K2467" s="723"/>
      <c r="L2467" s="723"/>
      <c r="M2467" s="723"/>
      <c r="N2467" s="723"/>
      <c r="O2467" s="723"/>
      <c r="P2467" s="723"/>
      <c r="Q2467" s="723"/>
      <c r="R2467" s="723"/>
      <c r="S2467" s="723"/>
      <c r="T2467" s="723"/>
      <c r="U2467" s="723"/>
      <c r="V2467" s="723"/>
      <c r="W2467" s="723"/>
      <c r="X2467" s="723"/>
      <c r="Y2467" s="723"/>
      <c r="Z2467" s="723"/>
      <c r="AA2467" s="723"/>
      <c r="AB2467" s="723"/>
      <c r="AC2467" s="723"/>
      <c r="AD2467" s="723"/>
      <c r="AE2467" s="723"/>
      <c r="AF2467" s="723"/>
      <c r="AG2467" s="723"/>
      <c r="AH2467" s="723"/>
      <c r="AI2467" s="723"/>
      <c r="AJ2467" s="723"/>
      <c r="AK2467" s="723"/>
      <c r="AL2467" s="723"/>
      <c r="AM2467" s="723"/>
      <c r="AN2467" s="723"/>
      <c r="AO2467" s="723"/>
      <c r="AP2467" s="723"/>
      <c r="AQ2467" s="723"/>
      <c r="AR2467" s="723"/>
      <c r="AS2467" s="723"/>
      <c r="AT2467" s="723"/>
      <c r="AU2467" s="723"/>
      <c r="AV2467" s="723"/>
      <c r="AW2467" s="723"/>
      <c r="AX2467" s="723"/>
      <c r="AY2467" s="723"/>
      <c r="AZ2467" s="723"/>
      <c r="BA2467" s="723"/>
      <c r="BB2467" s="723"/>
      <c r="BC2467" s="723"/>
      <c r="BD2467" s="723"/>
      <c r="BE2467" s="723"/>
      <c r="BF2467" s="389"/>
      <c r="BG2467" s="389"/>
      <c r="BH2467" s="389"/>
      <c r="BI2467" s="389"/>
      <c r="BJ2467" s="389"/>
      <c r="BK2467" s="389"/>
    </row>
    <row r="2468" spans="1:63" s="425" customFormat="1" ht="12.75">
      <c r="A2468" s="722"/>
      <c r="B2468" s="723"/>
      <c r="C2468" s="723"/>
      <c r="D2468" s="723"/>
      <c r="E2468" s="723"/>
      <c r="F2468" s="723"/>
      <c r="G2468" s="723"/>
      <c r="H2468" s="723"/>
      <c r="I2468" s="723"/>
      <c r="J2468" s="723"/>
      <c r="K2468" s="723"/>
      <c r="L2468" s="723"/>
      <c r="M2468" s="723"/>
      <c r="N2468" s="723"/>
      <c r="O2468" s="723"/>
      <c r="P2468" s="723"/>
      <c r="Q2468" s="723"/>
      <c r="R2468" s="723"/>
      <c r="S2468" s="723"/>
      <c r="T2468" s="723"/>
      <c r="U2468" s="723"/>
      <c r="V2468" s="723"/>
      <c r="W2468" s="723"/>
      <c r="X2468" s="723"/>
      <c r="Y2468" s="723"/>
      <c r="Z2468" s="723"/>
      <c r="AA2468" s="723"/>
      <c r="AB2468" s="723"/>
      <c r="AC2468" s="723"/>
      <c r="AD2468" s="723"/>
      <c r="AE2468" s="723"/>
      <c r="AF2468" s="723"/>
      <c r="AG2468" s="723"/>
      <c r="AH2468" s="723"/>
      <c r="AI2468" s="723"/>
      <c r="AJ2468" s="723"/>
      <c r="AK2468" s="723"/>
      <c r="AL2468" s="723"/>
      <c r="AM2468" s="723"/>
      <c r="AN2468" s="723"/>
      <c r="AO2468" s="723"/>
      <c r="AP2468" s="723"/>
      <c r="AQ2468" s="723"/>
      <c r="AR2468" s="723"/>
      <c r="AS2468" s="723"/>
      <c r="AT2468" s="723"/>
      <c r="AU2468" s="723"/>
      <c r="AV2468" s="723"/>
      <c r="AW2468" s="723"/>
      <c r="AX2468" s="723"/>
      <c r="AY2468" s="723"/>
      <c r="AZ2468" s="723"/>
      <c r="BA2468" s="723"/>
      <c r="BB2468" s="723"/>
      <c r="BC2468" s="723"/>
      <c r="BD2468" s="723"/>
      <c r="BE2468" s="723"/>
      <c r="BF2468" s="389"/>
      <c r="BG2468" s="389"/>
      <c r="BH2468" s="389"/>
      <c r="BI2468" s="389"/>
      <c r="BJ2468" s="389"/>
      <c r="BK2468" s="389"/>
    </row>
    <row r="2469" spans="1:63" s="425" customFormat="1" ht="12.75">
      <c r="A2469" s="722"/>
      <c r="B2469" s="723"/>
      <c r="C2469" s="723"/>
      <c r="D2469" s="723"/>
      <c r="E2469" s="723"/>
      <c r="F2469" s="723"/>
      <c r="G2469" s="723"/>
      <c r="H2469" s="723"/>
      <c r="I2469" s="723"/>
      <c r="J2469" s="723"/>
      <c r="K2469" s="723"/>
      <c r="L2469" s="723"/>
      <c r="M2469" s="723"/>
      <c r="N2469" s="723"/>
      <c r="O2469" s="723"/>
      <c r="P2469" s="723"/>
      <c r="Q2469" s="723"/>
      <c r="R2469" s="723"/>
      <c r="S2469" s="723"/>
      <c r="T2469" s="723"/>
      <c r="U2469" s="723"/>
      <c r="V2469" s="723"/>
      <c r="W2469" s="723"/>
      <c r="X2469" s="723"/>
      <c r="Y2469" s="723"/>
      <c r="Z2469" s="723"/>
      <c r="AA2469" s="723"/>
      <c r="AB2469" s="723"/>
      <c r="AC2469" s="723"/>
      <c r="AD2469" s="723"/>
      <c r="AE2469" s="723"/>
      <c r="AF2469" s="723"/>
      <c r="AG2469" s="723"/>
      <c r="AH2469" s="723"/>
      <c r="AI2469" s="723"/>
      <c r="AJ2469" s="723"/>
      <c r="AK2469" s="723"/>
      <c r="AL2469" s="723"/>
      <c r="AM2469" s="723"/>
      <c r="AN2469" s="723"/>
      <c r="AO2469" s="723"/>
      <c r="AP2469" s="723"/>
      <c r="AQ2469" s="723"/>
      <c r="AR2469" s="723"/>
      <c r="AS2469" s="723"/>
      <c r="AT2469" s="723"/>
      <c r="AU2469" s="723"/>
      <c r="AV2469" s="723"/>
      <c r="AW2469" s="723"/>
      <c r="AX2469" s="723"/>
      <c r="AY2469" s="723"/>
      <c r="AZ2469" s="723"/>
      <c r="BA2469" s="723"/>
      <c r="BB2469" s="723"/>
      <c r="BC2469" s="723"/>
      <c r="BD2469" s="723"/>
      <c r="BE2469" s="723"/>
      <c r="BF2469" s="389"/>
      <c r="BG2469" s="389"/>
      <c r="BH2469" s="389"/>
      <c r="BI2469" s="389"/>
      <c r="BJ2469" s="389"/>
      <c r="BK2469" s="389"/>
    </row>
    <row r="2470" spans="1:63" s="425" customFormat="1" ht="12.75">
      <c r="A2470" s="722"/>
      <c r="B2470" s="723"/>
      <c r="C2470" s="723"/>
      <c r="D2470" s="723"/>
      <c r="E2470" s="723"/>
      <c r="F2470" s="723"/>
      <c r="G2470" s="723"/>
      <c r="H2470" s="723"/>
      <c r="I2470" s="723"/>
      <c r="J2470" s="723"/>
      <c r="K2470" s="723"/>
      <c r="L2470" s="723"/>
      <c r="M2470" s="723"/>
      <c r="N2470" s="723"/>
      <c r="O2470" s="723"/>
      <c r="P2470" s="723"/>
      <c r="Q2470" s="723"/>
      <c r="R2470" s="723"/>
      <c r="S2470" s="723"/>
      <c r="T2470" s="723"/>
      <c r="U2470" s="723"/>
      <c r="V2470" s="723"/>
      <c r="W2470" s="723"/>
      <c r="X2470" s="723"/>
      <c r="Y2470" s="723"/>
      <c r="Z2470" s="723"/>
      <c r="AA2470" s="723"/>
      <c r="AB2470" s="723"/>
      <c r="AC2470" s="723"/>
      <c r="AD2470" s="723"/>
      <c r="AE2470" s="723"/>
      <c r="AF2470" s="723"/>
      <c r="AG2470" s="723"/>
      <c r="AH2470" s="723"/>
      <c r="AI2470" s="723"/>
      <c r="AJ2470" s="723"/>
      <c r="AK2470" s="723"/>
      <c r="AL2470" s="723"/>
      <c r="AM2470" s="723"/>
      <c r="AN2470" s="723"/>
      <c r="AO2470" s="723"/>
      <c r="AP2470" s="723"/>
      <c r="AQ2470" s="723"/>
      <c r="AR2470" s="723"/>
      <c r="AS2470" s="723"/>
      <c r="AT2470" s="723"/>
      <c r="AU2470" s="723"/>
      <c r="AV2470" s="723"/>
      <c r="AW2470" s="723"/>
      <c r="AX2470" s="723"/>
      <c r="AY2470" s="723"/>
      <c r="AZ2470" s="723"/>
      <c r="BA2470" s="723"/>
      <c r="BB2470" s="723"/>
      <c r="BC2470" s="723"/>
      <c r="BD2470" s="723"/>
      <c r="BE2470" s="723"/>
      <c r="BF2470" s="389"/>
      <c r="BG2470" s="389"/>
      <c r="BH2470" s="389"/>
      <c r="BI2470" s="389"/>
      <c r="BJ2470" s="389"/>
      <c r="BK2470" s="389"/>
    </row>
    <row r="2471" spans="1:63">
      <c r="A2471" s="638"/>
    </row>
    <row r="2472" spans="1:63">
      <c r="A2472" s="638"/>
    </row>
    <row r="2473" spans="1:63">
      <c r="A2473" s="638"/>
    </row>
    <row r="2474" spans="1:63" s="425" customFormat="1" ht="12.75">
      <c r="A2474" s="722"/>
      <c r="B2474" s="723"/>
      <c r="C2474" s="723"/>
      <c r="D2474" s="723"/>
      <c r="E2474" s="723"/>
      <c r="F2474" s="723"/>
      <c r="G2474" s="723"/>
      <c r="H2474" s="723"/>
      <c r="I2474" s="723"/>
      <c r="J2474" s="723"/>
      <c r="K2474" s="723"/>
      <c r="L2474" s="723"/>
      <c r="M2474" s="723"/>
      <c r="N2474" s="723"/>
      <c r="O2474" s="723"/>
      <c r="P2474" s="723"/>
      <c r="Q2474" s="723"/>
      <c r="R2474" s="723"/>
      <c r="S2474" s="723"/>
      <c r="T2474" s="723"/>
      <c r="U2474" s="723"/>
      <c r="V2474" s="723"/>
      <c r="W2474" s="723"/>
      <c r="X2474" s="723"/>
      <c r="Y2474" s="723"/>
      <c r="Z2474" s="723"/>
      <c r="AA2474" s="723"/>
      <c r="AB2474" s="723"/>
      <c r="AC2474" s="723"/>
      <c r="AD2474" s="723"/>
      <c r="AE2474" s="723"/>
      <c r="AF2474" s="723"/>
      <c r="AG2474" s="723"/>
      <c r="AH2474" s="723"/>
      <c r="AI2474" s="723"/>
      <c r="AJ2474" s="723"/>
      <c r="AK2474" s="723"/>
      <c r="AL2474" s="723"/>
      <c r="AM2474" s="723"/>
      <c r="AN2474" s="723"/>
      <c r="AO2474" s="723"/>
      <c r="AP2474" s="723"/>
      <c r="AQ2474" s="723"/>
      <c r="AR2474" s="723"/>
      <c r="AS2474" s="723"/>
      <c r="AT2474" s="723"/>
      <c r="AU2474" s="723"/>
      <c r="AV2474" s="723"/>
      <c r="AW2474" s="723"/>
      <c r="AX2474" s="723"/>
      <c r="AY2474" s="723"/>
      <c r="AZ2474" s="723"/>
      <c r="BA2474" s="723"/>
      <c r="BB2474" s="723"/>
      <c r="BC2474" s="723"/>
      <c r="BD2474" s="723"/>
      <c r="BE2474" s="723"/>
      <c r="BF2474" s="389"/>
      <c r="BG2474" s="389"/>
      <c r="BH2474" s="389"/>
      <c r="BI2474" s="389"/>
      <c r="BJ2474" s="389"/>
      <c r="BK2474" s="389"/>
    </row>
    <row r="2475" spans="1:63" s="425" customFormat="1" ht="12.75">
      <c r="A2475" s="722"/>
      <c r="B2475" s="723"/>
      <c r="C2475" s="723"/>
      <c r="D2475" s="723"/>
      <c r="E2475" s="723"/>
      <c r="F2475" s="723"/>
      <c r="G2475" s="723"/>
      <c r="H2475" s="723"/>
      <c r="I2475" s="723"/>
      <c r="J2475" s="723"/>
      <c r="K2475" s="723"/>
      <c r="L2475" s="723"/>
      <c r="M2475" s="723"/>
      <c r="N2475" s="723"/>
      <c r="O2475" s="723"/>
      <c r="P2475" s="723"/>
      <c r="Q2475" s="723"/>
      <c r="R2475" s="723"/>
      <c r="S2475" s="723"/>
      <c r="T2475" s="723"/>
      <c r="U2475" s="723"/>
      <c r="V2475" s="723"/>
      <c r="W2475" s="723"/>
      <c r="X2475" s="723"/>
      <c r="Y2475" s="723"/>
      <c r="Z2475" s="723"/>
      <c r="AA2475" s="723"/>
      <c r="AB2475" s="723"/>
      <c r="AC2475" s="723"/>
      <c r="AD2475" s="723"/>
      <c r="AE2475" s="723"/>
      <c r="AF2475" s="723"/>
      <c r="AG2475" s="723"/>
      <c r="AH2475" s="723"/>
      <c r="AI2475" s="723"/>
      <c r="AJ2475" s="723"/>
      <c r="AK2475" s="723"/>
      <c r="AL2475" s="723"/>
      <c r="AM2475" s="723"/>
      <c r="AN2475" s="723"/>
      <c r="AO2475" s="723"/>
      <c r="AP2475" s="723"/>
      <c r="AQ2475" s="723"/>
      <c r="AR2475" s="723"/>
      <c r="AS2475" s="723"/>
      <c r="AT2475" s="723"/>
      <c r="AU2475" s="723"/>
      <c r="AV2475" s="723"/>
      <c r="AW2475" s="723"/>
      <c r="AX2475" s="723"/>
      <c r="AY2475" s="723"/>
      <c r="AZ2475" s="723"/>
      <c r="BA2475" s="723"/>
      <c r="BB2475" s="723"/>
      <c r="BC2475" s="723"/>
      <c r="BD2475" s="723"/>
      <c r="BE2475" s="723"/>
      <c r="BF2475" s="389"/>
      <c r="BG2475" s="389"/>
      <c r="BH2475" s="389"/>
      <c r="BI2475" s="389"/>
      <c r="BJ2475" s="389"/>
      <c r="BK2475" s="389"/>
    </row>
    <row r="2476" spans="1:63" s="425" customFormat="1" ht="12.75">
      <c r="A2476" s="722"/>
      <c r="B2476" s="723"/>
      <c r="C2476" s="723"/>
      <c r="D2476" s="723"/>
      <c r="E2476" s="723"/>
      <c r="F2476" s="723"/>
      <c r="G2476" s="723"/>
      <c r="H2476" s="723"/>
      <c r="I2476" s="723"/>
      <c r="J2476" s="723"/>
      <c r="K2476" s="723"/>
      <c r="L2476" s="723"/>
      <c r="M2476" s="723"/>
      <c r="N2476" s="723"/>
      <c r="O2476" s="723"/>
      <c r="P2476" s="723"/>
      <c r="Q2476" s="723"/>
      <c r="R2476" s="723"/>
      <c r="S2476" s="723"/>
      <c r="T2476" s="723"/>
      <c r="U2476" s="723"/>
      <c r="V2476" s="723"/>
      <c r="W2476" s="723"/>
      <c r="X2476" s="723"/>
      <c r="Y2476" s="723"/>
      <c r="Z2476" s="723"/>
      <c r="AA2476" s="723"/>
      <c r="AB2476" s="723"/>
      <c r="AC2476" s="723"/>
      <c r="AD2476" s="723"/>
      <c r="AE2476" s="723"/>
      <c r="AF2476" s="723"/>
      <c r="AG2476" s="723"/>
      <c r="AH2476" s="723"/>
      <c r="AI2476" s="723"/>
      <c r="AJ2476" s="723"/>
      <c r="AK2476" s="723"/>
      <c r="AL2476" s="723"/>
      <c r="AM2476" s="723"/>
      <c r="AN2476" s="723"/>
      <c r="AO2476" s="723"/>
      <c r="AP2476" s="723"/>
      <c r="AQ2476" s="723"/>
      <c r="AR2476" s="723"/>
      <c r="AS2476" s="723"/>
      <c r="AT2476" s="723"/>
      <c r="AU2476" s="723"/>
      <c r="AV2476" s="723"/>
      <c r="AW2476" s="723"/>
      <c r="AX2476" s="723"/>
      <c r="AY2476" s="723"/>
      <c r="AZ2476" s="723"/>
      <c r="BA2476" s="723"/>
      <c r="BB2476" s="723"/>
      <c r="BC2476" s="723"/>
      <c r="BD2476" s="723"/>
      <c r="BE2476" s="723"/>
      <c r="BF2476" s="389"/>
      <c r="BG2476" s="389"/>
      <c r="BH2476" s="389"/>
      <c r="BI2476" s="389"/>
      <c r="BJ2476" s="389"/>
      <c r="BK2476" s="389"/>
    </row>
    <row r="2478" spans="1:63" s="425" customFormat="1" ht="38.25">
      <c r="A2478" s="722"/>
      <c r="B2478" s="728" t="s">
        <v>97</v>
      </c>
      <c r="C2478" s="723"/>
      <c r="D2478" s="723"/>
      <c r="E2478" s="723"/>
      <c r="F2478" s="723"/>
      <c r="G2478" s="723"/>
      <c r="H2478" s="723"/>
      <c r="I2478" s="723"/>
      <c r="J2478" s="723"/>
      <c r="K2478" s="723"/>
      <c r="L2478" s="723"/>
      <c r="M2478" s="723"/>
      <c r="N2478" s="723"/>
      <c r="O2478" s="723"/>
      <c r="P2478" s="723"/>
      <c r="Q2478" s="723"/>
      <c r="R2478" s="723"/>
      <c r="S2478" s="723"/>
      <c r="T2478" s="723"/>
      <c r="U2478" s="723"/>
      <c r="V2478" s="723"/>
      <c r="W2478" s="723"/>
      <c r="X2478" s="723"/>
      <c r="Y2478" s="723"/>
      <c r="Z2478" s="723"/>
      <c r="AA2478" s="723"/>
      <c r="AB2478" s="723"/>
      <c r="AC2478" s="723"/>
      <c r="AD2478" s="723"/>
      <c r="AE2478" s="723"/>
      <c r="AF2478" s="723"/>
      <c r="AG2478" s="723"/>
      <c r="AH2478" s="723"/>
      <c r="AI2478" s="723"/>
      <c r="AJ2478" s="723"/>
      <c r="AK2478" s="723"/>
      <c r="AL2478" s="723"/>
      <c r="AM2478" s="723"/>
      <c r="AN2478" s="723"/>
      <c r="AO2478" s="723"/>
      <c r="AP2478" s="723"/>
      <c r="AQ2478" s="723"/>
      <c r="AR2478" s="723"/>
      <c r="AS2478" s="723"/>
      <c r="AT2478" s="723"/>
      <c r="AU2478" s="723"/>
      <c r="AV2478" s="723"/>
      <c r="AW2478" s="723"/>
      <c r="AX2478" s="723"/>
      <c r="AY2478" s="723"/>
      <c r="AZ2478" s="723"/>
      <c r="BA2478" s="723"/>
      <c r="BB2478" s="723"/>
      <c r="BC2478" s="723"/>
      <c r="BD2478" s="723"/>
      <c r="BE2478" s="723"/>
      <c r="BF2478" s="389"/>
      <c r="BG2478" s="389"/>
      <c r="BH2478" s="389"/>
      <c r="BI2478" s="389"/>
      <c r="BJ2478" s="389"/>
      <c r="BK2478" s="389"/>
    </row>
    <row r="2479" spans="1:63" s="425" customFormat="1" ht="12.75">
      <c r="A2479" s="722"/>
      <c r="B2479" s="728"/>
      <c r="C2479" s="723"/>
      <c r="D2479" s="723"/>
      <c r="E2479" s="723"/>
      <c r="F2479" s="723"/>
      <c r="G2479" s="723"/>
      <c r="H2479" s="723"/>
      <c r="I2479" s="723"/>
      <c r="J2479" s="723"/>
      <c r="K2479" s="723"/>
      <c r="L2479" s="723"/>
      <c r="M2479" s="723"/>
      <c r="N2479" s="723"/>
      <c r="O2479" s="723"/>
      <c r="P2479" s="723"/>
      <c r="Q2479" s="723"/>
      <c r="R2479" s="723"/>
      <c r="S2479" s="723"/>
      <c r="T2479" s="723"/>
      <c r="U2479" s="723"/>
      <c r="V2479" s="723"/>
      <c r="W2479" s="723"/>
      <c r="X2479" s="723"/>
      <c r="Y2479" s="723"/>
      <c r="Z2479" s="723"/>
      <c r="AA2479" s="723"/>
      <c r="AB2479" s="723"/>
      <c r="AC2479" s="723"/>
      <c r="AD2479" s="723"/>
      <c r="AE2479" s="723"/>
      <c r="AF2479" s="723"/>
      <c r="AG2479" s="723"/>
      <c r="AH2479" s="723"/>
      <c r="AI2479" s="723"/>
      <c r="AJ2479" s="723"/>
      <c r="AK2479" s="723"/>
      <c r="AL2479" s="723"/>
      <c r="AM2479" s="723"/>
      <c r="AN2479" s="723"/>
      <c r="AO2479" s="723"/>
      <c r="AP2479" s="723"/>
      <c r="AQ2479" s="723"/>
      <c r="AR2479" s="723"/>
      <c r="AS2479" s="723"/>
      <c r="AT2479" s="723"/>
      <c r="AU2479" s="723"/>
      <c r="AV2479" s="723"/>
      <c r="AW2479" s="723"/>
      <c r="AX2479" s="723"/>
      <c r="AY2479" s="723"/>
      <c r="AZ2479" s="723"/>
      <c r="BA2479" s="723"/>
      <c r="BB2479" s="723"/>
      <c r="BC2479" s="723"/>
      <c r="BD2479" s="723"/>
      <c r="BE2479" s="723"/>
      <c r="BF2479" s="389"/>
      <c r="BG2479" s="389"/>
      <c r="BH2479" s="389"/>
      <c r="BI2479" s="389"/>
      <c r="BJ2479" s="389"/>
      <c r="BK2479" s="389"/>
    </row>
    <row r="2480" spans="1:63" s="425" customFormat="1" ht="38.25">
      <c r="A2480" s="722"/>
      <c r="B2480" s="729" t="s">
        <v>212</v>
      </c>
      <c r="C2480" s="723"/>
      <c r="D2480" s="723"/>
      <c r="E2480" s="723"/>
      <c r="F2480" s="723"/>
      <c r="G2480" s="723"/>
      <c r="H2480" s="723"/>
      <c r="I2480" s="723"/>
      <c r="J2480" s="723"/>
      <c r="K2480" s="723"/>
      <c r="L2480" s="723"/>
      <c r="M2480" s="723"/>
      <c r="N2480" s="723"/>
      <c r="O2480" s="723"/>
      <c r="P2480" s="723"/>
      <c r="Q2480" s="723"/>
      <c r="R2480" s="723"/>
      <c r="S2480" s="723"/>
      <c r="T2480" s="723"/>
      <c r="U2480" s="723"/>
      <c r="V2480" s="723"/>
      <c r="W2480" s="723"/>
      <c r="X2480" s="723"/>
      <c r="Y2480" s="723"/>
      <c r="Z2480" s="723"/>
      <c r="AA2480" s="723"/>
      <c r="AB2480" s="723"/>
      <c r="AC2480" s="723"/>
      <c r="AD2480" s="723"/>
      <c r="AE2480" s="723"/>
      <c r="AF2480" s="723"/>
      <c r="AG2480" s="723"/>
      <c r="AH2480" s="723"/>
      <c r="AI2480" s="723"/>
      <c r="AJ2480" s="723"/>
      <c r="AK2480" s="723"/>
      <c r="AL2480" s="723"/>
      <c r="AM2480" s="723"/>
      <c r="AN2480" s="723"/>
      <c r="AO2480" s="723"/>
      <c r="AP2480" s="723"/>
      <c r="AQ2480" s="723"/>
      <c r="AR2480" s="723"/>
      <c r="AS2480" s="723"/>
      <c r="AT2480" s="723"/>
      <c r="AU2480" s="723"/>
      <c r="AV2480" s="723"/>
      <c r="AW2480" s="723"/>
      <c r="AX2480" s="723"/>
      <c r="AY2480" s="723"/>
      <c r="AZ2480" s="723"/>
      <c r="BA2480" s="723"/>
      <c r="BB2480" s="723"/>
      <c r="BC2480" s="723"/>
      <c r="BD2480" s="723"/>
      <c r="BE2480" s="723"/>
      <c r="BF2480" s="389"/>
      <c r="BG2480" s="389"/>
      <c r="BH2480" s="389"/>
      <c r="BI2480" s="389"/>
      <c r="BJ2480" s="389"/>
      <c r="BK2480" s="389"/>
    </row>
    <row r="2481" spans="1:63" s="425" customFormat="1" ht="12.75">
      <c r="A2481" s="722"/>
      <c r="B2481" s="729"/>
      <c r="C2481" s="723"/>
      <c r="D2481" s="723"/>
      <c r="E2481" s="723"/>
      <c r="F2481" s="723"/>
      <c r="G2481" s="723"/>
      <c r="H2481" s="723"/>
      <c r="I2481" s="723"/>
      <c r="J2481" s="723"/>
      <c r="K2481" s="723"/>
      <c r="L2481" s="723"/>
      <c r="M2481" s="723"/>
      <c r="N2481" s="723"/>
      <c r="O2481" s="723"/>
      <c r="P2481" s="723"/>
      <c r="Q2481" s="723"/>
      <c r="R2481" s="723"/>
      <c r="S2481" s="723"/>
      <c r="T2481" s="723"/>
      <c r="U2481" s="723"/>
      <c r="V2481" s="723"/>
      <c r="W2481" s="723"/>
      <c r="X2481" s="723"/>
      <c r="Y2481" s="723"/>
      <c r="Z2481" s="723"/>
      <c r="AA2481" s="723"/>
      <c r="AB2481" s="723"/>
      <c r="AC2481" s="723"/>
      <c r="AD2481" s="723"/>
      <c r="AE2481" s="723"/>
      <c r="AF2481" s="723"/>
      <c r="AG2481" s="723"/>
      <c r="AH2481" s="723"/>
      <c r="AI2481" s="723"/>
      <c r="AJ2481" s="723"/>
      <c r="AK2481" s="723"/>
      <c r="AL2481" s="723"/>
      <c r="AM2481" s="723"/>
      <c r="AN2481" s="723"/>
      <c r="AO2481" s="723"/>
      <c r="AP2481" s="723"/>
      <c r="AQ2481" s="723"/>
      <c r="AR2481" s="723"/>
      <c r="AS2481" s="723"/>
      <c r="AT2481" s="723"/>
      <c r="AU2481" s="723"/>
      <c r="AV2481" s="723"/>
      <c r="AW2481" s="723"/>
      <c r="AX2481" s="723"/>
      <c r="AY2481" s="723"/>
      <c r="AZ2481" s="723"/>
      <c r="BA2481" s="723"/>
      <c r="BB2481" s="723"/>
      <c r="BC2481" s="723"/>
      <c r="BD2481" s="723"/>
      <c r="BE2481" s="723"/>
      <c r="BF2481" s="389"/>
      <c r="BG2481" s="389"/>
      <c r="BH2481" s="389"/>
      <c r="BI2481" s="389"/>
      <c r="BJ2481" s="389"/>
      <c r="BK2481" s="389"/>
    </row>
    <row r="2482" spans="1:63" s="425" customFormat="1" ht="38.25">
      <c r="A2482" s="722"/>
      <c r="B2482" s="264" t="s">
        <v>123</v>
      </c>
      <c r="C2482" s="723"/>
      <c r="D2482" s="723"/>
      <c r="E2482" s="723"/>
      <c r="F2482" s="723"/>
      <c r="G2482" s="723"/>
      <c r="H2482" s="723"/>
      <c r="I2482" s="723"/>
      <c r="J2482" s="723"/>
      <c r="K2482" s="723"/>
      <c r="L2482" s="723"/>
      <c r="M2482" s="723"/>
      <c r="N2482" s="723"/>
      <c r="O2482" s="723"/>
      <c r="P2482" s="723"/>
      <c r="Q2482" s="723"/>
      <c r="R2482" s="723"/>
      <c r="S2482" s="723"/>
      <c r="T2482" s="723"/>
      <c r="U2482" s="723"/>
      <c r="V2482" s="723"/>
      <c r="W2482" s="723"/>
      <c r="X2482" s="723"/>
      <c r="Y2482" s="723"/>
      <c r="Z2482" s="723"/>
      <c r="AA2482" s="723"/>
      <c r="AB2482" s="723"/>
      <c r="AC2482" s="723"/>
      <c r="AD2482" s="723"/>
      <c r="AE2482" s="723"/>
      <c r="AF2482" s="723"/>
      <c r="AG2482" s="723"/>
      <c r="AH2482" s="723"/>
      <c r="AI2482" s="723"/>
      <c r="AJ2482" s="723"/>
      <c r="AK2482" s="723"/>
      <c r="AL2482" s="723"/>
      <c r="AM2482" s="723"/>
      <c r="AN2482" s="723"/>
      <c r="AO2482" s="723"/>
      <c r="AP2482" s="723"/>
      <c r="AQ2482" s="723"/>
      <c r="AR2482" s="723"/>
      <c r="AS2482" s="723"/>
      <c r="AT2482" s="723"/>
      <c r="AU2482" s="723"/>
      <c r="AV2482" s="723"/>
      <c r="AW2482" s="723"/>
      <c r="AX2482" s="723"/>
      <c r="AY2482" s="723"/>
      <c r="AZ2482" s="723"/>
      <c r="BA2482" s="723"/>
      <c r="BB2482" s="723"/>
      <c r="BC2482" s="723"/>
      <c r="BD2482" s="723"/>
      <c r="BE2482" s="723"/>
      <c r="BF2482" s="389"/>
      <c r="BG2482" s="389"/>
      <c r="BH2482" s="389"/>
      <c r="BI2482" s="389"/>
      <c r="BJ2482" s="389"/>
      <c r="BK2482" s="389"/>
    </row>
    <row r="2483" spans="1:63" s="425" customFormat="1" ht="12.75">
      <c r="A2483" s="722"/>
      <c r="B2483" s="264"/>
      <c r="C2483" s="723"/>
      <c r="D2483" s="723"/>
      <c r="E2483" s="723"/>
      <c r="F2483" s="723"/>
      <c r="G2483" s="723"/>
      <c r="H2483" s="723"/>
      <c r="I2483" s="723"/>
      <c r="J2483" s="723"/>
      <c r="K2483" s="723"/>
      <c r="L2483" s="723"/>
      <c r="M2483" s="723"/>
      <c r="N2483" s="723"/>
      <c r="O2483" s="723"/>
      <c r="P2483" s="723"/>
      <c r="Q2483" s="723"/>
      <c r="R2483" s="723"/>
      <c r="S2483" s="723"/>
      <c r="T2483" s="723"/>
      <c r="U2483" s="723"/>
      <c r="V2483" s="723"/>
      <c r="W2483" s="723"/>
      <c r="X2483" s="723"/>
      <c r="Y2483" s="723"/>
      <c r="Z2483" s="723"/>
      <c r="AA2483" s="723"/>
      <c r="AB2483" s="723"/>
      <c r="AC2483" s="723"/>
      <c r="AD2483" s="723"/>
      <c r="AE2483" s="723"/>
      <c r="AF2483" s="723"/>
      <c r="AG2483" s="723"/>
      <c r="AH2483" s="723"/>
      <c r="AI2483" s="723"/>
      <c r="AJ2483" s="723"/>
      <c r="AK2483" s="723"/>
      <c r="AL2483" s="723"/>
      <c r="AM2483" s="723"/>
      <c r="AN2483" s="723"/>
      <c r="AO2483" s="723"/>
      <c r="AP2483" s="723"/>
      <c r="AQ2483" s="723"/>
      <c r="AR2483" s="723"/>
      <c r="AS2483" s="723"/>
      <c r="AT2483" s="723"/>
      <c r="AU2483" s="723"/>
      <c r="AV2483" s="723"/>
      <c r="AW2483" s="723"/>
      <c r="AX2483" s="723"/>
      <c r="AY2483" s="723"/>
      <c r="AZ2483" s="723"/>
      <c r="BA2483" s="723"/>
      <c r="BB2483" s="723"/>
      <c r="BC2483" s="723"/>
      <c r="BD2483" s="723"/>
      <c r="BE2483" s="723"/>
      <c r="BF2483" s="389"/>
      <c r="BG2483" s="389"/>
      <c r="BH2483" s="389"/>
      <c r="BI2483" s="389"/>
      <c r="BJ2483" s="389"/>
      <c r="BK2483" s="389"/>
    </row>
    <row r="2484" spans="1:63" s="425" customFormat="1" ht="38.25">
      <c r="A2484" s="722"/>
      <c r="B2484" s="730" t="s">
        <v>213</v>
      </c>
      <c r="C2484" s="723"/>
      <c r="D2484" s="723"/>
      <c r="E2484" s="723"/>
      <c r="F2484" s="723"/>
      <c r="G2484" s="723"/>
      <c r="H2484" s="723"/>
      <c r="I2484" s="723"/>
      <c r="J2484" s="723"/>
      <c r="K2484" s="723"/>
      <c r="L2484" s="723"/>
      <c r="M2484" s="723"/>
      <c r="N2484" s="723"/>
      <c r="O2484" s="723"/>
      <c r="P2484" s="723"/>
      <c r="Q2484" s="723"/>
      <c r="R2484" s="723"/>
      <c r="S2484" s="723"/>
      <c r="T2484" s="723"/>
      <c r="U2484" s="723"/>
      <c r="V2484" s="723"/>
      <c r="W2484" s="723"/>
      <c r="X2484" s="723"/>
      <c r="Y2484" s="723"/>
      <c r="Z2484" s="723"/>
      <c r="AA2484" s="723"/>
      <c r="AB2484" s="723"/>
      <c r="AC2484" s="723"/>
      <c r="AD2484" s="723"/>
      <c r="AE2484" s="723"/>
      <c r="AF2484" s="723"/>
      <c r="AG2484" s="723"/>
      <c r="AH2484" s="723"/>
      <c r="AI2484" s="723"/>
      <c r="AJ2484" s="723"/>
      <c r="AK2484" s="723"/>
      <c r="AL2484" s="723"/>
      <c r="AM2484" s="723"/>
      <c r="AN2484" s="723"/>
      <c r="AO2484" s="723"/>
      <c r="AP2484" s="723"/>
      <c r="AQ2484" s="723"/>
      <c r="AR2484" s="723"/>
      <c r="AS2484" s="723"/>
      <c r="AT2484" s="723"/>
      <c r="AU2484" s="723"/>
      <c r="AV2484" s="723"/>
      <c r="AW2484" s="723"/>
      <c r="AX2484" s="723"/>
      <c r="AY2484" s="723"/>
      <c r="AZ2484" s="723"/>
      <c r="BA2484" s="723"/>
      <c r="BB2484" s="723"/>
      <c r="BC2484" s="723"/>
      <c r="BD2484" s="723"/>
      <c r="BE2484" s="723"/>
      <c r="BF2484" s="389"/>
      <c r="BG2484" s="389"/>
      <c r="BH2484" s="389"/>
      <c r="BI2484" s="389"/>
      <c r="BJ2484" s="389"/>
      <c r="BK2484" s="389"/>
    </row>
    <row r="2485" spans="1:63" s="425" customFormat="1" ht="12.75">
      <c r="A2485" s="722"/>
      <c r="B2485" s="730"/>
      <c r="C2485" s="723"/>
      <c r="D2485" s="723"/>
      <c r="E2485" s="723"/>
      <c r="F2485" s="723"/>
      <c r="G2485" s="723"/>
      <c r="H2485" s="723"/>
      <c r="I2485" s="723"/>
      <c r="J2485" s="723"/>
      <c r="K2485" s="723"/>
      <c r="L2485" s="723"/>
      <c r="M2485" s="723"/>
      <c r="N2485" s="723"/>
      <c r="O2485" s="723"/>
      <c r="P2485" s="723"/>
      <c r="Q2485" s="723"/>
      <c r="R2485" s="723"/>
      <c r="S2485" s="723"/>
      <c r="T2485" s="723"/>
      <c r="U2485" s="723"/>
      <c r="V2485" s="723"/>
      <c r="W2485" s="723"/>
      <c r="X2485" s="723"/>
      <c r="Y2485" s="723"/>
      <c r="Z2485" s="723"/>
      <c r="AA2485" s="723"/>
      <c r="AB2485" s="723"/>
      <c r="AC2485" s="723"/>
      <c r="AD2485" s="723"/>
      <c r="AE2485" s="723"/>
      <c r="AF2485" s="723"/>
      <c r="AG2485" s="723"/>
      <c r="AH2485" s="723"/>
      <c r="AI2485" s="723"/>
      <c r="AJ2485" s="723"/>
      <c r="AK2485" s="723"/>
      <c r="AL2485" s="723"/>
      <c r="AM2485" s="723"/>
      <c r="AN2485" s="723"/>
      <c r="AO2485" s="723"/>
      <c r="AP2485" s="723"/>
      <c r="AQ2485" s="723"/>
      <c r="AR2485" s="723"/>
      <c r="AS2485" s="723"/>
      <c r="AT2485" s="723"/>
      <c r="AU2485" s="723"/>
      <c r="AV2485" s="723"/>
      <c r="AW2485" s="723"/>
      <c r="AX2485" s="723"/>
      <c r="AY2485" s="723"/>
      <c r="AZ2485" s="723"/>
      <c r="BA2485" s="723"/>
      <c r="BB2485" s="723"/>
      <c r="BC2485" s="723"/>
      <c r="BD2485" s="723"/>
      <c r="BE2485" s="723"/>
      <c r="BF2485" s="389"/>
      <c r="BG2485" s="389"/>
      <c r="BH2485" s="389"/>
      <c r="BI2485" s="389"/>
      <c r="BJ2485" s="389"/>
      <c r="BK2485" s="389"/>
    </row>
    <row r="2486" spans="1:63" s="425" customFormat="1" ht="38.25">
      <c r="A2486" s="722"/>
      <c r="B2486" s="731" t="s">
        <v>214</v>
      </c>
      <c r="C2486" s="723"/>
      <c r="D2486" s="723"/>
      <c r="E2486" s="723"/>
      <c r="F2486" s="723"/>
      <c r="G2486" s="723"/>
      <c r="H2486" s="723"/>
      <c r="I2486" s="723"/>
      <c r="J2486" s="723"/>
      <c r="K2486" s="723"/>
      <c r="L2486" s="723"/>
      <c r="M2486" s="723"/>
      <c r="N2486" s="723"/>
      <c r="O2486" s="723"/>
      <c r="P2486" s="723"/>
      <c r="Q2486" s="723"/>
      <c r="R2486" s="723"/>
      <c r="S2486" s="723"/>
      <c r="T2486" s="723"/>
      <c r="U2486" s="723"/>
      <c r="V2486" s="723"/>
      <c r="W2486" s="723"/>
      <c r="X2486" s="723"/>
      <c r="Y2486" s="723"/>
      <c r="Z2486" s="723"/>
      <c r="AA2486" s="723"/>
      <c r="AB2486" s="723"/>
      <c r="AC2486" s="723"/>
      <c r="AD2486" s="723"/>
      <c r="AE2486" s="723"/>
      <c r="AF2486" s="723"/>
      <c r="AG2486" s="723"/>
      <c r="AH2486" s="723"/>
      <c r="AI2486" s="723"/>
      <c r="AJ2486" s="723"/>
      <c r="AK2486" s="723"/>
      <c r="AL2486" s="723"/>
      <c r="AM2486" s="723"/>
      <c r="AN2486" s="723"/>
      <c r="AO2486" s="723"/>
      <c r="AP2486" s="723"/>
      <c r="AQ2486" s="723"/>
      <c r="AR2486" s="723"/>
      <c r="AS2486" s="723"/>
      <c r="AT2486" s="723"/>
      <c r="AU2486" s="723"/>
      <c r="AV2486" s="723"/>
      <c r="AW2486" s="723"/>
      <c r="AX2486" s="723"/>
      <c r="AY2486" s="723"/>
      <c r="AZ2486" s="723"/>
      <c r="BA2486" s="723"/>
      <c r="BB2486" s="723"/>
      <c r="BC2486" s="723"/>
      <c r="BD2486" s="723"/>
      <c r="BE2486" s="723"/>
      <c r="BF2486" s="389"/>
      <c r="BG2486" s="389"/>
      <c r="BH2486" s="389"/>
      <c r="BI2486" s="389"/>
      <c r="BJ2486" s="389"/>
      <c r="BK2486" s="389"/>
    </row>
    <row r="2487" spans="1:63" s="425" customFormat="1" ht="12.75">
      <c r="A2487" s="722"/>
      <c r="B2487" s="731"/>
      <c r="C2487" s="723"/>
      <c r="D2487" s="723"/>
      <c r="E2487" s="723"/>
      <c r="F2487" s="723"/>
      <c r="G2487" s="723"/>
      <c r="H2487" s="723"/>
      <c r="I2487" s="723"/>
      <c r="J2487" s="723"/>
      <c r="K2487" s="723"/>
      <c r="L2487" s="723"/>
      <c r="M2487" s="723"/>
      <c r="N2487" s="723"/>
      <c r="O2487" s="723"/>
      <c r="P2487" s="723"/>
      <c r="Q2487" s="723"/>
      <c r="R2487" s="723"/>
      <c r="S2487" s="723"/>
      <c r="T2487" s="723"/>
      <c r="U2487" s="723"/>
      <c r="V2487" s="723"/>
      <c r="W2487" s="723"/>
      <c r="X2487" s="723"/>
      <c r="Y2487" s="723"/>
      <c r="Z2487" s="723"/>
      <c r="AA2487" s="723"/>
      <c r="AB2487" s="723"/>
      <c r="AC2487" s="723"/>
      <c r="AD2487" s="723"/>
      <c r="AE2487" s="723"/>
      <c r="AF2487" s="723"/>
      <c r="AG2487" s="723"/>
      <c r="AH2487" s="723"/>
      <c r="AI2487" s="723"/>
      <c r="AJ2487" s="723"/>
      <c r="AK2487" s="723"/>
      <c r="AL2487" s="723"/>
      <c r="AM2487" s="723"/>
      <c r="AN2487" s="723"/>
      <c r="AO2487" s="723"/>
      <c r="AP2487" s="723"/>
      <c r="AQ2487" s="723"/>
      <c r="AR2487" s="723"/>
      <c r="AS2487" s="723"/>
      <c r="AT2487" s="723"/>
      <c r="AU2487" s="723"/>
      <c r="AV2487" s="723"/>
      <c r="AW2487" s="723"/>
      <c r="AX2487" s="723"/>
      <c r="AY2487" s="723"/>
      <c r="AZ2487" s="723"/>
      <c r="BA2487" s="723"/>
      <c r="BB2487" s="723"/>
      <c r="BC2487" s="723"/>
      <c r="BD2487" s="723"/>
      <c r="BE2487" s="723"/>
      <c r="BF2487" s="389"/>
      <c r="BG2487" s="389"/>
      <c r="BH2487" s="389"/>
      <c r="BI2487" s="389"/>
      <c r="BJ2487" s="389"/>
      <c r="BK2487" s="389"/>
    </row>
    <row r="2488" spans="1:63" s="425" customFormat="1" ht="38.25">
      <c r="A2488" s="722"/>
      <c r="B2488" s="732" t="s">
        <v>162</v>
      </c>
      <c r="C2488" s="723"/>
      <c r="D2488" s="723"/>
      <c r="E2488" s="723"/>
      <c r="F2488" s="723"/>
      <c r="G2488" s="723"/>
      <c r="H2488" s="723"/>
      <c r="I2488" s="723"/>
      <c r="J2488" s="723"/>
      <c r="K2488" s="723"/>
      <c r="L2488" s="723"/>
      <c r="M2488" s="723"/>
      <c r="N2488" s="723"/>
      <c r="O2488" s="723"/>
      <c r="P2488" s="723"/>
      <c r="Q2488" s="723"/>
      <c r="R2488" s="723"/>
      <c r="S2488" s="723"/>
      <c r="T2488" s="723"/>
      <c r="U2488" s="723"/>
      <c r="V2488" s="723"/>
      <c r="W2488" s="723"/>
      <c r="X2488" s="723"/>
      <c r="Y2488" s="723"/>
      <c r="Z2488" s="723"/>
      <c r="AA2488" s="723"/>
      <c r="AB2488" s="723"/>
      <c r="AC2488" s="723"/>
      <c r="AD2488" s="723"/>
      <c r="AE2488" s="723"/>
      <c r="AF2488" s="723"/>
      <c r="AG2488" s="723"/>
      <c r="AH2488" s="723"/>
      <c r="AI2488" s="723"/>
      <c r="AJ2488" s="723"/>
      <c r="AK2488" s="723"/>
      <c r="AL2488" s="723"/>
      <c r="AM2488" s="723"/>
      <c r="AN2488" s="723"/>
      <c r="AO2488" s="723"/>
      <c r="AP2488" s="723"/>
      <c r="AQ2488" s="723"/>
      <c r="AR2488" s="723"/>
      <c r="AS2488" s="723"/>
      <c r="AT2488" s="723"/>
      <c r="AU2488" s="723"/>
      <c r="AV2488" s="723"/>
      <c r="AW2488" s="723"/>
      <c r="AX2488" s="723"/>
      <c r="AY2488" s="723"/>
      <c r="AZ2488" s="723"/>
      <c r="BA2488" s="723"/>
      <c r="BB2488" s="723"/>
      <c r="BC2488" s="723"/>
      <c r="BD2488" s="723"/>
      <c r="BE2488" s="723"/>
      <c r="BF2488" s="389"/>
      <c r="BG2488" s="389"/>
      <c r="BH2488" s="389"/>
      <c r="BI2488" s="389"/>
      <c r="BJ2488" s="389"/>
      <c r="BK2488" s="389"/>
    </row>
    <row r="2489" spans="1:63" s="425" customFormat="1" ht="12.75">
      <c r="A2489" s="722"/>
      <c r="B2489" s="723"/>
      <c r="C2489" s="723"/>
      <c r="D2489" s="723"/>
      <c r="E2489" s="723"/>
      <c r="F2489" s="723"/>
      <c r="G2489" s="723"/>
      <c r="H2489" s="723"/>
      <c r="I2489" s="723"/>
      <c r="J2489" s="723"/>
      <c r="K2489" s="723"/>
      <c r="L2489" s="723"/>
      <c r="M2489" s="723"/>
      <c r="N2489" s="723"/>
      <c r="O2489" s="723"/>
      <c r="P2489" s="723"/>
      <c r="Q2489" s="723"/>
      <c r="R2489" s="723"/>
      <c r="S2489" s="723"/>
      <c r="T2489" s="723"/>
      <c r="U2489" s="723"/>
      <c r="V2489" s="723"/>
      <c r="W2489" s="723"/>
      <c r="X2489" s="723"/>
      <c r="Y2489" s="723"/>
      <c r="Z2489" s="723"/>
      <c r="AA2489" s="723"/>
      <c r="AB2489" s="723"/>
      <c r="AC2489" s="723"/>
      <c r="AD2489" s="723"/>
      <c r="AE2489" s="723"/>
      <c r="AF2489" s="723"/>
      <c r="AG2489" s="723"/>
      <c r="AH2489" s="723"/>
      <c r="AI2489" s="723"/>
      <c r="AJ2489" s="723"/>
      <c r="AK2489" s="723"/>
      <c r="AL2489" s="723"/>
      <c r="AM2489" s="723"/>
      <c r="AN2489" s="723"/>
      <c r="AO2489" s="723"/>
      <c r="AP2489" s="723"/>
      <c r="AQ2489" s="723"/>
      <c r="AR2489" s="723"/>
      <c r="AS2489" s="723"/>
      <c r="AT2489" s="723"/>
      <c r="AU2489" s="723"/>
      <c r="AV2489" s="723"/>
      <c r="AW2489" s="723"/>
      <c r="AX2489" s="723"/>
      <c r="AY2489" s="723"/>
      <c r="AZ2489" s="723"/>
      <c r="BA2489" s="723"/>
      <c r="BB2489" s="723"/>
      <c r="BC2489" s="723"/>
      <c r="BD2489" s="723"/>
      <c r="BE2489" s="723"/>
      <c r="BF2489" s="389"/>
      <c r="BG2489" s="389"/>
      <c r="BH2489" s="389"/>
      <c r="BI2489" s="389"/>
      <c r="BJ2489" s="389"/>
      <c r="BK2489" s="389"/>
    </row>
    <row r="2490" spans="1:63" s="425" customFormat="1" ht="12.75">
      <c r="A2490" s="722"/>
      <c r="B2490" s="723"/>
      <c r="C2490" s="723"/>
      <c r="D2490" s="723"/>
      <c r="E2490" s="723"/>
      <c r="F2490" s="723"/>
      <c r="G2490" s="723"/>
      <c r="H2490" s="723"/>
      <c r="I2490" s="723"/>
      <c r="J2490" s="723"/>
      <c r="K2490" s="723"/>
      <c r="L2490" s="723"/>
      <c r="M2490" s="723"/>
      <c r="N2490" s="723"/>
      <c r="O2490" s="723"/>
      <c r="P2490" s="723"/>
      <c r="Q2490" s="723"/>
      <c r="R2490" s="723"/>
      <c r="S2490" s="723"/>
      <c r="T2490" s="723"/>
      <c r="U2490" s="723"/>
      <c r="V2490" s="723"/>
      <c r="W2490" s="723"/>
      <c r="X2490" s="723"/>
      <c r="Y2490" s="723"/>
      <c r="Z2490" s="723"/>
      <c r="AA2490" s="723"/>
      <c r="AB2490" s="723"/>
      <c r="AC2490" s="723"/>
      <c r="AD2490" s="723"/>
      <c r="AE2490" s="723"/>
      <c r="AF2490" s="723"/>
      <c r="AG2490" s="723"/>
      <c r="AH2490" s="723"/>
      <c r="AI2490" s="723"/>
      <c r="AJ2490" s="723"/>
      <c r="AK2490" s="723"/>
      <c r="AL2490" s="723"/>
      <c r="AM2490" s="723"/>
      <c r="AN2490" s="723"/>
      <c r="AO2490" s="723"/>
      <c r="AP2490" s="723"/>
      <c r="AQ2490" s="723"/>
      <c r="AR2490" s="723"/>
      <c r="AS2490" s="723"/>
      <c r="AT2490" s="723"/>
      <c r="AU2490" s="723"/>
      <c r="AV2490" s="723"/>
      <c r="AW2490" s="723"/>
      <c r="AX2490" s="723"/>
      <c r="AY2490" s="723"/>
      <c r="AZ2490" s="723"/>
      <c r="BA2490" s="723"/>
      <c r="BB2490" s="723"/>
      <c r="BC2490" s="723"/>
      <c r="BD2490" s="723"/>
      <c r="BE2490" s="723"/>
      <c r="BF2490" s="389"/>
      <c r="BG2490" s="389"/>
      <c r="BH2490" s="389"/>
      <c r="BI2490" s="389"/>
      <c r="BJ2490" s="389"/>
      <c r="BK2490" s="389"/>
    </row>
  </sheetData>
  <mergeCells count="45">
    <mergeCell ref="A4:B4"/>
    <mergeCell ref="A5:B5"/>
    <mergeCell ref="A6:BE6"/>
    <mergeCell ref="A8:A12"/>
    <mergeCell ref="B8:B12"/>
    <mergeCell ref="C8:N8"/>
    <mergeCell ref="O8:Z8"/>
    <mergeCell ref="AD9:AM9"/>
    <mergeCell ref="AA8:AA11"/>
    <mergeCell ref="AB8:BE8"/>
    <mergeCell ref="C9:D11"/>
    <mergeCell ref="E9:F11"/>
    <mergeCell ref="G9:H11"/>
    <mergeCell ref="I9:J11"/>
    <mergeCell ref="K9:L11"/>
    <mergeCell ref="M9:N11"/>
    <mergeCell ref="Y9:Z11"/>
    <mergeCell ref="AB9:AC11"/>
    <mergeCell ref="AW9:BA9"/>
    <mergeCell ref="AW10:AW11"/>
    <mergeCell ref="A2447:B2447"/>
    <mergeCell ref="AZ10:AZ11"/>
    <mergeCell ref="BA10:BA11"/>
    <mergeCell ref="AV12:BE12"/>
    <mergeCell ref="O9:P11"/>
    <mergeCell ref="Q9:R11"/>
    <mergeCell ref="S9:T11"/>
    <mergeCell ref="U9:V11"/>
    <mergeCell ref="W9:X11"/>
    <mergeCell ref="BB9:BB11"/>
    <mergeCell ref="BC9:BC11"/>
    <mergeCell ref="BD9:BD11"/>
    <mergeCell ref="BE9:BE11"/>
    <mergeCell ref="AD10:AE11"/>
    <mergeCell ref="AF10:AG11"/>
    <mergeCell ref="AH10:AI11"/>
    <mergeCell ref="AJ10:AK11"/>
    <mergeCell ref="AL10:AM11"/>
    <mergeCell ref="AN9:AO11"/>
    <mergeCell ref="AP9:AQ11"/>
    <mergeCell ref="AR9:AS11"/>
    <mergeCell ref="AT9:AU11"/>
    <mergeCell ref="AV9:AV11"/>
    <mergeCell ref="AX10:AX11"/>
    <mergeCell ref="AY10:AY11"/>
  </mergeCells>
  <printOptions horizontalCentered="1"/>
  <pageMargins left="0" right="0" top="0" bottom="0" header="0.31496062992125984" footer="0.31496062992125984"/>
  <pageSetup paperSize="8" scale="35" fitToHeight="2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V38"/>
  <sheetViews>
    <sheetView view="pageBreakPreview" zoomScale="80" zoomScaleNormal="100" zoomScaleSheetLayoutView="80" workbookViewId="0">
      <selection activeCell="I8" sqref="I8"/>
    </sheetView>
  </sheetViews>
  <sheetFormatPr defaultRowHeight="15.75"/>
  <cols>
    <col min="1" max="1" width="8.140625" style="436" bestFit="1" customWidth="1"/>
    <col min="2" max="2" width="60.140625" style="437" customWidth="1"/>
    <col min="3" max="7" width="14.42578125" style="437" bestFit="1" customWidth="1"/>
    <col min="8" max="8" width="17.140625" style="437" bestFit="1" customWidth="1"/>
    <col min="9" max="9" width="9.140625" style="437"/>
    <col min="10" max="10" width="15" style="437" customWidth="1"/>
    <col min="11" max="11" width="13" style="437" customWidth="1"/>
    <col min="12" max="12" width="13.140625" style="437" customWidth="1"/>
    <col min="13" max="14" width="14.42578125" style="437" bestFit="1" customWidth="1"/>
    <col min="15" max="15" width="11.85546875" style="437" customWidth="1"/>
    <col min="16" max="16" width="12.5703125" style="437" customWidth="1"/>
    <col min="17" max="18" width="12.28515625" style="437" customWidth="1"/>
    <col min="19" max="19" width="11.7109375" style="437" customWidth="1"/>
    <col min="20" max="20" width="13.5703125" style="437" customWidth="1"/>
    <col min="21" max="16384" width="9.140625" style="437"/>
  </cols>
  <sheetData>
    <row r="1" spans="1:17">
      <c r="H1" s="387" t="s">
        <v>438</v>
      </c>
    </row>
    <row r="2" spans="1:17">
      <c r="H2" s="388" t="s">
        <v>354</v>
      </c>
    </row>
    <row r="3" spans="1:17">
      <c r="H3" s="387" t="s">
        <v>355</v>
      </c>
    </row>
    <row r="4" spans="1:17">
      <c r="H4" s="388" t="s">
        <v>439</v>
      </c>
    </row>
    <row r="7" spans="1:17" ht="63" customHeight="1" thickBot="1">
      <c r="A7" s="865" t="s">
        <v>437</v>
      </c>
      <c r="B7" s="866"/>
      <c r="C7" s="866"/>
      <c r="D7" s="866"/>
      <c r="E7" s="866"/>
      <c r="F7" s="866"/>
      <c r="G7" s="866"/>
      <c r="H7" s="866"/>
    </row>
    <row r="8" spans="1:17" ht="32.25" thickBot="1">
      <c r="A8" s="460" t="s">
        <v>389</v>
      </c>
      <c r="B8" s="461" t="s">
        <v>390</v>
      </c>
      <c r="C8" s="461" t="s">
        <v>217</v>
      </c>
      <c r="D8" s="461" t="s">
        <v>218</v>
      </c>
      <c r="E8" s="461" t="s">
        <v>219</v>
      </c>
      <c r="F8" s="461" t="s">
        <v>220</v>
      </c>
      <c r="G8" s="461" t="s">
        <v>221</v>
      </c>
      <c r="H8" s="462" t="s">
        <v>391</v>
      </c>
      <c r="I8" s="438"/>
      <c r="J8" s="438"/>
      <c r="K8" s="438"/>
      <c r="L8" s="438"/>
      <c r="M8" s="438"/>
      <c r="N8" s="438"/>
      <c r="O8" s="438"/>
      <c r="P8" s="438"/>
      <c r="Q8" s="438"/>
    </row>
    <row r="9" spans="1:17">
      <c r="A9" s="456" t="s">
        <v>192</v>
      </c>
      <c r="B9" s="457" t="s">
        <v>392</v>
      </c>
      <c r="C9" s="458">
        <v>1099.6945000499998</v>
      </c>
      <c r="D9" s="458">
        <v>1088.9269318343074</v>
      </c>
      <c r="E9" s="458">
        <v>1193.6912672348712</v>
      </c>
      <c r="F9" s="458">
        <v>1005.1481705545682</v>
      </c>
      <c r="G9" s="458">
        <v>1861.19445</v>
      </c>
      <c r="H9" s="459">
        <v>6248.6553196737468</v>
      </c>
    </row>
    <row r="10" spans="1:17">
      <c r="A10" s="450" t="s">
        <v>47</v>
      </c>
      <c r="B10" s="441" t="s">
        <v>393</v>
      </c>
      <c r="C10" s="442">
        <v>0</v>
      </c>
      <c r="D10" s="442">
        <v>0</v>
      </c>
      <c r="E10" s="442">
        <v>0</v>
      </c>
      <c r="F10" s="442">
        <v>0</v>
      </c>
      <c r="G10" s="442">
        <v>342.18647138926997</v>
      </c>
      <c r="H10" s="449">
        <v>342.18647138926997</v>
      </c>
    </row>
    <row r="11" spans="1:17">
      <c r="A11" s="450" t="s">
        <v>394</v>
      </c>
      <c r="B11" s="441" t="s">
        <v>395</v>
      </c>
      <c r="C11" s="442"/>
      <c r="D11" s="442"/>
      <c r="E11" s="442"/>
      <c r="F11" s="442">
        <v>0</v>
      </c>
      <c r="G11" s="442">
        <v>342.18647138926997</v>
      </c>
      <c r="H11" s="449">
        <v>342.18647138926997</v>
      </c>
    </row>
    <row r="12" spans="1:17">
      <c r="A12" s="450" t="s">
        <v>396</v>
      </c>
      <c r="B12" s="441" t="s">
        <v>397</v>
      </c>
      <c r="C12" s="442"/>
      <c r="D12" s="442"/>
      <c r="E12" s="442"/>
      <c r="F12" s="442"/>
      <c r="G12" s="442"/>
      <c r="H12" s="449">
        <v>0</v>
      </c>
    </row>
    <row r="13" spans="1:17" ht="31.5">
      <c r="A13" s="450" t="s">
        <v>398</v>
      </c>
      <c r="B13" s="443" t="s">
        <v>399</v>
      </c>
      <c r="C13" s="442">
        <v>0</v>
      </c>
      <c r="D13" s="442">
        <v>0</v>
      </c>
      <c r="E13" s="442">
        <v>0</v>
      </c>
      <c r="F13" s="442">
        <v>0</v>
      </c>
      <c r="G13" s="442">
        <v>0</v>
      </c>
      <c r="H13" s="449">
        <v>0</v>
      </c>
    </row>
    <row r="14" spans="1:17" s="446" customFormat="1">
      <c r="A14" s="451" t="s">
        <v>400</v>
      </c>
      <c r="B14" s="444" t="s">
        <v>401</v>
      </c>
      <c r="C14" s="445"/>
      <c r="D14" s="445"/>
      <c r="E14" s="445"/>
      <c r="F14" s="445"/>
      <c r="G14" s="445"/>
      <c r="H14" s="449">
        <v>0</v>
      </c>
    </row>
    <row r="15" spans="1:17" s="446" customFormat="1">
      <c r="A15" s="451" t="s">
        <v>402</v>
      </c>
      <c r="B15" s="444" t="s">
        <v>403</v>
      </c>
      <c r="C15" s="445"/>
      <c r="D15" s="445"/>
      <c r="E15" s="445"/>
      <c r="F15" s="445"/>
      <c r="G15" s="445"/>
      <c r="H15" s="449">
        <v>0</v>
      </c>
    </row>
    <row r="16" spans="1:17">
      <c r="A16" s="450" t="s">
        <v>404</v>
      </c>
      <c r="B16" s="441" t="s">
        <v>405</v>
      </c>
      <c r="C16" s="442"/>
      <c r="D16" s="442"/>
      <c r="E16" s="442"/>
      <c r="F16" s="442"/>
      <c r="G16" s="442"/>
      <c r="H16" s="449">
        <v>0</v>
      </c>
    </row>
    <row r="17" spans="1:22">
      <c r="A17" s="450" t="s">
        <v>71</v>
      </c>
      <c r="B17" s="441" t="s">
        <v>406</v>
      </c>
      <c r="C17" s="442">
        <v>223.59580825</v>
      </c>
      <c r="D17" s="442">
        <v>819.60967831887604</v>
      </c>
      <c r="E17" s="442">
        <v>965.98932167487101</v>
      </c>
      <c r="F17" s="442">
        <v>851.82048356000007</v>
      </c>
      <c r="G17" s="442">
        <v>1235.09739806073</v>
      </c>
      <c r="H17" s="449">
        <v>4096.112689864477</v>
      </c>
    </row>
    <row r="18" spans="1:22">
      <c r="A18" s="450" t="s">
        <v>407</v>
      </c>
      <c r="B18" s="441" t="s">
        <v>408</v>
      </c>
      <c r="C18" s="442">
        <v>223.59580825</v>
      </c>
      <c r="D18" s="442">
        <v>819.60967831887604</v>
      </c>
      <c r="E18" s="442">
        <v>965.98932167487101</v>
      </c>
      <c r="F18" s="442">
        <v>851.82048356000007</v>
      </c>
      <c r="G18" s="442">
        <v>1057.7151805077601</v>
      </c>
      <c r="H18" s="449">
        <v>3918.7304723115071</v>
      </c>
    </row>
    <row r="19" spans="1:22">
      <c r="A19" s="450" t="s">
        <v>409</v>
      </c>
      <c r="B19" s="441" t="s">
        <v>410</v>
      </c>
      <c r="C19" s="442"/>
      <c r="D19" s="442"/>
      <c r="E19" s="442"/>
      <c r="F19" s="442"/>
      <c r="G19" s="442"/>
      <c r="H19" s="449">
        <v>0</v>
      </c>
    </row>
    <row r="20" spans="1:22">
      <c r="A20" s="450" t="s">
        <v>411</v>
      </c>
      <c r="B20" s="441" t="s">
        <v>412</v>
      </c>
      <c r="C20" s="442"/>
      <c r="D20" s="442"/>
      <c r="E20" s="442"/>
      <c r="F20" s="442"/>
      <c r="G20" s="442">
        <v>177.38221755297002</v>
      </c>
      <c r="H20" s="449">
        <v>177.38221755297002</v>
      </c>
      <c r="J20" s="463"/>
      <c r="K20" s="463"/>
      <c r="L20" s="463"/>
      <c r="M20" s="463"/>
      <c r="N20" s="463"/>
      <c r="O20" s="463"/>
      <c r="P20" s="463"/>
      <c r="Q20" s="463"/>
      <c r="R20" s="463"/>
      <c r="S20" s="463"/>
      <c r="T20" s="463"/>
      <c r="U20" s="463"/>
      <c r="V20" s="463"/>
    </row>
    <row r="21" spans="1:22">
      <c r="A21" s="450" t="s">
        <v>73</v>
      </c>
      <c r="B21" s="441" t="s">
        <v>413</v>
      </c>
      <c r="C21" s="442">
        <v>376.0986917999997</v>
      </c>
      <c r="D21" s="442">
        <v>269.31725351543145</v>
      </c>
      <c r="E21" s="442">
        <v>227.70194556000013</v>
      </c>
      <c r="F21" s="442">
        <v>153.3276869945681</v>
      </c>
      <c r="G21" s="442">
        <v>283.91058054999985</v>
      </c>
      <c r="H21" s="449">
        <v>1310.3561584199992</v>
      </c>
      <c r="J21" s="463"/>
      <c r="K21" s="463"/>
      <c r="L21" s="463"/>
      <c r="M21" s="463"/>
      <c r="N21" s="463"/>
      <c r="O21" s="464"/>
      <c r="P21" s="464"/>
      <c r="Q21" s="464"/>
      <c r="R21" s="464"/>
      <c r="S21" s="464"/>
      <c r="T21" s="464"/>
      <c r="U21" s="463"/>
      <c r="V21" s="463"/>
    </row>
    <row r="22" spans="1:22">
      <c r="A22" s="450" t="s">
        <v>77</v>
      </c>
      <c r="B22" s="441" t="s">
        <v>414</v>
      </c>
      <c r="C22" s="442">
        <v>500</v>
      </c>
      <c r="D22" s="442">
        <v>0</v>
      </c>
      <c r="E22" s="442">
        <v>0</v>
      </c>
      <c r="F22" s="442">
        <v>0</v>
      </c>
      <c r="G22" s="442">
        <v>0</v>
      </c>
      <c r="H22" s="449">
        <v>500</v>
      </c>
      <c r="J22" s="463"/>
      <c r="K22" s="463"/>
      <c r="L22" s="463"/>
      <c r="M22" s="463"/>
      <c r="N22" s="463"/>
      <c r="O22" s="463"/>
      <c r="P22" s="463"/>
      <c r="Q22" s="463"/>
      <c r="R22" s="463"/>
      <c r="S22" s="463"/>
      <c r="T22" s="463"/>
      <c r="U22" s="463"/>
      <c r="V22" s="463"/>
    </row>
    <row r="23" spans="1:22">
      <c r="A23" s="450" t="s">
        <v>415</v>
      </c>
      <c r="B23" s="441" t="s">
        <v>416</v>
      </c>
      <c r="C23" s="442">
        <v>500</v>
      </c>
      <c r="D23" s="442"/>
      <c r="E23" s="442"/>
      <c r="F23" s="442"/>
      <c r="G23" s="442"/>
      <c r="H23" s="449">
        <v>500</v>
      </c>
      <c r="J23" s="463"/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3"/>
      <c r="V23" s="463"/>
    </row>
    <row r="24" spans="1:22">
      <c r="A24" s="450" t="s">
        <v>417</v>
      </c>
      <c r="B24" s="441" t="s">
        <v>418</v>
      </c>
      <c r="C24" s="442"/>
      <c r="D24" s="442"/>
      <c r="E24" s="442"/>
      <c r="F24" s="442"/>
      <c r="G24" s="442"/>
      <c r="H24" s="449">
        <v>0</v>
      </c>
      <c r="J24" s="463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3"/>
      <c r="V24" s="463"/>
    </row>
    <row r="25" spans="1:22">
      <c r="A25" s="448" t="s">
        <v>79</v>
      </c>
      <c r="B25" s="439" t="s">
        <v>419</v>
      </c>
      <c r="C25" s="440">
        <v>1907.91526021</v>
      </c>
      <c r="D25" s="440">
        <v>743.00793325112397</v>
      </c>
      <c r="E25" s="440">
        <v>299.02148686512896</v>
      </c>
      <c r="F25" s="440">
        <v>0</v>
      </c>
      <c r="G25" s="440">
        <v>0</v>
      </c>
      <c r="H25" s="449">
        <v>2949.9446803262526</v>
      </c>
      <c r="J25" s="463"/>
      <c r="K25" s="463"/>
      <c r="L25" s="463"/>
      <c r="M25" s="463"/>
      <c r="N25" s="463"/>
      <c r="O25" s="463"/>
      <c r="P25" s="463"/>
      <c r="Q25" s="463"/>
      <c r="R25" s="463"/>
      <c r="S25" s="463"/>
      <c r="T25" s="463"/>
      <c r="U25" s="463"/>
      <c r="V25" s="463"/>
    </row>
    <row r="26" spans="1:22">
      <c r="A26" s="450" t="s">
        <v>81</v>
      </c>
      <c r="B26" s="441" t="s">
        <v>420</v>
      </c>
      <c r="C26" s="442">
        <v>1907.91526021</v>
      </c>
      <c r="D26" s="442">
        <v>743.00793325112397</v>
      </c>
      <c r="E26" s="442">
        <v>299.02148686512896</v>
      </c>
      <c r="F26" s="442"/>
      <c r="G26" s="442"/>
      <c r="H26" s="449">
        <v>2949.9446803262526</v>
      </c>
      <c r="J26" s="464"/>
      <c r="K26" s="464"/>
      <c r="L26" s="464"/>
      <c r="M26" s="464"/>
      <c r="N26" s="464"/>
      <c r="O26" s="463"/>
      <c r="P26" s="463"/>
      <c r="Q26" s="463"/>
      <c r="R26" s="463"/>
      <c r="S26" s="463"/>
      <c r="T26" s="463"/>
      <c r="U26" s="463"/>
      <c r="V26" s="463"/>
    </row>
    <row r="27" spans="1:22">
      <c r="A27" s="450" t="s">
        <v>190</v>
      </c>
      <c r="B27" s="441" t="s">
        <v>421</v>
      </c>
      <c r="C27" s="442"/>
      <c r="D27" s="442"/>
      <c r="E27" s="442"/>
      <c r="F27" s="442"/>
      <c r="G27" s="442"/>
      <c r="H27" s="449">
        <v>0</v>
      </c>
      <c r="J27" s="463"/>
      <c r="K27" s="463"/>
      <c r="L27" s="463"/>
      <c r="M27" s="463"/>
      <c r="N27" s="463"/>
      <c r="O27" s="463"/>
      <c r="P27" s="463"/>
      <c r="Q27" s="463"/>
      <c r="R27" s="463"/>
      <c r="S27" s="463"/>
      <c r="T27" s="463"/>
      <c r="U27" s="463"/>
      <c r="V27" s="463"/>
    </row>
    <row r="28" spans="1:22">
      <c r="A28" s="450" t="s">
        <v>422</v>
      </c>
      <c r="B28" s="441" t="s">
        <v>423</v>
      </c>
      <c r="C28" s="442"/>
      <c r="D28" s="442"/>
      <c r="E28" s="442"/>
      <c r="F28" s="442"/>
      <c r="G28" s="442"/>
      <c r="H28" s="449">
        <v>0</v>
      </c>
      <c r="J28" s="463"/>
      <c r="K28" s="463"/>
      <c r="L28" s="463"/>
      <c r="M28" s="463"/>
      <c r="N28" s="463"/>
      <c r="O28" s="463"/>
      <c r="P28" s="463"/>
      <c r="Q28" s="463"/>
      <c r="R28" s="463"/>
      <c r="S28" s="463"/>
      <c r="T28" s="463"/>
      <c r="U28" s="463"/>
      <c r="V28" s="463"/>
    </row>
    <row r="29" spans="1:22">
      <c r="A29" s="450" t="s">
        <v>424</v>
      </c>
      <c r="B29" s="441" t="s">
        <v>425</v>
      </c>
      <c r="C29" s="442"/>
      <c r="D29" s="442"/>
      <c r="E29" s="442"/>
      <c r="F29" s="442"/>
      <c r="G29" s="442"/>
      <c r="H29" s="449">
        <v>0</v>
      </c>
      <c r="J29" s="463"/>
      <c r="K29" s="463"/>
      <c r="L29" s="463"/>
      <c r="M29" s="463"/>
      <c r="N29" s="463"/>
      <c r="O29" s="463"/>
      <c r="P29" s="463"/>
      <c r="Q29" s="463"/>
      <c r="R29" s="463"/>
      <c r="S29" s="463"/>
      <c r="T29" s="463"/>
      <c r="U29" s="463"/>
      <c r="V29" s="463"/>
    </row>
    <row r="30" spans="1:22">
      <c r="A30" s="450" t="s">
        <v>426</v>
      </c>
      <c r="B30" s="441" t="s">
        <v>427</v>
      </c>
      <c r="C30" s="442"/>
      <c r="D30" s="442"/>
      <c r="E30" s="442"/>
      <c r="F30" s="442"/>
      <c r="G30" s="442"/>
      <c r="H30" s="449">
        <v>0</v>
      </c>
      <c r="J30" s="463"/>
      <c r="K30" s="463"/>
      <c r="L30" s="463"/>
      <c r="M30" s="463"/>
      <c r="N30" s="463"/>
      <c r="O30" s="463"/>
      <c r="P30" s="463"/>
      <c r="Q30" s="463"/>
      <c r="R30" s="463"/>
      <c r="S30" s="463"/>
      <c r="T30" s="463"/>
      <c r="U30" s="463"/>
      <c r="V30" s="463"/>
    </row>
    <row r="31" spans="1:22">
      <c r="A31" s="450" t="s">
        <v>428</v>
      </c>
      <c r="B31" s="441" t="s">
        <v>429</v>
      </c>
      <c r="C31" s="442"/>
      <c r="D31" s="442"/>
      <c r="E31" s="442"/>
      <c r="F31" s="442"/>
      <c r="G31" s="442"/>
      <c r="H31" s="449">
        <v>0</v>
      </c>
      <c r="J31" s="463"/>
      <c r="K31" s="463"/>
      <c r="L31" s="463"/>
      <c r="M31" s="463"/>
      <c r="N31" s="463"/>
      <c r="O31" s="463"/>
      <c r="P31" s="463"/>
      <c r="Q31" s="463"/>
      <c r="R31" s="463"/>
      <c r="S31" s="463"/>
      <c r="T31" s="463"/>
      <c r="U31" s="463"/>
      <c r="V31" s="463"/>
    </row>
    <row r="32" spans="1:22">
      <c r="A32" s="450" t="s">
        <v>430</v>
      </c>
      <c r="B32" s="441" t="s">
        <v>431</v>
      </c>
      <c r="C32" s="442"/>
      <c r="D32" s="442"/>
      <c r="E32" s="442"/>
      <c r="F32" s="442"/>
      <c r="G32" s="442"/>
      <c r="H32" s="449">
        <v>0</v>
      </c>
      <c r="J32" s="464"/>
      <c r="K32" s="465"/>
      <c r="L32" s="464"/>
      <c r="M32" s="463"/>
      <c r="N32" s="463"/>
      <c r="O32" s="463"/>
      <c r="P32" s="463"/>
      <c r="Q32" s="463"/>
      <c r="R32" s="463"/>
      <c r="S32" s="463"/>
      <c r="T32" s="463"/>
      <c r="U32" s="463"/>
      <c r="V32" s="463"/>
    </row>
    <row r="33" spans="1:22">
      <c r="A33" s="448"/>
      <c r="B33" s="439" t="s">
        <v>432</v>
      </c>
      <c r="C33" s="440">
        <v>3007.6097602599998</v>
      </c>
      <c r="D33" s="440">
        <v>1831.9348650854313</v>
      </c>
      <c r="E33" s="440">
        <v>1492.7127541000002</v>
      </c>
      <c r="F33" s="440">
        <v>1005.1481705545682</v>
      </c>
      <c r="G33" s="440">
        <v>1861.19445</v>
      </c>
      <c r="H33" s="449">
        <v>9198.5999999999985</v>
      </c>
      <c r="J33" s="466"/>
      <c r="K33" s="466"/>
      <c r="L33" s="466"/>
      <c r="M33" s="466"/>
      <c r="N33" s="466"/>
      <c r="O33" s="464"/>
      <c r="P33" s="464"/>
      <c r="Q33" s="464"/>
      <c r="R33" s="464"/>
      <c r="S33" s="464"/>
      <c r="T33" s="464"/>
      <c r="U33" s="463"/>
      <c r="V33" s="463"/>
    </row>
    <row r="34" spans="1:22">
      <c r="A34" s="450"/>
      <c r="B34" s="441" t="s">
        <v>433</v>
      </c>
      <c r="C34" s="442"/>
      <c r="D34" s="442"/>
      <c r="E34" s="442"/>
      <c r="F34" s="442"/>
      <c r="G34" s="442"/>
      <c r="H34" s="449">
        <v>0</v>
      </c>
      <c r="J34" s="463"/>
      <c r="K34" s="463"/>
      <c r="L34" s="463"/>
      <c r="M34" s="463"/>
      <c r="N34" s="464"/>
      <c r="O34" s="464"/>
      <c r="P34" s="464"/>
      <c r="Q34" s="464"/>
      <c r="R34" s="464"/>
      <c r="S34" s="464"/>
      <c r="T34" s="467"/>
      <c r="U34" s="463"/>
      <c r="V34" s="463"/>
    </row>
    <row r="35" spans="1:22">
      <c r="A35" s="450"/>
      <c r="B35" s="447" t="s">
        <v>434</v>
      </c>
      <c r="C35" s="442"/>
      <c r="D35" s="442"/>
      <c r="E35" s="442"/>
      <c r="F35" s="442"/>
      <c r="G35" s="442"/>
      <c r="H35" s="449">
        <v>0</v>
      </c>
      <c r="J35" s="463"/>
      <c r="K35" s="463"/>
      <c r="L35" s="463"/>
      <c r="M35" s="463"/>
      <c r="N35" s="463"/>
      <c r="O35" s="463"/>
      <c r="P35" s="463"/>
      <c r="Q35" s="463"/>
      <c r="R35" s="463"/>
      <c r="S35" s="463"/>
      <c r="T35" s="463"/>
      <c r="U35" s="463"/>
      <c r="V35" s="463"/>
    </row>
    <row r="36" spans="1:22" ht="16.5" thickBot="1">
      <c r="A36" s="452"/>
      <c r="B36" s="453" t="s">
        <v>435</v>
      </c>
      <c r="C36" s="454"/>
      <c r="D36" s="454"/>
      <c r="E36" s="454"/>
      <c r="F36" s="454"/>
      <c r="G36" s="454"/>
      <c r="H36" s="455">
        <v>0</v>
      </c>
      <c r="J36" s="463"/>
      <c r="K36" s="463"/>
      <c r="L36" s="463"/>
      <c r="M36" s="468"/>
      <c r="N36" s="463"/>
      <c r="O36" s="463"/>
      <c r="P36" s="463"/>
      <c r="Q36" s="463"/>
      <c r="R36" s="463"/>
      <c r="S36" s="463"/>
      <c r="T36" s="463"/>
      <c r="U36" s="463"/>
      <c r="V36" s="463"/>
    </row>
    <row r="37" spans="1:22">
      <c r="J37" s="463"/>
      <c r="K37" s="463"/>
      <c r="L37" s="463"/>
      <c r="M37" s="463"/>
      <c r="N37" s="463"/>
      <c r="O37" s="463"/>
      <c r="P37" s="463"/>
      <c r="Q37" s="463"/>
      <c r="R37" s="463"/>
      <c r="S37" s="463"/>
      <c r="T37" s="463"/>
      <c r="U37" s="463"/>
      <c r="V37" s="463"/>
    </row>
    <row r="38" spans="1:22" ht="53.25" customHeight="1">
      <c r="A38" s="867" t="s">
        <v>440</v>
      </c>
      <c r="B38" s="867"/>
      <c r="C38" s="867"/>
      <c r="D38" s="867"/>
      <c r="E38" s="867"/>
      <c r="F38" s="867"/>
      <c r="G38" s="867"/>
      <c r="H38" s="867"/>
      <c r="J38" s="463"/>
      <c r="K38" s="463"/>
      <c r="L38" s="463"/>
      <c r="M38" s="463"/>
      <c r="N38" s="463"/>
      <c r="O38" s="463"/>
      <c r="P38" s="463"/>
      <c r="Q38" s="463"/>
      <c r="R38" s="463"/>
      <c r="S38" s="463"/>
      <c r="T38" s="463"/>
      <c r="U38" s="463"/>
      <c r="V38" s="463"/>
    </row>
  </sheetData>
  <mergeCells count="2">
    <mergeCell ref="A7:H7"/>
    <mergeCell ref="A38:H38"/>
  </mergeCells>
  <printOptions horizontalCentered="1"/>
  <pageMargins left="0.39370078740157483" right="0" top="0" bottom="0" header="0.19685039370078741" footer="0.19685039370078741"/>
  <pageSetup paperSize="9" scale="62" fitToHeight="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202"/>
  <sheetViews>
    <sheetView view="pageBreakPreview" topLeftCell="B1" zoomScale="80" zoomScaleNormal="80" zoomScaleSheetLayoutView="80" workbookViewId="0">
      <pane xSplit="2" ySplit="18" topLeftCell="N58" activePane="bottomRight" state="frozen"/>
      <selection activeCell="B1" sqref="B1"/>
      <selection pane="topRight" activeCell="D1" sqref="D1"/>
      <selection pane="bottomLeft" activeCell="B19" sqref="B19"/>
      <selection pane="bottomRight" activeCell="AF19" sqref="AF19"/>
    </sheetView>
  </sheetViews>
  <sheetFormatPr defaultRowHeight="15" outlineLevelRow="1" outlineLevelCol="1"/>
  <cols>
    <col min="1" max="1" width="18.42578125" style="13" hidden="1" customWidth="1" outlineLevel="1"/>
    <col min="2" max="2" width="5.7109375" style="13" customWidth="1" collapsed="1"/>
    <col min="3" max="3" width="45.28515625" style="13" customWidth="1"/>
    <col min="4" max="4" width="8.7109375" style="13" customWidth="1"/>
    <col min="5" max="6" width="11.7109375" style="13" customWidth="1"/>
    <col min="7" max="7" width="8.140625" style="13" hidden="1" customWidth="1" outlineLevel="1"/>
    <col min="8" max="8" width="11.140625" style="13" customWidth="1" collapsed="1"/>
    <col min="9" max="9" width="11.140625" style="13" customWidth="1"/>
    <col min="10" max="11" width="11.140625" style="13" hidden="1" customWidth="1" outlineLevel="1"/>
    <col min="12" max="13" width="14.85546875" style="13" hidden="1" customWidth="1" outlineLevel="1"/>
    <col min="14" max="14" width="14.85546875" style="13" customWidth="1" collapsed="1"/>
    <col min="15" max="15" width="13" style="13" customWidth="1"/>
    <col min="16" max="16" width="11.28515625" style="13" hidden="1" customWidth="1"/>
    <col min="17" max="17" width="10.7109375" style="13" customWidth="1" collapsed="1"/>
    <col min="18" max="25" width="10.7109375" style="13" customWidth="1"/>
    <col min="26" max="26" width="9.85546875" style="13" customWidth="1"/>
    <col min="27" max="27" width="11.5703125" style="13" customWidth="1"/>
    <col min="28" max="28" width="10.7109375" style="13" customWidth="1"/>
    <col min="29" max="30" width="10.7109375" style="13" hidden="1" customWidth="1" outlineLevel="1"/>
    <col min="31" max="31" width="11.85546875" style="13" hidden="1" customWidth="1" outlineLevel="1"/>
    <col min="32" max="32" width="11.7109375" style="14" customWidth="1" collapsed="1"/>
    <col min="33" max="37" width="11.7109375" style="14" customWidth="1"/>
    <col min="38" max="38" width="12.7109375" style="150" customWidth="1"/>
    <col min="39" max="39" width="21.28515625" style="150" customWidth="1"/>
    <col min="40" max="50" width="12.7109375" style="150" customWidth="1"/>
    <col min="51" max="54" width="12.7109375" style="13" customWidth="1"/>
    <col min="55" max="55" width="15.42578125" style="1" hidden="1" customWidth="1"/>
    <col min="56" max="57" width="9.140625" style="1"/>
    <col min="58" max="58" width="10" style="1" bestFit="1" customWidth="1"/>
    <col min="59" max="16384" width="9.140625" style="1"/>
  </cols>
  <sheetData>
    <row r="1" spans="1:54" ht="15.75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3" t="s">
        <v>0</v>
      </c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5.75">
      <c r="A2" s="1"/>
      <c r="B2" s="1"/>
      <c r="C2" s="1"/>
      <c r="D2" s="1"/>
      <c r="E2" s="1"/>
      <c r="F2" s="1"/>
      <c r="G2" s="1"/>
      <c r="H2" s="1"/>
      <c r="I2" s="1"/>
      <c r="J2" s="2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3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15.75">
      <c r="A3" s="4" t="s">
        <v>1</v>
      </c>
      <c r="B3" s="5" t="s">
        <v>1</v>
      </c>
      <c r="C3" s="1"/>
      <c r="D3" s="1"/>
      <c r="E3" s="1"/>
      <c r="F3" s="1"/>
      <c r="G3" s="1"/>
      <c r="H3" s="1"/>
      <c r="I3" s="1"/>
      <c r="J3" s="2"/>
      <c r="K3" s="2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3" t="s">
        <v>2</v>
      </c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</row>
    <row r="4" spans="1:54" ht="42" customHeight="1">
      <c r="A4" s="774" t="s">
        <v>3</v>
      </c>
      <c r="B4" s="774"/>
      <c r="C4" s="774"/>
      <c r="D4" s="1"/>
      <c r="E4" s="1"/>
      <c r="F4" s="1"/>
      <c r="G4" s="1"/>
      <c r="H4" s="1"/>
      <c r="I4" s="1"/>
      <c r="J4" s="2"/>
      <c r="K4" s="2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749" t="s">
        <v>4</v>
      </c>
      <c r="AI4" s="749"/>
      <c r="AJ4" s="749"/>
      <c r="AK4" s="749"/>
      <c r="AL4" s="7"/>
      <c r="AM4" s="7"/>
      <c r="AN4" s="7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</row>
    <row r="5" spans="1:54" ht="15.75">
      <c r="A5" s="8" t="s">
        <v>5</v>
      </c>
      <c r="B5" s="8" t="s">
        <v>5</v>
      </c>
      <c r="C5" s="1"/>
      <c r="D5" s="1"/>
      <c r="E5" s="1"/>
      <c r="F5" s="1"/>
      <c r="G5" s="1"/>
      <c r="H5" s="1"/>
      <c r="I5" s="1"/>
      <c r="J5" s="2"/>
      <c r="K5" s="2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9"/>
      <c r="AI5" s="10"/>
      <c r="AJ5" s="10"/>
      <c r="AK5" s="11" t="s">
        <v>6</v>
      </c>
      <c r="AL5" s="10"/>
      <c r="AM5" s="10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</row>
    <row r="6" spans="1:54" ht="15.75">
      <c r="A6" s="4" t="s">
        <v>7</v>
      </c>
      <c r="B6" s="4" t="s">
        <v>7</v>
      </c>
      <c r="C6" s="1"/>
      <c r="D6" s="1"/>
      <c r="E6" s="1"/>
      <c r="F6" s="1"/>
      <c r="G6" s="1"/>
      <c r="H6" s="1"/>
      <c r="I6" s="1"/>
      <c r="J6" s="2"/>
      <c r="K6" s="2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2"/>
      <c r="AI6" s="10"/>
      <c r="AJ6" s="10"/>
      <c r="AK6" s="3" t="s">
        <v>7</v>
      </c>
      <c r="AL6" s="10"/>
      <c r="AM6" s="10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</row>
    <row r="7" spans="1:54" outlineLevel="1">
      <c r="AG7" s="15"/>
      <c r="AH7" s="15"/>
      <c r="AI7" s="15"/>
      <c r="AJ7" s="15"/>
      <c r="AK7" s="16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8"/>
      <c r="AZ7" s="18"/>
      <c r="BA7" s="18"/>
      <c r="BB7" s="18"/>
    </row>
    <row r="8" spans="1:54" outlineLevel="1">
      <c r="AG8" s="15"/>
      <c r="AH8" s="15"/>
      <c r="AI8" s="15"/>
      <c r="AJ8" s="15"/>
      <c r="AK8" s="16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8"/>
      <c r="AZ8" s="18"/>
      <c r="BA8" s="18"/>
      <c r="BB8" s="18"/>
    </row>
    <row r="9" spans="1:54" ht="15.75">
      <c r="A9" s="1"/>
      <c r="B9" s="775" t="s">
        <v>8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20"/>
      <c r="AZ9" s="20"/>
      <c r="BA9" s="20"/>
      <c r="BB9" s="20"/>
    </row>
    <row r="10" spans="1:54" ht="15.75">
      <c r="A10" s="1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20"/>
      <c r="AZ10" s="20"/>
      <c r="BA10" s="20"/>
      <c r="BB10" s="20"/>
    </row>
    <row r="11" spans="1:54" ht="16.5" thickBot="1">
      <c r="A11" s="1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20"/>
      <c r="AZ11" s="20"/>
      <c r="BA11" s="20"/>
      <c r="BB11" s="20"/>
    </row>
    <row r="12" spans="1:54" ht="15.75" hidden="1" outlineLevel="1">
      <c r="A12" s="1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1">
        <f>AF19-AF13</f>
        <v>-138.66107499000009</v>
      </c>
      <c r="AG12" s="21">
        <f t="shared" ref="AG12:AJ12" si="0">AG19-AG13</f>
        <v>254.43000866297507</v>
      </c>
      <c r="AH12" s="21">
        <f t="shared" si="0"/>
        <v>27.193321300000207</v>
      </c>
      <c r="AI12" s="21">
        <f t="shared" si="0"/>
        <v>31.657745027024703</v>
      </c>
      <c r="AJ12" s="21">
        <f t="shared" si="0"/>
        <v>-174.62000000000012</v>
      </c>
      <c r="AK12" s="21">
        <f>SUM(AF12:AJ12)</f>
        <v>-2.2737367544323206E-13</v>
      </c>
      <c r="AL12" s="19"/>
      <c r="AM12" s="19"/>
      <c r="AN12" s="19"/>
      <c r="AO12" s="19"/>
      <c r="AP12" s="19"/>
      <c r="AQ12" s="19"/>
      <c r="AR12" s="19"/>
      <c r="AS12" s="19">
        <v>-138.66107498999963</v>
      </c>
      <c r="AT12" s="19"/>
      <c r="AU12" s="19"/>
      <c r="AV12" s="19"/>
      <c r="AW12" s="19"/>
      <c r="AX12" s="19"/>
      <c r="AY12" s="20"/>
      <c r="AZ12" s="20"/>
      <c r="BA12" s="20"/>
      <c r="BB12" s="20"/>
    </row>
    <row r="13" spans="1:54" ht="16.5" hidden="1" outlineLevel="1" thickBot="1">
      <c r="AE13" s="13" t="s">
        <v>9</v>
      </c>
      <c r="AF13" s="22">
        <v>3146.27</v>
      </c>
      <c r="AG13" s="22">
        <v>1648.9699999999996</v>
      </c>
      <c r="AH13" s="22">
        <v>1047.1300000000001</v>
      </c>
      <c r="AI13" s="22">
        <v>1320.75</v>
      </c>
      <c r="AJ13" s="22">
        <v>2035.4799999999998</v>
      </c>
      <c r="AK13" s="22">
        <f>SUM(AF13:AJ13)</f>
        <v>9198.6</v>
      </c>
      <c r="AL13" s="23">
        <f>SUM(AF13:AK13)</f>
        <v>18397.2</v>
      </c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5"/>
      <c r="AZ13" s="25"/>
      <c r="BA13" s="25"/>
      <c r="BB13" s="25"/>
    </row>
    <row r="14" spans="1:54" s="30" customFormat="1" ht="20.25" customHeight="1" collapsed="1" thickBot="1">
      <c r="A14" s="776"/>
      <c r="B14" s="776" t="s">
        <v>10</v>
      </c>
      <c r="C14" s="779" t="s">
        <v>11</v>
      </c>
      <c r="D14" s="782" t="s">
        <v>12</v>
      </c>
      <c r="E14" s="776" t="s">
        <v>13</v>
      </c>
      <c r="F14" s="772"/>
      <c r="G14" s="26"/>
      <c r="H14" s="776" t="s">
        <v>14</v>
      </c>
      <c r="I14" s="779" t="s">
        <v>15</v>
      </c>
      <c r="J14" s="784" t="s">
        <v>16</v>
      </c>
      <c r="K14" s="786" t="s">
        <v>17</v>
      </c>
      <c r="L14" s="776" t="s">
        <v>18</v>
      </c>
      <c r="M14" s="27"/>
      <c r="N14" s="788" t="s">
        <v>18</v>
      </c>
      <c r="O14" s="779" t="s">
        <v>19</v>
      </c>
      <c r="P14" s="772" t="s">
        <v>20</v>
      </c>
      <c r="Q14" s="790" t="s">
        <v>21</v>
      </c>
      <c r="R14" s="790"/>
      <c r="S14" s="790"/>
      <c r="T14" s="790"/>
      <c r="U14" s="790"/>
      <c r="V14" s="790"/>
      <c r="W14" s="790"/>
      <c r="X14" s="790"/>
      <c r="Y14" s="790"/>
      <c r="Z14" s="790"/>
      <c r="AA14" s="790"/>
      <c r="AB14" s="791"/>
      <c r="AC14" s="28"/>
      <c r="AD14" s="28"/>
      <c r="AE14" s="28"/>
      <c r="AF14" s="792" t="s">
        <v>22</v>
      </c>
      <c r="AG14" s="792"/>
      <c r="AH14" s="793"/>
      <c r="AI14" s="792"/>
      <c r="AJ14" s="792"/>
      <c r="AK14" s="794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</row>
    <row r="15" spans="1:54" s="30" customFormat="1" ht="58.5" customHeight="1" thickBot="1">
      <c r="A15" s="777"/>
      <c r="B15" s="777"/>
      <c r="C15" s="780"/>
      <c r="D15" s="783"/>
      <c r="E15" s="778"/>
      <c r="F15" s="773"/>
      <c r="G15" s="29"/>
      <c r="H15" s="777"/>
      <c r="I15" s="780"/>
      <c r="J15" s="785"/>
      <c r="K15" s="787"/>
      <c r="L15" s="778"/>
      <c r="M15" s="31" t="s">
        <v>23</v>
      </c>
      <c r="N15" s="789"/>
      <c r="O15" s="781"/>
      <c r="P15" s="773"/>
      <c r="Q15" s="795" t="s">
        <v>24</v>
      </c>
      <c r="R15" s="791"/>
      <c r="S15" s="790" t="s">
        <v>25</v>
      </c>
      <c r="T15" s="791"/>
      <c r="U15" s="790" t="s">
        <v>26</v>
      </c>
      <c r="V15" s="791"/>
      <c r="W15" s="790" t="s">
        <v>27</v>
      </c>
      <c r="X15" s="791"/>
      <c r="Y15" s="790" t="s">
        <v>28</v>
      </c>
      <c r="Z15" s="791"/>
      <c r="AA15" s="795" t="s">
        <v>29</v>
      </c>
      <c r="AB15" s="791"/>
      <c r="AC15" s="33" t="s">
        <v>30</v>
      </c>
      <c r="AD15" s="33" t="s">
        <v>31</v>
      </c>
      <c r="AE15" s="34" t="s">
        <v>32</v>
      </c>
      <c r="AF15" s="35" t="s">
        <v>33</v>
      </c>
      <c r="AG15" s="36" t="s">
        <v>34</v>
      </c>
      <c r="AH15" s="35" t="s">
        <v>35</v>
      </c>
      <c r="AI15" s="36" t="s">
        <v>36</v>
      </c>
      <c r="AJ15" s="35" t="s">
        <v>37</v>
      </c>
      <c r="AK15" s="35" t="s">
        <v>29</v>
      </c>
      <c r="AL15" s="29"/>
      <c r="AM15" s="37"/>
      <c r="AN15" s="37"/>
      <c r="AO15" s="37"/>
      <c r="AP15" s="37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</row>
    <row r="16" spans="1:54" s="30" customFormat="1" ht="13.5" thickBot="1">
      <c r="A16" s="778"/>
      <c r="B16" s="778"/>
      <c r="C16" s="781"/>
      <c r="D16" s="38" t="s">
        <v>38</v>
      </c>
      <c r="E16" s="39" t="s">
        <v>39</v>
      </c>
      <c r="F16" s="38" t="s">
        <v>40</v>
      </c>
      <c r="G16" s="40" t="s">
        <v>41</v>
      </c>
      <c r="H16" s="778"/>
      <c r="I16" s="781"/>
      <c r="J16" s="41" t="s">
        <v>42</v>
      </c>
      <c r="K16" s="42" t="s">
        <v>42</v>
      </c>
      <c r="L16" s="43" t="s">
        <v>42</v>
      </c>
      <c r="M16" s="39"/>
      <c r="N16" s="39"/>
      <c r="O16" s="38" t="s">
        <v>42</v>
      </c>
      <c r="P16" s="44" t="s">
        <v>42</v>
      </c>
      <c r="Q16" s="38" t="s">
        <v>39</v>
      </c>
      <c r="R16" s="45" t="s">
        <v>40</v>
      </c>
      <c r="S16" s="38" t="s">
        <v>39</v>
      </c>
      <c r="T16" s="45" t="s">
        <v>40</v>
      </c>
      <c r="U16" s="38" t="s">
        <v>39</v>
      </c>
      <c r="V16" s="45" t="s">
        <v>40</v>
      </c>
      <c r="W16" s="38" t="s">
        <v>39</v>
      </c>
      <c r="X16" s="45" t="s">
        <v>40</v>
      </c>
      <c r="Y16" s="38" t="s">
        <v>39</v>
      </c>
      <c r="Z16" s="45" t="s">
        <v>40</v>
      </c>
      <c r="AA16" s="44" t="s">
        <v>39</v>
      </c>
      <c r="AB16" s="38" t="s">
        <v>40</v>
      </c>
      <c r="AC16" s="38"/>
      <c r="AD16" s="38"/>
      <c r="AE16" s="38"/>
      <c r="AF16" s="46" t="s">
        <v>42</v>
      </c>
      <c r="AG16" s="46" t="s">
        <v>42</v>
      </c>
      <c r="AH16" s="47" t="s">
        <v>42</v>
      </c>
      <c r="AI16" s="46" t="s">
        <v>42</v>
      </c>
      <c r="AJ16" s="46" t="s">
        <v>42</v>
      </c>
      <c r="AK16" s="46" t="s">
        <v>42</v>
      </c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</row>
    <row r="17" spans="1:58" s="30" customFormat="1" ht="12.75" hidden="1" outlineLevel="1">
      <c r="A17" s="49"/>
      <c r="B17" s="50"/>
      <c r="C17" s="51" t="s">
        <v>43</v>
      </c>
      <c r="D17" s="52"/>
      <c r="E17" s="52"/>
      <c r="F17" s="52"/>
      <c r="G17" s="52"/>
      <c r="H17" s="51"/>
      <c r="I17" s="51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3">
        <f>AF19-AF18</f>
        <v>361.3389190099997</v>
      </c>
      <c r="AG17" s="53">
        <f t="shared" ref="AG17:AK17" si="1">AG19-AG18</f>
        <v>374.43000866297871</v>
      </c>
      <c r="AH17" s="53">
        <f t="shared" si="1"/>
        <v>74.293321299997501</v>
      </c>
      <c r="AI17" s="53">
        <f t="shared" si="1"/>
        <v>86.657745027029023</v>
      </c>
      <c r="AJ17" s="53">
        <f t="shared" si="1"/>
        <v>-52.619999999996708</v>
      </c>
      <c r="AK17" s="54">
        <f t="shared" si="1"/>
        <v>844.09999400000561</v>
      </c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</row>
    <row r="18" spans="1:58" s="30" customFormat="1" ht="13.5" hidden="1" outlineLevel="1" thickBot="1">
      <c r="A18" s="49"/>
      <c r="B18" s="55"/>
      <c r="C18" s="56" t="s">
        <v>44</v>
      </c>
      <c r="D18" s="57"/>
      <c r="E18" s="57"/>
      <c r="F18" s="57"/>
      <c r="G18" s="58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9"/>
      <c r="AD18" s="59"/>
      <c r="AE18" s="59"/>
      <c r="AF18" s="60">
        <f>2242601.7*1.18/1000</f>
        <v>2646.2700060000002</v>
      </c>
      <c r="AG18" s="60">
        <f>1295737.28813559*1.18/1000</f>
        <v>1528.9699999999959</v>
      </c>
      <c r="AH18" s="60">
        <f>847483.05084746*1.18/1000</f>
        <v>1000.0300000000028</v>
      </c>
      <c r="AI18" s="60">
        <f>1072669.49152542*1.18/1000</f>
        <v>1265.7499999999957</v>
      </c>
      <c r="AJ18" s="60">
        <f>1621593.22033898*1.18/1000</f>
        <v>1913.4799999999964</v>
      </c>
      <c r="AK18" s="61">
        <f>7080084.75084745*1.18/1000</f>
        <v>8354.5000059999911</v>
      </c>
      <c r="AL18" s="48"/>
      <c r="AM18" s="48"/>
      <c r="AN18" s="62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</row>
    <row r="19" spans="1:58" s="30" customFormat="1" ht="12.75" collapsed="1">
      <c r="A19" s="63"/>
      <c r="B19" s="64"/>
      <c r="C19" s="65" t="s">
        <v>45</v>
      </c>
      <c r="D19" s="65"/>
      <c r="E19" s="66">
        <f>E20+E46</f>
        <v>1861.0246666666667</v>
      </c>
      <c r="F19" s="66">
        <f>F20+F46</f>
        <v>406.346</v>
      </c>
      <c r="G19" s="67"/>
      <c r="H19" s="67"/>
      <c r="I19" s="67"/>
      <c r="J19" s="67" t="e">
        <f t="shared" ref="J19:AK19" si="2">J20+J46</f>
        <v>#REF!</v>
      </c>
      <c r="K19" s="67" t="e">
        <f t="shared" si="2"/>
        <v>#REF!</v>
      </c>
      <c r="L19" s="66" t="e">
        <f t="shared" si="2"/>
        <v>#REF!</v>
      </c>
      <c r="M19" s="66" t="e">
        <f t="shared" si="2"/>
        <v>#REF!</v>
      </c>
      <c r="N19" s="66">
        <f t="shared" si="2"/>
        <v>10333.234317333103</v>
      </c>
      <c r="O19" s="66">
        <f t="shared" si="2"/>
        <v>6367.1281932029742</v>
      </c>
      <c r="P19" s="66">
        <f t="shared" si="2"/>
        <v>0</v>
      </c>
      <c r="Q19" s="66">
        <f t="shared" si="2"/>
        <v>17.357000000000003</v>
      </c>
      <c r="R19" s="66">
        <f t="shared" si="2"/>
        <v>12.1</v>
      </c>
      <c r="S19" s="66">
        <f t="shared" si="2"/>
        <v>404.99500000000006</v>
      </c>
      <c r="T19" s="66">
        <f t="shared" si="2"/>
        <v>53.87</v>
      </c>
      <c r="U19" s="66">
        <f t="shared" si="2"/>
        <v>521.87299999999993</v>
      </c>
      <c r="V19" s="66">
        <f t="shared" si="2"/>
        <v>105.33000000000001</v>
      </c>
      <c r="W19" s="66">
        <f t="shared" si="2"/>
        <v>207.42</v>
      </c>
      <c r="X19" s="66">
        <f t="shared" si="2"/>
        <v>21.936</v>
      </c>
      <c r="Y19" s="66">
        <f t="shared" si="2"/>
        <v>609.1400000000001</v>
      </c>
      <c r="Z19" s="66">
        <f t="shared" si="2"/>
        <v>205.17</v>
      </c>
      <c r="AA19" s="66">
        <f t="shared" si="2"/>
        <v>1760.7850000000001</v>
      </c>
      <c r="AB19" s="66">
        <f t="shared" si="2"/>
        <v>398.40600000000001</v>
      </c>
      <c r="AC19" s="66">
        <f t="shared" si="2"/>
        <v>828.78669795099995</v>
      </c>
      <c r="AD19" s="66">
        <f t="shared" si="2"/>
        <v>129.7105011691288</v>
      </c>
      <c r="AE19" s="66">
        <f t="shared" si="2"/>
        <v>3007.6089250099999</v>
      </c>
      <c r="AF19" s="66">
        <f t="shared" si="2"/>
        <v>3007.6089250099999</v>
      </c>
      <c r="AG19" s="66">
        <f t="shared" si="2"/>
        <v>1903.4000086629746</v>
      </c>
      <c r="AH19" s="66">
        <f t="shared" si="2"/>
        <v>1074.3233213000003</v>
      </c>
      <c r="AI19" s="66">
        <f t="shared" si="2"/>
        <v>1352.4077450270247</v>
      </c>
      <c r="AJ19" s="66">
        <f t="shared" si="2"/>
        <v>1860.8599999999997</v>
      </c>
      <c r="AK19" s="68">
        <f t="shared" si="2"/>
        <v>9198.5999999999967</v>
      </c>
      <c r="AL19" s="69" t="e">
        <f>AK19-L19</f>
        <v>#REF!</v>
      </c>
      <c r="AM19" s="69"/>
      <c r="AN19" s="62">
        <f>AK19-O19</f>
        <v>2831.4718067970225</v>
      </c>
      <c r="AO19" s="69">
        <f>'[8]ИП - чистый (21.06.12)'!AF17</f>
        <v>8354.5</v>
      </c>
      <c r="AP19" s="69">
        <f>AK19-AO19</f>
        <v>844.09999999999673</v>
      </c>
      <c r="AQ19" s="70"/>
      <c r="AR19" s="70">
        <f>AK19-AF19-O19</f>
        <v>-176.13711821297693</v>
      </c>
      <c r="AS19" s="69">
        <f>AF19+AG19+AH19+AI19+AJ19-AK19</f>
        <v>0</v>
      </c>
      <c r="AT19" s="69">
        <f t="shared" ref="AT19:AU23" si="3">Q19+S19+U19+W19+Y19-AA19</f>
        <v>0</v>
      </c>
      <c r="AU19" s="69">
        <f t="shared" si="3"/>
        <v>0</v>
      </c>
      <c r="AV19" s="69">
        <f>AF19+AG19+AH19+AI19+AJ19-AK19</f>
        <v>0</v>
      </c>
      <c r="AW19" s="69">
        <f t="shared" ref="AW19:AX23" si="4">AA19-E19</f>
        <v>-100.23966666666661</v>
      </c>
      <c r="AX19" s="69">
        <f t="shared" si="4"/>
        <v>-7.9399999999999977</v>
      </c>
      <c r="AY19" s="69"/>
      <c r="AZ19" s="69"/>
      <c r="BA19" s="69"/>
      <c r="BB19" s="69"/>
      <c r="BC19" s="71" t="e">
        <f>AK19-L19</f>
        <v>#REF!</v>
      </c>
    </row>
    <row r="20" spans="1:58" s="30" customFormat="1" ht="12.75">
      <c r="A20" s="72"/>
      <c r="B20" s="55">
        <v>1</v>
      </c>
      <c r="C20" s="56" t="s">
        <v>46</v>
      </c>
      <c r="D20" s="73"/>
      <c r="E20" s="74">
        <f>E21+E41+E42+E45</f>
        <v>74.35466666666666</v>
      </c>
      <c r="F20" s="74">
        <f>F21+F41+F42+F45</f>
        <v>151.29999999999998</v>
      </c>
      <c r="G20" s="75"/>
      <c r="H20" s="75"/>
      <c r="I20" s="75"/>
      <c r="J20" s="75" t="e">
        <f t="shared" ref="J20:AK20" si="5">J21+J41+J42+J45</f>
        <v>#REF!</v>
      </c>
      <c r="K20" s="75" t="e">
        <f t="shared" si="5"/>
        <v>#REF!</v>
      </c>
      <c r="L20" s="74">
        <f t="shared" si="5"/>
        <v>1099.6203527742855</v>
      </c>
      <c r="M20" s="74">
        <f t="shared" si="5"/>
        <v>1209.5273185999999</v>
      </c>
      <c r="N20" s="74">
        <f t="shared" si="5"/>
        <v>1001.7965527742856</v>
      </c>
      <c r="O20" s="74">
        <f t="shared" si="5"/>
        <v>899.3498638842857</v>
      </c>
      <c r="P20" s="74">
        <f t="shared" si="5"/>
        <v>0</v>
      </c>
      <c r="Q20" s="74">
        <f t="shared" si="5"/>
        <v>0</v>
      </c>
      <c r="R20" s="74">
        <f t="shared" si="5"/>
        <v>0</v>
      </c>
      <c r="S20" s="74">
        <f t="shared" si="5"/>
        <v>20.58</v>
      </c>
      <c r="T20" s="74">
        <f t="shared" si="5"/>
        <v>4.1399999999999997</v>
      </c>
      <c r="U20" s="74">
        <f t="shared" si="5"/>
        <v>0.54</v>
      </c>
      <c r="V20" s="74">
        <f t="shared" si="5"/>
        <v>50</v>
      </c>
      <c r="W20" s="74">
        <f t="shared" si="5"/>
        <v>31.69</v>
      </c>
      <c r="X20" s="74">
        <f t="shared" si="5"/>
        <v>1</v>
      </c>
      <c r="Y20" s="74">
        <f t="shared" si="5"/>
        <v>4.51</v>
      </c>
      <c r="Z20" s="74">
        <f t="shared" si="5"/>
        <v>94.559999999999988</v>
      </c>
      <c r="AA20" s="74">
        <f t="shared" si="5"/>
        <v>57.32</v>
      </c>
      <c r="AB20" s="74">
        <f t="shared" si="5"/>
        <v>149.69999999999999</v>
      </c>
      <c r="AC20" s="74">
        <f t="shared" si="5"/>
        <v>32.435185589999996</v>
      </c>
      <c r="AD20" s="74">
        <f t="shared" si="5"/>
        <v>0</v>
      </c>
      <c r="AE20" s="74">
        <f t="shared" si="5"/>
        <v>70.011503300000015</v>
      </c>
      <c r="AF20" s="74">
        <f t="shared" si="5"/>
        <v>70.011503300000015</v>
      </c>
      <c r="AG20" s="74">
        <f t="shared" si="5"/>
        <v>115.52553688428569</v>
      </c>
      <c r="AH20" s="74">
        <f t="shared" si="5"/>
        <v>55</v>
      </c>
      <c r="AI20" s="74">
        <f t="shared" si="5"/>
        <v>104.64610000000002</v>
      </c>
      <c r="AJ20" s="74">
        <f t="shared" si="5"/>
        <v>583.17822699999999</v>
      </c>
      <c r="AK20" s="76">
        <f t="shared" si="5"/>
        <v>928.36136718428577</v>
      </c>
      <c r="AL20" s="69">
        <f>AK20-L20</f>
        <v>-171.25898558999972</v>
      </c>
      <c r="AM20" s="69"/>
      <c r="AN20" s="62">
        <f>AK20-O20</f>
        <v>29.011503300000072</v>
      </c>
      <c r="AO20" s="69">
        <f>'[8]ИП - чистый (21.06.12)'!AF18</f>
        <v>71.400000000000006</v>
      </c>
      <c r="AP20" s="69">
        <f t="shared" ref="AP20:AP115" si="6">AK20-AO20</f>
        <v>856.96136718428579</v>
      </c>
      <c r="AQ20" s="70"/>
      <c r="AR20" s="70">
        <f t="shared" ref="AR20:AR84" si="7">AK20-AF20-O20</f>
        <v>-41</v>
      </c>
      <c r="AS20" s="69">
        <f>AF20+AG20+AH20+AI20+AJ20-AK20</f>
        <v>0</v>
      </c>
      <c r="AT20" s="69">
        <f t="shared" si="3"/>
        <v>0</v>
      </c>
      <c r="AU20" s="69">
        <f t="shared" si="3"/>
        <v>0</v>
      </c>
      <c r="AV20" s="69">
        <f>AF20+AG20+AH20+AI20+AJ20-AK20</f>
        <v>0</v>
      </c>
      <c r="AW20" s="69">
        <f t="shared" si="4"/>
        <v>-17.034666666666659</v>
      </c>
      <c r="AX20" s="69">
        <f t="shared" si="4"/>
        <v>-1.5999999999999943</v>
      </c>
      <c r="AY20" s="69"/>
      <c r="AZ20" s="69"/>
      <c r="BA20" s="69"/>
      <c r="BB20" s="69"/>
      <c r="BC20" s="71">
        <f>AK20-L20</f>
        <v>-171.25898558999972</v>
      </c>
    </row>
    <row r="21" spans="1:58" s="30" customFormat="1" ht="25.5">
      <c r="A21" s="77"/>
      <c r="B21" s="78" t="s">
        <v>47</v>
      </c>
      <c r="C21" s="79" t="s">
        <v>48</v>
      </c>
      <c r="D21" s="73"/>
      <c r="E21" s="74">
        <f>E26+E33+E36+E40</f>
        <v>74.35466666666666</v>
      </c>
      <c r="F21" s="74">
        <f>F26+F33+F36+F40</f>
        <v>151.29999999999998</v>
      </c>
      <c r="G21" s="75"/>
      <c r="H21" s="75"/>
      <c r="I21" s="75"/>
      <c r="J21" s="75" t="e">
        <f>#REF!+#REF!+#REF!+#REF!+#REF!+#REF!</f>
        <v>#REF!</v>
      </c>
      <c r="K21" s="75" t="e">
        <f>#REF!+#REF!+#REF!+#REF!+#REF!+#REF!</f>
        <v>#REF!</v>
      </c>
      <c r="L21" s="74">
        <f t="shared" ref="L21:AK21" si="8">L26+L33+L36+L40</f>
        <v>788.29259890999992</v>
      </c>
      <c r="M21" s="74">
        <f t="shared" si="8"/>
        <v>818.55731859999992</v>
      </c>
      <c r="N21" s="74">
        <f t="shared" si="8"/>
        <v>690.46879890999992</v>
      </c>
      <c r="O21" s="74">
        <f t="shared" si="8"/>
        <v>590.16211002</v>
      </c>
      <c r="P21" s="74">
        <f t="shared" si="8"/>
        <v>0</v>
      </c>
      <c r="Q21" s="74">
        <f t="shared" si="8"/>
        <v>0</v>
      </c>
      <c r="R21" s="74">
        <f t="shared" si="8"/>
        <v>0</v>
      </c>
      <c r="S21" s="74">
        <f t="shared" si="8"/>
        <v>20.58</v>
      </c>
      <c r="T21" s="74">
        <f t="shared" si="8"/>
        <v>4.1399999999999997</v>
      </c>
      <c r="U21" s="74">
        <f t="shared" si="8"/>
        <v>0.54</v>
      </c>
      <c r="V21" s="74">
        <f t="shared" si="8"/>
        <v>50</v>
      </c>
      <c r="W21" s="74">
        <f t="shared" si="8"/>
        <v>31.69</v>
      </c>
      <c r="X21" s="74">
        <f t="shared" si="8"/>
        <v>1</v>
      </c>
      <c r="Y21" s="74">
        <f t="shared" si="8"/>
        <v>4.51</v>
      </c>
      <c r="Z21" s="74">
        <f t="shared" si="8"/>
        <v>94.559999999999988</v>
      </c>
      <c r="AA21" s="74">
        <f t="shared" si="8"/>
        <v>57.32</v>
      </c>
      <c r="AB21" s="74">
        <f t="shared" si="8"/>
        <v>149.69999999999999</v>
      </c>
      <c r="AC21" s="74">
        <f t="shared" si="8"/>
        <v>30.295185589999999</v>
      </c>
      <c r="AD21" s="74">
        <f t="shared" si="8"/>
        <v>0</v>
      </c>
      <c r="AE21" s="74">
        <f t="shared" si="8"/>
        <v>70.011503300000015</v>
      </c>
      <c r="AF21" s="74">
        <f t="shared" si="8"/>
        <v>70.011503300000015</v>
      </c>
      <c r="AG21" s="74">
        <f t="shared" si="8"/>
        <v>48.857783019999999</v>
      </c>
      <c r="AH21" s="74">
        <f t="shared" si="8"/>
        <v>55</v>
      </c>
      <c r="AI21" s="74">
        <f t="shared" si="8"/>
        <v>92.646100000000018</v>
      </c>
      <c r="AJ21" s="74">
        <f t="shared" si="8"/>
        <v>352.65822700000001</v>
      </c>
      <c r="AK21" s="76">
        <f t="shared" si="8"/>
        <v>619.17361332000007</v>
      </c>
      <c r="AL21" s="69">
        <f>AK21-L21</f>
        <v>-169.11898558999985</v>
      </c>
      <c r="AM21" s="69"/>
      <c r="AN21" s="62">
        <f>AK21-O21</f>
        <v>29.011503300000072</v>
      </c>
      <c r="AO21" s="69">
        <f>'[8]ИП - чистый (21.06.12)'!AF19</f>
        <v>71.400000000000006</v>
      </c>
      <c r="AP21" s="69">
        <f t="shared" si="6"/>
        <v>547.77361332000009</v>
      </c>
      <c r="AQ21" s="70"/>
      <c r="AR21" s="70">
        <f t="shared" si="7"/>
        <v>-41</v>
      </c>
      <c r="AS21" s="69">
        <f>AF21+AG21+AH21+AI21+AJ21-AK21</f>
        <v>0</v>
      </c>
      <c r="AT21" s="69">
        <f t="shared" si="3"/>
        <v>0</v>
      </c>
      <c r="AU21" s="69">
        <f t="shared" si="3"/>
        <v>0</v>
      </c>
      <c r="AV21" s="69">
        <f>AF21+AG21+AH21+AI21+AJ21-AK21</f>
        <v>0</v>
      </c>
      <c r="AW21" s="69">
        <f t="shared" si="4"/>
        <v>-17.034666666666659</v>
      </c>
      <c r="AX21" s="69">
        <f t="shared" si="4"/>
        <v>-1.5999999999999943</v>
      </c>
      <c r="AY21" s="69"/>
      <c r="AZ21" s="69"/>
      <c r="BA21" s="69"/>
      <c r="BB21" s="69"/>
      <c r="BC21" s="71">
        <f>AK21-L21</f>
        <v>-169.11898558999985</v>
      </c>
    </row>
    <row r="22" spans="1:58" s="87" customFormat="1" ht="20.100000000000001" customHeight="1">
      <c r="A22" s="80"/>
      <c r="B22" s="81"/>
      <c r="C22" s="82" t="s">
        <v>49</v>
      </c>
      <c r="D22" s="83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5"/>
      <c r="AL22" s="86">
        <f>AK22-L22</f>
        <v>0</v>
      </c>
      <c r="AM22" s="86"/>
      <c r="AN22" s="86">
        <f>AK22-O22</f>
        <v>0</v>
      </c>
      <c r="AO22" s="69" t="str">
        <f>'[8]ИП - чистый (21.06.12)'!AF13</f>
        <v>итого</v>
      </c>
      <c r="AP22" s="69" t="e">
        <f t="shared" si="6"/>
        <v>#VALUE!</v>
      </c>
      <c r="AQ22" s="86"/>
      <c r="AR22" s="70">
        <f t="shared" si="7"/>
        <v>0</v>
      </c>
      <c r="AS22" s="69">
        <f>AF22+AG22+AH22+AI22+AJ22-AK22</f>
        <v>0</v>
      </c>
      <c r="AT22" s="69">
        <f t="shared" si="3"/>
        <v>0</v>
      </c>
      <c r="AU22" s="69">
        <f t="shared" si="3"/>
        <v>0</v>
      </c>
      <c r="AV22" s="69">
        <f>AF22+AG22+AH22+AI22+AJ22-AK22</f>
        <v>0</v>
      </c>
      <c r="AW22" s="69">
        <f t="shared" si="4"/>
        <v>0</v>
      </c>
      <c r="AX22" s="69">
        <f t="shared" si="4"/>
        <v>0</v>
      </c>
      <c r="BC22" s="87">
        <f>AK22-L22</f>
        <v>0</v>
      </c>
    </row>
    <row r="23" spans="1:58" s="98" customFormat="1" ht="45" customHeight="1">
      <c r="A23" s="88" t="s">
        <v>50</v>
      </c>
      <c r="B23" s="89">
        <v>1</v>
      </c>
      <c r="C23" s="90" t="s">
        <v>51</v>
      </c>
      <c r="D23" s="91" t="s">
        <v>52</v>
      </c>
      <c r="E23" s="91">
        <v>27.5</v>
      </c>
      <c r="F23" s="91">
        <v>0</v>
      </c>
      <c r="G23" s="92"/>
      <c r="H23" s="93">
        <v>2014</v>
      </c>
      <c r="I23" s="93">
        <v>2016</v>
      </c>
      <c r="J23" s="93"/>
      <c r="K23" s="92">
        <f>L23</f>
        <v>160</v>
      </c>
      <c r="L23" s="91">
        <v>160</v>
      </c>
      <c r="M23" s="91">
        <f>'[9]Приложение 1'!L19</f>
        <v>160</v>
      </c>
      <c r="N23" s="91">
        <f>AC23+AD23+AE23+AG23+AH23+AI23+AJ23</f>
        <v>60</v>
      </c>
      <c r="O23" s="91">
        <f>N23-AC23-AD23-AF23</f>
        <v>60</v>
      </c>
      <c r="P23" s="91"/>
      <c r="Q23" s="91"/>
      <c r="R23" s="91"/>
      <c r="S23" s="91"/>
      <c r="T23" s="91"/>
      <c r="U23" s="91"/>
      <c r="V23" s="91"/>
      <c r="W23" s="91">
        <f>E23</f>
        <v>27.5</v>
      </c>
      <c r="X23" s="91">
        <f>F23</f>
        <v>0</v>
      </c>
      <c r="Y23" s="91"/>
      <c r="Z23" s="91"/>
      <c r="AA23" s="91">
        <f>Q23+S23+U23+W23+Y23</f>
        <v>27.5</v>
      </c>
      <c r="AB23" s="91">
        <f>R23+T23+V23+X23+Z23</f>
        <v>0</v>
      </c>
      <c r="AC23" s="91"/>
      <c r="AD23" s="91"/>
      <c r="AE23" s="91"/>
      <c r="AF23" s="94">
        <f>AE23</f>
        <v>0</v>
      </c>
      <c r="AG23" s="94">
        <v>6</v>
      </c>
      <c r="AH23" s="94">
        <v>48</v>
      </c>
      <c r="AI23" s="94">
        <v>6</v>
      </c>
      <c r="AJ23" s="94">
        <v>0</v>
      </c>
      <c r="AK23" s="95">
        <f>AF23+AG23+AH23+AI23+AJ23</f>
        <v>60</v>
      </c>
      <c r="AL23" s="96">
        <f>AK23-L23</f>
        <v>-100</v>
      </c>
      <c r="AM23" s="97"/>
      <c r="AN23" s="70">
        <f>AK23-O23</f>
        <v>0</v>
      </c>
      <c r="AO23" s="96" t="str">
        <f>'[8]ИП - чистый (21.06.12)'!AF14</f>
        <v>млн. рублей</v>
      </c>
      <c r="AP23" s="96" t="e">
        <f t="shared" si="6"/>
        <v>#VALUE!</v>
      </c>
      <c r="AQ23" s="70"/>
      <c r="AR23" s="70">
        <f t="shared" si="7"/>
        <v>0</v>
      </c>
      <c r="AS23" s="96">
        <f>AF23+AG23+AH23+AI23+AJ23-AK23</f>
        <v>0</v>
      </c>
      <c r="AT23" s="96">
        <f t="shared" si="3"/>
        <v>0</v>
      </c>
      <c r="AU23" s="96">
        <f t="shared" si="3"/>
        <v>0</v>
      </c>
      <c r="AV23" s="96">
        <f>AF23+AG23+AH23+AI23+AJ23-AK23</f>
        <v>0</v>
      </c>
      <c r="AW23" s="96">
        <f t="shared" si="4"/>
        <v>0</v>
      </c>
      <c r="AX23" s="96">
        <f t="shared" si="4"/>
        <v>0</v>
      </c>
      <c r="AY23" s="97"/>
      <c r="AZ23" s="97"/>
      <c r="BA23" s="97"/>
      <c r="BB23" s="97"/>
      <c r="BC23" s="71">
        <f>AK23-L23</f>
        <v>-100</v>
      </c>
    </row>
    <row r="24" spans="1:58" s="98" customFormat="1" ht="45" customHeight="1">
      <c r="A24" s="88"/>
      <c r="B24" s="89">
        <f>B23+1</f>
        <v>2</v>
      </c>
      <c r="C24" s="90" t="s">
        <v>53</v>
      </c>
      <c r="D24" s="91" t="s">
        <v>52</v>
      </c>
      <c r="E24" s="91">
        <v>11.017333333333333</v>
      </c>
      <c r="F24" s="91">
        <v>0.8</v>
      </c>
      <c r="G24" s="92"/>
      <c r="H24" s="93">
        <v>2015</v>
      </c>
      <c r="I24" s="93">
        <v>2018</v>
      </c>
      <c r="J24" s="93"/>
      <c r="K24" s="99"/>
      <c r="L24" s="91">
        <v>45</v>
      </c>
      <c r="M24" s="91">
        <f>'[9]Приложение 1'!L20</f>
        <v>45</v>
      </c>
      <c r="N24" s="91">
        <v>45</v>
      </c>
      <c r="O24" s="91">
        <f t="shared" ref="O24:O25" si="9">N24-AC24-AD24-AF24</f>
        <v>45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>
        <f t="shared" ref="AA24:AB25" si="10">Q24+S24+U24+W24+Y24</f>
        <v>0</v>
      </c>
      <c r="AB24" s="91">
        <f t="shared" si="10"/>
        <v>0</v>
      </c>
      <c r="AC24" s="91"/>
      <c r="AD24" s="91"/>
      <c r="AE24" s="91"/>
      <c r="AF24" s="94">
        <f t="shared" ref="AF24:AF25" si="11">AE24</f>
        <v>0</v>
      </c>
      <c r="AG24" s="94"/>
      <c r="AH24" s="94">
        <v>2</v>
      </c>
      <c r="AI24" s="94">
        <v>5</v>
      </c>
      <c r="AJ24" s="94">
        <v>10</v>
      </c>
      <c r="AK24" s="95">
        <f>AF24+AG24+AH24+AI24+AJ24</f>
        <v>17</v>
      </c>
      <c r="AL24" s="96"/>
      <c r="AM24" s="97"/>
      <c r="AN24" s="70"/>
      <c r="AO24" s="96"/>
      <c r="AP24" s="96"/>
      <c r="AQ24" s="70"/>
      <c r="AR24" s="70">
        <f t="shared" si="7"/>
        <v>-28</v>
      </c>
      <c r="AS24" s="96"/>
      <c r="AT24" s="96"/>
      <c r="AU24" s="96"/>
      <c r="AV24" s="96"/>
      <c r="AW24" s="96"/>
      <c r="AX24" s="96"/>
      <c r="AY24" s="97"/>
      <c r="AZ24" s="97"/>
      <c r="BA24" s="97"/>
      <c r="BB24" s="97"/>
      <c r="BC24" s="71"/>
    </row>
    <row r="25" spans="1:58" s="98" customFormat="1" ht="45" customHeight="1">
      <c r="A25" s="88"/>
      <c r="B25" s="89">
        <f t="shared" ref="B25" si="12">B24+1</f>
        <v>3</v>
      </c>
      <c r="C25" s="90" t="s">
        <v>54</v>
      </c>
      <c r="D25" s="91" t="s">
        <v>52</v>
      </c>
      <c r="E25" s="91">
        <v>6.0173333333333332</v>
      </c>
      <c r="F25" s="91">
        <v>0.8</v>
      </c>
      <c r="G25" s="92"/>
      <c r="H25" s="93">
        <v>2015</v>
      </c>
      <c r="I25" s="93">
        <v>2018</v>
      </c>
      <c r="J25" s="93"/>
      <c r="K25" s="99"/>
      <c r="L25" s="91">
        <v>30</v>
      </c>
      <c r="M25" s="91">
        <f>'[9]Приложение 1'!L21</f>
        <v>30</v>
      </c>
      <c r="N25" s="91">
        <v>30</v>
      </c>
      <c r="O25" s="91">
        <f t="shared" si="9"/>
        <v>30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>
        <f t="shared" si="10"/>
        <v>0</v>
      </c>
      <c r="AB25" s="91">
        <f t="shared" si="10"/>
        <v>0</v>
      </c>
      <c r="AC25" s="91"/>
      <c r="AD25" s="91"/>
      <c r="AE25" s="91"/>
      <c r="AF25" s="94">
        <f t="shared" si="11"/>
        <v>0</v>
      </c>
      <c r="AG25" s="94"/>
      <c r="AH25" s="94">
        <v>2</v>
      </c>
      <c r="AI25" s="94">
        <v>5</v>
      </c>
      <c r="AJ25" s="94">
        <v>10</v>
      </c>
      <c r="AK25" s="95">
        <f>AF25+AG25+AH25+AI25+AJ25</f>
        <v>17</v>
      </c>
      <c r="AL25" s="96"/>
      <c r="AM25" s="97"/>
      <c r="AN25" s="70"/>
      <c r="AO25" s="96"/>
      <c r="AP25" s="96"/>
      <c r="AQ25" s="70"/>
      <c r="AR25" s="70">
        <f t="shared" si="7"/>
        <v>-13</v>
      </c>
      <c r="AS25" s="96"/>
      <c r="AT25" s="96"/>
      <c r="AU25" s="96"/>
      <c r="AV25" s="96"/>
      <c r="AW25" s="96"/>
      <c r="AX25" s="96"/>
      <c r="AY25" s="97"/>
      <c r="AZ25" s="97"/>
      <c r="BA25" s="97"/>
      <c r="BB25" s="97"/>
      <c r="BC25" s="71"/>
    </row>
    <row r="26" spans="1:58" s="98" customFormat="1" ht="12.75">
      <c r="A26" s="100"/>
      <c r="B26" s="101"/>
      <c r="C26" s="102" t="s">
        <v>55</v>
      </c>
      <c r="D26" s="103"/>
      <c r="E26" s="104">
        <f>SUM(E23:E25)</f>
        <v>44.534666666666666</v>
      </c>
      <c r="F26" s="104">
        <f>SUM(F23:F25)</f>
        <v>1.6</v>
      </c>
      <c r="G26" s="105"/>
      <c r="H26" s="103"/>
      <c r="I26" s="103"/>
      <c r="J26" s="104">
        <f>SUM(J23:J23)</f>
        <v>0</v>
      </c>
      <c r="K26" s="104">
        <f>SUM(K23:K23)</f>
        <v>160</v>
      </c>
      <c r="L26" s="104">
        <f t="shared" ref="L26:AK26" si="13">SUM(L23:L25)</f>
        <v>235</v>
      </c>
      <c r="M26" s="104">
        <f t="shared" si="13"/>
        <v>235</v>
      </c>
      <c r="N26" s="104">
        <f t="shared" si="13"/>
        <v>135</v>
      </c>
      <c r="O26" s="104">
        <f t="shared" si="13"/>
        <v>135</v>
      </c>
      <c r="P26" s="104">
        <f t="shared" si="13"/>
        <v>0</v>
      </c>
      <c r="Q26" s="104">
        <f t="shared" si="13"/>
        <v>0</v>
      </c>
      <c r="R26" s="104">
        <f t="shared" si="13"/>
        <v>0</v>
      </c>
      <c r="S26" s="104">
        <f t="shared" si="13"/>
        <v>0</v>
      </c>
      <c r="T26" s="104">
        <f t="shared" si="13"/>
        <v>0</v>
      </c>
      <c r="U26" s="104">
        <f t="shared" si="13"/>
        <v>0</v>
      </c>
      <c r="V26" s="104">
        <f t="shared" si="13"/>
        <v>0</v>
      </c>
      <c r="W26" s="104">
        <f t="shared" si="13"/>
        <v>27.5</v>
      </c>
      <c r="X26" s="104">
        <f t="shared" si="13"/>
        <v>0</v>
      </c>
      <c r="Y26" s="104">
        <f t="shared" si="13"/>
        <v>0</v>
      </c>
      <c r="Z26" s="104">
        <f t="shared" si="13"/>
        <v>0</v>
      </c>
      <c r="AA26" s="104">
        <f t="shared" si="13"/>
        <v>27.5</v>
      </c>
      <c r="AB26" s="104">
        <f t="shared" si="13"/>
        <v>0</v>
      </c>
      <c r="AC26" s="104">
        <f t="shared" si="13"/>
        <v>0</v>
      </c>
      <c r="AD26" s="104">
        <f t="shared" si="13"/>
        <v>0</v>
      </c>
      <c r="AE26" s="104">
        <f t="shared" si="13"/>
        <v>0</v>
      </c>
      <c r="AF26" s="104">
        <f t="shared" si="13"/>
        <v>0</v>
      </c>
      <c r="AG26" s="104">
        <f t="shared" si="13"/>
        <v>6</v>
      </c>
      <c r="AH26" s="104">
        <f t="shared" si="13"/>
        <v>52</v>
      </c>
      <c r="AI26" s="104">
        <f t="shared" si="13"/>
        <v>16</v>
      </c>
      <c r="AJ26" s="104">
        <f t="shared" si="13"/>
        <v>20</v>
      </c>
      <c r="AK26" s="106">
        <f t="shared" si="13"/>
        <v>94</v>
      </c>
      <c r="AL26" s="69">
        <f>AK26-L26</f>
        <v>-141</v>
      </c>
      <c r="AM26" s="96"/>
      <c r="AN26" s="62">
        <f>AK26-O26</f>
        <v>-41</v>
      </c>
      <c r="AO26" s="69">
        <f>'[8]ИП - чистый (21.06.12)'!AF15</f>
        <v>-5.999991117278114E-6</v>
      </c>
      <c r="AP26" s="69">
        <f t="shared" ref="AP26" si="14">AK26-AO26</f>
        <v>94.000005999991117</v>
      </c>
      <c r="AQ26" s="70"/>
      <c r="AR26" s="70">
        <f t="shared" si="7"/>
        <v>-41</v>
      </c>
      <c r="AS26" s="69">
        <f t="shared" ref="AS26:AS31" si="15">AF26+AG26+AH26+AI26+AJ26-AK26</f>
        <v>0</v>
      </c>
      <c r="AT26" s="69">
        <f t="shared" ref="AT26:AU31" si="16">Q26+S26+U26+W26+Y26-AA26</f>
        <v>0</v>
      </c>
      <c r="AU26" s="69">
        <f t="shared" si="16"/>
        <v>0</v>
      </c>
      <c r="AV26" s="69">
        <f t="shared" ref="AV26:AV31" si="17">AF26+AG26+AH26+AI26+AJ26-AK26</f>
        <v>0</v>
      </c>
      <c r="AW26" s="69">
        <f t="shared" ref="AW26:AX31" si="18">AA26-E26</f>
        <v>-17.034666666666666</v>
      </c>
      <c r="AX26" s="69">
        <f t="shared" si="18"/>
        <v>-1.6</v>
      </c>
      <c r="AY26" s="96"/>
      <c r="AZ26" s="96"/>
      <c r="BA26" s="96"/>
      <c r="BB26" s="96"/>
      <c r="BC26" s="71">
        <f>AK26-L26</f>
        <v>-141</v>
      </c>
    </row>
    <row r="27" spans="1:58" s="87" customFormat="1" ht="20.100000000000001" customHeight="1">
      <c r="A27" s="80"/>
      <c r="B27" s="81"/>
      <c r="C27" s="82" t="s">
        <v>56</v>
      </c>
      <c r="D27" s="83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5"/>
      <c r="AL27" s="86">
        <f>AK27-L27</f>
        <v>0</v>
      </c>
      <c r="AM27" s="86"/>
      <c r="AN27" s="86">
        <f>AK27-O27</f>
        <v>0</v>
      </c>
      <c r="AO27" s="69">
        <f>'[8]ИП - чистый (21.06.12)'!AF20</f>
        <v>0</v>
      </c>
      <c r="AP27" s="69">
        <f t="shared" si="6"/>
        <v>0</v>
      </c>
      <c r="AQ27" s="86"/>
      <c r="AR27" s="70">
        <f t="shared" si="7"/>
        <v>0</v>
      </c>
      <c r="AS27" s="69">
        <f t="shared" si="15"/>
        <v>0</v>
      </c>
      <c r="AT27" s="69">
        <f t="shared" si="16"/>
        <v>0</v>
      </c>
      <c r="AU27" s="69">
        <f t="shared" si="16"/>
        <v>0</v>
      </c>
      <c r="AV27" s="69">
        <f t="shared" si="17"/>
        <v>0</v>
      </c>
      <c r="AW27" s="69">
        <f t="shared" si="18"/>
        <v>0</v>
      </c>
      <c r="AX27" s="69">
        <f t="shared" si="18"/>
        <v>0</v>
      </c>
      <c r="BC27" s="87">
        <f>AK27-L27</f>
        <v>0</v>
      </c>
    </row>
    <row r="28" spans="1:58" s="98" customFormat="1" ht="30" customHeight="1">
      <c r="A28" s="88" t="s">
        <v>50</v>
      </c>
      <c r="B28" s="89">
        <f>B25+1</f>
        <v>4</v>
      </c>
      <c r="C28" s="90" t="s">
        <v>57</v>
      </c>
      <c r="D28" s="91" t="s">
        <v>52</v>
      </c>
      <c r="E28" s="91">
        <v>0</v>
      </c>
      <c r="F28" s="91">
        <f>50+80</f>
        <v>130</v>
      </c>
      <c r="G28" s="92"/>
      <c r="H28" s="93">
        <v>2012</v>
      </c>
      <c r="I28" s="93">
        <v>2017</v>
      </c>
      <c r="J28" s="93"/>
      <c r="K28" s="92">
        <f>L28</f>
        <v>226.63580000000002</v>
      </c>
      <c r="L28" s="91">
        <f>AF28+AG28+AH28+AI28+AJ28</f>
        <v>226.63580000000002</v>
      </c>
      <c r="M28" s="91">
        <f>'[9]Приложение 1'!L24</f>
        <v>228.81200000000001</v>
      </c>
      <c r="N28" s="91">
        <f t="shared" ref="N28:N32" si="19">AC28+AD28+AE28+AG28+AH28+AI28+AJ28</f>
        <v>228.81200000000001</v>
      </c>
      <c r="O28" s="91">
        <f t="shared" ref="O28:O32" si="20">N28-AC28-AD28-AF28</f>
        <v>220.46990000000002</v>
      </c>
      <c r="P28" s="91"/>
      <c r="Q28" s="91"/>
      <c r="R28" s="91"/>
      <c r="S28" s="91"/>
      <c r="T28" s="91"/>
      <c r="U28" s="91">
        <v>0</v>
      </c>
      <c r="V28" s="91">
        <v>50</v>
      </c>
      <c r="W28" s="91"/>
      <c r="X28" s="91"/>
      <c r="Y28" s="91">
        <v>0</v>
      </c>
      <c r="Z28" s="91">
        <v>80</v>
      </c>
      <c r="AA28" s="91">
        <f>Q28+S28+U28+W28+Y28</f>
        <v>0</v>
      </c>
      <c r="AB28" s="91">
        <f>R28+T28+V28+X28+Z28</f>
        <v>130</v>
      </c>
      <c r="AC28" s="91">
        <v>2.1762000000000001</v>
      </c>
      <c r="AD28" s="91"/>
      <c r="AE28" s="91">
        <f>'[9]7.1. ЦЗ 2013'!G24</f>
        <v>6.1659000000000006</v>
      </c>
      <c r="AF28" s="94">
        <f t="shared" ref="AF28:AF32" si="21">AE28</f>
        <v>6.1659000000000006</v>
      </c>
      <c r="AG28" s="94">
        <v>0</v>
      </c>
      <c r="AH28" s="94">
        <v>0</v>
      </c>
      <c r="AI28" s="94">
        <f>'[9]Приложение 1'!M24-'Корректировка 2014 год (чист.)'!AE28-AJ28</f>
        <v>52.646100000000018</v>
      </c>
      <c r="AJ28" s="94">
        <v>167.82380000000001</v>
      </c>
      <c r="AK28" s="95">
        <f>AE28+AG28+AH28+AI28+AJ28</f>
        <v>226.63580000000002</v>
      </c>
      <c r="AL28" s="96">
        <f>AK28-L28</f>
        <v>0</v>
      </c>
      <c r="AM28" s="97"/>
      <c r="AN28" s="70">
        <f>AK28-O28</f>
        <v>6.1658999999999935</v>
      </c>
      <c r="AO28" s="96">
        <f>'[8]ИП - чистый (21.06.12)'!AF21</f>
        <v>70.2</v>
      </c>
      <c r="AP28" s="96">
        <f t="shared" si="6"/>
        <v>156.43580000000003</v>
      </c>
      <c r="AQ28" s="70"/>
      <c r="AR28" s="70">
        <f t="shared" si="7"/>
        <v>0</v>
      </c>
      <c r="AS28" s="96">
        <f t="shared" si="15"/>
        <v>0</v>
      </c>
      <c r="AT28" s="96">
        <f t="shared" si="16"/>
        <v>0</v>
      </c>
      <c r="AU28" s="96">
        <f t="shared" si="16"/>
        <v>0</v>
      </c>
      <c r="AV28" s="96">
        <f t="shared" si="17"/>
        <v>0</v>
      </c>
      <c r="AW28" s="96">
        <f t="shared" si="18"/>
        <v>0</v>
      </c>
      <c r="AX28" s="96">
        <f t="shared" si="18"/>
        <v>0</v>
      </c>
      <c r="AY28" s="97"/>
      <c r="AZ28" s="97"/>
      <c r="BA28" s="97"/>
      <c r="BB28" s="97"/>
      <c r="BC28" s="71">
        <f>AK28-L28</f>
        <v>0</v>
      </c>
    </row>
    <row r="29" spans="1:58" s="98" customFormat="1" ht="30" customHeight="1">
      <c r="A29" s="88"/>
      <c r="B29" s="89">
        <f>B28+1</f>
        <v>5</v>
      </c>
      <c r="C29" s="90" t="s">
        <v>58</v>
      </c>
      <c r="D29" s="91" t="s">
        <v>52</v>
      </c>
      <c r="E29" s="91">
        <v>0</v>
      </c>
      <c r="F29" s="91">
        <v>12.6</v>
      </c>
      <c r="G29" s="92"/>
      <c r="H29" s="93">
        <v>2012</v>
      </c>
      <c r="I29" s="93">
        <v>2017</v>
      </c>
      <c r="J29" s="93"/>
      <c r="K29" s="99">
        <f t="shared" ref="K29:K32" si="22">L29</f>
        <v>175</v>
      </c>
      <c r="L29" s="91">
        <f>AC29+AD29+AF29+AG29+AH29+AI29+AJ29</f>
        <v>175</v>
      </c>
      <c r="M29" s="91">
        <f>'[9]Приложение 1'!L25</f>
        <v>175</v>
      </c>
      <c r="N29" s="91">
        <f t="shared" si="19"/>
        <v>175</v>
      </c>
      <c r="O29" s="91">
        <f t="shared" si="20"/>
        <v>157.67442700000001</v>
      </c>
      <c r="P29" s="91"/>
      <c r="Q29" s="91"/>
      <c r="R29" s="107"/>
      <c r="S29" s="91"/>
      <c r="T29" s="91"/>
      <c r="U29" s="91"/>
      <c r="V29" s="91"/>
      <c r="W29" s="91"/>
      <c r="X29" s="91"/>
      <c r="Y29" s="91">
        <f>E29</f>
        <v>0</v>
      </c>
      <c r="Z29" s="91">
        <f>F29</f>
        <v>12.6</v>
      </c>
      <c r="AA29" s="91">
        <f t="shared" ref="AA29:AB32" si="23">Q29+S29+U29+W29+Y29</f>
        <v>0</v>
      </c>
      <c r="AB29" s="91">
        <f t="shared" si="23"/>
        <v>12.6</v>
      </c>
      <c r="AC29" s="91">
        <v>8.3255730000000003</v>
      </c>
      <c r="AD29" s="91"/>
      <c r="AE29" s="91">
        <f>'[9]7.1. ЦЗ 2013'!G25</f>
        <v>9</v>
      </c>
      <c r="AF29" s="94">
        <f t="shared" si="21"/>
        <v>9</v>
      </c>
      <c r="AG29" s="94">
        <v>0.84</v>
      </c>
      <c r="AH29" s="94"/>
      <c r="AI29" s="94">
        <v>10</v>
      </c>
      <c r="AJ29" s="94">
        <f>'[9]Приложение 1'!M25-AE29-AG29-AH29-AI29</f>
        <v>146.83442700000001</v>
      </c>
      <c r="AK29" s="95">
        <f t="shared" ref="AK29:AK32" si="24">AE29+AG29+AH29+AI29+AJ29</f>
        <v>166.67442700000001</v>
      </c>
      <c r="AL29" s="96"/>
      <c r="AM29" s="97"/>
      <c r="AN29" s="70"/>
      <c r="AO29" s="96"/>
      <c r="AP29" s="96"/>
      <c r="AQ29" s="70"/>
      <c r="AR29" s="70">
        <f t="shared" si="7"/>
        <v>0</v>
      </c>
      <c r="AS29" s="96">
        <f t="shared" si="15"/>
        <v>0</v>
      </c>
      <c r="AT29" s="96">
        <f t="shared" si="16"/>
        <v>0</v>
      </c>
      <c r="AU29" s="96">
        <f t="shared" si="16"/>
        <v>0</v>
      </c>
      <c r="AV29" s="96">
        <f t="shared" si="17"/>
        <v>0</v>
      </c>
      <c r="AW29" s="96">
        <f t="shared" si="18"/>
        <v>0</v>
      </c>
      <c r="AX29" s="96">
        <f t="shared" si="18"/>
        <v>0</v>
      </c>
      <c r="AY29" s="97"/>
      <c r="AZ29" s="97"/>
      <c r="BA29" s="97"/>
      <c r="BB29" s="97"/>
      <c r="BC29" s="71"/>
    </row>
    <row r="30" spans="1:58" s="98" customFormat="1" ht="30" customHeight="1">
      <c r="A30" s="88"/>
      <c r="B30" s="89">
        <f t="shared" ref="B30:B32" si="25">B29+1</f>
        <v>6</v>
      </c>
      <c r="C30" s="90" t="s">
        <v>59</v>
      </c>
      <c r="D30" s="91" t="s">
        <v>52</v>
      </c>
      <c r="E30" s="91">
        <v>0</v>
      </c>
      <c r="F30" s="91">
        <v>0</v>
      </c>
      <c r="G30" s="92"/>
      <c r="H30" s="93">
        <v>2012</v>
      </c>
      <c r="I30" s="93">
        <v>2014</v>
      </c>
      <c r="J30" s="93"/>
      <c r="K30" s="99">
        <f t="shared" si="22"/>
        <v>57</v>
      </c>
      <c r="L30" s="91">
        <f>AC30+AD30+AF30+AG30+AH30+AI30+AJ30</f>
        <v>57</v>
      </c>
      <c r="M30" s="91">
        <f>'[9]Приложение 1'!L26</f>
        <v>64.357318599999999</v>
      </c>
      <c r="N30" s="91">
        <f t="shared" si="19"/>
        <v>57</v>
      </c>
      <c r="O30" s="91">
        <f t="shared" si="20"/>
        <v>2.7905490200000003</v>
      </c>
      <c r="P30" s="91"/>
      <c r="Q30" s="91"/>
      <c r="R30" s="107"/>
      <c r="S30" s="91">
        <f t="shared" ref="S30:T32" si="26">E30</f>
        <v>0</v>
      </c>
      <c r="T30" s="91">
        <f t="shared" si="26"/>
        <v>0</v>
      </c>
      <c r="U30" s="91"/>
      <c r="V30" s="91"/>
      <c r="W30" s="91"/>
      <c r="X30" s="91"/>
      <c r="Y30" s="91"/>
      <c r="Z30" s="91"/>
      <c r="AA30" s="91">
        <f t="shared" si="23"/>
        <v>0</v>
      </c>
      <c r="AB30" s="91">
        <f t="shared" si="23"/>
        <v>0</v>
      </c>
      <c r="AC30" s="91">
        <v>4.3673185999999999</v>
      </c>
      <c r="AD30" s="91"/>
      <c r="AE30" s="91">
        <f>'[9]7.1. ЦЗ 2013'!G26</f>
        <v>49.842132380000002</v>
      </c>
      <c r="AF30" s="94">
        <f t="shared" si="21"/>
        <v>49.842132380000002</v>
      </c>
      <c r="AG30" s="94">
        <f>57-'[9]7.1. ЦЗ 2013'!E26-'Корректировка 2014 год (чист.)'!AE30</f>
        <v>2.7905490200000003</v>
      </c>
      <c r="AH30" s="94"/>
      <c r="AI30" s="94"/>
      <c r="AJ30" s="94"/>
      <c r="AK30" s="95">
        <f t="shared" si="24"/>
        <v>52.632681400000003</v>
      </c>
      <c r="AL30" s="96"/>
      <c r="AM30" s="97"/>
      <c r="AN30" s="70"/>
      <c r="AO30" s="96"/>
      <c r="AP30" s="96"/>
      <c r="AQ30" s="70"/>
      <c r="AR30" s="70">
        <f t="shared" si="7"/>
        <v>0</v>
      </c>
      <c r="AS30" s="96">
        <f t="shared" si="15"/>
        <v>0</v>
      </c>
      <c r="AT30" s="96">
        <f t="shared" si="16"/>
        <v>0</v>
      </c>
      <c r="AU30" s="96">
        <f t="shared" si="16"/>
        <v>0</v>
      </c>
      <c r="AV30" s="96">
        <f t="shared" si="17"/>
        <v>0</v>
      </c>
      <c r="AW30" s="96">
        <f t="shared" si="18"/>
        <v>0</v>
      </c>
      <c r="AX30" s="96">
        <f t="shared" si="18"/>
        <v>0</v>
      </c>
      <c r="AY30" s="97"/>
      <c r="AZ30" s="97"/>
      <c r="BA30" s="97"/>
      <c r="BB30" s="97"/>
      <c r="BC30" s="71"/>
    </row>
    <row r="31" spans="1:58" s="98" customFormat="1" ht="30" customHeight="1">
      <c r="A31" s="88"/>
      <c r="B31" s="89">
        <f t="shared" si="25"/>
        <v>7</v>
      </c>
      <c r="C31" s="90" t="s">
        <v>60</v>
      </c>
      <c r="D31" s="91" t="s">
        <v>52</v>
      </c>
      <c r="E31" s="91">
        <v>14.94</v>
      </c>
      <c r="F31" s="91">
        <v>0</v>
      </c>
      <c r="G31" s="92"/>
      <c r="H31" s="93">
        <v>2013</v>
      </c>
      <c r="I31" s="93">
        <v>2014</v>
      </c>
      <c r="J31" s="93"/>
      <c r="K31" s="99">
        <f t="shared" si="22"/>
        <v>13.14</v>
      </c>
      <c r="L31" s="91">
        <f>AC31+AD31+AF31+AG31+AH31+AI31+AJ31</f>
        <v>13.14</v>
      </c>
      <c r="M31" s="91">
        <f>'[9]Приложение 1'!L27</f>
        <v>12</v>
      </c>
      <c r="N31" s="91">
        <f t="shared" si="19"/>
        <v>13.14</v>
      </c>
      <c r="O31" s="91">
        <f t="shared" si="20"/>
        <v>9.6172339999999998</v>
      </c>
      <c r="P31" s="91"/>
      <c r="Q31" s="91"/>
      <c r="R31" s="91"/>
      <c r="S31" s="91">
        <f t="shared" si="26"/>
        <v>14.94</v>
      </c>
      <c r="T31" s="91">
        <f t="shared" si="26"/>
        <v>0</v>
      </c>
      <c r="U31" s="91"/>
      <c r="V31" s="91"/>
      <c r="W31" s="91"/>
      <c r="X31" s="91"/>
      <c r="Y31" s="91"/>
      <c r="Z31" s="91"/>
      <c r="AA31" s="91">
        <f t="shared" si="23"/>
        <v>14.94</v>
      </c>
      <c r="AB31" s="91">
        <f t="shared" si="23"/>
        <v>0</v>
      </c>
      <c r="AC31" s="91"/>
      <c r="AD31" s="91"/>
      <c r="AE31" s="91">
        <f>'[9]7.1. ЦЗ 2013'!G27</f>
        <v>3.5227659999999998</v>
      </c>
      <c r="AF31" s="94">
        <f t="shared" si="21"/>
        <v>3.5227659999999998</v>
      </c>
      <c r="AG31" s="94">
        <f>13.14-'Корректировка 2014 год (чист.)'!AE31</f>
        <v>9.6172339999999998</v>
      </c>
      <c r="AH31" s="94"/>
      <c r="AI31" s="94"/>
      <c r="AJ31" s="94"/>
      <c r="AK31" s="95">
        <f t="shared" si="24"/>
        <v>13.14</v>
      </c>
      <c r="AL31" s="96"/>
      <c r="AM31" s="97"/>
      <c r="AN31" s="70"/>
      <c r="AO31" s="96"/>
      <c r="AP31" s="96"/>
      <c r="AQ31" s="70"/>
      <c r="AR31" s="70">
        <f t="shared" si="7"/>
        <v>0</v>
      </c>
      <c r="AS31" s="96">
        <f t="shared" si="15"/>
        <v>0</v>
      </c>
      <c r="AT31" s="96">
        <f t="shared" si="16"/>
        <v>0</v>
      </c>
      <c r="AU31" s="96">
        <f t="shared" si="16"/>
        <v>0</v>
      </c>
      <c r="AV31" s="96">
        <f t="shared" si="17"/>
        <v>0</v>
      </c>
      <c r="AW31" s="96">
        <f t="shared" si="18"/>
        <v>0</v>
      </c>
      <c r="AX31" s="96">
        <f t="shared" si="18"/>
        <v>0</v>
      </c>
      <c r="AY31" s="97"/>
      <c r="AZ31" s="97"/>
      <c r="BA31" s="97"/>
      <c r="BB31" s="97"/>
      <c r="BC31" s="71"/>
    </row>
    <row r="32" spans="1:58" s="98" customFormat="1" ht="30" customHeight="1">
      <c r="A32" s="88"/>
      <c r="B32" s="89">
        <f t="shared" si="25"/>
        <v>8</v>
      </c>
      <c r="C32" s="90" t="s">
        <v>61</v>
      </c>
      <c r="D32" s="91" t="s">
        <v>52</v>
      </c>
      <c r="E32" s="91">
        <v>0</v>
      </c>
      <c r="F32" s="91">
        <f>6*0.25+0.4+2*0.16+0.1</f>
        <v>2.3199999999999998</v>
      </c>
      <c r="G32" s="92"/>
      <c r="H32" s="93">
        <v>2013</v>
      </c>
      <c r="I32" s="93">
        <v>2014</v>
      </c>
      <c r="J32" s="93"/>
      <c r="K32" s="99">
        <f t="shared" si="22"/>
        <v>9.11</v>
      </c>
      <c r="L32" s="91">
        <f>AC32+AD32+AF32+AG32+AH32+AI32+AJ32</f>
        <v>9.11</v>
      </c>
      <c r="M32" s="91">
        <f>'[9]Приложение 1'!L28</f>
        <v>9.0879999999999992</v>
      </c>
      <c r="N32" s="91">
        <f t="shared" si="19"/>
        <v>9.11</v>
      </c>
      <c r="O32" s="91">
        <f t="shared" si="20"/>
        <v>9.11</v>
      </c>
      <c r="P32" s="91"/>
      <c r="Q32" s="91"/>
      <c r="R32" s="91"/>
      <c r="S32" s="91">
        <f t="shared" si="26"/>
        <v>0</v>
      </c>
      <c r="T32" s="91">
        <f t="shared" si="26"/>
        <v>2.3199999999999998</v>
      </c>
      <c r="U32" s="91"/>
      <c r="V32" s="91"/>
      <c r="W32" s="91"/>
      <c r="X32" s="91"/>
      <c r="Y32" s="91"/>
      <c r="Z32" s="91"/>
      <c r="AA32" s="91">
        <f t="shared" si="23"/>
        <v>0</v>
      </c>
      <c r="AB32" s="91">
        <f t="shared" si="23"/>
        <v>2.3199999999999998</v>
      </c>
      <c r="AC32" s="91"/>
      <c r="AD32" s="91"/>
      <c r="AE32" s="91">
        <f>'[9]7.1. ЦЗ 2013'!G28</f>
        <v>0</v>
      </c>
      <c r="AF32" s="94">
        <f t="shared" si="21"/>
        <v>0</v>
      </c>
      <c r="AG32" s="94">
        <v>9.11</v>
      </c>
      <c r="AH32" s="94"/>
      <c r="AI32" s="94"/>
      <c r="AJ32" s="94"/>
      <c r="AK32" s="95">
        <f t="shared" si="24"/>
        <v>9.11</v>
      </c>
      <c r="AL32" s="108">
        <f>AG32+AH32+AI32+AJ32+AK32</f>
        <v>18.22</v>
      </c>
      <c r="AM32" s="96"/>
      <c r="AN32" s="97"/>
      <c r="AO32" s="70"/>
      <c r="AP32" s="96"/>
      <c r="AQ32" s="96"/>
      <c r="AR32" s="70">
        <f t="shared" si="7"/>
        <v>0</v>
      </c>
      <c r="AS32" s="70"/>
      <c r="AT32" s="70">
        <f>L32-O32</f>
        <v>0</v>
      </c>
      <c r="AU32" s="70"/>
      <c r="AV32" s="96">
        <f>AG32+AH32+AI32+AJ32+AK32-AL32</f>
        <v>0</v>
      </c>
      <c r="AW32" s="96">
        <f>Q32+S32+U32+W32+Y32-AA32</f>
        <v>0</v>
      </c>
      <c r="AX32" s="96">
        <f>R32+T32+V32+X32+Z32-AB32</f>
        <v>0</v>
      </c>
      <c r="AY32" s="96">
        <f>AG32+AH32+AI32+AJ32+AK32-AL32</f>
        <v>0</v>
      </c>
      <c r="AZ32" s="96">
        <f>AA32-E32</f>
        <v>0</v>
      </c>
      <c r="BA32" s="96">
        <f>AB32-F32</f>
        <v>0</v>
      </c>
      <c r="BB32" s="97"/>
      <c r="BC32" s="97"/>
      <c r="BD32" s="97"/>
      <c r="BE32" s="97"/>
      <c r="BF32" s="71"/>
    </row>
    <row r="33" spans="1:55" s="98" customFormat="1" ht="12.75">
      <c r="A33" s="100"/>
      <c r="B33" s="101"/>
      <c r="C33" s="102" t="s">
        <v>62</v>
      </c>
      <c r="D33" s="103"/>
      <c r="E33" s="104">
        <f>SUM(E28:E32)</f>
        <v>14.94</v>
      </c>
      <c r="F33" s="104">
        <f>SUM(F28:F32)</f>
        <v>144.91999999999999</v>
      </c>
      <c r="G33" s="105"/>
      <c r="H33" s="103"/>
      <c r="I33" s="103"/>
      <c r="J33" s="104">
        <f t="shared" ref="J33:K33" si="27">SUM(J28:J28)</f>
        <v>0</v>
      </c>
      <c r="K33" s="104">
        <f t="shared" si="27"/>
        <v>226.63580000000002</v>
      </c>
      <c r="L33" s="104">
        <f>SUM(L28:L32)</f>
        <v>480.88580000000002</v>
      </c>
      <c r="M33" s="104">
        <f t="shared" ref="M33:AK33" si="28">SUM(M28:M32)</f>
        <v>489.25731860000002</v>
      </c>
      <c r="N33" s="104">
        <f t="shared" si="28"/>
        <v>483.06200000000001</v>
      </c>
      <c r="O33" s="104">
        <f t="shared" si="28"/>
        <v>399.66211002000006</v>
      </c>
      <c r="P33" s="104">
        <f t="shared" si="28"/>
        <v>0</v>
      </c>
      <c r="Q33" s="104">
        <f t="shared" si="28"/>
        <v>0</v>
      </c>
      <c r="R33" s="104">
        <f t="shared" si="28"/>
        <v>0</v>
      </c>
      <c r="S33" s="104">
        <f t="shared" si="28"/>
        <v>14.94</v>
      </c>
      <c r="T33" s="104">
        <f t="shared" si="28"/>
        <v>2.3199999999999998</v>
      </c>
      <c r="U33" s="104">
        <f t="shared" si="28"/>
        <v>0</v>
      </c>
      <c r="V33" s="104">
        <f t="shared" si="28"/>
        <v>50</v>
      </c>
      <c r="W33" s="104">
        <f t="shared" si="28"/>
        <v>0</v>
      </c>
      <c r="X33" s="104">
        <f t="shared" si="28"/>
        <v>0</v>
      </c>
      <c r="Y33" s="104">
        <f t="shared" si="28"/>
        <v>0</v>
      </c>
      <c r="Z33" s="104">
        <f t="shared" si="28"/>
        <v>92.6</v>
      </c>
      <c r="AA33" s="104">
        <f t="shared" si="28"/>
        <v>14.94</v>
      </c>
      <c r="AB33" s="104">
        <f t="shared" si="28"/>
        <v>144.91999999999999</v>
      </c>
      <c r="AC33" s="104">
        <f t="shared" si="28"/>
        <v>14.869091600000001</v>
      </c>
      <c r="AD33" s="104">
        <f t="shared" si="28"/>
        <v>0</v>
      </c>
      <c r="AE33" s="104">
        <f t="shared" si="28"/>
        <v>68.530798380000007</v>
      </c>
      <c r="AF33" s="104">
        <f t="shared" si="28"/>
        <v>68.530798380000007</v>
      </c>
      <c r="AG33" s="104">
        <f t="shared" si="28"/>
        <v>22.357783019999999</v>
      </c>
      <c r="AH33" s="104">
        <f t="shared" si="28"/>
        <v>0</v>
      </c>
      <c r="AI33" s="104">
        <f t="shared" si="28"/>
        <v>62.646100000000018</v>
      </c>
      <c r="AJ33" s="104">
        <f t="shared" si="28"/>
        <v>314.65822700000001</v>
      </c>
      <c r="AK33" s="106">
        <f t="shared" si="28"/>
        <v>468.19290840000008</v>
      </c>
      <c r="AL33" s="69">
        <f>AK33-L33</f>
        <v>-12.692891599999939</v>
      </c>
      <c r="AM33" s="96"/>
      <c r="AN33" s="62">
        <f>AK33-O33</f>
        <v>68.530798380000022</v>
      </c>
      <c r="AO33" s="69">
        <f>'[8]ИП - чистый (21.06.12)'!AF22</f>
        <v>70.2</v>
      </c>
      <c r="AP33" s="69">
        <f t="shared" si="6"/>
        <v>397.99290840000009</v>
      </c>
      <c r="AQ33" s="70"/>
      <c r="AR33" s="70">
        <f t="shared" si="7"/>
        <v>0</v>
      </c>
      <c r="AS33" s="69">
        <f t="shared" ref="AS33:AS55" si="29">AF33+AG33+AH33+AI33+AJ33-AK33</f>
        <v>0</v>
      </c>
      <c r="AT33" s="69">
        <f t="shared" ref="AT33:AU55" si="30">Q33+S33+U33+W33+Y33-AA33</f>
        <v>0</v>
      </c>
      <c r="AU33" s="69">
        <f t="shared" si="30"/>
        <v>0</v>
      </c>
      <c r="AV33" s="69">
        <f t="shared" ref="AV33:AV63" si="31">AF33+AG33+AH33+AI33+AJ33-AK33</f>
        <v>0</v>
      </c>
      <c r="AW33" s="69">
        <f t="shared" ref="AW33:AX63" si="32">AA33-E33</f>
        <v>0</v>
      </c>
      <c r="AX33" s="69">
        <f t="shared" si="32"/>
        <v>0</v>
      </c>
      <c r="AY33" s="96"/>
      <c r="AZ33" s="96"/>
      <c r="BA33" s="96"/>
      <c r="BB33" s="96"/>
      <c r="BC33" s="71">
        <f>AK33-L33</f>
        <v>-12.692891599999939</v>
      </c>
    </row>
    <row r="34" spans="1:55" s="87" customFormat="1" ht="20.100000000000001" customHeight="1">
      <c r="A34" s="80"/>
      <c r="B34" s="81"/>
      <c r="C34" s="82" t="s">
        <v>63</v>
      </c>
      <c r="D34" s="83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5"/>
      <c r="AL34" s="86">
        <f>AK34-L34</f>
        <v>0</v>
      </c>
      <c r="AM34" s="86"/>
      <c r="AN34" s="86">
        <f>AK34-O34</f>
        <v>0</v>
      </c>
      <c r="AO34" s="69">
        <f>'[8]ИП - чистый (21.06.12)'!AF23</f>
        <v>0</v>
      </c>
      <c r="AP34" s="69">
        <f t="shared" si="6"/>
        <v>0</v>
      </c>
      <c r="AQ34" s="86"/>
      <c r="AR34" s="70">
        <f t="shared" si="7"/>
        <v>0</v>
      </c>
      <c r="AS34" s="69">
        <f t="shared" si="29"/>
        <v>0</v>
      </c>
      <c r="AT34" s="69">
        <f t="shared" si="30"/>
        <v>0</v>
      </c>
      <c r="AU34" s="69">
        <f t="shared" si="30"/>
        <v>0</v>
      </c>
      <c r="AV34" s="69">
        <f t="shared" si="31"/>
        <v>0</v>
      </c>
      <c r="AW34" s="69">
        <f t="shared" si="32"/>
        <v>0</v>
      </c>
      <c r="AX34" s="69">
        <f t="shared" si="32"/>
        <v>0</v>
      </c>
      <c r="BC34" s="87">
        <f>AK34-L34</f>
        <v>0</v>
      </c>
    </row>
    <row r="35" spans="1:55" s="98" customFormat="1" ht="30" customHeight="1">
      <c r="A35" s="88" t="s">
        <v>63</v>
      </c>
      <c r="B35" s="89">
        <f>B32+1</f>
        <v>9</v>
      </c>
      <c r="C35" s="109" t="s">
        <v>64</v>
      </c>
      <c r="D35" s="91" t="s">
        <v>52</v>
      </c>
      <c r="E35" s="104">
        <v>0</v>
      </c>
      <c r="F35" s="91">
        <v>0</v>
      </c>
      <c r="G35" s="110" t="s">
        <v>65</v>
      </c>
      <c r="H35" s="111">
        <v>2012</v>
      </c>
      <c r="I35" s="111">
        <v>2014</v>
      </c>
      <c r="J35" s="91"/>
      <c r="K35" s="91"/>
      <c r="L35" s="91">
        <f>AC35+AD35+AF35+AG35+AH35+AI35+AJ35</f>
        <v>16.28969918</v>
      </c>
      <c r="M35" s="91">
        <f>'[9]Приложение 1'!L31</f>
        <v>16.3</v>
      </c>
      <c r="N35" s="91">
        <f t="shared" ref="N35" si="33">AC35+AD35+AE35+AG35+AH35+AI35+AJ35</f>
        <v>16.28969918</v>
      </c>
      <c r="O35" s="91">
        <v>0</v>
      </c>
      <c r="P35" s="104"/>
      <c r="Q35" s="91"/>
      <c r="R35" s="91"/>
      <c r="S35" s="104">
        <f>E35</f>
        <v>0</v>
      </c>
      <c r="T35" s="104">
        <f>F35</f>
        <v>0</v>
      </c>
      <c r="U35" s="104"/>
      <c r="V35" s="104"/>
      <c r="W35" s="104"/>
      <c r="X35" s="104"/>
      <c r="Y35" s="104"/>
      <c r="Z35" s="104"/>
      <c r="AA35" s="91">
        <f>Q35+S35+U35+W35+Y35</f>
        <v>0</v>
      </c>
      <c r="AB35" s="91">
        <f>R35+T35+V35+X35+Z35</f>
        <v>0</v>
      </c>
      <c r="AC35" s="91">
        <v>15.426093989999998</v>
      </c>
      <c r="AD35" s="91"/>
      <c r="AE35" s="91">
        <f>'[9]7.1. ЦЗ 2013'!G31</f>
        <v>0.86360518999999991</v>
      </c>
      <c r="AF35" s="94">
        <f t="shared" ref="AF35" si="34">AE35</f>
        <v>0.86360518999999991</v>
      </c>
      <c r="AG35" s="91"/>
      <c r="AH35" s="91"/>
      <c r="AI35" s="91"/>
      <c r="AJ35" s="91"/>
      <c r="AK35" s="95">
        <f>AF35+AG35+AH35+AI35+AJ35</f>
        <v>0.86360518999999991</v>
      </c>
      <c r="AL35" s="96">
        <f>AK35-L35</f>
        <v>-15.42609399</v>
      </c>
      <c r="AM35" s="70"/>
      <c r="AN35" s="70">
        <f>AK35-O35</f>
        <v>0.86360518999999991</v>
      </c>
      <c r="AO35" s="96">
        <f>'[8]ИП - чистый (21.06.12)'!AF24</f>
        <v>1.2</v>
      </c>
      <c r="AP35" s="96">
        <f t="shared" si="6"/>
        <v>-0.33639481000000004</v>
      </c>
      <c r="AQ35" s="70"/>
      <c r="AR35" s="70">
        <f t="shared" si="7"/>
        <v>0</v>
      </c>
      <c r="AS35" s="96">
        <f t="shared" si="29"/>
        <v>0</v>
      </c>
      <c r="AT35" s="96">
        <f t="shared" si="30"/>
        <v>0</v>
      </c>
      <c r="AU35" s="96">
        <f t="shared" si="30"/>
        <v>0</v>
      </c>
      <c r="AV35" s="96">
        <f t="shared" si="31"/>
        <v>0</v>
      </c>
      <c r="AW35" s="96">
        <f t="shared" si="32"/>
        <v>0</v>
      </c>
      <c r="AX35" s="96">
        <f t="shared" si="32"/>
        <v>0</v>
      </c>
      <c r="AY35" s="70"/>
      <c r="AZ35" s="70"/>
      <c r="BA35" s="70"/>
      <c r="BB35" s="70"/>
      <c r="BC35" s="71">
        <f>AK35-L35</f>
        <v>-15.42609399</v>
      </c>
    </row>
    <row r="36" spans="1:55" s="98" customFormat="1" ht="12.75">
      <c r="A36" s="88"/>
      <c r="B36" s="112"/>
      <c r="C36" s="102" t="s">
        <v>66</v>
      </c>
      <c r="D36" s="91"/>
      <c r="E36" s="104">
        <f>SUM(E35:E35)</f>
        <v>0</v>
      </c>
      <c r="F36" s="104">
        <f>SUM(F35:F35)</f>
        <v>0</v>
      </c>
      <c r="G36" s="105"/>
      <c r="H36" s="91"/>
      <c r="I36" s="91"/>
      <c r="J36" s="105">
        <f t="shared" ref="J36:AK36" si="35">SUM(J35:J35)</f>
        <v>0</v>
      </c>
      <c r="K36" s="104">
        <f t="shared" si="35"/>
        <v>0</v>
      </c>
      <c r="L36" s="104">
        <f t="shared" si="35"/>
        <v>16.28969918</v>
      </c>
      <c r="M36" s="104">
        <f t="shared" si="35"/>
        <v>16.3</v>
      </c>
      <c r="N36" s="104">
        <f t="shared" si="35"/>
        <v>16.28969918</v>
      </c>
      <c r="O36" s="104">
        <f t="shared" si="35"/>
        <v>0</v>
      </c>
      <c r="P36" s="104">
        <f t="shared" si="35"/>
        <v>0</v>
      </c>
      <c r="Q36" s="104">
        <f t="shared" si="35"/>
        <v>0</v>
      </c>
      <c r="R36" s="104">
        <f t="shared" si="35"/>
        <v>0</v>
      </c>
      <c r="S36" s="104">
        <f t="shared" si="35"/>
        <v>0</v>
      </c>
      <c r="T36" s="104">
        <f t="shared" si="35"/>
        <v>0</v>
      </c>
      <c r="U36" s="104">
        <f t="shared" si="35"/>
        <v>0</v>
      </c>
      <c r="V36" s="104">
        <f t="shared" si="35"/>
        <v>0</v>
      </c>
      <c r="W36" s="104">
        <f t="shared" si="35"/>
        <v>0</v>
      </c>
      <c r="X36" s="104">
        <f t="shared" si="35"/>
        <v>0</v>
      </c>
      <c r="Y36" s="104">
        <f t="shared" si="35"/>
        <v>0</v>
      </c>
      <c r="Z36" s="104">
        <f t="shared" si="35"/>
        <v>0</v>
      </c>
      <c r="AA36" s="104">
        <f t="shared" si="35"/>
        <v>0</v>
      </c>
      <c r="AB36" s="104">
        <f t="shared" si="35"/>
        <v>0</v>
      </c>
      <c r="AC36" s="104">
        <f t="shared" si="35"/>
        <v>15.426093989999998</v>
      </c>
      <c r="AD36" s="104">
        <f t="shared" si="35"/>
        <v>0</v>
      </c>
      <c r="AE36" s="104">
        <f>AE35</f>
        <v>0.86360518999999991</v>
      </c>
      <c r="AF36" s="104">
        <f t="shared" si="35"/>
        <v>0.86360518999999991</v>
      </c>
      <c r="AG36" s="104">
        <f t="shared" si="35"/>
        <v>0</v>
      </c>
      <c r="AH36" s="104">
        <f t="shared" si="35"/>
        <v>0</v>
      </c>
      <c r="AI36" s="104">
        <f t="shared" si="35"/>
        <v>0</v>
      </c>
      <c r="AJ36" s="104">
        <f t="shared" si="35"/>
        <v>0</v>
      </c>
      <c r="AK36" s="106">
        <f t="shared" si="35"/>
        <v>0.86360518999999991</v>
      </c>
      <c r="AL36" s="69">
        <f>AK36-L36</f>
        <v>-15.42609399</v>
      </c>
      <c r="AM36" s="96"/>
      <c r="AN36" s="62">
        <f>AK36-O36</f>
        <v>0.86360518999999991</v>
      </c>
      <c r="AO36" s="69">
        <f>'[8]ИП - чистый (21.06.12)'!AF25</f>
        <v>1.2</v>
      </c>
      <c r="AP36" s="69">
        <f t="shared" si="6"/>
        <v>-0.33639481000000004</v>
      </c>
      <c r="AQ36" s="70"/>
      <c r="AR36" s="70">
        <f t="shared" si="7"/>
        <v>0</v>
      </c>
      <c r="AS36" s="69">
        <f t="shared" si="29"/>
        <v>0</v>
      </c>
      <c r="AT36" s="69">
        <f t="shared" si="30"/>
        <v>0</v>
      </c>
      <c r="AU36" s="69">
        <f t="shared" si="30"/>
        <v>0</v>
      </c>
      <c r="AV36" s="69">
        <f t="shared" si="31"/>
        <v>0</v>
      </c>
      <c r="AW36" s="69">
        <f t="shared" si="32"/>
        <v>0</v>
      </c>
      <c r="AX36" s="69">
        <f t="shared" si="32"/>
        <v>0</v>
      </c>
      <c r="AY36" s="96"/>
      <c r="AZ36" s="96"/>
      <c r="BA36" s="96"/>
      <c r="BB36" s="96"/>
      <c r="BC36" s="71">
        <f>AK36-L36</f>
        <v>-15.42609399</v>
      </c>
    </row>
    <row r="37" spans="1:55" s="87" customFormat="1" ht="20.100000000000001" customHeight="1">
      <c r="A37" s="80"/>
      <c r="B37" s="81"/>
      <c r="C37" s="82" t="s">
        <v>67</v>
      </c>
      <c r="D37" s="83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5"/>
      <c r="AL37" s="86"/>
      <c r="AM37" s="86"/>
      <c r="AN37" s="86"/>
      <c r="AO37" s="69"/>
      <c r="AP37" s="69"/>
      <c r="AQ37" s="86"/>
      <c r="AR37" s="70">
        <f t="shared" si="7"/>
        <v>0</v>
      </c>
      <c r="AS37" s="69">
        <f t="shared" si="29"/>
        <v>0</v>
      </c>
      <c r="AT37" s="69">
        <f t="shared" si="30"/>
        <v>0</v>
      </c>
      <c r="AU37" s="69">
        <f t="shared" si="30"/>
        <v>0</v>
      </c>
      <c r="AV37" s="69">
        <f t="shared" si="31"/>
        <v>0</v>
      </c>
      <c r="AW37" s="69">
        <f t="shared" si="32"/>
        <v>0</v>
      </c>
      <c r="AX37" s="69">
        <f t="shared" si="32"/>
        <v>0</v>
      </c>
    </row>
    <row r="38" spans="1:55" s="98" customFormat="1" ht="30" customHeight="1">
      <c r="A38" s="88"/>
      <c r="B38" s="89">
        <f>B35+1</f>
        <v>10</v>
      </c>
      <c r="C38" s="90" t="s">
        <v>68</v>
      </c>
      <c r="D38" s="91" t="s">
        <v>52</v>
      </c>
      <c r="E38" s="104">
        <v>0</v>
      </c>
      <c r="F38" s="91">
        <v>0</v>
      </c>
      <c r="G38" s="92"/>
      <c r="H38" s="93">
        <v>2013</v>
      </c>
      <c r="I38" s="93">
        <v>2017</v>
      </c>
      <c r="J38" s="93"/>
      <c r="K38" s="99"/>
      <c r="L38" s="91">
        <f t="shared" ref="L38:L39" si="36">AC38+AD38+AF38+AG38+AH38+AI38+AJ38</f>
        <v>8.6170997299999996</v>
      </c>
      <c r="M38" s="91">
        <f>'[9]Приложение 1'!L34</f>
        <v>10</v>
      </c>
      <c r="N38" s="91">
        <f t="shared" ref="N38:N39" si="37">AC38+AD38+AE38+AG38+AH38+AI38+AJ38</f>
        <v>8.6170997299999996</v>
      </c>
      <c r="O38" s="91">
        <f t="shared" ref="O38:O39" si="38">N38-AC38-AD38-AF38</f>
        <v>8</v>
      </c>
      <c r="P38" s="91"/>
      <c r="Q38" s="91"/>
      <c r="R38" s="91"/>
      <c r="S38" s="91"/>
      <c r="T38" s="91"/>
      <c r="U38" s="91"/>
      <c r="V38" s="91"/>
      <c r="W38" s="91"/>
      <c r="X38" s="91"/>
      <c r="Y38" s="91">
        <f>E38</f>
        <v>0</v>
      </c>
      <c r="Z38" s="91">
        <f>F38</f>
        <v>0</v>
      </c>
      <c r="AA38" s="91">
        <f>Q38+S38+U38+W38+Y38</f>
        <v>0</v>
      </c>
      <c r="AB38" s="91">
        <f>R38+T38+V38+X38+Z38</f>
        <v>0</v>
      </c>
      <c r="AC38" s="91"/>
      <c r="AD38" s="91"/>
      <c r="AE38" s="91">
        <f>'[9]7.1. ЦЗ 2013'!G34</f>
        <v>0.61709972999999996</v>
      </c>
      <c r="AF38" s="94">
        <f t="shared" ref="AF38:AF39" si="39">AE38</f>
        <v>0.61709972999999996</v>
      </c>
      <c r="AG38" s="94">
        <v>2</v>
      </c>
      <c r="AH38" s="94">
        <v>2</v>
      </c>
      <c r="AI38" s="94">
        <v>2</v>
      </c>
      <c r="AJ38" s="94">
        <v>2</v>
      </c>
      <c r="AK38" s="95">
        <f>AF38+AG38+AH38+AI38+AJ38</f>
        <v>8.6170997299999996</v>
      </c>
      <c r="AL38" s="96"/>
      <c r="AM38" s="97"/>
      <c r="AN38" s="70"/>
      <c r="AO38" s="96"/>
      <c r="AP38" s="96"/>
      <c r="AQ38" s="70"/>
      <c r="AR38" s="70">
        <f t="shared" si="7"/>
        <v>0</v>
      </c>
      <c r="AS38" s="96">
        <f t="shared" si="29"/>
        <v>0</v>
      </c>
      <c r="AT38" s="96">
        <f t="shared" si="30"/>
        <v>0</v>
      </c>
      <c r="AU38" s="96">
        <f t="shared" si="30"/>
        <v>0</v>
      </c>
      <c r="AV38" s="96">
        <f t="shared" si="31"/>
        <v>0</v>
      </c>
      <c r="AW38" s="96">
        <f t="shared" si="32"/>
        <v>0</v>
      </c>
      <c r="AX38" s="96">
        <f t="shared" si="32"/>
        <v>0</v>
      </c>
      <c r="AY38" s="97"/>
      <c r="AZ38" s="97"/>
      <c r="BA38" s="97"/>
      <c r="BB38" s="97"/>
      <c r="BC38" s="71"/>
    </row>
    <row r="39" spans="1:55" s="98" customFormat="1" ht="45" customHeight="1">
      <c r="A39" s="88"/>
      <c r="B39" s="89">
        <f>B38+1</f>
        <v>11</v>
      </c>
      <c r="C39" s="90" t="s">
        <v>69</v>
      </c>
      <c r="D39" s="91" t="s">
        <v>52</v>
      </c>
      <c r="E39" s="91">
        <f>AA39</f>
        <v>14.88</v>
      </c>
      <c r="F39" s="91">
        <f>AB39</f>
        <v>4.78</v>
      </c>
      <c r="G39" s="92"/>
      <c r="H39" s="93">
        <v>2013</v>
      </c>
      <c r="I39" s="93">
        <v>2017</v>
      </c>
      <c r="J39" s="93"/>
      <c r="K39" s="99"/>
      <c r="L39" s="91">
        <f t="shared" si="36"/>
        <v>47.5</v>
      </c>
      <c r="M39" s="91">
        <f>'[9]Приложение 1'!L35</f>
        <v>68</v>
      </c>
      <c r="N39" s="91">
        <f t="shared" si="37"/>
        <v>47.5</v>
      </c>
      <c r="O39" s="91">
        <f t="shared" si="38"/>
        <v>47.5</v>
      </c>
      <c r="P39" s="91"/>
      <c r="Q39" s="91">
        <v>0</v>
      </c>
      <c r="R39" s="91">
        <v>0</v>
      </c>
      <c r="S39" s="91">
        <v>5.64</v>
      </c>
      <c r="T39" s="91">
        <v>1.82</v>
      </c>
      <c r="U39" s="91">
        <v>0.54</v>
      </c>
      <c r="V39" s="91">
        <v>0</v>
      </c>
      <c r="W39" s="91">
        <v>4.1900000000000004</v>
      </c>
      <c r="X39" s="91">
        <v>1</v>
      </c>
      <c r="Y39" s="91">
        <v>4.51</v>
      </c>
      <c r="Z39" s="91">
        <v>1.96</v>
      </c>
      <c r="AA39" s="91">
        <f>Q39+S39+U39+W39+Y39</f>
        <v>14.88</v>
      </c>
      <c r="AB39" s="91">
        <f>R39+T39+V39+X39+Z39</f>
        <v>4.78</v>
      </c>
      <c r="AC39" s="91"/>
      <c r="AD39" s="91"/>
      <c r="AE39" s="91">
        <f>'[9]7.1. ЦЗ 2013'!G35</f>
        <v>0</v>
      </c>
      <c r="AF39" s="94">
        <f t="shared" si="39"/>
        <v>0</v>
      </c>
      <c r="AG39" s="94">
        <f t="shared" ref="AG39:AJ39" si="40">AG202</f>
        <v>18.5</v>
      </c>
      <c r="AH39" s="94">
        <f t="shared" si="40"/>
        <v>1</v>
      </c>
      <c r="AI39" s="94">
        <f t="shared" si="40"/>
        <v>12</v>
      </c>
      <c r="AJ39" s="94">
        <f t="shared" si="40"/>
        <v>16</v>
      </c>
      <c r="AK39" s="95">
        <f>AF39+AG39+AH39+AI39+AJ39</f>
        <v>47.5</v>
      </c>
      <c r="AL39" s="96"/>
      <c r="AM39" s="97"/>
      <c r="AN39" s="70"/>
      <c r="AO39" s="96"/>
      <c r="AP39" s="96"/>
      <c r="AQ39" s="70"/>
      <c r="AR39" s="70">
        <f t="shared" si="7"/>
        <v>0</v>
      </c>
      <c r="AS39" s="96">
        <f t="shared" si="29"/>
        <v>0</v>
      </c>
      <c r="AT39" s="96">
        <f t="shared" si="30"/>
        <v>0</v>
      </c>
      <c r="AU39" s="96">
        <f t="shared" si="30"/>
        <v>0</v>
      </c>
      <c r="AV39" s="96">
        <f t="shared" si="31"/>
        <v>0</v>
      </c>
      <c r="AW39" s="96">
        <f t="shared" si="32"/>
        <v>0</v>
      </c>
      <c r="AX39" s="96">
        <f t="shared" si="32"/>
        <v>0</v>
      </c>
      <c r="AY39" s="97"/>
      <c r="AZ39" s="97"/>
      <c r="BA39" s="97"/>
      <c r="BB39" s="97"/>
      <c r="BC39" s="71"/>
    </row>
    <row r="40" spans="1:55" s="98" customFormat="1" ht="12.75">
      <c r="A40" s="88"/>
      <c r="B40" s="112"/>
      <c r="C40" s="102" t="s">
        <v>70</v>
      </c>
      <c r="D40" s="91"/>
      <c r="E40" s="104">
        <f>SUM(E38:E39)</f>
        <v>14.88</v>
      </c>
      <c r="F40" s="104">
        <f>SUM(F38:F39)</f>
        <v>4.78</v>
      </c>
      <c r="G40" s="105"/>
      <c r="H40" s="104"/>
      <c r="I40" s="104"/>
      <c r="J40" s="104">
        <f t="shared" ref="J40:AK40" si="41">SUM(J38:J39)</f>
        <v>0</v>
      </c>
      <c r="K40" s="104">
        <f t="shared" si="41"/>
        <v>0</v>
      </c>
      <c r="L40" s="104">
        <f t="shared" si="41"/>
        <v>56.11709973</v>
      </c>
      <c r="M40" s="104">
        <f t="shared" si="41"/>
        <v>78</v>
      </c>
      <c r="N40" s="104">
        <f t="shared" si="41"/>
        <v>56.11709973</v>
      </c>
      <c r="O40" s="104">
        <f t="shared" si="41"/>
        <v>55.5</v>
      </c>
      <c r="P40" s="104">
        <f t="shared" si="41"/>
        <v>0</v>
      </c>
      <c r="Q40" s="104">
        <f t="shared" si="41"/>
        <v>0</v>
      </c>
      <c r="R40" s="104">
        <f t="shared" si="41"/>
        <v>0</v>
      </c>
      <c r="S40" s="104">
        <f t="shared" si="41"/>
        <v>5.64</v>
      </c>
      <c r="T40" s="104">
        <f t="shared" si="41"/>
        <v>1.82</v>
      </c>
      <c r="U40" s="104">
        <f t="shared" si="41"/>
        <v>0.54</v>
      </c>
      <c r="V40" s="104">
        <f t="shared" si="41"/>
        <v>0</v>
      </c>
      <c r="W40" s="104">
        <f t="shared" si="41"/>
        <v>4.1900000000000004</v>
      </c>
      <c r="X40" s="104">
        <f t="shared" si="41"/>
        <v>1</v>
      </c>
      <c r="Y40" s="104">
        <f t="shared" si="41"/>
        <v>4.51</v>
      </c>
      <c r="Z40" s="104">
        <f t="shared" si="41"/>
        <v>1.96</v>
      </c>
      <c r="AA40" s="104">
        <f t="shared" si="41"/>
        <v>14.88</v>
      </c>
      <c r="AB40" s="104">
        <f t="shared" si="41"/>
        <v>4.78</v>
      </c>
      <c r="AC40" s="104">
        <f t="shared" si="41"/>
        <v>0</v>
      </c>
      <c r="AD40" s="104">
        <f t="shared" si="41"/>
        <v>0</v>
      </c>
      <c r="AE40" s="104">
        <f t="shared" si="41"/>
        <v>0.61709972999999996</v>
      </c>
      <c r="AF40" s="104">
        <f t="shared" si="41"/>
        <v>0.61709972999999996</v>
      </c>
      <c r="AG40" s="104">
        <f t="shared" si="41"/>
        <v>20.5</v>
      </c>
      <c r="AH40" s="104">
        <f t="shared" si="41"/>
        <v>3</v>
      </c>
      <c r="AI40" s="104">
        <f t="shared" si="41"/>
        <v>14</v>
      </c>
      <c r="AJ40" s="104">
        <f t="shared" si="41"/>
        <v>18</v>
      </c>
      <c r="AK40" s="106">
        <f t="shared" si="41"/>
        <v>56.11709973</v>
      </c>
      <c r="AL40" s="69"/>
      <c r="AM40" s="96"/>
      <c r="AN40" s="62"/>
      <c r="AO40" s="69"/>
      <c r="AP40" s="69"/>
      <c r="AQ40" s="70"/>
      <c r="AR40" s="70">
        <f t="shared" si="7"/>
        <v>0</v>
      </c>
      <c r="AS40" s="69">
        <f t="shared" si="29"/>
        <v>0</v>
      </c>
      <c r="AT40" s="69">
        <f t="shared" si="30"/>
        <v>0</v>
      </c>
      <c r="AU40" s="69">
        <f t="shared" si="30"/>
        <v>0</v>
      </c>
      <c r="AV40" s="69">
        <f t="shared" si="31"/>
        <v>0</v>
      </c>
      <c r="AW40" s="69">
        <f t="shared" si="32"/>
        <v>0</v>
      </c>
      <c r="AX40" s="69">
        <f t="shared" si="32"/>
        <v>0</v>
      </c>
      <c r="AY40" s="96"/>
      <c r="AZ40" s="96"/>
      <c r="BA40" s="96"/>
      <c r="BB40" s="96"/>
      <c r="BC40" s="71"/>
    </row>
    <row r="41" spans="1:55" s="98" customFormat="1" ht="25.5">
      <c r="A41" s="113"/>
      <c r="B41" s="114" t="s">
        <v>71</v>
      </c>
      <c r="C41" s="79" t="s">
        <v>72</v>
      </c>
      <c r="D41" s="103"/>
      <c r="E41" s="104">
        <v>0</v>
      </c>
      <c r="F41" s="104">
        <v>0</v>
      </c>
      <c r="G41" s="105"/>
      <c r="H41" s="103"/>
      <c r="I41" s="103"/>
      <c r="J41" s="103"/>
      <c r="K41" s="103"/>
      <c r="L41" s="104">
        <v>0</v>
      </c>
      <c r="M41" s="104"/>
      <c r="N41" s="104"/>
      <c r="O41" s="104">
        <v>0</v>
      </c>
      <c r="P41" s="104">
        <v>0</v>
      </c>
      <c r="Q41" s="104">
        <v>0</v>
      </c>
      <c r="R41" s="104">
        <v>0</v>
      </c>
      <c r="S41" s="104">
        <v>0</v>
      </c>
      <c r="T41" s="104">
        <v>0</v>
      </c>
      <c r="U41" s="104"/>
      <c r="V41" s="104"/>
      <c r="W41" s="104"/>
      <c r="X41" s="104"/>
      <c r="Y41" s="104"/>
      <c r="Z41" s="104"/>
      <c r="AA41" s="104">
        <v>0</v>
      </c>
      <c r="AB41" s="104">
        <v>0</v>
      </c>
      <c r="AC41" s="104"/>
      <c r="AD41" s="104"/>
      <c r="AE41" s="104"/>
      <c r="AF41" s="104">
        <v>0</v>
      </c>
      <c r="AG41" s="104">
        <v>0</v>
      </c>
      <c r="AH41" s="104">
        <v>0</v>
      </c>
      <c r="AI41" s="104">
        <v>0</v>
      </c>
      <c r="AJ41" s="104">
        <v>0</v>
      </c>
      <c r="AK41" s="106">
        <v>0</v>
      </c>
      <c r="AL41" s="69">
        <f t="shared" ref="AL41:AL62" si="42">AK41-L41</f>
        <v>0</v>
      </c>
      <c r="AM41" s="96"/>
      <c r="AN41" s="62">
        <f t="shared" ref="AN41:AN62" si="43">AK41-O41</f>
        <v>0</v>
      </c>
      <c r="AO41" s="69">
        <f>'[8]ИП - чистый (21.06.12)'!AF26</f>
        <v>0</v>
      </c>
      <c r="AP41" s="69">
        <f t="shared" si="6"/>
        <v>0</v>
      </c>
      <c r="AQ41" s="70"/>
      <c r="AR41" s="70">
        <f t="shared" si="7"/>
        <v>0</v>
      </c>
      <c r="AS41" s="69">
        <f t="shared" si="29"/>
        <v>0</v>
      </c>
      <c r="AT41" s="69">
        <f t="shared" si="30"/>
        <v>0</v>
      </c>
      <c r="AU41" s="69">
        <f t="shared" si="30"/>
        <v>0</v>
      </c>
      <c r="AV41" s="69">
        <f t="shared" si="31"/>
        <v>0</v>
      </c>
      <c r="AW41" s="69">
        <f t="shared" si="32"/>
        <v>0</v>
      </c>
      <c r="AX41" s="69">
        <f t="shared" si="32"/>
        <v>0</v>
      </c>
      <c r="AY41" s="96"/>
      <c r="AZ41" s="96"/>
      <c r="BA41" s="96"/>
      <c r="BB41" s="96"/>
      <c r="BC41" s="71">
        <f>AK41-L41</f>
        <v>0</v>
      </c>
    </row>
    <row r="42" spans="1:55" s="98" customFormat="1" ht="12.75">
      <c r="A42" s="113"/>
      <c r="B42" s="114" t="s">
        <v>73</v>
      </c>
      <c r="C42" s="79" t="s">
        <v>74</v>
      </c>
      <c r="D42" s="103"/>
      <c r="E42" s="104">
        <f>SUM(E43:E44)</f>
        <v>0</v>
      </c>
      <c r="F42" s="104">
        <f t="shared" ref="F42" si="44">SUM(F43:F44)</f>
        <v>0</v>
      </c>
      <c r="G42" s="104" t="e">
        <f>#REF!+#REF!</f>
        <v>#REF!</v>
      </c>
      <c r="H42" s="103"/>
      <c r="I42" s="103"/>
      <c r="J42" s="103"/>
      <c r="K42" s="104" t="e">
        <f>#REF!+#REF!</f>
        <v>#REF!</v>
      </c>
      <c r="L42" s="104">
        <f>SUM(L43:L44)</f>
        <v>311.32775386428568</v>
      </c>
      <c r="M42" s="104">
        <f t="shared" ref="M42:AK42" si="45">SUM(M43:M44)</f>
        <v>390.97</v>
      </c>
      <c r="N42" s="104">
        <f t="shared" si="45"/>
        <v>311.32775386428568</v>
      </c>
      <c r="O42" s="104">
        <f t="shared" si="45"/>
        <v>309.1877538642857</v>
      </c>
      <c r="P42" s="104">
        <f t="shared" si="45"/>
        <v>0</v>
      </c>
      <c r="Q42" s="104">
        <f t="shared" si="45"/>
        <v>0</v>
      </c>
      <c r="R42" s="104">
        <f t="shared" si="45"/>
        <v>0</v>
      </c>
      <c r="S42" s="104">
        <f t="shared" si="45"/>
        <v>0</v>
      </c>
      <c r="T42" s="104">
        <f t="shared" si="45"/>
        <v>0</v>
      </c>
      <c r="U42" s="104">
        <f t="shared" si="45"/>
        <v>0</v>
      </c>
      <c r="V42" s="104">
        <f t="shared" si="45"/>
        <v>0</v>
      </c>
      <c r="W42" s="104">
        <f t="shared" si="45"/>
        <v>0</v>
      </c>
      <c r="X42" s="104">
        <f t="shared" si="45"/>
        <v>0</v>
      </c>
      <c r="Y42" s="104">
        <f t="shared" si="45"/>
        <v>0</v>
      </c>
      <c r="Z42" s="104">
        <f t="shared" si="45"/>
        <v>0</v>
      </c>
      <c r="AA42" s="104">
        <f t="shared" si="45"/>
        <v>0</v>
      </c>
      <c r="AB42" s="104">
        <f t="shared" si="45"/>
        <v>0</v>
      </c>
      <c r="AC42" s="104">
        <f t="shared" si="45"/>
        <v>2.14</v>
      </c>
      <c r="AD42" s="104">
        <f t="shared" si="45"/>
        <v>0</v>
      </c>
      <c r="AE42" s="104">
        <f t="shared" si="45"/>
        <v>0</v>
      </c>
      <c r="AF42" s="104">
        <f t="shared" si="45"/>
        <v>0</v>
      </c>
      <c r="AG42" s="104">
        <f t="shared" si="45"/>
        <v>66.667753864285686</v>
      </c>
      <c r="AH42" s="104">
        <f t="shared" si="45"/>
        <v>0</v>
      </c>
      <c r="AI42" s="104">
        <f t="shared" si="45"/>
        <v>12</v>
      </c>
      <c r="AJ42" s="104">
        <f t="shared" si="45"/>
        <v>230.52</v>
      </c>
      <c r="AK42" s="106">
        <f t="shared" si="45"/>
        <v>309.1877538642857</v>
      </c>
      <c r="AL42" s="69">
        <f t="shared" si="42"/>
        <v>-2.1399999999999864</v>
      </c>
      <c r="AM42" s="96"/>
      <c r="AN42" s="62">
        <f t="shared" si="43"/>
        <v>0</v>
      </c>
      <c r="AO42" s="69">
        <f>'[8]ИП - чистый (21.06.12)'!AF27</f>
        <v>0</v>
      </c>
      <c r="AP42" s="69">
        <f t="shared" si="6"/>
        <v>309.1877538642857</v>
      </c>
      <c r="AQ42" s="70"/>
      <c r="AR42" s="70">
        <f t="shared" si="7"/>
        <v>0</v>
      </c>
      <c r="AS42" s="69">
        <f t="shared" si="29"/>
        <v>0</v>
      </c>
      <c r="AT42" s="69">
        <f t="shared" si="30"/>
        <v>0</v>
      </c>
      <c r="AU42" s="69">
        <f t="shared" si="30"/>
        <v>0</v>
      </c>
      <c r="AV42" s="69">
        <f t="shared" si="31"/>
        <v>0</v>
      </c>
      <c r="AW42" s="69">
        <f t="shared" si="32"/>
        <v>0</v>
      </c>
      <c r="AX42" s="69">
        <f t="shared" si="32"/>
        <v>0</v>
      </c>
      <c r="AY42" s="96"/>
      <c r="AZ42" s="96"/>
      <c r="BA42" s="96"/>
      <c r="BB42" s="96"/>
      <c r="BC42" s="71">
        <f>AK42-L42</f>
        <v>-2.1399999999999864</v>
      </c>
    </row>
    <row r="43" spans="1:55" s="98" customFormat="1" ht="54.95" customHeight="1">
      <c r="A43" s="88"/>
      <c r="B43" s="112">
        <f>B39+1</f>
        <v>12</v>
      </c>
      <c r="C43" s="115" t="s">
        <v>75</v>
      </c>
      <c r="D43" s="91" t="s">
        <v>52</v>
      </c>
      <c r="E43" s="104">
        <v>0</v>
      </c>
      <c r="F43" s="91">
        <v>0</v>
      </c>
      <c r="G43" s="104"/>
      <c r="H43" s="93">
        <v>2016</v>
      </c>
      <c r="I43" s="93">
        <v>2017</v>
      </c>
      <c r="J43" s="91"/>
      <c r="K43" s="104"/>
      <c r="L43" s="91">
        <f t="shared" ref="L43:L44" si="46">AC43+AD43+AF43+AG43+AH43+AI43+AJ43</f>
        <v>242.52</v>
      </c>
      <c r="M43" s="91">
        <f>'[9]Приложение 1'!L39</f>
        <v>242.52</v>
      </c>
      <c r="N43" s="91">
        <f t="shared" ref="N43" si="47">AC43+AD43+AE43+AG43+AH43+AI43+AJ43</f>
        <v>242.52</v>
      </c>
      <c r="O43" s="91">
        <f t="shared" ref="O43:O44" si="48">N43-AC43-AD43-AF43</f>
        <v>242.52</v>
      </c>
      <c r="P43" s="104"/>
      <c r="Q43" s="104"/>
      <c r="R43" s="104"/>
      <c r="S43" s="104"/>
      <c r="T43" s="104"/>
      <c r="U43" s="91">
        <f>E43</f>
        <v>0</v>
      </c>
      <c r="V43" s="91">
        <f>F43</f>
        <v>0</v>
      </c>
      <c r="W43" s="104"/>
      <c r="X43" s="104"/>
      <c r="Y43" s="91">
        <f>E43</f>
        <v>0</v>
      </c>
      <c r="Z43" s="91">
        <f>F43</f>
        <v>0</v>
      </c>
      <c r="AA43" s="91">
        <f t="shared" ref="AA43:AB44" si="49">Q43+S43+U43+W43+Y43</f>
        <v>0</v>
      </c>
      <c r="AB43" s="91">
        <f t="shared" si="49"/>
        <v>0</v>
      </c>
      <c r="AC43" s="91">
        <v>0</v>
      </c>
      <c r="AD43" s="91"/>
      <c r="AE43" s="91">
        <f>'[9]7.1. ЦЗ 2013'!G39</f>
        <v>0</v>
      </c>
      <c r="AF43" s="94">
        <f t="shared" ref="AF43:AF44" si="50">AE43</f>
        <v>0</v>
      </c>
      <c r="AG43" s="91">
        <v>0</v>
      </c>
      <c r="AH43" s="91"/>
      <c r="AI43" s="91">
        <v>12</v>
      </c>
      <c r="AJ43" s="91">
        <v>230.52</v>
      </c>
      <c r="AK43" s="95">
        <f>AF43+AG43+AH43+AI43+AJ43</f>
        <v>242.52</v>
      </c>
      <c r="AL43" s="96">
        <f t="shared" si="42"/>
        <v>0</v>
      </c>
      <c r="AM43" s="97"/>
      <c r="AN43" s="70">
        <f t="shared" si="43"/>
        <v>0</v>
      </c>
      <c r="AO43" s="96">
        <f>'[8]ИП - чистый (21.06.12)'!AF25</f>
        <v>1.2</v>
      </c>
      <c r="AP43" s="96">
        <f t="shared" si="6"/>
        <v>241.32000000000002</v>
      </c>
      <c r="AQ43" s="70"/>
      <c r="AR43" s="70">
        <f t="shared" si="7"/>
        <v>0</v>
      </c>
      <c r="AS43" s="69">
        <f t="shared" si="29"/>
        <v>0</v>
      </c>
      <c r="AT43" s="69">
        <f t="shared" si="30"/>
        <v>0</v>
      </c>
      <c r="AU43" s="69">
        <f t="shared" si="30"/>
        <v>0</v>
      </c>
      <c r="AV43" s="69">
        <f t="shared" si="31"/>
        <v>0</v>
      </c>
      <c r="AW43" s="69">
        <f t="shared" si="32"/>
        <v>0</v>
      </c>
      <c r="AX43" s="69">
        <f t="shared" si="32"/>
        <v>0</v>
      </c>
      <c r="AY43" s="97"/>
      <c r="AZ43" s="97"/>
      <c r="BA43" s="97"/>
      <c r="BB43" s="97"/>
      <c r="BC43" s="71"/>
    </row>
    <row r="44" spans="1:55" s="98" customFormat="1" ht="39.75" customHeight="1">
      <c r="A44" s="88"/>
      <c r="B44" s="112">
        <f t="shared" ref="B44" si="51">B43+1</f>
        <v>13</v>
      </c>
      <c r="C44" s="115" t="s">
        <v>76</v>
      </c>
      <c r="D44" s="91" t="s">
        <v>52</v>
      </c>
      <c r="E44" s="104">
        <v>0</v>
      </c>
      <c r="F44" s="91">
        <v>0</v>
      </c>
      <c r="G44" s="104"/>
      <c r="H44" s="93">
        <v>2012</v>
      </c>
      <c r="I44" s="93">
        <v>2014</v>
      </c>
      <c r="J44" s="91"/>
      <c r="K44" s="104"/>
      <c r="L44" s="91">
        <f t="shared" si="46"/>
        <v>68.807753864285687</v>
      </c>
      <c r="M44" s="91">
        <f>'[9]Приложение 1'!L40</f>
        <v>148.45000000000002</v>
      </c>
      <c r="N44" s="91">
        <f>68807753.8642857/1000000</f>
        <v>68.807753864285687</v>
      </c>
      <c r="O44" s="91">
        <f t="shared" si="48"/>
        <v>66.667753864285686</v>
      </c>
      <c r="P44" s="104"/>
      <c r="Q44" s="104"/>
      <c r="R44" s="104"/>
      <c r="S44" s="91">
        <f>E44</f>
        <v>0</v>
      </c>
      <c r="T44" s="91">
        <f>F44</f>
        <v>0</v>
      </c>
      <c r="U44" s="104"/>
      <c r="V44" s="104"/>
      <c r="W44" s="104"/>
      <c r="X44" s="104"/>
      <c r="Y44" s="104"/>
      <c r="Z44" s="104"/>
      <c r="AA44" s="91">
        <f t="shared" si="49"/>
        <v>0</v>
      </c>
      <c r="AB44" s="91">
        <f t="shared" si="49"/>
        <v>0</v>
      </c>
      <c r="AC44" s="91">
        <v>2.14</v>
      </c>
      <c r="AD44" s="91"/>
      <c r="AE44" s="91">
        <f>'[9]7.1. ЦЗ 2013'!G40</f>
        <v>0</v>
      </c>
      <c r="AF44" s="94">
        <f t="shared" si="50"/>
        <v>0</v>
      </c>
      <c r="AG44" s="91">
        <f>O44</f>
        <v>66.667753864285686</v>
      </c>
      <c r="AH44" s="91"/>
      <c r="AI44" s="91"/>
      <c r="AJ44" s="91"/>
      <c r="AK44" s="95">
        <f>AF44+AG44+AH44+AI44+AJ44</f>
        <v>66.667753864285686</v>
      </c>
      <c r="AL44" s="96">
        <f t="shared" si="42"/>
        <v>-2.1400000000000006</v>
      </c>
      <c r="AM44" s="97"/>
      <c r="AN44" s="70">
        <f t="shared" si="43"/>
        <v>0</v>
      </c>
      <c r="AO44" s="96">
        <f>'[8]ИП - чистый (21.06.12)'!AF26</f>
        <v>0</v>
      </c>
      <c r="AP44" s="96">
        <f t="shared" si="6"/>
        <v>66.667753864285686</v>
      </c>
      <c r="AQ44" s="70"/>
      <c r="AR44" s="70">
        <f t="shared" si="7"/>
        <v>0</v>
      </c>
      <c r="AS44" s="96">
        <f t="shared" si="29"/>
        <v>0</v>
      </c>
      <c r="AT44" s="96">
        <f t="shared" si="30"/>
        <v>0</v>
      </c>
      <c r="AU44" s="96">
        <f t="shared" si="30"/>
        <v>0</v>
      </c>
      <c r="AV44" s="96">
        <f t="shared" si="31"/>
        <v>0</v>
      </c>
      <c r="AW44" s="96">
        <f t="shared" si="32"/>
        <v>0</v>
      </c>
      <c r="AX44" s="96">
        <f t="shared" si="32"/>
        <v>0</v>
      </c>
      <c r="AY44" s="97"/>
      <c r="AZ44" s="97"/>
      <c r="BA44" s="97"/>
      <c r="BB44" s="97"/>
      <c r="BC44" s="71"/>
    </row>
    <row r="45" spans="1:55" s="98" customFormat="1" ht="25.5">
      <c r="A45" s="113"/>
      <c r="B45" s="114" t="s">
        <v>77</v>
      </c>
      <c r="C45" s="79" t="s">
        <v>78</v>
      </c>
      <c r="D45" s="103"/>
      <c r="E45" s="104">
        <v>0</v>
      </c>
      <c r="F45" s="104">
        <v>0</v>
      </c>
      <c r="G45" s="105"/>
      <c r="H45" s="111"/>
      <c r="I45" s="111"/>
      <c r="J45" s="103"/>
      <c r="K45" s="103"/>
      <c r="L45" s="104">
        <v>0</v>
      </c>
      <c r="M45" s="104"/>
      <c r="N45" s="104"/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/>
      <c r="V45" s="104"/>
      <c r="W45" s="104"/>
      <c r="X45" s="104"/>
      <c r="Y45" s="104"/>
      <c r="Z45" s="104"/>
      <c r="AA45" s="104">
        <v>0</v>
      </c>
      <c r="AB45" s="104">
        <v>0</v>
      </c>
      <c r="AC45" s="104"/>
      <c r="AD45" s="104"/>
      <c r="AE45" s="104">
        <v>0</v>
      </c>
      <c r="AF45" s="104">
        <v>0</v>
      </c>
      <c r="AG45" s="104">
        <v>0</v>
      </c>
      <c r="AH45" s="104">
        <v>0</v>
      </c>
      <c r="AI45" s="104">
        <v>0</v>
      </c>
      <c r="AJ45" s="104">
        <v>0</v>
      </c>
      <c r="AK45" s="106">
        <v>0</v>
      </c>
      <c r="AL45" s="69">
        <f t="shared" si="42"/>
        <v>0</v>
      </c>
      <c r="AM45" s="96"/>
      <c r="AN45" s="62">
        <f t="shared" si="43"/>
        <v>0</v>
      </c>
      <c r="AO45" s="69">
        <f>'[8]ИП - чистый (21.06.12)'!AF28</f>
        <v>0</v>
      </c>
      <c r="AP45" s="69">
        <f t="shared" si="6"/>
        <v>0</v>
      </c>
      <c r="AQ45" s="70"/>
      <c r="AR45" s="70">
        <f t="shared" si="7"/>
        <v>0</v>
      </c>
      <c r="AS45" s="69">
        <f t="shared" si="29"/>
        <v>0</v>
      </c>
      <c r="AT45" s="69">
        <f t="shared" si="30"/>
        <v>0</v>
      </c>
      <c r="AU45" s="69">
        <f t="shared" si="30"/>
        <v>0</v>
      </c>
      <c r="AV45" s="69">
        <f t="shared" si="31"/>
        <v>0</v>
      </c>
      <c r="AW45" s="69">
        <f t="shared" si="32"/>
        <v>0</v>
      </c>
      <c r="AX45" s="69">
        <f t="shared" si="32"/>
        <v>0</v>
      </c>
      <c r="AY45" s="96"/>
      <c r="AZ45" s="96"/>
      <c r="BA45" s="96"/>
      <c r="BB45" s="96"/>
      <c r="BC45" s="71">
        <f>AK45-L45</f>
        <v>0</v>
      </c>
    </row>
    <row r="46" spans="1:55" s="98" customFormat="1" ht="12.75">
      <c r="A46" s="113"/>
      <c r="B46" s="114" t="s">
        <v>79</v>
      </c>
      <c r="C46" s="103" t="s">
        <v>80</v>
      </c>
      <c r="D46" s="103"/>
      <c r="E46" s="104">
        <f>E47</f>
        <v>1786.67</v>
      </c>
      <c r="F46" s="104">
        <f>F47</f>
        <v>255.04600000000002</v>
      </c>
      <c r="G46" s="105"/>
      <c r="H46" s="105"/>
      <c r="I46" s="105"/>
      <c r="J46" s="105"/>
      <c r="K46" s="105" t="e">
        <f t="shared" ref="K46:AK46" si="52">K47</f>
        <v>#REF!</v>
      </c>
      <c r="L46" s="104" t="e">
        <f t="shared" si="52"/>
        <v>#REF!</v>
      </c>
      <c r="M46" s="104" t="e">
        <f t="shared" si="52"/>
        <v>#REF!</v>
      </c>
      <c r="N46" s="104">
        <f t="shared" si="52"/>
        <v>9331.4377645588174</v>
      </c>
      <c r="O46" s="104">
        <f t="shared" si="52"/>
        <v>5467.7783293186885</v>
      </c>
      <c r="P46" s="104">
        <f t="shared" si="52"/>
        <v>0</v>
      </c>
      <c r="Q46" s="104">
        <f t="shared" si="52"/>
        <v>17.357000000000003</v>
      </c>
      <c r="R46" s="104">
        <f t="shared" si="52"/>
        <v>12.1</v>
      </c>
      <c r="S46" s="104">
        <f t="shared" si="52"/>
        <v>384.41500000000008</v>
      </c>
      <c r="T46" s="104">
        <f t="shared" si="52"/>
        <v>49.73</v>
      </c>
      <c r="U46" s="104">
        <f t="shared" si="52"/>
        <v>521.33299999999997</v>
      </c>
      <c r="V46" s="104">
        <f t="shared" si="52"/>
        <v>55.330000000000005</v>
      </c>
      <c r="W46" s="104">
        <f t="shared" si="52"/>
        <v>175.73</v>
      </c>
      <c r="X46" s="104">
        <f t="shared" si="52"/>
        <v>20.936</v>
      </c>
      <c r="Y46" s="104">
        <f t="shared" si="52"/>
        <v>604.63000000000011</v>
      </c>
      <c r="Z46" s="104">
        <f t="shared" si="52"/>
        <v>110.61</v>
      </c>
      <c r="AA46" s="104">
        <f t="shared" si="52"/>
        <v>1703.4650000000001</v>
      </c>
      <c r="AB46" s="104">
        <f t="shared" si="52"/>
        <v>248.70600000000002</v>
      </c>
      <c r="AC46" s="104">
        <f t="shared" si="52"/>
        <v>796.351512361</v>
      </c>
      <c r="AD46" s="104">
        <f t="shared" si="52"/>
        <v>129.7105011691288</v>
      </c>
      <c r="AE46" s="104">
        <f t="shared" si="52"/>
        <v>2937.5974217099997</v>
      </c>
      <c r="AF46" s="104">
        <f t="shared" si="52"/>
        <v>2937.5974217099997</v>
      </c>
      <c r="AG46" s="104">
        <f t="shared" si="52"/>
        <v>1787.874471778689</v>
      </c>
      <c r="AH46" s="104">
        <f t="shared" si="52"/>
        <v>1019.3233213000002</v>
      </c>
      <c r="AI46" s="104">
        <f t="shared" si="52"/>
        <v>1247.7616450270248</v>
      </c>
      <c r="AJ46" s="104">
        <f t="shared" si="52"/>
        <v>1277.6817729999998</v>
      </c>
      <c r="AK46" s="106">
        <f t="shared" si="52"/>
        <v>8270.2386328157118</v>
      </c>
      <c r="AL46" s="69" t="e">
        <f t="shared" si="42"/>
        <v>#REF!</v>
      </c>
      <c r="AM46" s="96"/>
      <c r="AN46" s="62">
        <f t="shared" si="43"/>
        <v>2802.4603034970232</v>
      </c>
      <c r="AO46" s="69">
        <f>'[8]ИП - чистый (21.06.12)'!AF29</f>
        <v>8283.1</v>
      </c>
      <c r="AP46" s="69">
        <f t="shared" si="6"/>
        <v>-12.861367184288611</v>
      </c>
      <c r="AQ46" s="70"/>
      <c r="AR46" s="70">
        <f t="shared" si="7"/>
        <v>-135.13711821297602</v>
      </c>
      <c r="AS46" s="69">
        <f t="shared" si="29"/>
        <v>0</v>
      </c>
      <c r="AT46" s="69">
        <f t="shared" si="30"/>
        <v>0</v>
      </c>
      <c r="AU46" s="69">
        <f t="shared" si="30"/>
        <v>0</v>
      </c>
      <c r="AV46" s="69">
        <f t="shared" si="31"/>
        <v>0</v>
      </c>
      <c r="AW46" s="69">
        <f t="shared" si="32"/>
        <v>-83.204999999999927</v>
      </c>
      <c r="AX46" s="69">
        <f t="shared" si="32"/>
        <v>-6.3400000000000034</v>
      </c>
      <c r="AY46" s="96"/>
      <c r="AZ46" s="96"/>
      <c r="BA46" s="96"/>
      <c r="BB46" s="96"/>
      <c r="BC46" s="71" t="e">
        <f>AK46-L46</f>
        <v>#REF!</v>
      </c>
    </row>
    <row r="47" spans="1:55" s="98" customFormat="1" ht="25.5">
      <c r="A47" s="113"/>
      <c r="B47" s="114" t="s">
        <v>81</v>
      </c>
      <c r="C47" s="79" t="s">
        <v>48</v>
      </c>
      <c r="D47" s="103"/>
      <c r="E47" s="104">
        <f>E53+E66+E75+E97+E103+E108+E114+E130+E133+E134+E146</f>
        <v>1786.67</v>
      </c>
      <c r="F47" s="104">
        <f>F53+F66+F75+F97+F103+F108+F114+F130+F133+F134+F146</f>
        <v>255.04600000000002</v>
      </c>
      <c r="G47" s="105"/>
      <c r="H47" s="103"/>
      <c r="I47" s="103"/>
      <c r="J47" s="103"/>
      <c r="K47" s="105" t="e">
        <f>K97+#REF!+K108+#REF!+#REF!+#REF!+#REF!+K146</f>
        <v>#REF!</v>
      </c>
      <c r="L47" s="104" t="e">
        <f>L53+L66+L75+L97+L103+L108+L114+L130+L133+#REF!+L134+L146</f>
        <v>#REF!</v>
      </c>
      <c r="M47" s="104" t="e">
        <f>M53+M66+M75+M97+M103+M108+M114+M130+M133+#REF!+M134+M146</f>
        <v>#REF!</v>
      </c>
      <c r="N47" s="104">
        <f t="shared" ref="N47:AK47" si="53">N53+N66+N75+N97+N103+N108+N114+N130+N133+N134+N146</f>
        <v>9331.4377645588174</v>
      </c>
      <c r="O47" s="104">
        <f t="shared" si="53"/>
        <v>5467.7783293186885</v>
      </c>
      <c r="P47" s="104">
        <f t="shared" si="53"/>
        <v>0</v>
      </c>
      <c r="Q47" s="104">
        <f t="shared" si="53"/>
        <v>17.357000000000003</v>
      </c>
      <c r="R47" s="104">
        <f t="shared" si="53"/>
        <v>12.1</v>
      </c>
      <c r="S47" s="104">
        <f t="shared" si="53"/>
        <v>384.41500000000008</v>
      </c>
      <c r="T47" s="104">
        <f t="shared" si="53"/>
        <v>49.73</v>
      </c>
      <c r="U47" s="104">
        <f t="shared" si="53"/>
        <v>521.33299999999997</v>
      </c>
      <c r="V47" s="104">
        <f t="shared" si="53"/>
        <v>55.330000000000005</v>
      </c>
      <c r="W47" s="104">
        <f t="shared" si="53"/>
        <v>175.73</v>
      </c>
      <c r="X47" s="104">
        <f t="shared" si="53"/>
        <v>20.936</v>
      </c>
      <c r="Y47" s="104">
        <f t="shared" si="53"/>
        <v>604.63000000000011</v>
      </c>
      <c r="Z47" s="104">
        <f t="shared" si="53"/>
        <v>110.61</v>
      </c>
      <c r="AA47" s="104">
        <f t="shared" si="53"/>
        <v>1703.4650000000001</v>
      </c>
      <c r="AB47" s="104">
        <f t="shared" si="53"/>
        <v>248.70600000000002</v>
      </c>
      <c r="AC47" s="104">
        <f t="shared" si="53"/>
        <v>796.351512361</v>
      </c>
      <c r="AD47" s="104">
        <f t="shared" si="53"/>
        <v>129.7105011691288</v>
      </c>
      <c r="AE47" s="104">
        <f t="shared" si="53"/>
        <v>2937.5974217099997</v>
      </c>
      <c r="AF47" s="104">
        <f t="shared" si="53"/>
        <v>2937.5974217099997</v>
      </c>
      <c r="AG47" s="104">
        <f t="shared" si="53"/>
        <v>1787.874471778689</v>
      </c>
      <c r="AH47" s="104">
        <f t="shared" si="53"/>
        <v>1019.3233213000002</v>
      </c>
      <c r="AI47" s="104">
        <f t="shared" si="53"/>
        <v>1247.7616450270248</v>
      </c>
      <c r="AJ47" s="104">
        <f t="shared" si="53"/>
        <v>1277.6817729999998</v>
      </c>
      <c r="AK47" s="106">
        <f t="shared" si="53"/>
        <v>8270.2386328157118</v>
      </c>
      <c r="AL47" s="69" t="e">
        <f t="shared" si="42"/>
        <v>#REF!</v>
      </c>
      <c r="AM47" s="96"/>
      <c r="AN47" s="62">
        <f t="shared" si="43"/>
        <v>2802.4603034970232</v>
      </c>
      <c r="AO47" s="69">
        <f>'[8]ИП - чистый (21.06.12)'!AF30</f>
        <v>8283.1</v>
      </c>
      <c r="AP47" s="69">
        <f t="shared" si="6"/>
        <v>-12.861367184288611</v>
      </c>
      <c r="AQ47" s="70"/>
      <c r="AR47" s="70">
        <f t="shared" si="7"/>
        <v>-135.13711821297602</v>
      </c>
      <c r="AS47" s="69">
        <f t="shared" si="29"/>
        <v>0</v>
      </c>
      <c r="AT47" s="69">
        <f t="shared" si="30"/>
        <v>0</v>
      </c>
      <c r="AU47" s="69">
        <f t="shared" si="30"/>
        <v>0</v>
      </c>
      <c r="AV47" s="69">
        <f t="shared" si="31"/>
        <v>0</v>
      </c>
      <c r="AW47" s="69">
        <f t="shared" si="32"/>
        <v>-83.204999999999927</v>
      </c>
      <c r="AX47" s="69">
        <f t="shared" si="32"/>
        <v>-6.3400000000000034</v>
      </c>
      <c r="AY47" s="96"/>
      <c r="AZ47" s="96"/>
      <c r="BA47" s="96"/>
      <c r="BB47" s="96"/>
      <c r="BC47" s="71" t="e">
        <f>AK47-L47</f>
        <v>#REF!</v>
      </c>
    </row>
    <row r="48" spans="1:55" s="87" customFormat="1" ht="20.100000000000001" customHeight="1">
      <c r="A48" s="80"/>
      <c r="B48" s="81"/>
      <c r="C48" s="82" t="s">
        <v>49</v>
      </c>
      <c r="D48" s="83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5"/>
      <c r="AL48" s="86">
        <f t="shared" si="42"/>
        <v>0</v>
      </c>
      <c r="AM48" s="86"/>
      <c r="AN48" s="86">
        <f t="shared" si="43"/>
        <v>0</v>
      </c>
      <c r="AO48" s="69">
        <f>'[8]ИП - чистый (21.06.12)'!AF18</f>
        <v>71.400000000000006</v>
      </c>
      <c r="AP48" s="69">
        <f t="shared" si="6"/>
        <v>-71.400000000000006</v>
      </c>
      <c r="AQ48" s="86"/>
      <c r="AR48" s="70">
        <f t="shared" si="7"/>
        <v>0</v>
      </c>
      <c r="AS48" s="69">
        <f t="shared" si="29"/>
        <v>0</v>
      </c>
      <c r="AT48" s="69">
        <f t="shared" si="30"/>
        <v>0</v>
      </c>
      <c r="AU48" s="69">
        <f t="shared" si="30"/>
        <v>0</v>
      </c>
      <c r="AV48" s="69">
        <f t="shared" si="31"/>
        <v>0</v>
      </c>
      <c r="AW48" s="69">
        <f t="shared" si="32"/>
        <v>0</v>
      </c>
      <c r="AX48" s="69">
        <f t="shared" si="32"/>
        <v>0</v>
      </c>
    </row>
    <row r="49" spans="1:58" s="98" customFormat="1" ht="60" customHeight="1">
      <c r="A49" s="116" t="s">
        <v>82</v>
      </c>
      <c r="B49" s="112">
        <f>B44+1</f>
        <v>14</v>
      </c>
      <c r="C49" s="117" t="s">
        <v>83</v>
      </c>
      <c r="D49" s="91" t="s">
        <v>52</v>
      </c>
      <c r="E49" s="91">
        <v>2</v>
      </c>
      <c r="F49" s="91">
        <v>2.64</v>
      </c>
      <c r="G49" s="105"/>
      <c r="H49" s="111">
        <v>2015</v>
      </c>
      <c r="I49" s="111">
        <v>2017</v>
      </c>
      <c r="J49" s="103"/>
      <c r="K49" s="105"/>
      <c r="L49" s="91">
        <v>52</v>
      </c>
      <c r="M49" s="91">
        <f>'[9]Приложение 1'!L45</f>
        <v>52</v>
      </c>
      <c r="N49" s="91">
        <f t="shared" ref="N49:N52" si="54">AC49+AD49+AE49+AG49+AH49+AI49+AJ49</f>
        <v>52</v>
      </c>
      <c r="O49" s="91">
        <f t="shared" ref="O49:O52" si="55">N49-AC49-AD49-AF49</f>
        <v>52</v>
      </c>
      <c r="P49" s="104"/>
      <c r="Q49" s="104"/>
      <c r="R49" s="104"/>
      <c r="S49" s="104"/>
      <c r="T49" s="104"/>
      <c r="U49" s="91"/>
      <c r="V49" s="91"/>
      <c r="W49" s="91"/>
      <c r="X49" s="91"/>
      <c r="Y49" s="91">
        <f>E49</f>
        <v>2</v>
      </c>
      <c r="Z49" s="91">
        <f>F49</f>
        <v>2.64</v>
      </c>
      <c r="AA49" s="91">
        <f t="shared" ref="AA49:AB51" si="56">Q49+S49+U49+W49+Y49</f>
        <v>2</v>
      </c>
      <c r="AB49" s="91">
        <f t="shared" si="56"/>
        <v>2.64</v>
      </c>
      <c r="AC49" s="91"/>
      <c r="AD49" s="91"/>
      <c r="AE49" s="91">
        <f>'[9]7.1. ЦЗ 2013'!G45</f>
        <v>0</v>
      </c>
      <c r="AF49" s="94">
        <f t="shared" ref="AF49:AF51" si="57">AE49</f>
        <v>0</v>
      </c>
      <c r="AG49" s="91"/>
      <c r="AH49" s="91">
        <v>2</v>
      </c>
      <c r="AI49" s="91">
        <v>10</v>
      </c>
      <c r="AJ49" s="91">
        <v>40</v>
      </c>
      <c r="AK49" s="95">
        <f>AF49+AG49+AH49+AI49+AJ49</f>
        <v>52</v>
      </c>
      <c r="AL49" s="96">
        <f t="shared" si="42"/>
        <v>0</v>
      </c>
      <c r="AM49" s="70"/>
      <c r="AN49" s="70">
        <f t="shared" si="43"/>
        <v>0</v>
      </c>
      <c r="AO49" s="96">
        <f>'[8]ИП - чистый (21.06.12)'!AF21</f>
        <v>70.2</v>
      </c>
      <c r="AP49" s="96">
        <f t="shared" si="6"/>
        <v>-18.200000000000003</v>
      </c>
      <c r="AQ49" s="70"/>
      <c r="AR49" s="70">
        <f t="shared" si="7"/>
        <v>0</v>
      </c>
      <c r="AS49" s="96">
        <f t="shared" si="29"/>
        <v>0</v>
      </c>
      <c r="AT49" s="96">
        <f t="shared" si="30"/>
        <v>0</v>
      </c>
      <c r="AU49" s="96">
        <f t="shared" si="30"/>
        <v>0</v>
      </c>
      <c r="AV49" s="96">
        <f t="shared" si="31"/>
        <v>0</v>
      </c>
      <c r="AW49" s="96">
        <f t="shared" si="32"/>
        <v>0</v>
      </c>
      <c r="AX49" s="96">
        <f t="shared" si="32"/>
        <v>0</v>
      </c>
      <c r="AY49" s="70"/>
      <c r="AZ49" s="70"/>
      <c r="BA49" s="70"/>
      <c r="BB49" s="70"/>
      <c r="BC49" s="71">
        <f>AK49-L49</f>
        <v>0</v>
      </c>
    </row>
    <row r="50" spans="1:58" s="98" customFormat="1" ht="60" customHeight="1">
      <c r="A50" s="116" t="s">
        <v>82</v>
      </c>
      <c r="B50" s="89">
        <f t="shared" ref="B50:B52" si="58">B49+1</f>
        <v>15</v>
      </c>
      <c r="C50" s="117" t="s">
        <v>84</v>
      </c>
      <c r="D50" s="91" t="s">
        <v>52</v>
      </c>
      <c r="E50" s="91">
        <v>4</v>
      </c>
      <c r="F50" s="91">
        <v>8.82</v>
      </c>
      <c r="G50" s="105"/>
      <c r="H50" s="111">
        <v>2015</v>
      </c>
      <c r="I50" s="111">
        <v>2017</v>
      </c>
      <c r="J50" s="103"/>
      <c r="K50" s="105"/>
      <c r="L50" s="91">
        <v>80</v>
      </c>
      <c r="M50" s="91">
        <f>'[9]Приложение 1'!L46</f>
        <v>80</v>
      </c>
      <c r="N50" s="91">
        <f t="shared" si="54"/>
        <v>80</v>
      </c>
      <c r="O50" s="91">
        <f t="shared" si="55"/>
        <v>80</v>
      </c>
      <c r="P50" s="104"/>
      <c r="Q50" s="104"/>
      <c r="R50" s="104"/>
      <c r="S50" s="91"/>
      <c r="T50" s="91"/>
      <c r="U50" s="91"/>
      <c r="V50" s="91"/>
      <c r="W50" s="91"/>
      <c r="X50" s="91"/>
      <c r="Y50" s="91">
        <f>E50</f>
        <v>4</v>
      </c>
      <c r="Z50" s="91">
        <f>F50</f>
        <v>8.82</v>
      </c>
      <c r="AA50" s="91">
        <f t="shared" si="56"/>
        <v>4</v>
      </c>
      <c r="AB50" s="91">
        <f t="shared" si="56"/>
        <v>8.82</v>
      </c>
      <c r="AC50" s="91"/>
      <c r="AD50" s="91"/>
      <c r="AE50" s="91">
        <f>'[9]7.1. ЦЗ 2013'!G46</f>
        <v>0</v>
      </c>
      <c r="AF50" s="94">
        <f t="shared" si="57"/>
        <v>0</v>
      </c>
      <c r="AG50" s="91"/>
      <c r="AH50" s="91">
        <v>3</v>
      </c>
      <c r="AI50" s="91">
        <v>15</v>
      </c>
      <c r="AJ50" s="91">
        <v>62</v>
      </c>
      <c r="AK50" s="95">
        <f>AF50+AG50+AH50+AI50+AJ50</f>
        <v>80</v>
      </c>
      <c r="AL50" s="96">
        <f t="shared" si="42"/>
        <v>0</v>
      </c>
      <c r="AM50" s="70"/>
      <c r="AN50" s="70">
        <f t="shared" si="43"/>
        <v>0</v>
      </c>
      <c r="AO50" s="96">
        <f>'[8]ИП - чистый (21.06.12)'!AF22</f>
        <v>70.2</v>
      </c>
      <c r="AP50" s="96">
        <f t="shared" si="6"/>
        <v>9.7999999999999972</v>
      </c>
      <c r="AQ50" s="70"/>
      <c r="AR50" s="70">
        <f t="shared" si="7"/>
        <v>0</v>
      </c>
      <c r="AS50" s="96">
        <f t="shared" si="29"/>
        <v>0</v>
      </c>
      <c r="AT50" s="96">
        <f t="shared" si="30"/>
        <v>0</v>
      </c>
      <c r="AU50" s="96">
        <f t="shared" si="30"/>
        <v>0</v>
      </c>
      <c r="AV50" s="96">
        <f t="shared" si="31"/>
        <v>0</v>
      </c>
      <c r="AW50" s="96">
        <f t="shared" si="32"/>
        <v>0</v>
      </c>
      <c r="AX50" s="96">
        <f t="shared" si="32"/>
        <v>0</v>
      </c>
      <c r="AY50" s="70"/>
      <c r="AZ50" s="70"/>
      <c r="BA50" s="70"/>
      <c r="BB50" s="70"/>
      <c r="BC50" s="71">
        <f>AK50-L50</f>
        <v>0</v>
      </c>
    </row>
    <row r="51" spans="1:58" s="98" customFormat="1" ht="45" customHeight="1">
      <c r="A51" s="116"/>
      <c r="B51" s="89">
        <f t="shared" si="58"/>
        <v>16</v>
      </c>
      <c r="C51" s="117" t="s">
        <v>85</v>
      </c>
      <c r="D51" s="91" t="s">
        <v>52</v>
      </c>
      <c r="E51" s="91">
        <v>2</v>
      </c>
      <c r="F51" s="91">
        <v>3.2</v>
      </c>
      <c r="G51" s="105"/>
      <c r="H51" s="111">
        <v>2015</v>
      </c>
      <c r="I51" s="111">
        <v>2015</v>
      </c>
      <c r="J51" s="103"/>
      <c r="K51" s="105"/>
      <c r="L51" s="91">
        <v>18.100000000000001</v>
      </c>
      <c r="M51" s="91">
        <f>'[9]Приложение 1'!L47</f>
        <v>18.100000000000001</v>
      </c>
      <c r="N51" s="91">
        <f t="shared" si="54"/>
        <v>18.100000000000001</v>
      </c>
      <c r="O51" s="91">
        <f t="shared" si="55"/>
        <v>18.100000000000001</v>
      </c>
      <c r="P51" s="104"/>
      <c r="Q51" s="91"/>
      <c r="R51" s="91"/>
      <c r="S51" s="91"/>
      <c r="T51" s="91"/>
      <c r="U51" s="91">
        <f>E51</f>
        <v>2</v>
      </c>
      <c r="V51" s="91">
        <f>F51</f>
        <v>3.2</v>
      </c>
      <c r="W51" s="91"/>
      <c r="X51" s="91"/>
      <c r="Y51" s="91"/>
      <c r="Z51" s="91"/>
      <c r="AA51" s="91">
        <f t="shared" si="56"/>
        <v>2</v>
      </c>
      <c r="AB51" s="91">
        <f t="shared" si="56"/>
        <v>3.2</v>
      </c>
      <c r="AC51" s="91"/>
      <c r="AD51" s="91"/>
      <c r="AE51" s="91">
        <f>'[9]7.1. ЦЗ 2013'!G47</f>
        <v>0</v>
      </c>
      <c r="AF51" s="94">
        <f t="shared" si="57"/>
        <v>0</v>
      </c>
      <c r="AG51" s="91"/>
      <c r="AH51" s="91">
        <v>18.100000000000001</v>
      </c>
      <c r="AI51" s="91"/>
      <c r="AJ51" s="91"/>
      <c r="AK51" s="95">
        <f>AF51+AG51+AH51+AI51+AJ51</f>
        <v>18.100000000000001</v>
      </c>
      <c r="AL51" s="96">
        <f t="shared" si="42"/>
        <v>0</v>
      </c>
      <c r="AM51" s="70"/>
      <c r="AN51" s="70">
        <f t="shared" si="43"/>
        <v>0</v>
      </c>
      <c r="AO51" s="96">
        <f>'[8]ИП - чистый (21.06.12)'!AF25</f>
        <v>1.2</v>
      </c>
      <c r="AP51" s="96">
        <f t="shared" si="6"/>
        <v>16.900000000000002</v>
      </c>
      <c r="AQ51" s="70"/>
      <c r="AR51" s="70">
        <f t="shared" si="7"/>
        <v>0</v>
      </c>
      <c r="AS51" s="96">
        <f t="shared" si="29"/>
        <v>0</v>
      </c>
      <c r="AT51" s="96">
        <f t="shared" si="30"/>
        <v>0</v>
      </c>
      <c r="AU51" s="96">
        <f t="shared" si="30"/>
        <v>0</v>
      </c>
      <c r="AV51" s="96">
        <f t="shared" si="31"/>
        <v>0</v>
      </c>
      <c r="AW51" s="96">
        <f t="shared" si="32"/>
        <v>0</v>
      </c>
      <c r="AX51" s="96">
        <f t="shared" si="32"/>
        <v>0</v>
      </c>
      <c r="AY51" s="70"/>
      <c r="AZ51" s="70"/>
      <c r="BA51" s="70"/>
      <c r="BB51" s="70"/>
      <c r="BC51" s="71"/>
    </row>
    <row r="52" spans="1:58" s="98" customFormat="1" ht="45" customHeight="1">
      <c r="A52" s="116"/>
      <c r="B52" s="89">
        <f t="shared" si="58"/>
        <v>17</v>
      </c>
      <c r="C52" s="117" t="s">
        <v>86</v>
      </c>
      <c r="D52" s="91" t="s">
        <v>52</v>
      </c>
      <c r="E52" s="91">
        <v>13</v>
      </c>
      <c r="F52" s="91">
        <v>4</v>
      </c>
      <c r="G52" s="105"/>
      <c r="H52" s="93">
        <v>2014</v>
      </c>
      <c r="I52" s="93">
        <v>2016</v>
      </c>
      <c r="J52" s="103"/>
      <c r="K52" s="105"/>
      <c r="L52" s="91"/>
      <c r="M52" s="91"/>
      <c r="N52" s="91">
        <f t="shared" si="54"/>
        <v>100</v>
      </c>
      <c r="O52" s="91">
        <f t="shared" si="55"/>
        <v>100</v>
      </c>
      <c r="P52" s="104"/>
      <c r="Q52" s="91"/>
      <c r="R52" s="91"/>
      <c r="S52" s="91"/>
      <c r="T52" s="91"/>
      <c r="U52" s="91"/>
      <c r="V52" s="91"/>
      <c r="W52" s="91">
        <f>E52</f>
        <v>13</v>
      </c>
      <c r="X52" s="91">
        <f>F52</f>
        <v>4</v>
      </c>
      <c r="Y52" s="91"/>
      <c r="Z52" s="91"/>
      <c r="AA52" s="91">
        <f>Q52+S52+U52+W52+Y52</f>
        <v>13</v>
      </c>
      <c r="AB52" s="91">
        <f>R52+T52+V52+X52+Z52</f>
        <v>4</v>
      </c>
      <c r="AC52" s="91"/>
      <c r="AD52" s="91"/>
      <c r="AE52" s="91"/>
      <c r="AF52" s="94">
        <f>AE52</f>
        <v>0</v>
      </c>
      <c r="AG52" s="94">
        <v>14</v>
      </c>
      <c r="AH52" s="94">
        <v>72</v>
      </c>
      <c r="AI52" s="94">
        <v>14</v>
      </c>
      <c r="AJ52" s="94">
        <v>0</v>
      </c>
      <c r="AK52" s="95">
        <f>AF52+AG52+AH52+AI52+AJ52</f>
        <v>100</v>
      </c>
      <c r="AL52" s="96"/>
      <c r="AM52" s="70"/>
      <c r="AN52" s="70"/>
      <c r="AO52" s="96"/>
      <c r="AP52" s="96"/>
      <c r="AQ52" s="70"/>
      <c r="AR52" s="70"/>
      <c r="AS52" s="96"/>
      <c r="AT52" s="96"/>
      <c r="AU52" s="96"/>
      <c r="AV52" s="96"/>
      <c r="AW52" s="96"/>
      <c r="AX52" s="96"/>
      <c r="AY52" s="70"/>
      <c r="AZ52" s="70"/>
      <c r="BA52" s="70"/>
      <c r="BB52" s="70"/>
      <c r="BC52" s="71"/>
    </row>
    <row r="53" spans="1:58" s="98" customFormat="1" ht="12.75">
      <c r="A53" s="113"/>
      <c r="B53" s="114"/>
      <c r="C53" s="102" t="s">
        <v>87</v>
      </c>
      <c r="D53" s="103"/>
      <c r="E53" s="104">
        <f>SUM(E49:E52)</f>
        <v>21</v>
      </c>
      <c r="F53" s="104">
        <f>SUM(F49:F52)</f>
        <v>18.66</v>
      </c>
      <c r="G53" s="104">
        <f>SUM(G49:G51)</f>
        <v>0</v>
      </c>
      <c r="H53" s="104"/>
      <c r="I53" s="104"/>
      <c r="J53" s="104">
        <f t="shared" ref="J53:P53" si="59">SUM(J49:J51)</f>
        <v>0</v>
      </c>
      <c r="K53" s="104">
        <f t="shared" si="59"/>
        <v>0</v>
      </c>
      <c r="L53" s="104">
        <f t="shared" si="59"/>
        <v>150.1</v>
      </c>
      <c r="M53" s="104">
        <f t="shared" si="59"/>
        <v>150.1</v>
      </c>
      <c r="N53" s="104">
        <f>SUM(N49:N52)</f>
        <v>250.1</v>
      </c>
      <c r="O53" s="104">
        <f>SUM(O49:O52)</f>
        <v>250.1</v>
      </c>
      <c r="P53" s="104">
        <f t="shared" si="59"/>
        <v>0</v>
      </c>
      <c r="Q53" s="104">
        <f t="shared" ref="Q53:AK53" si="60">SUM(Q49:Q52)</f>
        <v>0</v>
      </c>
      <c r="R53" s="104">
        <f t="shared" si="60"/>
        <v>0</v>
      </c>
      <c r="S53" s="104">
        <f t="shared" si="60"/>
        <v>0</v>
      </c>
      <c r="T53" s="104">
        <f t="shared" si="60"/>
        <v>0</v>
      </c>
      <c r="U53" s="104">
        <f t="shared" si="60"/>
        <v>2</v>
      </c>
      <c r="V53" s="104">
        <f t="shared" si="60"/>
        <v>3.2</v>
      </c>
      <c r="W53" s="104">
        <f t="shared" si="60"/>
        <v>13</v>
      </c>
      <c r="X53" s="104">
        <f t="shared" si="60"/>
        <v>4</v>
      </c>
      <c r="Y53" s="104">
        <f t="shared" si="60"/>
        <v>6</v>
      </c>
      <c r="Z53" s="104">
        <f t="shared" si="60"/>
        <v>11.46</v>
      </c>
      <c r="AA53" s="104">
        <f t="shared" si="60"/>
        <v>21</v>
      </c>
      <c r="AB53" s="104">
        <f t="shared" si="60"/>
        <v>18.66</v>
      </c>
      <c r="AC53" s="104">
        <f t="shared" si="60"/>
        <v>0</v>
      </c>
      <c r="AD53" s="104">
        <f t="shared" si="60"/>
        <v>0</v>
      </c>
      <c r="AE53" s="104">
        <f t="shared" si="60"/>
        <v>0</v>
      </c>
      <c r="AF53" s="104">
        <f t="shared" si="60"/>
        <v>0</v>
      </c>
      <c r="AG53" s="104">
        <f>SUM(AG49:AG52)</f>
        <v>14</v>
      </c>
      <c r="AH53" s="104">
        <f t="shared" si="60"/>
        <v>95.1</v>
      </c>
      <c r="AI53" s="104">
        <f t="shared" si="60"/>
        <v>39</v>
      </c>
      <c r="AJ53" s="104">
        <f t="shared" si="60"/>
        <v>102</v>
      </c>
      <c r="AK53" s="104">
        <f t="shared" si="60"/>
        <v>250.1</v>
      </c>
      <c r="AL53" s="69">
        <f t="shared" si="42"/>
        <v>100</v>
      </c>
      <c r="AM53" s="96"/>
      <c r="AN53" s="62">
        <f t="shared" si="43"/>
        <v>0</v>
      </c>
      <c r="AO53" s="69">
        <f>'[8]ИП - чистый (21.06.12)'!AF27</f>
        <v>0</v>
      </c>
      <c r="AP53" s="69">
        <f t="shared" si="6"/>
        <v>250.1</v>
      </c>
      <c r="AQ53" s="70"/>
      <c r="AR53" s="70">
        <f t="shared" si="7"/>
        <v>0</v>
      </c>
      <c r="AS53" s="69">
        <f t="shared" si="29"/>
        <v>0</v>
      </c>
      <c r="AT53" s="69">
        <f t="shared" si="30"/>
        <v>0</v>
      </c>
      <c r="AU53" s="69">
        <f t="shared" si="30"/>
        <v>0</v>
      </c>
      <c r="AV53" s="69">
        <f t="shared" si="31"/>
        <v>0</v>
      </c>
      <c r="AW53" s="69">
        <f t="shared" si="32"/>
        <v>0</v>
      </c>
      <c r="AX53" s="69">
        <f t="shared" si="32"/>
        <v>0</v>
      </c>
      <c r="AY53" s="96"/>
      <c r="AZ53" s="96"/>
      <c r="BA53" s="96"/>
      <c r="BB53" s="96"/>
      <c r="BC53" s="71"/>
      <c r="BE53" s="98">
        <v>0</v>
      </c>
      <c r="BF53" s="118">
        <f>AK53-BE53</f>
        <v>250.1</v>
      </c>
    </row>
    <row r="54" spans="1:58" s="87" customFormat="1" ht="20.100000000000001" customHeight="1">
      <c r="A54" s="80"/>
      <c r="B54" s="81"/>
      <c r="C54" s="82" t="s">
        <v>88</v>
      </c>
      <c r="D54" s="83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5"/>
      <c r="AL54" s="86">
        <f t="shared" si="42"/>
        <v>0</v>
      </c>
      <c r="AM54" s="86"/>
      <c r="AN54" s="86">
        <f t="shared" si="43"/>
        <v>0</v>
      </c>
      <c r="AO54" s="69">
        <f>'[8]ИП - чистый (21.06.12)'!AF31</f>
        <v>0</v>
      </c>
      <c r="AP54" s="69">
        <f t="shared" si="6"/>
        <v>0</v>
      </c>
      <c r="AQ54" s="86"/>
      <c r="AR54" s="70">
        <f t="shared" si="7"/>
        <v>0</v>
      </c>
      <c r="AS54" s="69">
        <f t="shared" si="29"/>
        <v>0</v>
      </c>
      <c r="AT54" s="69">
        <f t="shared" si="30"/>
        <v>0</v>
      </c>
      <c r="AU54" s="69">
        <f t="shared" si="30"/>
        <v>0</v>
      </c>
      <c r="AV54" s="69">
        <f t="shared" si="31"/>
        <v>0</v>
      </c>
      <c r="AW54" s="69">
        <f t="shared" si="32"/>
        <v>0</v>
      </c>
      <c r="AX54" s="69">
        <f t="shared" si="32"/>
        <v>0</v>
      </c>
    </row>
    <row r="55" spans="1:58" s="98" customFormat="1" ht="30" customHeight="1">
      <c r="A55" s="116" t="s">
        <v>82</v>
      </c>
      <c r="B55" s="112">
        <f>B52+1</f>
        <v>18</v>
      </c>
      <c r="C55" s="117" t="s">
        <v>89</v>
      </c>
      <c r="D55" s="91" t="s">
        <v>52</v>
      </c>
      <c r="E55" s="91">
        <v>32.5</v>
      </c>
      <c r="F55" s="91">
        <v>0.2</v>
      </c>
      <c r="G55" s="105"/>
      <c r="H55" s="111">
        <v>2012</v>
      </c>
      <c r="I55" s="111">
        <v>2014</v>
      </c>
      <c r="J55" s="103"/>
      <c r="K55" s="105"/>
      <c r="L55" s="91">
        <f t="shared" ref="L55:L65" si="61">AC55+AD55+AF55+AG55+AH55+AI55+AJ55</f>
        <v>231.3</v>
      </c>
      <c r="M55" s="91">
        <f>'[9]Приложение 1'!L50</f>
        <v>222</v>
      </c>
      <c r="N55" s="91">
        <f t="shared" ref="N55:N65" si="62">AC55+AD55+AE55+AG55+AH55+AI55+AJ55</f>
        <v>231.3</v>
      </c>
      <c r="O55" s="91">
        <f t="shared" ref="O55:O65" si="63">N55-AC55-AD55-AF55</f>
        <v>81.670459970000024</v>
      </c>
      <c r="P55" s="104"/>
      <c r="Q55" s="104"/>
      <c r="R55" s="104"/>
      <c r="S55" s="91">
        <f>E55</f>
        <v>32.5</v>
      </c>
      <c r="T55" s="91">
        <f>F55</f>
        <v>0.2</v>
      </c>
      <c r="U55" s="91"/>
      <c r="V55" s="91"/>
      <c r="W55" s="104"/>
      <c r="X55" s="104"/>
      <c r="Y55" s="104"/>
      <c r="Z55" s="104"/>
      <c r="AA55" s="91">
        <f>Q55+S55+U55+W55+Y55</f>
        <v>32.5</v>
      </c>
      <c r="AB55" s="91">
        <f>R55+T55+V55+X55+Z55</f>
        <v>0.2</v>
      </c>
      <c r="AC55" s="91">
        <v>20.4008845</v>
      </c>
      <c r="AD55" s="91"/>
      <c r="AE55" s="91">
        <f>'[9]7.1. ЦЗ 2013'!G50</f>
        <v>129.22865553</v>
      </c>
      <c r="AF55" s="94">
        <f t="shared" ref="AF55:AF65" si="64">AE55</f>
        <v>129.22865553</v>
      </c>
      <c r="AG55" s="91">
        <f>231.3-AC55-AE55</f>
        <v>81.670459970000024</v>
      </c>
      <c r="AH55" s="91"/>
      <c r="AI55" s="91"/>
      <c r="AJ55" s="91"/>
      <c r="AK55" s="95">
        <f t="shared" ref="AK55:AK65" si="65">AF55+AG55+AH55+AI55+AJ55</f>
        <v>210.89911550000002</v>
      </c>
      <c r="AL55" s="96">
        <f t="shared" si="42"/>
        <v>-20.400884499999989</v>
      </c>
      <c r="AM55" s="70"/>
      <c r="AN55" s="70">
        <f t="shared" si="43"/>
        <v>129.22865553</v>
      </c>
      <c r="AO55" s="96">
        <f>'[8]ИП - чистый (21.06.12)'!AF32</f>
        <v>308.51</v>
      </c>
      <c r="AP55" s="96">
        <f t="shared" si="6"/>
        <v>-97.610884499999969</v>
      </c>
      <c r="AQ55" s="70"/>
      <c r="AR55" s="70">
        <f t="shared" si="7"/>
        <v>0</v>
      </c>
      <c r="AS55" s="96">
        <f t="shared" si="29"/>
        <v>0</v>
      </c>
      <c r="AT55" s="96">
        <f t="shared" si="30"/>
        <v>0</v>
      </c>
      <c r="AU55" s="96">
        <f t="shared" si="30"/>
        <v>0</v>
      </c>
      <c r="AV55" s="96">
        <f t="shared" si="31"/>
        <v>0</v>
      </c>
      <c r="AW55" s="96">
        <f t="shared" si="32"/>
        <v>0</v>
      </c>
      <c r="AX55" s="96">
        <f t="shared" si="32"/>
        <v>0</v>
      </c>
      <c r="AY55" s="70"/>
      <c r="AZ55" s="70"/>
      <c r="BA55" s="70"/>
      <c r="BB55" s="70"/>
      <c r="BC55" s="71">
        <f>AK55-L55</f>
        <v>-20.400884499999989</v>
      </c>
    </row>
    <row r="56" spans="1:58" s="98" customFormat="1" ht="30" customHeight="1">
      <c r="A56" s="116" t="s">
        <v>82</v>
      </c>
      <c r="B56" s="89">
        <f>B55+1</f>
        <v>19</v>
      </c>
      <c r="C56" s="117" t="s">
        <v>90</v>
      </c>
      <c r="D56" s="91" t="s">
        <v>52</v>
      </c>
      <c r="E56" s="91">
        <v>18.600000000000001</v>
      </c>
      <c r="F56" s="91">
        <v>1.26</v>
      </c>
      <c r="G56" s="105"/>
      <c r="H56" s="111">
        <v>2012</v>
      </c>
      <c r="I56" s="111">
        <v>2015</v>
      </c>
      <c r="J56" s="103"/>
      <c r="K56" s="105"/>
      <c r="L56" s="91">
        <f t="shared" si="61"/>
        <v>160.19786980000001</v>
      </c>
      <c r="M56" s="91">
        <f>'[9]Приложение 1'!L51</f>
        <v>141</v>
      </c>
      <c r="N56" s="91">
        <f t="shared" si="62"/>
        <v>160.19786980000001</v>
      </c>
      <c r="O56" s="91">
        <f t="shared" si="63"/>
        <v>66.260000000000005</v>
      </c>
      <c r="P56" s="104"/>
      <c r="Q56" s="104"/>
      <c r="R56" s="104"/>
      <c r="S56" s="104"/>
      <c r="T56" s="104"/>
      <c r="U56" s="91">
        <f>E56</f>
        <v>18.600000000000001</v>
      </c>
      <c r="V56" s="91">
        <f>F56</f>
        <v>1.26</v>
      </c>
      <c r="W56" s="104"/>
      <c r="X56" s="104"/>
      <c r="Y56" s="104"/>
      <c r="Z56" s="104"/>
      <c r="AA56" s="91">
        <f t="shared" ref="AA56:AB65" si="66">Q56+S56+U56+W56+Y56</f>
        <v>18.600000000000001</v>
      </c>
      <c r="AB56" s="91">
        <f t="shared" si="66"/>
        <v>1.26</v>
      </c>
      <c r="AC56" s="91">
        <v>19.639548039999998</v>
      </c>
      <c r="AD56" s="91"/>
      <c r="AE56" s="91">
        <f>'[9]7.1. ЦЗ 2013'!G51</f>
        <v>74.298321760000007</v>
      </c>
      <c r="AF56" s="94">
        <f t="shared" si="64"/>
        <v>74.298321760000007</v>
      </c>
      <c r="AG56" s="91">
        <v>39.26</v>
      </c>
      <c r="AH56" s="91">
        <v>27</v>
      </c>
      <c r="AI56" s="91"/>
      <c r="AJ56" s="91"/>
      <c r="AK56" s="95">
        <f t="shared" si="65"/>
        <v>140.55832176000001</v>
      </c>
      <c r="AL56" s="96">
        <f t="shared" si="42"/>
        <v>-19.639548039999994</v>
      </c>
      <c r="AM56" s="70"/>
      <c r="AN56" s="70">
        <f t="shared" si="43"/>
        <v>74.298321760000007</v>
      </c>
      <c r="AO56" s="96">
        <f>'[8]ИП - чистый (21.06.12)'!AF33</f>
        <v>256.13</v>
      </c>
      <c r="AP56" s="96">
        <f t="shared" si="6"/>
        <v>-115.57167823999998</v>
      </c>
      <c r="AQ56" s="70"/>
      <c r="AR56" s="70">
        <f t="shared" si="7"/>
        <v>0</v>
      </c>
      <c r="AS56" s="96">
        <v>160.19999999999999</v>
      </c>
      <c r="AT56" s="96">
        <f>AS56-AC56-AE56-AH56</f>
        <v>39.262130199999987</v>
      </c>
      <c r="AU56" s="96">
        <f t="shared" ref="AU56:AU63" si="67">R56+T56+V56+X56+Z56-AB56</f>
        <v>0</v>
      </c>
      <c r="AV56" s="96">
        <f t="shared" si="31"/>
        <v>0</v>
      </c>
      <c r="AW56" s="96">
        <f t="shared" si="32"/>
        <v>0</v>
      </c>
      <c r="AX56" s="96">
        <f t="shared" si="32"/>
        <v>0</v>
      </c>
      <c r="AY56" s="70"/>
      <c r="AZ56" s="70"/>
      <c r="BA56" s="70"/>
      <c r="BB56" s="70"/>
      <c r="BC56" s="71">
        <f>AK56-L56</f>
        <v>-19.639548039999994</v>
      </c>
    </row>
    <row r="57" spans="1:58" s="98" customFormat="1" ht="30" customHeight="1">
      <c r="A57" s="116" t="s">
        <v>82</v>
      </c>
      <c r="B57" s="89">
        <f t="shared" ref="B57:B65" si="68">B56+1</f>
        <v>20</v>
      </c>
      <c r="C57" s="117" t="s">
        <v>91</v>
      </c>
      <c r="D57" s="91" t="s">
        <v>52</v>
      </c>
      <c r="E57" s="91">
        <v>54.2</v>
      </c>
      <c r="F57" s="91">
        <v>12.59</v>
      </c>
      <c r="G57" s="105"/>
      <c r="H57" s="111">
        <v>2012</v>
      </c>
      <c r="I57" s="111">
        <v>2017</v>
      </c>
      <c r="J57" s="103"/>
      <c r="K57" s="105"/>
      <c r="L57" s="91">
        <f t="shared" si="61"/>
        <v>331.97</v>
      </c>
      <c r="M57" s="91">
        <f>'[9]Приложение 1'!L52</f>
        <v>331.97</v>
      </c>
      <c r="N57" s="91">
        <f t="shared" si="62"/>
        <v>331.97</v>
      </c>
      <c r="O57" s="91">
        <f t="shared" si="63"/>
        <v>319.16696144000002</v>
      </c>
      <c r="P57" s="104"/>
      <c r="Q57" s="104"/>
      <c r="R57" s="104"/>
      <c r="S57" s="104"/>
      <c r="T57" s="104"/>
      <c r="U57" s="91"/>
      <c r="V57" s="91"/>
      <c r="W57" s="91"/>
      <c r="X57" s="91"/>
      <c r="Y57" s="91">
        <f>E57</f>
        <v>54.2</v>
      </c>
      <c r="Z57" s="91">
        <f>F57</f>
        <v>12.59</v>
      </c>
      <c r="AA57" s="91">
        <f t="shared" si="66"/>
        <v>54.2</v>
      </c>
      <c r="AB57" s="91">
        <f t="shared" si="66"/>
        <v>12.59</v>
      </c>
      <c r="AC57" s="91">
        <v>12.803038560000001</v>
      </c>
      <c r="AD57" s="91"/>
      <c r="AE57" s="91">
        <f>'[9]7.1. ЦЗ 2013'!G52</f>
        <v>0</v>
      </c>
      <c r="AF57" s="94">
        <f t="shared" si="64"/>
        <v>0</v>
      </c>
      <c r="AG57" s="91"/>
      <c r="AH57" s="91"/>
      <c r="AI57" s="91">
        <v>40</v>
      </c>
      <c r="AJ57" s="91">
        <v>279.16696144000002</v>
      </c>
      <c r="AK57" s="95">
        <f t="shared" si="65"/>
        <v>319.16696144000002</v>
      </c>
      <c r="AL57" s="96">
        <f t="shared" si="42"/>
        <v>-12.803038560000005</v>
      </c>
      <c r="AM57" s="70"/>
      <c r="AN57" s="70">
        <f t="shared" si="43"/>
        <v>0</v>
      </c>
      <c r="AO57" s="96">
        <f>'[8]ИП - чистый (21.06.12)'!AF34</f>
        <v>417.90999999999997</v>
      </c>
      <c r="AP57" s="96">
        <f t="shared" si="6"/>
        <v>-98.743038559999945</v>
      </c>
      <c r="AQ57" s="70"/>
      <c r="AR57" s="70">
        <f t="shared" si="7"/>
        <v>0</v>
      </c>
      <c r="AS57" s="96">
        <f>AF57+AG57+AH57+AI57+AJ57-AK57</f>
        <v>0</v>
      </c>
      <c r="AT57" s="96">
        <f>Q57+S57+U57+W57+Y57-AA57</f>
        <v>0</v>
      </c>
      <c r="AU57" s="96">
        <f t="shared" si="67"/>
        <v>0</v>
      </c>
      <c r="AV57" s="96">
        <f t="shared" si="31"/>
        <v>0</v>
      </c>
      <c r="AW57" s="96">
        <f t="shared" si="32"/>
        <v>0</v>
      </c>
      <c r="AX57" s="96">
        <f t="shared" si="32"/>
        <v>0</v>
      </c>
      <c r="AY57" s="70"/>
      <c r="AZ57" s="70"/>
      <c r="BA57" s="70"/>
      <c r="BB57" s="70"/>
      <c r="BC57" s="71">
        <f>AK57-L57</f>
        <v>-12.803038560000005</v>
      </c>
    </row>
    <row r="58" spans="1:58" s="98" customFormat="1" ht="45" customHeight="1">
      <c r="A58" s="116" t="s">
        <v>82</v>
      </c>
      <c r="B58" s="89">
        <f t="shared" si="68"/>
        <v>21</v>
      </c>
      <c r="C58" s="117" t="s">
        <v>92</v>
      </c>
      <c r="D58" s="91" t="s">
        <v>52</v>
      </c>
      <c r="E58" s="91">
        <v>33.4</v>
      </c>
      <c r="F58" s="91">
        <v>2.4</v>
      </c>
      <c r="G58" s="105"/>
      <c r="H58" s="111">
        <v>2012</v>
      </c>
      <c r="I58" s="111">
        <v>2015</v>
      </c>
      <c r="J58" s="103"/>
      <c r="K58" s="105"/>
      <c r="L58" s="91">
        <f t="shared" si="61"/>
        <v>228.42167499999999</v>
      </c>
      <c r="M58" s="119">
        <f>'[9]Приложение 1'!L53</f>
        <v>177.2475</v>
      </c>
      <c r="N58" s="91">
        <f t="shared" si="62"/>
        <v>228.42167499999999</v>
      </c>
      <c r="O58" s="91">
        <f t="shared" si="63"/>
        <v>97.210845649999996</v>
      </c>
      <c r="P58" s="104"/>
      <c r="Q58" s="104"/>
      <c r="R58" s="104"/>
      <c r="S58" s="91"/>
      <c r="T58" s="91"/>
      <c r="U58" s="91">
        <f>E58</f>
        <v>33.4</v>
      </c>
      <c r="V58" s="91">
        <f>F58</f>
        <v>2.4</v>
      </c>
      <c r="W58" s="91"/>
      <c r="X58" s="91"/>
      <c r="Y58" s="91"/>
      <c r="Z58" s="91"/>
      <c r="AA58" s="91">
        <f t="shared" si="66"/>
        <v>33.4</v>
      </c>
      <c r="AB58" s="91">
        <f t="shared" si="66"/>
        <v>2.4</v>
      </c>
      <c r="AC58" s="91">
        <v>4.5975000000000001</v>
      </c>
      <c r="AD58" s="91"/>
      <c r="AE58" s="91">
        <f>'[9]7.1. ЦЗ 2013'!G53</f>
        <v>126.61332935</v>
      </c>
      <c r="AF58" s="94">
        <f t="shared" si="64"/>
        <v>126.61332935</v>
      </c>
      <c r="AG58" s="91">
        <f>228.421675-AC58-AE58-48</f>
        <v>49.210845649999996</v>
      </c>
      <c r="AH58" s="91">
        <v>48</v>
      </c>
      <c r="AI58" s="91"/>
      <c r="AJ58" s="91"/>
      <c r="AK58" s="95">
        <f t="shared" si="65"/>
        <v>223.824175</v>
      </c>
      <c r="AL58" s="96">
        <f t="shared" si="42"/>
        <v>-4.5974999999999966</v>
      </c>
      <c r="AM58" s="70"/>
      <c r="AN58" s="70">
        <f t="shared" si="43"/>
        <v>126.61332935</v>
      </c>
      <c r="AO58" s="96">
        <f>'[8]ИП - чистый (21.06.12)'!AF35</f>
        <v>108</v>
      </c>
      <c r="AP58" s="96">
        <f t="shared" si="6"/>
        <v>115.824175</v>
      </c>
      <c r="AQ58" s="70"/>
      <c r="AR58" s="70">
        <f t="shared" si="7"/>
        <v>0</v>
      </c>
      <c r="AS58" s="96">
        <f>228.421675</f>
        <v>228.42167499999999</v>
      </c>
      <c r="AT58" s="96">
        <f>Q58+S58+U58+W58+Y58-AA58</f>
        <v>0</v>
      </c>
      <c r="AU58" s="96">
        <f t="shared" si="67"/>
        <v>0</v>
      </c>
      <c r="AV58" s="96">
        <f t="shared" si="31"/>
        <v>0</v>
      </c>
      <c r="AW58" s="96">
        <f t="shared" si="32"/>
        <v>0</v>
      </c>
      <c r="AX58" s="96">
        <f t="shared" si="32"/>
        <v>0</v>
      </c>
      <c r="AY58" s="70"/>
      <c r="AZ58" s="70"/>
      <c r="BA58" s="70"/>
      <c r="BB58" s="70"/>
      <c r="BC58" s="71">
        <f>AK58-L58</f>
        <v>-4.5974999999999966</v>
      </c>
    </row>
    <row r="59" spans="1:58" s="98" customFormat="1" ht="45" customHeight="1">
      <c r="A59" s="116"/>
      <c r="B59" s="89">
        <f t="shared" si="68"/>
        <v>22</v>
      </c>
      <c r="C59" s="117" t="s">
        <v>93</v>
      </c>
      <c r="D59" s="91" t="s">
        <v>52</v>
      </c>
      <c r="E59" s="91">
        <v>46.866999999999997</v>
      </c>
      <c r="F59" s="91">
        <v>2.63</v>
      </c>
      <c r="G59" s="105"/>
      <c r="H59" s="111">
        <v>2012</v>
      </c>
      <c r="I59" s="111">
        <v>2015</v>
      </c>
      <c r="J59" s="103"/>
      <c r="K59" s="105"/>
      <c r="L59" s="91">
        <f t="shared" si="61"/>
        <v>303.19999999999993</v>
      </c>
      <c r="M59" s="91">
        <f>'[9]Приложение 1'!L54</f>
        <v>250</v>
      </c>
      <c r="N59" s="91">
        <f t="shared" si="62"/>
        <v>303.19999999999993</v>
      </c>
      <c r="O59" s="91">
        <f t="shared" si="63"/>
        <v>156.08964062999991</v>
      </c>
      <c r="P59" s="104"/>
      <c r="Q59" s="104"/>
      <c r="R59" s="104"/>
      <c r="S59" s="91"/>
      <c r="T59" s="91"/>
      <c r="U59" s="91">
        <f>E59</f>
        <v>46.866999999999997</v>
      </c>
      <c r="V59" s="91">
        <f>F59</f>
        <v>2.63</v>
      </c>
      <c r="W59" s="91"/>
      <c r="X59" s="91"/>
      <c r="Y59" s="91"/>
      <c r="Z59" s="91"/>
      <c r="AA59" s="91">
        <f t="shared" si="66"/>
        <v>46.866999999999997</v>
      </c>
      <c r="AB59" s="91">
        <f t="shared" si="66"/>
        <v>2.63</v>
      </c>
      <c r="AC59" s="91">
        <v>2.85</v>
      </c>
      <c r="AD59" s="91"/>
      <c r="AE59" s="91">
        <f>'[9]7.1. ЦЗ 2013'!G54</f>
        <v>144.26035937</v>
      </c>
      <c r="AF59" s="94">
        <f t="shared" si="64"/>
        <v>144.26035937</v>
      </c>
      <c r="AG59" s="91">
        <v>90</v>
      </c>
      <c r="AH59" s="91">
        <f>AS59-AC59-AE59-AG59</f>
        <v>66.089640629999963</v>
      </c>
      <c r="AI59" s="91"/>
      <c r="AJ59" s="91"/>
      <c r="AK59" s="95">
        <f t="shared" si="65"/>
        <v>300.34999999999997</v>
      </c>
      <c r="AL59" s="96">
        <f t="shared" si="42"/>
        <v>-2.8499999999999659</v>
      </c>
      <c r="AM59" s="70"/>
      <c r="AN59" s="70">
        <f t="shared" si="43"/>
        <v>144.26035937000006</v>
      </c>
      <c r="AO59" s="96">
        <f>'[8]ИП - чистый (21.06.12)'!AF36</f>
        <v>165</v>
      </c>
      <c r="AP59" s="96">
        <f t="shared" si="6"/>
        <v>135.34999999999997</v>
      </c>
      <c r="AQ59" s="70"/>
      <c r="AR59" s="70">
        <f t="shared" si="7"/>
        <v>0</v>
      </c>
      <c r="AS59" s="96">
        <v>303.2</v>
      </c>
      <c r="AT59" s="96">
        <f>AS59-AC59-AE59</f>
        <v>156.08964062999996</v>
      </c>
      <c r="AU59" s="96">
        <f t="shared" si="67"/>
        <v>0</v>
      </c>
      <c r="AV59" s="96">
        <f t="shared" si="31"/>
        <v>0</v>
      </c>
      <c r="AW59" s="96">
        <f t="shared" si="32"/>
        <v>0</v>
      </c>
      <c r="AX59" s="96">
        <f t="shared" si="32"/>
        <v>0</v>
      </c>
      <c r="AY59" s="70"/>
      <c r="AZ59" s="70"/>
      <c r="BA59" s="70"/>
      <c r="BB59" s="70"/>
      <c r="BC59" s="71"/>
    </row>
    <row r="60" spans="1:58" s="98" customFormat="1" ht="45" customHeight="1">
      <c r="A60" s="116"/>
      <c r="B60" s="89">
        <f t="shared" si="68"/>
        <v>23</v>
      </c>
      <c r="C60" s="117" t="s">
        <v>94</v>
      </c>
      <c r="D60" s="91" t="s">
        <v>52</v>
      </c>
      <c r="E60" s="91">
        <v>6</v>
      </c>
      <c r="F60" s="91">
        <v>1.3</v>
      </c>
      <c r="G60" s="105"/>
      <c r="H60" s="111">
        <v>2012</v>
      </c>
      <c r="I60" s="111">
        <v>2014</v>
      </c>
      <c r="J60" s="103"/>
      <c r="K60" s="105"/>
      <c r="L60" s="91">
        <f t="shared" si="61"/>
        <v>117.84</v>
      </c>
      <c r="M60" s="91">
        <f>'[9]Приложение 1'!L55</f>
        <v>127.76900000000001</v>
      </c>
      <c r="N60" s="91">
        <f t="shared" si="62"/>
        <v>117.84</v>
      </c>
      <c r="O60" s="91">
        <f t="shared" si="63"/>
        <v>0.84204467000000705</v>
      </c>
      <c r="P60" s="104"/>
      <c r="Q60" s="104"/>
      <c r="R60" s="104"/>
      <c r="S60" s="91">
        <f t="shared" ref="S60:T62" si="69">E60</f>
        <v>6</v>
      </c>
      <c r="T60" s="91">
        <f t="shared" si="69"/>
        <v>1.3</v>
      </c>
      <c r="U60" s="91"/>
      <c r="V60" s="91"/>
      <c r="W60" s="91"/>
      <c r="X60" s="91"/>
      <c r="Y60" s="91"/>
      <c r="Z60" s="91"/>
      <c r="AA60" s="91">
        <f t="shared" si="66"/>
        <v>6</v>
      </c>
      <c r="AB60" s="91">
        <f t="shared" si="66"/>
        <v>1.3</v>
      </c>
      <c r="AC60" s="91">
        <v>10.08</v>
      </c>
      <c r="AD60" s="91"/>
      <c r="AE60" s="91">
        <f>'[9]7.1. ЦЗ 2013'!G55</f>
        <v>106.91795533</v>
      </c>
      <c r="AF60" s="94">
        <f t="shared" si="64"/>
        <v>106.91795533</v>
      </c>
      <c r="AG60" s="91">
        <f>AS60-AC60-AE60</f>
        <v>0.84204467000000705</v>
      </c>
      <c r="AH60" s="91"/>
      <c r="AI60" s="91"/>
      <c r="AJ60" s="91"/>
      <c r="AK60" s="95">
        <f t="shared" si="65"/>
        <v>107.76</v>
      </c>
      <c r="AL60" s="96">
        <f t="shared" si="42"/>
        <v>-10.079999999999998</v>
      </c>
      <c r="AM60" s="70"/>
      <c r="AN60" s="70">
        <f t="shared" si="43"/>
        <v>106.91795533</v>
      </c>
      <c r="AO60" s="96">
        <f>'[8]ИП - чистый (21.06.12)'!AF37</f>
        <v>90</v>
      </c>
      <c r="AP60" s="96">
        <f t="shared" si="6"/>
        <v>17.760000000000005</v>
      </c>
      <c r="AQ60" s="70"/>
      <c r="AR60" s="70">
        <f t="shared" si="7"/>
        <v>0</v>
      </c>
      <c r="AS60" s="96">
        <v>117.84</v>
      </c>
      <c r="AT60" s="96">
        <f>Q60+S60+U60+W60+Y60-AA60</f>
        <v>0</v>
      </c>
      <c r="AU60" s="96">
        <f t="shared" si="67"/>
        <v>0</v>
      </c>
      <c r="AV60" s="96">
        <f t="shared" si="31"/>
        <v>0</v>
      </c>
      <c r="AW60" s="96">
        <f t="shared" si="32"/>
        <v>0</v>
      </c>
      <c r="AX60" s="96">
        <f t="shared" si="32"/>
        <v>0</v>
      </c>
      <c r="AY60" s="70"/>
      <c r="AZ60" s="70"/>
      <c r="BA60" s="70"/>
      <c r="BB60" s="70"/>
      <c r="BC60" s="71"/>
    </row>
    <row r="61" spans="1:58" s="98" customFormat="1" ht="30" customHeight="1">
      <c r="A61" s="116"/>
      <c r="B61" s="89">
        <f t="shared" si="68"/>
        <v>24</v>
      </c>
      <c r="C61" s="117" t="s">
        <v>95</v>
      </c>
      <c r="D61" s="91" t="s">
        <v>52</v>
      </c>
      <c r="E61" s="91">
        <v>7.1509999999999998</v>
      </c>
      <c r="F61" s="91">
        <v>0.5</v>
      </c>
      <c r="G61" s="105"/>
      <c r="H61" s="111">
        <v>2012</v>
      </c>
      <c r="I61" s="111">
        <v>2014</v>
      </c>
      <c r="J61" s="103"/>
      <c r="K61" s="105"/>
      <c r="L61" s="91">
        <f t="shared" si="61"/>
        <v>48.11</v>
      </c>
      <c r="M61" s="91">
        <f>'[9]Приложение 1'!L56</f>
        <v>49.309000000000005</v>
      </c>
      <c r="N61" s="91">
        <f t="shared" si="62"/>
        <v>48.11</v>
      </c>
      <c r="O61" s="91">
        <f t="shared" si="63"/>
        <v>0.43548067999999773</v>
      </c>
      <c r="P61" s="104"/>
      <c r="Q61" s="91"/>
      <c r="R61" s="91"/>
      <c r="S61" s="91">
        <f t="shared" si="69"/>
        <v>7.1509999999999998</v>
      </c>
      <c r="T61" s="91">
        <f t="shared" si="69"/>
        <v>0.5</v>
      </c>
      <c r="U61" s="91"/>
      <c r="V61" s="91"/>
      <c r="W61" s="91"/>
      <c r="X61" s="91"/>
      <c r="Y61" s="91"/>
      <c r="Z61" s="91"/>
      <c r="AA61" s="91">
        <f t="shared" si="66"/>
        <v>7.1509999999999998</v>
      </c>
      <c r="AB61" s="91">
        <f t="shared" si="66"/>
        <v>0.5</v>
      </c>
      <c r="AC61" s="91">
        <v>6.4649999999999999</v>
      </c>
      <c r="AD61" s="91"/>
      <c r="AE61" s="91">
        <f>'[9]7.1. ЦЗ 2013'!G56</f>
        <v>41.209519319999998</v>
      </c>
      <c r="AF61" s="94">
        <f t="shared" si="64"/>
        <v>41.209519319999998</v>
      </c>
      <c r="AG61" s="91">
        <f>AS61-AC61-AE61</f>
        <v>0.43548067999999773</v>
      </c>
      <c r="AH61" s="91"/>
      <c r="AI61" s="91"/>
      <c r="AJ61" s="91"/>
      <c r="AK61" s="95">
        <f t="shared" si="65"/>
        <v>41.644999999999996</v>
      </c>
      <c r="AL61" s="96">
        <f t="shared" si="42"/>
        <v>-6.4650000000000034</v>
      </c>
      <c r="AM61" s="70"/>
      <c r="AN61" s="70">
        <f t="shared" si="43"/>
        <v>41.209519319999998</v>
      </c>
      <c r="AO61" s="96">
        <f>'[8]ИП - чистый (21.06.12)'!AF38</f>
        <v>38.79</v>
      </c>
      <c r="AP61" s="96">
        <f t="shared" si="6"/>
        <v>2.8549999999999969</v>
      </c>
      <c r="AQ61" s="70"/>
      <c r="AR61" s="70">
        <f t="shared" si="7"/>
        <v>0</v>
      </c>
      <c r="AS61" s="96">
        <v>48.11</v>
      </c>
      <c r="AT61" s="96">
        <f>Q61+S61+U61+W61+Y61-AA61</f>
        <v>0</v>
      </c>
      <c r="AU61" s="96">
        <f t="shared" si="67"/>
        <v>0</v>
      </c>
      <c r="AV61" s="96">
        <f t="shared" si="31"/>
        <v>0</v>
      </c>
      <c r="AW61" s="96">
        <f t="shared" si="32"/>
        <v>0</v>
      </c>
      <c r="AX61" s="96">
        <f t="shared" si="32"/>
        <v>0</v>
      </c>
      <c r="AY61" s="70"/>
      <c r="AZ61" s="70"/>
      <c r="BA61" s="70"/>
      <c r="BB61" s="70"/>
      <c r="BC61" s="71"/>
    </row>
    <row r="62" spans="1:58" s="98" customFormat="1" ht="42" customHeight="1">
      <c r="A62" s="116" t="s">
        <v>82</v>
      </c>
      <c r="B62" s="89">
        <f t="shared" si="68"/>
        <v>25</v>
      </c>
      <c r="C62" s="117" t="s">
        <v>96</v>
      </c>
      <c r="D62" s="91" t="s">
        <v>52</v>
      </c>
      <c r="E62" s="91">
        <v>4.5599999999999996</v>
      </c>
      <c r="F62" s="91">
        <v>1.2</v>
      </c>
      <c r="G62" s="105"/>
      <c r="H62" s="111">
        <v>2012</v>
      </c>
      <c r="I62" s="111">
        <v>2014</v>
      </c>
      <c r="J62" s="103"/>
      <c r="K62" s="105"/>
      <c r="L62" s="91">
        <f t="shared" si="61"/>
        <v>43.9</v>
      </c>
      <c r="M62" s="91">
        <f>'[9]Приложение 1'!L57</f>
        <v>44</v>
      </c>
      <c r="N62" s="91">
        <f t="shared" si="62"/>
        <v>43.9</v>
      </c>
      <c r="O62" s="91">
        <f t="shared" si="63"/>
        <v>1.103381210000002</v>
      </c>
      <c r="P62" s="104"/>
      <c r="Q62" s="91"/>
      <c r="R62" s="91"/>
      <c r="S62" s="91">
        <f t="shared" si="69"/>
        <v>4.5599999999999996</v>
      </c>
      <c r="T62" s="91">
        <f t="shared" si="69"/>
        <v>1.2</v>
      </c>
      <c r="U62" s="91"/>
      <c r="V62" s="91"/>
      <c r="W62" s="91"/>
      <c r="X62" s="91"/>
      <c r="Y62" s="91"/>
      <c r="Z62" s="91"/>
      <c r="AA62" s="91">
        <f t="shared" si="66"/>
        <v>4.5599999999999996</v>
      </c>
      <c r="AB62" s="91">
        <f t="shared" si="66"/>
        <v>1.2</v>
      </c>
      <c r="AC62" s="91">
        <v>4</v>
      </c>
      <c r="AD62" s="91"/>
      <c r="AE62" s="91">
        <f>'[9]7.1. ЦЗ 2013'!G57</f>
        <v>38.796618789999997</v>
      </c>
      <c r="AF62" s="94">
        <f t="shared" si="64"/>
        <v>38.796618789999997</v>
      </c>
      <c r="AG62" s="91">
        <f>AS62-AC62-AE62</f>
        <v>1.103381210000002</v>
      </c>
      <c r="AH62" s="91"/>
      <c r="AI62" s="91"/>
      <c r="AJ62" s="91"/>
      <c r="AK62" s="95">
        <f t="shared" si="65"/>
        <v>39.9</v>
      </c>
      <c r="AL62" s="96">
        <f t="shared" si="42"/>
        <v>-4</v>
      </c>
      <c r="AM62" s="70"/>
      <c r="AN62" s="70">
        <f t="shared" si="43"/>
        <v>38.796618789999997</v>
      </c>
      <c r="AO62" s="96">
        <f>'[8]ИП - чистый (21.06.12)'!AF39</f>
        <v>40</v>
      </c>
      <c r="AP62" s="96">
        <f t="shared" si="6"/>
        <v>-0.10000000000000142</v>
      </c>
      <c r="AQ62" s="70"/>
      <c r="AR62" s="70">
        <f t="shared" si="7"/>
        <v>0</v>
      </c>
      <c r="AS62" s="96">
        <v>43.9</v>
      </c>
      <c r="AT62" s="96">
        <f>Q62+S62+U62+W62+Y62-AA62</f>
        <v>0</v>
      </c>
      <c r="AU62" s="96">
        <f t="shared" si="67"/>
        <v>0</v>
      </c>
      <c r="AV62" s="96">
        <f t="shared" si="31"/>
        <v>0</v>
      </c>
      <c r="AW62" s="96">
        <f t="shared" si="32"/>
        <v>0</v>
      </c>
      <c r="AX62" s="96">
        <f t="shared" si="32"/>
        <v>0</v>
      </c>
      <c r="AY62" s="70"/>
      <c r="AZ62" s="70"/>
      <c r="BA62" s="70"/>
      <c r="BB62" s="70"/>
      <c r="BC62" s="71">
        <f>AK62-L62</f>
        <v>-4</v>
      </c>
    </row>
    <row r="63" spans="1:58" s="98" customFormat="1" ht="42.75" customHeight="1">
      <c r="A63" s="116"/>
      <c r="B63" s="89">
        <f t="shared" si="68"/>
        <v>26</v>
      </c>
      <c r="C63" s="117" t="s">
        <v>97</v>
      </c>
      <c r="D63" s="91" t="s">
        <v>52</v>
      </c>
      <c r="E63" s="91">
        <f>AA63</f>
        <v>22.59</v>
      </c>
      <c r="F63" s="91">
        <f>AB63</f>
        <v>7.03</v>
      </c>
      <c r="G63" s="105"/>
      <c r="H63" s="111">
        <v>2013</v>
      </c>
      <c r="I63" s="111">
        <v>2017</v>
      </c>
      <c r="J63" s="103"/>
      <c r="K63" s="105"/>
      <c r="L63" s="91">
        <f t="shared" si="61"/>
        <v>72</v>
      </c>
      <c r="M63" s="91">
        <f>'[9]Приложение 1'!L58</f>
        <v>81</v>
      </c>
      <c r="N63" s="91">
        <f t="shared" si="62"/>
        <v>72</v>
      </c>
      <c r="O63" s="91">
        <f t="shared" si="63"/>
        <v>72</v>
      </c>
      <c r="P63" s="104"/>
      <c r="Q63" s="91"/>
      <c r="R63" s="91"/>
      <c r="S63" s="91">
        <v>3.08</v>
      </c>
      <c r="T63" s="91">
        <v>0.72</v>
      </c>
      <c r="U63" s="91">
        <v>2.7</v>
      </c>
      <c r="V63" s="91">
        <v>0.79</v>
      </c>
      <c r="W63" s="91">
        <v>3.42</v>
      </c>
      <c r="X63" s="91">
        <v>0.56000000000000005</v>
      </c>
      <c r="Y63" s="91">
        <v>13.39</v>
      </c>
      <c r="Z63" s="91">
        <v>4.96</v>
      </c>
      <c r="AA63" s="91">
        <f>Q63+S63+U63+W63+Y63</f>
        <v>22.59</v>
      </c>
      <c r="AB63" s="91">
        <f>R63+T63+V63+X63+Z63</f>
        <v>7.03</v>
      </c>
      <c r="AC63" s="91"/>
      <c r="AD63" s="91"/>
      <c r="AE63" s="91">
        <f>'[9]7.1. ЦЗ 2013'!G58</f>
        <v>0</v>
      </c>
      <c r="AF63" s="94">
        <f t="shared" si="64"/>
        <v>0</v>
      </c>
      <c r="AG63" s="91">
        <f t="shared" ref="AG63:AI63" si="70">10-AG191</f>
        <v>9</v>
      </c>
      <c r="AH63" s="91">
        <f t="shared" si="70"/>
        <v>9</v>
      </c>
      <c r="AI63" s="91">
        <f t="shared" si="70"/>
        <v>9</v>
      </c>
      <c r="AJ63" s="91">
        <f>50-AJ191</f>
        <v>45</v>
      </c>
      <c r="AK63" s="95">
        <f t="shared" si="65"/>
        <v>72</v>
      </c>
      <c r="AL63" s="96"/>
      <c r="AM63" s="70"/>
      <c r="AN63" s="70"/>
      <c r="AO63" s="96"/>
      <c r="AP63" s="96"/>
      <c r="AQ63" s="70"/>
      <c r="AR63" s="70">
        <f t="shared" si="7"/>
        <v>0</v>
      </c>
      <c r="AS63" s="96">
        <f>AF63+AG63+AH63+AI63+AJ63-AK63</f>
        <v>0</v>
      </c>
      <c r="AT63" s="96">
        <f>Q63+S63+U63+W63+Y63-AA63</f>
        <v>0</v>
      </c>
      <c r="AU63" s="96">
        <f t="shared" si="67"/>
        <v>0</v>
      </c>
      <c r="AV63" s="96">
        <f t="shared" si="31"/>
        <v>0</v>
      </c>
      <c r="AW63" s="96">
        <f t="shared" si="32"/>
        <v>0</v>
      </c>
      <c r="AX63" s="96">
        <f t="shared" si="32"/>
        <v>0</v>
      </c>
      <c r="AY63" s="70"/>
      <c r="AZ63" s="70"/>
      <c r="BA63" s="70"/>
      <c r="BB63" s="70"/>
      <c r="BC63" s="71"/>
    </row>
    <row r="64" spans="1:58" s="98" customFormat="1" ht="30" customHeight="1">
      <c r="A64" s="116"/>
      <c r="B64" s="89">
        <f t="shared" si="68"/>
        <v>27</v>
      </c>
      <c r="C64" s="117" t="s">
        <v>98</v>
      </c>
      <c r="D64" s="91" t="s">
        <v>52</v>
      </c>
      <c r="E64" s="91">
        <v>0.02</v>
      </c>
      <c r="F64" s="91">
        <f>2*1.8</f>
        <v>3.6</v>
      </c>
      <c r="G64" s="105"/>
      <c r="H64" s="111">
        <v>2013</v>
      </c>
      <c r="I64" s="111">
        <v>2015</v>
      </c>
      <c r="J64" s="103"/>
      <c r="K64" s="105"/>
      <c r="L64" s="91">
        <f t="shared" si="61"/>
        <v>71.95</v>
      </c>
      <c r="M64" s="91">
        <f>'[9]Приложение 1'!L59</f>
        <v>55</v>
      </c>
      <c r="N64" s="91">
        <f t="shared" si="62"/>
        <v>71.95</v>
      </c>
      <c r="O64" s="91">
        <f t="shared" si="63"/>
        <v>71.95</v>
      </c>
      <c r="P64" s="104"/>
      <c r="Q64" s="91"/>
      <c r="R64" s="91"/>
      <c r="S64" s="91"/>
      <c r="T64" s="91"/>
      <c r="U64" s="91">
        <f>E64</f>
        <v>0.02</v>
      </c>
      <c r="V64" s="91">
        <f>F64</f>
        <v>3.6</v>
      </c>
      <c r="W64" s="91"/>
      <c r="X64" s="91"/>
      <c r="Y64" s="91"/>
      <c r="Z64" s="91"/>
      <c r="AA64" s="91">
        <f t="shared" ref="AA64:AA65" si="71">Q64+S64+U64+W64+Y64</f>
        <v>0.02</v>
      </c>
      <c r="AB64" s="91">
        <f t="shared" si="66"/>
        <v>3.6</v>
      </c>
      <c r="AC64" s="91"/>
      <c r="AD64" s="91"/>
      <c r="AE64" s="91">
        <f>'[9]7.1. ЦЗ 2013'!G59</f>
        <v>0</v>
      </c>
      <c r="AF64" s="94">
        <f t="shared" si="64"/>
        <v>0</v>
      </c>
      <c r="AG64" s="91">
        <f>75-3.05-AH64</f>
        <v>41.95</v>
      </c>
      <c r="AH64" s="91">
        <v>30</v>
      </c>
      <c r="AI64" s="91"/>
      <c r="AJ64" s="91"/>
      <c r="AK64" s="95">
        <f t="shared" si="65"/>
        <v>71.95</v>
      </c>
      <c r="AL64" s="108">
        <f>AG64+AH64+AI64+AJ64+AK64</f>
        <v>143.9</v>
      </c>
      <c r="AM64" s="96"/>
      <c r="AN64" s="70"/>
      <c r="AO64" s="70"/>
      <c r="AP64" s="96"/>
      <c r="AQ64" s="96"/>
      <c r="AR64" s="70">
        <f t="shared" si="7"/>
        <v>0</v>
      </c>
      <c r="AS64" s="70"/>
      <c r="AT64" s="70">
        <f>L64-O64</f>
        <v>0</v>
      </c>
      <c r="AU64" s="70"/>
      <c r="AV64" s="96">
        <f>AG64+AH64+AI64+AJ64+AK64-AL64</f>
        <v>0</v>
      </c>
      <c r="AW64" s="96">
        <f>Q64+S64+U64+W64+Y64-AA64</f>
        <v>0</v>
      </c>
      <c r="AX64" s="96">
        <f>R64+T64+V64+X64+Z64-AB64</f>
        <v>0</v>
      </c>
      <c r="AY64" s="96">
        <f>AG64+AH64+AI64+AJ64+AK64-AL64</f>
        <v>0</v>
      </c>
      <c r="AZ64" s="96">
        <f>AA64-E64</f>
        <v>0</v>
      </c>
      <c r="BA64" s="96">
        <f>AB64-F64</f>
        <v>0</v>
      </c>
      <c r="BB64" s="70"/>
      <c r="BC64" s="70"/>
      <c r="BD64" s="70"/>
      <c r="BE64" s="70"/>
      <c r="BF64" s="71"/>
    </row>
    <row r="65" spans="1:58" s="98" customFormat="1" ht="30" customHeight="1">
      <c r="A65" s="116"/>
      <c r="B65" s="89">
        <f t="shared" si="68"/>
        <v>28</v>
      </c>
      <c r="C65" s="117" t="s">
        <v>99</v>
      </c>
      <c r="D65" s="91" t="s">
        <v>52</v>
      </c>
      <c r="E65" s="91">
        <v>6.16</v>
      </c>
      <c r="F65" s="91">
        <v>0</v>
      </c>
      <c r="G65" s="105"/>
      <c r="H65" s="111">
        <v>2012</v>
      </c>
      <c r="I65" s="111">
        <v>2014</v>
      </c>
      <c r="J65" s="103"/>
      <c r="K65" s="105"/>
      <c r="L65" s="91">
        <f t="shared" si="61"/>
        <v>29.74</v>
      </c>
      <c r="M65" s="91">
        <f>'[9]Приложение 1'!L60</f>
        <v>28.5</v>
      </c>
      <c r="N65" s="91">
        <f t="shared" si="62"/>
        <v>29.74</v>
      </c>
      <c r="O65" s="91">
        <f t="shared" si="63"/>
        <v>21.189999999999998</v>
      </c>
      <c r="P65" s="104"/>
      <c r="Q65" s="91"/>
      <c r="R65" s="91"/>
      <c r="S65" s="91">
        <f>E65</f>
        <v>6.16</v>
      </c>
      <c r="T65" s="91">
        <f>F65</f>
        <v>0</v>
      </c>
      <c r="U65" s="91"/>
      <c r="V65" s="91"/>
      <c r="W65" s="91"/>
      <c r="X65" s="91"/>
      <c r="Y65" s="91"/>
      <c r="Z65" s="91"/>
      <c r="AA65" s="91">
        <f t="shared" si="71"/>
        <v>6.16</v>
      </c>
      <c r="AB65" s="91">
        <f t="shared" si="66"/>
        <v>0</v>
      </c>
      <c r="AC65" s="91"/>
      <c r="AD65" s="91"/>
      <c r="AE65" s="91">
        <f>'[9]7.1. ЦЗ 2013'!G60</f>
        <v>8.5500000000000007</v>
      </c>
      <c r="AF65" s="94">
        <f t="shared" si="64"/>
        <v>8.5500000000000007</v>
      </c>
      <c r="AG65" s="91">
        <f>AS65-AC65-AE65</f>
        <v>21.189999999999998</v>
      </c>
      <c r="AH65" s="91"/>
      <c r="AI65" s="91"/>
      <c r="AJ65" s="91"/>
      <c r="AK65" s="95">
        <f t="shared" si="65"/>
        <v>29.74</v>
      </c>
      <c r="AL65" s="108">
        <f>AG65+AH65+AI65+AJ65+AK65</f>
        <v>50.929999999999993</v>
      </c>
      <c r="AM65" s="96"/>
      <c r="AN65" s="70"/>
      <c r="AO65" s="70"/>
      <c r="AP65" s="96"/>
      <c r="AQ65" s="96"/>
      <c r="AR65" s="70">
        <f t="shared" si="7"/>
        <v>0</v>
      </c>
      <c r="AS65" s="96">
        <v>29.74</v>
      </c>
      <c r="AT65" s="70">
        <f>L65-O65</f>
        <v>8.5500000000000007</v>
      </c>
      <c r="AU65" s="70"/>
      <c r="AV65" s="96">
        <f>AG65+AH65+AI65+AJ65+AK65-AL65</f>
        <v>0</v>
      </c>
      <c r="AW65" s="96">
        <f>Q65+S65+U65+W65+Y65-AA65</f>
        <v>0</v>
      </c>
      <c r="AX65" s="96">
        <f>R65+T65+V65+X65+Z65-AB65</f>
        <v>0</v>
      </c>
      <c r="AY65" s="96">
        <f>AG65+AH65+AI65+AJ65+AK65-AL65</f>
        <v>0</v>
      </c>
      <c r="AZ65" s="96">
        <f>AA65-E65</f>
        <v>0</v>
      </c>
      <c r="BA65" s="96">
        <f>AB65-F65</f>
        <v>0</v>
      </c>
      <c r="BB65" s="70"/>
      <c r="BC65" s="70"/>
      <c r="BD65" s="70"/>
      <c r="BE65" s="70"/>
      <c r="BF65" s="71"/>
    </row>
    <row r="66" spans="1:58" s="98" customFormat="1" ht="12.75">
      <c r="A66" s="113"/>
      <c r="B66" s="114"/>
      <c r="C66" s="102" t="s">
        <v>100</v>
      </c>
      <c r="D66" s="103"/>
      <c r="E66" s="104">
        <f t="shared" ref="E66:AE66" si="72">SUM(E55:E65)</f>
        <v>232.04800000000003</v>
      </c>
      <c r="F66" s="104">
        <f t="shared" si="72"/>
        <v>32.71</v>
      </c>
      <c r="G66" s="104">
        <f t="shared" si="72"/>
        <v>0</v>
      </c>
      <c r="H66" s="104"/>
      <c r="I66" s="104"/>
      <c r="J66" s="104">
        <f t="shared" si="72"/>
        <v>0</v>
      </c>
      <c r="K66" s="104">
        <f t="shared" si="72"/>
        <v>0</v>
      </c>
      <c r="L66" s="104">
        <f t="shared" si="72"/>
        <v>1638.6295448000001</v>
      </c>
      <c r="M66" s="104">
        <f t="shared" si="72"/>
        <v>1507.7954999999999</v>
      </c>
      <c r="N66" s="104">
        <f t="shared" si="72"/>
        <v>1638.6295448000001</v>
      </c>
      <c r="O66" s="104">
        <f t="shared" si="72"/>
        <v>887.91881424999997</v>
      </c>
      <c r="P66" s="104">
        <f t="shared" si="72"/>
        <v>0</v>
      </c>
      <c r="Q66" s="104">
        <f t="shared" si="72"/>
        <v>0</v>
      </c>
      <c r="R66" s="104">
        <f t="shared" si="72"/>
        <v>0</v>
      </c>
      <c r="S66" s="104">
        <f t="shared" si="72"/>
        <v>59.450999999999993</v>
      </c>
      <c r="T66" s="104">
        <f t="shared" si="72"/>
        <v>3.92</v>
      </c>
      <c r="U66" s="104">
        <f t="shared" si="72"/>
        <v>101.58699999999999</v>
      </c>
      <c r="V66" s="104">
        <f t="shared" si="72"/>
        <v>10.68</v>
      </c>
      <c r="W66" s="104">
        <f t="shared" si="72"/>
        <v>3.42</v>
      </c>
      <c r="X66" s="104">
        <f t="shared" si="72"/>
        <v>0.56000000000000005</v>
      </c>
      <c r="Y66" s="104">
        <f t="shared" si="72"/>
        <v>67.59</v>
      </c>
      <c r="Z66" s="104">
        <f t="shared" si="72"/>
        <v>17.55</v>
      </c>
      <c r="AA66" s="104">
        <f t="shared" si="72"/>
        <v>232.04800000000003</v>
      </c>
      <c r="AB66" s="104">
        <f t="shared" si="72"/>
        <v>32.71</v>
      </c>
      <c r="AC66" s="104">
        <f t="shared" si="72"/>
        <v>80.835971100000009</v>
      </c>
      <c r="AD66" s="104">
        <f t="shared" si="72"/>
        <v>0</v>
      </c>
      <c r="AE66" s="104">
        <f t="shared" si="72"/>
        <v>669.87475945000006</v>
      </c>
      <c r="AF66" s="104">
        <f>SUM(AF55:AF65)</f>
        <v>669.87475945000006</v>
      </c>
      <c r="AG66" s="104">
        <f t="shared" ref="AG66:AK66" si="73">SUM(AG55:AG65)</f>
        <v>334.66221218000004</v>
      </c>
      <c r="AH66" s="104">
        <f t="shared" si="73"/>
        <v>180.08964062999996</v>
      </c>
      <c r="AI66" s="104">
        <f t="shared" si="73"/>
        <v>49</v>
      </c>
      <c r="AJ66" s="104">
        <f t="shared" si="73"/>
        <v>324.16696144000002</v>
      </c>
      <c r="AK66" s="106">
        <f t="shared" si="73"/>
        <v>1557.7935737</v>
      </c>
      <c r="AL66" s="69">
        <f>AK66-L66</f>
        <v>-80.835971100000052</v>
      </c>
      <c r="AM66" s="96"/>
      <c r="AN66" s="62">
        <f t="shared" ref="AN66:AN71" si="74">AK66-O66</f>
        <v>669.87475945000006</v>
      </c>
      <c r="AO66" s="69">
        <f>'[8]ИП - чистый (21.06.12)'!AF40</f>
        <v>1424.34</v>
      </c>
      <c r="AP66" s="69">
        <f t="shared" si="6"/>
        <v>133.45357370000011</v>
      </c>
      <c r="AQ66" s="70"/>
      <c r="AR66" s="70">
        <f t="shared" si="7"/>
        <v>0</v>
      </c>
      <c r="AS66" s="69">
        <f t="shared" ref="AS66:AS79" si="75">AF66+AG66+AH66+AI66+AJ66-AK66</f>
        <v>0</v>
      </c>
      <c r="AT66" s="69">
        <f t="shared" ref="AT66:AU81" si="76">Q66+S66+U66+W66+Y66-AA66</f>
        <v>0</v>
      </c>
      <c r="AU66" s="69">
        <f t="shared" si="76"/>
        <v>0</v>
      </c>
      <c r="AV66" s="69">
        <f t="shared" ref="AV66:AV81" si="77">AF66+AG66+AH66+AI66+AJ66-AK66</f>
        <v>0</v>
      </c>
      <c r="AW66" s="69">
        <f t="shared" ref="AW66:AX81" si="78">AA66-E66</f>
        <v>0</v>
      </c>
      <c r="AX66" s="69">
        <f t="shared" si="78"/>
        <v>0</v>
      </c>
      <c r="AY66" s="96"/>
      <c r="AZ66" s="96"/>
      <c r="BA66" s="96"/>
      <c r="BB66" s="96"/>
      <c r="BC66" s="71"/>
      <c r="BE66" s="98">
        <v>0</v>
      </c>
      <c r="BF66" s="118">
        <f>AK66-BE66</f>
        <v>1557.7935737</v>
      </c>
    </row>
    <row r="67" spans="1:58" s="87" customFormat="1" ht="20.100000000000001" customHeight="1">
      <c r="A67" s="80"/>
      <c r="B67" s="81"/>
      <c r="C67" s="82" t="s">
        <v>63</v>
      </c>
      <c r="D67" s="83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5"/>
      <c r="AL67" s="86">
        <f>AK67-L67</f>
        <v>0</v>
      </c>
      <c r="AM67" s="86"/>
      <c r="AN67" s="86">
        <f t="shared" si="74"/>
        <v>0</v>
      </c>
      <c r="AO67" s="69">
        <f>'[8]ИП - чистый (21.06.12)'!AF41</f>
        <v>0</v>
      </c>
      <c r="AP67" s="69">
        <f t="shared" si="6"/>
        <v>0</v>
      </c>
      <c r="AQ67" s="86"/>
      <c r="AR67" s="70">
        <f t="shared" si="7"/>
        <v>0</v>
      </c>
      <c r="AS67" s="69">
        <f t="shared" si="75"/>
        <v>0</v>
      </c>
      <c r="AT67" s="69">
        <f t="shared" si="76"/>
        <v>0</v>
      </c>
      <c r="AU67" s="69">
        <f t="shared" si="76"/>
        <v>0</v>
      </c>
      <c r="AV67" s="69">
        <f t="shared" si="77"/>
        <v>0</v>
      </c>
      <c r="AW67" s="69">
        <f t="shared" si="78"/>
        <v>0</v>
      </c>
      <c r="AX67" s="69">
        <f t="shared" si="78"/>
        <v>0</v>
      </c>
    </row>
    <row r="68" spans="1:58" s="98" customFormat="1" ht="40.5" customHeight="1">
      <c r="A68" s="116" t="s">
        <v>82</v>
      </c>
      <c r="B68" s="89">
        <f>B65+1</f>
        <v>29</v>
      </c>
      <c r="C68" s="117" t="s">
        <v>101</v>
      </c>
      <c r="D68" s="91" t="s">
        <v>52</v>
      </c>
      <c r="E68" s="91">
        <v>3.117</v>
      </c>
      <c r="F68" s="91">
        <v>6.3</v>
      </c>
      <c r="G68" s="105"/>
      <c r="H68" s="111">
        <v>2012</v>
      </c>
      <c r="I68" s="111">
        <v>2013</v>
      </c>
      <c r="J68" s="103"/>
      <c r="K68" s="105"/>
      <c r="L68" s="91">
        <f t="shared" ref="L68:L74" si="79">AC68+AD68+AF68+AG68+AH68+AI68+AJ68</f>
        <v>82.851283559999999</v>
      </c>
      <c r="M68" s="91">
        <f>'[9]Приложение 1'!L63</f>
        <v>83.09976709</v>
      </c>
      <c r="N68" s="91">
        <f t="shared" ref="N68:N74" si="80">AC68+AD68+AE68+AG68+AH68+AI68+AJ68</f>
        <v>82.851283559999999</v>
      </c>
      <c r="O68" s="91">
        <v>0</v>
      </c>
      <c r="P68" s="91"/>
      <c r="Q68" s="91">
        <f>E68</f>
        <v>3.117</v>
      </c>
      <c r="R68" s="91">
        <f>F68</f>
        <v>6.3</v>
      </c>
      <c r="S68" s="91"/>
      <c r="T68" s="91"/>
      <c r="U68" s="91"/>
      <c r="V68" s="91"/>
      <c r="W68" s="91"/>
      <c r="X68" s="91"/>
      <c r="Y68" s="91"/>
      <c r="Z68" s="91"/>
      <c r="AA68" s="91">
        <f t="shared" ref="AA68:AB74" si="81">Q68+S68+U68+W68+Y68</f>
        <v>3.117</v>
      </c>
      <c r="AB68" s="91">
        <f t="shared" si="81"/>
        <v>6.3</v>
      </c>
      <c r="AC68" s="91">
        <v>82.59976709</v>
      </c>
      <c r="AD68" s="91"/>
      <c r="AE68" s="91">
        <f>'[9]7.1. ЦЗ 2013'!G63</f>
        <v>0.25151646999999999</v>
      </c>
      <c r="AF68" s="94">
        <f t="shared" ref="AF68:AF74" si="82">AE68</f>
        <v>0.25151646999999999</v>
      </c>
      <c r="AG68" s="91"/>
      <c r="AH68" s="91"/>
      <c r="AI68" s="91"/>
      <c r="AJ68" s="91"/>
      <c r="AK68" s="95">
        <f t="shared" ref="AK68:AK74" si="83">AF68+AG68+AH68+AI68+AJ68</f>
        <v>0.25151646999999999</v>
      </c>
      <c r="AL68" s="96">
        <f>AK68-L68</f>
        <v>-82.59976709</v>
      </c>
      <c r="AM68" s="70"/>
      <c r="AN68" s="70">
        <f t="shared" si="74"/>
        <v>0.25151646999999999</v>
      </c>
      <c r="AO68" s="96">
        <f>'[8]ИП - чистый (21.06.12)'!AF42</f>
        <v>2.78</v>
      </c>
      <c r="AP68" s="96">
        <f t="shared" si="6"/>
        <v>-2.5284835299999999</v>
      </c>
      <c r="AQ68" s="70"/>
      <c r="AR68" s="70">
        <f t="shared" si="7"/>
        <v>0</v>
      </c>
      <c r="AS68" s="96">
        <f t="shared" si="75"/>
        <v>0</v>
      </c>
      <c r="AT68" s="96">
        <f t="shared" si="76"/>
        <v>0</v>
      </c>
      <c r="AU68" s="96">
        <f t="shared" si="76"/>
        <v>0</v>
      </c>
      <c r="AV68" s="96">
        <f t="shared" si="77"/>
        <v>0</v>
      </c>
      <c r="AW68" s="96">
        <f t="shared" si="78"/>
        <v>0</v>
      </c>
      <c r="AX68" s="96">
        <f t="shared" si="78"/>
        <v>0</v>
      </c>
      <c r="AY68" s="70"/>
      <c r="AZ68" s="70"/>
      <c r="BA68" s="70"/>
      <c r="BB68" s="70"/>
      <c r="BC68" s="71"/>
    </row>
    <row r="69" spans="1:58" s="98" customFormat="1" ht="38.25">
      <c r="B69" s="112">
        <f>B68+1</f>
        <v>30</v>
      </c>
      <c r="C69" s="109" t="s">
        <v>102</v>
      </c>
      <c r="D69" s="91" t="s">
        <v>52</v>
      </c>
      <c r="E69" s="91">
        <v>2.75</v>
      </c>
      <c r="F69" s="91">
        <v>1.26</v>
      </c>
      <c r="G69" s="107"/>
      <c r="H69" s="93">
        <v>2017</v>
      </c>
      <c r="I69" s="93">
        <v>2017</v>
      </c>
      <c r="J69" s="91">
        <v>20.3</v>
      </c>
      <c r="K69" s="91">
        <v>20.3</v>
      </c>
      <c r="L69" s="91">
        <f t="shared" si="79"/>
        <v>20.3</v>
      </c>
      <c r="M69" s="91">
        <f>'[9]Приложение 1'!L64</f>
        <v>20.3</v>
      </c>
      <c r="N69" s="91">
        <f t="shared" si="80"/>
        <v>20.3</v>
      </c>
      <c r="O69" s="91">
        <f t="shared" ref="O69:O74" si="84">N69-AC69-AD69-AF69</f>
        <v>20.3</v>
      </c>
      <c r="P69" s="91"/>
      <c r="Q69" s="104"/>
      <c r="R69" s="104"/>
      <c r="S69" s="104"/>
      <c r="T69" s="104"/>
      <c r="U69" s="104"/>
      <c r="V69" s="104"/>
      <c r="W69" s="91"/>
      <c r="X69" s="91"/>
      <c r="Y69" s="91">
        <f t="shared" ref="Y69:Z71" si="85">E69</f>
        <v>2.75</v>
      </c>
      <c r="Z69" s="91">
        <f t="shared" si="85"/>
        <v>1.26</v>
      </c>
      <c r="AA69" s="91">
        <f t="shared" si="81"/>
        <v>2.75</v>
      </c>
      <c r="AB69" s="91">
        <f t="shared" si="81"/>
        <v>1.26</v>
      </c>
      <c r="AC69" s="91"/>
      <c r="AD69" s="91"/>
      <c r="AE69" s="91">
        <f>'[9]7.1. ЦЗ 2013'!G64</f>
        <v>0</v>
      </c>
      <c r="AF69" s="94">
        <f t="shared" si="82"/>
        <v>0</v>
      </c>
      <c r="AG69" s="91"/>
      <c r="AH69" s="91"/>
      <c r="AI69" s="91"/>
      <c r="AJ69" s="91">
        <v>20.3</v>
      </c>
      <c r="AK69" s="95">
        <f t="shared" si="83"/>
        <v>20.3</v>
      </c>
      <c r="AL69" s="118">
        <v>0</v>
      </c>
      <c r="AM69" s="118">
        <v>0</v>
      </c>
      <c r="AN69" s="70">
        <f t="shared" si="74"/>
        <v>0</v>
      </c>
      <c r="AO69" s="96">
        <f>'[8]ИП - чистый (21.06.12)'!AF43</f>
        <v>20.3</v>
      </c>
      <c r="AP69" s="96">
        <f t="shared" si="6"/>
        <v>0</v>
      </c>
      <c r="AR69" s="70">
        <f t="shared" si="7"/>
        <v>0</v>
      </c>
      <c r="AS69" s="96">
        <f t="shared" si="75"/>
        <v>0</v>
      </c>
      <c r="AT69" s="96">
        <f t="shared" si="76"/>
        <v>0</v>
      </c>
      <c r="AU69" s="96">
        <f t="shared" si="76"/>
        <v>0</v>
      </c>
      <c r="AV69" s="96">
        <f t="shared" si="77"/>
        <v>0</v>
      </c>
      <c r="AW69" s="96">
        <f t="shared" si="78"/>
        <v>0</v>
      </c>
      <c r="AX69" s="96">
        <f t="shared" si="78"/>
        <v>0</v>
      </c>
    </row>
    <row r="70" spans="1:58" s="98" customFormat="1" ht="38.25">
      <c r="B70" s="112">
        <f t="shared" ref="B70:B74" si="86">B69+1</f>
        <v>31</v>
      </c>
      <c r="C70" s="109" t="s">
        <v>103</v>
      </c>
      <c r="D70" s="91" t="s">
        <v>52</v>
      </c>
      <c r="E70" s="91">
        <v>0.4</v>
      </c>
      <c r="F70" s="91">
        <v>1.26</v>
      </c>
      <c r="G70" s="107"/>
      <c r="H70" s="93">
        <v>2017</v>
      </c>
      <c r="I70" s="93">
        <v>2017</v>
      </c>
      <c r="J70" s="91">
        <v>25.06</v>
      </c>
      <c r="K70" s="91">
        <v>25.06</v>
      </c>
      <c r="L70" s="91">
        <f t="shared" si="79"/>
        <v>25.06</v>
      </c>
      <c r="M70" s="91">
        <f>'[9]Приложение 1'!L65</f>
        <v>25.06</v>
      </c>
      <c r="N70" s="91">
        <f t="shared" si="80"/>
        <v>25.06</v>
      </c>
      <c r="O70" s="91">
        <f t="shared" si="84"/>
        <v>25.06</v>
      </c>
      <c r="P70" s="91"/>
      <c r="Q70" s="104"/>
      <c r="R70" s="104"/>
      <c r="S70" s="104"/>
      <c r="T70" s="104"/>
      <c r="U70" s="104"/>
      <c r="V70" s="104"/>
      <c r="W70" s="91"/>
      <c r="X70" s="91"/>
      <c r="Y70" s="91">
        <f t="shared" si="85"/>
        <v>0.4</v>
      </c>
      <c r="Z70" s="91">
        <f t="shared" si="85"/>
        <v>1.26</v>
      </c>
      <c r="AA70" s="91">
        <f t="shared" si="81"/>
        <v>0.4</v>
      </c>
      <c r="AB70" s="91">
        <f t="shared" si="81"/>
        <v>1.26</v>
      </c>
      <c r="AC70" s="91"/>
      <c r="AD70" s="91"/>
      <c r="AE70" s="91">
        <f>'[9]7.1. ЦЗ 2013'!G65</f>
        <v>0</v>
      </c>
      <c r="AF70" s="94">
        <f t="shared" si="82"/>
        <v>0</v>
      </c>
      <c r="AG70" s="91"/>
      <c r="AH70" s="91"/>
      <c r="AI70" s="91"/>
      <c r="AJ70" s="91">
        <v>25.06</v>
      </c>
      <c r="AK70" s="95">
        <f t="shared" si="83"/>
        <v>25.06</v>
      </c>
      <c r="AL70" s="118">
        <v>0</v>
      </c>
      <c r="AM70" s="118">
        <v>0</v>
      </c>
      <c r="AN70" s="70">
        <f t="shared" si="74"/>
        <v>0</v>
      </c>
      <c r="AO70" s="96">
        <f>'[8]ИП - чистый (21.06.12)'!AF44</f>
        <v>25.06</v>
      </c>
      <c r="AP70" s="96">
        <f t="shared" si="6"/>
        <v>0</v>
      </c>
      <c r="AR70" s="70">
        <f t="shared" si="7"/>
        <v>0</v>
      </c>
      <c r="AS70" s="96">
        <f t="shared" si="75"/>
        <v>0</v>
      </c>
      <c r="AT70" s="96">
        <f t="shared" si="76"/>
        <v>0</v>
      </c>
      <c r="AU70" s="96">
        <f t="shared" si="76"/>
        <v>0</v>
      </c>
      <c r="AV70" s="96">
        <f t="shared" si="77"/>
        <v>0</v>
      </c>
      <c r="AW70" s="96">
        <f t="shared" si="78"/>
        <v>0</v>
      </c>
      <c r="AX70" s="96">
        <f t="shared" si="78"/>
        <v>0</v>
      </c>
    </row>
    <row r="71" spans="1:58" s="98" customFormat="1" ht="30" customHeight="1">
      <c r="B71" s="112">
        <f t="shared" si="86"/>
        <v>32</v>
      </c>
      <c r="C71" s="109" t="s">
        <v>104</v>
      </c>
      <c r="D71" s="91" t="s">
        <v>52</v>
      </c>
      <c r="E71" s="91">
        <v>7.4</v>
      </c>
      <c r="F71" s="91">
        <v>1.26</v>
      </c>
      <c r="G71" s="107"/>
      <c r="H71" s="93">
        <v>2017</v>
      </c>
      <c r="I71" s="93">
        <v>2017</v>
      </c>
      <c r="J71" s="91">
        <v>75.319999999999993</v>
      </c>
      <c r="K71" s="91">
        <v>75.319999999999993</v>
      </c>
      <c r="L71" s="91">
        <f t="shared" si="79"/>
        <v>75.319999999999993</v>
      </c>
      <c r="M71" s="91">
        <f>'[9]Приложение 1'!L66</f>
        <v>75.319999999999993</v>
      </c>
      <c r="N71" s="91">
        <f t="shared" si="80"/>
        <v>75.319999999999993</v>
      </c>
      <c r="O71" s="91">
        <f t="shared" si="84"/>
        <v>75.319999999999993</v>
      </c>
      <c r="P71" s="91"/>
      <c r="Q71" s="104"/>
      <c r="R71" s="104"/>
      <c r="S71" s="104"/>
      <c r="T71" s="104"/>
      <c r="U71" s="104"/>
      <c r="V71" s="104"/>
      <c r="W71" s="91"/>
      <c r="X71" s="91"/>
      <c r="Y71" s="91">
        <f t="shared" si="85"/>
        <v>7.4</v>
      </c>
      <c r="Z71" s="91">
        <f t="shared" si="85"/>
        <v>1.26</v>
      </c>
      <c r="AA71" s="91">
        <f t="shared" si="81"/>
        <v>7.4</v>
      </c>
      <c r="AB71" s="91">
        <f t="shared" si="81"/>
        <v>1.26</v>
      </c>
      <c r="AC71" s="91"/>
      <c r="AD71" s="91"/>
      <c r="AE71" s="91">
        <f>'[9]7.1. ЦЗ 2013'!G66</f>
        <v>0</v>
      </c>
      <c r="AF71" s="94">
        <f t="shared" si="82"/>
        <v>0</v>
      </c>
      <c r="AG71" s="91"/>
      <c r="AH71" s="91"/>
      <c r="AI71" s="91"/>
      <c r="AJ71" s="91">
        <v>75.319999999999993</v>
      </c>
      <c r="AK71" s="95">
        <f t="shared" si="83"/>
        <v>75.319999999999993</v>
      </c>
      <c r="AL71" s="118">
        <v>0</v>
      </c>
      <c r="AM71" s="118">
        <v>0</v>
      </c>
      <c r="AN71" s="70">
        <f t="shared" si="74"/>
        <v>0</v>
      </c>
      <c r="AO71" s="96">
        <f>'[8]ИП - чистый (21.06.12)'!AF45</f>
        <v>75.319999999999993</v>
      </c>
      <c r="AP71" s="96">
        <f t="shared" si="6"/>
        <v>0</v>
      </c>
      <c r="AR71" s="70">
        <f t="shared" si="7"/>
        <v>0</v>
      </c>
      <c r="AS71" s="96">
        <f t="shared" si="75"/>
        <v>0</v>
      </c>
      <c r="AT71" s="96">
        <f t="shared" si="76"/>
        <v>0</v>
      </c>
      <c r="AU71" s="96">
        <f t="shared" si="76"/>
        <v>0</v>
      </c>
      <c r="AV71" s="96">
        <f t="shared" si="77"/>
        <v>0</v>
      </c>
      <c r="AW71" s="96">
        <f t="shared" si="78"/>
        <v>0</v>
      </c>
      <c r="AX71" s="96">
        <f t="shared" si="78"/>
        <v>0</v>
      </c>
    </row>
    <row r="72" spans="1:58" s="98" customFormat="1" ht="42" customHeight="1">
      <c r="B72" s="112">
        <f t="shared" si="86"/>
        <v>33</v>
      </c>
      <c r="C72" s="109" t="s">
        <v>105</v>
      </c>
      <c r="D72" s="91" t="s">
        <v>52</v>
      </c>
      <c r="E72" s="91">
        <f>AA72</f>
        <v>7.09</v>
      </c>
      <c r="F72" s="91">
        <f>AB72</f>
        <v>2.4500000000000002</v>
      </c>
      <c r="G72" s="107"/>
      <c r="H72" s="93">
        <v>2013</v>
      </c>
      <c r="I72" s="93">
        <v>2014</v>
      </c>
      <c r="J72" s="91"/>
      <c r="K72" s="91"/>
      <c r="L72" s="91">
        <f t="shared" si="79"/>
        <v>24.60527033</v>
      </c>
      <c r="M72" s="91">
        <f>'[9]Приложение 1'!L67</f>
        <v>45</v>
      </c>
      <c r="N72" s="91">
        <f t="shared" si="80"/>
        <v>24.60527033</v>
      </c>
      <c r="O72" s="91">
        <f t="shared" si="84"/>
        <v>18</v>
      </c>
      <c r="P72" s="91"/>
      <c r="Q72" s="91">
        <v>0</v>
      </c>
      <c r="R72" s="91">
        <v>0</v>
      </c>
      <c r="S72" s="91">
        <v>7.09</v>
      </c>
      <c r="T72" s="91">
        <v>2.4500000000000002</v>
      </c>
      <c r="U72" s="104"/>
      <c r="V72" s="104"/>
      <c r="W72" s="91"/>
      <c r="X72" s="91"/>
      <c r="Y72" s="91"/>
      <c r="Z72" s="91"/>
      <c r="AA72" s="91">
        <f t="shared" si="81"/>
        <v>7.09</v>
      </c>
      <c r="AB72" s="91">
        <f t="shared" si="81"/>
        <v>2.4500000000000002</v>
      </c>
      <c r="AC72" s="91"/>
      <c r="AD72" s="91"/>
      <c r="AE72" s="91">
        <f>'[9]7.1. ЦЗ 2013'!G67</f>
        <v>6.6052703299999997</v>
      </c>
      <c r="AF72" s="94">
        <f t="shared" si="82"/>
        <v>6.6052703299999997</v>
      </c>
      <c r="AG72" s="91">
        <f>20-AG193</f>
        <v>18</v>
      </c>
      <c r="AH72" s="91"/>
      <c r="AI72" s="91"/>
      <c r="AJ72" s="91"/>
      <c r="AK72" s="95">
        <f t="shared" si="83"/>
        <v>24.60527033</v>
      </c>
      <c r="AL72" s="118"/>
      <c r="AM72" s="118"/>
      <c r="AN72" s="70"/>
      <c r="AO72" s="96"/>
      <c r="AP72" s="96"/>
      <c r="AR72" s="70">
        <f t="shared" si="7"/>
        <v>0</v>
      </c>
      <c r="AS72" s="96">
        <f t="shared" si="75"/>
        <v>0</v>
      </c>
      <c r="AT72" s="96">
        <f t="shared" si="76"/>
        <v>0</v>
      </c>
      <c r="AU72" s="96">
        <f t="shared" si="76"/>
        <v>0</v>
      </c>
      <c r="AV72" s="96">
        <f t="shared" si="77"/>
        <v>0</v>
      </c>
      <c r="AW72" s="96">
        <f t="shared" si="78"/>
        <v>0</v>
      </c>
      <c r="AX72" s="96">
        <f t="shared" si="78"/>
        <v>0</v>
      </c>
    </row>
    <row r="73" spans="1:58" s="98" customFormat="1" ht="30" customHeight="1">
      <c r="B73" s="112">
        <f t="shared" si="86"/>
        <v>34</v>
      </c>
      <c r="C73" s="109" t="s">
        <v>106</v>
      </c>
      <c r="D73" s="91" t="s">
        <v>52</v>
      </c>
      <c r="E73" s="91">
        <v>1.1299999999999999</v>
      </c>
      <c r="F73" s="91">
        <v>1.26</v>
      </c>
      <c r="G73" s="107"/>
      <c r="H73" s="93">
        <v>2013</v>
      </c>
      <c r="I73" s="93">
        <v>2014</v>
      </c>
      <c r="J73" s="91"/>
      <c r="K73" s="91"/>
      <c r="L73" s="91">
        <f t="shared" si="79"/>
        <v>20</v>
      </c>
      <c r="M73" s="91">
        <f>'[9]Приложение 1'!L68</f>
        <v>20</v>
      </c>
      <c r="N73" s="91">
        <f t="shared" si="80"/>
        <v>20</v>
      </c>
      <c r="O73" s="91">
        <f t="shared" si="84"/>
        <v>20</v>
      </c>
      <c r="P73" s="91"/>
      <c r="Q73" s="104"/>
      <c r="R73" s="104"/>
      <c r="S73" s="91">
        <f>E73</f>
        <v>1.1299999999999999</v>
      </c>
      <c r="T73" s="91">
        <f>F73</f>
        <v>1.26</v>
      </c>
      <c r="U73" s="104"/>
      <c r="V73" s="104"/>
      <c r="W73" s="91"/>
      <c r="X73" s="91"/>
      <c r="Y73" s="91"/>
      <c r="Z73" s="91"/>
      <c r="AA73" s="91">
        <f t="shared" si="81"/>
        <v>1.1299999999999999</v>
      </c>
      <c r="AB73" s="91">
        <f t="shared" si="81"/>
        <v>1.26</v>
      </c>
      <c r="AC73" s="91"/>
      <c r="AD73" s="91"/>
      <c r="AE73" s="91">
        <f>'[9]7.1. ЦЗ 2013'!G68</f>
        <v>0</v>
      </c>
      <c r="AF73" s="94">
        <f t="shared" si="82"/>
        <v>0</v>
      </c>
      <c r="AG73" s="91">
        <f>M73</f>
        <v>20</v>
      </c>
      <c r="AH73" s="91"/>
      <c r="AI73" s="91"/>
      <c r="AJ73" s="91"/>
      <c r="AK73" s="95">
        <f t="shared" si="83"/>
        <v>20</v>
      </c>
      <c r="AL73" s="118"/>
      <c r="AM73" s="118"/>
      <c r="AN73" s="70"/>
      <c r="AO73" s="96"/>
      <c r="AP73" s="96"/>
      <c r="AR73" s="70">
        <f t="shared" si="7"/>
        <v>0</v>
      </c>
      <c r="AS73" s="96">
        <f t="shared" si="75"/>
        <v>0</v>
      </c>
      <c r="AT73" s="96">
        <f t="shared" si="76"/>
        <v>0</v>
      </c>
      <c r="AU73" s="96">
        <f t="shared" si="76"/>
        <v>0</v>
      </c>
      <c r="AV73" s="96">
        <f t="shared" si="77"/>
        <v>0</v>
      </c>
      <c r="AW73" s="96">
        <f t="shared" si="78"/>
        <v>0</v>
      </c>
      <c r="AX73" s="96">
        <f t="shared" si="78"/>
        <v>0</v>
      </c>
    </row>
    <row r="74" spans="1:58" s="98" customFormat="1" ht="30" customHeight="1">
      <c r="B74" s="112">
        <f t="shared" si="86"/>
        <v>35</v>
      </c>
      <c r="C74" s="109" t="s">
        <v>107</v>
      </c>
      <c r="D74" s="91" t="s">
        <v>52</v>
      </c>
      <c r="E74" s="91">
        <v>2.15</v>
      </c>
      <c r="F74" s="91">
        <v>0</v>
      </c>
      <c r="G74" s="107"/>
      <c r="H74" s="93">
        <v>2013</v>
      </c>
      <c r="I74" s="93">
        <v>2014</v>
      </c>
      <c r="J74" s="91"/>
      <c r="K74" s="91"/>
      <c r="L74" s="91">
        <f t="shared" si="79"/>
        <v>14</v>
      </c>
      <c r="M74" s="91">
        <f>'[9]Приложение 1'!L69</f>
        <v>14</v>
      </c>
      <c r="N74" s="91">
        <f t="shared" si="80"/>
        <v>14</v>
      </c>
      <c r="O74" s="91">
        <f t="shared" si="84"/>
        <v>14</v>
      </c>
      <c r="P74" s="91"/>
      <c r="Q74" s="104"/>
      <c r="R74" s="104"/>
      <c r="S74" s="91">
        <f>E74</f>
        <v>2.15</v>
      </c>
      <c r="T74" s="91">
        <f>F74</f>
        <v>0</v>
      </c>
      <c r="U74" s="104"/>
      <c r="V74" s="104"/>
      <c r="W74" s="91"/>
      <c r="X74" s="91"/>
      <c r="Y74" s="91"/>
      <c r="Z74" s="91"/>
      <c r="AA74" s="91">
        <f t="shared" si="81"/>
        <v>2.15</v>
      </c>
      <c r="AB74" s="91">
        <f t="shared" si="81"/>
        <v>0</v>
      </c>
      <c r="AC74" s="91"/>
      <c r="AD74" s="91"/>
      <c r="AE74" s="91">
        <f>'[9]7.1. ЦЗ 2013'!G69</f>
        <v>0</v>
      </c>
      <c r="AF74" s="94">
        <f t="shared" si="82"/>
        <v>0</v>
      </c>
      <c r="AG74" s="91">
        <f>M74</f>
        <v>14</v>
      </c>
      <c r="AH74" s="91"/>
      <c r="AI74" s="91"/>
      <c r="AJ74" s="91"/>
      <c r="AK74" s="95">
        <f t="shared" si="83"/>
        <v>14</v>
      </c>
      <c r="AL74" s="118"/>
      <c r="AM74" s="118"/>
      <c r="AN74" s="70"/>
      <c r="AO74" s="96"/>
      <c r="AP74" s="96"/>
      <c r="AR74" s="70">
        <f t="shared" si="7"/>
        <v>0</v>
      </c>
      <c r="AS74" s="96">
        <f t="shared" si="75"/>
        <v>0</v>
      </c>
      <c r="AT74" s="96">
        <f t="shared" si="76"/>
        <v>0</v>
      </c>
      <c r="AU74" s="96">
        <f t="shared" si="76"/>
        <v>0</v>
      </c>
      <c r="AV74" s="96">
        <f t="shared" si="77"/>
        <v>0</v>
      </c>
      <c r="AW74" s="96">
        <f t="shared" si="78"/>
        <v>0</v>
      </c>
      <c r="AX74" s="96">
        <f t="shared" si="78"/>
        <v>0</v>
      </c>
    </row>
    <row r="75" spans="1:58" s="98" customFormat="1" ht="12.75">
      <c r="A75" s="113"/>
      <c r="B75" s="114"/>
      <c r="C75" s="102" t="s">
        <v>66</v>
      </c>
      <c r="D75" s="103"/>
      <c r="E75" s="104">
        <f>SUM(E68:E74)</f>
        <v>24.036999999999999</v>
      </c>
      <c r="F75" s="104">
        <f>SUM(F68:F74)</f>
        <v>13.790000000000001</v>
      </c>
      <c r="G75" s="105"/>
      <c r="H75" s="103"/>
      <c r="I75" s="103"/>
      <c r="J75" s="103"/>
      <c r="K75" s="105"/>
      <c r="L75" s="104">
        <f t="shared" ref="L75:AK75" si="87">SUM(L68:L74)</f>
        <v>262.13655388999996</v>
      </c>
      <c r="M75" s="104">
        <f t="shared" si="87"/>
        <v>282.77976708999995</v>
      </c>
      <c r="N75" s="104">
        <f t="shared" si="87"/>
        <v>262.13655388999996</v>
      </c>
      <c r="O75" s="104">
        <f t="shared" si="87"/>
        <v>172.68</v>
      </c>
      <c r="P75" s="104">
        <f t="shared" si="87"/>
        <v>0</v>
      </c>
      <c r="Q75" s="104">
        <f t="shared" si="87"/>
        <v>3.117</v>
      </c>
      <c r="R75" s="104">
        <f t="shared" si="87"/>
        <v>6.3</v>
      </c>
      <c r="S75" s="104">
        <f t="shared" si="87"/>
        <v>10.37</v>
      </c>
      <c r="T75" s="104">
        <f t="shared" si="87"/>
        <v>3.71</v>
      </c>
      <c r="U75" s="104">
        <f t="shared" si="87"/>
        <v>0</v>
      </c>
      <c r="V75" s="104">
        <f t="shared" si="87"/>
        <v>0</v>
      </c>
      <c r="W75" s="104">
        <f t="shared" si="87"/>
        <v>0</v>
      </c>
      <c r="X75" s="104">
        <f t="shared" si="87"/>
        <v>0</v>
      </c>
      <c r="Y75" s="104">
        <f t="shared" si="87"/>
        <v>10.55</v>
      </c>
      <c r="Z75" s="104">
        <f t="shared" si="87"/>
        <v>3.7800000000000002</v>
      </c>
      <c r="AA75" s="104">
        <f t="shared" si="87"/>
        <v>24.036999999999999</v>
      </c>
      <c r="AB75" s="104">
        <f t="shared" si="87"/>
        <v>13.790000000000001</v>
      </c>
      <c r="AC75" s="104">
        <f t="shared" si="87"/>
        <v>82.59976709</v>
      </c>
      <c r="AD75" s="104">
        <f t="shared" si="87"/>
        <v>0</v>
      </c>
      <c r="AE75" s="104">
        <f t="shared" si="87"/>
        <v>6.8567868000000001</v>
      </c>
      <c r="AF75" s="104">
        <f t="shared" si="87"/>
        <v>6.8567868000000001</v>
      </c>
      <c r="AG75" s="104">
        <f t="shared" si="87"/>
        <v>52</v>
      </c>
      <c r="AH75" s="104">
        <f t="shared" si="87"/>
        <v>0</v>
      </c>
      <c r="AI75" s="104">
        <f t="shared" si="87"/>
        <v>0</v>
      </c>
      <c r="AJ75" s="104">
        <f t="shared" si="87"/>
        <v>120.67999999999999</v>
      </c>
      <c r="AK75" s="106">
        <f t="shared" si="87"/>
        <v>179.53678679999999</v>
      </c>
      <c r="AL75" s="69">
        <f t="shared" ref="AL75:AL81" si="88">AK75-L75</f>
        <v>-82.599767089999972</v>
      </c>
      <c r="AM75" s="96"/>
      <c r="AN75" s="62">
        <f t="shared" ref="AN75:AN81" si="89">AK75-O75</f>
        <v>6.8567867999999805</v>
      </c>
      <c r="AO75" s="69">
        <f>'[8]ИП - чистый (21.06.12)'!AF46</f>
        <v>123.46</v>
      </c>
      <c r="AP75" s="69">
        <f t="shared" si="6"/>
        <v>56.076786799999994</v>
      </c>
      <c r="AQ75" s="70"/>
      <c r="AR75" s="70">
        <f t="shared" si="7"/>
        <v>0</v>
      </c>
      <c r="AS75" s="69">
        <f t="shared" si="75"/>
        <v>0</v>
      </c>
      <c r="AT75" s="69">
        <f t="shared" si="76"/>
        <v>0</v>
      </c>
      <c r="AU75" s="69">
        <f t="shared" si="76"/>
        <v>0</v>
      </c>
      <c r="AV75" s="69">
        <f t="shared" si="77"/>
        <v>0</v>
      </c>
      <c r="AW75" s="69">
        <f t="shared" si="78"/>
        <v>0</v>
      </c>
      <c r="AX75" s="69">
        <f t="shared" si="78"/>
        <v>0</v>
      </c>
      <c r="AY75" s="96"/>
      <c r="AZ75" s="96"/>
      <c r="BA75" s="96"/>
      <c r="BB75" s="96"/>
      <c r="BC75" s="71"/>
      <c r="BE75" s="98">
        <v>0</v>
      </c>
      <c r="BF75" s="118">
        <f>AK75-BE75</f>
        <v>179.53678679999999</v>
      </c>
    </row>
    <row r="76" spans="1:58" s="87" customFormat="1" ht="20.100000000000001" customHeight="1">
      <c r="A76" s="80"/>
      <c r="B76" s="81"/>
      <c r="C76" s="82" t="s">
        <v>108</v>
      </c>
      <c r="D76" s="83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5"/>
      <c r="AL76" s="86">
        <f t="shared" si="88"/>
        <v>0</v>
      </c>
      <c r="AM76" s="86"/>
      <c r="AN76" s="86">
        <f t="shared" si="89"/>
        <v>0</v>
      </c>
      <c r="AO76" s="69">
        <f>'[8]ИП - чистый (21.06.12)'!AF47</f>
        <v>0</v>
      </c>
      <c r="AP76" s="69">
        <f t="shared" si="6"/>
        <v>0</v>
      </c>
      <c r="AQ76" s="86"/>
      <c r="AR76" s="70">
        <f t="shared" si="7"/>
        <v>0</v>
      </c>
      <c r="AS76" s="69">
        <f t="shared" si="75"/>
        <v>0</v>
      </c>
      <c r="AT76" s="69">
        <f t="shared" si="76"/>
        <v>0</v>
      </c>
      <c r="AU76" s="69">
        <f t="shared" si="76"/>
        <v>0</v>
      </c>
      <c r="AV76" s="69">
        <f t="shared" si="77"/>
        <v>0</v>
      </c>
      <c r="AW76" s="69">
        <f t="shared" si="78"/>
        <v>0</v>
      </c>
      <c r="AX76" s="69">
        <f t="shared" si="78"/>
        <v>0</v>
      </c>
      <c r="BC76" s="87">
        <f>AK76-L76</f>
        <v>0</v>
      </c>
    </row>
    <row r="77" spans="1:58" s="98" customFormat="1" ht="30" customHeight="1">
      <c r="A77" s="120" t="s">
        <v>109</v>
      </c>
      <c r="B77" s="112">
        <f>B74+1</f>
        <v>36</v>
      </c>
      <c r="C77" s="90" t="s">
        <v>110</v>
      </c>
      <c r="D77" s="91" t="s">
        <v>52</v>
      </c>
      <c r="E77" s="91">
        <v>0</v>
      </c>
      <c r="F77" s="91">
        <v>1.26</v>
      </c>
      <c r="G77" s="92"/>
      <c r="H77" s="93">
        <v>2012</v>
      </c>
      <c r="I77" s="93">
        <v>2013</v>
      </c>
      <c r="J77" s="93"/>
      <c r="K77" s="99">
        <f>L77</f>
        <v>32.547245109999999</v>
      </c>
      <c r="L77" s="91">
        <f t="shared" ref="L77:L96" si="90">AC77+AD77+AF77+AG77+AH77+AI77+AJ77</f>
        <v>32.547245109999999</v>
      </c>
      <c r="M77" s="91">
        <f>'[9]Приложение 1'!L72</f>
        <v>33.21194414</v>
      </c>
      <c r="N77" s="91">
        <f t="shared" ref="N77:N96" si="91">AC77+AD77+AE77+AG77+AH77+AI77+AJ77</f>
        <v>32.547245109999999</v>
      </c>
      <c r="O77" s="91">
        <f t="shared" ref="O77:O96" si="92">N77-AC77-AD77-AF77</f>
        <v>0</v>
      </c>
      <c r="P77" s="91"/>
      <c r="Q77" s="91">
        <f>E77</f>
        <v>0</v>
      </c>
      <c r="R77" s="91">
        <f>F77</f>
        <v>1.26</v>
      </c>
      <c r="S77" s="91"/>
      <c r="T77" s="91"/>
      <c r="U77" s="91"/>
      <c r="V77" s="91"/>
      <c r="W77" s="91"/>
      <c r="X77" s="91"/>
      <c r="Y77" s="91"/>
      <c r="Z77" s="91"/>
      <c r="AA77" s="91">
        <f t="shared" ref="AA77:AB92" si="93">Q77+S77+U77+W77+Y77</f>
        <v>0</v>
      </c>
      <c r="AB77" s="91">
        <f t="shared" si="93"/>
        <v>1.26</v>
      </c>
      <c r="AC77" s="91">
        <v>5.6119441400000003</v>
      </c>
      <c r="AD77" s="91"/>
      <c r="AE77" s="91">
        <f>'[9]7.1. ЦЗ 2013'!G72</f>
        <v>26.93530097</v>
      </c>
      <c r="AF77" s="94">
        <f t="shared" ref="AF77:AF96" si="94">AE77</f>
        <v>26.93530097</v>
      </c>
      <c r="AG77" s="94"/>
      <c r="AH77" s="94"/>
      <c r="AI77" s="94"/>
      <c r="AJ77" s="94"/>
      <c r="AK77" s="95">
        <f t="shared" ref="AK77:AK96" si="95">AF77+AG77+AH77+AI77+AJ77</f>
        <v>26.93530097</v>
      </c>
      <c r="AL77" s="96">
        <f t="shared" si="88"/>
        <v>-5.6119441399999985</v>
      </c>
      <c r="AM77" s="97"/>
      <c r="AN77" s="70">
        <f t="shared" si="89"/>
        <v>26.93530097</v>
      </c>
      <c r="AO77" s="96">
        <f>'[8]ИП - чистый (21.06.12)'!AF48</f>
        <v>28.35</v>
      </c>
      <c r="AP77" s="96">
        <f t="shared" si="6"/>
        <v>-1.4146990300000013</v>
      </c>
      <c r="AQ77" s="70"/>
      <c r="AR77" s="70">
        <f t="shared" si="7"/>
        <v>0</v>
      </c>
      <c r="AS77" s="96">
        <f t="shared" si="75"/>
        <v>0</v>
      </c>
      <c r="AT77" s="96">
        <f t="shared" si="76"/>
        <v>0</v>
      </c>
      <c r="AU77" s="96">
        <f t="shared" si="76"/>
        <v>0</v>
      </c>
      <c r="AV77" s="96">
        <f t="shared" si="77"/>
        <v>0</v>
      </c>
      <c r="AW77" s="96">
        <f t="shared" si="78"/>
        <v>0</v>
      </c>
      <c r="AX77" s="96">
        <f t="shared" si="78"/>
        <v>0</v>
      </c>
      <c r="AY77" s="97"/>
      <c r="AZ77" s="97"/>
      <c r="BA77" s="97"/>
      <c r="BB77" s="97"/>
      <c r="BC77" s="71">
        <f>AK77-L77</f>
        <v>-5.6119441399999985</v>
      </c>
      <c r="BE77" s="98">
        <v>37.299999999999997</v>
      </c>
      <c r="BF77" s="118">
        <f>AK77-BE77</f>
        <v>-10.364699029999997</v>
      </c>
    </row>
    <row r="78" spans="1:58" s="98" customFormat="1" ht="30" customHeight="1">
      <c r="A78" s="120" t="s">
        <v>109</v>
      </c>
      <c r="B78" s="89">
        <f>B77+1</f>
        <v>37</v>
      </c>
      <c r="C78" s="90" t="s">
        <v>111</v>
      </c>
      <c r="D78" s="91" t="s">
        <v>52</v>
      </c>
      <c r="E78" s="91">
        <v>1.92</v>
      </c>
      <c r="F78" s="91">
        <v>0</v>
      </c>
      <c r="G78" s="92"/>
      <c r="H78" s="93">
        <v>2012</v>
      </c>
      <c r="I78" s="93">
        <v>2017</v>
      </c>
      <c r="J78" s="93"/>
      <c r="K78" s="99">
        <f>L78</f>
        <v>17.20368513</v>
      </c>
      <c r="L78" s="91">
        <f t="shared" si="90"/>
        <v>17.20368513</v>
      </c>
      <c r="M78" s="91">
        <f>'[9]Приложение 1'!L73</f>
        <v>17.20368513</v>
      </c>
      <c r="N78" s="91">
        <f t="shared" si="91"/>
        <v>17.20368513</v>
      </c>
      <c r="O78" s="91">
        <f t="shared" si="92"/>
        <v>14.6</v>
      </c>
      <c r="P78" s="91"/>
      <c r="Q78" s="91"/>
      <c r="R78" s="91"/>
      <c r="S78" s="91"/>
      <c r="T78" s="91"/>
      <c r="U78" s="91"/>
      <c r="V78" s="91"/>
      <c r="W78" s="91"/>
      <c r="X78" s="91"/>
      <c r="Y78" s="91">
        <f>E78</f>
        <v>1.92</v>
      </c>
      <c r="Z78" s="91">
        <f>F78</f>
        <v>0</v>
      </c>
      <c r="AA78" s="91">
        <f t="shared" si="93"/>
        <v>1.92</v>
      </c>
      <c r="AB78" s="91">
        <f t="shared" si="93"/>
        <v>0</v>
      </c>
      <c r="AC78" s="91">
        <v>2.6036851300000001</v>
      </c>
      <c r="AD78" s="91"/>
      <c r="AE78" s="91">
        <f>'[9]7.1. ЦЗ 2013'!G73</f>
        <v>0</v>
      </c>
      <c r="AF78" s="94">
        <f t="shared" si="94"/>
        <v>0</v>
      </c>
      <c r="AG78" s="94"/>
      <c r="AH78" s="94"/>
      <c r="AI78" s="94">
        <v>2</v>
      </c>
      <c r="AJ78" s="94">
        <v>12.6</v>
      </c>
      <c r="AK78" s="95">
        <f t="shared" si="95"/>
        <v>14.6</v>
      </c>
      <c r="AL78" s="96">
        <f t="shared" si="88"/>
        <v>-2.6036851300000006</v>
      </c>
      <c r="AM78" s="97"/>
      <c r="AN78" s="70">
        <f t="shared" si="89"/>
        <v>0</v>
      </c>
      <c r="AO78" s="96">
        <f>'[8]ИП - чистый (21.06.12)'!AF49</f>
        <v>23.57</v>
      </c>
      <c r="AP78" s="96">
        <f t="shared" si="6"/>
        <v>-8.9700000000000006</v>
      </c>
      <c r="AQ78" s="70"/>
      <c r="AR78" s="70">
        <f t="shared" si="7"/>
        <v>0</v>
      </c>
      <c r="AS78" s="96">
        <f t="shared" si="75"/>
        <v>0</v>
      </c>
      <c r="AT78" s="96">
        <f t="shared" si="76"/>
        <v>0</v>
      </c>
      <c r="AU78" s="96">
        <f t="shared" si="76"/>
        <v>0</v>
      </c>
      <c r="AV78" s="96">
        <f t="shared" si="77"/>
        <v>0</v>
      </c>
      <c r="AW78" s="96">
        <f t="shared" si="78"/>
        <v>0</v>
      </c>
      <c r="AX78" s="96">
        <f t="shared" si="78"/>
        <v>0</v>
      </c>
      <c r="AY78" s="97"/>
      <c r="AZ78" s="97"/>
      <c r="BA78" s="97"/>
      <c r="BB78" s="97"/>
      <c r="BC78" s="71">
        <f>AK78-L78</f>
        <v>-2.6036851300000006</v>
      </c>
      <c r="BE78" s="98">
        <v>151.1</v>
      </c>
      <c r="BF78" s="118">
        <f>AK78-BE78</f>
        <v>-136.5</v>
      </c>
    </row>
    <row r="79" spans="1:58" s="98" customFormat="1" ht="45" customHeight="1">
      <c r="A79" s="120" t="s">
        <v>109</v>
      </c>
      <c r="B79" s="89">
        <f>B78+1</f>
        <v>38</v>
      </c>
      <c r="C79" s="90" t="s">
        <v>112</v>
      </c>
      <c r="D79" s="91" t="s">
        <v>52</v>
      </c>
      <c r="E79" s="91">
        <v>81</v>
      </c>
      <c r="F79" s="91">
        <v>5.71</v>
      </c>
      <c r="G79" s="92"/>
      <c r="H79" s="93">
        <v>2012</v>
      </c>
      <c r="I79" s="93">
        <v>2018</v>
      </c>
      <c r="J79" s="93"/>
      <c r="K79" s="99">
        <f>L79</f>
        <v>499.21100157702466</v>
      </c>
      <c r="L79" s="91">
        <f t="shared" si="90"/>
        <v>499.21100157702466</v>
      </c>
      <c r="M79" s="91">
        <f>'[9]Приложение 1'!L74</f>
        <v>634.34811979000006</v>
      </c>
      <c r="N79" s="91">
        <v>634.34811979000006</v>
      </c>
      <c r="O79" s="91">
        <f t="shared" si="92"/>
        <v>592.61</v>
      </c>
      <c r="P79" s="91"/>
      <c r="Q79" s="91"/>
      <c r="R79" s="107"/>
      <c r="S79" s="91"/>
      <c r="T79" s="91"/>
      <c r="U79" s="91"/>
      <c r="V79" s="91"/>
      <c r="W79" s="91"/>
      <c r="X79" s="91"/>
      <c r="Y79" s="91"/>
      <c r="Z79" s="91"/>
      <c r="AA79" s="91">
        <f t="shared" si="93"/>
        <v>0</v>
      </c>
      <c r="AB79" s="91">
        <f t="shared" si="93"/>
        <v>0</v>
      </c>
      <c r="AC79" s="91">
        <v>41.738119789999999</v>
      </c>
      <c r="AD79" s="91"/>
      <c r="AE79" s="91">
        <f>'[9]7.1. ЦЗ 2013'!G74</f>
        <v>0</v>
      </c>
      <c r="AF79" s="94">
        <f t="shared" si="94"/>
        <v>0</v>
      </c>
      <c r="AG79" s="94"/>
      <c r="AH79" s="94"/>
      <c r="AI79" s="94">
        <f>472.49-153.656662412631+138.66107499-0.0215307903442863</f>
        <v>457.47288178702468</v>
      </c>
      <c r="AJ79" s="94">
        <f>120.12-120.12</f>
        <v>0</v>
      </c>
      <c r="AK79" s="95">
        <f t="shared" si="95"/>
        <v>457.47288178702468</v>
      </c>
      <c r="AL79" s="96">
        <f t="shared" si="88"/>
        <v>-41.738119789999985</v>
      </c>
      <c r="AM79" s="97"/>
      <c r="AN79" s="70">
        <f t="shared" si="89"/>
        <v>-135.13711821297534</v>
      </c>
      <c r="AO79" s="96">
        <f>'[8]ИП - чистый (21.06.12)'!AF50</f>
        <v>675.88</v>
      </c>
      <c r="AP79" s="96">
        <f t="shared" si="6"/>
        <v>-218.40711821297532</v>
      </c>
      <c r="AQ79" s="70"/>
      <c r="AR79" s="70">
        <f t="shared" si="7"/>
        <v>-135.13711821297534</v>
      </c>
      <c r="AS79" s="96">
        <f t="shared" si="75"/>
        <v>0</v>
      </c>
      <c r="AT79" s="96">
        <f t="shared" si="76"/>
        <v>0</v>
      </c>
      <c r="AU79" s="96">
        <f t="shared" si="76"/>
        <v>0</v>
      </c>
      <c r="AV79" s="96">
        <f t="shared" si="77"/>
        <v>0</v>
      </c>
      <c r="AW79" s="96">
        <f t="shared" si="78"/>
        <v>-81</v>
      </c>
      <c r="AX79" s="96">
        <f t="shared" si="78"/>
        <v>-5.71</v>
      </c>
      <c r="AY79" s="97"/>
      <c r="AZ79" s="97"/>
      <c r="BA79" s="97"/>
      <c r="BB79" s="97"/>
      <c r="BC79" s="71">
        <f>AK79-L79</f>
        <v>-41.738119789999985</v>
      </c>
      <c r="BE79" s="98">
        <v>822.95</v>
      </c>
      <c r="BF79" s="118">
        <f>AK79-BE79</f>
        <v>-365.47711821297537</v>
      </c>
    </row>
    <row r="80" spans="1:58" s="98" customFormat="1" ht="30" customHeight="1">
      <c r="A80" s="120"/>
      <c r="B80" s="89">
        <f t="shared" ref="B80:B96" si="96">B79+1</f>
        <v>39</v>
      </c>
      <c r="C80" s="90" t="s">
        <v>113</v>
      </c>
      <c r="D80" s="91" t="s">
        <v>52</v>
      </c>
      <c r="E80" s="91">
        <v>58.26</v>
      </c>
      <c r="F80" s="91">
        <v>4</v>
      </c>
      <c r="G80" s="92"/>
      <c r="H80" s="93">
        <v>2012</v>
      </c>
      <c r="I80" s="93">
        <v>2014</v>
      </c>
      <c r="J80" s="93"/>
      <c r="K80" s="99">
        <f t="shared" ref="K80:K91" si="97">L80</f>
        <v>165.93</v>
      </c>
      <c r="L80" s="91">
        <f t="shared" si="90"/>
        <v>165.93</v>
      </c>
      <c r="M80" s="91">
        <f>'[9]Приложение 1'!L75</f>
        <v>169.69415791503948</v>
      </c>
      <c r="N80" s="91">
        <f t="shared" si="91"/>
        <v>165.93</v>
      </c>
      <c r="O80" s="91">
        <f t="shared" si="92"/>
        <v>4.0200990349605306</v>
      </c>
      <c r="P80" s="91"/>
      <c r="Q80" s="91"/>
      <c r="R80" s="91"/>
      <c r="S80" s="91">
        <f t="shared" ref="S80:T87" si="98">E80</f>
        <v>58.26</v>
      </c>
      <c r="T80" s="91">
        <f t="shared" si="98"/>
        <v>4</v>
      </c>
      <c r="U80" s="91"/>
      <c r="V80" s="91"/>
      <c r="W80" s="91"/>
      <c r="X80" s="91"/>
      <c r="Y80" s="91"/>
      <c r="Z80" s="91"/>
      <c r="AA80" s="91">
        <f t="shared" si="93"/>
        <v>58.26</v>
      </c>
      <c r="AB80" s="91">
        <f t="shared" si="93"/>
        <v>4</v>
      </c>
      <c r="AC80" s="91">
        <v>81.079080529999999</v>
      </c>
      <c r="AD80" s="91">
        <v>37.415077385039481</v>
      </c>
      <c r="AE80" s="91">
        <f>'[9]7.1. ЦЗ 2013'!G75</f>
        <v>43.415743049999996</v>
      </c>
      <c r="AF80" s="94">
        <f t="shared" si="94"/>
        <v>43.415743049999996</v>
      </c>
      <c r="AG80" s="94">
        <v>4.0200990349605306</v>
      </c>
      <c r="AH80" s="94"/>
      <c r="AI80" s="94"/>
      <c r="AJ80" s="94"/>
      <c r="AK80" s="95">
        <f t="shared" si="95"/>
        <v>47.435842084960527</v>
      </c>
      <c r="AL80" s="96">
        <f t="shared" si="88"/>
        <v>-118.49415791503948</v>
      </c>
      <c r="AM80" s="97"/>
      <c r="AN80" s="70">
        <f t="shared" si="89"/>
        <v>43.415743049999996</v>
      </c>
      <c r="AO80" s="96">
        <f>'[8]ИП - чистый (21.06.12)'!AF51</f>
        <v>70.900000000000006</v>
      </c>
      <c r="AP80" s="96">
        <f t="shared" si="6"/>
        <v>-23.464157915039479</v>
      </c>
      <c r="AQ80" s="70"/>
      <c r="AR80" s="70">
        <f t="shared" si="7"/>
        <v>0</v>
      </c>
      <c r="AS80" s="96">
        <v>165.93</v>
      </c>
      <c r="AT80" s="96">
        <f t="shared" si="76"/>
        <v>0</v>
      </c>
      <c r="AU80" s="96">
        <f t="shared" si="76"/>
        <v>0</v>
      </c>
      <c r="AV80" s="96">
        <f t="shared" si="77"/>
        <v>0</v>
      </c>
      <c r="AW80" s="96">
        <f t="shared" si="78"/>
        <v>0</v>
      </c>
      <c r="AX80" s="96">
        <f t="shared" si="78"/>
        <v>0</v>
      </c>
      <c r="AY80" s="97"/>
      <c r="AZ80" s="97"/>
      <c r="BA80" s="97"/>
      <c r="BB80" s="97"/>
      <c r="BC80" s="71"/>
      <c r="BF80" s="118"/>
    </row>
    <row r="81" spans="1:61" s="98" customFormat="1" ht="30" customHeight="1">
      <c r="A81" s="120"/>
      <c r="B81" s="89">
        <f t="shared" si="96"/>
        <v>40</v>
      </c>
      <c r="C81" s="90" t="s">
        <v>114</v>
      </c>
      <c r="D81" s="91" t="s">
        <v>52</v>
      </c>
      <c r="E81" s="91">
        <v>48.96</v>
      </c>
      <c r="F81" s="91">
        <v>2.8</v>
      </c>
      <c r="G81" s="92"/>
      <c r="H81" s="93">
        <v>2012</v>
      </c>
      <c r="I81" s="93">
        <v>2015</v>
      </c>
      <c r="J81" s="93"/>
      <c r="K81" s="99">
        <f t="shared" si="97"/>
        <v>159.46</v>
      </c>
      <c r="L81" s="91">
        <f t="shared" si="90"/>
        <v>159.46</v>
      </c>
      <c r="M81" s="91">
        <f>'[9]Приложение 1'!L76</f>
        <v>162.97</v>
      </c>
      <c r="N81" s="91">
        <f t="shared" si="91"/>
        <v>159.46</v>
      </c>
      <c r="O81" s="91">
        <f t="shared" si="92"/>
        <v>17.640963400566051</v>
      </c>
      <c r="P81" s="91"/>
      <c r="Q81" s="91"/>
      <c r="R81" s="91"/>
      <c r="S81" s="91"/>
      <c r="T81" s="91"/>
      <c r="U81" s="91">
        <f>E81</f>
        <v>48.96</v>
      </c>
      <c r="V81" s="91">
        <f>F81</f>
        <v>2.8</v>
      </c>
      <c r="W81" s="91"/>
      <c r="X81" s="91"/>
      <c r="Y81" s="91"/>
      <c r="Z81" s="91"/>
      <c r="AA81" s="91">
        <f t="shared" si="93"/>
        <v>48.96</v>
      </c>
      <c r="AB81" s="91">
        <f t="shared" si="93"/>
        <v>2.8</v>
      </c>
      <c r="AC81" s="91">
        <v>71.838416019999997</v>
      </c>
      <c r="AD81" s="91">
        <v>29.778799829433968</v>
      </c>
      <c r="AE81" s="91">
        <f>'[9]7.1. ЦЗ 2013'!G76</f>
        <v>40.201820749999996</v>
      </c>
      <c r="AF81" s="94">
        <f t="shared" si="94"/>
        <v>40.201820749999996</v>
      </c>
      <c r="AG81" s="94">
        <v>17.640963400566051</v>
      </c>
      <c r="AH81" s="94"/>
      <c r="AI81" s="94"/>
      <c r="AJ81" s="94"/>
      <c r="AK81" s="95">
        <f t="shared" si="95"/>
        <v>57.842784150566047</v>
      </c>
      <c r="AL81" s="96">
        <f t="shared" si="88"/>
        <v>-101.61721584943396</v>
      </c>
      <c r="AM81" s="97"/>
      <c r="AN81" s="70">
        <f t="shared" si="89"/>
        <v>40.201820749999996</v>
      </c>
      <c r="AO81" s="96">
        <f>'[8]ИП - чистый (21.06.12)'!AF52</f>
        <v>112.97</v>
      </c>
      <c r="AP81" s="96">
        <f t="shared" si="6"/>
        <v>-55.127215849433952</v>
      </c>
      <c r="AQ81" s="70"/>
      <c r="AR81" s="70">
        <f t="shared" si="7"/>
        <v>0</v>
      </c>
      <c r="AS81" s="96">
        <v>159.46</v>
      </c>
      <c r="AT81" s="96">
        <f t="shared" si="76"/>
        <v>0</v>
      </c>
      <c r="AU81" s="96">
        <f t="shared" si="76"/>
        <v>0</v>
      </c>
      <c r="AV81" s="96">
        <f t="shared" si="77"/>
        <v>0</v>
      </c>
      <c r="AW81" s="96">
        <f t="shared" si="78"/>
        <v>0</v>
      </c>
      <c r="AX81" s="96">
        <f t="shared" si="78"/>
        <v>0</v>
      </c>
      <c r="AY81" s="97"/>
      <c r="AZ81" s="97"/>
      <c r="BA81" s="97"/>
      <c r="BB81" s="97"/>
      <c r="BC81" s="71"/>
      <c r="BF81" s="118"/>
    </row>
    <row r="82" spans="1:61" s="98" customFormat="1" ht="30" customHeight="1">
      <c r="A82" s="120"/>
      <c r="B82" s="89">
        <f t="shared" si="96"/>
        <v>41</v>
      </c>
      <c r="C82" s="121" t="s">
        <v>115</v>
      </c>
      <c r="D82" s="91" t="s">
        <v>52</v>
      </c>
      <c r="E82" s="91">
        <v>109.25</v>
      </c>
      <c r="F82" s="91">
        <v>12.6</v>
      </c>
      <c r="G82" s="92"/>
      <c r="H82" s="93">
        <v>2012</v>
      </c>
      <c r="I82" s="93">
        <v>2015</v>
      </c>
      <c r="J82" s="93"/>
      <c r="K82" s="99">
        <f t="shared" si="97"/>
        <v>318.77</v>
      </c>
      <c r="L82" s="91">
        <f t="shared" si="90"/>
        <v>318.77</v>
      </c>
      <c r="M82" s="91">
        <f>'[9]Приложение 1'!L77</f>
        <v>256.69420588788819</v>
      </c>
      <c r="N82" s="91">
        <f t="shared" si="91"/>
        <v>318.77</v>
      </c>
      <c r="O82" s="91">
        <f t="shared" si="92"/>
        <v>114.87035022211182</v>
      </c>
      <c r="P82" s="91"/>
      <c r="Q82" s="91"/>
      <c r="R82" s="107"/>
      <c r="S82" s="91"/>
      <c r="T82" s="91"/>
      <c r="U82" s="91">
        <f>E82</f>
        <v>109.25</v>
      </c>
      <c r="V82" s="91">
        <f>F82</f>
        <v>12.6</v>
      </c>
      <c r="W82" s="91"/>
      <c r="X82" s="91"/>
      <c r="Y82" s="91"/>
      <c r="Z82" s="91"/>
      <c r="AA82" s="91">
        <f t="shared" si="93"/>
        <v>109.25</v>
      </c>
      <c r="AB82" s="91">
        <f t="shared" si="93"/>
        <v>12.6</v>
      </c>
      <c r="AC82" s="91">
        <v>71.085413990000006</v>
      </c>
      <c r="AD82" s="91">
        <v>20.608791897888146</v>
      </c>
      <c r="AE82" s="91">
        <f>'[9]7.1. ЦЗ 2013'!G77</f>
        <v>112.20544389</v>
      </c>
      <c r="AF82" s="94">
        <f t="shared" si="94"/>
        <v>112.20544389</v>
      </c>
      <c r="AG82" s="94">
        <v>64.870350222111824</v>
      </c>
      <c r="AH82" s="94">
        <v>50</v>
      </c>
      <c r="AI82" s="94"/>
      <c r="AJ82" s="94"/>
      <c r="AK82" s="95">
        <f t="shared" si="95"/>
        <v>227.07579411211182</v>
      </c>
      <c r="AL82" s="108">
        <f>AG82+AH82+AI82+AJ82+AK82</f>
        <v>341.94614433422362</v>
      </c>
      <c r="AM82" s="96">
        <f>AL82-L82</f>
        <v>23.176144334223636</v>
      </c>
      <c r="AN82" s="97"/>
      <c r="AO82" s="70">
        <f>AL82-O82</f>
        <v>227.07579411211179</v>
      </c>
      <c r="AP82" s="96">
        <f>'[8]ИП - чистый (21.06.12)'!AF51</f>
        <v>70.900000000000006</v>
      </c>
      <c r="AQ82" s="96">
        <f t="shared" ref="AQ82" si="99">AL82-AP82</f>
        <v>271.04614433422364</v>
      </c>
      <c r="AR82" s="70">
        <f t="shared" si="7"/>
        <v>0</v>
      </c>
      <c r="AS82" s="70">
        <v>318.77</v>
      </c>
      <c r="AT82" s="96">
        <f>L82-O82</f>
        <v>203.89964977788816</v>
      </c>
      <c r="AU82" s="70"/>
      <c r="AV82" s="96">
        <f>AG82+AH82+AI82+AJ82+AK82-AL82</f>
        <v>0</v>
      </c>
      <c r="AW82" s="96">
        <f>Q82+S82+U82+W82+Y82-AA82</f>
        <v>0</v>
      </c>
      <c r="AX82" s="96">
        <f>R82+T82+V82+X82+Z82-AB82</f>
        <v>0</v>
      </c>
      <c r="AY82" s="96">
        <f>AG82+AH82+AI82+AJ82+AK82-AL82</f>
        <v>0</v>
      </c>
      <c r="AZ82" s="96">
        <f>AA82-E82</f>
        <v>0</v>
      </c>
      <c r="BA82" s="96">
        <f>AB82-F82</f>
        <v>0</v>
      </c>
      <c r="BB82" s="97"/>
      <c r="BC82" s="97"/>
      <c r="BD82" s="97"/>
      <c r="BE82" s="97"/>
      <c r="BF82" s="71"/>
      <c r="BI82" s="118"/>
    </row>
    <row r="83" spans="1:61" s="98" customFormat="1" ht="45" customHeight="1">
      <c r="A83" s="120"/>
      <c r="B83" s="89">
        <f t="shared" si="96"/>
        <v>42</v>
      </c>
      <c r="C83" s="90" t="s">
        <v>116</v>
      </c>
      <c r="D83" s="91" t="s">
        <v>52</v>
      </c>
      <c r="E83" s="91">
        <v>5.8</v>
      </c>
      <c r="F83" s="91">
        <v>1.2</v>
      </c>
      <c r="G83" s="92"/>
      <c r="H83" s="93">
        <v>2012</v>
      </c>
      <c r="I83" s="93">
        <v>2014</v>
      </c>
      <c r="J83" s="93"/>
      <c r="K83" s="99">
        <f t="shared" si="97"/>
        <v>52.02</v>
      </c>
      <c r="L83" s="91">
        <f t="shared" si="90"/>
        <v>52.02</v>
      </c>
      <c r="M83" s="91">
        <f>'[9]Приложение 1'!L78</f>
        <v>49.995736260000001</v>
      </c>
      <c r="N83" s="91">
        <f t="shared" si="91"/>
        <v>52.02</v>
      </c>
      <c r="O83" s="91">
        <f t="shared" si="92"/>
        <v>1.6577814000000046</v>
      </c>
      <c r="P83" s="91"/>
      <c r="Q83" s="91"/>
      <c r="R83" s="91"/>
      <c r="S83" s="91">
        <f t="shared" si="98"/>
        <v>5.8</v>
      </c>
      <c r="T83" s="91">
        <f t="shared" si="98"/>
        <v>1.2</v>
      </c>
      <c r="U83" s="91"/>
      <c r="V83" s="91"/>
      <c r="W83" s="91"/>
      <c r="X83" s="91"/>
      <c r="Y83" s="91"/>
      <c r="Z83" s="91"/>
      <c r="AA83" s="91">
        <f t="shared" si="93"/>
        <v>5.8</v>
      </c>
      <c r="AB83" s="91">
        <f t="shared" si="93"/>
        <v>1.2</v>
      </c>
      <c r="AC83" s="91">
        <v>20.725736259999998</v>
      </c>
      <c r="AD83" s="91"/>
      <c r="AE83" s="91">
        <f>'[9]7.1. ЦЗ 2013'!G78</f>
        <v>29.636482340000001</v>
      </c>
      <c r="AF83" s="94">
        <f t="shared" si="94"/>
        <v>29.636482340000001</v>
      </c>
      <c r="AG83" s="94">
        <v>1.6577814000000046</v>
      </c>
      <c r="AH83" s="94"/>
      <c r="AI83" s="94"/>
      <c r="AJ83" s="94"/>
      <c r="AK83" s="95">
        <f t="shared" si="95"/>
        <v>31.294263740000005</v>
      </c>
      <c r="AL83" s="96">
        <f t="shared" ref="AL83:AL91" si="100">AK83-L83</f>
        <v>-20.725736259999998</v>
      </c>
      <c r="AM83" s="97"/>
      <c r="AN83" s="70">
        <f t="shared" ref="AN83:AN91" si="101">AK83-O83</f>
        <v>29.636482340000001</v>
      </c>
      <c r="AO83" s="96">
        <f>'[8]ИП - чистый (21.06.12)'!AF54</f>
        <v>85.96</v>
      </c>
      <c r="AP83" s="96">
        <f t="shared" si="6"/>
        <v>-54.665736259999989</v>
      </c>
      <c r="AQ83" s="70"/>
      <c r="AR83" s="70">
        <f t="shared" si="7"/>
        <v>0</v>
      </c>
      <c r="AS83" s="96">
        <v>52.02</v>
      </c>
      <c r="AT83" s="96">
        <f t="shared" ref="AT83:AU98" si="102">Q83+S83+U83+W83+Y83-AA83</f>
        <v>0</v>
      </c>
      <c r="AU83" s="96">
        <f t="shared" si="102"/>
        <v>0</v>
      </c>
      <c r="AV83" s="96">
        <f t="shared" ref="AV83:AV146" si="103">AF83+AG83+AH83+AI83+AJ83-AK83</f>
        <v>0</v>
      </c>
      <c r="AW83" s="96">
        <f t="shared" ref="AW83:AX112" si="104">AA83-E83</f>
        <v>0</v>
      </c>
      <c r="AX83" s="96">
        <f t="shared" si="104"/>
        <v>0</v>
      </c>
      <c r="AY83" s="97"/>
      <c r="AZ83" s="97"/>
      <c r="BA83" s="97"/>
      <c r="BB83" s="97"/>
      <c r="BC83" s="71"/>
      <c r="BF83" s="118"/>
    </row>
    <row r="84" spans="1:61" s="98" customFormat="1" ht="59.25" customHeight="1">
      <c r="A84" s="120"/>
      <c r="B84" s="89">
        <f t="shared" si="96"/>
        <v>43</v>
      </c>
      <c r="C84" s="121" t="s">
        <v>117</v>
      </c>
      <c r="D84" s="91" t="s">
        <v>52</v>
      </c>
      <c r="E84" s="91">
        <v>31.4</v>
      </c>
      <c r="F84" s="91">
        <v>1.25</v>
      </c>
      <c r="G84" s="92"/>
      <c r="H84" s="93">
        <v>2012</v>
      </c>
      <c r="I84" s="93">
        <v>2015</v>
      </c>
      <c r="J84" s="93"/>
      <c r="K84" s="99">
        <f t="shared" si="97"/>
        <v>172</v>
      </c>
      <c r="L84" s="91">
        <f t="shared" si="90"/>
        <v>172</v>
      </c>
      <c r="M84" s="91">
        <f>'[9]Приложение 1'!L79</f>
        <v>172</v>
      </c>
      <c r="N84" s="91">
        <f t="shared" si="91"/>
        <v>172</v>
      </c>
      <c r="O84" s="91">
        <f t="shared" si="92"/>
        <v>85.452841180000007</v>
      </c>
      <c r="P84" s="91"/>
      <c r="Q84" s="91"/>
      <c r="R84" s="91"/>
      <c r="S84" s="91"/>
      <c r="T84" s="91"/>
      <c r="U84" s="91">
        <f t="shared" ref="U84:V86" si="105">E84</f>
        <v>31.4</v>
      </c>
      <c r="V84" s="91">
        <f t="shared" si="105"/>
        <v>1.25</v>
      </c>
      <c r="W84" s="91"/>
      <c r="X84" s="91"/>
      <c r="Y84" s="91"/>
      <c r="Z84" s="91"/>
      <c r="AA84" s="91">
        <f t="shared" si="93"/>
        <v>31.4</v>
      </c>
      <c r="AB84" s="91">
        <f t="shared" si="93"/>
        <v>1.25</v>
      </c>
      <c r="AC84" s="91">
        <v>17.7</v>
      </c>
      <c r="AD84" s="91"/>
      <c r="AE84" s="91">
        <f>'[9]7.1. ЦЗ 2013'!G79</f>
        <v>68.847158820000004</v>
      </c>
      <c r="AF84" s="94">
        <f t="shared" si="94"/>
        <v>68.847158820000004</v>
      </c>
      <c r="AG84" s="94">
        <f>85.45284118-AH84</f>
        <v>80.452841179999993</v>
      </c>
      <c r="AH84" s="94">
        <v>5</v>
      </c>
      <c r="AI84" s="94"/>
      <c r="AJ84" s="94"/>
      <c r="AK84" s="95">
        <f t="shared" si="95"/>
        <v>154.30000000000001</v>
      </c>
      <c r="AL84" s="96">
        <f t="shared" si="100"/>
        <v>-17.699999999999989</v>
      </c>
      <c r="AM84" s="97"/>
      <c r="AN84" s="70">
        <f t="shared" si="101"/>
        <v>68.847158820000004</v>
      </c>
      <c r="AO84" s="96">
        <f>'[8]ИП - чистый (21.06.12)'!AF55</f>
        <v>73.88</v>
      </c>
      <c r="AP84" s="96">
        <f t="shared" si="6"/>
        <v>80.420000000000016</v>
      </c>
      <c r="AQ84" s="70"/>
      <c r="AR84" s="70">
        <f t="shared" si="7"/>
        <v>0</v>
      </c>
      <c r="AS84" s="96">
        <f>AF84+AG84+AH84+AI84+AJ84-AK84</f>
        <v>0</v>
      </c>
      <c r="AT84" s="96">
        <f t="shared" si="102"/>
        <v>0</v>
      </c>
      <c r="AU84" s="96">
        <f t="shared" si="102"/>
        <v>0</v>
      </c>
      <c r="AV84" s="96">
        <f t="shared" si="103"/>
        <v>0</v>
      </c>
      <c r="AW84" s="96">
        <f t="shared" si="104"/>
        <v>0</v>
      </c>
      <c r="AX84" s="96">
        <f t="shared" si="104"/>
        <v>0</v>
      </c>
      <c r="AY84" s="97"/>
      <c r="AZ84" s="97"/>
      <c r="BA84" s="97"/>
      <c r="BB84" s="97"/>
      <c r="BC84" s="71"/>
      <c r="BF84" s="118"/>
    </row>
    <row r="85" spans="1:61" s="98" customFormat="1" ht="45" customHeight="1">
      <c r="A85" s="120"/>
      <c r="B85" s="89">
        <f t="shared" si="96"/>
        <v>44</v>
      </c>
      <c r="C85" s="90" t="s">
        <v>118</v>
      </c>
      <c r="D85" s="91" t="s">
        <v>52</v>
      </c>
      <c r="E85" s="91">
        <v>2.1</v>
      </c>
      <c r="F85" s="91">
        <v>1.26</v>
      </c>
      <c r="G85" s="92"/>
      <c r="H85" s="93">
        <v>2012</v>
      </c>
      <c r="I85" s="93">
        <v>2015</v>
      </c>
      <c r="J85" s="93"/>
      <c r="K85" s="99">
        <f t="shared" si="97"/>
        <v>10.06</v>
      </c>
      <c r="L85" s="91">
        <f t="shared" si="90"/>
        <v>10.06</v>
      </c>
      <c r="M85" s="91">
        <f>'[9]Приложение 1'!L80</f>
        <v>10.06</v>
      </c>
      <c r="N85" s="91">
        <f t="shared" si="91"/>
        <v>10.06</v>
      </c>
      <c r="O85" s="91">
        <f t="shared" si="92"/>
        <v>6.9485325200000005</v>
      </c>
      <c r="P85" s="91"/>
      <c r="Q85" s="91"/>
      <c r="R85" s="91"/>
      <c r="S85" s="91"/>
      <c r="T85" s="91"/>
      <c r="U85" s="91">
        <f t="shared" si="105"/>
        <v>2.1</v>
      </c>
      <c r="V85" s="91">
        <f t="shared" si="105"/>
        <v>1.26</v>
      </c>
      <c r="W85" s="91"/>
      <c r="X85" s="91"/>
      <c r="Y85" s="91"/>
      <c r="Z85" s="91"/>
      <c r="AA85" s="91">
        <f t="shared" si="93"/>
        <v>2.1</v>
      </c>
      <c r="AB85" s="91">
        <f t="shared" si="93"/>
        <v>1.26</v>
      </c>
      <c r="AC85" s="91">
        <v>0.89999998999999997</v>
      </c>
      <c r="AD85" s="91"/>
      <c r="AE85" s="91">
        <f>'[9]7.1. ЦЗ 2013'!G80</f>
        <v>2.21146749</v>
      </c>
      <c r="AF85" s="94">
        <f t="shared" si="94"/>
        <v>2.21146749</v>
      </c>
      <c r="AG85" s="94">
        <v>3.9485325200000005</v>
      </c>
      <c r="AH85" s="94">
        <v>3</v>
      </c>
      <c r="AI85" s="94"/>
      <c r="AJ85" s="94"/>
      <c r="AK85" s="95">
        <f t="shared" si="95"/>
        <v>9.160000010000001</v>
      </c>
      <c r="AL85" s="96">
        <f t="shared" si="100"/>
        <v>-0.89999998999999953</v>
      </c>
      <c r="AM85" s="97"/>
      <c r="AN85" s="70">
        <f t="shared" si="101"/>
        <v>2.2114674900000004</v>
      </c>
      <c r="AO85" s="96">
        <f>'[8]ИП - чистый (21.06.12)'!AF56</f>
        <v>9.16</v>
      </c>
      <c r="AP85" s="96">
        <f t="shared" si="6"/>
        <v>1.000000082740371E-8</v>
      </c>
      <c r="AQ85" s="70"/>
      <c r="AR85" s="70">
        <f t="shared" ref="AR85:AR148" si="106">AK85-AF85-O85</f>
        <v>0</v>
      </c>
      <c r="AS85" s="96">
        <f>AF85+AG85+AH85+AI85+AJ85-AK85</f>
        <v>0</v>
      </c>
      <c r="AT85" s="96">
        <f t="shared" si="102"/>
        <v>0</v>
      </c>
      <c r="AU85" s="96">
        <f t="shared" si="102"/>
        <v>0</v>
      </c>
      <c r="AV85" s="96">
        <f t="shared" si="103"/>
        <v>0</v>
      </c>
      <c r="AW85" s="96">
        <f t="shared" si="104"/>
        <v>0</v>
      </c>
      <c r="AX85" s="96">
        <f t="shared" si="104"/>
        <v>0</v>
      </c>
      <c r="AY85" s="97"/>
      <c r="AZ85" s="97"/>
      <c r="BA85" s="97"/>
      <c r="BB85" s="97"/>
      <c r="BC85" s="71"/>
      <c r="BF85" s="118"/>
    </row>
    <row r="86" spans="1:61" s="98" customFormat="1" ht="54.95" customHeight="1">
      <c r="A86" s="120"/>
      <c r="B86" s="89">
        <f t="shared" si="96"/>
        <v>45</v>
      </c>
      <c r="C86" s="90" t="s">
        <v>119</v>
      </c>
      <c r="D86" s="91" t="s">
        <v>52</v>
      </c>
      <c r="E86" s="91">
        <v>57.5</v>
      </c>
      <c r="F86" s="91">
        <v>3.2</v>
      </c>
      <c r="G86" s="92"/>
      <c r="H86" s="93">
        <v>2012</v>
      </c>
      <c r="I86" s="93">
        <v>2015</v>
      </c>
      <c r="J86" s="93"/>
      <c r="K86" s="99">
        <f t="shared" si="97"/>
        <v>151.26</v>
      </c>
      <c r="L86" s="91">
        <f t="shared" si="90"/>
        <v>151.26</v>
      </c>
      <c r="M86" s="91">
        <f>'[9]Приложение 1'!L81</f>
        <v>192.99524217999999</v>
      </c>
      <c r="N86" s="91">
        <f t="shared" si="91"/>
        <v>151.26</v>
      </c>
      <c r="O86" s="91">
        <f t="shared" si="92"/>
        <v>39.736064989999974</v>
      </c>
      <c r="P86" s="91"/>
      <c r="Q86" s="91"/>
      <c r="R86" s="91"/>
      <c r="S86" s="91"/>
      <c r="T86" s="91"/>
      <c r="U86" s="91">
        <f t="shared" si="105"/>
        <v>57.5</v>
      </c>
      <c r="V86" s="91">
        <f t="shared" si="105"/>
        <v>3.2</v>
      </c>
      <c r="W86" s="91"/>
      <c r="X86" s="91"/>
      <c r="Y86" s="91"/>
      <c r="Z86" s="91"/>
      <c r="AA86" s="91">
        <f t="shared" si="93"/>
        <v>57.5</v>
      </c>
      <c r="AB86" s="91">
        <f t="shared" si="93"/>
        <v>3.2</v>
      </c>
      <c r="AC86" s="91">
        <v>2.5</v>
      </c>
      <c r="AD86" s="91">
        <v>1.6952421799999999</v>
      </c>
      <c r="AE86" s="91">
        <f>'[9]7.1. ЦЗ 2013'!G81</f>
        <v>107.32869283000001</v>
      </c>
      <c r="AF86" s="94">
        <f t="shared" si="94"/>
        <v>107.32869283000001</v>
      </c>
      <c r="AG86" s="94">
        <v>33.996064989999972</v>
      </c>
      <c r="AH86" s="94">
        <v>5.74</v>
      </c>
      <c r="AI86" s="94"/>
      <c r="AJ86" s="94"/>
      <c r="AK86" s="95">
        <f t="shared" si="95"/>
        <v>147.06475781999998</v>
      </c>
      <c r="AL86" s="96">
        <f t="shared" si="100"/>
        <v>-4.1952421800000081</v>
      </c>
      <c r="AM86" s="97"/>
      <c r="AN86" s="70">
        <f t="shared" si="101"/>
        <v>107.32869283000001</v>
      </c>
      <c r="AO86" s="96">
        <f>'[8]ИП - чистый (21.06.12)'!AF57</f>
        <v>87.35</v>
      </c>
      <c r="AP86" s="96">
        <f t="shared" si="6"/>
        <v>59.714757819999988</v>
      </c>
      <c r="AQ86" s="70"/>
      <c r="AR86" s="70">
        <f t="shared" si="106"/>
        <v>0</v>
      </c>
      <c r="AS86" s="96">
        <v>151.26</v>
      </c>
      <c r="AT86" s="96">
        <f t="shared" si="102"/>
        <v>0</v>
      </c>
      <c r="AU86" s="96">
        <f t="shared" si="102"/>
        <v>0</v>
      </c>
      <c r="AV86" s="96">
        <f t="shared" si="103"/>
        <v>0</v>
      </c>
      <c r="AW86" s="96">
        <f t="shared" si="104"/>
        <v>0</v>
      </c>
      <c r="AX86" s="96">
        <f t="shared" si="104"/>
        <v>0</v>
      </c>
      <c r="AY86" s="97"/>
      <c r="AZ86" s="97"/>
      <c r="BA86" s="97"/>
      <c r="BB86" s="97"/>
      <c r="BC86" s="71"/>
      <c r="BF86" s="118"/>
    </row>
    <row r="87" spans="1:61" s="98" customFormat="1" ht="54.95" customHeight="1">
      <c r="A87" s="120"/>
      <c r="B87" s="89">
        <f t="shared" si="96"/>
        <v>46</v>
      </c>
      <c r="C87" s="90" t="s">
        <v>120</v>
      </c>
      <c r="D87" s="91" t="s">
        <v>52</v>
      </c>
      <c r="E87" s="91">
        <v>46.8</v>
      </c>
      <c r="F87" s="91">
        <v>3.2</v>
      </c>
      <c r="G87" s="92"/>
      <c r="H87" s="93">
        <v>2012</v>
      </c>
      <c r="I87" s="93">
        <v>2014</v>
      </c>
      <c r="J87" s="93"/>
      <c r="K87" s="99">
        <f t="shared" si="97"/>
        <v>164.85</v>
      </c>
      <c r="L87" s="91">
        <f t="shared" si="90"/>
        <v>164.85</v>
      </c>
      <c r="M87" s="91">
        <f>'[9]Приложение 1'!L82</f>
        <v>172.49028853999999</v>
      </c>
      <c r="N87" s="91">
        <f t="shared" si="91"/>
        <v>164.85</v>
      </c>
      <c r="O87" s="91">
        <f t="shared" si="92"/>
        <v>4.7054259900000091</v>
      </c>
      <c r="P87" s="91"/>
      <c r="Q87" s="91"/>
      <c r="R87" s="107"/>
      <c r="S87" s="91">
        <f t="shared" si="98"/>
        <v>46.8</v>
      </c>
      <c r="T87" s="91">
        <f t="shared" si="98"/>
        <v>3.2</v>
      </c>
      <c r="U87" s="91"/>
      <c r="V87" s="91"/>
      <c r="W87" s="91"/>
      <c r="X87" s="91"/>
      <c r="Y87" s="91"/>
      <c r="Z87" s="91"/>
      <c r="AA87" s="91">
        <f t="shared" si="93"/>
        <v>46.8</v>
      </c>
      <c r="AB87" s="91">
        <f t="shared" si="93"/>
        <v>3.2</v>
      </c>
      <c r="AC87" s="91">
        <v>3</v>
      </c>
      <c r="AD87" s="91">
        <v>5.1672885400000004</v>
      </c>
      <c r="AE87" s="91">
        <f>'[9]7.1. ЦЗ 2013'!G82</f>
        <v>151.97728547</v>
      </c>
      <c r="AF87" s="94">
        <f t="shared" si="94"/>
        <v>151.97728547</v>
      </c>
      <c r="AG87" s="94">
        <v>4.7054259900000091</v>
      </c>
      <c r="AH87" s="94"/>
      <c r="AI87" s="94"/>
      <c r="AJ87" s="94"/>
      <c r="AK87" s="95">
        <f t="shared" si="95"/>
        <v>156.68271146000001</v>
      </c>
      <c r="AL87" s="96">
        <f t="shared" si="100"/>
        <v>-8.1672885399999871</v>
      </c>
      <c r="AM87" s="97"/>
      <c r="AN87" s="70">
        <f t="shared" si="101"/>
        <v>151.97728547</v>
      </c>
      <c r="AO87" s="96">
        <f>'[8]ИП - чистый (21.06.12)'!AF58</f>
        <v>137.96</v>
      </c>
      <c r="AP87" s="96">
        <f t="shared" si="6"/>
        <v>18.722711459999999</v>
      </c>
      <c r="AQ87" s="70"/>
      <c r="AR87" s="70">
        <f t="shared" si="106"/>
        <v>0</v>
      </c>
      <c r="AS87" s="96">
        <v>164.85</v>
      </c>
      <c r="AT87" s="96">
        <f t="shared" si="102"/>
        <v>0</v>
      </c>
      <c r="AU87" s="96">
        <f t="shared" si="102"/>
        <v>0</v>
      </c>
      <c r="AV87" s="96">
        <f t="shared" si="103"/>
        <v>0</v>
      </c>
      <c r="AW87" s="96">
        <f t="shared" si="104"/>
        <v>0</v>
      </c>
      <c r="AX87" s="96">
        <f t="shared" si="104"/>
        <v>0</v>
      </c>
      <c r="AY87" s="97"/>
      <c r="AZ87" s="97"/>
      <c r="BA87" s="97"/>
      <c r="BB87" s="97"/>
      <c r="BC87" s="71"/>
      <c r="BF87" s="118"/>
    </row>
    <row r="88" spans="1:61" s="98" customFormat="1" ht="30" customHeight="1">
      <c r="A88" s="120"/>
      <c r="B88" s="89">
        <f t="shared" si="96"/>
        <v>47</v>
      </c>
      <c r="C88" s="90" t="s">
        <v>121</v>
      </c>
      <c r="D88" s="91" t="s">
        <v>52</v>
      </c>
      <c r="E88" s="91">
        <v>4</v>
      </c>
      <c r="F88" s="91">
        <v>8</v>
      </c>
      <c r="G88" s="92"/>
      <c r="H88" s="93">
        <v>2012</v>
      </c>
      <c r="I88" s="93">
        <v>2017</v>
      </c>
      <c r="J88" s="93"/>
      <c r="K88" s="99">
        <f t="shared" si="97"/>
        <v>200</v>
      </c>
      <c r="L88" s="91">
        <f t="shared" si="90"/>
        <v>200</v>
      </c>
      <c r="M88" s="91">
        <f>'[9]Приложение 1'!L83</f>
        <v>200</v>
      </c>
      <c r="N88" s="91">
        <f t="shared" si="91"/>
        <v>200</v>
      </c>
      <c r="O88" s="91">
        <f t="shared" si="92"/>
        <v>187.41789159999999</v>
      </c>
      <c r="P88" s="91"/>
      <c r="Q88" s="91"/>
      <c r="R88" s="107"/>
      <c r="S88" s="91"/>
      <c r="T88" s="91"/>
      <c r="U88" s="91"/>
      <c r="V88" s="91"/>
      <c r="W88" s="91"/>
      <c r="X88" s="91"/>
      <c r="Y88" s="91">
        <f>E88</f>
        <v>4</v>
      </c>
      <c r="Z88" s="91">
        <f>F88</f>
        <v>8</v>
      </c>
      <c r="AA88" s="91">
        <f t="shared" si="93"/>
        <v>4</v>
      </c>
      <c r="AB88" s="91">
        <f t="shared" si="93"/>
        <v>8</v>
      </c>
      <c r="AC88" s="91">
        <v>6.2121084</v>
      </c>
      <c r="AD88" s="91"/>
      <c r="AE88" s="91">
        <f>'[9]7.1. ЦЗ 2013'!G83</f>
        <v>6.37</v>
      </c>
      <c r="AF88" s="94">
        <f t="shared" si="94"/>
        <v>6.37</v>
      </c>
      <c r="AG88" s="94">
        <v>7.57</v>
      </c>
      <c r="AH88" s="94">
        <v>0</v>
      </c>
      <c r="AI88" s="94">
        <v>50</v>
      </c>
      <c r="AJ88" s="94">
        <v>129.8478916</v>
      </c>
      <c r="AK88" s="95">
        <f t="shared" si="95"/>
        <v>193.78789159999999</v>
      </c>
      <c r="AL88" s="96">
        <f t="shared" si="100"/>
        <v>-6.2121084000000053</v>
      </c>
      <c r="AM88" s="97"/>
      <c r="AN88" s="70">
        <f t="shared" si="101"/>
        <v>6.3700000000000045</v>
      </c>
      <c r="AO88" s="96">
        <f>'[8]ИП - чистый (21.06.12)'!AF59</f>
        <v>180</v>
      </c>
      <c r="AP88" s="96">
        <f t="shared" si="6"/>
        <v>13.787891599999995</v>
      </c>
      <c r="AQ88" s="70"/>
      <c r="AR88" s="70">
        <f t="shared" si="106"/>
        <v>0</v>
      </c>
      <c r="AS88" s="96">
        <f>AF88+AG88+AH88+AI88+AJ88-AK88</f>
        <v>0</v>
      </c>
      <c r="AT88" s="96">
        <f t="shared" si="102"/>
        <v>0</v>
      </c>
      <c r="AU88" s="96">
        <f t="shared" si="102"/>
        <v>0</v>
      </c>
      <c r="AV88" s="96">
        <f t="shared" si="103"/>
        <v>0</v>
      </c>
      <c r="AW88" s="96">
        <f t="shared" si="104"/>
        <v>0</v>
      </c>
      <c r="AX88" s="96">
        <f t="shared" si="104"/>
        <v>0</v>
      </c>
      <c r="AY88" s="97"/>
      <c r="AZ88" s="97"/>
      <c r="BA88" s="97"/>
      <c r="BB88" s="97"/>
      <c r="BC88" s="71"/>
      <c r="BF88" s="118"/>
    </row>
    <row r="89" spans="1:61" s="98" customFormat="1" ht="45" customHeight="1">
      <c r="A89" s="120"/>
      <c r="B89" s="89">
        <f t="shared" si="96"/>
        <v>48</v>
      </c>
      <c r="C89" s="90" t="s">
        <v>122</v>
      </c>
      <c r="D89" s="91" t="s">
        <v>52</v>
      </c>
      <c r="E89" s="91">
        <v>14.5</v>
      </c>
      <c r="F89" s="91">
        <v>9.6</v>
      </c>
      <c r="G89" s="92"/>
      <c r="H89" s="93">
        <v>2012</v>
      </c>
      <c r="I89" s="93">
        <v>2017</v>
      </c>
      <c r="J89" s="93"/>
      <c r="K89" s="99">
        <f t="shared" si="97"/>
        <v>144.57999999999998</v>
      </c>
      <c r="L89" s="91">
        <f t="shared" si="90"/>
        <v>144.57999999999998</v>
      </c>
      <c r="M89" s="91">
        <f>'[9]Приложение 1'!L84</f>
        <v>144.57999999999998</v>
      </c>
      <c r="N89" s="91">
        <f t="shared" si="91"/>
        <v>144.57999999999998</v>
      </c>
      <c r="O89" s="91">
        <f t="shared" si="92"/>
        <v>134.61749999999998</v>
      </c>
      <c r="P89" s="91"/>
      <c r="Q89" s="91"/>
      <c r="R89" s="107"/>
      <c r="S89" s="91"/>
      <c r="T89" s="91"/>
      <c r="U89" s="91"/>
      <c r="V89" s="91"/>
      <c r="W89" s="91"/>
      <c r="X89" s="91"/>
      <c r="Y89" s="91">
        <f>E89</f>
        <v>14.5</v>
      </c>
      <c r="Z89" s="91">
        <f>F89</f>
        <v>9.6</v>
      </c>
      <c r="AA89" s="91">
        <f t="shared" si="93"/>
        <v>14.5</v>
      </c>
      <c r="AB89" s="91">
        <f t="shared" si="93"/>
        <v>9.6</v>
      </c>
      <c r="AC89" s="91">
        <v>9.8625000000000007</v>
      </c>
      <c r="AD89" s="91"/>
      <c r="AE89" s="91">
        <f>'[9]7.1. ЦЗ 2013'!G84</f>
        <v>0.1</v>
      </c>
      <c r="AF89" s="94">
        <f t="shared" si="94"/>
        <v>0.1</v>
      </c>
      <c r="AG89" s="94">
        <v>4.3875000000000002</v>
      </c>
      <c r="AH89" s="94">
        <v>0</v>
      </c>
      <c r="AI89" s="94">
        <v>60</v>
      </c>
      <c r="AJ89" s="94">
        <f>M89-AC89-AE89-AG89-AI89</f>
        <v>70.22999999999999</v>
      </c>
      <c r="AK89" s="95">
        <f t="shared" si="95"/>
        <v>134.71749999999997</v>
      </c>
      <c r="AL89" s="96">
        <f t="shared" si="100"/>
        <v>-9.8625000000000114</v>
      </c>
      <c r="AM89" s="97"/>
      <c r="AN89" s="70">
        <f t="shared" si="101"/>
        <v>9.9999999999994316E-2</v>
      </c>
      <c r="AO89" s="96">
        <f>'[8]ИП - чистый (21.06.12)'!AF61</f>
        <v>129.57999999999998</v>
      </c>
      <c r="AP89" s="96">
        <f t="shared" si="6"/>
        <v>5.1374999999999886</v>
      </c>
      <c r="AQ89" s="70"/>
      <c r="AR89" s="70">
        <f t="shared" si="106"/>
        <v>0</v>
      </c>
      <c r="AS89" s="96">
        <f>M89-AC89-AE89-AG89</f>
        <v>130.22999999999999</v>
      </c>
      <c r="AT89" s="96">
        <v>14.25</v>
      </c>
      <c r="AU89" s="96">
        <f t="shared" si="102"/>
        <v>0</v>
      </c>
      <c r="AV89" s="96">
        <f t="shared" si="103"/>
        <v>0</v>
      </c>
      <c r="AW89" s="96">
        <f t="shared" si="104"/>
        <v>0</v>
      </c>
      <c r="AX89" s="96">
        <f t="shared" si="104"/>
        <v>0</v>
      </c>
      <c r="AY89" s="97"/>
      <c r="AZ89" s="97"/>
      <c r="BA89" s="97"/>
      <c r="BB89" s="97"/>
      <c r="BC89" s="71"/>
      <c r="BF89" s="118"/>
    </row>
    <row r="90" spans="1:61" s="98" customFormat="1" ht="51.95" customHeight="1">
      <c r="A90" s="120"/>
      <c r="B90" s="89">
        <f t="shared" si="96"/>
        <v>49</v>
      </c>
      <c r="C90" s="90" t="s">
        <v>123</v>
      </c>
      <c r="D90" s="91" t="s">
        <v>52</v>
      </c>
      <c r="E90" s="91">
        <f>AA90</f>
        <v>123.834</v>
      </c>
      <c r="F90" s="91">
        <f>AB90</f>
        <v>24.020000000000003</v>
      </c>
      <c r="G90" s="92"/>
      <c r="H90" s="93">
        <v>2012</v>
      </c>
      <c r="I90" s="93">
        <v>2017</v>
      </c>
      <c r="J90" s="93"/>
      <c r="K90" s="99">
        <f t="shared" si="97"/>
        <v>360.443370381759</v>
      </c>
      <c r="L90" s="91">
        <f t="shared" si="90"/>
        <v>360.443370381759</v>
      </c>
      <c r="M90" s="91">
        <f>'[9]Приложение 1'!L85</f>
        <v>360.443370381759</v>
      </c>
      <c r="N90" s="91">
        <f t="shared" si="91"/>
        <v>360.443370381759</v>
      </c>
      <c r="O90" s="91">
        <f t="shared" si="92"/>
        <v>288.15485939175903</v>
      </c>
      <c r="P90" s="91"/>
      <c r="Q90" s="91">
        <v>12.834000000000001</v>
      </c>
      <c r="R90" s="107">
        <v>3.2800000000000002</v>
      </c>
      <c r="S90" s="91">
        <v>33.17</v>
      </c>
      <c r="T90" s="91">
        <v>10.68</v>
      </c>
      <c r="U90" s="91"/>
      <c r="V90" s="91"/>
      <c r="W90" s="91">
        <v>37.4</v>
      </c>
      <c r="X90" s="91">
        <v>5.98</v>
      </c>
      <c r="Y90" s="91">
        <v>40.43</v>
      </c>
      <c r="Z90" s="91">
        <v>4.08</v>
      </c>
      <c r="AA90" s="91">
        <f t="shared" si="93"/>
        <v>123.834</v>
      </c>
      <c r="AB90" s="91">
        <f t="shared" si="93"/>
        <v>24.020000000000003</v>
      </c>
      <c r="AC90" s="91">
        <v>15.685693109999999</v>
      </c>
      <c r="AD90" s="91"/>
      <c r="AE90" s="91">
        <f>'[9]7.1. ЦЗ 2013'!G85</f>
        <v>56.602817879999996</v>
      </c>
      <c r="AF90" s="94">
        <f t="shared" si="94"/>
        <v>56.602817879999996</v>
      </c>
      <c r="AG90" s="94">
        <v>78.375282671758981</v>
      </c>
      <c r="AH90" s="94"/>
      <c r="AI90" s="94">
        <f>114.77105332-AI195</f>
        <v>103.77105331999999</v>
      </c>
      <c r="AJ90" s="94">
        <f>117.0085234-AJ195</f>
        <v>106.0085234</v>
      </c>
      <c r="AK90" s="95">
        <f t="shared" si="95"/>
        <v>344.75767727175901</v>
      </c>
      <c r="AL90" s="96">
        <f t="shared" si="100"/>
        <v>-15.685693109999988</v>
      </c>
      <c r="AM90" s="97" t="s">
        <v>124</v>
      </c>
      <c r="AN90" s="70">
        <f t="shared" si="101"/>
        <v>56.602817879999975</v>
      </c>
      <c r="AO90" s="96">
        <f>'[8]ИП - чистый (21.06.12)'!AF62</f>
        <v>750.76</v>
      </c>
      <c r="AP90" s="96">
        <f t="shared" si="6"/>
        <v>-406.00232272824098</v>
      </c>
      <c r="AQ90" s="70"/>
      <c r="AR90" s="70">
        <f t="shared" si="106"/>
        <v>0</v>
      </c>
      <c r="AS90" s="96">
        <f>AF90+AG90+AH90+AI90+AJ90-AK90</f>
        <v>0</v>
      </c>
      <c r="AT90" s="96">
        <f t="shared" ref="AT90:AU118" si="107">Q90+S90+U90+W90+Y90-AA90</f>
        <v>0</v>
      </c>
      <c r="AU90" s="96">
        <f t="shared" si="102"/>
        <v>0</v>
      </c>
      <c r="AV90" s="96">
        <f t="shared" si="103"/>
        <v>0</v>
      </c>
      <c r="AW90" s="96">
        <f t="shared" si="104"/>
        <v>0</v>
      </c>
      <c r="AX90" s="96">
        <f t="shared" si="104"/>
        <v>0</v>
      </c>
      <c r="AY90" s="97"/>
      <c r="AZ90" s="97"/>
      <c r="BA90" s="97"/>
      <c r="BB90" s="97"/>
      <c r="BC90" s="71"/>
      <c r="BF90" s="118"/>
    </row>
    <row r="91" spans="1:61" s="98" customFormat="1" ht="45" customHeight="1">
      <c r="A91" s="120"/>
      <c r="B91" s="89">
        <f t="shared" si="96"/>
        <v>50</v>
      </c>
      <c r="C91" s="90" t="s">
        <v>125</v>
      </c>
      <c r="D91" s="122" t="s">
        <v>52</v>
      </c>
      <c r="E91" s="122">
        <v>2.2050000000000001</v>
      </c>
      <c r="F91" s="122">
        <v>0.63</v>
      </c>
      <c r="G91" s="92"/>
      <c r="H91" s="93">
        <v>2012</v>
      </c>
      <c r="I91" s="93">
        <v>2012</v>
      </c>
      <c r="J91" s="93"/>
      <c r="K91" s="99">
        <f t="shared" si="97"/>
        <v>5.3887769799999994</v>
      </c>
      <c r="L91" s="91">
        <f t="shared" si="90"/>
        <v>5.3887769799999994</v>
      </c>
      <c r="M91" s="91">
        <f>'[9]Приложение 1'!L86</f>
        <v>5.3887769799999994</v>
      </c>
      <c r="N91" s="91">
        <f t="shared" si="91"/>
        <v>5.3887769799999994</v>
      </c>
      <c r="O91" s="91">
        <v>0</v>
      </c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>
        <f t="shared" si="93"/>
        <v>0</v>
      </c>
      <c r="AB91" s="91">
        <f t="shared" si="93"/>
        <v>0</v>
      </c>
      <c r="AC91" s="91">
        <v>5.3687769799999998</v>
      </c>
      <c r="AD91" s="91"/>
      <c r="AE91" s="91">
        <f>'[9]7.1. ЦЗ 2013'!G86</f>
        <v>0.02</v>
      </c>
      <c r="AF91" s="94">
        <f t="shared" si="94"/>
        <v>0.02</v>
      </c>
      <c r="AG91" s="94"/>
      <c r="AH91" s="94"/>
      <c r="AI91" s="94"/>
      <c r="AJ91" s="94"/>
      <c r="AK91" s="95">
        <f t="shared" si="95"/>
        <v>0.02</v>
      </c>
      <c r="AL91" s="96">
        <f t="shared" si="100"/>
        <v>-5.3687769799999998</v>
      </c>
      <c r="AM91" s="97"/>
      <c r="AN91" s="70">
        <f t="shared" si="101"/>
        <v>0.02</v>
      </c>
      <c r="AO91" s="96">
        <f>'[8]ИП - чистый (21.06.12)'!AF63</f>
        <v>68</v>
      </c>
      <c r="AP91" s="96">
        <f t="shared" si="6"/>
        <v>-67.98</v>
      </c>
      <c r="AQ91" s="70"/>
      <c r="AR91" s="70">
        <f t="shared" si="106"/>
        <v>0</v>
      </c>
      <c r="AS91" s="96">
        <f>AF91+AG91+AH91+AI91+AJ91-AK91</f>
        <v>0</v>
      </c>
      <c r="AT91" s="96">
        <f t="shared" si="107"/>
        <v>0</v>
      </c>
      <c r="AU91" s="96">
        <f t="shared" si="102"/>
        <v>0</v>
      </c>
      <c r="AV91" s="96">
        <f t="shared" si="103"/>
        <v>0</v>
      </c>
      <c r="AW91" s="96">
        <f t="shared" si="104"/>
        <v>-2.2050000000000001</v>
      </c>
      <c r="AX91" s="96">
        <f t="shared" si="104"/>
        <v>-0.63</v>
      </c>
      <c r="AY91" s="97"/>
      <c r="AZ91" s="97"/>
      <c r="BA91" s="97"/>
      <c r="BB91" s="97"/>
      <c r="BC91" s="71"/>
      <c r="BF91" s="118"/>
    </row>
    <row r="92" spans="1:61" s="98" customFormat="1" ht="30" customHeight="1">
      <c r="A92" s="120"/>
      <c r="B92" s="89">
        <f t="shared" si="96"/>
        <v>51</v>
      </c>
      <c r="C92" s="90" t="s">
        <v>126</v>
      </c>
      <c r="D92" s="122" t="s">
        <v>52</v>
      </c>
      <c r="E92" s="122">
        <v>15.8</v>
      </c>
      <c r="F92" s="122">
        <v>3.6</v>
      </c>
      <c r="G92" s="92"/>
      <c r="H92" s="93">
        <v>2014</v>
      </c>
      <c r="I92" s="93">
        <v>2015</v>
      </c>
      <c r="J92" s="93"/>
      <c r="K92" s="99"/>
      <c r="L92" s="91">
        <f t="shared" si="90"/>
        <v>40</v>
      </c>
      <c r="M92" s="91">
        <f>'[9]Приложение 1'!L87</f>
        <v>40</v>
      </c>
      <c r="N92" s="91">
        <f t="shared" si="91"/>
        <v>40</v>
      </c>
      <c r="O92" s="91">
        <f t="shared" si="92"/>
        <v>40</v>
      </c>
      <c r="P92" s="91"/>
      <c r="Q92" s="91"/>
      <c r="R92" s="91"/>
      <c r="S92" s="91"/>
      <c r="T92" s="91"/>
      <c r="U92" s="91">
        <f>E92</f>
        <v>15.8</v>
      </c>
      <c r="V92" s="91">
        <f>F92</f>
        <v>3.6</v>
      </c>
      <c r="W92" s="91"/>
      <c r="X92" s="91"/>
      <c r="Y92" s="91"/>
      <c r="Z92" s="91"/>
      <c r="AA92" s="91">
        <f t="shared" si="93"/>
        <v>15.8</v>
      </c>
      <c r="AB92" s="91">
        <f t="shared" si="93"/>
        <v>3.6</v>
      </c>
      <c r="AC92" s="91"/>
      <c r="AD92" s="91"/>
      <c r="AE92" s="91">
        <f>'[9]7.1. ЦЗ 2013'!G87</f>
        <v>0</v>
      </c>
      <c r="AF92" s="94">
        <f t="shared" si="94"/>
        <v>0</v>
      </c>
      <c r="AG92" s="94">
        <v>4</v>
      </c>
      <c r="AH92" s="94">
        <v>36</v>
      </c>
      <c r="AI92" s="94"/>
      <c r="AJ92" s="94"/>
      <c r="AK92" s="95">
        <f t="shared" si="95"/>
        <v>40</v>
      </c>
      <c r="AL92" s="96"/>
      <c r="AM92" s="97"/>
      <c r="AN92" s="70"/>
      <c r="AO92" s="96"/>
      <c r="AP92" s="96"/>
      <c r="AQ92" s="70"/>
      <c r="AR92" s="70">
        <f t="shared" si="106"/>
        <v>0</v>
      </c>
      <c r="AS92" s="96">
        <f>AF92+AG92+AH92+AI92+AJ92-AK92</f>
        <v>0</v>
      </c>
      <c r="AT92" s="96">
        <f t="shared" si="107"/>
        <v>0</v>
      </c>
      <c r="AU92" s="96">
        <f t="shared" si="102"/>
        <v>0</v>
      </c>
      <c r="AV92" s="96">
        <f t="shared" si="103"/>
        <v>0</v>
      </c>
      <c r="AW92" s="96">
        <f t="shared" si="104"/>
        <v>0</v>
      </c>
      <c r="AX92" s="96">
        <f t="shared" si="104"/>
        <v>0</v>
      </c>
      <c r="AY92" s="97"/>
      <c r="AZ92" s="97"/>
      <c r="BA92" s="97"/>
      <c r="BB92" s="97"/>
      <c r="BC92" s="71"/>
      <c r="BF92" s="118"/>
    </row>
    <row r="93" spans="1:61" s="98" customFormat="1" ht="30" customHeight="1">
      <c r="A93" s="120"/>
      <c r="B93" s="89">
        <f t="shared" si="96"/>
        <v>52</v>
      </c>
      <c r="C93" s="90" t="s">
        <v>127</v>
      </c>
      <c r="D93" s="122" t="s">
        <v>52</v>
      </c>
      <c r="E93" s="122">
        <v>29.33</v>
      </c>
      <c r="F93" s="122">
        <v>0</v>
      </c>
      <c r="G93" s="92"/>
      <c r="H93" s="93">
        <v>2016</v>
      </c>
      <c r="I93" s="93">
        <v>2017</v>
      </c>
      <c r="J93" s="93"/>
      <c r="K93" s="99"/>
      <c r="L93" s="91">
        <f t="shared" si="90"/>
        <v>112</v>
      </c>
      <c r="M93" s="91">
        <f>'[9]Приложение 1'!L88</f>
        <v>112</v>
      </c>
      <c r="N93" s="91">
        <f t="shared" si="91"/>
        <v>112</v>
      </c>
      <c r="O93" s="91">
        <f t="shared" si="92"/>
        <v>112</v>
      </c>
      <c r="P93" s="91"/>
      <c r="Q93" s="91"/>
      <c r="R93" s="91"/>
      <c r="S93" s="91"/>
      <c r="T93" s="91"/>
      <c r="U93" s="91"/>
      <c r="V93" s="91"/>
      <c r="W93" s="91"/>
      <c r="X93" s="91"/>
      <c r="Y93" s="91">
        <f>E93</f>
        <v>29.33</v>
      </c>
      <c r="Z93" s="91">
        <f>F93</f>
        <v>0</v>
      </c>
      <c r="AA93" s="91">
        <f t="shared" ref="AA93:AB96" si="108">Q93+S93+U93+W93+Y93</f>
        <v>29.33</v>
      </c>
      <c r="AB93" s="91">
        <f t="shared" si="108"/>
        <v>0</v>
      </c>
      <c r="AC93" s="91"/>
      <c r="AD93" s="91"/>
      <c r="AE93" s="91">
        <f>'[9]7.1. ЦЗ 2013'!G88</f>
        <v>0</v>
      </c>
      <c r="AF93" s="94">
        <f t="shared" si="94"/>
        <v>0</v>
      </c>
      <c r="AG93" s="94"/>
      <c r="AH93" s="94"/>
      <c r="AI93" s="94">
        <v>12</v>
      </c>
      <c r="AJ93" s="94">
        <v>100</v>
      </c>
      <c r="AK93" s="95">
        <f t="shared" si="95"/>
        <v>112</v>
      </c>
      <c r="AL93" s="96"/>
      <c r="AM93" s="97"/>
      <c r="AN93" s="70"/>
      <c r="AO93" s="96"/>
      <c r="AP93" s="96"/>
      <c r="AQ93" s="70"/>
      <c r="AR93" s="70">
        <f t="shared" si="106"/>
        <v>0</v>
      </c>
      <c r="AS93" s="96">
        <f>AF93+AG93+AH93+AI93+AJ93-AK93</f>
        <v>0</v>
      </c>
      <c r="AT93" s="96">
        <f t="shared" si="107"/>
        <v>0</v>
      </c>
      <c r="AU93" s="96">
        <f t="shared" si="102"/>
        <v>0</v>
      </c>
      <c r="AV93" s="96">
        <f t="shared" si="103"/>
        <v>0</v>
      </c>
      <c r="AW93" s="96">
        <f t="shared" si="104"/>
        <v>0</v>
      </c>
      <c r="AX93" s="96">
        <f t="shared" si="104"/>
        <v>0</v>
      </c>
      <c r="AY93" s="97"/>
      <c r="AZ93" s="97"/>
      <c r="BA93" s="97"/>
      <c r="BB93" s="97"/>
      <c r="BC93" s="71"/>
      <c r="BF93" s="118"/>
    </row>
    <row r="94" spans="1:61" s="98" customFormat="1" ht="30" customHeight="1">
      <c r="A94" s="120"/>
      <c r="B94" s="89">
        <f t="shared" si="96"/>
        <v>53</v>
      </c>
      <c r="C94" s="90" t="s">
        <v>128</v>
      </c>
      <c r="D94" s="122" t="s">
        <v>52</v>
      </c>
      <c r="E94" s="122">
        <v>6.15</v>
      </c>
      <c r="F94" s="122">
        <v>0.25</v>
      </c>
      <c r="G94" s="92"/>
      <c r="H94" s="93">
        <v>2013</v>
      </c>
      <c r="I94" s="93">
        <v>2014</v>
      </c>
      <c r="J94" s="93"/>
      <c r="K94" s="99"/>
      <c r="L94" s="91">
        <f t="shared" si="90"/>
        <v>16.2</v>
      </c>
      <c r="M94" s="119">
        <f>'[9]Приложение 1'!L89</f>
        <v>23</v>
      </c>
      <c r="N94" s="91">
        <f t="shared" si="91"/>
        <v>16.2</v>
      </c>
      <c r="O94" s="91">
        <f t="shared" si="92"/>
        <v>0.81426111999999762</v>
      </c>
      <c r="P94" s="91"/>
      <c r="Q94" s="91"/>
      <c r="R94" s="91"/>
      <c r="S94" s="91">
        <f>E94</f>
        <v>6.15</v>
      </c>
      <c r="T94" s="91">
        <f>F94</f>
        <v>0.25</v>
      </c>
      <c r="U94" s="91"/>
      <c r="V94" s="91"/>
      <c r="W94" s="91"/>
      <c r="X94" s="91"/>
      <c r="Y94" s="91"/>
      <c r="Z94" s="91"/>
      <c r="AA94" s="91">
        <f t="shared" si="108"/>
        <v>6.15</v>
      </c>
      <c r="AB94" s="91">
        <f t="shared" si="108"/>
        <v>0.25</v>
      </c>
      <c r="AC94" s="91"/>
      <c r="AD94" s="91"/>
      <c r="AE94" s="91">
        <f>'[9]7.1. ЦЗ 2013'!G89</f>
        <v>15.385738880000002</v>
      </c>
      <c r="AF94" s="94">
        <f t="shared" si="94"/>
        <v>15.385738880000002</v>
      </c>
      <c r="AG94" s="94">
        <v>0.81426111999999762</v>
      </c>
      <c r="AH94" s="94"/>
      <c r="AI94" s="94"/>
      <c r="AJ94" s="94"/>
      <c r="AK94" s="95">
        <f t="shared" si="95"/>
        <v>16.2</v>
      </c>
      <c r="AL94" s="96"/>
      <c r="AM94" s="97"/>
      <c r="AN94" s="70"/>
      <c r="AO94" s="96"/>
      <c r="AP94" s="96"/>
      <c r="AQ94" s="70"/>
      <c r="AR94" s="70">
        <f t="shared" si="106"/>
        <v>0</v>
      </c>
      <c r="AS94" s="96">
        <f>20.2-4</f>
        <v>16.2</v>
      </c>
      <c r="AT94" s="96">
        <f t="shared" si="107"/>
        <v>0</v>
      </c>
      <c r="AU94" s="96">
        <f t="shared" si="102"/>
        <v>0</v>
      </c>
      <c r="AV94" s="96">
        <f t="shared" si="103"/>
        <v>0</v>
      </c>
      <c r="AW94" s="96">
        <f t="shared" si="104"/>
        <v>0</v>
      </c>
      <c r="AX94" s="96">
        <f t="shared" si="104"/>
        <v>0</v>
      </c>
      <c r="AY94" s="97"/>
      <c r="AZ94" s="97"/>
      <c r="BA94" s="97"/>
      <c r="BB94" s="97"/>
      <c r="BC94" s="71"/>
      <c r="BF94" s="118"/>
    </row>
    <row r="95" spans="1:61" s="98" customFormat="1" ht="30" customHeight="1">
      <c r="A95" s="120"/>
      <c r="B95" s="89">
        <f t="shared" si="96"/>
        <v>54</v>
      </c>
      <c r="C95" s="90" t="s">
        <v>129</v>
      </c>
      <c r="D95" s="122" t="s">
        <v>52</v>
      </c>
      <c r="E95" s="122">
        <v>28.5</v>
      </c>
      <c r="F95" s="122">
        <v>2.25</v>
      </c>
      <c r="G95" s="92"/>
      <c r="H95" s="93">
        <v>2013</v>
      </c>
      <c r="I95" s="93">
        <v>2015</v>
      </c>
      <c r="J95" s="93"/>
      <c r="K95" s="99"/>
      <c r="L95" s="91">
        <f t="shared" si="90"/>
        <v>98.29</v>
      </c>
      <c r="M95" s="91">
        <f>'[9]Приложение 1'!L90</f>
        <v>128</v>
      </c>
      <c r="N95" s="91">
        <f t="shared" si="91"/>
        <v>98.29</v>
      </c>
      <c r="O95" s="91">
        <f t="shared" si="92"/>
        <v>15.529760499999995</v>
      </c>
      <c r="P95" s="91"/>
      <c r="Q95" s="91"/>
      <c r="R95" s="91"/>
      <c r="S95" s="91"/>
      <c r="T95" s="91"/>
      <c r="U95" s="91">
        <f>E95</f>
        <v>28.5</v>
      </c>
      <c r="V95" s="91">
        <f>F95</f>
        <v>2.25</v>
      </c>
      <c r="W95" s="91"/>
      <c r="X95" s="91"/>
      <c r="Y95" s="91"/>
      <c r="Z95" s="91"/>
      <c r="AA95" s="91">
        <f t="shared" si="108"/>
        <v>28.5</v>
      </c>
      <c r="AB95" s="91">
        <f t="shared" si="108"/>
        <v>2.25</v>
      </c>
      <c r="AC95" s="91"/>
      <c r="AD95" s="91"/>
      <c r="AE95" s="91">
        <f>'[9]7.1. ЦЗ 2013'!G90</f>
        <v>82.760239500000012</v>
      </c>
      <c r="AF95" s="94">
        <f t="shared" si="94"/>
        <v>82.760239500000012</v>
      </c>
      <c r="AG95" s="94">
        <v>15.529760499999995</v>
      </c>
      <c r="AH95" s="94"/>
      <c r="AI95" s="94"/>
      <c r="AJ95" s="94"/>
      <c r="AK95" s="95">
        <f t="shared" si="95"/>
        <v>98.29</v>
      </c>
      <c r="AL95" s="96"/>
      <c r="AM95" s="97"/>
      <c r="AN95" s="70"/>
      <c r="AO95" s="96"/>
      <c r="AP95" s="96"/>
      <c r="AQ95" s="70"/>
      <c r="AR95" s="70">
        <f t="shared" si="106"/>
        <v>0</v>
      </c>
      <c r="AS95" s="96">
        <v>98.29</v>
      </c>
      <c r="AT95" s="96">
        <f t="shared" si="107"/>
        <v>0</v>
      </c>
      <c r="AU95" s="96">
        <f t="shared" si="102"/>
        <v>0</v>
      </c>
      <c r="AV95" s="96">
        <f t="shared" si="103"/>
        <v>0</v>
      </c>
      <c r="AW95" s="96">
        <f t="shared" si="104"/>
        <v>0</v>
      </c>
      <c r="AX95" s="96">
        <f t="shared" si="104"/>
        <v>0</v>
      </c>
      <c r="AY95" s="97"/>
      <c r="AZ95" s="97"/>
      <c r="BA95" s="97"/>
      <c r="BB95" s="97"/>
      <c r="BC95" s="71"/>
      <c r="BF95" s="118"/>
    </row>
    <row r="96" spans="1:61" s="98" customFormat="1" ht="30" customHeight="1">
      <c r="A96" s="120"/>
      <c r="B96" s="89">
        <f t="shared" si="96"/>
        <v>55</v>
      </c>
      <c r="C96" s="90" t="s">
        <v>130</v>
      </c>
      <c r="D96" s="122" t="s">
        <v>52</v>
      </c>
      <c r="E96" s="122">
        <v>0</v>
      </c>
      <c r="F96" s="122">
        <f>4*0.25+0.4+0.16</f>
        <v>1.5599999999999998</v>
      </c>
      <c r="G96" s="92"/>
      <c r="H96" s="93">
        <v>2013</v>
      </c>
      <c r="I96" s="93">
        <v>2014</v>
      </c>
      <c r="J96" s="93"/>
      <c r="K96" s="99"/>
      <c r="L96" s="91">
        <f t="shared" si="90"/>
        <v>5.9119999999999999</v>
      </c>
      <c r="M96" s="91">
        <f>'[9]Приложение 1'!L91</f>
        <v>5.9119999999999999</v>
      </c>
      <c r="N96" s="91">
        <f t="shared" si="91"/>
        <v>5.9119999999999999</v>
      </c>
      <c r="O96" s="91">
        <f t="shared" si="92"/>
        <v>3.4948443199999999</v>
      </c>
      <c r="P96" s="91"/>
      <c r="Q96" s="91"/>
      <c r="R96" s="91"/>
      <c r="S96" s="91">
        <f>E96</f>
        <v>0</v>
      </c>
      <c r="T96" s="91">
        <f>F96</f>
        <v>1.5599999999999998</v>
      </c>
      <c r="U96" s="91"/>
      <c r="V96" s="91"/>
      <c r="W96" s="91"/>
      <c r="X96" s="91"/>
      <c r="Y96" s="91"/>
      <c r="Z96" s="91"/>
      <c r="AA96" s="91">
        <f t="shared" si="108"/>
        <v>0</v>
      </c>
      <c r="AB96" s="91">
        <f t="shared" si="108"/>
        <v>1.5599999999999998</v>
      </c>
      <c r="AC96" s="91"/>
      <c r="AD96" s="91"/>
      <c r="AE96" s="91">
        <f>'[9]7.1. ЦЗ 2013'!G91</f>
        <v>2.41715568</v>
      </c>
      <c r="AF96" s="94">
        <f t="shared" si="94"/>
        <v>2.41715568</v>
      </c>
      <c r="AG96" s="94">
        <v>3.4948443199999999</v>
      </c>
      <c r="AH96" s="94"/>
      <c r="AI96" s="94"/>
      <c r="AJ96" s="94"/>
      <c r="AK96" s="95">
        <f t="shared" si="95"/>
        <v>5.9119999999999999</v>
      </c>
      <c r="AL96" s="96"/>
      <c r="AM96" s="97"/>
      <c r="AN96" s="70"/>
      <c r="AO96" s="96"/>
      <c r="AP96" s="96"/>
      <c r="AQ96" s="70"/>
      <c r="AR96" s="70">
        <f t="shared" si="106"/>
        <v>0</v>
      </c>
      <c r="AS96" s="96">
        <f>AF96+AG96+AH96+AI96+AJ96-AK96</f>
        <v>0</v>
      </c>
      <c r="AT96" s="96">
        <f t="shared" si="107"/>
        <v>0</v>
      </c>
      <c r="AU96" s="96">
        <f t="shared" si="102"/>
        <v>0</v>
      </c>
      <c r="AV96" s="96">
        <f t="shared" si="103"/>
        <v>0</v>
      </c>
      <c r="AW96" s="96">
        <f t="shared" si="104"/>
        <v>0</v>
      </c>
      <c r="AX96" s="96">
        <f t="shared" si="104"/>
        <v>0</v>
      </c>
      <c r="AY96" s="97"/>
      <c r="AZ96" s="97"/>
      <c r="BA96" s="97"/>
      <c r="BB96" s="97"/>
      <c r="BC96" s="71"/>
      <c r="BF96" s="118"/>
    </row>
    <row r="97" spans="1:58" s="98" customFormat="1" ht="12.75">
      <c r="A97" s="88"/>
      <c r="B97" s="112"/>
      <c r="C97" s="102" t="s">
        <v>131</v>
      </c>
      <c r="D97" s="91"/>
      <c r="E97" s="104">
        <f>SUM(E77:E96)</f>
        <v>667.30900000000008</v>
      </c>
      <c r="F97" s="104">
        <f>SUM(F77:F96)</f>
        <v>86.39</v>
      </c>
      <c r="G97" s="105"/>
      <c r="H97" s="91"/>
      <c r="I97" s="91"/>
      <c r="J97" s="91"/>
      <c r="K97" s="105">
        <f>SUM(K77:K79)</f>
        <v>548.96193181702461</v>
      </c>
      <c r="L97" s="104">
        <f t="shared" ref="L97:AK97" si="109">SUM(L77:L96)</f>
        <v>2726.1260791787831</v>
      </c>
      <c r="M97" s="104">
        <f t="shared" si="109"/>
        <v>2890.9875272046861</v>
      </c>
      <c r="N97" s="104">
        <f t="shared" si="109"/>
        <v>2861.2631973917582</v>
      </c>
      <c r="O97" s="104">
        <f t="shared" si="109"/>
        <v>1664.2711756693975</v>
      </c>
      <c r="P97" s="104">
        <f t="shared" si="109"/>
        <v>0</v>
      </c>
      <c r="Q97" s="104">
        <f t="shared" si="109"/>
        <v>12.834000000000001</v>
      </c>
      <c r="R97" s="104">
        <f t="shared" si="109"/>
        <v>4.54</v>
      </c>
      <c r="S97" s="104">
        <f t="shared" si="109"/>
        <v>150.18</v>
      </c>
      <c r="T97" s="104">
        <f t="shared" si="109"/>
        <v>20.889999999999997</v>
      </c>
      <c r="U97" s="104">
        <f t="shared" si="109"/>
        <v>293.51</v>
      </c>
      <c r="V97" s="104">
        <f t="shared" si="109"/>
        <v>26.96</v>
      </c>
      <c r="W97" s="104">
        <f t="shared" si="109"/>
        <v>37.4</v>
      </c>
      <c r="X97" s="104">
        <f t="shared" si="109"/>
        <v>5.98</v>
      </c>
      <c r="Y97" s="104">
        <f t="shared" si="109"/>
        <v>90.18</v>
      </c>
      <c r="Z97" s="104">
        <f t="shared" si="109"/>
        <v>21.68</v>
      </c>
      <c r="AA97" s="104">
        <f t="shared" si="109"/>
        <v>584.10400000000004</v>
      </c>
      <c r="AB97" s="104">
        <f t="shared" si="109"/>
        <v>80.05</v>
      </c>
      <c r="AC97" s="104">
        <f t="shared" si="109"/>
        <v>355.91147434000004</v>
      </c>
      <c r="AD97" s="104">
        <f t="shared" si="109"/>
        <v>94.665199832361594</v>
      </c>
      <c r="AE97" s="104">
        <f t="shared" si="109"/>
        <v>746.41534754999998</v>
      </c>
      <c r="AF97" s="104">
        <f t="shared" si="109"/>
        <v>746.41534754999998</v>
      </c>
      <c r="AG97" s="104">
        <f t="shared" si="109"/>
        <v>325.4637073493974</v>
      </c>
      <c r="AH97" s="104">
        <f t="shared" si="109"/>
        <v>99.740000000000009</v>
      </c>
      <c r="AI97" s="104">
        <f t="shared" si="109"/>
        <v>685.24393510702464</v>
      </c>
      <c r="AJ97" s="104">
        <f t="shared" si="109"/>
        <v>418.68641500000001</v>
      </c>
      <c r="AK97" s="106">
        <f t="shared" si="109"/>
        <v>2275.5494050064217</v>
      </c>
      <c r="AL97" s="69">
        <f>AK97-L97</f>
        <v>-450.57667417236144</v>
      </c>
      <c r="AM97" s="96"/>
      <c r="AN97" s="62">
        <f>AK97-O97</f>
        <v>611.27822933702419</v>
      </c>
      <c r="AO97" s="69">
        <f>'[8]ИП - чистый (21.06.12)'!AF64</f>
        <v>3040.8200000000006</v>
      </c>
      <c r="AP97" s="69">
        <f t="shared" si="6"/>
        <v>-765.27059499357892</v>
      </c>
      <c r="AQ97" s="70"/>
      <c r="AR97" s="70">
        <f t="shared" si="106"/>
        <v>-135.13711821297579</v>
      </c>
      <c r="AS97" s="69">
        <f>AF97+AG97+AH97+AI97+AJ97-AK97</f>
        <v>0</v>
      </c>
      <c r="AT97" s="69">
        <f t="shared" si="107"/>
        <v>0</v>
      </c>
      <c r="AU97" s="69">
        <f t="shared" si="102"/>
        <v>0</v>
      </c>
      <c r="AV97" s="69">
        <f t="shared" si="103"/>
        <v>0</v>
      </c>
      <c r="AW97" s="69">
        <f t="shared" si="104"/>
        <v>-83.205000000000041</v>
      </c>
      <c r="AX97" s="69">
        <f t="shared" si="104"/>
        <v>-6.3400000000000034</v>
      </c>
      <c r="AY97" s="96"/>
      <c r="AZ97" s="96"/>
      <c r="BA97" s="96"/>
      <c r="BB97" s="96"/>
      <c r="BC97" s="71">
        <f>AK97-L97</f>
        <v>-450.57667417236144</v>
      </c>
    </row>
    <row r="98" spans="1:58" s="87" customFormat="1" ht="20.100000000000001" customHeight="1">
      <c r="A98" s="80"/>
      <c r="B98" s="81"/>
      <c r="C98" s="82" t="s">
        <v>132</v>
      </c>
      <c r="D98" s="83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5"/>
      <c r="AL98" s="86">
        <f>AK98-L98</f>
        <v>0</v>
      </c>
      <c r="AM98" s="86"/>
      <c r="AN98" s="86">
        <f>AK98-O98</f>
        <v>0</v>
      </c>
      <c r="AO98" s="69">
        <f>'[8]ИП - чистый (21.06.12)'!AF65</f>
        <v>0</v>
      </c>
      <c r="AP98" s="69">
        <f t="shared" si="6"/>
        <v>0</v>
      </c>
      <c r="AQ98" s="86"/>
      <c r="AR98" s="70">
        <f t="shared" si="106"/>
        <v>0</v>
      </c>
      <c r="AS98" s="69">
        <f>AF98+AG98+AH98+AI98+AJ98-AK98</f>
        <v>0</v>
      </c>
      <c r="AT98" s="69">
        <f t="shared" si="107"/>
        <v>0</v>
      </c>
      <c r="AU98" s="69">
        <f t="shared" si="102"/>
        <v>0</v>
      </c>
      <c r="AV98" s="69">
        <f t="shared" si="103"/>
        <v>0</v>
      </c>
      <c r="AW98" s="69">
        <f t="shared" si="104"/>
        <v>0</v>
      </c>
      <c r="AX98" s="69">
        <f t="shared" si="104"/>
        <v>0</v>
      </c>
    </row>
    <row r="99" spans="1:58" s="98" customFormat="1" ht="56.25" customHeight="1">
      <c r="A99" s="116" t="s">
        <v>82</v>
      </c>
      <c r="B99" s="89">
        <f>B96+1</f>
        <v>56</v>
      </c>
      <c r="C99" s="123" t="s">
        <v>133</v>
      </c>
      <c r="D99" s="91" t="s">
        <v>52</v>
      </c>
      <c r="E99" s="91">
        <v>73.085999999999999</v>
      </c>
      <c r="F99" s="91">
        <v>5</v>
      </c>
      <c r="G99" s="105"/>
      <c r="H99" s="124">
        <v>2012</v>
      </c>
      <c r="I99" s="124">
        <v>2015</v>
      </c>
      <c r="J99" s="125"/>
      <c r="K99" s="91"/>
      <c r="L99" s="91">
        <f t="shared" ref="L99:L102" si="110">AC99+AD99+AF99+AG99+AH99+AI99+AJ99</f>
        <v>594.70000000000005</v>
      </c>
      <c r="M99" s="91">
        <f>'[9]Приложение 1'!L94</f>
        <v>385.94721441000002</v>
      </c>
      <c r="N99" s="91">
        <f t="shared" ref="N99:N102" si="111">AC99+AD99+AE99+AG99+AH99+AI99+AJ99</f>
        <v>594.70000000000005</v>
      </c>
      <c r="O99" s="91">
        <f t="shared" ref="O99:O102" si="112">N99-AC99-AD99-AF99</f>
        <v>342.91092971</v>
      </c>
      <c r="P99" s="104"/>
      <c r="Q99" s="91"/>
      <c r="R99" s="91"/>
      <c r="S99" s="104"/>
      <c r="T99" s="104"/>
      <c r="U99" s="91">
        <f>E99</f>
        <v>73.085999999999999</v>
      </c>
      <c r="V99" s="91">
        <f>F99</f>
        <v>5</v>
      </c>
      <c r="W99" s="91"/>
      <c r="X99" s="91"/>
      <c r="Y99" s="104"/>
      <c r="Z99" s="104"/>
      <c r="AA99" s="91">
        <f t="shared" ref="AA99:AB102" si="113">Q99+S99+U99+W99+Y99</f>
        <v>73.085999999999999</v>
      </c>
      <c r="AB99" s="91">
        <f t="shared" si="113"/>
        <v>5</v>
      </c>
      <c r="AC99" s="91">
        <v>46.557214409999993</v>
      </c>
      <c r="AD99" s="91"/>
      <c r="AE99" s="91">
        <f>'[9]7.1. ЦЗ 2013'!G94</f>
        <v>205.23185588000001</v>
      </c>
      <c r="AF99" s="94">
        <f t="shared" ref="AF99:AF102" si="114">AE99</f>
        <v>205.23185588000001</v>
      </c>
      <c r="AG99" s="94">
        <v>130</v>
      </c>
      <c r="AH99" s="94">
        <v>168</v>
      </c>
      <c r="AI99" s="94">
        <f>AS99-AC99-AE99-AG99-AH99</f>
        <v>44.910929710000005</v>
      </c>
      <c r="AJ99" s="94"/>
      <c r="AK99" s="95">
        <f t="shared" ref="AK99:AK102" si="115">AF99+AG99+AH99+AI99+AJ99</f>
        <v>548.14278559000002</v>
      </c>
      <c r="AL99" s="96">
        <f>AK99-L99</f>
        <v>-46.557214410000029</v>
      </c>
      <c r="AM99" s="97"/>
      <c r="AN99" s="70">
        <f>AK99-O99</f>
        <v>205.23185588000001</v>
      </c>
      <c r="AO99" s="96">
        <f>'[8]ИП - чистый (21.06.12)'!AF66</f>
        <v>703.75</v>
      </c>
      <c r="AP99" s="96">
        <f t="shared" si="6"/>
        <v>-155.60721440999998</v>
      </c>
      <c r="AQ99" s="70"/>
      <c r="AR99" s="70">
        <f t="shared" si="106"/>
        <v>0</v>
      </c>
      <c r="AS99" s="96">
        <v>594.70000000000005</v>
      </c>
      <c r="AT99" s="96">
        <f t="shared" si="107"/>
        <v>0</v>
      </c>
      <c r="AU99" s="96">
        <f t="shared" si="107"/>
        <v>0</v>
      </c>
      <c r="AV99" s="96">
        <f t="shared" si="103"/>
        <v>0</v>
      </c>
      <c r="AW99" s="96">
        <f t="shared" si="104"/>
        <v>0</v>
      </c>
      <c r="AX99" s="96">
        <f t="shared" si="104"/>
        <v>0</v>
      </c>
      <c r="AY99" s="97"/>
      <c r="AZ99" s="97"/>
      <c r="BA99" s="97"/>
      <c r="BB99" s="97"/>
      <c r="BC99" s="71"/>
      <c r="BE99" s="98">
        <v>0</v>
      </c>
      <c r="BF99" s="118">
        <f>AK99-BE99</f>
        <v>548.14278559000002</v>
      </c>
    </row>
    <row r="100" spans="1:58" s="98" customFormat="1" ht="39.950000000000003" customHeight="1">
      <c r="A100" s="116"/>
      <c r="B100" s="89">
        <f>B99+1</f>
        <v>57</v>
      </c>
      <c r="C100" s="123" t="s">
        <v>134</v>
      </c>
      <c r="D100" s="91" t="s">
        <v>52</v>
      </c>
      <c r="E100" s="91">
        <v>6.28</v>
      </c>
      <c r="F100" s="91">
        <v>0.4</v>
      </c>
      <c r="G100" s="105"/>
      <c r="H100" s="124">
        <v>2012</v>
      </c>
      <c r="I100" s="124">
        <v>2016</v>
      </c>
      <c r="J100" s="125"/>
      <c r="K100" s="91"/>
      <c r="L100" s="91">
        <f t="shared" si="110"/>
        <v>2.0750504999999997</v>
      </c>
      <c r="M100" s="91">
        <f>'[9]Приложение 1'!L96</f>
        <v>46.2</v>
      </c>
      <c r="N100" s="91">
        <f t="shared" si="111"/>
        <v>2.0750504999999997</v>
      </c>
      <c r="O100" s="91">
        <f t="shared" si="112"/>
        <v>0</v>
      </c>
      <c r="P100" s="104"/>
      <c r="Q100" s="91"/>
      <c r="R100" s="91"/>
      <c r="S100" s="91"/>
      <c r="T100" s="91"/>
      <c r="U100" s="91"/>
      <c r="V100" s="91"/>
      <c r="W100" s="91">
        <f>E100</f>
        <v>6.28</v>
      </c>
      <c r="X100" s="91">
        <f>F100</f>
        <v>0.4</v>
      </c>
      <c r="Y100" s="91"/>
      <c r="Z100" s="91"/>
      <c r="AA100" s="91">
        <f t="shared" si="113"/>
        <v>6.28</v>
      </c>
      <c r="AB100" s="91">
        <f t="shared" si="113"/>
        <v>0.4</v>
      </c>
      <c r="AC100" s="91">
        <v>1</v>
      </c>
      <c r="AD100" s="91"/>
      <c r="AE100" s="91">
        <f>'[9]7.1. ЦЗ 2013'!G96</f>
        <v>1.0750504999999999</v>
      </c>
      <c r="AF100" s="94">
        <f t="shared" si="114"/>
        <v>1.0750504999999999</v>
      </c>
      <c r="AG100" s="94"/>
      <c r="AH100" s="94"/>
      <c r="AI100" s="94"/>
      <c r="AJ100" s="94"/>
      <c r="AK100" s="95">
        <f t="shared" si="115"/>
        <v>1.0750504999999999</v>
      </c>
      <c r="AL100" s="96">
        <f>AK100-L100</f>
        <v>-0.99999999999999978</v>
      </c>
      <c r="AM100" s="97"/>
      <c r="AN100" s="70">
        <f>AK100-O100</f>
        <v>1.0750504999999999</v>
      </c>
      <c r="AO100" s="96">
        <f>'[8]ИП - чистый (21.06.12)'!AF68</f>
        <v>22.2</v>
      </c>
      <c r="AP100" s="96">
        <f t="shared" si="6"/>
        <v>-21.1249495</v>
      </c>
      <c r="AQ100" s="70"/>
      <c r="AR100" s="70">
        <f t="shared" si="106"/>
        <v>0</v>
      </c>
      <c r="AS100" s="96">
        <f>AF100+AG100+AH100+AI100+AJ100-AK100</f>
        <v>0</v>
      </c>
      <c r="AT100" s="96">
        <f t="shared" si="107"/>
        <v>0</v>
      </c>
      <c r="AU100" s="96">
        <f t="shared" si="107"/>
        <v>0</v>
      </c>
      <c r="AV100" s="96">
        <f t="shared" si="103"/>
        <v>0</v>
      </c>
      <c r="AW100" s="96">
        <f t="shared" si="104"/>
        <v>0</v>
      </c>
      <c r="AX100" s="96">
        <f t="shared" si="104"/>
        <v>0</v>
      </c>
      <c r="AY100" s="97"/>
      <c r="AZ100" s="97"/>
      <c r="BA100" s="97"/>
      <c r="BB100" s="97"/>
      <c r="BC100" s="71"/>
      <c r="BF100" s="118"/>
    </row>
    <row r="101" spans="1:58" s="98" customFormat="1" ht="39.950000000000003" customHeight="1">
      <c r="A101" s="116"/>
      <c r="B101" s="89">
        <f>B100+1</f>
        <v>58</v>
      </c>
      <c r="C101" s="123" t="s">
        <v>135</v>
      </c>
      <c r="D101" s="91" t="s">
        <v>52</v>
      </c>
      <c r="E101" s="91">
        <v>20</v>
      </c>
      <c r="F101" s="91">
        <v>0.4</v>
      </c>
      <c r="G101" s="105"/>
      <c r="H101" s="124">
        <v>2012</v>
      </c>
      <c r="I101" s="124">
        <v>2015</v>
      </c>
      <c r="J101" s="125"/>
      <c r="K101" s="91"/>
      <c r="L101" s="91">
        <f t="shared" si="110"/>
        <v>49.024000000000001</v>
      </c>
      <c r="M101" s="91">
        <f>'[9]Приложение 1'!L98</f>
        <v>60</v>
      </c>
      <c r="N101" s="91">
        <f t="shared" si="111"/>
        <v>49.024000000000001</v>
      </c>
      <c r="O101" s="91">
        <f t="shared" si="112"/>
        <v>43.250778369999999</v>
      </c>
      <c r="P101" s="104"/>
      <c r="Q101" s="91"/>
      <c r="R101" s="91"/>
      <c r="S101" s="91"/>
      <c r="T101" s="91"/>
      <c r="U101" s="91">
        <f>E101</f>
        <v>20</v>
      </c>
      <c r="V101" s="91">
        <f>F101</f>
        <v>0.4</v>
      </c>
      <c r="W101" s="91"/>
      <c r="X101" s="91"/>
      <c r="Y101" s="91"/>
      <c r="Z101" s="91"/>
      <c r="AA101" s="91">
        <f t="shared" si="113"/>
        <v>20</v>
      </c>
      <c r="AB101" s="91">
        <f t="shared" si="113"/>
        <v>0.4</v>
      </c>
      <c r="AC101" s="91">
        <v>4</v>
      </c>
      <c r="AD101" s="91"/>
      <c r="AE101" s="91">
        <f>'[9]7.1. ЦЗ 2013'!G98</f>
        <v>1.7732216299999999</v>
      </c>
      <c r="AF101" s="94">
        <f t="shared" si="114"/>
        <v>1.7732216299999999</v>
      </c>
      <c r="AG101" s="94">
        <v>40</v>
      </c>
      <c r="AH101" s="94">
        <f>AS101-AC101-AE101-AG101</f>
        <v>3.250778369999999</v>
      </c>
      <c r="AI101" s="94"/>
      <c r="AJ101" s="94"/>
      <c r="AK101" s="95">
        <f t="shared" si="115"/>
        <v>45.024000000000001</v>
      </c>
      <c r="AL101" s="96">
        <f>AK101-L101</f>
        <v>-4</v>
      </c>
      <c r="AM101" s="97"/>
      <c r="AN101" s="70">
        <f>AK101-O101</f>
        <v>1.7732216300000019</v>
      </c>
      <c r="AO101" s="96">
        <f>'[8]ИП - чистый (21.06.12)'!AF69</f>
        <v>54</v>
      </c>
      <c r="AP101" s="96">
        <f t="shared" si="6"/>
        <v>-8.9759999999999991</v>
      </c>
      <c r="AQ101" s="70"/>
      <c r="AR101" s="70">
        <f t="shared" si="106"/>
        <v>0</v>
      </c>
      <c r="AS101" s="96">
        <v>49.024000000000001</v>
      </c>
      <c r="AT101" s="96">
        <f t="shared" si="107"/>
        <v>0</v>
      </c>
      <c r="AU101" s="96">
        <f t="shared" si="107"/>
        <v>0</v>
      </c>
      <c r="AV101" s="96">
        <f t="shared" si="103"/>
        <v>0</v>
      </c>
      <c r="AW101" s="96">
        <f t="shared" si="104"/>
        <v>0</v>
      </c>
      <c r="AX101" s="96">
        <f t="shared" si="104"/>
        <v>0</v>
      </c>
      <c r="AY101" s="97"/>
      <c r="AZ101" s="97"/>
      <c r="BA101" s="97"/>
      <c r="BB101" s="97"/>
      <c r="BC101" s="71"/>
      <c r="BF101" s="118"/>
    </row>
    <row r="102" spans="1:58" s="98" customFormat="1" ht="53.25" customHeight="1">
      <c r="A102" s="116"/>
      <c r="B102" s="89">
        <f t="shared" ref="B102" si="116">B101+1</f>
        <v>59</v>
      </c>
      <c r="C102" s="123" t="s">
        <v>136</v>
      </c>
      <c r="D102" s="91" t="s">
        <v>52</v>
      </c>
      <c r="E102" s="91">
        <f>AA102</f>
        <v>3.47</v>
      </c>
      <c r="F102" s="91">
        <f>AB102</f>
        <v>0.79</v>
      </c>
      <c r="G102" s="105"/>
      <c r="H102" s="124">
        <v>2013</v>
      </c>
      <c r="I102" s="124">
        <v>2014</v>
      </c>
      <c r="J102" s="125"/>
      <c r="K102" s="91"/>
      <c r="L102" s="91">
        <f t="shared" si="110"/>
        <v>9</v>
      </c>
      <c r="M102" s="91">
        <f>'[9]Приложение 1'!L99</f>
        <v>9</v>
      </c>
      <c r="N102" s="91">
        <f t="shared" si="111"/>
        <v>9</v>
      </c>
      <c r="O102" s="91">
        <f t="shared" si="112"/>
        <v>8.7640648500000005</v>
      </c>
      <c r="P102" s="104"/>
      <c r="Q102" s="91">
        <v>0.23</v>
      </c>
      <c r="R102" s="91">
        <v>0</v>
      </c>
      <c r="S102" s="91">
        <v>3.24</v>
      </c>
      <c r="T102" s="91">
        <v>0.79</v>
      </c>
      <c r="U102" s="91"/>
      <c r="V102" s="91"/>
      <c r="W102" s="91"/>
      <c r="X102" s="91"/>
      <c r="Y102" s="91"/>
      <c r="Z102" s="91"/>
      <c r="AA102" s="91">
        <f t="shared" si="113"/>
        <v>3.47</v>
      </c>
      <c r="AB102" s="91">
        <f t="shared" si="113"/>
        <v>0.79</v>
      </c>
      <c r="AC102" s="91"/>
      <c r="AD102" s="91"/>
      <c r="AE102" s="91">
        <f>'[9]7.1. ЦЗ 2013'!G99</f>
        <v>0.23593514999999998</v>
      </c>
      <c r="AF102" s="94">
        <f t="shared" si="114"/>
        <v>0.23593514999999998</v>
      </c>
      <c r="AG102" s="94">
        <v>8.7640648500000005</v>
      </c>
      <c r="AH102" s="94"/>
      <c r="AI102" s="94"/>
      <c r="AJ102" s="94"/>
      <c r="AK102" s="95">
        <f t="shared" si="115"/>
        <v>9</v>
      </c>
      <c r="AL102" s="96"/>
      <c r="AM102" s="97"/>
      <c r="AN102" s="70"/>
      <c r="AO102" s="96"/>
      <c r="AP102" s="96"/>
      <c r="AQ102" s="70"/>
      <c r="AR102" s="70">
        <f t="shared" si="106"/>
        <v>0</v>
      </c>
      <c r="AS102" s="96">
        <f>AF102+AG102+AH102+AI102+AJ102-AK102</f>
        <v>0</v>
      </c>
      <c r="AT102" s="96">
        <f t="shared" si="107"/>
        <v>0</v>
      </c>
      <c r="AU102" s="96">
        <f t="shared" si="107"/>
        <v>0</v>
      </c>
      <c r="AV102" s="96">
        <f t="shared" si="103"/>
        <v>0</v>
      </c>
      <c r="AW102" s="96">
        <f t="shared" si="104"/>
        <v>0</v>
      </c>
      <c r="AX102" s="96">
        <f t="shared" si="104"/>
        <v>0</v>
      </c>
      <c r="AY102" s="97"/>
      <c r="AZ102" s="97"/>
      <c r="BA102" s="97"/>
      <c r="BB102" s="97"/>
      <c r="BC102" s="71"/>
      <c r="BF102" s="118"/>
    </row>
    <row r="103" spans="1:58" s="98" customFormat="1" ht="12.75">
      <c r="A103" s="88"/>
      <c r="B103" s="112"/>
      <c r="C103" s="102" t="s">
        <v>137</v>
      </c>
      <c r="D103" s="91"/>
      <c r="E103" s="104">
        <f>SUM(E99:E102)</f>
        <v>102.836</v>
      </c>
      <c r="F103" s="104">
        <f>SUM(F99:F102)</f>
        <v>6.5900000000000007</v>
      </c>
      <c r="G103" s="105"/>
      <c r="H103" s="91"/>
      <c r="I103" s="91"/>
      <c r="J103" s="91"/>
      <c r="K103" s="105"/>
      <c r="L103" s="104">
        <f t="shared" ref="L103:AK103" si="117">SUM(L99:L102)</f>
        <v>654.79905050000002</v>
      </c>
      <c r="M103" s="104">
        <f t="shared" si="117"/>
        <v>501.14721441</v>
      </c>
      <c r="N103" s="104">
        <f t="shared" si="117"/>
        <v>654.79905050000002</v>
      </c>
      <c r="O103" s="104">
        <f t="shared" si="117"/>
        <v>394.92577292999999</v>
      </c>
      <c r="P103" s="104">
        <f t="shared" si="117"/>
        <v>0</v>
      </c>
      <c r="Q103" s="104">
        <f t="shared" si="117"/>
        <v>0.23</v>
      </c>
      <c r="R103" s="104">
        <f t="shared" si="117"/>
        <v>0</v>
      </c>
      <c r="S103" s="104">
        <f t="shared" si="117"/>
        <v>3.24</v>
      </c>
      <c r="T103" s="104">
        <f t="shared" si="117"/>
        <v>0.79</v>
      </c>
      <c r="U103" s="104">
        <f t="shared" si="117"/>
        <v>93.085999999999999</v>
      </c>
      <c r="V103" s="104">
        <f t="shared" si="117"/>
        <v>5.4</v>
      </c>
      <c r="W103" s="104">
        <f t="shared" si="117"/>
        <v>6.28</v>
      </c>
      <c r="X103" s="104">
        <f t="shared" si="117"/>
        <v>0.4</v>
      </c>
      <c r="Y103" s="104">
        <f t="shared" si="117"/>
        <v>0</v>
      </c>
      <c r="Z103" s="104">
        <f t="shared" si="117"/>
        <v>0</v>
      </c>
      <c r="AA103" s="104">
        <f t="shared" si="117"/>
        <v>102.836</v>
      </c>
      <c r="AB103" s="104">
        <f t="shared" si="117"/>
        <v>6.5900000000000007</v>
      </c>
      <c r="AC103" s="104">
        <f t="shared" si="117"/>
        <v>51.557214409999993</v>
      </c>
      <c r="AD103" s="104">
        <f t="shared" si="117"/>
        <v>0</v>
      </c>
      <c r="AE103" s="104">
        <f t="shared" si="117"/>
        <v>208.31606316</v>
      </c>
      <c r="AF103" s="104">
        <f t="shared" si="117"/>
        <v>208.31606316</v>
      </c>
      <c r="AG103" s="104">
        <f t="shared" si="117"/>
        <v>178.76406485000001</v>
      </c>
      <c r="AH103" s="104">
        <f t="shared" si="117"/>
        <v>171.25077837000001</v>
      </c>
      <c r="AI103" s="104">
        <f t="shared" si="117"/>
        <v>44.910929710000005</v>
      </c>
      <c r="AJ103" s="104">
        <f t="shared" si="117"/>
        <v>0</v>
      </c>
      <c r="AK103" s="106">
        <f t="shared" si="117"/>
        <v>603.24183608999999</v>
      </c>
      <c r="AL103" s="69">
        <f t="shared" ref="AL103:AL112" si="118">AK103-L103</f>
        <v>-51.557214410000029</v>
      </c>
      <c r="AM103" s="96"/>
      <c r="AN103" s="62">
        <f t="shared" ref="AN103:AN112" si="119">AK103-O103</f>
        <v>208.31606316</v>
      </c>
      <c r="AO103" s="69">
        <f>'[8]ИП - чистый (21.06.12)'!AF70</f>
        <v>874.58</v>
      </c>
      <c r="AP103" s="69">
        <f t="shared" si="6"/>
        <v>-271.33816391000005</v>
      </c>
      <c r="AQ103" s="70"/>
      <c r="AR103" s="70">
        <f t="shared" si="106"/>
        <v>0</v>
      </c>
      <c r="AS103" s="69">
        <f>AF103+AG103+AH103+AI103+AJ103-AK103</f>
        <v>0</v>
      </c>
      <c r="AT103" s="69">
        <f t="shared" si="107"/>
        <v>0</v>
      </c>
      <c r="AU103" s="69">
        <f t="shared" si="107"/>
        <v>0</v>
      </c>
      <c r="AV103" s="69">
        <f t="shared" si="103"/>
        <v>0</v>
      </c>
      <c r="AW103" s="69">
        <f t="shared" si="104"/>
        <v>0</v>
      </c>
      <c r="AX103" s="69">
        <f t="shared" si="104"/>
        <v>0</v>
      </c>
      <c r="AY103" s="96"/>
      <c r="AZ103" s="96"/>
      <c r="BA103" s="96"/>
      <c r="BB103" s="96"/>
      <c r="BC103" s="71"/>
    </row>
    <row r="104" spans="1:58" s="87" customFormat="1" ht="20.100000000000001" customHeight="1">
      <c r="A104" s="80"/>
      <c r="B104" s="81"/>
      <c r="C104" s="82" t="s">
        <v>138</v>
      </c>
      <c r="D104" s="83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5"/>
      <c r="AL104" s="86">
        <f t="shared" si="118"/>
        <v>0</v>
      </c>
      <c r="AM104" s="86"/>
      <c r="AN104" s="86">
        <f t="shared" si="119"/>
        <v>0</v>
      </c>
      <c r="AO104" s="69">
        <f>'[8]ИП - чистый (21.06.12)'!AF71</f>
        <v>0</v>
      </c>
      <c r="AP104" s="69">
        <f t="shared" si="6"/>
        <v>0</v>
      </c>
      <c r="AQ104" s="86"/>
      <c r="AR104" s="70">
        <f t="shared" si="106"/>
        <v>0</v>
      </c>
      <c r="AS104" s="69">
        <f>AF104+AG104+AH104+AI104+AJ104-AK104</f>
        <v>0</v>
      </c>
      <c r="AT104" s="69">
        <f t="shared" si="107"/>
        <v>0</v>
      </c>
      <c r="AU104" s="69">
        <f t="shared" si="107"/>
        <v>0</v>
      </c>
      <c r="AV104" s="69">
        <f t="shared" si="103"/>
        <v>0</v>
      </c>
      <c r="AW104" s="69">
        <f t="shared" si="104"/>
        <v>0</v>
      </c>
      <c r="AX104" s="69">
        <f t="shared" si="104"/>
        <v>0</v>
      </c>
      <c r="BC104" s="87">
        <f>AK104-L104</f>
        <v>0</v>
      </c>
    </row>
    <row r="105" spans="1:58" s="98" customFormat="1" ht="30" customHeight="1">
      <c r="A105" s="120" t="s">
        <v>109</v>
      </c>
      <c r="B105" s="89">
        <f>B102+1</f>
        <v>60</v>
      </c>
      <c r="C105" s="123" t="s">
        <v>139</v>
      </c>
      <c r="D105" s="91" t="s">
        <v>52</v>
      </c>
      <c r="E105" s="91">
        <v>28.08</v>
      </c>
      <c r="F105" s="91">
        <v>0.63</v>
      </c>
      <c r="G105" s="105"/>
      <c r="H105" s="111">
        <v>2012</v>
      </c>
      <c r="I105" s="111">
        <v>2014</v>
      </c>
      <c r="J105" s="125"/>
      <c r="K105" s="91"/>
      <c r="L105" s="91">
        <f t="shared" ref="L105:L107" si="120">AC105+AD105+AF105+AG105+AH105+AI105+AJ105</f>
        <v>228.1</v>
      </c>
      <c r="M105" s="91">
        <f>'[9]Приложение 1'!L102</f>
        <v>158.15458889999999</v>
      </c>
      <c r="N105" s="91">
        <f t="shared" ref="N105:N106" si="121">AC105+AD105+AE105+AG105+AH105+AI105+AJ105</f>
        <v>228.1</v>
      </c>
      <c r="O105" s="91">
        <f t="shared" ref="O105:O107" si="122">N105-AC105-AD105-AF105</f>
        <v>118.62215308</v>
      </c>
      <c r="P105" s="91"/>
      <c r="Q105" s="104"/>
      <c r="R105" s="104"/>
      <c r="S105" s="91">
        <f>E105</f>
        <v>28.08</v>
      </c>
      <c r="T105" s="91">
        <f>F105</f>
        <v>0.63</v>
      </c>
      <c r="U105" s="104"/>
      <c r="V105" s="104"/>
      <c r="W105" s="104"/>
      <c r="X105" s="104"/>
      <c r="Y105" s="104"/>
      <c r="Z105" s="104"/>
      <c r="AA105" s="91">
        <f t="shared" ref="AA105:AB107" si="123">Q105+S105+U105+W105+Y105</f>
        <v>28.08</v>
      </c>
      <c r="AB105" s="91">
        <f t="shared" si="123"/>
        <v>0.63</v>
      </c>
      <c r="AC105" s="91">
        <v>8.6545889000000003</v>
      </c>
      <c r="AD105" s="91"/>
      <c r="AE105" s="91">
        <f>'[9]7.1. ЦЗ 2013'!G102</f>
        <v>100.82325802</v>
      </c>
      <c r="AF105" s="94">
        <f t="shared" ref="AF105:AF106" si="124">AE105</f>
        <v>100.82325802</v>
      </c>
      <c r="AG105" s="94">
        <f>AS105-AC105-AE105</f>
        <v>118.62215308</v>
      </c>
      <c r="AH105" s="94"/>
      <c r="AI105" s="94"/>
      <c r="AJ105" s="94"/>
      <c r="AK105" s="95">
        <f>AF105+AG105+AH105+AI105+AJ105</f>
        <v>219.4454111</v>
      </c>
      <c r="AL105" s="96">
        <f t="shared" si="118"/>
        <v>-8.6545888999999931</v>
      </c>
      <c r="AM105" s="97"/>
      <c r="AN105" s="70">
        <f t="shared" si="119"/>
        <v>100.82325802</v>
      </c>
      <c r="AO105" s="96">
        <f>'[8]ИП - чистый (21.06.12)'!AF72</f>
        <v>207.45</v>
      </c>
      <c r="AP105" s="96">
        <f t="shared" si="6"/>
        <v>11.995411100000013</v>
      </c>
      <c r="AQ105" s="70"/>
      <c r="AR105" s="70">
        <f t="shared" si="106"/>
        <v>0</v>
      </c>
      <c r="AS105" s="96">
        <v>228.1</v>
      </c>
      <c r="AT105" s="96">
        <f t="shared" si="107"/>
        <v>0</v>
      </c>
      <c r="AU105" s="96">
        <f t="shared" si="107"/>
        <v>0</v>
      </c>
      <c r="AV105" s="96">
        <f t="shared" si="103"/>
        <v>0</v>
      </c>
      <c r="AW105" s="96">
        <f t="shared" si="104"/>
        <v>0</v>
      </c>
      <c r="AX105" s="96">
        <f t="shared" si="104"/>
        <v>0</v>
      </c>
      <c r="AY105" s="97"/>
      <c r="AZ105" s="97"/>
      <c r="BA105" s="97"/>
      <c r="BB105" s="97"/>
      <c r="BC105" s="71">
        <f>AK105-L105</f>
        <v>-8.6545888999999931</v>
      </c>
      <c r="BE105" s="98">
        <v>32.6</v>
      </c>
      <c r="BF105" s="118">
        <f>AK105-BE105</f>
        <v>186.84541110000001</v>
      </c>
    </row>
    <row r="106" spans="1:58" s="98" customFormat="1" ht="30" customHeight="1">
      <c r="A106" s="116" t="s">
        <v>82</v>
      </c>
      <c r="B106" s="89">
        <f>B105+1</f>
        <v>61</v>
      </c>
      <c r="C106" s="123" t="s">
        <v>140</v>
      </c>
      <c r="D106" s="91" t="s">
        <v>52</v>
      </c>
      <c r="E106" s="91">
        <v>12.43</v>
      </c>
      <c r="F106" s="91">
        <v>0.75</v>
      </c>
      <c r="G106" s="105"/>
      <c r="H106" s="124">
        <v>2012</v>
      </c>
      <c r="I106" s="124">
        <v>2014</v>
      </c>
      <c r="J106" s="125"/>
      <c r="K106" s="91"/>
      <c r="L106" s="91">
        <f t="shared" si="120"/>
        <v>38.47</v>
      </c>
      <c r="M106" s="91">
        <f>'[9]Приложение 1'!L103</f>
        <v>41.49</v>
      </c>
      <c r="N106" s="91">
        <f t="shared" si="121"/>
        <v>38.47</v>
      </c>
      <c r="O106" s="91">
        <f t="shared" si="122"/>
        <v>6.9444652799999957</v>
      </c>
      <c r="P106" s="91"/>
      <c r="Q106" s="91"/>
      <c r="R106" s="91"/>
      <c r="S106" s="91">
        <f>E106</f>
        <v>12.43</v>
      </c>
      <c r="T106" s="91">
        <f>F106</f>
        <v>0.75</v>
      </c>
      <c r="U106" s="91"/>
      <c r="V106" s="91"/>
      <c r="W106" s="91"/>
      <c r="X106" s="91"/>
      <c r="Y106" s="91"/>
      <c r="Z106" s="91"/>
      <c r="AA106" s="91">
        <f t="shared" si="123"/>
        <v>12.43</v>
      </c>
      <c r="AB106" s="91">
        <f t="shared" si="123"/>
        <v>0.75</v>
      </c>
      <c r="AC106" s="91"/>
      <c r="AD106" s="91"/>
      <c r="AE106" s="91">
        <f>'[9]7.1. ЦЗ 2013'!G103</f>
        <v>31.525534720000003</v>
      </c>
      <c r="AF106" s="94">
        <f t="shared" si="124"/>
        <v>31.525534720000003</v>
      </c>
      <c r="AG106" s="94">
        <f>AS106-AE106</f>
        <v>6.9444652799999957</v>
      </c>
      <c r="AH106" s="94"/>
      <c r="AI106" s="94"/>
      <c r="AJ106" s="94"/>
      <c r="AK106" s="95">
        <f>AF106+AG106+AH106+AI106+AJ106</f>
        <v>38.47</v>
      </c>
      <c r="AL106" s="96">
        <f t="shared" si="118"/>
        <v>0</v>
      </c>
      <c r="AM106" s="97"/>
      <c r="AN106" s="70">
        <f t="shared" si="119"/>
        <v>31.525534720000003</v>
      </c>
      <c r="AO106" s="96">
        <f>'[8]ИП - чистый (21.06.12)'!AF73</f>
        <v>37.39</v>
      </c>
      <c r="AP106" s="96">
        <f t="shared" si="6"/>
        <v>1.0799999999999983</v>
      </c>
      <c r="AQ106" s="70"/>
      <c r="AR106" s="70">
        <f t="shared" si="106"/>
        <v>0</v>
      </c>
      <c r="AS106" s="96">
        <v>38.47</v>
      </c>
      <c r="AT106" s="96">
        <f t="shared" si="107"/>
        <v>0</v>
      </c>
      <c r="AU106" s="96">
        <f t="shared" si="107"/>
        <v>0</v>
      </c>
      <c r="AV106" s="96">
        <f t="shared" si="103"/>
        <v>0</v>
      </c>
      <c r="AW106" s="96">
        <f t="shared" si="104"/>
        <v>0</v>
      </c>
      <c r="AX106" s="96">
        <f t="shared" si="104"/>
        <v>0</v>
      </c>
      <c r="AY106" s="97"/>
      <c r="AZ106" s="97"/>
      <c r="BA106" s="97"/>
      <c r="BB106" s="97"/>
      <c r="BC106" s="71">
        <f>AK106-L106</f>
        <v>0</v>
      </c>
      <c r="BE106" s="98">
        <v>0</v>
      </c>
      <c r="BF106" s="118">
        <f>AK106-BE106</f>
        <v>38.47</v>
      </c>
    </row>
    <row r="107" spans="1:58" s="98" customFormat="1" ht="30" customHeight="1">
      <c r="A107" s="116"/>
      <c r="B107" s="89">
        <f>B106+1</f>
        <v>62</v>
      </c>
      <c r="C107" s="123" t="s">
        <v>141</v>
      </c>
      <c r="D107" s="91" t="s">
        <v>52</v>
      </c>
      <c r="E107" s="91">
        <v>25.3</v>
      </c>
      <c r="F107" s="91">
        <v>0.4</v>
      </c>
      <c r="G107" s="105"/>
      <c r="H107" s="124">
        <v>2012</v>
      </c>
      <c r="I107" s="124">
        <v>2017</v>
      </c>
      <c r="J107" s="125"/>
      <c r="K107" s="91"/>
      <c r="L107" s="91">
        <f t="shared" si="120"/>
        <v>8.42</v>
      </c>
      <c r="M107" s="91">
        <f>'[9]Приложение 1'!L104</f>
        <v>207.28</v>
      </c>
      <c r="N107" s="91">
        <f>AC107+AD107+AE107+AG107+AH107+AI107+AJ107</f>
        <v>8.42</v>
      </c>
      <c r="O107" s="91">
        <f t="shared" si="122"/>
        <v>1.67</v>
      </c>
      <c r="P107" s="91"/>
      <c r="Q107" s="91"/>
      <c r="R107" s="91"/>
      <c r="S107" s="91"/>
      <c r="T107" s="91"/>
      <c r="U107" s="104"/>
      <c r="V107" s="104"/>
      <c r="W107" s="104"/>
      <c r="X107" s="104"/>
      <c r="Y107" s="91">
        <f>E107</f>
        <v>25.3</v>
      </c>
      <c r="Z107" s="91">
        <f>F107</f>
        <v>0.4</v>
      </c>
      <c r="AA107" s="91">
        <f t="shared" si="123"/>
        <v>25.3</v>
      </c>
      <c r="AB107" s="91">
        <f t="shared" si="123"/>
        <v>0.4</v>
      </c>
      <c r="AC107" s="91"/>
      <c r="AD107" s="91"/>
      <c r="AE107" s="91">
        <f>'[9]7.1. ЦЗ 2013'!G104</f>
        <v>6.75</v>
      </c>
      <c r="AF107" s="94">
        <f>AE107</f>
        <v>6.75</v>
      </c>
      <c r="AG107" s="94">
        <v>1.67</v>
      </c>
      <c r="AH107" s="94"/>
      <c r="AI107" s="94"/>
      <c r="AJ107" s="94"/>
      <c r="AK107" s="95">
        <f>AF107+AG107+AH107+AI107+AJ107</f>
        <v>8.42</v>
      </c>
      <c r="AL107" s="96">
        <f t="shared" si="118"/>
        <v>0</v>
      </c>
      <c r="AM107" s="97"/>
      <c r="AN107" s="70">
        <f t="shared" si="119"/>
        <v>6.75</v>
      </c>
      <c r="AO107" s="96">
        <f>'[8]ИП - чистый (21.06.12)'!AF74</f>
        <v>66.099999999999994</v>
      </c>
      <c r="AP107" s="96">
        <f t="shared" si="6"/>
        <v>-57.679999999999993</v>
      </c>
      <c r="AQ107" s="70"/>
      <c r="AR107" s="70">
        <f t="shared" si="106"/>
        <v>0</v>
      </c>
      <c r="AS107" s="96">
        <f>AF107+AG107+AH107+AI107+AJ107-AK107</f>
        <v>0</v>
      </c>
      <c r="AT107" s="96">
        <f t="shared" si="107"/>
        <v>0</v>
      </c>
      <c r="AU107" s="96">
        <f t="shared" si="107"/>
        <v>0</v>
      </c>
      <c r="AV107" s="96">
        <f t="shared" si="103"/>
        <v>0</v>
      </c>
      <c r="AW107" s="96">
        <f t="shared" si="104"/>
        <v>0</v>
      </c>
      <c r="AX107" s="96">
        <f t="shared" si="104"/>
        <v>0</v>
      </c>
      <c r="AY107" s="97"/>
      <c r="AZ107" s="97"/>
      <c r="BA107" s="97"/>
      <c r="BB107" s="97"/>
      <c r="BC107" s="71"/>
      <c r="BF107" s="118"/>
    </row>
    <row r="108" spans="1:58" s="98" customFormat="1" ht="12.75">
      <c r="A108" s="88"/>
      <c r="B108" s="112"/>
      <c r="C108" s="102" t="s">
        <v>142</v>
      </c>
      <c r="D108" s="91"/>
      <c r="E108" s="104">
        <f>SUM(E105:E107)</f>
        <v>65.81</v>
      </c>
      <c r="F108" s="104">
        <f>SUM(F105:F107)</f>
        <v>1.7799999999999998</v>
      </c>
      <c r="G108" s="105"/>
      <c r="H108" s="91"/>
      <c r="I108" s="91"/>
      <c r="J108" s="91"/>
      <c r="K108" s="105"/>
      <c r="L108" s="104">
        <f t="shared" ref="L108:AK108" si="125">SUM(L105:L107)</f>
        <v>274.99</v>
      </c>
      <c r="M108" s="104">
        <f t="shared" si="125"/>
        <v>406.9245889</v>
      </c>
      <c r="N108" s="104">
        <f t="shared" si="125"/>
        <v>274.99</v>
      </c>
      <c r="O108" s="104">
        <f t="shared" si="125"/>
        <v>127.23661836000001</v>
      </c>
      <c r="P108" s="104">
        <f t="shared" si="125"/>
        <v>0</v>
      </c>
      <c r="Q108" s="104">
        <f t="shared" si="125"/>
        <v>0</v>
      </c>
      <c r="R108" s="104">
        <f t="shared" si="125"/>
        <v>0</v>
      </c>
      <c r="S108" s="104">
        <f t="shared" si="125"/>
        <v>40.51</v>
      </c>
      <c r="T108" s="104">
        <f t="shared" si="125"/>
        <v>1.38</v>
      </c>
      <c r="U108" s="104">
        <f t="shared" si="125"/>
        <v>0</v>
      </c>
      <c r="V108" s="104">
        <f t="shared" si="125"/>
        <v>0</v>
      </c>
      <c r="W108" s="104">
        <f t="shared" si="125"/>
        <v>0</v>
      </c>
      <c r="X108" s="104">
        <f t="shared" si="125"/>
        <v>0</v>
      </c>
      <c r="Y108" s="104">
        <f t="shared" si="125"/>
        <v>25.3</v>
      </c>
      <c r="Z108" s="104">
        <f t="shared" si="125"/>
        <v>0.4</v>
      </c>
      <c r="AA108" s="104">
        <f t="shared" si="125"/>
        <v>65.81</v>
      </c>
      <c r="AB108" s="104">
        <f t="shared" si="125"/>
        <v>1.7799999999999998</v>
      </c>
      <c r="AC108" s="104">
        <f t="shared" si="125"/>
        <v>8.6545889000000003</v>
      </c>
      <c r="AD108" s="104">
        <f t="shared" si="125"/>
        <v>0</v>
      </c>
      <c r="AE108" s="104">
        <f t="shared" si="125"/>
        <v>139.09879273999999</v>
      </c>
      <c r="AF108" s="104">
        <f t="shared" si="125"/>
        <v>139.09879273999999</v>
      </c>
      <c r="AG108" s="104">
        <f t="shared" si="125"/>
        <v>127.23661836000001</v>
      </c>
      <c r="AH108" s="104">
        <f t="shared" si="125"/>
        <v>0</v>
      </c>
      <c r="AI108" s="104">
        <f t="shared" si="125"/>
        <v>0</v>
      </c>
      <c r="AJ108" s="104">
        <f t="shared" si="125"/>
        <v>0</v>
      </c>
      <c r="AK108" s="106">
        <f t="shared" si="125"/>
        <v>266.33541110000004</v>
      </c>
      <c r="AL108" s="69">
        <f t="shared" si="118"/>
        <v>-8.6545888999999647</v>
      </c>
      <c r="AM108" s="96"/>
      <c r="AN108" s="62">
        <f t="shared" si="119"/>
        <v>139.09879274000002</v>
      </c>
      <c r="AO108" s="69">
        <f>'[8]ИП - чистый (21.06.12)'!AF75</f>
        <v>310.93999999999994</v>
      </c>
      <c r="AP108" s="69">
        <f t="shared" si="6"/>
        <v>-44.604588899999897</v>
      </c>
      <c r="AQ108" s="70"/>
      <c r="AR108" s="70">
        <f t="shared" si="106"/>
        <v>0</v>
      </c>
      <c r="AS108" s="69">
        <f>AF108+AG108+AH108+AI108+AJ108-AK108</f>
        <v>0</v>
      </c>
      <c r="AT108" s="69">
        <f t="shared" si="107"/>
        <v>0</v>
      </c>
      <c r="AU108" s="69">
        <f t="shared" si="107"/>
        <v>0</v>
      </c>
      <c r="AV108" s="69">
        <f t="shared" si="103"/>
        <v>0</v>
      </c>
      <c r="AW108" s="69">
        <f t="shared" si="104"/>
        <v>0</v>
      </c>
      <c r="AX108" s="69">
        <f t="shared" si="104"/>
        <v>0</v>
      </c>
      <c r="AY108" s="96"/>
      <c r="AZ108" s="96"/>
      <c r="BA108" s="96"/>
      <c r="BB108" s="96"/>
      <c r="BC108" s="71">
        <f>AK108-L108</f>
        <v>-8.6545888999999647</v>
      </c>
    </row>
    <row r="109" spans="1:58" s="87" customFormat="1" ht="20.100000000000001" customHeight="1">
      <c r="A109" s="80"/>
      <c r="B109" s="81"/>
      <c r="C109" s="82" t="s">
        <v>143</v>
      </c>
      <c r="D109" s="83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5"/>
      <c r="AL109" s="86">
        <f t="shared" si="118"/>
        <v>0</v>
      </c>
      <c r="AM109" s="86"/>
      <c r="AN109" s="86">
        <f t="shared" si="119"/>
        <v>0</v>
      </c>
      <c r="AO109" s="69">
        <f>'[8]ИП - чистый (21.06.12)'!AF76</f>
        <v>0</v>
      </c>
      <c r="AP109" s="69">
        <f t="shared" si="6"/>
        <v>0</v>
      </c>
      <c r="AQ109" s="86"/>
      <c r="AR109" s="70">
        <f t="shared" si="106"/>
        <v>0</v>
      </c>
      <c r="AS109" s="69">
        <f>AF109+AG109+AH109+AI109+AJ109-AK109</f>
        <v>0</v>
      </c>
      <c r="AT109" s="69">
        <f t="shared" si="107"/>
        <v>0</v>
      </c>
      <c r="AU109" s="69">
        <f t="shared" si="107"/>
        <v>0</v>
      </c>
      <c r="AV109" s="69">
        <f t="shared" si="103"/>
        <v>0</v>
      </c>
      <c r="AW109" s="69">
        <f t="shared" si="104"/>
        <v>0</v>
      </c>
      <c r="AX109" s="69">
        <f t="shared" si="104"/>
        <v>0</v>
      </c>
    </row>
    <row r="110" spans="1:58" s="98" customFormat="1" ht="30" customHeight="1">
      <c r="A110" s="88"/>
      <c r="B110" s="89">
        <f>B107+1</f>
        <v>63</v>
      </c>
      <c r="C110" s="126" t="s">
        <v>144</v>
      </c>
      <c r="D110" s="91" t="s">
        <v>52</v>
      </c>
      <c r="E110" s="127">
        <v>21.62</v>
      </c>
      <c r="F110" s="127">
        <v>0</v>
      </c>
      <c r="G110" s="105"/>
      <c r="H110" s="111">
        <v>2012</v>
      </c>
      <c r="I110" s="111">
        <v>2014</v>
      </c>
      <c r="J110" s="91"/>
      <c r="K110" s="105"/>
      <c r="L110" s="91">
        <f t="shared" ref="L110:L113" si="126">AC110+AD110+AF110+AG110+AH110+AI110+AJ110</f>
        <v>52.1</v>
      </c>
      <c r="M110" s="119">
        <f>'[9]Приложение 1'!L107</f>
        <v>58.082456472145196</v>
      </c>
      <c r="N110" s="91">
        <f t="shared" ref="N110:N113" si="127">AC110+AD110+AE110+AG110+AH110+AI110+AJ110</f>
        <v>52.1</v>
      </c>
      <c r="O110" s="91">
        <f t="shared" ref="O110:O113" si="128">N110-AC110-AD110-AF110</f>
        <v>16.477205507854805</v>
      </c>
      <c r="P110" s="104"/>
      <c r="Q110" s="91"/>
      <c r="R110" s="91"/>
      <c r="S110" s="91">
        <f>E110</f>
        <v>21.62</v>
      </c>
      <c r="T110" s="91">
        <f>F110</f>
        <v>0</v>
      </c>
      <c r="U110" s="91"/>
      <c r="V110" s="91"/>
      <c r="W110" s="91"/>
      <c r="X110" s="91"/>
      <c r="Y110" s="91"/>
      <c r="Z110" s="91"/>
      <c r="AA110" s="91">
        <f t="shared" ref="AA110:AB113" si="129">Q110+S110+U110+W110+Y110</f>
        <v>21.62</v>
      </c>
      <c r="AB110" s="91">
        <f t="shared" si="129"/>
        <v>0</v>
      </c>
      <c r="AC110" s="91">
        <v>7.3997799999999998</v>
      </c>
      <c r="AD110" s="91">
        <v>1.5826764721451971</v>
      </c>
      <c r="AE110" s="91">
        <f>'[9]7.1. ЦЗ 2013'!G107</f>
        <v>26.640338020000002</v>
      </c>
      <c r="AF110" s="94">
        <f t="shared" ref="AF110:AF113" si="130">AE110</f>
        <v>26.640338020000002</v>
      </c>
      <c r="AG110" s="91">
        <f>AS110-AC110-AD110-AE110</f>
        <v>16.477205507854805</v>
      </c>
      <c r="AH110" s="91"/>
      <c r="AI110" s="91"/>
      <c r="AJ110" s="91"/>
      <c r="AK110" s="95">
        <f>AF110+AG110+AH110+AI110+AJ110</f>
        <v>43.117543527854806</v>
      </c>
      <c r="AL110" s="96">
        <f t="shared" si="118"/>
        <v>-8.9824564721451949</v>
      </c>
      <c r="AM110" s="70"/>
      <c r="AN110" s="70">
        <f t="shared" si="119"/>
        <v>26.640338020000002</v>
      </c>
      <c r="AO110" s="96">
        <f>'[8]ИП - чистый (21.06.12)'!AF77</f>
        <v>52.08</v>
      </c>
      <c r="AP110" s="96">
        <f t="shared" si="6"/>
        <v>-8.9624564721451918</v>
      </c>
      <c r="AQ110" s="70"/>
      <c r="AR110" s="70">
        <f t="shared" si="106"/>
        <v>0</v>
      </c>
      <c r="AS110" s="96">
        <f>51.92+0.18</f>
        <v>52.1</v>
      </c>
      <c r="AT110" s="96">
        <f t="shared" si="107"/>
        <v>0</v>
      </c>
      <c r="AU110" s="96">
        <f t="shared" si="107"/>
        <v>0</v>
      </c>
      <c r="AV110" s="96">
        <f t="shared" si="103"/>
        <v>0</v>
      </c>
      <c r="AW110" s="96">
        <f t="shared" si="104"/>
        <v>0</v>
      </c>
      <c r="AX110" s="96">
        <f t="shared" si="104"/>
        <v>0</v>
      </c>
      <c r="AY110" s="96"/>
      <c r="AZ110" s="96"/>
      <c r="BA110" s="96"/>
      <c r="BB110" s="96"/>
      <c r="BC110" s="71"/>
    </row>
    <row r="111" spans="1:58" s="98" customFormat="1" ht="45" customHeight="1">
      <c r="A111" s="88"/>
      <c r="B111" s="89">
        <f t="shared" ref="B111" si="131">B110+1</f>
        <v>64</v>
      </c>
      <c r="C111" s="126" t="s">
        <v>145</v>
      </c>
      <c r="D111" s="91" t="s">
        <v>52</v>
      </c>
      <c r="E111" s="127">
        <v>0</v>
      </c>
      <c r="F111" s="127">
        <v>3.82</v>
      </c>
      <c r="G111" s="105"/>
      <c r="H111" s="111">
        <v>2012</v>
      </c>
      <c r="I111" s="111">
        <v>2014</v>
      </c>
      <c r="J111" s="91"/>
      <c r="K111" s="105"/>
      <c r="L111" s="91">
        <f t="shared" si="126"/>
        <v>34.97</v>
      </c>
      <c r="M111" s="91">
        <f>'[9]Приложение 1'!L108</f>
        <v>36.201728420704981</v>
      </c>
      <c r="N111" s="91">
        <f t="shared" si="127"/>
        <v>34.97</v>
      </c>
      <c r="O111" s="91">
        <f t="shared" si="128"/>
        <v>2.3772949295016943E-2</v>
      </c>
      <c r="P111" s="104"/>
      <c r="Q111" s="91"/>
      <c r="R111" s="91"/>
      <c r="S111" s="91">
        <f>E111</f>
        <v>0</v>
      </c>
      <c r="T111" s="91">
        <f>F111</f>
        <v>3.82</v>
      </c>
      <c r="U111" s="91"/>
      <c r="V111" s="91"/>
      <c r="W111" s="91"/>
      <c r="X111" s="91"/>
      <c r="Y111" s="91"/>
      <c r="Z111" s="91"/>
      <c r="AA111" s="91">
        <f t="shared" si="129"/>
        <v>0</v>
      </c>
      <c r="AB111" s="91">
        <f t="shared" si="129"/>
        <v>3.82</v>
      </c>
      <c r="AC111" s="91">
        <v>2.8001399999999999</v>
      </c>
      <c r="AD111" s="91">
        <v>16.751588420704987</v>
      </c>
      <c r="AE111" s="91">
        <f>'[9]7.1. ЦЗ 2013'!G108</f>
        <v>15.394498629999996</v>
      </c>
      <c r="AF111" s="94">
        <f t="shared" si="130"/>
        <v>15.394498629999996</v>
      </c>
      <c r="AG111" s="91">
        <f>AS111-AC111-AD111-AE111</f>
        <v>2.3772949295016943E-2</v>
      </c>
      <c r="AH111" s="91"/>
      <c r="AI111" s="91"/>
      <c r="AJ111" s="91"/>
      <c r="AK111" s="95">
        <f>AF111+AG111+AH111+AI111+AJ111</f>
        <v>15.418271579295013</v>
      </c>
      <c r="AL111" s="96">
        <f t="shared" si="118"/>
        <v>-19.551728420704986</v>
      </c>
      <c r="AM111" s="70"/>
      <c r="AN111" s="70">
        <f t="shared" si="119"/>
        <v>15.394498629999996</v>
      </c>
      <c r="AO111" s="96">
        <f>'[8]ИП - чистый (21.06.12)'!AF78</f>
        <v>29.12</v>
      </c>
      <c r="AP111" s="96">
        <f t="shared" si="6"/>
        <v>-13.701728420704988</v>
      </c>
      <c r="AQ111" s="70"/>
      <c r="AR111" s="70">
        <f t="shared" si="106"/>
        <v>0</v>
      </c>
      <c r="AS111" s="96">
        <v>34.97</v>
      </c>
      <c r="AT111" s="96">
        <f t="shared" si="107"/>
        <v>0</v>
      </c>
      <c r="AU111" s="96">
        <f t="shared" si="107"/>
        <v>0</v>
      </c>
      <c r="AV111" s="96">
        <f t="shared" si="103"/>
        <v>0</v>
      </c>
      <c r="AW111" s="96">
        <f t="shared" si="104"/>
        <v>0</v>
      </c>
      <c r="AX111" s="96">
        <f t="shared" si="104"/>
        <v>0</v>
      </c>
      <c r="AY111" s="96"/>
      <c r="AZ111" s="96"/>
      <c r="BA111" s="96"/>
      <c r="BB111" s="96"/>
      <c r="BC111" s="71"/>
    </row>
    <row r="112" spans="1:58" s="98" customFormat="1" ht="45" customHeight="1">
      <c r="A112" s="88"/>
      <c r="B112" s="89">
        <f>B111+1</f>
        <v>65</v>
      </c>
      <c r="C112" s="126" t="s">
        <v>146</v>
      </c>
      <c r="D112" s="91" t="s">
        <v>52</v>
      </c>
      <c r="E112" s="91">
        <v>106.6</v>
      </c>
      <c r="F112" s="91">
        <v>8.92</v>
      </c>
      <c r="G112" s="111" t="s">
        <v>147</v>
      </c>
      <c r="H112" s="111">
        <v>2013</v>
      </c>
      <c r="I112" s="111">
        <v>2017</v>
      </c>
      <c r="J112" s="91">
        <f>ROUND(242.843923614438,2)</f>
        <v>242.84</v>
      </c>
      <c r="K112" s="91">
        <f>J112</f>
        <v>242.84</v>
      </c>
      <c r="L112" s="91">
        <f t="shared" si="126"/>
        <v>242.84</v>
      </c>
      <c r="M112" s="91">
        <f>'[9]Приложение 1'!L109</f>
        <v>242.84</v>
      </c>
      <c r="N112" s="91">
        <f t="shared" si="127"/>
        <v>242.84</v>
      </c>
      <c r="O112" s="91">
        <f t="shared" si="128"/>
        <v>242.84</v>
      </c>
      <c r="P112" s="104"/>
      <c r="Q112" s="104"/>
      <c r="R112" s="104"/>
      <c r="S112" s="104"/>
      <c r="T112" s="104"/>
      <c r="U112" s="104"/>
      <c r="V112" s="104"/>
      <c r="W112" s="91"/>
      <c r="X112" s="91"/>
      <c r="Y112" s="91">
        <f>E112</f>
        <v>106.6</v>
      </c>
      <c r="Z112" s="91">
        <f>F112</f>
        <v>8.92</v>
      </c>
      <c r="AA112" s="91">
        <f t="shared" si="129"/>
        <v>106.6</v>
      </c>
      <c r="AB112" s="91">
        <f t="shared" si="129"/>
        <v>8.92</v>
      </c>
      <c r="AC112" s="91"/>
      <c r="AD112" s="91"/>
      <c r="AE112" s="91">
        <f>'[9]7.1. ЦЗ 2013'!G109</f>
        <v>0</v>
      </c>
      <c r="AF112" s="94">
        <f t="shared" si="130"/>
        <v>0</v>
      </c>
      <c r="AG112" s="91">
        <v>24</v>
      </c>
      <c r="AH112" s="91">
        <v>72</v>
      </c>
      <c r="AI112" s="91">
        <v>72</v>
      </c>
      <c r="AJ112" s="91">
        <v>74.84</v>
      </c>
      <c r="AK112" s="95">
        <f>AF112+AG112+AH112+AI112+AJ112</f>
        <v>242.84</v>
      </c>
      <c r="AL112" s="96">
        <f t="shared" si="118"/>
        <v>0</v>
      </c>
      <c r="AM112" s="70" t="s">
        <v>148</v>
      </c>
      <c r="AN112" s="70">
        <f t="shared" si="119"/>
        <v>0</v>
      </c>
      <c r="AO112" s="96">
        <f>'[8]ИП - чистый (21.06.12)'!AF79</f>
        <v>242.84</v>
      </c>
      <c r="AP112" s="96">
        <f t="shared" si="6"/>
        <v>0</v>
      </c>
      <c r="AQ112" s="70"/>
      <c r="AR112" s="70">
        <f t="shared" si="106"/>
        <v>0</v>
      </c>
      <c r="AS112" s="96">
        <f>AF112+AG112+AH112+AI112+AJ112-AK112</f>
        <v>0</v>
      </c>
      <c r="AT112" s="96">
        <f t="shared" si="107"/>
        <v>0</v>
      </c>
      <c r="AU112" s="96">
        <f t="shared" si="107"/>
        <v>0</v>
      </c>
      <c r="AV112" s="96">
        <f t="shared" si="103"/>
        <v>0</v>
      </c>
      <c r="AW112" s="96">
        <f t="shared" si="104"/>
        <v>0</v>
      </c>
      <c r="AX112" s="96">
        <f t="shared" si="104"/>
        <v>0</v>
      </c>
      <c r="AY112" s="96"/>
      <c r="AZ112" s="96"/>
      <c r="BA112" s="96"/>
      <c r="BB112" s="96"/>
      <c r="BC112" s="71"/>
    </row>
    <row r="113" spans="1:55" s="98" customFormat="1" ht="45" customHeight="1">
      <c r="A113" s="88"/>
      <c r="B113" s="89">
        <f t="shared" ref="B113" si="132">B112+1</f>
        <v>66</v>
      </c>
      <c r="C113" s="126" t="s">
        <v>149</v>
      </c>
      <c r="D113" s="91" t="s">
        <v>52</v>
      </c>
      <c r="E113" s="91">
        <f>AA113</f>
        <v>35.99</v>
      </c>
      <c r="F113" s="91">
        <f>AB113</f>
        <v>5.14</v>
      </c>
      <c r="G113" s="111"/>
      <c r="H113" s="111">
        <v>2013</v>
      </c>
      <c r="I113" s="111">
        <v>2015</v>
      </c>
      <c r="J113" s="91"/>
      <c r="K113" s="91"/>
      <c r="L113" s="91">
        <f t="shared" si="126"/>
        <v>91.26614026</v>
      </c>
      <c r="M113" s="91">
        <f>'[9]Приложение 1'!L110</f>
        <v>81</v>
      </c>
      <c r="N113" s="91">
        <f t="shared" si="127"/>
        <v>91.26614026</v>
      </c>
      <c r="O113" s="91">
        <f t="shared" si="128"/>
        <v>90</v>
      </c>
      <c r="P113" s="104"/>
      <c r="Q113" s="91">
        <v>0.32</v>
      </c>
      <c r="R113" s="91">
        <v>0</v>
      </c>
      <c r="S113" s="91">
        <v>31.12</v>
      </c>
      <c r="T113" s="91">
        <v>3.55</v>
      </c>
      <c r="U113" s="91">
        <v>4.55</v>
      </c>
      <c r="V113" s="91">
        <v>1.59</v>
      </c>
      <c r="W113" s="91"/>
      <c r="X113" s="91"/>
      <c r="Y113" s="91"/>
      <c r="Z113" s="91"/>
      <c r="AA113" s="91">
        <f t="shared" si="129"/>
        <v>35.99</v>
      </c>
      <c r="AB113" s="91">
        <f t="shared" si="129"/>
        <v>5.14</v>
      </c>
      <c r="AC113" s="91"/>
      <c r="AD113" s="91"/>
      <c r="AE113" s="91">
        <f>'[9]7.1. ЦЗ 2013'!G110</f>
        <v>1.2661402600000002</v>
      </c>
      <c r="AF113" s="94">
        <f t="shared" si="130"/>
        <v>1.2661402600000002</v>
      </c>
      <c r="AG113" s="91">
        <v>75</v>
      </c>
      <c r="AH113" s="91">
        <v>15</v>
      </c>
      <c r="AI113" s="91"/>
      <c r="AJ113" s="91"/>
      <c r="AK113" s="95">
        <f>AF113+AG113+AH113+AI113+AJ113</f>
        <v>91.26614026</v>
      </c>
      <c r="AL113" s="96"/>
      <c r="AM113" s="70"/>
      <c r="AN113" s="70"/>
      <c r="AO113" s="96"/>
      <c r="AP113" s="96"/>
      <c r="AQ113" s="70"/>
      <c r="AR113" s="70">
        <f t="shared" si="106"/>
        <v>0</v>
      </c>
      <c r="AS113" s="96">
        <f>AF113+AG113+AH113+AI113+AJ113-AK113</f>
        <v>0</v>
      </c>
      <c r="AT113" s="96">
        <f t="shared" si="107"/>
        <v>0</v>
      </c>
      <c r="AU113" s="96">
        <f t="shared" si="107"/>
        <v>0</v>
      </c>
      <c r="AV113" s="96">
        <f t="shared" si="103"/>
        <v>0</v>
      </c>
      <c r="AW113" s="96">
        <f t="shared" ref="AW113:AX140" si="133">AA113-E113</f>
        <v>0</v>
      </c>
      <c r="AX113" s="96">
        <f t="shared" si="133"/>
        <v>0</v>
      </c>
      <c r="AY113" s="96"/>
      <c r="AZ113" s="96"/>
      <c r="BA113" s="96"/>
      <c r="BB113" s="96"/>
      <c r="BC113" s="71"/>
    </row>
    <row r="114" spans="1:55" s="98" customFormat="1" ht="12.75">
      <c r="A114" s="88"/>
      <c r="B114" s="112"/>
      <c r="C114" s="102" t="s">
        <v>150</v>
      </c>
      <c r="D114" s="91"/>
      <c r="E114" s="104">
        <f>SUM(E110:E113)</f>
        <v>164.21</v>
      </c>
      <c r="F114" s="104">
        <f>SUM(F110:F113)</f>
        <v>17.88</v>
      </c>
      <c r="G114" s="105"/>
      <c r="H114" s="91"/>
      <c r="I114" s="91"/>
      <c r="J114" s="91"/>
      <c r="K114" s="105"/>
      <c r="L114" s="104">
        <f t="shared" ref="L114:AK114" si="134">SUM(L110:L113)</f>
        <v>421.17614025999995</v>
      </c>
      <c r="M114" s="104">
        <f t="shared" si="134"/>
        <v>418.12418489285017</v>
      </c>
      <c r="N114" s="104">
        <f t="shared" si="134"/>
        <v>421.17614025999995</v>
      </c>
      <c r="O114" s="104">
        <f t="shared" si="134"/>
        <v>349.34097845714984</v>
      </c>
      <c r="P114" s="104">
        <f t="shared" si="134"/>
        <v>0</v>
      </c>
      <c r="Q114" s="104">
        <f t="shared" si="134"/>
        <v>0.32</v>
      </c>
      <c r="R114" s="104">
        <f t="shared" si="134"/>
        <v>0</v>
      </c>
      <c r="S114" s="104">
        <f t="shared" si="134"/>
        <v>52.74</v>
      </c>
      <c r="T114" s="104">
        <f t="shared" si="134"/>
        <v>7.3699999999999992</v>
      </c>
      <c r="U114" s="104">
        <f t="shared" si="134"/>
        <v>4.55</v>
      </c>
      <c r="V114" s="104">
        <f t="shared" si="134"/>
        <v>1.59</v>
      </c>
      <c r="W114" s="104">
        <f t="shared" si="134"/>
        <v>0</v>
      </c>
      <c r="X114" s="104">
        <f t="shared" si="134"/>
        <v>0</v>
      </c>
      <c r="Y114" s="104">
        <f t="shared" si="134"/>
        <v>106.6</v>
      </c>
      <c r="Z114" s="104">
        <f t="shared" si="134"/>
        <v>8.92</v>
      </c>
      <c r="AA114" s="104">
        <f t="shared" si="134"/>
        <v>164.21</v>
      </c>
      <c r="AB114" s="104">
        <f t="shared" si="134"/>
        <v>17.88</v>
      </c>
      <c r="AC114" s="104">
        <f t="shared" si="134"/>
        <v>10.199919999999999</v>
      </c>
      <c r="AD114" s="104">
        <f t="shared" si="134"/>
        <v>18.334264892850186</v>
      </c>
      <c r="AE114" s="104">
        <f t="shared" si="134"/>
        <v>43.300976909999996</v>
      </c>
      <c r="AF114" s="104">
        <f t="shared" si="134"/>
        <v>43.300976909999996</v>
      </c>
      <c r="AG114" s="104">
        <f t="shared" si="134"/>
        <v>115.50097845714981</v>
      </c>
      <c r="AH114" s="104">
        <f t="shared" si="134"/>
        <v>87</v>
      </c>
      <c r="AI114" s="104">
        <f t="shared" si="134"/>
        <v>72</v>
      </c>
      <c r="AJ114" s="104">
        <f t="shared" si="134"/>
        <v>74.84</v>
      </c>
      <c r="AK114" s="106">
        <f t="shared" si="134"/>
        <v>392.64195536714982</v>
      </c>
      <c r="AL114" s="69">
        <f t="shared" ref="AL114:AL126" si="135">AK114-L114</f>
        <v>-28.534184892850135</v>
      </c>
      <c r="AM114" s="96"/>
      <c r="AN114" s="62">
        <f t="shared" ref="AN114:AN126" si="136">AK114-O114</f>
        <v>43.300976909999974</v>
      </c>
      <c r="AO114" s="69">
        <f>'[8]ИП - чистый (21.06.12)'!AF80</f>
        <v>324.04000000000002</v>
      </c>
      <c r="AP114" s="69">
        <f t="shared" si="6"/>
        <v>68.601955367149799</v>
      </c>
      <c r="AQ114" s="70"/>
      <c r="AR114" s="70">
        <f t="shared" si="106"/>
        <v>0</v>
      </c>
      <c r="AS114" s="69">
        <f>AF114+AG114+AH114+AI114+AJ114-AK114</f>
        <v>0</v>
      </c>
      <c r="AT114" s="69">
        <f t="shared" si="107"/>
        <v>0</v>
      </c>
      <c r="AU114" s="69">
        <f t="shared" si="107"/>
        <v>0</v>
      </c>
      <c r="AV114" s="69">
        <f t="shared" si="103"/>
        <v>0</v>
      </c>
      <c r="AW114" s="69">
        <f t="shared" si="133"/>
        <v>0</v>
      </c>
      <c r="AX114" s="69">
        <f t="shared" si="133"/>
        <v>0</v>
      </c>
      <c r="AY114" s="96"/>
      <c r="AZ114" s="96"/>
      <c r="BA114" s="96"/>
      <c r="BB114" s="96"/>
      <c r="BC114" s="71"/>
    </row>
    <row r="115" spans="1:55" s="87" customFormat="1" ht="20.100000000000001" customHeight="1">
      <c r="A115" s="80"/>
      <c r="B115" s="81"/>
      <c r="C115" s="82" t="s">
        <v>151</v>
      </c>
      <c r="D115" s="83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5"/>
      <c r="AL115" s="86">
        <f t="shared" si="135"/>
        <v>0</v>
      </c>
      <c r="AM115" s="86"/>
      <c r="AN115" s="86">
        <f t="shared" si="136"/>
        <v>0</v>
      </c>
      <c r="AO115" s="69">
        <f>'[8]ИП - чистый (21.06.12)'!AF81</f>
        <v>0</v>
      </c>
      <c r="AP115" s="69">
        <f t="shared" si="6"/>
        <v>0</v>
      </c>
      <c r="AQ115" s="86"/>
      <c r="AR115" s="70">
        <f t="shared" si="106"/>
        <v>0</v>
      </c>
      <c r="AS115" s="69">
        <f>AF115+AG115+AH115+AI115+AJ115-AK115</f>
        <v>0</v>
      </c>
      <c r="AT115" s="69">
        <f t="shared" si="107"/>
        <v>0</v>
      </c>
      <c r="AU115" s="69">
        <f t="shared" si="107"/>
        <v>0</v>
      </c>
      <c r="AV115" s="69">
        <f t="shared" si="103"/>
        <v>0</v>
      </c>
      <c r="AW115" s="69">
        <f t="shared" si="133"/>
        <v>0</v>
      </c>
      <c r="AX115" s="69">
        <f t="shared" si="133"/>
        <v>0</v>
      </c>
      <c r="BC115" s="87">
        <f>AK115-L115</f>
        <v>0</v>
      </c>
    </row>
    <row r="116" spans="1:55" s="98" customFormat="1" ht="45" customHeight="1">
      <c r="A116" s="88"/>
      <c r="B116" s="112">
        <f>B113+1</f>
        <v>67</v>
      </c>
      <c r="C116" s="109" t="s">
        <v>152</v>
      </c>
      <c r="D116" s="91" t="s">
        <v>52</v>
      </c>
      <c r="E116" s="107">
        <v>3.93</v>
      </c>
      <c r="F116" s="91">
        <v>0.8</v>
      </c>
      <c r="G116" s="105"/>
      <c r="H116" s="93">
        <v>2012</v>
      </c>
      <c r="I116" s="93">
        <v>2014</v>
      </c>
      <c r="J116" s="91">
        <f t="shared" ref="J116:J121" si="137">(0.1594537)*1.165*3.799*1.18</f>
        <v>0.83274460428061003</v>
      </c>
      <c r="K116" s="91">
        <f t="shared" ref="K116:K121" si="138">J116*E116</f>
        <v>3.2726862948227975</v>
      </c>
      <c r="L116" s="91">
        <f t="shared" ref="L116:L129" si="139">AC116+AD116+AF116+AG116+AH116+AI116+AJ116</f>
        <v>18.390000000000004</v>
      </c>
      <c r="M116" s="91">
        <f>'[9]Приложение 1'!L114</f>
        <v>18.739999999999998</v>
      </c>
      <c r="N116" s="91">
        <f t="shared" ref="N116:N128" si="140">AC116+AD116+AE116+AG116+AH116+AI116+AJ116</f>
        <v>18.390000000000004</v>
      </c>
      <c r="O116" s="91">
        <f t="shared" ref="O116:O128" si="141">N116-AC116-AD116-AF116</f>
        <v>0.59498947258292212</v>
      </c>
      <c r="P116" s="104"/>
      <c r="Q116" s="91"/>
      <c r="R116" s="91"/>
      <c r="S116" s="91">
        <f t="shared" ref="S116:T120" si="142">E116</f>
        <v>3.93</v>
      </c>
      <c r="T116" s="91">
        <f t="shared" si="142"/>
        <v>0.8</v>
      </c>
      <c r="U116" s="104"/>
      <c r="V116" s="104"/>
      <c r="W116" s="104"/>
      <c r="X116" s="104"/>
      <c r="Y116" s="104"/>
      <c r="Z116" s="104"/>
      <c r="AA116" s="91">
        <f t="shared" ref="AA116:AB129" si="143">Q116+S116+U116+W116+Y116</f>
        <v>3.93</v>
      </c>
      <c r="AB116" s="91">
        <f t="shared" si="143"/>
        <v>0.8</v>
      </c>
      <c r="AC116" s="91">
        <v>1.1000460000000001</v>
      </c>
      <c r="AD116" s="91">
        <v>3.0596067374170821</v>
      </c>
      <c r="AE116" s="91">
        <f>'[9]7.1. ЦЗ 2013'!G114</f>
        <v>13.63535779</v>
      </c>
      <c r="AF116" s="94">
        <f t="shared" ref="AF116:AF129" si="144">AE116</f>
        <v>13.63535779</v>
      </c>
      <c r="AG116" s="91">
        <f>AS116-AC116-AD116-AE116+0.34</f>
        <v>0.59498947258291879</v>
      </c>
      <c r="AH116" s="91"/>
      <c r="AI116" s="91"/>
      <c r="AJ116" s="91"/>
      <c r="AK116" s="95">
        <f t="shared" ref="AK116:AK129" si="145">AF116+AG116+AH116+AI116+AJ116</f>
        <v>14.230347262582919</v>
      </c>
      <c r="AL116" s="96">
        <f t="shared" si="135"/>
        <v>-4.1596527374170851</v>
      </c>
      <c r="AM116" s="97"/>
      <c r="AN116" s="70">
        <f t="shared" si="136"/>
        <v>13.635357789999997</v>
      </c>
      <c r="AO116" s="96">
        <f>'[8]ИП - чистый (21.06.12)'!AF82</f>
        <v>2.74</v>
      </c>
      <c r="AP116" s="96">
        <f t="shared" ref="AP116:AP152" si="146">AK116-AO116</f>
        <v>11.490347262582919</v>
      </c>
      <c r="AQ116" s="70"/>
      <c r="AR116" s="70">
        <f t="shared" si="106"/>
        <v>-3.5527136788005009E-15</v>
      </c>
      <c r="AS116" s="96">
        <v>18.05</v>
      </c>
      <c r="AT116" s="96">
        <f t="shared" si="107"/>
        <v>0</v>
      </c>
      <c r="AU116" s="96">
        <f t="shared" si="107"/>
        <v>0</v>
      </c>
      <c r="AV116" s="96">
        <f t="shared" si="103"/>
        <v>0</v>
      </c>
      <c r="AW116" s="96">
        <f t="shared" si="133"/>
        <v>0</v>
      </c>
      <c r="AX116" s="96">
        <f t="shared" si="133"/>
        <v>0</v>
      </c>
      <c r="AY116" s="97"/>
      <c r="AZ116" s="97"/>
      <c r="BA116" s="97"/>
      <c r="BB116" s="97"/>
      <c r="BC116" s="71"/>
    </row>
    <row r="117" spans="1:55" s="98" customFormat="1" ht="30" customHeight="1">
      <c r="A117" s="88"/>
      <c r="B117" s="112">
        <f>B116+1</f>
        <v>68</v>
      </c>
      <c r="C117" s="109" t="s">
        <v>153</v>
      </c>
      <c r="D117" s="91" t="s">
        <v>52</v>
      </c>
      <c r="E117" s="107">
        <v>9.2520000000000007</v>
      </c>
      <c r="F117" s="91">
        <v>0.16</v>
      </c>
      <c r="G117" s="105"/>
      <c r="H117" s="93">
        <v>2012</v>
      </c>
      <c r="I117" s="93">
        <v>2014</v>
      </c>
      <c r="J117" s="91">
        <f t="shared" si="137"/>
        <v>0.83274460428061003</v>
      </c>
      <c r="K117" s="91">
        <f t="shared" si="138"/>
        <v>7.7045530788042047</v>
      </c>
      <c r="L117" s="91">
        <f t="shared" si="139"/>
        <v>23.470000000000002</v>
      </c>
      <c r="M117" s="119">
        <f>'[9]Приложение 1'!L115</f>
        <v>20.89</v>
      </c>
      <c r="N117" s="91">
        <f t="shared" si="140"/>
        <v>23.470000000000002</v>
      </c>
      <c r="O117" s="91">
        <f t="shared" si="141"/>
        <v>4.323904866306858</v>
      </c>
      <c r="P117" s="104"/>
      <c r="Q117" s="91"/>
      <c r="R117" s="91"/>
      <c r="S117" s="91">
        <f t="shared" si="142"/>
        <v>9.2520000000000007</v>
      </c>
      <c r="T117" s="91">
        <f t="shared" si="142"/>
        <v>0.16</v>
      </c>
      <c r="U117" s="91"/>
      <c r="V117" s="91"/>
      <c r="W117" s="91"/>
      <c r="X117" s="91"/>
      <c r="Y117" s="91"/>
      <c r="Z117" s="91"/>
      <c r="AA117" s="91">
        <f t="shared" si="143"/>
        <v>9.2520000000000007</v>
      </c>
      <c r="AB117" s="91">
        <f t="shared" si="143"/>
        <v>0.16</v>
      </c>
      <c r="AC117" s="91">
        <v>2.600012</v>
      </c>
      <c r="AD117" s="91">
        <v>3.4938080236931435</v>
      </c>
      <c r="AE117" s="91">
        <f>'[9]7.1. ЦЗ 2013'!G115</f>
        <v>13.05227511</v>
      </c>
      <c r="AF117" s="94">
        <f t="shared" si="144"/>
        <v>13.05227511</v>
      </c>
      <c r="AG117" s="91">
        <f>AS117-AC117-AD117-AE117+0.46</f>
        <v>4.3239048663068571</v>
      </c>
      <c r="AH117" s="91"/>
      <c r="AI117" s="91"/>
      <c r="AJ117" s="91"/>
      <c r="AK117" s="95">
        <f t="shared" si="145"/>
        <v>17.376179976306858</v>
      </c>
      <c r="AL117" s="96">
        <f t="shared" si="135"/>
        <v>-6.0938200236931443</v>
      </c>
      <c r="AM117" s="97"/>
      <c r="AN117" s="70">
        <f t="shared" si="136"/>
        <v>13.05227511</v>
      </c>
      <c r="AO117" s="96">
        <f>'[8]ИП - чистый (21.06.12)'!AF83</f>
        <v>10.89</v>
      </c>
      <c r="AP117" s="96">
        <f t="shared" si="146"/>
        <v>6.4861799763068575</v>
      </c>
      <c r="AQ117" s="70"/>
      <c r="AR117" s="70">
        <f t="shared" si="106"/>
        <v>0</v>
      </c>
      <c r="AS117" s="96">
        <f>20.71+2.3</f>
        <v>23.01</v>
      </c>
      <c r="AT117" s="96">
        <f t="shared" si="107"/>
        <v>0</v>
      </c>
      <c r="AU117" s="96">
        <f t="shared" si="107"/>
        <v>0</v>
      </c>
      <c r="AV117" s="96">
        <f t="shared" si="103"/>
        <v>0</v>
      </c>
      <c r="AW117" s="96">
        <f t="shared" si="133"/>
        <v>0</v>
      </c>
      <c r="AX117" s="96">
        <f t="shared" si="133"/>
        <v>0</v>
      </c>
      <c r="AY117" s="97"/>
      <c r="AZ117" s="97"/>
      <c r="BA117" s="97"/>
      <c r="BB117" s="97"/>
      <c r="BC117" s="71"/>
    </row>
    <row r="118" spans="1:55" s="98" customFormat="1" ht="30" customHeight="1">
      <c r="A118" s="88"/>
      <c r="B118" s="112">
        <f t="shared" ref="B118:B121" si="147">B117+1</f>
        <v>69</v>
      </c>
      <c r="C118" s="109" t="s">
        <v>154</v>
      </c>
      <c r="D118" s="91" t="s">
        <v>52</v>
      </c>
      <c r="E118" s="107">
        <v>5.0380000000000003</v>
      </c>
      <c r="F118" s="91">
        <v>0.66</v>
      </c>
      <c r="G118" s="105"/>
      <c r="H118" s="93">
        <v>2012</v>
      </c>
      <c r="I118" s="93">
        <v>2014</v>
      </c>
      <c r="J118" s="91">
        <f t="shared" si="137"/>
        <v>0.83274460428061003</v>
      </c>
      <c r="K118" s="91">
        <f t="shared" si="138"/>
        <v>4.1953673163657133</v>
      </c>
      <c r="L118" s="91">
        <f t="shared" si="139"/>
        <v>21.359000000000002</v>
      </c>
      <c r="M118" s="91">
        <f>'[9]Приложение 1'!L116</f>
        <v>33.08</v>
      </c>
      <c r="N118" s="91">
        <f t="shared" si="140"/>
        <v>21.359000000000002</v>
      </c>
      <c r="O118" s="91">
        <f t="shared" si="141"/>
        <v>0.67401631381655136</v>
      </c>
      <c r="P118" s="104"/>
      <c r="Q118" s="91"/>
      <c r="R118" s="91"/>
      <c r="S118" s="91">
        <f t="shared" si="142"/>
        <v>5.0380000000000003</v>
      </c>
      <c r="T118" s="91">
        <f t="shared" si="142"/>
        <v>0.66</v>
      </c>
      <c r="U118" s="91"/>
      <c r="V118" s="91"/>
      <c r="W118" s="91"/>
      <c r="X118" s="91"/>
      <c r="Y118" s="91"/>
      <c r="Z118" s="91"/>
      <c r="AA118" s="91">
        <f t="shared" si="143"/>
        <v>5.0380000000000003</v>
      </c>
      <c r="AB118" s="91">
        <f t="shared" si="143"/>
        <v>0.66</v>
      </c>
      <c r="AC118" s="91">
        <v>3.4258789200000002</v>
      </c>
      <c r="AD118" s="91">
        <v>2.99833671618345</v>
      </c>
      <c r="AE118" s="91">
        <f>'[9]7.1. ЦЗ 2013'!G116</f>
        <v>14.260768050000001</v>
      </c>
      <c r="AF118" s="94">
        <f t="shared" si="144"/>
        <v>14.260768050000001</v>
      </c>
      <c r="AG118" s="91">
        <f>AS118-AC118-AD118-AE118+0.33</f>
        <v>0.67401631381654958</v>
      </c>
      <c r="AH118" s="91"/>
      <c r="AI118" s="91"/>
      <c r="AJ118" s="91"/>
      <c r="AK118" s="95">
        <f t="shared" si="145"/>
        <v>14.934784363816551</v>
      </c>
      <c r="AL118" s="96">
        <f t="shared" si="135"/>
        <v>-6.424215636183451</v>
      </c>
      <c r="AM118" s="97"/>
      <c r="AN118" s="70">
        <f t="shared" si="136"/>
        <v>14.260768049999999</v>
      </c>
      <c r="AO118" s="96">
        <f>'[8]ИП - чистый (21.06.12)'!AF84</f>
        <v>18.079999999999998</v>
      </c>
      <c r="AP118" s="96">
        <f t="shared" si="146"/>
        <v>-3.1452156361834476</v>
      </c>
      <c r="AQ118" s="70"/>
      <c r="AR118" s="70">
        <f t="shared" si="106"/>
        <v>-1.7763568394002505E-15</v>
      </c>
      <c r="AS118" s="96">
        <v>21.029</v>
      </c>
      <c r="AT118" s="96">
        <f t="shared" si="107"/>
        <v>0</v>
      </c>
      <c r="AU118" s="96">
        <f t="shared" si="107"/>
        <v>0</v>
      </c>
      <c r="AV118" s="96">
        <f t="shared" si="103"/>
        <v>0</v>
      </c>
      <c r="AW118" s="96">
        <f t="shared" si="133"/>
        <v>0</v>
      </c>
      <c r="AX118" s="96">
        <f t="shared" si="133"/>
        <v>0</v>
      </c>
      <c r="AY118" s="97"/>
      <c r="AZ118" s="97"/>
      <c r="BA118" s="97"/>
      <c r="BB118" s="97"/>
      <c r="BC118" s="71"/>
    </row>
    <row r="119" spans="1:55" s="98" customFormat="1" ht="30" customHeight="1">
      <c r="A119" s="88"/>
      <c r="B119" s="112">
        <f t="shared" si="147"/>
        <v>70</v>
      </c>
      <c r="C119" s="109" t="s">
        <v>155</v>
      </c>
      <c r="D119" s="91" t="s">
        <v>52</v>
      </c>
      <c r="E119" s="107">
        <v>7.734</v>
      </c>
      <c r="F119" s="91">
        <v>0</v>
      </c>
      <c r="G119" s="105"/>
      <c r="H119" s="93">
        <v>2012</v>
      </c>
      <c r="I119" s="93">
        <v>2014</v>
      </c>
      <c r="J119" s="91">
        <f t="shared" si="137"/>
        <v>0.83274460428061003</v>
      </c>
      <c r="K119" s="91">
        <f t="shared" si="138"/>
        <v>6.440446769506238</v>
      </c>
      <c r="L119" s="91">
        <f t="shared" si="139"/>
        <v>32.859999999999992</v>
      </c>
      <c r="M119" s="91">
        <f>'[9]Приложение 1'!L117</f>
        <v>30.53</v>
      </c>
      <c r="N119" s="91">
        <f t="shared" si="140"/>
        <v>32.859999999999992</v>
      </c>
      <c r="O119" s="91">
        <f t="shared" si="141"/>
        <v>4.8334910237212085</v>
      </c>
      <c r="P119" s="104"/>
      <c r="Q119" s="91"/>
      <c r="R119" s="91"/>
      <c r="S119" s="91">
        <f t="shared" si="142"/>
        <v>7.734</v>
      </c>
      <c r="T119" s="91">
        <f t="shared" si="142"/>
        <v>0</v>
      </c>
      <c r="U119" s="91"/>
      <c r="V119" s="91"/>
      <c r="W119" s="91"/>
      <c r="X119" s="91"/>
      <c r="Y119" s="91"/>
      <c r="Z119" s="91"/>
      <c r="AA119" s="91">
        <f t="shared" si="143"/>
        <v>7.734</v>
      </c>
      <c r="AB119" s="91">
        <f t="shared" si="143"/>
        <v>0</v>
      </c>
      <c r="AC119" s="91">
        <v>3.4472347500000002</v>
      </c>
      <c r="AD119" s="91">
        <v>5.7415709462787863</v>
      </c>
      <c r="AE119" s="91">
        <f>'[9]7.1. ЦЗ 2013'!G117</f>
        <v>18.837703279999999</v>
      </c>
      <c r="AF119" s="94">
        <f t="shared" si="144"/>
        <v>18.837703279999999</v>
      </c>
      <c r="AG119" s="91">
        <f>AS119-AC119-AD119-AE119+1.3</f>
        <v>4.8334910237212112</v>
      </c>
      <c r="AH119" s="91"/>
      <c r="AI119" s="91"/>
      <c r="AJ119" s="91"/>
      <c r="AK119" s="95">
        <f t="shared" si="145"/>
        <v>23.671194303721212</v>
      </c>
      <c r="AL119" s="96">
        <f t="shared" si="135"/>
        <v>-9.1888056962787807</v>
      </c>
      <c r="AM119" s="97"/>
      <c r="AN119" s="70">
        <f t="shared" si="136"/>
        <v>18.837703280000003</v>
      </c>
      <c r="AO119" s="96">
        <f>'[8]ИП - чистый (21.06.12)'!AF85</f>
        <v>20.53</v>
      </c>
      <c r="AP119" s="96">
        <f t="shared" si="146"/>
        <v>3.1411943037212104</v>
      </c>
      <c r="AQ119" s="70"/>
      <c r="AR119" s="70">
        <f t="shared" si="106"/>
        <v>0</v>
      </c>
      <c r="AS119" s="96">
        <v>31.56</v>
      </c>
      <c r="AT119" s="96">
        <f t="shared" ref="AT119:AU146" si="148">Q119+S119+U119+W119+Y119-AA119</f>
        <v>0</v>
      </c>
      <c r="AU119" s="96">
        <f t="shared" si="148"/>
        <v>0</v>
      </c>
      <c r="AV119" s="96">
        <f t="shared" si="103"/>
        <v>0</v>
      </c>
      <c r="AW119" s="96">
        <f t="shared" si="133"/>
        <v>0</v>
      </c>
      <c r="AX119" s="96">
        <f t="shared" si="133"/>
        <v>0</v>
      </c>
      <c r="AY119" s="97"/>
      <c r="AZ119" s="97"/>
      <c r="BA119" s="97"/>
      <c r="BB119" s="97"/>
      <c r="BC119" s="71"/>
    </row>
    <row r="120" spans="1:55" s="98" customFormat="1" ht="45" customHeight="1">
      <c r="A120" s="88"/>
      <c r="B120" s="112">
        <f t="shared" si="147"/>
        <v>71</v>
      </c>
      <c r="C120" s="109" t="s">
        <v>156</v>
      </c>
      <c r="D120" s="91" t="s">
        <v>52</v>
      </c>
      <c r="E120" s="107">
        <v>0</v>
      </c>
      <c r="F120" s="91">
        <v>3.02</v>
      </c>
      <c r="G120" s="105"/>
      <c r="H120" s="93">
        <v>2012</v>
      </c>
      <c r="I120" s="93">
        <v>2014</v>
      </c>
      <c r="J120" s="91">
        <f t="shared" si="137"/>
        <v>0.83274460428061003</v>
      </c>
      <c r="K120" s="91">
        <f t="shared" si="138"/>
        <v>0</v>
      </c>
      <c r="L120" s="91">
        <f t="shared" si="139"/>
        <v>30.519999999999996</v>
      </c>
      <c r="M120" s="119">
        <f>'[9]Приложение 1'!L118</f>
        <v>30.002958999999997</v>
      </c>
      <c r="N120" s="91">
        <f t="shared" si="140"/>
        <v>30.519999999999996</v>
      </c>
      <c r="O120" s="91">
        <f t="shared" si="141"/>
        <v>2.6720298999999983</v>
      </c>
      <c r="P120" s="104"/>
      <c r="Q120" s="91"/>
      <c r="R120" s="91"/>
      <c r="S120" s="91">
        <f t="shared" si="142"/>
        <v>0</v>
      </c>
      <c r="T120" s="91">
        <f t="shared" si="142"/>
        <v>3.02</v>
      </c>
      <c r="U120" s="91"/>
      <c r="V120" s="91"/>
      <c r="W120" s="91"/>
      <c r="X120" s="91"/>
      <c r="Y120" s="91"/>
      <c r="Z120" s="91"/>
      <c r="AA120" s="91">
        <f t="shared" si="143"/>
        <v>0</v>
      </c>
      <c r="AB120" s="91">
        <f t="shared" si="143"/>
        <v>3.02</v>
      </c>
      <c r="AC120" s="91">
        <v>4.6429589999999994</v>
      </c>
      <c r="AD120" s="91"/>
      <c r="AE120" s="91">
        <f>'[9]7.1. ЦЗ 2013'!G118</f>
        <v>23.2050111</v>
      </c>
      <c r="AF120" s="94">
        <f t="shared" si="144"/>
        <v>23.2050111</v>
      </c>
      <c r="AG120" s="91">
        <f>AS120-AC120-AE120</f>
        <v>2.6720298999999983</v>
      </c>
      <c r="AH120" s="91"/>
      <c r="AI120" s="91"/>
      <c r="AJ120" s="91"/>
      <c r="AK120" s="95">
        <f t="shared" si="145"/>
        <v>25.877040999999998</v>
      </c>
      <c r="AL120" s="96">
        <f t="shared" si="135"/>
        <v>-4.6429589999999976</v>
      </c>
      <c r="AM120" s="97"/>
      <c r="AN120" s="70">
        <f t="shared" si="136"/>
        <v>23.2050111</v>
      </c>
      <c r="AO120" s="96">
        <f>'[8]ИП - чистый (21.06.12)'!AF86</f>
        <v>23.3</v>
      </c>
      <c r="AP120" s="96">
        <f t="shared" si="146"/>
        <v>2.5770409999999977</v>
      </c>
      <c r="AQ120" s="70"/>
      <c r="AR120" s="70">
        <f t="shared" si="106"/>
        <v>0</v>
      </c>
      <c r="AS120" s="96">
        <f>31.52-1</f>
        <v>30.52</v>
      </c>
      <c r="AT120" s="96">
        <f t="shared" si="148"/>
        <v>0</v>
      </c>
      <c r="AU120" s="96">
        <f t="shared" si="148"/>
        <v>0</v>
      </c>
      <c r="AV120" s="96">
        <f t="shared" si="103"/>
        <v>0</v>
      </c>
      <c r="AW120" s="96">
        <f t="shared" si="133"/>
        <v>0</v>
      </c>
      <c r="AX120" s="96">
        <f t="shared" si="133"/>
        <v>0</v>
      </c>
      <c r="AY120" s="97"/>
      <c r="AZ120" s="97"/>
      <c r="BA120" s="97"/>
      <c r="BB120" s="97"/>
      <c r="BC120" s="71"/>
    </row>
    <row r="121" spans="1:55" s="98" customFormat="1" ht="30" customHeight="1">
      <c r="A121" s="88"/>
      <c r="B121" s="112">
        <f t="shared" si="147"/>
        <v>72</v>
      </c>
      <c r="C121" s="109" t="s">
        <v>157</v>
      </c>
      <c r="D121" s="91" t="s">
        <v>52</v>
      </c>
      <c r="E121" s="107">
        <v>35.15</v>
      </c>
      <c r="F121" s="91">
        <v>3.5960000000000001</v>
      </c>
      <c r="G121" s="105"/>
      <c r="H121" s="93">
        <v>2012</v>
      </c>
      <c r="I121" s="93">
        <v>2016</v>
      </c>
      <c r="J121" s="91">
        <f t="shared" si="137"/>
        <v>0.83274460428061003</v>
      </c>
      <c r="K121" s="91">
        <f t="shared" si="138"/>
        <v>29.270972840463443</v>
      </c>
      <c r="L121" s="91">
        <f t="shared" si="139"/>
        <v>138.51120761999999</v>
      </c>
      <c r="M121" s="91">
        <f>'[9]Приложение 1'!L119</f>
        <v>138.51120761999999</v>
      </c>
      <c r="N121" s="91">
        <f t="shared" si="140"/>
        <v>138.51120761999999</v>
      </c>
      <c r="O121" s="91">
        <f t="shared" si="141"/>
        <v>131.88783352999999</v>
      </c>
      <c r="P121" s="104"/>
      <c r="Q121" s="91"/>
      <c r="R121" s="91"/>
      <c r="S121" s="91"/>
      <c r="T121" s="104"/>
      <c r="U121" s="91"/>
      <c r="V121" s="91"/>
      <c r="W121" s="91">
        <f>E121</f>
        <v>35.15</v>
      </c>
      <c r="X121" s="91">
        <f>F121</f>
        <v>3.5960000000000001</v>
      </c>
      <c r="Y121" s="104"/>
      <c r="Z121" s="104"/>
      <c r="AA121" s="91">
        <f t="shared" si="143"/>
        <v>35.15</v>
      </c>
      <c r="AB121" s="91">
        <f t="shared" si="143"/>
        <v>3.5960000000000001</v>
      </c>
      <c r="AC121" s="91">
        <v>5.24120762</v>
      </c>
      <c r="AD121" s="91"/>
      <c r="AE121" s="91">
        <f>'[9]7.1. ЦЗ 2013'!G119</f>
        <v>1.38216647</v>
      </c>
      <c r="AF121" s="94">
        <f t="shared" si="144"/>
        <v>1.38216647</v>
      </c>
      <c r="AG121" s="91">
        <v>2.72</v>
      </c>
      <c r="AH121" s="91">
        <v>50.55</v>
      </c>
      <c r="AI121" s="91">
        <f>M121-AC121-AE121-AG121-AH121</f>
        <v>78.617833529999999</v>
      </c>
      <c r="AJ121" s="91"/>
      <c r="AK121" s="95">
        <f t="shared" si="145"/>
        <v>133.26999999999998</v>
      </c>
      <c r="AL121" s="96">
        <f t="shared" si="135"/>
        <v>-5.2412076200000115</v>
      </c>
      <c r="AM121" s="97"/>
      <c r="AN121" s="70">
        <f t="shared" si="136"/>
        <v>1.3821664699999872</v>
      </c>
      <c r="AO121" s="96">
        <f>'[8]ИП - чистый (21.06.12)'!AF87</f>
        <v>137.05000000000001</v>
      </c>
      <c r="AP121" s="96">
        <f t="shared" si="146"/>
        <v>-3.7800000000000296</v>
      </c>
      <c r="AQ121" s="70"/>
      <c r="AR121" s="70">
        <f t="shared" si="106"/>
        <v>0</v>
      </c>
      <c r="AS121" s="96">
        <f t="shared" ref="AS121:AS126" si="149">AF121+AG121+AH121+AI121+AJ121-AK121</f>
        <v>0</v>
      </c>
      <c r="AT121" s="96">
        <f t="shared" si="148"/>
        <v>0</v>
      </c>
      <c r="AU121" s="96">
        <f t="shared" si="148"/>
        <v>0</v>
      </c>
      <c r="AV121" s="96">
        <f t="shared" si="103"/>
        <v>0</v>
      </c>
      <c r="AW121" s="96">
        <f t="shared" si="133"/>
        <v>0</v>
      </c>
      <c r="AX121" s="96">
        <f t="shared" si="133"/>
        <v>0</v>
      </c>
      <c r="AY121" s="97"/>
      <c r="AZ121" s="97"/>
      <c r="BA121" s="97"/>
      <c r="BB121" s="97"/>
      <c r="BC121" s="71"/>
    </row>
    <row r="122" spans="1:55" s="98" customFormat="1" ht="30" customHeight="1">
      <c r="B122" s="112">
        <f>B121+1</f>
        <v>73</v>
      </c>
      <c r="C122" s="109" t="s">
        <v>158</v>
      </c>
      <c r="D122" s="91" t="s">
        <v>52</v>
      </c>
      <c r="E122" s="107">
        <v>298.41000000000003</v>
      </c>
      <c r="F122" s="107">
        <v>46.82</v>
      </c>
      <c r="G122" s="105"/>
      <c r="H122" s="111">
        <v>2015</v>
      </c>
      <c r="I122" s="111">
        <v>2017</v>
      </c>
      <c r="J122" s="91">
        <v>634.73</v>
      </c>
      <c r="K122" s="91">
        <v>634.73</v>
      </c>
      <c r="L122" s="91">
        <f t="shared" si="139"/>
        <v>503.32745000000011</v>
      </c>
      <c r="M122" s="91">
        <f>'[9]Приложение 1'!L120</f>
        <v>503.32745000000011</v>
      </c>
      <c r="N122" s="91">
        <f t="shared" si="140"/>
        <v>503.32745000000011</v>
      </c>
      <c r="O122" s="91">
        <f t="shared" si="141"/>
        <v>503.32745000000011</v>
      </c>
      <c r="P122" s="104"/>
      <c r="Q122" s="104"/>
      <c r="R122" s="104"/>
      <c r="S122" s="104"/>
      <c r="T122" s="104"/>
      <c r="U122" s="104"/>
      <c r="V122" s="104"/>
      <c r="W122" s="91"/>
      <c r="X122" s="91"/>
      <c r="Y122" s="91">
        <f>E122</f>
        <v>298.41000000000003</v>
      </c>
      <c r="Z122" s="91">
        <f>F122</f>
        <v>46.82</v>
      </c>
      <c r="AA122" s="91">
        <f t="shared" si="143"/>
        <v>298.41000000000003</v>
      </c>
      <c r="AB122" s="91">
        <f t="shared" si="143"/>
        <v>46.82</v>
      </c>
      <c r="AC122" s="91"/>
      <c r="AD122" s="91"/>
      <c r="AE122" s="91">
        <f>'[9]7.1. ЦЗ 2013'!G120</f>
        <v>0</v>
      </c>
      <c r="AF122" s="94">
        <f t="shared" si="144"/>
        <v>0</v>
      </c>
      <c r="AG122" s="91"/>
      <c r="AH122" s="91">
        <v>130.74745000000019</v>
      </c>
      <c r="AI122" s="91">
        <v>186.29</v>
      </c>
      <c r="AJ122" s="91">
        <v>186.29</v>
      </c>
      <c r="AK122" s="95">
        <f t="shared" si="145"/>
        <v>503.32745000000011</v>
      </c>
      <c r="AL122" s="96">
        <f t="shared" si="135"/>
        <v>0</v>
      </c>
      <c r="AM122" s="118" t="s">
        <v>148</v>
      </c>
      <c r="AN122" s="70">
        <f t="shared" si="136"/>
        <v>0</v>
      </c>
      <c r="AO122" s="96">
        <f>'[8]ИП - чистый (21.06.12)'!AF88</f>
        <v>634.73</v>
      </c>
      <c r="AP122" s="96">
        <f t="shared" si="146"/>
        <v>-131.40254999999991</v>
      </c>
      <c r="AR122" s="70">
        <f t="shared" si="106"/>
        <v>0</v>
      </c>
      <c r="AS122" s="96">
        <f t="shared" si="149"/>
        <v>0</v>
      </c>
      <c r="AT122" s="96">
        <f t="shared" si="148"/>
        <v>0</v>
      </c>
      <c r="AU122" s="96">
        <f t="shared" si="148"/>
        <v>0</v>
      </c>
      <c r="AV122" s="96">
        <f t="shared" si="103"/>
        <v>0</v>
      </c>
      <c r="AW122" s="96">
        <f t="shared" si="133"/>
        <v>0</v>
      </c>
      <c r="AX122" s="96">
        <f t="shared" si="133"/>
        <v>0</v>
      </c>
    </row>
    <row r="123" spans="1:55" s="98" customFormat="1" ht="45" customHeight="1">
      <c r="B123" s="112">
        <f>B122+1</f>
        <v>74</v>
      </c>
      <c r="C123" s="109" t="s">
        <v>159</v>
      </c>
      <c r="D123" s="91" t="s">
        <v>52</v>
      </c>
      <c r="E123" s="107">
        <v>39.700000000000003</v>
      </c>
      <c r="F123" s="107">
        <v>2.95</v>
      </c>
      <c r="G123" s="105"/>
      <c r="H123" s="111">
        <v>2015</v>
      </c>
      <c r="I123" s="111">
        <v>2016</v>
      </c>
      <c r="J123" s="91">
        <v>71.39</v>
      </c>
      <c r="K123" s="91">
        <v>71.39</v>
      </c>
      <c r="L123" s="91">
        <f t="shared" si="139"/>
        <v>71.39</v>
      </c>
      <c r="M123" s="91">
        <f>'[9]Приложение 1'!L121</f>
        <v>71.39</v>
      </c>
      <c r="N123" s="91">
        <f t="shared" si="140"/>
        <v>71.39</v>
      </c>
      <c r="O123" s="91">
        <f t="shared" si="141"/>
        <v>71.39</v>
      </c>
      <c r="P123" s="104"/>
      <c r="Q123" s="104"/>
      <c r="R123" s="104"/>
      <c r="S123" s="104"/>
      <c r="T123" s="104"/>
      <c r="U123" s="104"/>
      <c r="V123" s="104"/>
      <c r="W123" s="91">
        <f>E123</f>
        <v>39.700000000000003</v>
      </c>
      <c r="X123" s="91">
        <f>F123</f>
        <v>2.95</v>
      </c>
      <c r="Y123" s="91"/>
      <c r="Z123" s="91"/>
      <c r="AA123" s="91">
        <f t="shared" si="143"/>
        <v>39.700000000000003</v>
      </c>
      <c r="AB123" s="91">
        <f t="shared" si="143"/>
        <v>2.95</v>
      </c>
      <c r="AC123" s="91"/>
      <c r="AD123" s="91"/>
      <c r="AE123" s="91">
        <f>'[9]7.1. ЦЗ 2013'!G121</f>
        <v>0</v>
      </c>
      <c r="AF123" s="94">
        <f t="shared" si="144"/>
        <v>0</v>
      </c>
      <c r="AG123" s="91"/>
      <c r="AH123" s="91">
        <v>30</v>
      </c>
      <c r="AI123" s="91">
        <v>41.39</v>
      </c>
      <c r="AJ123" s="91"/>
      <c r="AK123" s="95">
        <f t="shared" si="145"/>
        <v>71.39</v>
      </c>
      <c r="AL123" s="96">
        <f t="shared" si="135"/>
        <v>0</v>
      </c>
      <c r="AM123" s="118" t="s">
        <v>148</v>
      </c>
      <c r="AN123" s="70">
        <f t="shared" si="136"/>
        <v>0</v>
      </c>
      <c r="AO123" s="96">
        <f>'[8]ИП - чистый (21.06.12)'!AF89</f>
        <v>71.39</v>
      </c>
      <c r="AP123" s="96">
        <f t="shared" si="146"/>
        <v>0</v>
      </c>
      <c r="AR123" s="70">
        <f t="shared" si="106"/>
        <v>0</v>
      </c>
      <c r="AS123" s="96">
        <f t="shared" si="149"/>
        <v>0</v>
      </c>
      <c r="AT123" s="96">
        <f t="shared" si="148"/>
        <v>0</v>
      </c>
      <c r="AU123" s="96">
        <f t="shared" si="148"/>
        <v>0</v>
      </c>
      <c r="AV123" s="96">
        <f t="shared" si="103"/>
        <v>0</v>
      </c>
      <c r="AW123" s="96">
        <f t="shared" si="133"/>
        <v>0</v>
      </c>
      <c r="AX123" s="96">
        <f t="shared" si="133"/>
        <v>0</v>
      </c>
    </row>
    <row r="124" spans="1:55" s="98" customFormat="1" ht="45" customHeight="1">
      <c r="B124" s="112">
        <f t="shared" ref="B124:B129" si="150">B123+1</f>
        <v>75</v>
      </c>
      <c r="C124" s="109" t="s">
        <v>160</v>
      </c>
      <c r="D124" s="91" t="s">
        <v>52</v>
      </c>
      <c r="E124" s="107">
        <v>40.78</v>
      </c>
      <c r="F124" s="107">
        <v>3.45</v>
      </c>
      <c r="G124" s="105"/>
      <c r="H124" s="111">
        <v>2015</v>
      </c>
      <c r="I124" s="111">
        <v>2016</v>
      </c>
      <c r="J124" s="91">
        <v>74.13</v>
      </c>
      <c r="K124" s="91">
        <v>74.13</v>
      </c>
      <c r="L124" s="91">
        <f t="shared" si="139"/>
        <v>74.13</v>
      </c>
      <c r="M124" s="91">
        <f>'[9]Приложение 1'!L122</f>
        <v>74.13</v>
      </c>
      <c r="N124" s="91">
        <f t="shared" si="140"/>
        <v>74.13</v>
      </c>
      <c r="O124" s="91">
        <f t="shared" si="141"/>
        <v>74.13</v>
      </c>
      <c r="P124" s="104"/>
      <c r="Q124" s="104"/>
      <c r="R124" s="104"/>
      <c r="S124" s="104"/>
      <c r="T124" s="104"/>
      <c r="U124" s="104"/>
      <c r="V124" s="104"/>
      <c r="W124" s="91">
        <f>E124</f>
        <v>40.78</v>
      </c>
      <c r="X124" s="91">
        <f>F124</f>
        <v>3.45</v>
      </c>
      <c r="Y124" s="91"/>
      <c r="Z124" s="91"/>
      <c r="AA124" s="91">
        <f t="shared" si="143"/>
        <v>40.78</v>
      </c>
      <c r="AB124" s="91">
        <f t="shared" si="143"/>
        <v>3.45</v>
      </c>
      <c r="AC124" s="91"/>
      <c r="AD124" s="91"/>
      <c r="AE124" s="91">
        <f>'[9]7.1. ЦЗ 2013'!G122</f>
        <v>0</v>
      </c>
      <c r="AF124" s="94">
        <f t="shared" si="144"/>
        <v>0</v>
      </c>
      <c r="AG124" s="91"/>
      <c r="AH124" s="91">
        <v>30</v>
      </c>
      <c r="AI124" s="91">
        <v>44.129999999999995</v>
      </c>
      <c r="AJ124" s="91"/>
      <c r="AK124" s="95">
        <f t="shared" si="145"/>
        <v>74.13</v>
      </c>
      <c r="AL124" s="96">
        <f t="shared" si="135"/>
        <v>0</v>
      </c>
      <c r="AM124" s="118" t="s">
        <v>148</v>
      </c>
      <c r="AN124" s="70">
        <f t="shared" si="136"/>
        <v>0</v>
      </c>
      <c r="AO124" s="96">
        <f>'[8]ИП - чистый (21.06.12)'!AF90</f>
        <v>74.13</v>
      </c>
      <c r="AP124" s="96">
        <f t="shared" si="146"/>
        <v>0</v>
      </c>
      <c r="AR124" s="70">
        <f t="shared" si="106"/>
        <v>0</v>
      </c>
      <c r="AS124" s="96">
        <f t="shared" si="149"/>
        <v>0</v>
      </c>
      <c r="AT124" s="96">
        <f t="shared" si="148"/>
        <v>0</v>
      </c>
      <c r="AU124" s="96">
        <f t="shared" si="148"/>
        <v>0</v>
      </c>
      <c r="AV124" s="96">
        <f t="shared" si="103"/>
        <v>0</v>
      </c>
      <c r="AW124" s="96">
        <f t="shared" si="133"/>
        <v>0</v>
      </c>
      <c r="AX124" s="96">
        <f t="shared" si="133"/>
        <v>0</v>
      </c>
    </row>
    <row r="125" spans="1:55" s="98" customFormat="1" ht="30" customHeight="1">
      <c r="B125" s="112">
        <f t="shared" si="150"/>
        <v>76</v>
      </c>
      <c r="C125" s="109" t="s">
        <v>161</v>
      </c>
      <c r="D125" s="91" t="s">
        <v>52</v>
      </c>
      <c r="E125" s="107">
        <v>21.6</v>
      </c>
      <c r="F125" s="107">
        <v>2</v>
      </c>
      <c r="G125" s="105"/>
      <c r="H125" s="111">
        <v>2013</v>
      </c>
      <c r="I125" s="111">
        <v>2015</v>
      </c>
      <c r="J125" s="91">
        <v>21.83</v>
      </c>
      <c r="K125" s="91">
        <f t="shared" ref="K125" si="151">J125</f>
        <v>21.83</v>
      </c>
      <c r="L125" s="91">
        <f t="shared" si="139"/>
        <v>76.83005</v>
      </c>
      <c r="M125" s="91">
        <f>'[9]Приложение 1'!L123</f>
        <v>76.83005</v>
      </c>
      <c r="N125" s="91">
        <f t="shared" si="140"/>
        <v>76.83005</v>
      </c>
      <c r="O125" s="91">
        <f t="shared" si="141"/>
        <v>71.845452300000005</v>
      </c>
      <c r="P125" s="91"/>
      <c r="Q125" s="91"/>
      <c r="R125" s="91"/>
      <c r="S125" s="91"/>
      <c r="T125" s="91"/>
      <c r="U125" s="91">
        <f>E125</f>
        <v>21.6</v>
      </c>
      <c r="V125" s="91">
        <f>F125</f>
        <v>2</v>
      </c>
      <c r="W125" s="91"/>
      <c r="X125" s="91"/>
      <c r="Y125" s="91"/>
      <c r="Z125" s="91"/>
      <c r="AA125" s="91">
        <f t="shared" si="143"/>
        <v>21.6</v>
      </c>
      <c r="AB125" s="91">
        <f t="shared" si="143"/>
        <v>2</v>
      </c>
      <c r="AC125" s="91"/>
      <c r="AD125" s="91"/>
      <c r="AE125" s="91">
        <f>'[9]7.1. ЦЗ 2013'!G123</f>
        <v>4.9845977000000001</v>
      </c>
      <c r="AF125" s="94">
        <f t="shared" si="144"/>
        <v>4.9845977000000001</v>
      </c>
      <c r="AG125" s="91">
        <v>35.79</v>
      </c>
      <c r="AH125" s="91">
        <f>M125-AE125-AG125</f>
        <v>36.055452300000006</v>
      </c>
      <c r="AI125" s="91"/>
      <c r="AJ125" s="91"/>
      <c r="AK125" s="95">
        <f t="shared" si="145"/>
        <v>76.83005</v>
      </c>
      <c r="AL125" s="96">
        <f t="shared" si="135"/>
        <v>0</v>
      </c>
      <c r="AM125" s="118" t="s">
        <v>148</v>
      </c>
      <c r="AN125" s="70">
        <f t="shared" si="136"/>
        <v>4.9845976999999948</v>
      </c>
      <c r="AO125" s="96">
        <f>'[8]ИП - чистый (21.06.12)'!AF91</f>
        <v>21.83</v>
      </c>
      <c r="AP125" s="96">
        <f t="shared" si="146"/>
        <v>55.000050000000002</v>
      </c>
      <c r="AR125" s="70">
        <f t="shared" si="106"/>
        <v>0</v>
      </c>
      <c r="AS125" s="96">
        <f t="shared" si="149"/>
        <v>0</v>
      </c>
      <c r="AT125" s="96">
        <f t="shared" si="148"/>
        <v>0</v>
      </c>
      <c r="AU125" s="96">
        <f t="shared" si="148"/>
        <v>0</v>
      </c>
      <c r="AV125" s="96">
        <f t="shared" si="103"/>
        <v>0</v>
      </c>
      <c r="AW125" s="96">
        <f t="shared" si="133"/>
        <v>0</v>
      </c>
      <c r="AX125" s="96">
        <f t="shared" si="133"/>
        <v>0</v>
      </c>
    </row>
    <row r="126" spans="1:55" s="98" customFormat="1" ht="45" customHeight="1">
      <c r="B126" s="112">
        <f t="shared" si="150"/>
        <v>77</v>
      </c>
      <c r="C126" s="109" t="s">
        <v>162</v>
      </c>
      <c r="D126" s="91" t="s">
        <v>52</v>
      </c>
      <c r="E126" s="91">
        <f>AA126</f>
        <v>39.430000000000007</v>
      </c>
      <c r="F126" s="91">
        <f>AB126</f>
        <v>6.87</v>
      </c>
      <c r="G126" s="104"/>
      <c r="H126" s="111">
        <v>2013</v>
      </c>
      <c r="I126" s="93">
        <v>2014</v>
      </c>
      <c r="J126" s="91">
        <f>ROUND((78055447.6553746/1000000),2)</f>
        <v>78.06</v>
      </c>
      <c r="K126" s="91">
        <f>J126</f>
        <v>78.06</v>
      </c>
      <c r="L126" s="91">
        <f t="shared" si="139"/>
        <v>101.2900688</v>
      </c>
      <c r="M126" s="91">
        <f>'[9]Приложение 1'!L124</f>
        <v>72</v>
      </c>
      <c r="N126" s="91">
        <f t="shared" si="140"/>
        <v>101.2900688</v>
      </c>
      <c r="O126" s="91">
        <f t="shared" si="141"/>
        <v>70</v>
      </c>
      <c r="P126" s="91"/>
      <c r="Q126" s="91">
        <v>0.59</v>
      </c>
      <c r="R126" s="91">
        <v>0</v>
      </c>
      <c r="S126" s="91">
        <v>38.840000000000003</v>
      </c>
      <c r="T126" s="91">
        <v>6.87</v>
      </c>
      <c r="U126" s="91"/>
      <c r="V126" s="91"/>
      <c r="W126" s="91"/>
      <c r="X126" s="91"/>
      <c r="Y126" s="91"/>
      <c r="Z126" s="91"/>
      <c r="AA126" s="91">
        <f t="shared" si="143"/>
        <v>39.430000000000007</v>
      </c>
      <c r="AB126" s="91">
        <f t="shared" si="143"/>
        <v>6.87</v>
      </c>
      <c r="AC126" s="91"/>
      <c r="AD126" s="91"/>
      <c r="AE126" s="91">
        <f>'[9]7.1. ЦЗ 2013'!G124</f>
        <v>31.2900688</v>
      </c>
      <c r="AF126" s="94">
        <f t="shared" si="144"/>
        <v>31.2900688</v>
      </c>
      <c r="AG126" s="91">
        <f>50-AG201+25</f>
        <v>70</v>
      </c>
      <c r="AH126" s="91"/>
      <c r="AI126" s="91"/>
      <c r="AJ126" s="91"/>
      <c r="AK126" s="95">
        <f t="shared" si="145"/>
        <v>101.2900688</v>
      </c>
      <c r="AL126" s="96">
        <f t="shared" si="135"/>
        <v>0</v>
      </c>
      <c r="AM126" s="118" t="s">
        <v>148</v>
      </c>
      <c r="AN126" s="70">
        <f t="shared" si="136"/>
        <v>31.2900688</v>
      </c>
      <c r="AO126" s="96">
        <f>'[8]ИП - чистый (21.06.12)'!AF92</f>
        <v>84.8</v>
      </c>
      <c r="AP126" s="96">
        <f t="shared" si="146"/>
        <v>16.490068800000003</v>
      </c>
      <c r="AR126" s="70">
        <f t="shared" si="106"/>
        <v>0</v>
      </c>
      <c r="AS126" s="96">
        <f t="shared" si="149"/>
        <v>0</v>
      </c>
      <c r="AT126" s="96">
        <f t="shared" si="148"/>
        <v>0</v>
      </c>
      <c r="AU126" s="96">
        <f t="shared" si="148"/>
        <v>0</v>
      </c>
      <c r="AV126" s="96">
        <f t="shared" si="103"/>
        <v>0</v>
      </c>
      <c r="AW126" s="96">
        <f t="shared" si="133"/>
        <v>0</v>
      </c>
      <c r="AX126" s="96">
        <f t="shared" si="133"/>
        <v>0</v>
      </c>
    </row>
    <row r="127" spans="1:55" s="98" customFormat="1" ht="30" customHeight="1">
      <c r="B127" s="112">
        <f t="shared" si="150"/>
        <v>78</v>
      </c>
      <c r="C127" s="109" t="s">
        <v>163</v>
      </c>
      <c r="D127" s="91" t="s">
        <v>52</v>
      </c>
      <c r="E127" s="91">
        <v>1.25</v>
      </c>
      <c r="F127" s="91">
        <v>0.16</v>
      </c>
      <c r="G127" s="104"/>
      <c r="H127" s="111">
        <v>2012</v>
      </c>
      <c r="I127" s="93">
        <v>2014</v>
      </c>
      <c r="J127" s="91"/>
      <c r="K127" s="91"/>
      <c r="L127" s="91">
        <f t="shared" si="139"/>
        <v>6.141882271590946</v>
      </c>
      <c r="M127" s="91">
        <f>'[9]Приложение 1'!L125</f>
        <v>5.5201682015909466</v>
      </c>
      <c r="N127" s="91">
        <f t="shared" si="140"/>
        <v>6.141882271590946</v>
      </c>
      <c r="O127" s="91">
        <f t="shared" si="141"/>
        <v>0.63999999999999968</v>
      </c>
      <c r="P127" s="91"/>
      <c r="Q127" s="104"/>
      <c r="R127" s="104"/>
      <c r="S127" s="91">
        <f>E127</f>
        <v>1.25</v>
      </c>
      <c r="T127" s="91">
        <f>F127</f>
        <v>0.16</v>
      </c>
      <c r="U127" s="91"/>
      <c r="V127" s="91"/>
      <c r="W127" s="91"/>
      <c r="X127" s="91"/>
      <c r="Y127" s="91"/>
      <c r="Z127" s="91"/>
      <c r="AA127" s="91">
        <f t="shared" si="143"/>
        <v>1.25</v>
      </c>
      <c r="AB127" s="91">
        <f t="shared" si="143"/>
        <v>0.16</v>
      </c>
      <c r="AC127" s="91">
        <v>1.01383358</v>
      </c>
      <c r="AD127" s="91">
        <v>1.3063346215909466</v>
      </c>
      <c r="AE127" s="91">
        <f>'[9]7.1. ЦЗ 2013'!G126</f>
        <v>3.1817140699999999</v>
      </c>
      <c r="AF127" s="94">
        <f t="shared" si="144"/>
        <v>3.1817140699999999</v>
      </c>
      <c r="AG127" s="91">
        <f>0.02+0.62</f>
        <v>0.64</v>
      </c>
      <c r="AH127" s="91"/>
      <c r="AI127" s="91"/>
      <c r="AJ127" s="91"/>
      <c r="AK127" s="95">
        <f t="shared" si="145"/>
        <v>3.8217140700000001</v>
      </c>
      <c r="AL127" s="96"/>
      <c r="AM127" s="118"/>
      <c r="AN127" s="70"/>
      <c r="AO127" s="96"/>
      <c r="AP127" s="96"/>
      <c r="AR127" s="70">
        <f t="shared" si="106"/>
        <v>0</v>
      </c>
      <c r="AS127" s="96">
        <v>5.5</v>
      </c>
      <c r="AT127" s="96">
        <f t="shared" si="148"/>
        <v>0</v>
      </c>
      <c r="AU127" s="96">
        <f t="shared" si="148"/>
        <v>0</v>
      </c>
      <c r="AV127" s="96">
        <f t="shared" si="103"/>
        <v>0</v>
      </c>
      <c r="AW127" s="96">
        <f t="shared" si="133"/>
        <v>0</v>
      </c>
      <c r="AX127" s="96">
        <f t="shared" si="133"/>
        <v>0</v>
      </c>
    </row>
    <row r="128" spans="1:55" s="98" customFormat="1" ht="45" customHeight="1">
      <c r="B128" s="112">
        <f t="shared" si="150"/>
        <v>79</v>
      </c>
      <c r="C128" s="109" t="s">
        <v>164</v>
      </c>
      <c r="D128" s="91" t="s">
        <v>52</v>
      </c>
      <c r="E128" s="91">
        <v>1.88</v>
      </c>
      <c r="F128" s="91">
        <v>0</v>
      </c>
      <c r="G128" s="104"/>
      <c r="H128" s="111">
        <v>2012</v>
      </c>
      <c r="I128" s="93">
        <v>2014</v>
      </c>
      <c r="J128" s="91"/>
      <c r="K128" s="91"/>
      <c r="L128" s="91">
        <f t="shared" si="139"/>
        <v>5.0296485187536017</v>
      </c>
      <c r="M128" s="91">
        <f>'[9]Приложение 1'!L126</f>
        <v>5.81</v>
      </c>
      <c r="N128" s="91">
        <f t="shared" si="140"/>
        <v>5.0296485187536017</v>
      </c>
      <c r="O128" s="91">
        <f t="shared" si="141"/>
        <v>0</v>
      </c>
      <c r="P128" s="91"/>
      <c r="Q128" s="104"/>
      <c r="R128" s="104"/>
      <c r="S128" s="91">
        <f>E128</f>
        <v>1.88</v>
      </c>
      <c r="T128" s="91">
        <f>F128</f>
        <v>0</v>
      </c>
      <c r="U128" s="91"/>
      <c r="V128" s="91"/>
      <c r="W128" s="91"/>
      <c r="X128" s="91"/>
      <c r="Y128" s="91"/>
      <c r="Z128" s="91"/>
      <c r="AA128" s="91">
        <f t="shared" si="143"/>
        <v>1.88</v>
      </c>
      <c r="AB128" s="91">
        <f t="shared" si="143"/>
        <v>0</v>
      </c>
      <c r="AC128" s="91">
        <v>2.8068932900000001</v>
      </c>
      <c r="AD128" s="91">
        <v>0.11137939875360198</v>
      </c>
      <c r="AE128" s="91">
        <f>'[9]7.1. ЦЗ 2013'!G125</f>
        <v>2.1113758300000001</v>
      </c>
      <c r="AF128" s="94">
        <f t="shared" si="144"/>
        <v>2.1113758300000001</v>
      </c>
      <c r="AG128" s="91">
        <v>0</v>
      </c>
      <c r="AH128" s="91"/>
      <c r="AI128" s="91"/>
      <c r="AJ128" s="91"/>
      <c r="AK128" s="95">
        <f t="shared" si="145"/>
        <v>2.1113758300000001</v>
      </c>
      <c r="AL128" s="96"/>
      <c r="AM128" s="118"/>
      <c r="AN128" s="70"/>
      <c r="AO128" s="96"/>
      <c r="AP128" s="96"/>
      <c r="AR128" s="70">
        <f t="shared" si="106"/>
        <v>0</v>
      </c>
      <c r="AS128" s="96">
        <v>5.03</v>
      </c>
      <c r="AT128" s="96">
        <f t="shared" si="148"/>
        <v>0</v>
      </c>
      <c r="AU128" s="96">
        <f t="shared" si="148"/>
        <v>0</v>
      </c>
      <c r="AV128" s="96">
        <f t="shared" si="103"/>
        <v>0</v>
      </c>
      <c r="AW128" s="96">
        <f t="shared" si="133"/>
        <v>0</v>
      </c>
      <c r="AX128" s="96">
        <f t="shared" si="133"/>
        <v>0</v>
      </c>
    </row>
    <row r="129" spans="1:55" s="98" customFormat="1" ht="30" customHeight="1">
      <c r="B129" s="112">
        <f t="shared" si="150"/>
        <v>80</v>
      </c>
      <c r="C129" s="109" t="s">
        <v>165</v>
      </c>
      <c r="D129" s="91" t="s">
        <v>52</v>
      </c>
      <c r="E129" s="91">
        <v>0.16600000000000001</v>
      </c>
      <c r="F129" s="91">
        <v>1.26</v>
      </c>
      <c r="G129" s="104"/>
      <c r="H129" s="111">
        <v>2012</v>
      </c>
      <c r="I129" s="93">
        <v>2013</v>
      </c>
      <c r="J129" s="91"/>
      <c r="K129" s="91"/>
      <c r="L129" s="91">
        <f t="shared" si="139"/>
        <v>11.206478774999999</v>
      </c>
      <c r="M129" s="91">
        <f>'[9]Приложение 1'!L127</f>
        <v>11.116466675</v>
      </c>
      <c r="N129" s="91">
        <f>AC129+AD129+AE129+AG129+AH129+AI129+AJ129+-5.96744875736022E-16</f>
        <v>11.206478774999999</v>
      </c>
      <c r="O129" s="91">
        <v>0</v>
      </c>
      <c r="P129" s="91"/>
      <c r="Q129" s="91">
        <f>E129</f>
        <v>0.16600000000000001</v>
      </c>
      <c r="R129" s="91">
        <f>F129</f>
        <v>1.26</v>
      </c>
      <c r="S129" s="91"/>
      <c r="T129" s="91"/>
      <c r="U129" s="91"/>
      <c r="V129" s="91"/>
      <c r="W129" s="91"/>
      <c r="X129" s="91"/>
      <c r="Y129" s="91"/>
      <c r="Z129" s="91"/>
      <c r="AA129" s="91">
        <f t="shared" si="143"/>
        <v>0.16600000000000001</v>
      </c>
      <c r="AB129" s="91">
        <f t="shared" si="143"/>
        <v>1.26</v>
      </c>
      <c r="AC129" s="91">
        <v>11.091327385</v>
      </c>
      <c r="AD129" s="91"/>
      <c r="AE129" s="91">
        <f>'[9]7.1. ЦЗ 2013'!G127</f>
        <v>0.11515139000000001</v>
      </c>
      <c r="AF129" s="94">
        <f t="shared" si="144"/>
        <v>0.11515139000000001</v>
      </c>
      <c r="AG129" s="91"/>
      <c r="AH129" s="91"/>
      <c r="AI129" s="91"/>
      <c r="AJ129" s="91"/>
      <c r="AK129" s="95">
        <f t="shared" si="145"/>
        <v>0.11515139000000001</v>
      </c>
      <c r="AL129" s="96"/>
      <c r="AM129" s="118"/>
      <c r="AN129" s="70"/>
      <c r="AO129" s="96"/>
      <c r="AP129" s="96"/>
      <c r="AR129" s="70">
        <f t="shared" si="106"/>
        <v>0</v>
      </c>
      <c r="AS129" s="96">
        <f t="shared" ref="AS129:AS134" si="152">AF129+AG129+AH129+AI129+AJ129-AK129</f>
        <v>0</v>
      </c>
      <c r="AT129" s="96">
        <f t="shared" si="148"/>
        <v>0</v>
      </c>
      <c r="AU129" s="96">
        <f t="shared" si="148"/>
        <v>0</v>
      </c>
      <c r="AV129" s="96">
        <f t="shared" si="103"/>
        <v>0</v>
      </c>
      <c r="AW129" s="96">
        <f t="shared" si="133"/>
        <v>0</v>
      </c>
      <c r="AX129" s="96">
        <f t="shared" si="133"/>
        <v>0</v>
      </c>
    </row>
    <row r="130" spans="1:55" s="98" customFormat="1" ht="12.75">
      <c r="A130" s="88"/>
      <c r="B130" s="112"/>
      <c r="C130" s="128" t="s">
        <v>166</v>
      </c>
      <c r="D130" s="91"/>
      <c r="E130" s="104">
        <f>SUM(E116:E129)</f>
        <v>504.32000000000005</v>
      </c>
      <c r="F130" s="104">
        <f>SUM(F116:F129)</f>
        <v>71.746000000000009</v>
      </c>
      <c r="G130" s="105"/>
      <c r="H130" s="91"/>
      <c r="I130" s="91"/>
      <c r="J130" s="105">
        <f>SUM(J116:J121)</f>
        <v>4.9964676256836604</v>
      </c>
      <c r="K130" s="105">
        <f>SUM(K116:K121)</f>
        <v>50.8840262999624</v>
      </c>
      <c r="L130" s="104">
        <f t="shared" ref="L130:AK130" si="153">SUM(L116:L129)</f>
        <v>1114.4557859853448</v>
      </c>
      <c r="M130" s="104">
        <f t="shared" si="153"/>
        <v>1091.8783014965911</v>
      </c>
      <c r="N130" s="104">
        <f t="shared" si="153"/>
        <v>1114.4557859853448</v>
      </c>
      <c r="O130" s="104">
        <f t="shared" si="153"/>
        <v>936.31916740642771</v>
      </c>
      <c r="P130" s="104">
        <f t="shared" si="153"/>
        <v>0</v>
      </c>
      <c r="Q130" s="104">
        <f t="shared" si="153"/>
        <v>0.75600000000000001</v>
      </c>
      <c r="R130" s="104">
        <f t="shared" si="153"/>
        <v>1.26</v>
      </c>
      <c r="S130" s="104">
        <f t="shared" si="153"/>
        <v>67.924000000000007</v>
      </c>
      <c r="T130" s="104">
        <f t="shared" si="153"/>
        <v>11.670000000000002</v>
      </c>
      <c r="U130" s="104">
        <f t="shared" si="153"/>
        <v>21.6</v>
      </c>
      <c r="V130" s="104">
        <f t="shared" si="153"/>
        <v>2</v>
      </c>
      <c r="W130" s="104">
        <f t="shared" si="153"/>
        <v>115.63</v>
      </c>
      <c r="X130" s="104">
        <f t="shared" si="153"/>
        <v>9.9960000000000004</v>
      </c>
      <c r="Y130" s="104">
        <f t="shared" si="153"/>
        <v>298.41000000000003</v>
      </c>
      <c r="Z130" s="104">
        <f t="shared" si="153"/>
        <v>46.82</v>
      </c>
      <c r="AA130" s="104">
        <f t="shared" si="153"/>
        <v>504.32000000000005</v>
      </c>
      <c r="AB130" s="104">
        <f t="shared" si="153"/>
        <v>71.746000000000009</v>
      </c>
      <c r="AC130" s="104">
        <f t="shared" si="153"/>
        <v>35.369392544999997</v>
      </c>
      <c r="AD130" s="104">
        <f t="shared" si="153"/>
        <v>16.71103644391701</v>
      </c>
      <c r="AE130" s="104">
        <f t="shared" si="153"/>
        <v>126.05618958999999</v>
      </c>
      <c r="AF130" s="104">
        <f t="shared" si="153"/>
        <v>126.05618958999999</v>
      </c>
      <c r="AG130" s="104">
        <f t="shared" si="153"/>
        <v>122.24843157642754</v>
      </c>
      <c r="AH130" s="104">
        <f t="shared" si="153"/>
        <v>277.35290230000021</v>
      </c>
      <c r="AI130" s="104">
        <f t="shared" si="153"/>
        <v>350.42783352999999</v>
      </c>
      <c r="AJ130" s="104">
        <f t="shared" si="153"/>
        <v>186.29</v>
      </c>
      <c r="AK130" s="106">
        <f t="shared" si="153"/>
        <v>1062.3753569964276</v>
      </c>
      <c r="AL130" s="69">
        <f>AK130-L130</f>
        <v>-52.08042898891722</v>
      </c>
      <c r="AM130" s="96"/>
      <c r="AN130" s="62">
        <f>AK130-O130</f>
        <v>126.05618958999992</v>
      </c>
      <c r="AO130" s="69">
        <f>'[8]ИП - чистый (21.06.12)'!AF93</f>
        <v>1099.47</v>
      </c>
      <c r="AP130" s="69">
        <f t="shared" si="146"/>
        <v>-37.094643003572401</v>
      </c>
      <c r="AQ130" s="70"/>
      <c r="AR130" s="70">
        <f t="shared" si="106"/>
        <v>0</v>
      </c>
      <c r="AS130" s="69">
        <f t="shared" si="152"/>
        <v>0</v>
      </c>
      <c r="AT130" s="69">
        <f t="shared" si="148"/>
        <v>0</v>
      </c>
      <c r="AU130" s="69">
        <f t="shared" si="148"/>
        <v>0</v>
      </c>
      <c r="AV130" s="69">
        <f t="shared" si="103"/>
        <v>0</v>
      </c>
      <c r="AW130" s="69">
        <f t="shared" si="133"/>
        <v>0</v>
      </c>
      <c r="AX130" s="69">
        <f t="shared" si="133"/>
        <v>0</v>
      </c>
      <c r="AY130" s="96"/>
      <c r="AZ130" s="96"/>
      <c r="BA130" s="96"/>
      <c r="BB130" s="96"/>
      <c r="BC130" s="71">
        <f>AK130-L130</f>
        <v>-52.08042898891722</v>
      </c>
    </row>
    <row r="131" spans="1:55" s="87" customFormat="1" ht="20.100000000000001" customHeight="1">
      <c r="A131" s="80"/>
      <c r="B131" s="81"/>
      <c r="C131" s="82" t="s">
        <v>167</v>
      </c>
      <c r="D131" s="83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5"/>
      <c r="AL131" s="86"/>
      <c r="AM131" s="86"/>
      <c r="AN131" s="86"/>
      <c r="AO131" s="69"/>
      <c r="AP131" s="69"/>
      <c r="AQ131" s="86"/>
      <c r="AR131" s="70">
        <f t="shared" si="106"/>
        <v>0</v>
      </c>
      <c r="AS131" s="69">
        <f t="shared" si="152"/>
        <v>0</v>
      </c>
      <c r="AT131" s="69">
        <f t="shared" si="148"/>
        <v>0</v>
      </c>
      <c r="AU131" s="69">
        <f t="shared" si="148"/>
        <v>0</v>
      </c>
      <c r="AV131" s="69">
        <f t="shared" si="103"/>
        <v>0</v>
      </c>
      <c r="AW131" s="69">
        <f t="shared" si="133"/>
        <v>0</v>
      </c>
      <c r="AX131" s="69">
        <f t="shared" si="133"/>
        <v>0</v>
      </c>
    </row>
    <row r="132" spans="1:55" s="98" customFormat="1" ht="30" customHeight="1">
      <c r="A132" s="88"/>
      <c r="B132" s="112">
        <f>B129+1</f>
        <v>81</v>
      </c>
      <c r="C132" s="109" t="s">
        <v>168</v>
      </c>
      <c r="D132" s="91" t="s">
        <v>52</v>
      </c>
      <c r="E132" s="91">
        <v>5</v>
      </c>
      <c r="F132" s="91">
        <v>5.5</v>
      </c>
      <c r="G132" s="105"/>
      <c r="H132" s="111">
        <v>2014</v>
      </c>
      <c r="I132" s="93">
        <v>2015</v>
      </c>
      <c r="J132" s="105"/>
      <c r="K132" s="105"/>
      <c r="L132" s="91">
        <f t="shared" ref="L132" si="154">AC132+AD132+AF132+AG132+AH132+AI132+AJ132</f>
        <v>110.14</v>
      </c>
      <c r="M132" s="91">
        <f>'[9]Приложение 1'!L130</f>
        <v>110.14</v>
      </c>
      <c r="N132" s="91">
        <v>110.14</v>
      </c>
      <c r="O132" s="91">
        <f t="shared" ref="O132" si="155">N132-AC132-AD132-AF132</f>
        <v>110.14</v>
      </c>
      <c r="P132" s="104"/>
      <c r="Q132" s="104"/>
      <c r="R132" s="104"/>
      <c r="S132" s="104"/>
      <c r="T132" s="104"/>
      <c r="U132" s="91">
        <f>E132</f>
        <v>5</v>
      </c>
      <c r="V132" s="91">
        <f>F132</f>
        <v>5.5</v>
      </c>
      <c r="W132" s="104"/>
      <c r="X132" s="104"/>
      <c r="Y132" s="104"/>
      <c r="Z132" s="104"/>
      <c r="AA132" s="91">
        <f t="shared" ref="AA132:AB132" si="156">Q132+S132+U132+W132+Y132</f>
        <v>5</v>
      </c>
      <c r="AB132" s="91">
        <f t="shared" si="156"/>
        <v>5.5</v>
      </c>
      <c r="AC132" s="104"/>
      <c r="AD132" s="104"/>
      <c r="AE132" s="104">
        <f>'[9]7.1. ЦЗ 2013'!G130</f>
        <v>0</v>
      </c>
      <c r="AF132" s="94">
        <f t="shared" ref="AF132" si="157">AE132</f>
        <v>0</v>
      </c>
      <c r="AG132" s="91">
        <v>14.99</v>
      </c>
      <c r="AH132" s="91">
        <v>95.15</v>
      </c>
      <c r="AI132" s="104"/>
      <c r="AJ132" s="104"/>
      <c r="AK132" s="95">
        <f>AF132+AG132+AH132+AI132+AJ132</f>
        <v>110.14</v>
      </c>
      <c r="AL132" s="96"/>
      <c r="AM132" s="96"/>
      <c r="AN132" s="70"/>
      <c r="AO132" s="96"/>
      <c r="AP132" s="96"/>
      <c r="AQ132" s="70"/>
      <c r="AR132" s="70">
        <f t="shared" si="106"/>
        <v>0</v>
      </c>
      <c r="AS132" s="96">
        <f t="shared" si="152"/>
        <v>0</v>
      </c>
      <c r="AT132" s="96">
        <f t="shared" si="148"/>
        <v>0</v>
      </c>
      <c r="AU132" s="96">
        <f t="shared" si="148"/>
        <v>0</v>
      </c>
      <c r="AV132" s="96">
        <f t="shared" si="103"/>
        <v>0</v>
      </c>
      <c r="AW132" s="96">
        <f t="shared" si="133"/>
        <v>0</v>
      </c>
      <c r="AX132" s="96">
        <f t="shared" si="133"/>
        <v>0</v>
      </c>
      <c r="AY132" s="96"/>
      <c r="AZ132" s="96"/>
      <c r="BA132" s="96"/>
      <c r="BB132" s="96"/>
      <c r="BC132" s="71"/>
    </row>
    <row r="133" spans="1:55" s="98" customFormat="1" ht="12.75">
      <c r="A133" s="88"/>
      <c r="B133" s="112"/>
      <c r="C133" s="128" t="s">
        <v>169</v>
      </c>
      <c r="D133" s="91"/>
      <c r="E133" s="104">
        <f>E132</f>
        <v>5</v>
      </c>
      <c r="F133" s="104">
        <f>F132</f>
        <v>5.5</v>
      </c>
      <c r="G133" s="105"/>
      <c r="H133" s="91"/>
      <c r="I133" s="91"/>
      <c r="J133" s="105"/>
      <c r="K133" s="105"/>
      <c r="L133" s="104">
        <f t="shared" ref="L133:AK133" si="158">L132</f>
        <v>110.14</v>
      </c>
      <c r="M133" s="104">
        <f t="shared" si="158"/>
        <v>110.14</v>
      </c>
      <c r="N133" s="104">
        <f t="shared" si="158"/>
        <v>110.14</v>
      </c>
      <c r="O133" s="104">
        <f t="shared" si="158"/>
        <v>110.14</v>
      </c>
      <c r="P133" s="104">
        <f t="shared" si="158"/>
        <v>0</v>
      </c>
      <c r="Q133" s="104">
        <f t="shared" si="158"/>
        <v>0</v>
      </c>
      <c r="R133" s="104">
        <f t="shared" si="158"/>
        <v>0</v>
      </c>
      <c r="S133" s="104">
        <f t="shared" si="158"/>
        <v>0</v>
      </c>
      <c r="T133" s="104">
        <f t="shared" si="158"/>
        <v>0</v>
      </c>
      <c r="U133" s="104">
        <f t="shared" si="158"/>
        <v>5</v>
      </c>
      <c r="V133" s="104">
        <f t="shared" si="158"/>
        <v>5.5</v>
      </c>
      <c r="W133" s="104">
        <f t="shared" si="158"/>
        <v>0</v>
      </c>
      <c r="X133" s="104">
        <f t="shared" si="158"/>
        <v>0</v>
      </c>
      <c r="Y133" s="104">
        <f t="shared" si="158"/>
        <v>0</v>
      </c>
      <c r="Z133" s="104">
        <f t="shared" si="158"/>
        <v>0</v>
      </c>
      <c r="AA133" s="104">
        <f t="shared" si="158"/>
        <v>5</v>
      </c>
      <c r="AB133" s="104">
        <f t="shared" si="158"/>
        <v>5.5</v>
      </c>
      <c r="AC133" s="104">
        <f t="shared" si="158"/>
        <v>0</v>
      </c>
      <c r="AD133" s="104">
        <f t="shared" si="158"/>
        <v>0</v>
      </c>
      <c r="AE133" s="104">
        <f t="shared" si="158"/>
        <v>0</v>
      </c>
      <c r="AF133" s="104">
        <f t="shared" si="158"/>
        <v>0</v>
      </c>
      <c r="AG133" s="104">
        <f t="shared" si="158"/>
        <v>14.99</v>
      </c>
      <c r="AH133" s="104">
        <f t="shared" si="158"/>
        <v>95.15</v>
      </c>
      <c r="AI133" s="104">
        <f t="shared" si="158"/>
        <v>0</v>
      </c>
      <c r="AJ133" s="104">
        <f t="shared" si="158"/>
        <v>0</v>
      </c>
      <c r="AK133" s="106">
        <f t="shared" si="158"/>
        <v>110.14</v>
      </c>
      <c r="AL133" s="69"/>
      <c r="AM133" s="96"/>
      <c r="AN133" s="62"/>
      <c r="AO133" s="69"/>
      <c r="AP133" s="69"/>
      <c r="AQ133" s="70"/>
      <c r="AR133" s="70">
        <f t="shared" si="106"/>
        <v>0</v>
      </c>
      <c r="AS133" s="69">
        <f t="shared" si="152"/>
        <v>0</v>
      </c>
      <c r="AT133" s="69">
        <f t="shared" si="148"/>
        <v>0</v>
      </c>
      <c r="AU133" s="69">
        <f t="shared" si="148"/>
        <v>0</v>
      </c>
      <c r="AV133" s="69">
        <f t="shared" si="103"/>
        <v>0</v>
      </c>
      <c r="AW133" s="69">
        <f t="shared" si="133"/>
        <v>0</v>
      </c>
      <c r="AX133" s="69">
        <f t="shared" si="133"/>
        <v>0</v>
      </c>
      <c r="AY133" s="96"/>
      <c r="AZ133" s="96"/>
      <c r="BA133" s="96"/>
      <c r="BB133" s="96"/>
      <c r="BC133" s="71"/>
    </row>
    <row r="134" spans="1:55" s="87" customFormat="1" ht="20.100000000000001" customHeight="1">
      <c r="A134" s="80"/>
      <c r="B134" s="81"/>
      <c r="C134" s="82" t="s">
        <v>170</v>
      </c>
      <c r="D134" s="83"/>
      <c r="E134" s="84">
        <f>SUM(E135:E144)</f>
        <v>0.1</v>
      </c>
      <c r="F134" s="84">
        <f>SUM(F135:F144)</f>
        <v>0</v>
      </c>
      <c r="G134" s="84"/>
      <c r="H134" s="84"/>
      <c r="I134" s="84"/>
      <c r="J134" s="84" t="e">
        <f>#REF!+#REF!+J135+#REF!</f>
        <v>#REF!</v>
      </c>
      <c r="K134" s="84" t="e">
        <f>#REF!+#REF!+K135+#REF!</f>
        <v>#REF!</v>
      </c>
      <c r="L134" s="84">
        <f t="shared" ref="L134:M134" si="159">SUM(L135:L144)</f>
        <v>263.16564826000001</v>
      </c>
      <c r="M134" s="84">
        <f t="shared" si="159"/>
        <v>260.11523349999999</v>
      </c>
      <c r="N134" s="84">
        <f t="shared" ref="N134:AE134" si="160">SUM(N135:N145)</f>
        <v>377.8078943957143</v>
      </c>
      <c r="O134" s="84">
        <f t="shared" si="160"/>
        <v>217.34406868571432</v>
      </c>
      <c r="P134" s="84">
        <f t="shared" si="160"/>
        <v>0</v>
      </c>
      <c r="Q134" s="84">
        <f t="shared" si="160"/>
        <v>0.1</v>
      </c>
      <c r="R134" s="84">
        <f t="shared" si="160"/>
        <v>0</v>
      </c>
      <c r="S134" s="84">
        <f t="shared" si="160"/>
        <v>0</v>
      </c>
      <c r="T134" s="84">
        <f t="shared" si="160"/>
        <v>0</v>
      </c>
      <c r="U134" s="84">
        <f t="shared" si="160"/>
        <v>0</v>
      </c>
      <c r="V134" s="84">
        <f t="shared" si="160"/>
        <v>0</v>
      </c>
      <c r="W134" s="84">
        <f t="shared" si="160"/>
        <v>0</v>
      </c>
      <c r="X134" s="84">
        <f t="shared" si="160"/>
        <v>0</v>
      </c>
      <c r="Y134" s="84">
        <f t="shared" si="160"/>
        <v>0</v>
      </c>
      <c r="Z134" s="84">
        <f t="shared" si="160"/>
        <v>0</v>
      </c>
      <c r="AA134" s="84">
        <f t="shared" si="160"/>
        <v>0.1</v>
      </c>
      <c r="AB134" s="84">
        <f t="shared" si="160"/>
        <v>0</v>
      </c>
      <c r="AC134" s="84">
        <f t="shared" si="160"/>
        <v>39.755233500000003</v>
      </c>
      <c r="AD134" s="84">
        <f t="shared" si="160"/>
        <v>0</v>
      </c>
      <c r="AE134" s="84">
        <f t="shared" si="160"/>
        <v>120.70859221000001</v>
      </c>
      <c r="AF134" s="84">
        <f>SUM(AF135:AF145)</f>
        <v>120.70859221000001</v>
      </c>
      <c r="AG134" s="84">
        <f t="shared" ref="AG134:AK134" si="161">SUM(AG135:AG145)</f>
        <v>203.7040686857143</v>
      </c>
      <c r="AH134" s="84">
        <f t="shared" si="161"/>
        <v>13.64</v>
      </c>
      <c r="AI134" s="84">
        <f t="shared" si="161"/>
        <v>0</v>
      </c>
      <c r="AJ134" s="84">
        <f t="shared" si="161"/>
        <v>0</v>
      </c>
      <c r="AK134" s="84">
        <f t="shared" si="161"/>
        <v>338.05266089571427</v>
      </c>
      <c r="AL134" s="86">
        <f>AK134-L134</f>
        <v>74.887012635714257</v>
      </c>
      <c r="AM134" s="86"/>
      <c r="AN134" s="86">
        <f>AK134-O134</f>
        <v>120.70859220999995</v>
      </c>
      <c r="AO134" s="69">
        <f>'[8]ИП - чистый (21.06.12)'!AF94</f>
        <v>537.37</v>
      </c>
      <c r="AP134" s="69">
        <f t="shared" si="146"/>
        <v>-199.31733910428574</v>
      </c>
      <c r="AQ134" s="86"/>
      <c r="AR134" s="70">
        <f t="shared" si="106"/>
        <v>0</v>
      </c>
      <c r="AS134" s="69">
        <f t="shared" si="152"/>
        <v>0</v>
      </c>
      <c r="AT134" s="69">
        <f t="shared" si="148"/>
        <v>0</v>
      </c>
      <c r="AU134" s="69">
        <f t="shared" si="148"/>
        <v>0</v>
      </c>
      <c r="AV134" s="69">
        <f t="shared" si="103"/>
        <v>0</v>
      </c>
      <c r="AW134" s="69">
        <f t="shared" si="133"/>
        <v>0</v>
      </c>
      <c r="AX134" s="69">
        <f t="shared" si="133"/>
        <v>0</v>
      </c>
      <c r="BC134" s="87">
        <f>AK134-L134</f>
        <v>74.887012635714257</v>
      </c>
    </row>
    <row r="135" spans="1:55" s="98" customFormat="1" ht="45" customHeight="1">
      <c r="A135" s="88" t="s">
        <v>171</v>
      </c>
      <c r="B135" s="112">
        <f>B132+1</f>
        <v>82</v>
      </c>
      <c r="C135" s="115" t="s">
        <v>172</v>
      </c>
      <c r="D135" s="91" t="s">
        <v>52</v>
      </c>
      <c r="E135" s="91">
        <v>0.06</v>
      </c>
      <c r="F135" s="91">
        <v>0</v>
      </c>
      <c r="G135" s="104"/>
      <c r="H135" s="93">
        <v>2012</v>
      </c>
      <c r="I135" s="93">
        <v>2014</v>
      </c>
      <c r="J135" s="91"/>
      <c r="K135" s="104"/>
      <c r="L135" s="91">
        <f t="shared" ref="L135:L145" si="162">AC135+AD135+AF135+AG135+AH135+AI135+AJ135</f>
        <v>124.06</v>
      </c>
      <c r="M135" s="91">
        <f>'[9]Приложение 1'!L136</f>
        <v>126.4952335</v>
      </c>
      <c r="N135" s="91">
        <f t="shared" ref="N135:N152" si="163">AC135+AD135+AE135+AG135+AH135+AI135+AJ135</f>
        <v>124.06</v>
      </c>
      <c r="O135" s="91">
        <f t="shared" ref="O135:O152" si="164">N135-AC135-AD135-AF135</f>
        <v>9.9266400300000015</v>
      </c>
      <c r="P135" s="104"/>
      <c r="Q135" s="91">
        <f>E135</f>
        <v>0.06</v>
      </c>
      <c r="R135" s="91">
        <f>F135</f>
        <v>0</v>
      </c>
      <c r="S135" s="91">
        <f>E135-Q135</f>
        <v>0</v>
      </c>
      <c r="T135" s="91">
        <f>F135-R135</f>
        <v>0</v>
      </c>
      <c r="U135" s="104"/>
      <c r="V135" s="104"/>
      <c r="W135" s="104"/>
      <c r="X135" s="104"/>
      <c r="Y135" s="104"/>
      <c r="Z135" s="104"/>
      <c r="AA135" s="91">
        <f t="shared" ref="AA135:AB145" si="165">Q135+S135+U135+W135+Y135</f>
        <v>0.06</v>
      </c>
      <c r="AB135" s="91">
        <f t="shared" si="165"/>
        <v>0</v>
      </c>
      <c r="AC135" s="91">
        <v>39.755233500000003</v>
      </c>
      <c r="AD135" s="91"/>
      <c r="AE135" s="91">
        <f>'[9]7.1. ЦЗ 2013'!G136</f>
        <v>74.378126469999998</v>
      </c>
      <c r="AF135" s="94">
        <f t="shared" ref="AF135:AF152" si="166">AE135</f>
        <v>74.378126469999998</v>
      </c>
      <c r="AG135" s="91">
        <f>AS135-AC135-AE135</f>
        <v>9.9266400300000015</v>
      </c>
      <c r="AH135" s="104"/>
      <c r="AI135" s="104"/>
      <c r="AJ135" s="104"/>
      <c r="AK135" s="95">
        <f t="shared" ref="AK135:AK145" si="167">AF135+AG135+AH135+AI135+AJ135</f>
        <v>84.304766499999999</v>
      </c>
      <c r="AL135" s="96">
        <f>AK135-L135</f>
        <v>-39.755233500000003</v>
      </c>
      <c r="AM135" s="97"/>
      <c r="AN135" s="70">
        <f>AK135-O135</f>
        <v>74.378126469999998</v>
      </c>
      <c r="AO135" s="96">
        <f>'[8]ИП - чистый (21.06.12)'!AF95</f>
        <v>40</v>
      </c>
      <c r="AP135" s="96">
        <f t="shared" si="146"/>
        <v>44.304766499999999</v>
      </c>
      <c r="AQ135" s="70"/>
      <c r="AR135" s="70">
        <f t="shared" si="106"/>
        <v>0</v>
      </c>
      <c r="AS135" s="96">
        <v>124.06</v>
      </c>
      <c r="AT135" s="96">
        <f t="shared" si="148"/>
        <v>0</v>
      </c>
      <c r="AU135" s="96">
        <f t="shared" si="148"/>
        <v>0</v>
      </c>
      <c r="AV135" s="96">
        <f t="shared" si="103"/>
        <v>0</v>
      </c>
      <c r="AW135" s="96">
        <f t="shared" si="133"/>
        <v>0</v>
      </c>
      <c r="AX135" s="96">
        <f t="shared" si="133"/>
        <v>0</v>
      </c>
      <c r="AY135" s="97"/>
      <c r="AZ135" s="97"/>
      <c r="BA135" s="97"/>
      <c r="BB135" s="97"/>
      <c r="BC135" s="71"/>
    </row>
    <row r="136" spans="1:55" s="98" customFormat="1" ht="45" customHeight="1">
      <c r="A136" s="88"/>
      <c r="B136" s="112">
        <f>B135+1</f>
        <v>83</v>
      </c>
      <c r="C136" s="115" t="s">
        <v>173</v>
      </c>
      <c r="D136" s="91" t="s">
        <v>52</v>
      </c>
      <c r="E136" s="91">
        <v>0</v>
      </c>
      <c r="F136" s="91">
        <v>0</v>
      </c>
      <c r="G136" s="104"/>
      <c r="H136" s="93">
        <v>2013</v>
      </c>
      <c r="I136" s="93">
        <v>2014</v>
      </c>
      <c r="J136" s="91"/>
      <c r="K136" s="104"/>
      <c r="L136" s="91">
        <f t="shared" si="162"/>
        <v>40</v>
      </c>
      <c r="M136" s="91">
        <f>'[9]Приложение 1'!L137</f>
        <v>40</v>
      </c>
      <c r="N136" s="91">
        <f t="shared" si="163"/>
        <v>40</v>
      </c>
      <c r="O136" s="91">
        <f t="shared" si="164"/>
        <v>25.716283089999997</v>
      </c>
      <c r="P136" s="104"/>
      <c r="Q136" s="104"/>
      <c r="R136" s="104"/>
      <c r="S136" s="91">
        <f t="shared" ref="S136:T139" si="168">E136</f>
        <v>0</v>
      </c>
      <c r="T136" s="91">
        <f t="shared" si="168"/>
        <v>0</v>
      </c>
      <c r="U136" s="104"/>
      <c r="V136" s="104"/>
      <c r="W136" s="104"/>
      <c r="X136" s="104"/>
      <c r="Y136" s="104"/>
      <c r="Z136" s="104"/>
      <c r="AA136" s="91">
        <f t="shared" si="165"/>
        <v>0</v>
      </c>
      <c r="AB136" s="91">
        <f t="shared" si="165"/>
        <v>0</v>
      </c>
      <c r="AC136" s="91">
        <v>0</v>
      </c>
      <c r="AD136" s="91"/>
      <c r="AE136" s="91">
        <f>'[9]7.1. ЦЗ 2013'!G137</f>
        <v>14.283716910000001</v>
      </c>
      <c r="AF136" s="94">
        <f t="shared" si="166"/>
        <v>14.283716910000001</v>
      </c>
      <c r="AG136" s="91">
        <f>M136-AE136</f>
        <v>25.716283089999997</v>
      </c>
      <c r="AH136" s="91"/>
      <c r="AI136" s="91"/>
      <c r="AJ136" s="91"/>
      <c r="AK136" s="95">
        <f t="shared" si="167"/>
        <v>40</v>
      </c>
      <c r="AL136" s="96">
        <f>AK136-L136</f>
        <v>0</v>
      </c>
      <c r="AM136" s="97"/>
      <c r="AN136" s="70">
        <f>AK136-O136</f>
        <v>14.283716910000003</v>
      </c>
      <c r="AO136" s="96">
        <f>'[8]ИП - чистый (21.06.12)'!AF96</f>
        <v>40</v>
      </c>
      <c r="AP136" s="96">
        <f t="shared" si="146"/>
        <v>0</v>
      </c>
      <c r="AQ136" s="70"/>
      <c r="AR136" s="70">
        <f t="shared" si="106"/>
        <v>0</v>
      </c>
      <c r="AS136" s="96">
        <f t="shared" ref="AS136:AS148" si="169">AF136+AG136+AH136+AI136+AJ136-AK136</f>
        <v>0</v>
      </c>
      <c r="AT136" s="96">
        <f t="shared" si="148"/>
        <v>0</v>
      </c>
      <c r="AU136" s="96">
        <f t="shared" si="148"/>
        <v>0</v>
      </c>
      <c r="AV136" s="96">
        <f t="shared" si="103"/>
        <v>0</v>
      </c>
      <c r="AW136" s="96">
        <f t="shared" si="133"/>
        <v>0</v>
      </c>
      <c r="AX136" s="96">
        <f t="shared" si="133"/>
        <v>0</v>
      </c>
      <c r="AY136" s="97"/>
      <c r="AZ136" s="97"/>
      <c r="BA136" s="97"/>
      <c r="BB136" s="97"/>
      <c r="BC136" s="71"/>
    </row>
    <row r="137" spans="1:55" s="98" customFormat="1" ht="45" customHeight="1">
      <c r="A137" s="88"/>
      <c r="B137" s="112">
        <f t="shared" ref="B137:B145" si="170">B136+1</f>
        <v>84</v>
      </c>
      <c r="C137" s="115" t="s">
        <v>174</v>
      </c>
      <c r="D137" s="91" t="s">
        <v>52</v>
      </c>
      <c r="E137" s="91">
        <v>0</v>
      </c>
      <c r="F137" s="91">
        <v>0</v>
      </c>
      <c r="G137" s="104"/>
      <c r="H137" s="93">
        <v>2013</v>
      </c>
      <c r="I137" s="93">
        <v>2014</v>
      </c>
      <c r="J137" s="91"/>
      <c r="K137" s="104"/>
      <c r="L137" s="91">
        <f t="shared" si="162"/>
        <v>22.1</v>
      </c>
      <c r="M137" s="91">
        <f>'[9]Приложение 1'!L138</f>
        <v>22.1</v>
      </c>
      <c r="N137" s="91">
        <f t="shared" si="163"/>
        <v>22.1</v>
      </c>
      <c r="O137" s="91">
        <f t="shared" si="164"/>
        <v>4.2888994300000007</v>
      </c>
      <c r="P137" s="104"/>
      <c r="Q137" s="104"/>
      <c r="R137" s="104"/>
      <c r="S137" s="91">
        <f t="shared" si="168"/>
        <v>0</v>
      </c>
      <c r="T137" s="91">
        <f t="shared" si="168"/>
        <v>0</v>
      </c>
      <c r="U137" s="104"/>
      <c r="V137" s="104"/>
      <c r="W137" s="104"/>
      <c r="X137" s="104"/>
      <c r="Y137" s="104"/>
      <c r="Z137" s="104"/>
      <c r="AA137" s="91">
        <f t="shared" si="165"/>
        <v>0</v>
      </c>
      <c r="AB137" s="91">
        <f t="shared" si="165"/>
        <v>0</v>
      </c>
      <c r="AC137" s="91"/>
      <c r="AD137" s="91"/>
      <c r="AE137" s="91">
        <f>'[9]7.1. ЦЗ 2013'!G138</f>
        <v>17.811100570000001</v>
      </c>
      <c r="AF137" s="94">
        <f t="shared" si="166"/>
        <v>17.811100570000001</v>
      </c>
      <c r="AG137" s="91">
        <f>M137-AE137</f>
        <v>4.2888994300000007</v>
      </c>
      <c r="AH137" s="91"/>
      <c r="AI137" s="91"/>
      <c r="AJ137" s="91"/>
      <c r="AK137" s="95">
        <f t="shared" si="167"/>
        <v>22.1</v>
      </c>
      <c r="AL137" s="96"/>
      <c r="AM137" s="97"/>
      <c r="AN137" s="70"/>
      <c r="AO137" s="96"/>
      <c r="AP137" s="96"/>
      <c r="AQ137" s="70"/>
      <c r="AR137" s="70">
        <f t="shared" si="106"/>
        <v>0</v>
      </c>
      <c r="AS137" s="96">
        <f t="shared" si="169"/>
        <v>0</v>
      </c>
      <c r="AT137" s="96">
        <f t="shared" si="148"/>
        <v>0</v>
      </c>
      <c r="AU137" s="96">
        <f t="shared" si="148"/>
        <v>0</v>
      </c>
      <c r="AV137" s="96">
        <f t="shared" si="103"/>
        <v>0</v>
      </c>
      <c r="AW137" s="96">
        <f t="shared" si="133"/>
        <v>0</v>
      </c>
      <c r="AX137" s="96">
        <f t="shared" si="133"/>
        <v>0</v>
      </c>
      <c r="AY137" s="97"/>
      <c r="AZ137" s="97"/>
      <c r="BA137" s="97"/>
      <c r="BB137" s="97"/>
      <c r="BC137" s="71"/>
    </row>
    <row r="138" spans="1:55" s="98" customFormat="1" ht="45" customHeight="1">
      <c r="A138" s="88"/>
      <c r="B138" s="112">
        <f t="shared" si="170"/>
        <v>85</v>
      </c>
      <c r="C138" s="115" t="s">
        <v>175</v>
      </c>
      <c r="D138" s="91" t="s">
        <v>52</v>
      </c>
      <c r="E138" s="91">
        <v>0</v>
      </c>
      <c r="F138" s="91">
        <v>0</v>
      </c>
      <c r="G138" s="104"/>
      <c r="H138" s="93">
        <v>2014</v>
      </c>
      <c r="I138" s="93">
        <v>2014</v>
      </c>
      <c r="J138" s="91"/>
      <c r="K138" s="104"/>
      <c r="L138" s="91">
        <f t="shared" si="162"/>
        <v>21.15</v>
      </c>
      <c r="M138" s="91">
        <f>'[9]Приложение 1'!L139</f>
        <v>23.15</v>
      </c>
      <c r="N138" s="91">
        <f t="shared" si="163"/>
        <v>21.15</v>
      </c>
      <c r="O138" s="91">
        <f t="shared" si="164"/>
        <v>21.15</v>
      </c>
      <c r="P138" s="104"/>
      <c r="Q138" s="104"/>
      <c r="R138" s="104"/>
      <c r="S138" s="91">
        <f t="shared" si="168"/>
        <v>0</v>
      </c>
      <c r="T138" s="91">
        <f t="shared" si="168"/>
        <v>0</v>
      </c>
      <c r="U138" s="104"/>
      <c r="V138" s="104"/>
      <c r="W138" s="104"/>
      <c r="X138" s="104"/>
      <c r="Y138" s="104"/>
      <c r="Z138" s="104"/>
      <c r="AA138" s="91">
        <f t="shared" si="165"/>
        <v>0</v>
      </c>
      <c r="AB138" s="91">
        <f t="shared" si="165"/>
        <v>0</v>
      </c>
      <c r="AC138" s="91"/>
      <c r="AD138" s="91"/>
      <c r="AE138" s="91">
        <f>'[9]7.1. ЦЗ 2013'!G139</f>
        <v>0</v>
      </c>
      <c r="AF138" s="94">
        <f t="shared" si="166"/>
        <v>0</v>
      </c>
      <c r="AG138" s="91">
        <f>23.15-2</f>
        <v>21.15</v>
      </c>
      <c r="AH138" s="91"/>
      <c r="AI138" s="91"/>
      <c r="AJ138" s="91"/>
      <c r="AK138" s="95">
        <f t="shared" si="167"/>
        <v>21.15</v>
      </c>
      <c r="AL138" s="96"/>
      <c r="AM138" s="97"/>
      <c r="AN138" s="70"/>
      <c r="AO138" s="96"/>
      <c r="AP138" s="96"/>
      <c r="AQ138" s="70"/>
      <c r="AR138" s="70">
        <f t="shared" si="106"/>
        <v>0</v>
      </c>
      <c r="AS138" s="96">
        <f t="shared" si="169"/>
        <v>0</v>
      </c>
      <c r="AT138" s="96">
        <f t="shared" si="148"/>
        <v>0</v>
      </c>
      <c r="AU138" s="96">
        <f t="shared" si="148"/>
        <v>0</v>
      </c>
      <c r="AV138" s="96">
        <f t="shared" si="103"/>
        <v>0</v>
      </c>
      <c r="AW138" s="96">
        <f t="shared" si="133"/>
        <v>0</v>
      </c>
      <c r="AX138" s="96">
        <f t="shared" si="133"/>
        <v>0</v>
      </c>
      <c r="AY138" s="97"/>
      <c r="AZ138" s="97"/>
      <c r="BA138" s="97"/>
      <c r="BB138" s="97"/>
      <c r="BC138" s="71"/>
    </row>
    <row r="139" spans="1:55" s="98" customFormat="1" ht="45" customHeight="1">
      <c r="A139" s="88"/>
      <c r="B139" s="112">
        <f t="shared" si="170"/>
        <v>86</v>
      </c>
      <c r="C139" s="115" t="s">
        <v>176</v>
      </c>
      <c r="D139" s="91" t="s">
        <v>52</v>
      </c>
      <c r="E139" s="91">
        <v>0</v>
      </c>
      <c r="F139" s="91">
        <v>0</v>
      </c>
      <c r="G139" s="104"/>
      <c r="H139" s="93">
        <v>2014</v>
      </c>
      <c r="I139" s="93">
        <v>2014</v>
      </c>
      <c r="J139" s="91"/>
      <c r="K139" s="104"/>
      <c r="L139" s="91">
        <f t="shared" si="162"/>
        <v>12.98</v>
      </c>
      <c r="M139" s="91">
        <f>'[9]Приложение 1'!L140</f>
        <v>10.98</v>
      </c>
      <c r="N139" s="91">
        <f t="shared" si="163"/>
        <v>12.98</v>
      </c>
      <c r="O139" s="91">
        <f t="shared" si="164"/>
        <v>12.98</v>
      </c>
      <c r="P139" s="104"/>
      <c r="Q139" s="104"/>
      <c r="R139" s="104"/>
      <c r="S139" s="91">
        <f t="shared" si="168"/>
        <v>0</v>
      </c>
      <c r="T139" s="91">
        <f t="shared" si="168"/>
        <v>0</v>
      </c>
      <c r="U139" s="104"/>
      <c r="V139" s="104"/>
      <c r="W139" s="104"/>
      <c r="X139" s="104"/>
      <c r="Y139" s="104"/>
      <c r="Z139" s="104"/>
      <c r="AA139" s="91">
        <f t="shared" si="165"/>
        <v>0</v>
      </c>
      <c r="AB139" s="91">
        <f t="shared" si="165"/>
        <v>0</v>
      </c>
      <c r="AC139" s="91"/>
      <c r="AD139" s="91"/>
      <c r="AE139" s="91">
        <f>'[9]7.1. ЦЗ 2013'!G140</f>
        <v>0</v>
      </c>
      <c r="AF139" s="94">
        <f t="shared" si="166"/>
        <v>0</v>
      </c>
      <c r="AG139" s="91">
        <f>10.98+2</f>
        <v>12.98</v>
      </c>
      <c r="AH139" s="91"/>
      <c r="AI139" s="91"/>
      <c r="AJ139" s="91"/>
      <c r="AK139" s="95">
        <f t="shared" si="167"/>
        <v>12.98</v>
      </c>
      <c r="AL139" s="96"/>
      <c r="AM139" s="97"/>
      <c r="AN139" s="70"/>
      <c r="AO139" s="96"/>
      <c r="AP139" s="96"/>
      <c r="AQ139" s="70"/>
      <c r="AR139" s="70">
        <f t="shared" si="106"/>
        <v>0</v>
      </c>
      <c r="AS139" s="96">
        <f t="shared" si="169"/>
        <v>0</v>
      </c>
      <c r="AT139" s="96">
        <f t="shared" si="148"/>
        <v>0</v>
      </c>
      <c r="AU139" s="96">
        <f t="shared" si="148"/>
        <v>0</v>
      </c>
      <c r="AV139" s="96">
        <f t="shared" si="103"/>
        <v>0</v>
      </c>
      <c r="AW139" s="96">
        <f t="shared" si="133"/>
        <v>0</v>
      </c>
      <c r="AX139" s="96">
        <f t="shared" si="133"/>
        <v>0</v>
      </c>
      <c r="AY139" s="97"/>
      <c r="AZ139" s="97"/>
      <c r="BA139" s="97"/>
      <c r="BB139" s="97"/>
      <c r="BC139" s="71"/>
    </row>
    <row r="140" spans="1:55" s="98" customFormat="1" ht="45" customHeight="1">
      <c r="A140" s="88"/>
      <c r="B140" s="112">
        <f t="shared" si="170"/>
        <v>87</v>
      </c>
      <c r="C140" s="115" t="s">
        <v>177</v>
      </c>
      <c r="D140" s="91" t="s">
        <v>52</v>
      </c>
      <c r="E140" s="91">
        <v>0</v>
      </c>
      <c r="F140" s="91">
        <v>0</v>
      </c>
      <c r="G140" s="104"/>
      <c r="H140" s="93">
        <v>2015</v>
      </c>
      <c r="I140" s="93">
        <v>2015</v>
      </c>
      <c r="J140" s="91"/>
      <c r="K140" s="104"/>
      <c r="L140" s="91">
        <f t="shared" si="162"/>
        <v>13.64</v>
      </c>
      <c r="M140" s="91">
        <f>'[9]Приложение 1'!L141</f>
        <v>13.64</v>
      </c>
      <c r="N140" s="91">
        <f t="shared" si="163"/>
        <v>13.64</v>
      </c>
      <c r="O140" s="91">
        <f t="shared" si="164"/>
        <v>13.64</v>
      </c>
      <c r="P140" s="104"/>
      <c r="Q140" s="104"/>
      <c r="R140" s="104"/>
      <c r="S140" s="91"/>
      <c r="T140" s="91"/>
      <c r="U140" s="91">
        <f>E140</f>
        <v>0</v>
      </c>
      <c r="V140" s="91">
        <f>F140</f>
        <v>0</v>
      </c>
      <c r="W140" s="104"/>
      <c r="X140" s="104"/>
      <c r="Y140" s="104"/>
      <c r="Z140" s="104"/>
      <c r="AA140" s="91">
        <f t="shared" si="165"/>
        <v>0</v>
      </c>
      <c r="AB140" s="91">
        <f t="shared" si="165"/>
        <v>0</v>
      </c>
      <c r="AC140" s="91"/>
      <c r="AD140" s="91"/>
      <c r="AE140" s="91">
        <f>'[9]7.1. ЦЗ 2013'!G141</f>
        <v>0</v>
      </c>
      <c r="AF140" s="94">
        <f t="shared" si="166"/>
        <v>0</v>
      </c>
      <c r="AG140" s="91"/>
      <c r="AH140" s="91">
        <v>13.64</v>
      </c>
      <c r="AI140" s="91"/>
      <c r="AJ140" s="91"/>
      <c r="AK140" s="95">
        <f t="shared" si="167"/>
        <v>13.64</v>
      </c>
      <c r="AL140" s="96"/>
      <c r="AM140" s="97"/>
      <c r="AN140" s="70"/>
      <c r="AO140" s="96"/>
      <c r="AP140" s="96"/>
      <c r="AQ140" s="70"/>
      <c r="AR140" s="70">
        <f t="shared" si="106"/>
        <v>0</v>
      </c>
      <c r="AS140" s="96">
        <f t="shared" si="169"/>
        <v>0</v>
      </c>
      <c r="AT140" s="96">
        <f t="shared" si="148"/>
        <v>0</v>
      </c>
      <c r="AU140" s="96">
        <f t="shared" si="148"/>
        <v>0</v>
      </c>
      <c r="AV140" s="96">
        <f t="shared" si="103"/>
        <v>0</v>
      </c>
      <c r="AW140" s="96">
        <f t="shared" si="133"/>
        <v>0</v>
      </c>
      <c r="AX140" s="96">
        <f t="shared" si="133"/>
        <v>0</v>
      </c>
      <c r="AY140" s="97"/>
      <c r="AZ140" s="97"/>
      <c r="BA140" s="97"/>
      <c r="BB140" s="97"/>
      <c r="BC140" s="71"/>
    </row>
    <row r="141" spans="1:55" s="98" customFormat="1" ht="45" customHeight="1">
      <c r="A141" s="88"/>
      <c r="B141" s="112">
        <f t="shared" si="170"/>
        <v>88</v>
      </c>
      <c r="C141" s="115" t="s">
        <v>178</v>
      </c>
      <c r="D141" s="91" t="s">
        <v>52</v>
      </c>
      <c r="E141" s="91">
        <v>0.04</v>
      </c>
      <c r="F141" s="91">
        <v>0</v>
      </c>
      <c r="G141" s="104"/>
      <c r="H141" s="93">
        <v>2013</v>
      </c>
      <c r="I141" s="93">
        <v>2013</v>
      </c>
      <c r="J141" s="91"/>
      <c r="K141" s="104"/>
      <c r="L141" s="91">
        <f t="shared" si="162"/>
        <v>14.235648260000001</v>
      </c>
      <c r="M141" s="91">
        <f>'[9]Приложение 1'!L142</f>
        <v>18.75</v>
      </c>
      <c r="N141" s="91">
        <f t="shared" si="163"/>
        <v>14.235648260000001</v>
      </c>
      <c r="O141" s="91">
        <f t="shared" si="164"/>
        <v>0</v>
      </c>
      <c r="P141" s="104"/>
      <c r="Q141" s="91">
        <f>E141</f>
        <v>0.04</v>
      </c>
      <c r="R141" s="91">
        <f>F141</f>
        <v>0</v>
      </c>
      <c r="S141" s="91"/>
      <c r="T141" s="91"/>
      <c r="U141" s="104"/>
      <c r="V141" s="104"/>
      <c r="W141" s="104"/>
      <c r="X141" s="104"/>
      <c r="Y141" s="104"/>
      <c r="Z141" s="104"/>
      <c r="AA141" s="91">
        <f t="shared" si="165"/>
        <v>0.04</v>
      </c>
      <c r="AB141" s="91">
        <f t="shared" si="165"/>
        <v>0</v>
      </c>
      <c r="AC141" s="91">
        <v>0</v>
      </c>
      <c r="AD141" s="91"/>
      <c r="AE141" s="91">
        <f>'[9]7.1. ЦЗ 2013'!G142</f>
        <v>14.235648260000001</v>
      </c>
      <c r="AF141" s="94">
        <f t="shared" si="166"/>
        <v>14.235648260000001</v>
      </c>
      <c r="AG141" s="91"/>
      <c r="AH141" s="91"/>
      <c r="AI141" s="91"/>
      <c r="AJ141" s="91"/>
      <c r="AK141" s="95">
        <f t="shared" si="167"/>
        <v>14.235648260000001</v>
      </c>
      <c r="AL141" s="96"/>
      <c r="AM141" s="97"/>
      <c r="AN141" s="70"/>
      <c r="AO141" s="96"/>
      <c r="AP141" s="96"/>
      <c r="AQ141" s="70"/>
      <c r="AR141" s="70">
        <f t="shared" si="106"/>
        <v>0</v>
      </c>
      <c r="AS141" s="96">
        <f t="shared" si="169"/>
        <v>0</v>
      </c>
      <c r="AT141" s="96">
        <f t="shared" si="148"/>
        <v>0</v>
      </c>
      <c r="AU141" s="96">
        <f t="shared" si="148"/>
        <v>0</v>
      </c>
      <c r="AV141" s="96">
        <f t="shared" si="103"/>
        <v>0</v>
      </c>
      <c r="AW141" s="96">
        <f t="shared" ref="AW141:AX152" si="171">AA141-E141</f>
        <v>0</v>
      </c>
      <c r="AX141" s="96">
        <f t="shared" si="171"/>
        <v>0</v>
      </c>
      <c r="AY141" s="97"/>
      <c r="AZ141" s="97"/>
      <c r="BA141" s="97"/>
      <c r="BB141" s="97"/>
      <c r="BC141" s="71"/>
    </row>
    <row r="142" spans="1:55" s="98" customFormat="1" ht="45" customHeight="1">
      <c r="A142" s="88"/>
      <c r="B142" s="112">
        <f t="shared" si="170"/>
        <v>89</v>
      </c>
      <c r="C142" s="115" t="s">
        <v>179</v>
      </c>
      <c r="D142" s="91" t="s">
        <v>52</v>
      </c>
      <c r="E142" s="91">
        <v>0</v>
      </c>
      <c r="F142" s="91">
        <v>0</v>
      </c>
      <c r="G142" s="104"/>
      <c r="H142" s="93">
        <v>2014</v>
      </c>
      <c r="I142" s="93">
        <v>2015</v>
      </c>
      <c r="J142" s="91"/>
      <c r="K142" s="104"/>
      <c r="L142" s="91"/>
      <c r="M142" s="91"/>
      <c r="N142" s="91">
        <v>15</v>
      </c>
      <c r="O142" s="91">
        <f t="shared" si="164"/>
        <v>15</v>
      </c>
      <c r="P142" s="104"/>
      <c r="Q142" s="104"/>
      <c r="R142" s="104"/>
      <c r="S142" s="91"/>
      <c r="T142" s="91"/>
      <c r="U142" s="104">
        <f>E142</f>
        <v>0</v>
      </c>
      <c r="V142" s="104">
        <f>F142</f>
        <v>0</v>
      </c>
      <c r="W142" s="104"/>
      <c r="X142" s="104"/>
      <c r="Y142" s="104"/>
      <c r="Z142" s="104"/>
      <c r="AA142" s="91">
        <f t="shared" si="165"/>
        <v>0</v>
      </c>
      <c r="AB142" s="91">
        <f t="shared" si="165"/>
        <v>0</v>
      </c>
      <c r="AC142" s="91"/>
      <c r="AD142" s="91"/>
      <c r="AE142" s="91"/>
      <c r="AF142" s="94">
        <v>0</v>
      </c>
      <c r="AG142" s="91">
        <v>15</v>
      </c>
      <c r="AH142" s="91"/>
      <c r="AI142" s="91"/>
      <c r="AJ142" s="91"/>
      <c r="AK142" s="95">
        <f t="shared" si="167"/>
        <v>15</v>
      </c>
      <c r="AL142" s="96"/>
      <c r="AM142" s="97"/>
      <c r="AN142" s="70"/>
      <c r="AO142" s="96"/>
      <c r="AP142" s="96"/>
      <c r="AQ142" s="70"/>
      <c r="AR142" s="70">
        <f t="shared" si="106"/>
        <v>0</v>
      </c>
      <c r="AS142" s="96"/>
      <c r="AT142" s="96"/>
      <c r="AU142" s="96"/>
      <c r="AV142" s="96"/>
      <c r="AW142" s="96"/>
      <c r="AX142" s="96"/>
      <c r="AY142" s="97"/>
      <c r="AZ142" s="97"/>
      <c r="BA142" s="97"/>
      <c r="BB142" s="97"/>
      <c r="BC142" s="71"/>
    </row>
    <row r="143" spans="1:55" s="98" customFormat="1" ht="45" customHeight="1">
      <c r="A143" s="88"/>
      <c r="B143" s="112">
        <f t="shared" si="170"/>
        <v>90</v>
      </c>
      <c r="C143" s="115" t="s">
        <v>180</v>
      </c>
      <c r="D143" s="91" t="s">
        <v>52</v>
      </c>
      <c r="E143" s="91">
        <v>0</v>
      </c>
      <c r="F143" s="91">
        <v>0</v>
      </c>
      <c r="G143" s="104"/>
      <c r="H143" s="93">
        <v>2014</v>
      </c>
      <c r="I143" s="93">
        <v>2015</v>
      </c>
      <c r="J143" s="91"/>
      <c r="K143" s="104"/>
      <c r="L143" s="91"/>
      <c r="M143" s="91"/>
      <c r="N143" s="91">
        <v>20</v>
      </c>
      <c r="O143" s="91">
        <f t="shared" si="164"/>
        <v>20</v>
      </c>
      <c r="P143" s="104"/>
      <c r="Q143" s="104"/>
      <c r="R143" s="104"/>
      <c r="S143" s="91"/>
      <c r="T143" s="91"/>
      <c r="U143" s="104">
        <f>E143</f>
        <v>0</v>
      </c>
      <c r="V143" s="104">
        <f>F143</f>
        <v>0</v>
      </c>
      <c r="W143" s="104"/>
      <c r="X143" s="104"/>
      <c r="Y143" s="104"/>
      <c r="Z143" s="104"/>
      <c r="AA143" s="91">
        <f t="shared" si="165"/>
        <v>0</v>
      </c>
      <c r="AB143" s="91">
        <f t="shared" si="165"/>
        <v>0</v>
      </c>
      <c r="AC143" s="91"/>
      <c r="AD143" s="91"/>
      <c r="AE143" s="91"/>
      <c r="AF143" s="94">
        <v>0</v>
      </c>
      <c r="AG143" s="91">
        <v>20</v>
      </c>
      <c r="AH143" s="91"/>
      <c r="AI143" s="91"/>
      <c r="AJ143" s="91"/>
      <c r="AK143" s="95">
        <f t="shared" si="167"/>
        <v>20</v>
      </c>
      <c r="AL143" s="96"/>
      <c r="AM143" s="97"/>
      <c r="AN143" s="70"/>
      <c r="AO143" s="96"/>
      <c r="AP143" s="96"/>
      <c r="AQ143" s="70"/>
      <c r="AR143" s="70">
        <f t="shared" si="106"/>
        <v>0</v>
      </c>
      <c r="AS143" s="96"/>
      <c r="AT143" s="96"/>
      <c r="AU143" s="96"/>
      <c r="AV143" s="96"/>
      <c r="AW143" s="96"/>
      <c r="AX143" s="96"/>
      <c r="AY143" s="97"/>
      <c r="AZ143" s="97"/>
      <c r="BA143" s="97"/>
      <c r="BB143" s="97"/>
      <c r="BC143" s="71"/>
    </row>
    <row r="144" spans="1:55" s="98" customFormat="1" ht="45" customHeight="1">
      <c r="A144" s="88"/>
      <c r="B144" s="112">
        <f t="shared" si="170"/>
        <v>91</v>
      </c>
      <c r="C144" s="115" t="s">
        <v>181</v>
      </c>
      <c r="D144" s="91" t="s">
        <v>52</v>
      </c>
      <c r="E144" s="91">
        <v>0</v>
      </c>
      <c r="F144" s="91">
        <v>0</v>
      </c>
      <c r="G144" s="104"/>
      <c r="H144" s="93">
        <v>2014</v>
      </c>
      <c r="I144" s="93">
        <v>2015</v>
      </c>
      <c r="J144" s="91"/>
      <c r="K144" s="104"/>
      <c r="L144" s="91">
        <f t="shared" si="162"/>
        <v>15</v>
      </c>
      <c r="M144" s="91">
        <f>'[9]Приложение 1'!L147</f>
        <v>5</v>
      </c>
      <c r="N144" s="91">
        <f t="shared" si="163"/>
        <v>15</v>
      </c>
      <c r="O144" s="91">
        <f t="shared" si="164"/>
        <v>15</v>
      </c>
      <c r="P144" s="104"/>
      <c r="Q144" s="104"/>
      <c r="R144" s="104"/>
      <c r="S144" s="91"/>
      <c r="T144" s="91"/>
      <c r="U144" s="104">
        <f t="shared" ref="U144:V144" si="172">E144</f>
        <v>0</v>
      </c>
      <c r="V144" s="104">
        <f t="shared" si="172"/>
        <v>0</v>
      </c>
      <c r="W144" s="104"/>
      <c r="X144" s="104"/>
      <c r="Y144" s="104"/>
      <c r="Z144" s="104"/>
      <c r="AA144" s="91">
        <f t="shared" si="165"/>
        <v>0</v>
      </c>
      <c r="AB144" s="91">
        <f t="shared" si="165"/>
        <v>0</v>
      </c>
      <c r="AC144" s="91"/>
      <c r="AD144" s="91"/>
      <c r="AE144" s="91">
        <f>'[9]7.1. ЦЗ 2013'!G147</f>
        <v>0</v>
      </c>
      <c r="AF144" s="94">
        <f t="shared" si="166"/>
        <v>0</v>
      </c>
      <c r="AG144" s="91">
        <v>15</v>
      </c>
      <c r="AH144" s="91"/>
      <c r="AI144" s="91"/>
      <c r="AJ144" s="91"/>
      <c r="AK144" s="95">
        <f t="shared" si="167"/>
        <v>15</v>
      </c>
      <c r="AL144" s="96"/>
      <c r="AM144" s="97"/>
      <c r="AN144" s="70"/>
      <c r="AO144" s="96"/>
      <c r="AP144" s="96"/>
      <c r="AQ144" s="70"/>
      <c r="AR144" s="70">
        <f t="shared" si="106"/>
        <v>0</v>
      </c>
      <c r="AS144" s="96">
        <f t="shared" si="169"/>
        <v>0</v>
      </c>
      <c r="AT144" s="96">
        <f t="shared" si="148"/>
        <v>0</v>
      </c>
      <c r="AU144" s="96">
        <f t="shared" si="148"/>
        <v>0</v>
      </c>
      <c r="AV144" s="96">
        <f t="shared" si="103"/>
        <v>0</v>
      </c>
      <c r="AW144" s="96">
        <f t="shared" si="171"/>
        <v>0</v>
      </c>
      <c r="AX144" s="96">
        <f t="shared" si="171"/>
        <v>0</v>
      </c>
      <c r="AY144" s="97"/>
      <c r="AZ144" s="97"/>
      <c r="BA144" s="97"/>
      <c r="BB144" s="97"/>
      <c r="BC144" s="71"/>
    </row>
    <row r="145" spans="1:55" s="98" customFormat="1" ht="56.25" customHeight="1">
      <c r="A145" s="88"/>
      <c r="B145" s="112">
        <f t="shared" si="170"/>
        <v>92</v>
      </c>
      <c r="C145" s="115" t="s">
        <v>182</v>
      </c>
      <c r="D145" s="91" t="s">
        <v>52</v>
      </c>
      <c r="E145" s="91">
        <v>0</v>
      </c>
      <c r="F145" s="91">
        <v>0</v>
      </c>
      <c r="G145" s="104"/>
      <c r="H145" s="93">
        <v>2014</v>
      </c>
      <c r="I145" s="93">
        <v>2014</v>
      </c>
      <c r="J145" s="91"/>
      <c r="K145" s="104"/>
      <c r="L145" s="91">
        <f t="shared" si="162"/>
        <v>79.642246135714302</v>
      </c>
      <c r="M145" s="91">
        <f>'[9]Приложение 1'!L148</f>
        <v>1184.597563026</v>
      </c>
      <c r="N145" s="91">
        <f>79642246.1357143/1000000</f>
        <v>79.642246135714302</v>
      </c>
      <c r="O145" s="91">
        <f>N145</f>
        <v>79.642246135714302</v>
      </c>
      <c r="P145" s="104"/>
      <c r="Q145" s="104"/>
      <c r="R145" s="104"/>
      <c r="S145" s="91">
        <f>E145</f>
        <v>0</v>
      </c>
      <c r="T145" s="91">
        <f>F145</f>
        <v>0</v>
      </c>
      <c r="U145" s="104"/>
      <c r="V145" s="104"/>
      <c r="W145" s="104"/>
      <c r="X145" s="104"/>
      <c r="Y145" s="104"/>
      <c r="Z145" s="104"/>
      <c r="AA145" s="91">
        <f t="shared" si="165"/>
        <v>0</v>
      </c>
      <c r="AB145" s="91">
        <f t="shared" si="165"/>
        <v>0</v>
      </c>
      <c r="AC145" s="91"/>
      <c r="AD145" s="91"/>
      <c r="AE145" s="91">
        <v>0</v>
      </c>
      <c r="AF145" s="94">
        <v>0</v>
      </c>
      <c r="AG145" s="91">
        <f>N145</f>
        <v>79.642246135714302</v>
      </c>
      <c r="AH145" s="91"/>
      <c r="AI145" s="91"/>
      <c r="AJ145" s="91"/>
      <c r="AK145" s="95">
        <f t="shared" si="167"/>
        <v>79.642246135714302</v>
      </c>
      <c r="AL145" s="96"/>
      <c r="AM145" s="97"/>
      <c r="AN145" s="70"/>
      <c r="AO145" s="96"/>
      <c r="AP145" s="96"/>
      <c r="AQ145" s="70"/>
      <c r="AR145" s="70">
        <f t="shared" si="106"/>
        <v>0</v>
      </c>
      <c r="AS145" s="96">
        <f t="shared" si="169"/>
        <v>0</v>
      </c>
      <c r="AT145" s="96">
        <f t="shared" si="148"/>
        <v>0</v>
      </c>
      <c r="AU145" s="96">
        <f t="shared" si="148"/>
        <v>0</v>
      </c>
      <c r="AV145" s="96">
        <f t="shared" si="103"/>
        <v>0</v>
      </c>
      <c r="AW145" s="96">
        <f t="shared" si="171"/>
        <v>0</v>
      </c>
      <c r="AX145" s="96">
        <f t="shared" si="171"/>
        <v>0</v>
      </c>
      <c r="AY145" s="97"/>
      <c r="AZ145" s="97"/>
      <c r="BA145" s="97"/>
      <c r="BB145" s="97"/>
      <c r="BC145" s="71"/>
    </row>
    <row r="146" spans="1:55" s="87" customFormat="1" ht="20.100000000000001" customHeight="1">
      <c r="A146" s="80"/>
      <c r="B146" s="81"/>
      <c r="C146" s="82" t="s">
        <v>183</v>
      </c>
      <c r="D146" s="83"/>
      <c r="E146" s="84">
        <f>SUM(E147:E152)</f>
        <v>0</v>
      </c>
      <c r="F146" s="84">
        <f>SUM(F147:F152)</f>
        <v>0</v>
      </c>
      <c r="G146" s="84"/>
      <c r="H146" s="84"/>
      <c r="I146" s="84"/>
      <c r="J146" s="84" t="e">
        <f>#REF!+J147+J148+J149</f>
        <v>#REF!</v>
      </c>
      <c r="K146" s="84" t="e">
        <f>#REF!+K147+K148+K149</f>
        <v>#REF!</v>
      </c>
      <c r="L146" s="84">
        <f t="shared" ref="L146:AK146" si="173">SUM(L147:L152)</f>
        <v>1365.9395973359999</v>
      </c>
      <c r="M146" s="84">
        <f t="shared" si="173"/>
        <v>1184.597563026</v>
      </c>
      <c r="N146" s="84">
        <f t="shared" si="173"/>
        <v>1365.9395973359999</v>
      </c>
      <c r="O146" s="84">
        <f t="shared" si="173"/>
        <v>357.50173355999999</v>
      </c>
      <c r="P146" s="84">
        <f t="shared" si="173"/>
        <v>0</v>
      </c>
      <c r="Q146" s="84">
        <f t="shared" si="173"/>
        <v>0</v>
      </c>
      <c r="R146" s="84">
        <f t="shared" si="173"/>
        <v>0</v>
      </c>
      <c r="S146" s="84">
        <f t="shared" si="173"/>
        <v>0</v>
      </c>
      <c r="T146" s="84">
        <f t="shared" si="173"/>
        <v>0</v>
      </c>
      <c r="U146" s="84">
        <f t="shared" si="173"/>
        <v>0</v>
      </c>
      <c r="V146" s="84">
        <f t="shared" si="173"/>
        <v>0</v>
      </c>
      <c r="W146" s="84">
        <f t="shared" si="173"/>
        <v>0</v>
      </c>
      <c r="X146" s="84">
        <f t="shared" si="173"/>
        <v>0</v>
      </c>
      <c r="Y146" s="84">
        <f t="shared" si="173"/>
        <v>0</v>
      </c>
      <c r="Z146" s="84">
        <f t="shared" si="173"/>
        <v>0</v>
      </c>
      <c r="AA146" s="84">
        <f t="shared" si="173"/>
        <v>0</v>
      </c>
      <c r="AB146" s="84">
        <f t="shared" si="173"/>
        <v>0</v>
      </c>
      <c r="AC146" s="84">
        <f t="shared" si="173"/>
        <v>131.467950476</v>
      </c>
      <c r="AD146" s="84">
        <f t="shared" si="173"/>
        <v>0</v>
      </c>
      <c r="AE146" s="84">
        <f t="shared" si="173"/>
        <v>876.96991330000003</v>
      </c>
      <c r="AF146" s="84">
        <f t="shared" si="173"/>
        <v>876.96991330000003</v>
      </c>
      <c r="AG146" s="84">
        <f t="shared" si="173"/>
        <v>299.30439031999998</v>
      </c>
      <c r="AH146" s="84">
        <f t="shared" si="173"/>
        <v>0</v>
      </c>
      <c r="AI146" s="84">
        <f t="shared" si="173"/>
        <v>7.1789466800000001</v>
      </c>
      <c r="AJ146" s="84">
        <f t="shared" si="173"/>
        <v>51.018396559999999</v>
      </c>
      <c r="AK146" s="85">
        <f t="shared" si="173"/>
        <v>1234.47164686</v>
      </c>
      <c r="AL146" s="86">
        <f t="shared" ref="AL146:AL152" si="174">AK146-L146</f>
        <v>-131.46795047599994</v>
      </c>
      <c r="AM146" s="86"/>
      <c r="AN146" s="86">
        <f t="shared" ref="AN146:AN152" si="175">AK146-O146</f>
        <v>876.96991329999992</v>
      </c>
      <c r="AO146" s="69">
        <f>'[8]ИП - чистый (21.06.12)'!AF99</f>
        <v>548.08000000000004</v>
      </c>
      <c r="AP146" s="69">
        <f t="shared" si="146"/>
        <v>686.39164685999992</v>
      </c>
      <c r="AQ146" s="86"/>
      <c r="AR146" s="70">
        <f t="shared" si="106"/>
        <v>0</v>
      </c>
      <c r="AS146" s="69">
        <f t="shared" si="169"/>
        <v>0</v>
      </c>
      <c r="AT146" s="69">
        <f t="shared" si="148"/>
        <v>0</v>
      </c>
      <c r="AU146" s="69">
        <f t="shared" si="148"/>
        <v>0</v>
      </c>
      <c r="AV146" s="69">
        <f t="shared" si="103"/>
        <v>0</v>
      </c>
      <c r="AW146" s="69">
        <f t="shared" si="171"/>
        <v>0</v>
      </c>
      <c r="AX146" s="69">
        <f t="shared" si="171"/>
        <v>0</v>
      </c>
      <c r="BC146" s="87">
        <f>AK146-L146</f>
        <v>-131.46795047599994</v>
      </c>
    </row>
    <row r="147" spans="1:55" s="98" customFormat="1" ht="38.25">
      <c r="A147" s="88"/>
      <c r="B147" s="112">
        <f>B145+1</f>
        <v>93</v>
      </c>
      <c r="C147" s="115" t="s">
        <v>184</v>
      </c>
      <c r="D147" s="91"/>
      <c r="E147" s="91">
        <v>0</v>
      </c>
      <c r="F147" s="91">
        <v>0</v>
      </c>
      <c r="G147" s="104"/>
      <c r="H147" s="93">
        <v>2012</v>
      </c>
      <c r="I147" s="93">
        <v>2017</v>
      </c>
      <c r="J147" s="91"/>
      <c r="K147" s="104"/>
      <c r="L147" s="91">
        <f t="shared" ref="L147:L152" si="176">AC147+AD147+AF147+AG147+AH147+AI147+AJ147</f>
        <v>38.573225256000001</v>
      </c>
      <c r="M147" s="91">
        <f>'[9]Приложение 1'!L149</f>
        <v>39.552134105999997</v>
      </c>
      <c r="N147" s="91">
        <f t="shared" si="163"/>
        <v>38.573225256000001</v>
      </c>
      <c r="O147" s="91">
        <f t="shared" si="164"/>
        <v>21.256095560000002</v>
      </c>
      <c r="P147" s="104"/>
      <c r="Q147" s="104"/>
      <c r="R147" s="104"/>
      <c r="S147" s="91"/>
      <c r="T147" s="91"/>
      <c r="U147" s="91"/>
      <c r="V147" s="91"/>
      <c r="W147" s="91"/>
      <c r="X147" s="91"/>
      <c r="Y147" s="91">
        <f>E147</f>
        <v>0</v>
      </c>
      <c r="Z147" s="91">
        <f>F147</f>
        <v>0</v>
      </c>
      <c r="AA147" s="91">
        <f t="shared" ref="AA147:AB152" si="177">Q147+S147+U147+W147+Y147</f>
        <v>0</v>
      </c>
      <c r="AB147" s="91">
        <f t="shared" si="177"/>
        <v>0</v>
      </c>
      <c r="AC147" s="91">
        <v>2.6853655459999999</v>
      </c>
      <c r="AD147" s="91"/>
      <c r="AE147" s="91">
        <f>'[9]7.1. ЦЗ 2013'!G149</f>
        <v>14.631764149999999</v>
      </c>
      <c r="AF147" s="94">
        <f t="shared" si="166"/>
        <v>14.631764149999999</v>
      </c>
      <c r="AG147" s="91">
        <v>7.4751523200000003</v>
      </c>
      <c r="AH147" s="91"/>
      <c r="AI147" s="91">
        <v>7.1789466800000001</v>
      </c>
      <c r="AJ147" s="91">
        <v>6.6019965599999999</v>
      </c>
      <c r="AK147" s="95">
        <f t="shared" ref="AK147:AK152" si="178">AF147+AG147+AH147+AI147+AJ147</f>
        <v>35.887859710000001</v>
      </c>
      <c r="AL147" s="96">
        <f t="shared" si="174"/>
        <v>-2.6853655459999999</v>
      </c>
      <c r="AM147" s="97" t="s">
        <v>124</v>
      </c>
      <c r="AN147" s="70">
        <f t="shared" si="175"/>
        <v>14.631764149999999</v>
      </c>
      <c r="AO147" s="96">
        <f>'[8]ИП - чистый (21.06.12)'!AF100</f>
        <v>28.480000000000004</v>
      </c>
      <c r="AP147" s="96">
        <f t="shared" si="146"/>
        <v>7.4078597099999968</v>
      </c>
      <c r="AQ147" s="70"/>
      <c r="AR147" s="70">
        <f t="shared" si="106"/>
        <v>0</v>
      </c>
      <c r="AS147" s="69">
        <f t="shared" si="169"/>
        <v>0</v>
      </c>
      <c r="AT147" s="69">
        <f t="shared" ref="AT147:AU152" si="179">Q147+S147+U147+W147+Y147-AA147</f>
        <v>0</v>
      </c>
      <c r="AU147" s="69">
        <f t="shared" si="179"/>
        <v>0</v>
      </c>
      <c r="AV147" s="69">
        <f t="shared" ref="AV147:AV152" si="180">AF147+AG147+AH147+AI147+AJ147-AK147</f>
        <v>0</v>
      </c>
      <c r="AW147" s="69">
        <f t="shared" si="171"/>
        <v>0</v>
      </c>
      <c r="AX147" s="69">
        <f t="shared" si="171"/>
        <v>0</v>
      </c>
      <c r="AY147" s="97"/>
      <c r="AZ147" s="97"/>
      <c r="BA147" s="97"/>
      <c r="BB147" s="97"/>
      <c r="BC147" s="71">
        <f>AK147-L147</f>
        <v>-2.6853655459999999</v>
      </c>
    </row>
    <row r="148" spans="1:55" s="98" customFormat="1" ht="30" customHeight="1">
      <c r="A148" s="88"/>
      <c r="B148" s="112">
        <f>B147+1</f>
        <v>94</v>
      </c>
      <c r="C148" s="115" t="s">
        <v>185</v>
      </c>
      <c r="D148" s="91"/>
      <c r="E148" s="91">
        <v>0</v>
      </c>
      <c r="F148" s="91">
        <v>0</v>
      </c>
      <c r="G148" s="104"/>
      <c r="H148" s="93">
        <v>2012</v>
      </c>
      <c r="I148" s="93">
        <v>2017</v>
      </c>
      <c r="J148" s="91"/>
      <c r="K148" s="104"/>
      <c r="L148" s="91">
        <f t="shared" si="176"/>
        <v>256.02774199999999</v>
      </c>
      <c r="M148" s="91">
        <f>'[9]Приложение 1'!L150</f>
        <v>120.615942</v>
      </c>
      <c r="N148" s="91">
        <f t="shared" si="163"/>
        <v>256.02774199999999</v>
      </c>
      <c r="O148" s="91">
        <f t="shared" si="164"/>
        <v>174.19049999999999</v>
      </c>
      <c r="P148" s="104"/>
      <c r="Q148" s="91"/>
      <c r="R148" s="91"/>
      <c r="S148" s="104"/>
      <c r="T148" s="104"/>
      <c r="U148" s="104"/>
      <c r="V148" s="104"/>
      <c r="W148" s="104"/>
      <c r="X148" s="104"/>
      <c r="Y148" s="91">
        <f>E148</f>
        <v>0</v>
      </c>
      <c r="Z148" s="91">
        <f>F148</f>
        <v>0</v>
      </c>
      <c r="AA148" s="91">
        <f t="shared" si="177"/>
        <v>0</v>
      </c>
      <c r="AB148" s="91">
        <f t="shared" si="177"/>
        <v>0</v>
      </c>
      <c r="AC148" s="91">
        <v>45.663422000000004</v>
      </c>
      <c r="AD148" s="91"/>
      <c r="AE148" s="91">
        <f>'[9]7.1. ЦЗ 2013'!G150</f>
        <v>36.173820000000006</v>
      </c>
      <c r="AF148" s="94">
        <f t="shared" si="166"/>
        <v>36.173820000000006</v>
      </c>
      <c r="AG148" s="91">
        <v>150</v>
      </c>
      <c r="AH148" s="91"/>
      <c r="AI148" s="91"/>
      <c r="AJ148" s="91">
        <v>24.1905</v>
      </c>
      <c r="AK148" s="95">
        <f t="shared" si="178"/>
        <v>210.36432000000002</v>
      </c>
      <c r="AL148" s="96">
        <f t="shared" si="174"/>
        <v>-45.663421999999969</v>
      </c>
      <c r="AM148" s="97"/>
      <c r="AN148" s="70">
        <f t="shared" si="175"/>
        <v>36.173820000000035</v>
      </c>
      <c r="AO148" s="96">
        <f>'[8]ИП - чистый (21.06.12)'!AF101</f>
        <v>80.78</v>
      </c>
      <c r="AP148" s="96">
        <f t="shared" si="146"/>
        <v>129.58432000000002</v>
      </c>
      <c r="AQ148" s="70"/>
      <c r="AR148" s="70">
        <f t="shared" si="106"/>
        <v>0</v>
      </c>
      <c r="AS148" s="69">
        <f t="shared" si="169"/>
        <v>0</v>
      </c>
      <c r="AT148" s="69">
        <f t="shared" si="179"/>
        <v>0</v>
      </c>
      <c r="AU148" s="69">
        <f t="shared" si="179"/>
        <v>0</v>
      </c>
      <c r="AV148" s="69">
        <f t="shared" si="180"/>
        <v>0</v>
      </c>
      <c r="AW148" s="69">
        <f t="shared" si="171"/>
        <v>0</v>
      </c>
      <c r="AX148" s="69">
        <f t="shared" si="171"/>
        <v>0</v>
      </c>
      <c r="AY148" s="97"/>
      <c r="AZ148" s="97"/>
      <c r="BA148" s="97"/>
      <c r="BB148" s="97"/>
      <c r="BC148" s="71">
        <f>AK148-L148</f>
        <v>-45.663421999999969</v>
      </c>
    </row>
    <row r="149" spans="1:55" s="98" customFormat="1" ht="30" customHeight="1">
      <c r="A149" s="88"/>
      <c r="B149" s="112">
        <f t="shared" ref="B149:B152" si="181">B148+1</f>
        <v>95</v>
      </c>
      <c r="C149" s="115" t="s">
        <v>186</v>
      </c>
      <c r="D149" s="91"/>
      <c r="E149" s="91">
        <v>0</v>
      </c>
      <c r="F149" s="91">
        <v>0</v>
      </c>
      <c r="G149" s="104"/>
      <c r="H149" s="93">
        <v>2012</v>
      </c>
      <c r="I149" s="93">
        <v>2014</v>
      </c>
      <c r="J149" s="91"/>
      <c r="K149" s="104"/>
      <c r="L149" s="91">
        <f t="shared" si="176"/>
        <v>87.925999999999988</v>
      </c>
      <c r="M149" s="91">
        <f>'[9]Приложение 1'!L151</f>
        <v>79.925999999999988</v>
      </c>
      <c r="N149" s="91">
        <f t="shared" si="163"/>
        <v>87.925999999999988</v>
      </c>
      <c r="O149" s="91">
        <f t="shared" si="164"/>
        <v>8.270087999999987</v>
      </c>
      <c r="P149" s="104"/>
      <c r="Q149" s="104"/>
      <c r="R149" s="104"/>
      <c r="S149" s="91">
        <f>E149</f>
        <v>0</v>
      </c>
      <c r="T149" s="91">
        <f>F149</f>
        <v>0</v>
      </c>
      <c r="U149" s="91"/>
      <c r="V149" s="91"/>
      <c r="W149" s="91"/>
      <c r="X149" s="91"/>
      <c r="Y149" s="91"/>
      <c r="Z149" s="91"/>
      <c r="AA149" s="91">
        <f t="shared" si="177"/>
        <v>0</v>
      </c>
      <c r="AB149" s="91">
        <f t="shared" si="177"/>
        <v>0</v>
      </c>
      <c r="AC149" s="91">
        <v>25.885411999999999</v>
      </c>
      <c r="AD149" s="91"/>
      <c r="AE149" s="91">
        <f>'[9]7.1. ЦЗ 2013'!G151</f>
        <v>53.770499999999998</v>
      </c>
      <c r="AF149" s="94">
        <f t="shared" si="166"/>
        <v>53.770499999999998</v>
      </c>
      <c r="AG149" s="91">
        <f>AS149-AC149-AE149</f>
        <v>8.270087999999987</v>
      </c>
      <c r="AH149" s="91"/>
      <c r="AI149" s="91"/>
      <c r="AJ149" s="91"/>
      <c r="AK149" s="95">
        <f t="shared" si="178"/>
        <v>62.040587999999985</v>
      </c>
      <c r="AL149" s="96">
        <f t="shared" si="174"/>
        <v>-25.885412000000002</v>
      </c>
      <c r="AM149" s="97"/>
      <c r="AN149" s="70">
        <f t="shared" si="175"/>
        <v>53.770499999999998</v>
      </c>
      <c r="AO149" s="96">
        <f>'[8]ИП - чистый (21.06.12)'!AF102</f>
        <v>54.28</v>
      </c>
      <c r="AP149" s="96">
        <f t="shared" si="146"/>
        <v>7.7605879999999843</v>
      </c>
      <c r="AQ149" s="70"/>
      <c r="AR149" s="70">
        <f t="shared" ref="AR149:AR152" si="182">AK149-AF149-O149</f>
        <v>0</v>
      </c>
      <c r="AS149" s="69">
        <f>M149+8</f>
        <v>87.925999999999988</v>
      </c>
      <c r="AT149" s="69">
        <f t="shared" si="179"/>
        <v>0</v>
      </c>
      <c r="AU149" s="69">
        <f t="shared" si="179"/>
        <v>0</v>
      </c>
      <c r="AV149" s="69">
        <f t="shared" si="180"/>
        <v>0</v>
      </c>
      <c r="AW149" s="69">
        <f t="shared" si="171"/>
        <v>0</v>
      </c>
      <c r="AX149" s="69">
        <f t="shared" si="171"/>
        <v>0</v>
      </c>
      <c r="AY149" s="97"/>
      <c r="AZ149" s="97"/>
      <c r="BA149" s="97"/>
      <c r="BB149" s="97"/>
      <c r="BC149" s="71">
        <f>AK149-L149</f>
        <v>-25.885412000000002</v>
      </c>
    </row>
    <row r="150" spans="1:55" s="98" customFormat="1" ht="30" customHeight="1">
      <c r="A150" s="88" t="s">
        <v>171</v>
      </c>
      <c r="B150" s="112">
        <f>B149+1</f>
        <v>96</v>
      </c>
      <c r="C150" s="115" t="s">
        <v>187</v>
      </c>
      <c r="D150" s="91"/>
      <c r="E150" s="91">
        <v>0</v>
      </c>
      <c r="F150" s="91">
        <v>0</v>
      </c>
      <c r="G150" s="104"/>
      <c r="H150" s="93">
        <v>2012</v>
      </c>
      <c r="I150" s="93">
        <v>2012</v>
      </c>
      <c r="J150" s="91"/>
      <c r="K150" s="104"/>
      <c r="L150" s="91">
        <f t="shared" si="176"/>
        <v>200</v>
      </c>
      <c r="M150" s="91">
        <f>'[9]Приложение 1'!L152</f>
        <v>200</v>
      </c>
      <c r="N150" s="91">
        <f t="shared" si="163"/>
        <v>200</v>
      </c>
      <c r="O150" s="91">
        <f t="shared" si="164"/>
        <v>75</v>
      </c>
      <c r="P150" s="104"/>
      <c r="Q150" s="91"/>
      <c r="R150" s="91"/>
      <c r="S150" s="104"/>
      <c r="T150" s="104"/>
      <c r="U150" s="104"/>
      <c r="V150" s="104"/>
      <c r="W150" s="104"/>
      <c r="X150" s="104"/>
      <c r="Y150" s="104"/>
      <c r="Z150" s="104"/>
      <c r="AA150" s="91">
        <f t="shared" si="177"/>
        <v>0</v>
      </c>
      <c r="AB150" s="91">
        <f t="shared" si="177"/>
        <v>0</v>
      </c>
      <c r="AC150" s="91">
        <v>50</v>
      </c>
      <c r="AD150" s="91"/>
      <c r="AE150" s="91">
        <f>'[9]7.1. ЦЗ 2013'!G152</f>
        <v>75</v>
      </c>
      <c r="AF150" s="94">
        <f t="shared" si="166"/>
        <v>75</v>
      </c>
      <c r="AG150" s="91">
        <v>75</v>
      </c>
      <c r="AH150" s="91"/>
      <c r="AI150" s="91"/>
      <c r="AJ150" s="91"/>
      <c r="AK150" s="95">
        <f t="shared" si="178"/>
        <v>150</v>
      </c>
      <c r="AL150" s="96">
        <f t="shared" si="174"/>
        <v>-50</v>
      </c>
      <c r="AM150" s="97"/>
      <c r="AN150" s="70">
        <f t="shared" si="175"/>
        <v>75</v>
      </c>
      <c r="AO150" s="96">
        <f>'[8]ИП - чистый (21.06.12)'!AF103</f>
        <v>100</v>
      </c>
      <c r="AP150" s="96">
        <f t="shared" si="146"/>
        <v>50</v>
      </c>
      <c r="AQ150" s="70"/>
      <c r="AR150" s="70">
        <f t="shared" si="182"/>
        <v>0</v>
      </c>
      <c r="AS150" s="69">
        <f>AF150+AG150+AH150+AI150+AJ150-AK150</f>
        <v>0</v>
      </c>
      <c r="AT150" s="69">
        <f t="shared" si="179"/>
        <v>0</v>
      </c>
      <c r="AU150" s="69">
        <f t="shared" si="179"/>
        <v>0</v>
      </c>
      <c r="AV150" s="69">
        <f t="shared" si="180"/>
        <v>0</v>
      </c>
      <c r="AW150" s="69">
        <f t="shared" si="171"/>
        <v>0</v>
      </c>
      <c r="AX150" s="69">
        <f t="shared" si="171"/>
        <v>0</v>
      </c>
      <c r="AY150" s="97"/>
      <c r="AZ150" s="97"/>
      <c r="BA150" s="97"/>
      <c r="BB150" s="97"/>
      <c r="BC150" s="71"/>
    </row>
    <row r="151" spans="1:55" s="98" customFormat="1" ht="30" customHeight="1">
      <c r="A151" s="88"/>
      <c r="B151" s="112">
        <f>B150+1</f>
        <v>97</v>
      </c>
      <c r="C151" s="115" t="s">
        <v>188</v>
      </c>
      <c r="D151" s="91"/>
      <c r="E151" s="91">
        <v>0</v>
      </c>
      <c r="F151" s="91">
        <v>0</v>
      </c>
      <c r="G151" s="104"/>
      <c r="H151" s="93">
        <v>2012</v>
      </c>
      <c r="I151" s="93">
        <v>2014</v>
      </c>
      <c r="J151" s="91"/>
      <c r="K151" s="104"/>
      <c r="L151" s="91">
        <f t="shared" si="176"/>
        <v>730.55906020999998</v>
      </c>
      <c r="M151" s="91">
        <f>'[9]Приложение 1'!L153</f>
        <v>680.25924021000003</v>
      </c>
      <c r="N151" s="91">
        <f t="shared" si="163"/>
        <v>730.55906020999998</v>
      </c>
      <c r="O151" s="91">
        <f t="shared" si="164"/>
        <v>50</v>
      </c>
      <c r="P151" s="104"/>
      <c r="Q151" s="104"/>
      <c r="R151" s="104"/>
      <c r="S151" s="91">
        <f>E151</f>
        <v>0</v>
      </c>
      <c r="T151" s="91">
        <f>F151</f>
        <v>0</v>
      </c>
      <c r="U151" s="104"/>
      <c r="V151" s="104"/>
      <c r="W151" s="104"/>
      <c r="X151" s="104"/>
      <c r="Y151" s="91">
        <f>E151</f>
        <v>0</v>
      </c>
      <c r="Z151" s="91">
        <f>F151</f>
        <v>0</v>
      </c>
      <c r="AA151" s="91">
        <f t="shared" si="177"/>
        <v>0</v>
      </c>
      <c r="AB151" s="91">
        <f t="shared" si="177"/>
        <v>0</v>
      </c>
      <c r="AC151" s="91">
        <v>3.2079300100000001</v>
      </c>
      <c r="AD151" s="91"/>
      <c r="AE151" s="91">
        <f>'[9]7.1. ЦЗ 2013'!G153</f>
        <v>677.35113019999994</v>
      </c>
      <c r="AF151" s="94">
        <f t="shared" si="166"/>
        <v>677.35113019999994</v>
      </c>
      <c r="AG151" s="91">
        <v>50</v>
      </c>
      <c r="AH151" s="91"/>
      <c r="AI151" s="91"/>
      <c r="AJ151" s="91"/>
      <c r="AK151" s="95">
        <f t="shared" si="178"/>
        <v>727.35113019999994</v>
      </c>
      <c r="AL151" s="96">
        <f t="shared" si="174"/>
        <v>-3.207930010000041</v>
      </c>
      <c r="AM151" s="97" t="s">
        <v>124</v>
      </c>
      <c r="AN151" s="70">
        <f t="shared" si="175"/>
        <v>677.35113019999994</v>
      </c>
      <c r="AO151" s="96">
        <f>'[8]ИП - чистый (21.06.12)'!AF104</f>
        <v>247.2</v>
      </c>
      <c r="AP151" s="96">
        <f t="shared" si="146"/>
        <v>480.15113019999995</v>
      </c>
      <c r="AQ151" s="70"/>
      <c r="AR151" s="70">
        <f t="shared" si="182"/>
        <v>0</v>
      </c>
      <c r="AS151" s="69">
        <f>AF151+AG151+AH151+AI151+AJ151-AK151</f>
        <v>0</v>
      </c>
      <c r="AT151" s="69">
        <f t="shared" si="179"/>
        <v>0</v>
      </c>
      <c r="AU151" s="69">
        <f t="shared" si="179"/>
        <v>0</v>
      </c>
      <c r="AV151" s="69">
        <f t="shared" si="180"/>
        <v>0</v>
      </c>
      <c r="AW151" s="69">
        <f t="shared" si="171"/>
        <v>0</v>
      </c>
      <c r="AX151" s="69">
        <f t="shared" si="171"/>
        <v>0</v>
      </c>
      <c r="AY151" s="97"/>
      <c r="AZ151" s="97"/>
      <c r="BA151" s="97"/>
      <c r="BB151" s="97"/>
      <c r="BC151" s="71"/>
    </row>
    <row r="152" spans="1:55" s="98" customFormat="1" ht="30" customHeight="1" thickBot="1">
      <c r="A152" s="88"/>
      <c r="B152" s="129">
        <f t="shared" si="181"/>
        <v>98</v>
      </c>
      <c r="C152" s="130" t="s">
        <v>189</v>
      </c>
      <c r="D152" s="131"/>
      <c r="E152" s="131">
        <v>0</v>
      </c>
      <c r="F152" s="131">
        <v>0</v>
      </c>
      <c r="G152" s="132"/>
      <c r="H152" s="133">
        <v>2012</v>
      </c>
      <c r="I152" s="133">
        <v>2017</v>
      </c>
      <c r="J152" s="131"/>
      <c r="K152" s="132"/>
      <c r="L152" s="131">
        <f t="shared" si="176"/>
        <v>52.853569870000001</v>
      </c>
      <c r="M152" s="131">
        <f>'[9]Приложение 1'!L154</f>
        <v>64.244246709999999</v>
      </c>
      <c r="N152" s="131">
        <f t="shared" si="163"/>
        <v>52.853569870000001</v>
      </c>
      <c r="O152" s="131">
        <f t="shared" si="164"/>
        <v>28.785050000000002</v>
      </c>
      <c r="P152" s="132"/>
      <c r="Q152" s="132"/>
      <c r="R152" s="132"/>
      <c r="S152" s="131"/>
      <c r="T152" s="131"/>
      <c r="U152" s="131"/>
      <c r="V152" s="131"/>
      <c r="W152" s="131"/>
      <c r="X152" s="131"/>
      <c r="Y152" s="131">
        <f>E152</f>
        <v>0</v>
      </c>
      <c r="Z152" s="131">
        <f>F152</f>
        <v>0</v>
      </c>
      <c r="AA152" s="131">
        <f t="shared" si="177"/>
        <v>0</v>
      </c>
      <c r="AB152" s="131">
        <f t="shared" si="177"/>
        <v>0</v>
      </c>
      <c r="AC152" s="131">
        <v>4.0258209200000001</v>
      </c>
      <c r="AD152" s="131"/>
      <c r="AE152" s="131">
        <f>'[9]7.1. ЦЗ 2013'!G154</f>
        <v>20.042698949999998</v>
      </c>
      <c r="AF152" s="134">
        <f t="shared" si="166"/>
        <v>20.042698949999998</v>
      </c>
      <c r="AG152" s="131">
        <v>8.5591500000000007</v>
      </c>
      <c r="AH152" s="131"/>
      <c r="AI152" s="131"/>
      <c r="AJ152" s="131">
        <v>20.225899999999999</v>
      </c>
      <c r="AK152" s="135">
        <f t="shared" si="178"/>
        <v>48.82774895</v>
      </c>
      <c r="AL152" s="96">
        <f t="shared" si="174"/>
        <v>-4.025820920000001</v>
      </c>
      <c r="AM152" s="97"/>
      <c r="AN152" s="70">
        <f t="shared" si="175"/>
        <v>20.042698949999998</v>
      </c>
      <c r="AO152" s="96">
        <f>'[8]ИП - чистый (21.06.12)'!AF105</f>
        <v>37.340000000000003</v>
      </c>
      <c r="AP152" s="96">
        <f t="shared" si="146"/>
        <v>11.487748949999997</v>
      </c>
      <c r="AQ152" s="70"/>
      <c r="AR152" s="70">
        <f t="shared" si="182"/>
        <v>0</v>
      </c>
      <c r="AS152" s="69">
        <f>AF152+AG152+AH152+AI152+AJ152-AK152</f>
        <v>0</v>
      </c>
      <c r="AT152" s="69">
        <f t="shared" si="179"/>
        <v>0</v>
      </c>
      <c r="AU152" s="69">
        <f t="shared" si="179"/>
        <v>0</v>
      </c>
      <c r="AV152" s="69">
        <f t="shared" si="180"/>
        <v>0</v>
      </c>
      <c r="AW152" s="69">
        <f t="shared" si="171"/>
        <v>0</v>
      </c>
      <c r="AX152" s="69">
        <f t="shared" si="171"/>
        <v>0</v>
      </c>
      <c r="AY152" s="97"/>
      <c r="AZ152" s="97"/>
      <c r="BA152" s="97"/>
      <c r="BB152" s="97"/>
      <c r="BC152" s="71"/>
    </row>
    <row r="153" spans="1:55" s="30" customFormat="1" ht="12.75">
      <c r="A153" s="136"/>
      <c r="B153" s="137" t="s">
        <v>190</v>
      </c>
      <c r="C153" s="138" t="s">
        <v>191</v>
      </c>
      <c r="D153" s="65"/>
      <c r="E153" s="67"/>
      <c r="F153" s="67"/>
      <c r="G153" s="67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  <c r="AD153" s="65"/>
      <c r="AE153" s="65"/>
      <c r="AF153" s="66"/>
      <c r="AG153" s="66"/>
      <c r="AH153" s="139"/>
      <c r="AI153" s="139"/>
      <c r="AJ153" s="139"/>
      <c r="AK153" s="139"/>
      <c r="AL153" s="140"/>
      <c r="AM153" s="140"/>
      <c r="AN153" s="140"/>
      <c r="AO153" s="140"/>
      <c r="AP153" s="140"/>
      <c r="AQ153" s="70"/>
      <c r="AR153" s="70"/>
      <c r="AS153" s="140"/>
      <c r="AT153" s="140"/>
      <c r="AU153" s="140"/>
      <c r="AV153" s="140"/>
      <c r="AW153" s="140"/>
      <c r="AX153" s="140"/>
      <c r="AY153" s="140"/>
      <c r="AZ153" s="140"/>
      <c r="BA153" s="140"/>
      <c r="BB153" s="140"/>
    </row>
    <row r="154" spans="1:55" s="30" customFormat="1" ht="12.75">
      <c r="A154" s="141"/>
      <c r="B154" s="141" t="s">
        <v>192</v>
      </c>
      <c r="C154" s="142" t="s">
        <v>193</v>
      </c>
      <c r="D154" s="57"/>
      <c r="E154" s="143"/>
      <c r="F154" s="143"/>
      <c r="G154" s="143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  <c r="AF154" s="144"/>
      <c r="AG154" s="144"/>
      <c r="AH154" s="145"/>
      <c r="AI154" s="145"/>
      <c r="AJ154" s="145"/>
      <c r="AK154" s="145"/>
      <c r="AL154" s="146"/>
      <c r="AM154" s="146"/>
      <c r="AN154" s="146"/>
      <c r="AO154" s="146"/>
      <c r="AP154" s="146"/>
      <c r="AQ154" s="70"/>
      <c r="AR154" s="70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</row>
    <row r="155" spans="1:55" s="30" customFormat="1" ht="12.75">
      <c r="A155" s="141"/>
      <c r="B155" s="141"/>
      <c r="C155" s="142" t="s">
        <v>194</v>
      </c>
      <c r="D155" s="57"/>
      <c r="E155" s="143"/>
      <c r="F155" s="143"/>
      <c r="G155" s="143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144"/>
      <c r="AG155" s="144"/>
      <c r="AH155" s="145"/>
      <c r="AI155" s="145"/>
      <c r="AJ155" s="145"/>
      <c r="AK155" s="145"/>
      <c r="AL155" s="146"/>
      <c r="AM155" s="146"/>
      <c r="AN155" s="146"/>
      <c r="AO155" s="146"/>
      <c r="AP155" s="146"/>
      <c r="AQ155" s="70"/>
      <c r="AR155" s="70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</row>
    <row r="156" spans="1:55" s="30" customFormat="1" ht="12.75">
      <c r="A156" s="141"/>
      <c r="B156" s="141" t="s">
        <v>79</v>
      </c>
      <c r="C156" s="142" t="s">
        <v>195</v>
      </c>
      <c r="D156" s="57"/>
      <c r="E156" s="143"/>
      <c r="F156" s="143"/>
      <c r="G156" s="143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  <c r="AF156" s="144"/>
      <c r="AG156" s="144"/>
      <c r="AH156" s="145"/>
      <c r="AI156" s="145"/>
      <c r="AJ156" s="145"/>
      <c r="AK156" s="145"/>
      <c r="AL156" s="146"/>
      <c r="AM156" s="146"/>
      <c r="AN156" s="146"/>
      <c r="AO156" s="146"/>
      <c r="AP156" s="146"/>
      <c r="AQ156" s="70"/>
      <c r="AR156" s="70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</row>
    <row r="157" spans="1:55" s="30" customFormat="1" ht="12.75">
      <c r="A157" s="141"/>
      <c r="B157" s="141"/>
      <c r="C157" s="142" t="s">
        <v>194</v>
      </c>
      <c r="D157" s="57"/>
      <c r="E157" s="143"/>
      <c r="F157" s="143"/>
      <c r="G157" s="143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  <c r="AF157" s="144"/>
      <c r="AG157" s="144"/>
      <c r="AH157" s="145"/>
      <c r="AI157" s="145"/>
      <c r="AJ157" s="145"/>
      <c r="AK157" s="145"/>
      <c r="AL157" s="146"/>
      <c r="AM157" s="146"/>
      <c r="AN157" s="146"/>
      <c r="AO157" s="146"/>
      <c r="AP157" s="146"/>
      <c r="AQ157" s="70"/>
      <c r="AR157" s="70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</row>
    <row r="158" spans="1:55" s="30" customFormat="1" ht="12.75">
      <c r="A158" s="141"/>
      <c r="B158" s="141" t="s">
        <v>196</v>
      </c>
      <c r="C158" s="142"/>
      <c r="D158" s="57"/>
      <c r="E158" s="143"/>
      <c r="F158" s="143"/>
      <c r="G158" s="143"/>
      <c r="H158" s="57"/>
      <c r="I158" s="57"/>
      <c r="J158" s="57"/>
      <c r="K158" s="57"/>
      <c r="L158" s="57"/>
      <c r="M158" s="57"/>
      <c r="N158" s="57"/>
      <c r="O158" s="57"/>
      <c r="P158" s="57" t="s">
        <v>197</v>
      </c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144"/>
      <c r="AG158" s="144"/>
      <c r="AH158" s="145"/>
      <c r="AI158" s="145"/>
      <c r="AJ158" s="145"/>
      <c r="AK158" s="145"/>
      <c r="AL158" s="146"/>
      <c r="AM158" s="146"/>
      <c r="AN158" s="146"/>
      <c r="AO158" s="146"/>
      <c r="AP158" s="146"/>
      <c r="AQ158" s="70"/>
      <c r="AR158" s="70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</row>
    <row r="159" spans="1:55" s="30" customFormat="1" ht="13.5">
      <c r="B159" s="796" t="s">
        <v>198</v>
      </c>
      <c r="C159" s="796"/>
      <c r="D159" s="73"/>
      <c r="E159" s="75"/>
      <c r="F159" s="75"/>
      <c r="G159" s="75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4"/>
      <c r="AG159" s="74"/>
      <c r="AH159" s="148"/>
      <c r="AI159" s="148"/>
      <c r="AJ159" s="148"/>
      <c r="AK159" s="148"/>
      <c r="AL159" s="140"/>
      <c r="AM159" s="140"/>
      <c r="AN159" s="140"/>
      <c r="AO159" s="140"/>
      <c r="AP159" s="140"/>
      <c r="AQ159" s="70"/>
      <c r="AR159" s="70"/>
      <c r="AS159" s="140"/>
      <c r="AT159" s="140"/>
      <c r="AU159" s="140"/>
      <c r="AV159" s="140"/>
      <c r="AW159" s="140"/>
      <c r="AX159" s="140"/>
      <c r="AY159" s="140"/>
      <c r="AZ159" s="140"/>
      <c r="BA159" s="140"/>
      <c r="BB159" s="140"/>
    </row>
    <row r="160" spans="1:55" s="30" customFormat="1" ht="25.5">
      <c r="A160" s="136"/>
      <c r="B160" s="136"/>
      <c r="C160" s="56" t="s">
        <v>199</v>
      </c>
      <c r="D160" s="73"/>
      <c r="E160" s="75"/>
      <c r="F160" s="75"/>
      <c r="G160" s="75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4"/>
      <c r="AG160" s="74"/>
      <c r="AH160" s="148"/>
      <c r="AI160" s="148"/>
      <c r="AJ160" s="148"/>
      <c r="AK160" s="148"/>
      <c r="AL160" s="140"/>
      <c r="AM160" s="140"/>
      <c r="AN160" s="140"/>
      <c r="AO160" s="140"/>
      <c r="AP160" s="140"/>
      <c r="AQ160" s="70"/>
      <c r="AR160" s="70"/>
      <c r="AS160" s="140"/>
      <c r="AT160" s="140"/>
      <c r="AU160" s="140"/>
      <c r="AV160" s="140"/>
      <c r="AW160" s="140"/>
      <c r="AX160" s="140"/>
      <c r="AY160" s="140"/>
      <c r="AZ160" s="140"/>
      <c r="BA160" s="140"/>
      <c r="BB160" s="140"/>
    </row>
    <row r="161" spans="1:58" s="30" customFormat="1" ht="12.75">
      <c r="A161" s="141"/>
      <c r="B161" s="141" t="s">
        <v>192</v>
      </c>
      <c r="C161" s="142" t="s">
        <v>193</v>
      </c>
      <c r="D161" s="57"/>
      <c r="E161" s="143"/>
      <c r="F161" s="143"/>
      <c r="G161" s="143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  <c r="AF161" s="144"/>
      <c r="AG161" s="144"/>
      <c r="AH161" s="145"/>
      <c r="AI161" s="145"/>
      <c r="AJ161" s="145"/>
      <c r="AK161" s="145"/>
      <c r="AL161" s="146"/>
      <c r="AM161" s="146"/>
      <c r="AN161" s="146"/>
      <c r="AO161" s="146"/>
      <c r="AP161" s="146"/>
      <c r="AQ161" s="70"/>
      <c r="AR161" s="70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</row>
    <row r="162" spans="1:58" s="30" customFormat="1" ht="12.75">
      <c r="A162" s="141"/>
      <c r="B162" s="141" t="s">
        <v>79</v>
      </c>
      <c r="C162" s="142" t="s">
        <v>195</v>
      </c>
      <c r="D162" s="57"/>
      <c r="E162" s="143"/>
      <c r="F162" s="143"/>
      <c r="G162" s="143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  <c r="AF162" s="144"/>
      <c r="AG162" s="144"/>
      <c r="AH162" s="145"/>
      <c r="AI162" s="145"/>
      <c r="AJ162" s="145"/>
      <c r="AK162" s="145"/>
      <c r="AL162" s="146"/>
      <c r="AM162" s="146"/>
      <c r="AN162" s="146"/>
      <c r="AO162" s="146"/>
      <c r="AP162" s="146"/>
      <c r="AQ162" s="70"/>
      <c r="AR162" s="70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</row>
    <row r="163" spans="1:58" s="30" customFormat="1" ht="12.75">
      <c r="A163" s="141"/>
      <c r="B163" s="141" t="s">
        <v>196</v>
      </c>
      <c r="C163" s="142"/>
      <c r="D163" s="57"/>
      <c r="E163" s="143"/>
      <c r="F163" s="143"/>
      <c r="G163" s="143"/>
      <c r="H163" s="57"/>
      <c r="I163" s="57"/>
      <c r="J163" s="57"/>
      <c r="K163" s="57"/>
      <c r="L163" s="57"/>
      <c r="M163" s="57"/>
      <c r="N163" s="57"/>
      <c r="O163" s="57"/>
      <c r="P163" s="57"/>
      <c r="Q163" s="797"/>
      <c r="R163" s="797"/>
      <c r="S163" s="797"/>
      <c r="T163" s="797"/>
      <c r="U163" s="57"/>
      <c r="V163" s="57"/>
      <c r="W163" s="57"/>
      <c r="X163" s="57"/>
      <c r="Y163" s="57"/>
      <c r="Z163" s="57"/>
      <c r="AA163" s="797"/>
      <c r="AB163" s="797"/>
      <c r="AC163" s="57"/>
      <c r="AD163" s="57"/>
      <c r="AE163" s="57"/>
      <c r="AF163" s="144"/>
      <c r="AG163" s="144"/>
      <c r="AH163" s="145"/>
      <c r="AI163" s="145"/>
      <c r="AJ163" s="145"/>
      <c r="AK163" s="145"/>
      <c r="AL163" s="146"/>
      <c r="AM163" s="146"/>
      <c r="AN163" s="146"/>
      <c r="AO163" s="146"/>
      <c r="AP163" s="146"/>
      <c r="AQ163" s="70"/>
      <c r="AR163" s="70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</row>
    <row r="164" spans="1:58" hidden="1">
      <c r="AS164" s="151"/>
      <c r="AT164" s="151"/>
      <c r="AU164" s="151"/>
    </row>
    <row r="165" spans="1:58" hidden="1">
      <c r="C165" s="13" t="s">
        <v>200</v>
      </c>
    </row>
    <row r="166" spans="1:58" hidden="1">
      <c r="B166" s="152" t="e">
        <f>#REF!+#REF!+#REF!+#REF!+#REF!+#REF!+#REF!+#REF!+#REF!+#REF!+#REF!+#REF!+#REF!+#REF!+#REF!+#REF!+#REF!+#REF!+#REF!+#REF!+#REF!+#REF!+#REF!+#REF!+B79+#REF!+B106+#REF!+#REF!+#REF!+#REF!+#REF!+#REF!+#REF!+#REF!+#REF!+#REF!+#REF!+#REF!+#REF!+B149+#REF!</f>
        <v>#REF!</v>
      </c>
      <c r="C166" s="13" t="s">
        <v>201</v>
      </c>
    </row>
    <row r="167" spans="1:58" ht="38.25" hidden="1">
      <c r="B167" s="152"/>
      <c r="C167" s="109" t="s">
        <v>202</v>
      </c>
      <c r="AM167" s="70"/>
      <c r="AN167" s="70"/>
      <c r="AO167" s="70"/>
      <c r="AP167" s="70"/>
      <c r="AQ167" s="70"/>
      <c r="AR167" s="70"/>
    </row>
    <row r="168" spans="1:58" ht="25.5" hidden="1">
      <c r="B168" s="152"/>
      <c r="C168" s="109" t="s">
        <v>203</v>
      </c>
      <c r="AM168" s="70"/>
      <c r="AN168" s="70"/>
      <c r="AO168" s="70"/>
      <c r="AP168" s="70"/>
      <c r="AQ168" s="70"/>
      <c r="AR168" s="70"/>
    </row>
    <row r="169" spans="1:58" ht="15.75" hidden="1" thickBot="1">
      <c r="B169" s="152"/>
      <c r="C169" s="153" t="s">
        <v>204</v>
      </c>
      <c r="AM169" s="70"/>
      <c r="AN169" s="70"/>
      <c r="AO169" s="70"/>
      <c r="AP169" s="70"/>
      <c r="AQ169" s="70"/>
      <c r="AR169" s="70"/>
    </row>
    <row r="170" spans="1:58" ht="15.75" hidden="1" thickBot="1">
      <c r="B170" s="152"/>
      <c r="C170" s="154" t="s">
        <v>205</v>
      </c>
      <c r="AM170" s="96"/>
      <c r="AN170" s="96"/>
      <c r="AO170" s="96"/>
      <c r="AP170" s="96"/>
      <c r="AQ170" s="70"/>
      <c r="AR170" s="70"/>
    </row>
    <row r="171" spans="1:58" hidden="1">
      <c r="B171" s="152"/>
      <c r="C171" s="153"/>
      <c r="AM171" s="70"/>
      <c r="AN171" s="70"/>
      <c r="AO171" s="70"/>
      <c r="AP171" s="70"/>
      <c r="AQ171" s="70"/>
      <c r="AR171" s="70"/>
    </row>
    <row r="172" spans="1:58" hidden="1">
      <c r="B172" s="152"/>
    </row>
    <row r="173" spans="1:58" ht="51" hidden="1" customHeight="1">
      <c r="AG173" s="798" t="s">
        <v>206</v>
      </c>
      <c r="AH173" s="799"/>
      <c r="AI173" s="799"/>
      <c r="AJ173" s="799"/>
      <c r="AK173" s="799"/>
      <c r="AL173" s="155"/>
      <c r="AM173" s="70"/>
      <c r="AN173" s="70"/>
      <c r="AO173" s="70"/>
      <c r="AP173" s="70"/>
    </row>
    <row r="174" spans="1:58" s="13" customFormat="1" hidden="1">
      <c r="AF174" s="14"/>
      <c r="AG174" s="156" t="s">
        <v>207</v>
      </c>
      <c r="AH174" s="157"/>
      <c r="AI174" s="157"/>
      <c r="AJ174" s="157"/>
      <c r="AK174" s="14"/>
      <c r="AL174" s="150"/>
      <c r="AM174" s="70"/>
      <c r="AN174" s="70"/>
      <c r="AO174" s="70"/>
      <c r="AP174" s="70"/>
      <c r="AQ174" s="150"/>
      <c r="AR174" s="150"/>
      <c r="AS174" s="150"/>
      <c r="AT174" s="150"/>
      <c r="AU174" s="150"/>
      <c r="AV174" s="150"/>
      <c r="AW174" s="150"/>
      <c r="AX174" s="150"/>
      <c r="BC174" s="1"/>
      <c r="BD174" s="1"/>
      <c r="BE174" s="1"/>
      <c r="BF174" s="1"/>
    </row>
    <row r="175" spans="1:58" s="13" customFormat="1" ht="25.5" hidden="1">
      <c r="AF175" s="14"/>
      <c r="AG175" s="158" t="s">
        <v>208</v>
      </c>
      <c r="AH175" s="159"/>
      <c r="AI175" s="159"/>
      <c r="AJ175" s="159"/>
      <c r="AK175" s="14"/>
      <c r="AL175" s="150"/>
      <c r="AM175" s="70"/>
      <c r="AN175" s="70"/>
      <c r="AO175" s="70"/>
      <c r="AP175" s="70"/>
      <c r="AQ175" s="150"/>
      <c r="AR175" s="150"/>
      <c r="AS175" s="150"/>
      <c r="AT175" s="150"/>
      <c r="AU175" s="150"/>
      <c r="AV175" s="150"/>
      <c r="AW175" s="150"/>
      <c r="AX175" s="150"/>
      <c r="BC175" s="1"/>
      <c r="BD175" s="1"/>
      <c r="BE175" s="1"/>
      <c r="BF175" s="1"/>
    </row>
    <row r="176" spans="1:58" s="13" customFormat="1" hidden="1">
      <c r="AF176" s="14"/>
      <c r="AG176" s="160" t="s">
        <v>209</v>
      </c>
      <c r="AH176" s="161"/>
      <c r="AI176" s="161"/>
      <c r="AJ176" s="161"/>
      <c r="AK176" s="14"/>
      <c r="AL176" s="150"/>
      <c r="AM176" s="70"/>
      <c r="AN176" s="70"/>
      <c r="AO176" s="70"/>
      <c r="AP176" s="70"/>
      <c r="AQ176" s="150"/>
      <c r="AR176" s="150"/>
      <c r="AS176" s="150"/>
      <c r="AT176" s="150"/>
      <c r="AU176" s="150"/>
      <c r="AV176" s="150"/>
      <c r="AW176" s="150"/>
      <c r="AX176" s="150"/>
      <c r="BC176" s="1"/>
      <c r="BD176" s="1"/>
      <c r="BE176" s="1"/>
      <c r="BF176" s="1"/>
    </row>
    <row r="177" spans="3:58" s="13" customFormat="1" ht="51" hidden="1">
      <c r="AF177" s="14"/>
      <c r="AG177" s="162" t="s">
        <v>100</v>
      </c>
      <c r="AH177" s="163"/>
      <c r="AI177" s="163"/>
      <c r="AJ177" s="163"/>
      <c r="AK177" s="14"/>
      <c r="AL177" s="150"/>
      <c r="AM177" s="70"/>
      <c r="AN177" s="70"/>
      <c r="AO177" s="70"/>
      <c r="AP177" s="70"/>
      <c r="AQ177" s="150"/>
      <c r="AR177" s="150"/>
      <c r="AS177" s="150"/>
      <c r="AT177" s="150"/>
      <c r="AU177" s="150"/>
      <c r="AV177" s="150"/>
      <c r="AW177" s="150"/>
      <c r="AX177" s="150"/>
      <c r="BC177" s="1"/>
      <c r="BD177" s="1"/>
      <c r="BE177" s="1"/>
      <c r="BF177" s="1"/>
    </row>
    <row r="178" spans="3:58" s="13" customFormat="1" ht="51" hidden="1">
      <c r="AF178" s="14"/>
      <c r="AG178" s="164" t="s">
        <v>137</v>
      </c>
      <c r="AH178" s="165"/>
      <c r="AI178" s="165"/>
      <c r="AJ178" s="165"/>
      <c r="AK178" s="14"/>
      <c r="AL178" s="150"/>
      <c r="AM178" s="70"/>
      <c r="AN178" s="70"/>
      <c r="AO178" s="70"/>
      <c r="AP178" s="70"/>
      <c r="AQ178" s="150"/>
      <c r="AR178" s="150"/>
      <c r="AS178" s="150"/>
      <c r="AT178" s="150"/>
      <c r="AU178" s="150"/>
      <c r="AV178" s="150"/>
      <c r="AW178" s="150"/>
      <c r="AX178" s="150"/>
      <c r="BC178" s="1"/>
      <c r="BD178" s="1"/>
      <c r="BE178" s="1"/>
      <c r="BF178" s="1"/>
    </row>
    <row r="179" spans="3:58" s="13" customFormat="1" ht="51" hidden="1">
      <c r="AF179" s="14"/>
      <c r="AG179" s="166" t="s">
        <v>142</v>
      </c>
      <c r="AH179" s="167"/>
      <c r="AI179" s="167"/>
      <c r="AJ179" s="167"/>
      <c r="AK179" s="14"/>
      <c r="AL179" s="150"/>
      <c r="AM179" s="70"/>
      <c r="AN179" s="70"/>
      <c r="AO179" s="70"/>
      <c r="AP179" s="70"/>
      <c r="AQ179" s="150"/>
      <c r="AR179" s="150"/>
      <c r="AS179" s="150"/>
      <c r="AT179" s="150"/>
      <c r="AU179" s="150"/>
      <c r="AV179" s="150"/>
      <c r="AW179" s="150"/>
      <c r="AX179" s="150"/>
      <c r="BC179" s="1"/>
      <c r="BD179" s="1"/>
      <c r="BE179" s="1"/>
      <c r="BF179" s="1"/>
    </row>
    <row r="180" spans="3:58" s="13" customFormat="1" ht="38.25" hidden="1">
      <c r="AF180" s="14"/>
      <c r="AG180" s="166" t="s">
        <v>210</v>
      </c>
      <c r="AH180" s="167"/>
      <c r="AI180" s="167"/>
      <c r="AJ180" s="167"/>
      <c r="AK180" s="14"/>
      <c r="AL180" s="150"/>
      <c r="AM180" s="70"/>
      <c r="AN180" s="70"/>
      <c r="AO180" s="70"/>
      <c r="AP180" s="70"/>
      <c r="AQ180" s="150"/>
      <c r="AR180" s="150"/>
      <c r="AS180" s="150"/>
      <c r="AT180" s="150"/>
      <c r="AU180" s="150"/>
      <c r="AV180" s="150"/>
      <c r="AW180" s="150"/>
      <c r="AX180" s="150"/>
      <c r="BC180" s="1"/>
      <c r="BD180" s="1"/>
      <c r="BE180" s="1"/>
      <c r="BF180" s="1"/>
    </row>
    <row r="181" spans="3:58" s="13" customFormat="1" ht="51" hidden="1">
      <c r="AF181" s="14"/>
      <c r="AG181" s="168" t="s">
        <v>211</v>
      </c>
      <c r="AH181" s="169"/>
      <c r="AI181" s="169"/>
      <c r="AJ181" s="169"/>
      <c r="AK181" s="14"/>
      <c r="AL181" s="150"/>
      <c r="AM181" s="70"/>
      <c r="AN181" s="70"/>
      <c r="AO181" s="70"/>
      <c r="AP181" s="70"/>
      <c r="AQ181" s="150"/>
      <c r="AR181" s="150"/>
      <c r="AS181" s="150"/>
      <c r="AT181" s="150"/>
      <c r="AU181" s="150"/>
      <c r="AV181" s="150"/>
      <c r="AW181" s="150"/>
      <c r="AX181" s="150"/>
      <c r="BC181" s="1"/>
      <c r="BD181" s="1"/>
      <c r="BE181" s="1"/>
      <c r="BF181" s="1"/>
    </row>
    <row r="182" spans="3:58" s="13" customFormat="1" hidden="1">
      <c r="AF182" s="14"/>
      <c r="AG182" s="14"/>
      <c r="AH182" s="14"/>
      <c r="AI182" s="14"/>
      <c r="AJ182" s="14"/>
      <c r="AK182" s="14"/>
      <c r="AL182" s="150"/>
      <c r="AM182" s="70"/>
      <c r="AN182" s="70"/>
      <c r="AO182" s="70"/>
      <c r="AP182" s="70"/>
      <c r="AQ182" s="150"/>
      <c r="AR182" s="150"/>
      <c r="AS182" s="150"/>
      <c r="AT182" s="150"/>
      <c r="AU182" s="150"/>
      <c r="AV182" s="150"/>
      <c r="AW182" s="150"/>
      <c r="AX182" s="150"/>
      <c r="BC182" s="1"/>
      <c r="BD182" s="1"/>
      <c r="BE182" s="1"/>
      <c r="BF182" s="1"/>
    </row>
    <row r="183" spans="3:58" hidden="1"/>
    <row r="184" spans="3:58" hidden="1"/>
    <row r="185" spans="3:58" hidden="1"/>
    <row r="186" spans="3:58" s="13" customFormat="1" hidden="1">
      <c r="AF186" s="14"/>
      <c r="AG186" s="14"/>
      <c r="AH186" s="14"/>
      <c r="AI186" s="14"/>
      <c r="AJ186" s="14"/>
      <c r="AK186" s="14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BC186" s="1"/>
      <c r="BD186" s="1"/>
      <c r="BE186" s="1"/>
      <c r="BF186" s="1"/>
    </row>
    <row r="187" spans="3:58" s="13" customFormat="1" hidden="1">
      <c r="AF187" s="14"/>
      <c r="AG187" s="14"/>
      <c r="AH187" s="14"/>
      <c r="AI187" s="14"/>
      <c r="AJ187" s="14"/>
      <c r="AK187" s="14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BC187" s="1"/>
      <c r="BD187" s="1"/>
      <c r="BE187" s="1"/>
      <c r="BF187" s="1"/>
    </row>
    <row r="188" spans="3:58" s="13" customFormat="1" hidden="1">
      <c r="AF188" s="14"/>
      <c r="AG188" s="14"/>
      <c r="AH188" s="14"/>
      <c r="AI188" s="14"/>
      <c r="AJ188" s="14"/>
      <c r="AK188" s="14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BC188" s="1"/>
      <c r="BD188" s="1"/>
      <c r="BE188" s="1"/>
      <c r="BF188" s="1"/>
    </row>
    <row r="190" spans="3:58" s="13" customFormat="1" ht="38.25">
      <c r="C190" s="170" t="s">
        <v>97</v>
      </c>
      <c r="AF190" s="14">
        <f>AF63</f>
        <v>0</v>
      </c>
      <c r="AG190" s="14">
        <f>AG63</f>
        <v>9</v>
      </c>
      <c r="AH190" s="14">
        <f>AH63</f>
        <v>9</v>
      </c>
      <c r="AI190" s="14">
        <f>AI63</f>
        <v>9</v>
      </c>
      <c r="AJ190" s="14">
        <f>AJ63</f>
        <v>45</v>
      </c>
      <c r="AK190" s="14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BC190" s="1"/>
      <c r="BD190" s="1"/>
      <c r="BE190" s="1"/>
      <c r="BF190" s="1"/>
    </row>
    <row r="191" spans="3:58" s="13" customFormat="1">
      <c r="C191" s="170"/>
      <c r="AF191" s="171">
        <v>1</v>
      </c>
      <c r="AG191" s="171">
        <v>1</v>
      </c>
      <c r="AH191" s="171">
        <v>1</v>
      </c>
      <c r="AI191" s="171">
        <v>1</v>
      </c>
      <c r="AJ191" s="171">
        <v>5</v>
      </c>
      <c r="AK191" s="14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BC191" s="1"/>
      <c r="BD191" s="1"/>
      <c r="BE191" s="1"/>
      <c r="BF191" s="1"/>
    </row>
    <row r="192" spans="3:58" s="13" customFormat="1" ht="38.25">
      <c r="C192" s="172" t="s">
        <v>212</v>
      </c>
      <c r="AF192" s="14">
        <f>AF72</f>
        <v>6.6052703299999997</v>
      </c>
      <c r="AG192" s="14">
        <f>AG72</f>
        <v>18</v>
      </c>
      <c r="AH192" s="14">
        <f>AH72</f>
        <v>0</v>
      </c>
      <c r="AI192" s="14">
        <f>AI72</f>
        <v>0</v>
      </c>
      <c r="AJ192" s="14">
        <f>AJ72</f>
        <v>0</v>
      </c>
      <c r="AK192" s="14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BC192" s="1"/>
      <c r="BD192" s="1"/>
      <c r="BE192" s="1"/>
      <c r="BF192" s="1"/>
    </row>
    <row r="193" spans="3:58" s="13" customFormat="1">
      <c r="C193" s="172"/>
      <c r="AF193" s="171">
        <v>3</v>
      </c>
      <c r="AG193" s="171">
        <v>2</v>
      </c>
      <c r="AH193" s="171"/>
      <c r="AI193" s="171"/>
      <c r="AJ193" s="171"/>
      <c r="AK193" s="14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BC193" s="1"/>
      <c r="BD193" s="1"/>
      <c r="BE193" s="1"/>
      <c r="BF193" s="1"/>
    </row>
    <row r="194" spans="3:58" s="13" customFormat="1" ht="38.25">
      <c r="C194" s="90" t="s">
        <v>123</v>
      </c>
      <c r="AF194" s="14">
        <f>AF90</f>
        <v>56.602817879999996</v>
      </c>
      <c r="AG194" s="14">
        <f>AG90</f>
        <v>78.375282671758981</v>
      </c>
      <c r="AH194" s="14">
        <f>AH90</f>
        <v>0</v>
      </c>
      <c r="AI194" s="14">
        <f>AI90</f>
        <v>103.77105331999999</v>
      </c>
      <c r="AJ194" s="14">
        <f>AJ90</f>
        <v>106.0085234</v>
      </c>
      <c r="AK194" s="14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BC194" s="1"/>
      <c r="BD194" s="1"/>
      <c r="BE194" s="1"/>
      <c r="BF194" s="1"/>
    </row>
    <row r="195" spans="3:58" s="13" customFormat="1">
      <c r="C195" s="90"/>
      <c r="AF195" s="171">
        <v>9</v>
      </c>
      <c r="AG195" s="171">
        <v>5</v>
      </c>
      <c r="AH195" s="171">
        <v>0</v>
      </c>
      <c r="AI195" s="171">
        <v>11</v>
      </c>
      <c r="AJ195" s="171">
        <v>11</v>
      </c>
      <c r="AK195" s="14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BC195" s="1"/>
      <c r="BD195" s="1"/>
      <c r="BE195" s="1"/>
      <c r="BF195" s="1"/>
    </row>
    <row r="196" spans="3:58" s="13" customFormat="1" ht="38.25">
      <c r="C196" s="173" t="s">
        <v>213</v>
      </c>
      <c r="AF196" s="14">
        <f>AF102</f>
        <v>0.23593514999999998</v>
      </c>
      <c r="AG196" s="14">
        <f>AG102</f>
        <v>8.7640648500000005</v>
      </c>
      <c r="AH196" s="14">
        <f>AH102</f>
        <v>0</v>
      </c>
      <c r="AI196" s="14">
        <f>AI102</f>
        <v>0</v>
      </c>
      <c r="AJ196" s="14">
        <f>AJ102</f>
        <v>0</v>
      </c>
      <c r="AK196" s="14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BC196" s="1"/>
      <c r="BD196" s="1"/>
      <c r="BE196" s="1"/>
      <c r="BF196" s="1"/>
    </row>
    <row r="197" spans="3:58" s="13" customFormat="1">
      <c r="C197" s="173"/>
      <c r="AF197" s="171">
        <v>0.5</v>
      </c>
      <c r="AG197" s="171">
        <v>0.5</v>
      </c>
      <c r="AH197" s="171"/>
      <c r="AI197" s="171"/>
      <c r="AJ197" s="171"/>
      <c r="AK197" s="14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BC197" s="1"/>
      <c r="BD197" s="1"/>
      <c r="BE197" s="1"/>
      <c r="BF197" s="1"/>
    </row>
    <row r="198" spans="3:58" s="13" customFormat="1" ht="38.25">
      <c r="C198" s="174" t="s">
        <v>214</v>
      </c>
      <c r="AF198" s="14">
        <f>AF113</f>
        <v>1.2661402600000002</v>
      </c>
      <c r="AG198" s="14">
        <f>AG113</f>
        <v>75</v>
      </c>
      <c r="AH198" s="14">
        <f>AH113</f>
        <v>15</v>
      </c>
      <c r="AI198" s="14">
        <f>AI113</f>
        <v>0</v>
      </c>
      <c r="AJ198" s="14">
        <f>AJ113</f>
        <v>0</v>
      </c>
      <c r="AK198" s="14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BC198" s="1"/>
      <c r="BD198" s="1"/>
      <c r="BE198" s="1"/>
      <c r="BF198" s="1"/>
    </row>
    <row r="199" spans="3:58" s="13" customFormat="1">
      <c r="C199" s="174"/>
      <c r="AF199" s="171">
        <v>4</v>
      </c>
      <c r="AG199" s="171">
        <v>5</v>
      </c>
      <c r="AH199" s="171"/>
      <c r="AI199" s="171"/>
      <c r="AJ199" s="171"/>
      <c r="AK199" s="14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BC199" s="1"/>
      <c r="BD199" s="1"/>
      <c r="BE199" s="1"/>
      <c r="BF199" s="1"/>
    </row>
    <row r="200" spans="3:58" s="13" customFormat="1" ht="38.25">
      <c r="C200" s="175" t="s">
        <v>162</v>
      </c>
      <c r="AF200" s="14">
        <f>AF126</f>
        <v>31.2900688</v>
      </c>
      <c r="AG200" s="14">
        <f>AG126</f>
        <v>70</v>
      </c>
      <c r="AH200" s="14">
        <f>AH126</f>
        <v>0</v>
      </c>
      <c r="AI200" s="14">
        <f>AI126</f>
        <v>0</v>
      </c>
      <c r="AJ200" s="14">
        <f>AJ126</f>
        <v>0</v>
      </c>
      <c r="AK200" s="14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BC200" s="1"/>
      <c r="BD200" s="1"/>
      <c r="BE200" s="1"/>
      <c r="BF200" s="1"/>
    </row>
    <row r="201" spans="3:58" s="13" customFormat="1">
      <c r="AF201" s="171">
        <v>3</v>
      </c>
      <c r="AG201" s="171">
        <v>5</v>
      </c>
      <c r="AH201" s="14"/>
      <c r="AI201" s="14"/>
      <c r="AJ201" s="14"/>
      <c r="AK201" s="14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BC201" s="1"/>
      <c r="BD201" s="1"/>
      <c r="BE201" s="1"/>
      <c r="BF201" s="1"/>
    </row>
    <row r="202" spans="3:58" s="13" customFormat="1">
      <c r="AD202" s="13" t="s">
        <v>215</v>
      </c>
      <c r="AF202" s="176">
        <f>AF191+AF193+AF195+AF197+AF199+AF201</f>
        <v>20.5</v>
      </c>
      <c r="AG202" s="176">
        <f t="shared" ref="AG202:AJ202" si="183">AG191+AG193+AG195+AG197+AG199+AG201</f>
        <v>18.5</v>
      </c>
      <c r="AH202" s="176">
        <f t="shared" si="183"/>
        <v>1</v>
      </c>
      <c r="AI202" s="176">
        <f t="shared" si="183"/>
        <v>12</v>
      </c>
      <c r="AJ202" s="176">
        <f t="shared" si="183"/>
        <v>16</v>
      </c>
      <c r="AK202" s="14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BC202" s="1"/>
      <c r="BD202" s="1"/>
      <c r="BE202" s="1"/>
      <c r="BF202" s="1"/>
    </row>
  </sheetData>
  <autoFilter ref="A16:BF163"/>
  <customSheetViews>
    <customSheetView guid="{183AEA54-CF7B-445A-8B8C-FD2B8BDD1158}" scale="80" showPageBreaks="1" fitToPage="1" printArea="1" showAutoFilter="1" hiddenRows="1" hiddenColumns="1" view="pageBreakPreview" topLeftCell="B1">
      <pane xSplit="2" ySplit="17" topLeftCell="D93" activePane="bottomRight" state="frozen"/>
      <selection pane="bottomRight" activeCell="AF145" sqref="AF145"/>
      <pageMargins left="0" right="0" top="0.39370078740157483" bottom="0.19685039370078741" header="0" footer="0.31496062992125984"/>
      <printOptions horizontalCentered="1"/>
      <pageSetup paperSize="9" scale="43" fitToHeight="5" orientation="landscape" r:id="rId1"/>
      <autoFilter ref="A16:BF163"/>
    </customSheetView>
    <customSheetView guid="{AD5847EF-3283-410D-A071-B35001C75F0A}" scale="80" showPageBreaks="1" fitToPage="1" printArea="1" showAutoFilter="1" hiddenRows="1" hiddenColumns="1" state="hidden" view="pageBreakPreview" topLeftCell="B1">
      <pane xSplit="2" ySplit="17" topLeftCell="N58" activePane="bottomRight" state="frozen"/>
      <selection pane="bottomRight" activeCell="AF19" sqref="AF19"/>
      <pageMargins left="0" right="0" top="0.39370078740157483" bottom="0.19685039370078741" header="0" footer="0.31496062992125984"/>
      <printOptions horizontalCentered="1"/>
      <pageSetup paperSize="9" scale="43" fitToHeight="5" orientation="landscape" r:id="rId2"/>
      <autoFilter ref="A16:BF163"/>
    </customSheetView>
  </customSheetViews>
  <mergeCells count="29">
    <mergeCell ref="P14:P15"/>
    <mergeCell ref="A4:C4"/>
    <mergeCell ref="AH4:AK4"/>
    <mergeCell ref="B9:AK9"/>
    <mergeCell ref="A14:A16"/>
    <mergeCell ref="B14:B16"/>
    <mergeCell ref="C14:C16"/>
    <mergeCell ref="D14:D15"/>
    <mergeCell ref="E14:F15"/>
    <mergeCell ref="H14:H16"/>
    <mergeCell ref="I14:I16"/>
    <mergeCell ref="J14:J15"/>
    <mergeCell ref="K14:K15"/>
    <mergeCell ref="L14:L15"/>
    <mergeCell ref="N14:N15"/>
    <mergeCell ref="O14:O15"/>
    <mergeCell ref="Q14:AB14"/>
    <mergeCell ref="AF14:AK14"/>
    <mergeCell ref="Q15:R15"/>
    <mergeCell ref="S15:T15"/>
    <mergeCell ref="U15:V15"/>
    <mergeCell ref="W15:X15"/>
    <mergeCell ref="Y15:Z15"/>
    <mergeCell ref="AA15:AB15"/>
    <mergeCell ref="B159:C159"/>
    <mergeCell ref="Q163:R163"/>
    <mergeCell ref="S163:T163"/>
    <mergeCell ref="AA163:AB163"/>
    <mergeCell ref="AG173:AK173"/>
  </mergeCells>
  <printOptions horizontalCentered="1"/>
  <pageMargins left="0" right="0" top="0.39370078740157483" bottom="0.19685039370078741" header="0" footer="0.31496062992125984"/>
  <pageSetup paperSize="9" scale="43" fitToHeight="5" orientation="landscape"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L202"/>
  <sheetViews>
    <sheetView view="pageBreakPreview" topLeftCell="B1" zoomScale="90" zoomScaleNormal="80" zoomScaleSheetLayoutView="90" workbookViewId="0">
      <pane xSplit="2" ySplit="18" topLeftCell="T19" activePane="bottomRight" state="frozen"/>
      <selection activeCell="B1" sqref="B1"/>
      <selection pane="topRight" activeCell="D1" sqref="D1"/>
      <selection pane="bottomLeft" activeCell="B19" sqref="B19"/>
      <selection pane="bottomRight" activeCell="C30" sqref="C30"/>
    </sheetView>
  </sheetViews>
  <sheetFormatPr defaultRowHeight="15" outlineLevelRow="1" outlineLevelCol="1"/>
  <cols>
    <col min="1" max="1" width="18.42578125" style="13" hidden="1" customWidth="1" outlineLevel="1"/>
    <col min="2" max="2" width="5.7109375" style="13" customWidth="1" collapsed="1"/>
    <col min="3" max="4" width="45.28515625" style="13" customWidth="1"/>
    <col min="5" max="5" width="8.7109375" style="13" customWidth="1"/>
    <col min="6" max="7" width="11.7109375" style="13" customWidth="1"/>
    <col min="8" max="8" width="8.140625" style="13" hidden="1" customWidth="1" outlineLevel="1"/>
    <col min="9" max="9" width="11.140625" style="13" customWidth="1" collapsed="1"/>
    <col min="10" max="10" width="11.140625" style="13" customWidth="1"/>
    <col min="11" max="12" width="11.140625" style="13" hidden="1" customWidth="1" outlineLevel="1"/>
    <col min="13" max="14" width="14.85546875" style="13" hidden="1" customWidth="1" outlineLevel="1"/>
    <col min="15" max="15" width="14.85546875" style="13" customWidth="1" collapsed="1"/>
    <col min="16" max="16" width="13" style="13" customWidth="1"/>
    <col min="17" max="17" width="11.28515625" style="13" hidden="1" customWidth="1"/>
    <col min="18" max="18" width="10.7109375" style="13" customWidth="1" collapsed="1"/>
    <col min="19" max="26" width="10.7109375" style="13" customWidth="1"/>
    <col min="27" max="27" width="9.85546875" style="13" customWidth="1"/>
    <col min="28" max="28" width="11.5703125" style="13" customWidth="1"/>
    <col min="29" max="29" width="10.7109375" style="13" customWidth="1"/>
    <col min="30" max="31" width="10.7109375" style="13" customWidth="1" outlineLevel="1"/>
    <col min="32" max="34" width="11.85546875" style="13" customWidth="1" outlineLevel="1"/>
    <col min="35" max="40" width="11.7109375" style="14" customWidth="1"/>
    <col min="41" max="41" width="12.7109375" style="150" customWidth="1"/>
    <col min="42" max="42" width="21.28515625" style="150" customWidth="1"/>
    <col min="43" max="53" width="12.7109375" style="150" customWidth="1"/>
    <col min="54" max="57" width="12.7109375" style="13" customWidth="1"/>
    <col min="58" max="58" width="15.42578125" style="1" hidden="1" customWidth="1"/>
    <col min="59" max="60" width="9.140625" style="1"/>
    <col min="61" max="61" width="10" style="1" bestFit="1" customWidth="1"/>
    <col min="62" max="16384" width="9.140625" style="1"/>
  </cols>
  <sheetData>
    <row r="1" spans="1:57" ht="15.75">
      <c r="A1" s="1"/>
      <c r="B1" s="1"/>
      <c r="C1" s="1"/>
      <c r="D1" s="1"/>
      <c r="E1" s="1"/>
      <c r="F1" s="1"/>
      <c r="G1" s="1"/>
      <c r="H1" s="1"/>
      <c r="I1" s="1"/>
      <c r="J1" s="1"/>
      <c r="K1" s="2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3" t="s">
        <v>0</v>
      </c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</row>
    <row r="2" spans="1:57" ht="15.75">
      <c r="A2" s="1"/>
      <c r="B2" s="1"/>
      <c r="C2" s="1"/>
      <c r="D2" s="1"/>
      <c r="E2" s="1"/>
      <c r="F2" s="1"/>
      <c r="G2" s="1"/>
      <c r="H2" s="1"/>
      <c r="I2" s="1"/>
      <c r="J2" s="1"/>
      <c r="K2" s="2"/>
      <c r="L2" s="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3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</row>
    <row r="3" spans="1:57" ht="15.75">
      <c r="A3" s="4" t="s">
        <v>1</v>
      </c>
      <c r="B3" s="5" t="s">
        <v>1</v>
      </c>
      <c r="C3" s="1"/>
      <c r="D3" s="1"/>
      <c r="E3" s="1"/>
      <c r="F3" s="1"/>
      <c r="G3" s="1"/>
      <c r="H3" s="1"/>
      <c r="I3" s="1"/>
      <c r="J3" s="1"/>
      <c r="K3" s="2"/>
      <c r="L3" s="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3" t="s">
        <v>2</v>
      </c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</row>
    <row r="4" spans="1:57" ht="42" customHeight="1">
      <c r="A4" s="774" t="s">
        <v>3</v>
      </c>
      <c r="B4" s="774"/>
      <c r="C4" s="774"/>
      <c r="D4" s="6"/>
      <c r="E4" s="1"/>
      <c r="F4" s="1"/>
      <c r="G4" s="1"/>
      <c r="H4" s="1"/>
      <c r="I4" s="1"/>
      <c r="J4" s="1"/>
      <c r="K4" s="2"/>
      <c r="L4" s="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749" t="s">
        <v>4</v>
      </c>
      <c r="AL4" s="749"/>
      <c r="AM4" s="749"/>
      <c r="AN4" s="749"/>
      <c r="AO4" s="7"/>
      <c r="AP4" s="7"/>
      <c r="AQ4" s="7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</row>
    <row r="5" spans="1:57" ht="15.75">
      <c r="A5" s="8" t="s">
        <v>5</v>
      </c>
      <c r="B5" s="8" t="s">
        <v>5</v>
      </c>
      <c r="C5" s="1"/>
      <c r="D5" s="1"/>
      <c r="E5" s="1"/>
      <c r="F5" s="1"/>
      <c r="G5" s="1"/>
      <c r="H5" s="1"/>
      <c r="I5" s="1"/>
      <c r="J5" s="1"/>
      <c r="K5" s="2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9"/>
      <c r="AL5" s="10"/>
      <c r="AM5" s="10"/>
      <c r="AN5" s="11" t="s">
        <v>6</v>
      </c>
      <c r="AO5" s="10"/>
      <c r="AP5" s="10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</row>
    <row r="6" spans="1:57" ht="15.75">
      <c r="A6" s="4" t="s">
        <v>7</v>
      </c>
      <c r="B6" s="4" t="s">
        <v>7</v>
      </c>
      <c r="C6" s="1"/>
      <c r="D6" s="1"/>
      <c r="E6" s="1"/>
      <c r="F6" s="1"/>
      <c r="G6" s="1"/>
      <c r="H6" s="1"/>
      <c r="I6" s="1"/>
      <c r="J6" s="1"/>
      <c r="K6" s="2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2"/>
      <c r="AL6" s="10"/>
      <c r="AM6" s="10"/>
      <c r="AN6" s="3" t="s">
        <v>7</v>
      </c>
      <c r="AO6" s="10"/>
      <c r="AP6" s="10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</row>
    <row r="7" spans="1:57" outlineLevel="1">
      <c r="AI7" s="14">
        <f>AI19-AI8</f>
        <v>-138.66107498999963</v>
      </c>
      <c r="AJ7" s="14">
        <f t="shared" ref="AJ7:AN7" si="0">AJ19-AJ8</f>
        <v>135.2310451654314</v>
      </c>
      <c r="AK7" s="14">
        <f t="shared" si="0"/>
        <v>131.64332130000025</v>
      </c>
      <c r="AL7" s="14">
        <f t="shared" si="0"/>
        <v>-4.3422549729752973</v>
      </c>
      <c r="AM7" s="14">
        <f t="shared" si="0"/>
        <v>-174.28554999999983</v>
      </c>
      <c r="AN7" s="14">
        <f t="shared" si="0"/>
        <v>-50.41451349754243</v>
      </c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8"/>
      <c r="BC7" s="18"/>
      <c r="BD7" s="18"/>
      <c r="BE7" s="18"/>
    </row>
    <row r="8" spans="1:57" outlineLevel="1">
      <c r="AI8" s="14">
        <v>3146.2699999999995</v>
      </c>
      <c r="AJ8" s="15">
        <v>1648.9699999999996</v>
      </c>
      <c r="AK8" s="15">
        <v>1047.1300000000001</v>
      </c>
      <c r="AL8" s="15">
        <v>1320.75</v>
      </c>
      <c r="AM8" s="15">
        <v>2035.4799999999998</v>
      </c>
      <c r="AN8" s="16">
        <v>9198.5999999999985</v>
      </c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8"/>
      <c r="BC8" s="18"/>
      <c r="BD8" s="18"/>
      <c r="BE8" s="18"/>
    </row>
    <row r="9" spans="1:57" ht="15.75">
      <c r="A9" s="1"/>
      <c r="B9" s="775" t="s">
        <v>8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20"/>
      <c r="BC9" s="20"/>
      <c r="BD9" s="20"/>
      <c r="BE9" s="20"/>
    </row>
    <row r="10" spans="1:57" ht="15.75">
      <c r="A10" s="1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180"/>
      <c r="AH10" s="180"/>
      <c r="AI10" s="20"/>
      <c r="AJ10" s="197">
        <f>'Корректировка 2014 год (чист.)'!AG19</f>
        <v>1903.4000086629746</v>
      </c>
      <c r="AK10" s="197">
        <f>'Корректировка 2014 год (чист.)'!AH19</f>
        <v>1074.3233213000003</v>
      </c>
      <c r="AL10" s="197">
        <f>'Корректировка 2014 год (чист.)'!AI19</f>
        <v>1352.4077450270247</v>
      </c>
      <c r="AM10" s="197">
        <f>'Корректировка 2014 год (чист.)'!AJ19</f>
        <v>1860.8599999999997</v>
      </c>
      <c r="AN10" s="197">
        <f>'Корректировка 2014 год (чист.)'!AK19</f>
        <v>9198.5999999999967</v>
      </c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20"/>
      <c r="BC10" s="20"/>
      <c r="BD10" s="20"/>
      <c r="BE10" s="20"/>
    </row>
    <row r="11" spans="1:57" ht="16.5" thickBot="1">
      <c r="A11" s="1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180"/>
      <c r="AH11" s="180"/>
      <c r="AI11" s="20"/>
      <c r="AJ11" s="196">
        <f>AJ19-AJ10</f>
        <v>-119.19896349754367</v>
      </c>
      <c r="AK11" s="196">
        <f t="shared" ref="AK11:AN11" si="1">AK19-AK10</f>
        <v>104.45000000000005</v>
      </c>
      <c r="AL11" s="196">
        <f t="shared" si="1"/>
        <v>-36</v>
      </c>
      <c r="AM11" s="196">
        <f t="shared" si="1"/>
        <v>0.33445000000028813</v>
      </c>
      <c r="AN11" s="196">
        <f t="shared" si="1"/>
        <v>-50.414513497540611</v>
      </c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20"/>
      <c r="BC11" s="20"/>
      <c r="BD11" s="20"/>
      <c r="BE11" s="20"/>
    </row>
    <row r="12" spans="1:57" ht="15.75" hidden="1" outlineLevel="1">
      <c r="A12" s="1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180"/>
      <c r="AH12" s="180"/>
      <c r="AI12" s="21">
        <f>AI19-AI13</f>
        <v>-138.66107499000009</v>
      </c>
      <c r="AJ12" s="21">
        <f t="shared" ref="AJ12:AM12" si="2">AJ19-AJ13</f>
        <v>135.2310451654314</v>
      </c>
      <c r="AK12" s="21">
        <f t="shared" si="2"/>
        <v>131.64332130000025</v>
      </c>
      <c r="AL12" s="21">
        <f t="shared" si="2"/>
        <v>-4.3422549729752973</v>
      </c>
      <c r="AM12" s="21">
        <f t="shared" si="2"/>
        <v>-174.28554999999983</v>
      </c>
      <c r="AN12" s="21">
        <f>SUM(AI12:AM12)</f>
        <v>-50.414513497543567</v>
      </c>
      <c r="AO12" s="19"/>
      <c r="AP12" s="19"/>
      <c r="AQ12" s="19"/>
      <c r="AR12" s="19"/>
      <c r="AS12" s="19"/>
      <c r="AT12" s="19"/>
      <c r="AU12" s="19"/>
      <c r="AV12" s="19">
        <v>-138.66107498999963</v>
      </c>
      <c r="AW12" s="19"/>
      <c r="AX12" s="19"/>
      <c r="AY12" s="19"/>
      <c r="AZ12" s="19"/>
      <c r="BA12" s="19"/>
      <c r="BB12" s="20"/>
      <c r="BC12" s="20"/>
      <c r="BD12" s="20"/>
      <c r="BE12" s="20"/>
    </row>
    <row r="13" spans="1:57" ht="16.5" hidden="1" outlineLevel="1" thickBot="1">
      <c r="AF13" s="13" t="s">
        <v>9</v>
      </c>
      <c r="AI13" s="22">
        <v>3146.27</v>
      </c>
      <c r="AJ13" s="22">
        <v>1648.9699999999996</v>
      </c>
      <c r="AK13" s="22">
        <v>1047.1300000000001</v>
      </c>
      <c r="AL13" s="22">
        <v>1320.75</v>
      </c>
      <c r="AM13" s="22">
        <v>2035.4799999999998</v>
      </c>
      <c r="AN13" s="22">
        <f>SUM(AI13:AM13)</f>
        <v>9198.6</v>
      </c>
      <c r="AO13" s="23">
        <f>SUM(AI13:AN13)</f>
        <v>18397.2</v>
      </c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5"/>
      <c r="BC13" s="25"/>
      <c r="BD13" s="25"/>
      <c r="BE13" s="25"/>
    </row>
    <row r="14" spans="1:57" s="30" customFormat="1" ht="20.25" customHeight="1" collapsed="1" thickBot="1">
      <c r="A14" s="776"/>
      <c r="B14" s="776" t="s">
        <v>10</v>
      </c>
      <c r="C14" s="779" t="s">
        <v>11</v>
      </c>
      <c r="D14" s="26"/>
      <c r="E14" s="782" t="s">
        <v>12</v>
      </c>
      <c r="F14" s="776" t="s">
        <v>13</v>
      </c>
      <c r="G14" s="772"/>
      <c r="H14" s="26"/>
      <c r="I14" s="776" t="s">
        <v>14</v>
      </c>
      <c r="J14" s="779" t="s">
        <v>15</v>
      </c>
      <c r="K14" s="784" t="s">
        <v>16</v>
      </c>
      <c r="L14" s="786" t="s">
        <v>17</v>
      </c>
      <c r="M14" s="776" t="s">
        <v>18</v>
      </c>
      <c r="N14" s="27"/>
      <c r="O14" s="788" t="s">
        <v>18</v>
      </c>
      <c r="P14" s="779" t="s">
        <v>19</v>
      </c>
      <c r="Q14" s="772" t="s">
        <v>20</v>
      </c>
      <c r="R14" s="790" t="s">
        <v>21</v>
      </c>
      <c r="S14" s="790"/>
      <c r="T14" s="790"/>
      <c r="U14" s="790"/>
      <c r="V14" s="790"/>
      <c r="W14" s="790"/>
      <c r="X14" s="790"/>
      <c r="Y14" s="790"/>
      <c r="Z14" s="790"/>
      <c r="AA14" s="790"/>
      <c r="AB14" s="790"/>
      <c r="AC14" s="791"/>
      <c r="AD14" s="28"/>
      <c r="AE14" s="28"/>
      <c r="AF14" s="28"/>
      <c r="AG14" s="179"/>
      <c r="AH14" s="179"/>
      <c r="AI14" s="792" t="s">
        <v>22</v>
      </c>
      <c r="AJ14" s="792"/>
      <c r="AK14" s="793"/>
      <c r="AL14" s="792"/>
      <c r="AM14" s="792"/>
      <c r="AN14" s="794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</row>
    <row r="15" spans="1:57" s="30" customFormat="1" ht="58.5" customHeight="1" thickBot="1">
      <c r="A15" s="777"/>
      <c r="B15" s="777"/>
      <c r="C15" s="780"/>
      <c r="D15" s="29"/>
      <c r="E15" s="783"/>
      <c r="F15" s="778"/>
      <c r="G15" s="773"/>
      <c r="H15" s="29"/>
      <c r="I15" s="777"/>
      <c r="J15" s="780"/>
      <c r="K15" s="785"/>
      <c r="L15" s="787"/>
      <c r="M15" s="778"/>
      <c r="N15" s="31" t="s">
        <v>23</v>
      </c>
      <c r="O15" s="789"/>
      <c r="P15" s="781"/>
      <c r="Q15" s="773"/>
      <c r="R15" s="795" t="s">
        <v>24</v>
      </c>
      <c r="S15" s="791"/>
      <c r="T15" s="790" t="s">
        <v>25</v>
      </c>
      <c r="U15" s="791"/>
      <c r="V15" s="790" t="s">
        <v>26</v>
      </c>
      <c r="W15" s="791"/>
      <c r="X15" s="790" t="s">
        <v>27</v>
      </c>
      <c r="Y15" s="791"/>
      <c r="Z15" s="790" t="s">
        <v>28</v>
      </c>
      <c r="AA15" s="791"/>
      <c r="AB15" s="795" t="s">
        <v>29</v>
      </c>
      <c r="AC15" s="791"/>
      <c r="AD15" s="33" t="s">
        <v>30</v>
      </c>
      <c r="AE15" s="33" t="s">
        <v>31</v>
      </c>
      <c r="AF15" s="34" t="s">
        <v>32</v>
      </c>
      <c r="AG15" s="34" t="s">
        <v>229</v>
      </c>
      <c r="AH15" s="34" t="s">
        <v>230</v>
      </c>
      <c r="AI15" s="35" t="s">
        <v>33</v>
      </c>
      <c r="AJ15" s="36" t="s">
        <v>34</v>
      </c>
      <c r="AK15" s="35" t="s">
        <v>35</v>
      </c>
      <c r="AL15" s="36" t="s">
        <v>36</v>
      </c>
      <c r="AM15" s="35" t="s">
        <v>37</v>
      </c>
      <c r="AN15" s="35" t="s">
        <v>29</v>
      </c>
      <c r="AO15" s="29"/>
      <c r="AP15" s="37"/>
      <c r="AQ15" s="37"/>
      <c r="AR15" s="37"/>
      <c r="AS15" s="37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</row>
    <row r="16" spans="1:57" s="30" customFormat="1" ht="13.5" thickBot="1">
      <c r="A16" s="778"/>
      <c r="B16" s="778"/>
      <c r="C16" s="781"/>
      <c r="D16" s="32"/>
      <c r="E16" s="38" t="s">
        <v>38</v>
      </c>
      <c r="F16" s="39" t="s">
        <v>39</v>
      </c>
      <c r="G16" s="38" t="s">
        <v>40</v>
      </c>
      <c r="H16" s="40" t="s">
        <v>41</v>
      </c>
      <c r="I16" s="778"/>
      <c r="J16" s="781"/>
      <c r="K16" s="41" t="s">
        <v>42</v>
      </c>
      <c r="L16" s="42" t="s">
        <v>42</v>
      </c>
      <c r="M16" s="43" t="s">
        <v>42</v>
      </c>
      <c r="N16" s="39"/>
      <c r="O16" s="39"/>
      <c r="P16" s="38" t="s">
        <v>42</v>
      </c>
      <c r="Q16" s="44" t="s">
        <v>42</v>
      </c>
      <c r="R16" s="38" t="s">
        <v>39</v>
      </c>
      <c r="S16" s="45" t="s">
        <v>40</v>
      </c>
      <c r="T16" s="38" t="s">
        <v>39</v>
      </c>
      <c r="U16" s="45" t="s">
        <v>40</v>
      </c>
      <c r="V16" s="38" t="s">
        <v>39</v>
      </c>
      <c r="W16" s="45" t="s">
        <v>40</v>
      </c>
      <c r="X16" s="38" t="s">
        <v>39</v>
      </c>
      <c r="Y16" s="45" t="s">
        <v>40</v>
      </c>
      <c r="Z16" s="38" t="s">
        <v>39</v>
      </c>
      <c r="AA16" s="45" t="s">
        <v>40</v>
      </c>
      <c r="AB16" s="44" t="s">
        <v>39</v>
      </c>
      <c r="AC16" s="38" t="s">
        <v>40</v>
      </c>
      <c r="AD16" s="38"/>
      <c r="AE16" s="38"/>
      <c r="AF16" s="38"/>
      <c r="AG16" s="38"/>
      <c r="AH16" s="38"/>
      <c r="AI16" s="46" t="s">
        <v>42</v>
      </c>
      <c r="AJ16" s="46" t="s">
        <v>42</v>
      </c>
      <c r="AK16" s="47" t="s">
        <v>42</v>
      </c>
      <c r="AL16" s="46" t="s">
        <v>42</v>
      </c>
      <c r="AM16" s="46" t="s">
        <v>42</v>
      </c>
      <c r="AN16" s="46" t="s">
        <v>42</v>
      </c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</row>
    <row r="17" spans="1:61" s="30" customFormat="1" ht="12.75" hidden="1" outlineLevel="1">
      <c r="A17" s="49"/>
      <c r="B17" s="50"/>
      <c r="C17" s="51" t="s">
        <v>43</v>
      </c>
      <c r="D17" s="51"/>
      <c r="E17" s="52"/>
      <c r="F17" s="52"/>
      <c r="G17" s="52"/>
      <c r="H17" s="52"/>
      <c r="I17" s="51"/>
      <c r="J17" s="51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3">
        <f>AI19-AI18</f>
        <v>361.3389190099997</v>
      </c>
      <c r="AJ17" s="53">
        <f t="shared" ref="AJ17:AN17" si="3">AJ19-AJ18</f>
        <v>255.23104516543503</v>
      </c>
      <c r="AK17" s="53">
        <f t="shared" si="3"/>
        <v>178.74332129999755</v>
      </c>
      <c r="AL17" s="53">
        <f t="shared" si="3"/>
        <v>50.657745027029023</v>
      </c>
      <c r="AM17" s="53">
        <f t="shared" si="3"/>
        <v>-52.28554999999642</v>
      </c>
      <c r="AN17" s="54">
        <f t="shared" si="3"/>
        <v>793.685480502465</v>
      </c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</row>
    <row r="18" spans="1:61" s="30" customFormat="1" ht="13.5" hidden="1" outlineLevel="1" thickBot="1">
      <c r="A18" s="49"/>
      <c r="B18" s="55"/>
      <c r="C18" s="56" t="s">
        <v>44</v>
      </c>
      <c r="D18" s="56"/>
      <c r="E18" s="149"/>
      <c r="F18" s="149"/>
      <c r="G18" s="149"/>
      <c r="H18" s="58"/>
      <c r="I18" s="56"/>
      <c r="J18" s="56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59"/>
      <c r="AE18" s="59"/>
      <c r="AF18" s="59"/>
      <c r="AG18" s="59"/>
      <c r="AH18" s="59"/>
      <c r="AI18" s="60">
        <f>2242601.7*1.18/1000</f>
        <v>2646.2700060000002</v>
      </c>
      <c r="AJ18" s="60">
        <f>1295737.28813559*1.18/1000</f>
        <v>1528.9699999999959</v>
      </c>
      <c r="AK18" s="60">
        <f>847483.05084746*1.18/1000</f>
        <v>1000.0300000000028</v>
      </c>
      <c r="AL18" s="60">
        <f>1072669.49152542*1.18/1000</f>
        <v>1265.7499999999957</v>
      </c>
      <c r="AM18" s="60">
        <f>1621593.22033898*1.18/1000</f>
        <v>1913.4799999999964</v>
      </c>
      <c r="AN18" s="61">
        <f>7080084.75084745*1.18/1000</f>
        <v>8354.5000059999911</v>
      </c>
      <c r="AO18" s="48"/>
      <c r="AP18" s="48"/>
      <c r="AQ18" s="62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</row>
    <row r="19" spans="1:61" s="30" customFormat="1" ht="12.75" collapsed="1">
      <c r="A19" s="63"/>
      <c r="B19" s="64"/>
      <c r="C19" s="65" t="s">
        <v>45</v>
      </c>
      <c r="D19" s="65"/>
      <c r="E19" s="65"/>
      <c r="F19" s="66">
        <f>F20+F46</f>
        <v>1883.4986666666666</v>
      </c>
      <c r="G19" s="66">
        <f>G20+G46</f>
        <v>357.80599999999998</v>
      </c>
      <c r="H19" s="67"/>
      <c r="I19" s="67"/>
      <c r="J19" s="67"/>
      <c r="K19" s="67" t="e">
        <f t="shared" ref="K19:AN19" si="4">K20+K46</f>
        <v>#REF!</v>
      </c>
      <c r="L19" s="67" t="e">
        <f t="shared" si="4"/>
        <v>#REF!</v>
      </c>
      <c r="M19" s="66" t="e">
        <f t="shared" si="4"/>
        <v>#REF!</v>
      </c>
      <c r="N19" s="66" t="e">
        <f t="shared" si="4"/>
        <v>#REF!</v>
      </c>
      <c r="O19" s="66">
        <f t="shared" si="4"/>
        <v>10282.81980383556</v>
      </c>
      <c r="P19" s="66">
        <f t="shared" si="4"/>
        <v>6316.7136797054327</v>
      </c>
      <c r="Q19" s="66">
        <f t="shared" si="4"/>
        <v>0</v>
      </c>
      <c r="R19" s="66">
        <f t="shared" si="4"/>
        <v>17.357000000000003</v>
      </c>
      <c r="S19" s="66">
        <f t="shared" si="4"/>
        <v>12.1</v>
      </c>
      <c r="T19" s="66">
        <f t="shared" si="4"/>
        <v>410.24200000000002</v>
      </c>
      <c r="U19" s="66">
        <f t="shared" si="4"/>
        <v>54.18</v>
      </c>
      <c r="V19" s="66">
        <f t="shared" si="4"/>
        <v>483.99800000000005</v>
      </c>
      <c r="W19" s="66">
        <f t="shared" si="4"/>
        <v>64.2</v>
      </c>
      <c r="X19" s="66">
        <f t="shared" si="4"/>
        <v>210.92</v>
      </c>
      <c r="Y19" s="66">
        <f t="shared" si="4"/>
        <v>22.036000000000001</v>
      </c>
      <c r="Z19" s="66">
        <f t="shared" si="4"/>
        <v>660.74200000000008</v>
      </c>
      <c r="AA19" s="66">
        <f t="shared" si="4"/>
        <v>197.34999999999997</v>
      </c>
      <c r="AB19" s="66">
        <f t="shared" si="4"/>
        <v>1783.259</v>
      </c>
      <c r="AC19" s="66">
        <f t="shared" si="4"/>
        <v>349.86599999999999</v>
      </c>
      <c r="AD19" s="66">
        <f t="shared" ref="AD19:AG19" si="5">AD20+AD46</f>
        <v>828.78669795099995</v>
      </c>
      <c r="AE19" s="66">
        <f t="shared" si="5"/>
        <v>129.7105011691288</v>
      </c>
      <c r="AF19" s="66">
        <f t="shared" si="5"/>
        <v>3884.5788383100003</v>
      </c>
      <c r="AG19" s="66">
        <f t="shared" si="5"/>
        <v>516.18774906428575</v>
      </c>
      <c r="AH19" s="66">
        <f>AJ19-AG19</f>
        <v>1268.0132961011452</v>
      </c>
      <c r="AI19" s="66">
        <f t="shared" si="4"/>
        <v>3007.6089250099999</v>
      </c>
      <c r="AJ19" s="66">
        <f t="shared" si="4"/>
        <v>1784.201045165431</v>
      </c>
      <c r="AK19" s="66">
        <f t="shared" si="4"/>
        <v>1178.7733213000004</v>
      </c>
      <c r="AL19" s="66">
        <f t="shared" si="4"/>
        <v>1316.4077450270247</v>
      </c>
      <c r="AM19" s="66">
        <f t="shared" si="4"/>
        <v>1861.19445</v>
      </c>
      <c r="AN19" s="68">
        <f t="shared" si="4"/>
        <v>9148.1854865024561</v>
      </c>
      <c r="AO19" s="69" t="e">
        <f>AN19-M19</f>
        <v>#REF!</v>
      </c>
      <c r="AP19" s="69"/>
      <c r="AQ19" s="62">
        <f>AN19-P19</f>
        <v>2831.4718067970234</v>
      </c>
      <c r="AR19" s="69">
        <f>'[8]ИП - чистый (21.06.12)'!AF17</f>
        <v>8354.5</v>
      </c>
      <c r="AS19" s="69">
        <f>AN19-AR19</f>
        <v>793.68548650245611</v>
      </c>
      <c r="AT19" s="70"/>
      <c r="AU19" s="70">
        <f>AN19-AI19-P19</f>
        <v>-176.13711821297602</v>
      </c>
      <c r="AV19" s="69">
        <f>AI19+AJ19+AK19+AL19+AM19-AN19</f>
        <v>0</v>
      </c>
      <c r="AW19" s="69">
        <f t="shared" ref="AW19:AX23" si="6">R19+T19+V19+X19+Z19-AB19</f>
        <v>0</v>
      </c>
      <c r="AX19" s="69">
        <f t="shared" si="6"/>
        <v>0</v>
      </c>
      <c r="AY19" s="69">
        <f>AI19+AJ19+AK19+AL19+AM19-AN19</f>
        <v>0</v>
      </c>
      <c r="AZ19" s="69">
        <f t="shared" ref="AZ19:BA23" si="7">AB19-F19</f>
        <v>-100.23966666666661</v>
      </c>
      <c r="BA19" s="69">
        <f t="shared" si="7"/>
        <v>-7.9399999999999977</v>
      </c>
      <c r="BB19" s="69"/>
      <c r="BC19" s="69"/>
      <c r="BD19" s="69"/>
      <c r="BE19" s="69"/>
      <c r="BF19" s="71" t="e">
        <f>AN19-M19</f>
        <v>#REF!</v>
      </c>
    </row>
    <row r="20" spans="1:61" s="30" customFormat="1" ht="12.75">
      <c r="A20" s="72"/>
      <c r="B20" s="55">
        <v>1</v>
      </c>
      <c r="C20" s="56" t="s">
        <v>46</v>
      </c>
      <c r="D20" s="56"/>
      <c r="E20" s="73"/>
      <c r="F20" s="74">
        <f>F21+F41+F42+F45</f>
        <v>69.784666666666666</v>
      </c>
      <c r="G20" s="74">
        <f>G21+G41+G42+G45</f>
        <v>101.44999999999999</v>
      </c>
      <c r="H20" s="75"/>
      <c r="I20" s="75"/>
      <c r="J20" s="75"/>
      <c r="K20" s="75" t="e">
        <f t="shared" ref="K20:AN20" si="8">K21+K41+K42+K45</f>
        <v>#REF!</v>
      </c>
      <c r="L20" s="75" t="e">
        <f t="shared" si="8"/>
        <v>#REF!</v>
      </c>
      <c r="M20" s="74">
        <f t="shared" si="8"/>
        <v>1096.9140612042856</v>
      </c>
      <c r="N20" s="74">
        <f t="shared" si="8"/>
        <v>1209.5273185999999</v>
      </c>
      <c r="O20" s="74">
        <f t="shared" si="8"/>
        <v>999.09026120428564</v>
      </c>
      <c r="P20" s="74">
        <f t="shared" si="8"/>
        <v>896.64357231428573</v>
      </c>
      <c r="Q20" s="74">
        <f t="shared" si="8"/>
        <v>0</v>
      </c>
      <c r="R20" s="74">
        <f t="shared" si="8"/>
        <v>0</v>
      </c>
      <c r="S20" s="74">
        <f t="shared" si="8"/>
        <v>0</v>
      </c>
      <c r="T20" s="74">
        <f t="shared" si="8"/>
        <v>21.16</v>
      </c>
      <c r="U20" s="74">
        <f t="shared" si="8"/>
        <v>4.29</v>
      </c>
      <c r="V20" s="74">
        <f t="shared" si="8"/>
        <v>0.54</v>
      </c>
      <c r="W20" s="74">
        <f t="shared" si="8"/>
        <v>0</v>
      </c>
      <c r="X20" s="74">
        <f t="shared" si="8"/>
        <v>26.19</v>
      </c>
      <c r="Y20" s="74">
        <f t="shared" si="8"/>
        <v>1</v>
      </c>
      <c r="Z20" s="74">
        <f t="shared" si="8"/>
        <v>4.8599999999999994</v>
      </c>
      <c r="AA20" s="74">
        <f t="shared" si="8"/>
        <v>94.559999999999988</v>
      </c>
      <c r="AB20" s="74">
        <f t="shared" si="8"/>
        <v>52.75</v>
      </c>
      <c r="AC20" s="74">
        <f t="shared" si="8"/>
        <v>99.85</v>
      </c>
      <c r="AD20" s="74">
        <f t="shared" ref="AD20:AG20" si="9">AD21+AD41+AD42+AD45</f>
        <v>32.435185589999996</v>
      </c>
      <c r="AE20" s="74">
        <f t="shared" si="9"/>
        <v>0</v>
      </c>
      <c r="AF20" s="74">
        <f t="shared" si="9"/>
        <v>70.011503300000015</v>
      </c>
      <c r="AG20" s="74">
        <f t="shared" si="9"/>
        <v>115.52553688428569</v>
      </c>
      <c r="AH20" s="74">
        <f t="shared" ref="AH20:AH83" si="10">AJ20-AG20</f>
        <v>-2.7062915700000048</v>
      </c>
      <c r="AI20" s="74">
        <f t="shared" si="8"/>
        <v>70.011503300000015</v>
      </c>
      <c r="AJ20" s="74">
        <f t="shared" si="8"/>
        <v>112.81924531428568</v>
      </c>
      <c r="AK20" s="74">
        <f t="shared" si="8"/>
        <v>55</v>
      </c>
      <c r="AL20" s="74">
        <f t="shared" si="8"/>
        <v>104.64610000000002</v>
      </c>
      <c r="AM20" s="74">
        <f t="shared" si="8"/>
        <v>583.17822699999999</v>
      </c>
      <c r="AN20" s="76">
        <f t="shared" si="8"/>
        <v>925.65507561428569</v>
      </c>
      <c r="AO20" s="69">
        <f>AN20-M20</f>
        <v>-171.25898558999995</v>
      </c>
      <c r="AP20" s="69"/>
      <c r="AQ20" s="62">
        <f>AN20-P20</f>
        <v>29.011503299999958</v>
      </c>
      <c r="AR20" s="69">
        <f>'[8]ИП - чистый (21.06.12)'!AF18</f>
        <v>71.400000000000006</v>
      </c>
      <c r="AS20" s="69">
        <f t="shared" ref="AS20:AS115" si="11">AN20-AR20</f>
        <v>854.25507561428572</v>
      </c>
      <c r="AT20" s="70"/>
      <c r="AU20" s="70">
        <f t="shared" ref="AU20:AU84" si="12">AN20-AI20-P20</f>
        <v>-41.000000000000114</v>
      </c>
      <c r="AV20" s="69">
        <f>AI20+AJ20+AK20+AL20+AM20-AN20</f>
        <v>0</v>
      </c>
      <c r="AW20" s="69">
        <f t="shared" si="6"/>
        <v>0</v>
      </c>
      <c r="AX20" s="69">
        <f t="shared" si="6"/>
        <v>0</v>
      </c>
      <c r="AY20" s="69">
        <f>AI20+AJ20+AK20+AL20+AM20-AN20</f>
        <v>0</v>
      </c>
      <c r="AZ20" s="69">
        <f t="shared" si="7"/>
        <v>-17.034666666666666</v>
      </c>
      <c r="BA20" s="69">
        <f t="shared" si="7"/>
        <v>-1.5999999999999943</v>
      </c>
      <c r="BB20" s="69"/>
      <c r="BC20" s="69"/>
      <c r="BD20" s="69"/>
      <c r="BE20" s="69"/>
      <c r="BF20" s="71">
        <f>AN20-M20</f>
        <v>-171.25898558999995</v>
      </c>
    </row>
    <row r="21" spans="1:61" s="30" customFormat="1" ht="25.5">
      <c r="A21" s="77"/>
      <c r="B21" s="78" t="s">
        <v>47</v>
      </c>
      <c r="C21" s="79" t="s">
        <v>48</v>
      </c>
      <c r="D21" s="79"/>
      <c r="E21" s="73"/>
      <c r="F21" s="74">
        <f>F26+F33+F36+F40</f>
        <v>69.784666666666666</v>
      </c>
      <c r="G21" s="74">
        <f>G26+G33+G36+G40</f>
        <v>101.44999999999999</v>
      </c>
      <c r="H21" s="75"/>
      <c r="I21" s="75"/>
      <c r="J21" s="75"/>
      <c r="K21" s="75" t="e">
        <f>#REF!+#REF!+#REF!+#REF!+#REF!+#REF!</f>
        <v>#REF!</v>
      </c>
      <c r="L21" s="75" t="e">
        <f>#REF!+#REF!+#REF!+#REF!+#REF!+#REF!</f>
        <v>#REF!</v>
      </c>
      <c r="M21" s="74">
        <f t="shared" ref="M21:AN21" si="13">M26+M33+M36+M40</f>
        <v>785.58630733999985</v>
      </c>
      <c r="N21" s="74">
        <f t="shared" si="13"/>
        <v>818.55731859999992</v>
      </c>
      <c r="O21" s="74">
        <f t="shared" si="13"/>
        <v>687.76250733999996</v>
      </c>
      <c r="P21" s="74">
        <f t="shared" si="13"/>
        <v>587.45581845000004</v>
      </c>
      <c r="Q21" s="74">
        <f t="shared" si="13"/>
        <v>0</v>
      </c>
      <c r="R21" s="74">
        <f t="shared" si="13"/>
        <v>0</v>
      </c>
      <c r="S21" s="74">
        <f t="shared" si="13"/>
        <v>0</v>
      </c>
      <c r="T21" s="74">
        <f t="shared" si="13"/>
        <v>21.16</v>
      </c>
      <c r="U21" s="74">
        <f t="shared" si="13"/>
        <v>4.29</v>
      </c>
      <c r="V21" s="74">
        <f t="shared" si="13"/>
        <v>0.54</v>
      </c>
      <c r="W21" s="74">
        <f t="shared" si="13"/>
        <v>0</v>
      </c>
      <c r="X21" s="74">
        <f t="shared" si="13"/>
        <v>26.19</v>
      </c>
      <c r="Y21" s="74">
        <f t="shared" si="13"/>
        <v>1</v>
      </c>
      <c r="Z21" s="74">
        <f t="shared" si="13"/>
        <v>4.8599999999999994</v>
      </c>
      <c r="AA21" s="74">
        <f t="shared" si="13"/>
        <v>94.559999999999988</v>
      </c>
      <c r="AB21" s="74">
        <f t="shared" si="13"/>
        <v>52.75</v>
      </c>
      <c r="AC21" s="74">
        <f t="shared" si="13"/>
        <v>99.85</v>
      </c>
      <c r="AD21" s="74">
        <f t="shared" ref="AD21:AG21" si="14">AD26+AD33+AD36+AD40</f>
        <v>30.295185589999999</v>
      </c>
      <c r="AE21" s="74">
        <f t="shared" si="14"/>
        <v>0</v>
      </c>
      <c r="AF21" s="74">
        <f t="shared" si="14"/>
        <v>70.011503300000015</v>
      </c>
      <c r="AG21" s="74">
        <f t="shared" si="14"/>
        <v>48.857783019999999</v>
      </c>
      <c r="AH21" s="74">
        <f t="shared" si="10"/>
        <v>-2.7062915700000048</v>
      </c>
      <c r="AI21" s="74">
        <f t="shared" si="13"/>
        <v>70.011503300000015</v>
      </c>
      <c r="AJ21" s="74">
        <f t="shared" si="13"/>
        <v>46.151491449999995</v>
      </c>
      <c r="AK21" s="74">
        <f t="shared" si="13"/>
        <v>55</v>
      </c>
      <c r="AL21" s="74">
        <f t="shared" si="13"/>
        <v>92.646100000000018</v>
      </c>
      <c r="AM21" s="74">
        <f t="shared" si="13"/>
        <v>352.65822700000001</v>
      </c>
      <c r="AN21" s="76">
        <f t="shared" si="13"/>
        <v>616.46732175</v>
      </c>
      <c r="AO21" s="69">
        <f>AN21-M21</f>
        <v>-169.11898558999985</v>
      </c>
      <c r="AP21" s="69"/>
      <c r="AQ21" s="62">
        <f>AN21-P21</f>
        <v>29.011503299999958</v>
      </c>
      <c r="AR21" s="69">
        <f>'[8]ИП - чистый (21.06.12)'!AF19</f>
        <v>71.400000000000006</v>
      </c>
      <c r="AS21" s="69">
        <f t="shared" si="11"/>
        <v>545.06732175000002</v>
      </c>
      <c r="AT21" s="70"/>
      <c r="AU21" s="70">
        <f t="shared" si="12"/>
        <v>-41.000000000000114</v>
      </c>
      <c r="AV21" s="69">
        <f>AI21+AJ21+AK21+AL21+AM21-AN21</f>
        <v>0</v>
      </c>
      <c r="AW21" s="69">
        <f t="shared" si="6"/>
        <v>0</v>
      </c>
      <c r="AX21" s="69">
        <f t="shared" si="6"/>
        <v>0</v>
      </c>
      <c r="AY21" s="69">
        <f>AI21+AJ21+AK21+AL21+AM21-AN21</f>
        <v>0</v>
      </c>
      <c r="AZ21" s="69">
        <f t="shared" si="7"/>
        <v>-17.034666666666666</v>
      </c>
      <c r="BA21" s="69">
        <f t="shared" si="7"/>
        <v>-1.5999999999999943</v>
      </c>
      <c r="BB21" s="69"/>
      <c r="BC21" s="69"/>
      <c r="BD21" s="69"/>
      <c r="BE21" s="69"/>
      <c r="BF21" s="71">
        <f>AN21-M21</f>
        <v>-169.11898558999985</v>
      </c>
    </row>
    <row r="22" spans="1:61" s="87" customFormat="1" ht="20.100000000000001" customHeight="1">
      <c r="A22" s="80"/>
      <c r="B22" s="81"/>
      <c r="C22" s="82" t="s">
        <v>49</v>
      </c>
      <c r="D22" s="82"/>
      <c r="E22" s="83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>
        <f t="shared" si="10"/>
        <v>0</v>
      </c>
      <c r="AI22" s="84"/>
      <c r="AJ22" s="84"/>
      <c r="AK22" s="84"/>
      <c r="AL22" s="84"/>
      <c r="AM22" s="84"/>
      <c r="AN22" s="85"/>
      <c r="AO22" s="86">
        <f>AN22-M22</f>
        <v>0</v>
      </c>
      <c r="AP22" s="86"/>
      <c r="AQ22" s="86">
        <f>AN22-P22</f>
        <v>0</v>
      </c>
      <c r="AR22" s="69" t="str">
        <f>'[8]ИП - чистый (21.06.12)'!AF13</f>
        <v>итого</v>
      </c>
      <c r="AS22" s="69" t="e">
        <f t="shared" si="11"/>
        <v>#VALUE!</v>
      </c>
      <c r="AT22" s="86"/>
      <c r="AU22" s="70">
        <f t="shared" si="12"/>
        <v>0</v>
      </c>
      <c r="AV22" s="69">
        <f>AI22+AJ22+AK22+AL22+AM22-AN22</f>
        <v>0</v>
      </c>
      <c r="AW22" s="69">
        <f t="shared" si="6"/>
        <v>0</v>
      </c>
      <c r="AX22" s="69">
        <f t="shared" si="6"/>
        <v>0</v>
      </c>
      <c r="AY22" s="69">
        <f>AI22+AJ22+AK22+AL22+AM22-AN22</f>
        <v>0</v>
      </c>
      <c r="AZ22" s="69">
        <f t="shared" si="7"/>
        <v>0</v>
      </c>
      <c r="BA22" s="69">
        <f t="shared" si="7"/>
        <v>0</v>
      </c>
      <c r="BF22" s="87">
        <f>AN22-M22</f>
        <v>0</v>
      </c>
    </row>
    <row r="23" spans="1:61" s="98" customFormat="1" ht="45" customHeight="1">
      <c r="A23" s="88" t="s">
        <v>50</v>
      </c>
      <c r="B23" s="89">
        <v>1</v>
      </c>
      <c r="C23" s="188" t="s">
        <v>51</v>
      </c>
      <c r="D23" s="90"/>
      <c r="E23" s="91" t="s">
        <v>52</v>
      </c>
      <c r="F23" s="189">
        <v>22</v>
      </c>
      <c r="G23" s="189">
        <v>0</v>
      </c>
      <c r="H23" s="92"/>
      <c r="I23" s="93">
        <v>2014</v>
      </c>
      <c r="J23" s="93">
        <v>2016</v>
      </c>
      <c r="K23" s="93"/>
      <c r="L23" s="92">
        <f>M23</f>
        <v>160</v>
      </c>
      <c r="M23" s="91">
        <v>160</v>
      </c>
      <c r="N23" s="91">
        <f>'[9]Приложение 1'!L19</f>
        <v>160</v>
      </c>
      <c r="O23" s="91">
        <f>AD23+AE23+AF23+AJ23+AK23+AL23+AM23</f>
        <v>60</v>
      </c>
      <c r="P23" s="91">
        <f>O23-AD23-AE23-AI23</f>
        <v>60</v>
      </c>
      <c r="Q23" s="91"/>
      <c r="R23" s="91"/>
      <c r="S23" s="91"/>
      <c r="T23" s="91"/>
      <c r="U23" s="91"/>
      <c r="V23" s="91"/>
      <c r="W23" s="91"/>
      <c r="X23" s="91">
        <f>F23</f>
        <v>22</v>
      </c>
      <c r="Y23" s="91">
        <f>G23</f>
        <v>0</v>
      </c>
      <c r="Z23" s="91"/>
      <c r="AA23" s="91"/>
      <c r="AB23" s="91">
        <f>R23+T23+V23+X23+Z23</f>
        <v>22</v>
      </c>
      <c r="AC23" s="91">
        <f>S23+U23+W23+Y23+AA23</f>
        <v>0</v>
      </c>
      <c r="AD23" s="91"/>
      <c r="AE23" s="91"/>
      <c r="AF23" s="91"/>
      <c r="AG23" s="91">
        <f>'Корректировка 2014 год (чист.)'!AG23</f>
        <v>6</v>
      </c>
      <c r="AH23" s="91">
        <f t="shared" si="10"/>
        <v>0</v>
      </c>
      <c r="AI23" s="94">
        <f>AF23</f>
        <v>0</v>
      </c>
      <c r="AJ23" s="187">
        <v>6</v>
      </c>
      <c r="AK23" s="187">
        <v>48</v>
      </c>
      <c r="AL23" s="187">
        <v>6</v>
      </c>
      <c r="AM23" s="94">
        <v>0</v>
      </c>
      <c r="AN23" s="95">
        <f>AI23+AJ23+AK23+AL23+AM23</f>
        <v>60</v>
      </c>
      <c r="AO23" s="96">
        <f>AN23-M23</f>
        <v>-100</v>
      </c>
      <c r="AP23" s="97"/>
      <c r="AQ23" s="70">
        <f>AN23-P23</f>
        <v>0</v>
      </c>
      <c r="AR23" s="96" t="str">
        <f>'[8]ИП - чистый (21.06.12)'!AF14</f>
        <v>млн. рублей</v>
      </c>
      <c r="AS23" s="96" t="e">
        <f t="shared" si="11"/>
        <v>#VALUE!</v>
      </c>
      <c r="AT23" s="70"/>
      <c r="AU23" s="70">
        <f t="shared" si="12"/>
        <v>0</v>
      </c>
      <c r="AV23" s="96">
        <f>AI23+AJ23+AK23+AL23+AM23-AN23</f>
        <v>0</v>
      </c>
      <c r="AW23" s="96">
        <f t="shared" si="6"/>
        <v>0</v>
      </c>
      <c r="AX23" s="96">
        <f t="shared" si="6"/>
        <v>0</v>
      </c>
      <c r="AY23" s="96">
        <f>AI23+AJ23+AK23+AL23+AM23-AN23</f>
        <v>0</v>
      </c>
      <c r="AZ23" s="96">
        <f t="shared" si="7"/>
        <v>0</v>
      </c>
      <c r="BA23" s="96">
        <f t="shared" si="7"/>
        <v>0</v>
      </c>
      <c r="BB23" s="97"/>
      <c r="BC23" s="97"/>
      <c r="BD23" s="97"/>
      <c r="BE23" s="97"/>
      <c r="BF23" s="71">
        <f>AN23-M23</f>
        <v>-100</v>
      </c>
    </row>
    <row r="24" spans="1:61" s="98" customFormat="1" ht="45" customHeight="1">
      <c r="A24" s="88"/>
      <c r="B24" s="89">
        <f>B23+1</f>
        <v>2</v>
      </c>
      <c r="C24" s="188" t="s">
        <v>53</v>
      </c>
      <c r="D24" s="90"/>
      <c r="E24" s="91" t="s">
        <v>52</v>
      </c>
      <c r="F24" s="91">
        <v>11.017333333333333</v>
      </c>
      <c r="G24" s="91">
        <v>0.8</v>
      </c>
      <c r="H24" s="92"/>
      <c r="I24" s="93">
        <v>2015</v>
      </c>
      <c r="J24" s="93">
        <v>2018</v>
      </c>
      <c r="K24" s="93"/>
      <c r="L24" s="99"/>
      <c r="M24" s="91">
        <v>45</v>
      </c>
      <c r="N24" s="91">
        <f>'[9]Приложение 1'!L20</f>
        <v>45</v>
      </c>
      <c r="O24" s="91">
        <v>45</v>
      </c>
      <c r="P24" s="91">
        <f t="shared" ref="P24:P25" si="15">O24-AD24-AE24-AI24</f>
        <v>45</v>
      </c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>
        <f t="shared" ref="AB24:AC25" si="16">R24+T24+V24+X24+Z24</f>
        <v>0</v>
      </c>
      <c r="AC24" s="91">
        <f t="shared" si="16"/>
        <v>0</v>
      </c>
      <c r="AD24" s="91"/>
      <c r="AE24" s="91"/>
      <c r="AF24" s="91"/>
      <c r="AG24" s="91">
        <f>'Корректировка 2014 год (чист.)'!AG24</f>
        <v>0</v>
      </c>
      <c r="AH24" s="91">
        <f t="shared" si="10"/>
        <v>0</v>
      </c>
      <c r="AI24" s="94">
        <f t="shared" ref="AI24:AI25" si="17">AF24</f>
        <v>0</v>
      </c>
      <c r="AJ24" s="94"/>
      <c r="AK24" s="94">
        <v>2</v>
      </c>
      <c r="AL24" s="94">
        <v>5</v>
      </c>
      <c r="AM24" s="94">
        <v>10</v>
      </c>
      <c r="AN24" s="95">
        <f>AI24+AJ24+AK24+AL24+AM24</f>
        <v>17</v>
      </c>
      <c r="AO24" s="96"/>
      <c r="AP24" s="97"/>
      <c r="AQ24" s="70"/>
      <c r="AR24" s="96"/>
      <c r="AS24" s="96"/>
      <c r="AT24" s="70"/>
      <c r="AU24" s="70">
        <f t="shared" si="12"/>
        <v>-28</v>
      </c>
      <c r="AV24" s="96"/>
      <c r="AW24" s="96"/>
      <c r="AX24" s="96"/>
      <c r="AY24" s="96"/>
      <c r="AZ24" s="96"/>
      <c r="BA24" s="96"/>
      <c r="BB24" s="97"/>
      <c r="BC24" s="97"/>
      <c r="BD24" s="97"/>
      <c r="BE24" s="97"/>
      <c r="BF24" s="71"/>
    </row>
    <row r="25" spans="1:61" s="98" customFormat="1" ht="45" customHeight="1">
      <c r="A25" s="88"/>
      <c r="B25" s="89">
        <f t="shared" ref="B25" si="18">B24+1</f>
        <v>3</v>
      </c>
      <c r="C25" s="188" t="s">
        <v>54</v>
      </c>
      <c r="D25" s="90"/>
      <c r="E25" s="91" t="s">
        <v>52</v>
      </c>
      <c r="F25" s="91">
        <v>6.0173333333333332</v>
      </c>
      <c r="G25" s="91">
        <v>0.8</v>
      </c>
      <c r="H25" s="92"/>
      <c r="I25" s="93">
        <v>2015</v>
      </c>
      <c r="J25" s="93">
        <v>2018</v>
      </c>
      <c r="K25" s="93"/>
      <c r="L25" s="99"/>
      <c r="M25" s="91">
        <v>30</v>
      </c>
      <c r="N25" s="91">
        <f>'[9]Приложение 1'!L21</f>
        <v>30</v>
      </c>
      <c r="O25" s="91">
        <v>30</v>
      </c>
      <c r="P25" s="91">
        <f t="shared" si="15"/>
        <v>30</v>
      </c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>
        <f t="shared" si="16"/>
        <v>0</v>
      </c>
      <c r="AC25" s="91">
        <f t="shared" si="16"/>
        <v>0</v>
      </c>
      <c r="AD25" s="91"/>
      <c r="AE25" s="91"/>
      <c r="AF25" s="91"/>
      <c r="AG25" s="91">
        <f>'Корректировка 2014 год (чист.)'!AG25</f>
        <v>0</v>
      </c>
      <c r="AH25" s="91">
        <f t="shared" si="10"/>
        <v>0</v>
      </c>
      <c r="AI25" s="94">
        <f t="shared" si="17"/>
        <v>0</v>
      </c>
      <c r="AJ25" s="94"/>
      <c r="AK25" s="94">
        <v>2</v>
      </c>
      <c r="AL25" s="94">
        <v>5</v>
      </c>
      <c r="AM25" s="94">
        <v>10</v>
      </c>
      <c r="AN25" s="95">
        <f>AI25+AJ25+AK25+AL25+AM25</f>
        <v>17</v>
      </c>
      <c r="AO25" s="96"/>
      <c r="AP25" s="97"/>
      <c r="AQ25" s="70"/>
      <c r="AR25" s="96"/>
      <c r="AS25" s="96"/>
      <c r="AT25" s="70"/>
      <c r="AU25" s="70">
        <f t="shared" si="12"/>
        <v>-13</v>
      </c>
      <c r="AV25" s="96"/>
      <c r="AW25" s="96"/>
      <c r="AX25" s="96"/>
      <c r="AY25" s="96"/>
      <c r="AZ25" s="96"/>
      <c r="BA25" s="96"/>
      <c r="BB25" s="97"/>
      <c r="BC25" s="97"/>
      <c r="BD25" s="97"/>
      <c r="BE25" s="97"/>
      <c r="BF25" s="71"/>
    </row>
    <row r="26" spans="1:61" s="98" customFormat="1" ht="12.75">
      <c r="A26" s="100"/>
      <c r="B26" s="101"/>
      <c r="C26" s="102" t="s">
        <v>55</v>
      </c>
      <c r="D26" s="102"/>
      <c r="E26" s="103"/>
      <c r="F26" s="104">
        <f>SUM(F23:F25)</f>
        <v>39.034666666666666</v>
      </c>
      <c r="G26" s="104">
        <f>SUM(G23:G25)</f>
        <v>1.6</v>
      </c>
      <c r="H26" s="105"/>
      <c r="I26" s="103"/>
      <c r="J26" s="103"/>
      <c r="K26" s="104">
        <f>SUM(K23:K23)</f>
        <v>0</v>
      </c>
      <c r="L26" s="104">
        <f>SUM(L23:L23)</f>
        <v>160</v>
      </c>
      <c r="M26" s="104">
        <f t="shared" ref="M26:AN26" si="19">SUM(M23:M25)</f>
        <v>235</v>
      </c>
      <c r="N26" s="104">
        <f t="shared" si="19"/>
        <v>235</v>
      </c>
      <c r="O26" s="104">
        <f t="shared" si="19"/>
        <v>135</v>
      </c>
      <c r="P26" s="104">
        <f t="shared" si="19"/>
        <v>135</v>
      </c>
      <c r="Q26" s="104">
        <f t="shared" si="19"/>
        <v>0</v>
      </c>
      <c r="R26" s="104">
        <f t="shared" si="19"/>
        <v>0</v>
      </c>
      <c r="S26" s="104">
        <f t="shared" si="19"/>
        <v>0</v>
      </c>
      <c r="T26" s="104">
        <f t="shared" si="19"/>
        <v>0</v>
      </c>
      <c r="U26" s="104">
        <f t="shared" si="19"/>
        <v>0</v>
      </c>
      <c r="V26" s="104">
        <f t="shared" si="19"/>
        <v>0</v>
      </c>
      <c r="W26" s="104">
        <f t="shared" si="19"/>
        <v>0</v>
      </c>
      <c r="X26" s="104">
        <f t="shared" si="19"/>
        <v>22</v>
      </c>
      <c r="Y26" s="104">
        <f t="shared" si="19"/>
        <v>0</v>
      </c>
      <c r="Z26" s="104">
        <f t="shared" si="19"/>
        <v>0</v>
      </c>
      <c r="AA26" s="104">
        <f t="shared" si="19"/>
        <v>0</v>
      </c>
      <c r="AB26" s="104">
        <f t="shared" si="19"/>
        <v>22</v>
      </c>
      <c r="AC26" s="104">
        <f t="shared" si="19"/>
        <v>0</v>
      </c>
      <c r="AD26" s="104">
        <f t="shared" si="19"/>
        <v>0</v>
      </c>
      <c r="AE26" s="104">
        <f t="shared" si="19"/>
        <v>0</v>
      </c>
      <c r="AF26" s="104">
        <f t="shared" si="19"/>
        <v>0</v>
      </c>
      <c r="AG26" s="104">
        <f t="shared" si="19"/>
        <v>6</v>
      </c>
      <c r="AH26" s="104">
        <f t="shared" si="10"/>
        <v>0</v>
      </c>
      <c r="AI26" s="104">
        <f t="shared" si="19"/>
        <v>0</v>
      </c>
      <c r="AJ26" s="104">
        <f t="shared" si="19"/>
        <v>6</v>
      </c>
      <c r="AK26" s="104">
        <f t="shared" si="19"/>
        <v>52</v>
      </c>
      <c r="AL26" s="104">
        <f t="shared" si="19"/>
        <v>16</v>
      </c>
      <c r="AM26" s="104">
        <f t="shared" si="19"/>
        <v>20</v>
      </c>
      <c r="AN26" s="106">
        <f t="shared" si="19"/>
        <v>94</v>
      </c>
      <c r="AO26" s="69">
        <f>AN26-M26</f>
        <v>-141</v>
      </c>
      <c r="AP26" s="96"/>
      <c r="AQ26" s="62">
        <f>AN26-P26</f>
        <v>-41</v>
      </c>
      <c r="AR26" s="69">
        <f>'[8]ИП - чистый (21.06.12)'!AF15</f>
        <v>-5.999991117278114E-6</v>
      </c>
      <c r="AS26" s="69">
        <f t="shared" ref="AS26" si="20">AN26-AR26</f>
        <v>94.000005999991117</v>
      </c>
      <c r="AT26" s="70"/>
      <c r="AU26" s="70">
        <f t="shared" si="12"/>
        <v>-41</v>
      </c>
      <c r="AV26" s="69">
        <f t="shared" ref="AV26:AV31" si="21">AI26+AJ26+AK26+AL26+AM26-AN26</f>
        <v>0</v>
      </c>
      <c r="AW26" s="69">
        <f t="shared" ref="AW26:AX31" si="22">R26+T26+V26+X26+Z26-AB26</f>
        <v>0</v>
      </c>
      <c r="AX26" s="69">
        <f t="shared" si="22"/>
        <v>0</v>
      </c>
      <c r="AY26" s="69">
        <f t="shared" ref="AY26:AY31" si="23">AI26+AJ26+AK26+AL26+AM26-AN26</f>
        <v>0</v>
      </c>
      <c r="AZ26" s="69">
        <f t="shared" ref="AZ26:BA31" si="24">AB26-F26</f>
        <v>-17.034666666666666</v>
      </c>
      <c r="BA26" s="69">
        <f t="shared" si="24"/>
        <v>-1.6</v>
      </c>
      <c r="BB26" s="96"/>
      <c r="BC26" s="96"/>
      <c r="BD26" s="96"/>
      <c r="BE26" s="96"/>
      <c r="BF26" s="71">
        <f>AN26-M26</f>
        <v>-141</v>
      </c>
    </row>
    <row r="27" spans="1:61" s="87" customFormat="1" ht="20.100000000000001" customHeight="1">
      <c r="A27" s="80"/>
      <c r="B27" s="81"/>
      <c r="C27" s="82" t="s">
        <v>56</v>
      </c>
      <c r="D27" s="82"/>
      <c r="E27" s="83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>
        <f t="shared" si="10"/>
        <v>0</v>
      </c>
      <c r="AI27" s="84"/>
      <c r="AJ27" s="84"/>
      <c r="AK27" s="84"/>
      <c r="AL27" s="84"/>
      <c r="AM27" s="84"/>
      <c r="AN27" s="85"/>
      <c r="AO27" s="86">
        <f>AN27-M27</f>
        <v>0</v>
      </c>
      <c r="AP27" s="86"/>
      <c r="AQ27" s="86">
        <f>AN27-P27</f>
        <v>0</v>
      </c>
      <c r="AR27" s="69">
        <f>'[8]ИП - чистый (21.06.12)'!AF20</f>
        <v>0</v>
      </c>
      <c r="AS27" s="69">
        <f t="shared" si="11"/>
        <v>0</v>
      </c>
      <c r="AT27" s="86"/>
      <c r="AU27" s="70">
        <f t="shared" si="12"/>
        <v>0</v>
      </c>
      <c r="AV27" s="69">
        <f t="shared" si="21"/>
        <v>0</v>
      </c>
      <c r="AW27" s="69">
        <f t="shared" si="22"/>
        <v>0</v>
      </c>
      <c r="AX27" s="69">
        <f t="shared" si="22"/>
        <v>0</v>
      </c>
      <c r="AY27" s="69">
        <f t="shared" si="23"/>
        <v>0</v>
      </c>
      <c r="AZ27" s="69">
        <f t="shared" si="24"/>
        <v>0</v>
      </c>
      <c r="BA27" s="69">
        <f t="shared" si="24"/>
        <v>0</v>
      </c>
      <c r="BF27" s="87">
        <f>AN27-M27</f>
        <v>0</v>
      </c>
    </row>
    <row r="28" spans="1:61" s="98" customFormat="1" ht="30" customHeight="1">
      <c r="A28" s="88" t="s">
        <v>50</v>
      </c>
      <c r="B28" s="89">
        <f>B25+1</f>
        <v>4</v>
      </c>
      <c r="C28" s="188" t="s">
        <v>57</v>
      </c>
      <c r="D28" s="90"/>
      <c r="E28" s="91" t="s">
        <v>52</v>
      </c>
      <c r="F28" s="189">
        <v>0</v>
      </c>
      <c r="G28" s="189">
        <f>80</f>
        <v>80</v>
      </c>
      <c r="H28" s="92"/>
      <c r="I28" s="93">
        <v>2012</v>
      </c>
      <c r="J28" s="93">
        <v>2017</v>
      </c>
      <c r="K28" s="93"/>
      <c r="L28" s="92">
        <f>M28</f>
        <v>226.63580000000002</v>
      </c>
      <c r="M28" s="91">
        <f>AI28+AJ28+AK28+AL28+AM28</f>
        <v>226.63580000000002</v>
      </c>
      <c r="N28" s="91">
        <f>'[9]Приложение 1'!L24</f>
        <v>228.81200000000001</v>
      </c>
      <c r="O28" s="91">
        <f t="shared" ref="O28:O32" si="25">AD28+AE28+AF28+AJ28+AK28+AL28+AM28</f>
        <v>228.81200000000001</v>
      </c>
      <c r="P28" s="91">
        <f t="shared" ref="P28:P32" si="26">O28-AD28-AE28-AI28</f>
        <v>220.46990000000002</v>
      </c>
      <c r="Q28" s="91"/>
      <c r="R28" s="91"/>
      <c r="S28" s="91"/>
      <c r="T28" s="91"/>
      <c r="U28" s="91"/>
      <c r="V28" s="91"/>
      <c r="W28" s="91"/>
      <c r="X28" s="91"/>
      <c r="Y28" s="91"/>
      <c r="Z28" s="91">
        <v>0</v>
      </c>
      <c r="AA28" s="91">
        <v>80</v>
      </c>
      <c r="AB28" s="91">
        <f>R28+T28+V28+X28+Z28</f>
        <v>0</v>
      </c>
      <c r="AC28" s="91">
        <f>S28+U28+W28+Y28+AA28</f>
        <v>80</v>
      </c>
      <c r="AD28" s="91">
        <v>2.1762000000000001</v>
      </c>
      <c r="AE28" s="91"/>
      <c r="AF28" s="91">
        <f>'[9]7.1. ЦЗ 2013'!G24</f>
        <v>6.1659000000000006</v>
      </c>
      <c r="AG28" s="91">
        <f>'Корректировка 2014 год (чист.)'!AG28</f>
        <v>0</v>
      </c>
      <c r="AH28" s="91">
        <f t="shared" si="10"/>
        <v>0</v>
      </c>
      <c r="AI28" s="94">
        <f t="shared" ref="AI28:AI32" si="27">AF28</f>
        <v>6.1659000000000006</v>
      </c>
      <c r="AJ28" s="94">
        <v>0</v>
      </c>
      <c r="AK28" s="94">
        <v>0</v>
      </c>
      <c r="AL28" s="94">
        <f>'[9]Приложение 1'!M24-'Корректировка 2014 год (чис (2'!AF28-AM28</f>
        <v>52.646100000000018</v>
      </c>
      <c r="AM28" s="94">
        <v>167.82380000000001</v>
      </c>
      <c r="AN28" s="95">
        <f>AF28+AJ28+AK28+AL28+AM28</f>
        <v>226.63580000000002</v>
      </c>
      <c r="AO28" s="96">
        <f>AN28-M28</f>
        <v>0</v>
      </c>
      <c r="AP28" s="97"/>
      <c r="AQ28" s="70">
        <f>AN28-P28</f>
        <v>6.1658999999999935</v>
      </c>
      <c r="AR28" s="96">
        <f>'[8]ИП - чистый (21.06.12)'!AF21</f>
        <v>70.2</v>
      </c>
      <c r="AS28" s="96">
        <f t="shared" si="11"/>
        <v>156.43580000000003</v>
      </c>
      <c r="AT28" s="70"/>
      <c r="AU28" s="70">
        <f t="shared" si="12"/>
        <v>0</v>
      </c>
      <c r="AV28" s="96">
        <f t="shared" si="21"/>
        <v>0</v>
      </c>
      <c r="AW28" s="96">
        <f t="shared" si="22"/>
        <v>0</v>
      </c>
      <c r="AX28" s="96">
        <f t="shared" si="22"/>
        <v>0</v>
      </c>
      <c r="AY28" s="96">
        <f t="shared" si="23"/>
        <v>0</v>
      </c>
      <c r="AZ28" s="96">
        <f t="shared" si="24"/>
        <v>0</v>
      </c>
      <c r="BA28" s="96">
        <f t="shared" si="24"/>
        <v>0</v>
      </c>
      <c r="BB28" s="97"/>
      <c r="BC28" s="97"/>
      <c r="BD28" s="97"/>
      <c r="BE28" s="97"/>
      <c r="BF28" s="71">
        <f>AN28-M28</f>
        <v>0</v>
      </c>
    </row>
    <row r="29" spans="1:61" s="98" customFormat="1" ht="30" customHeight="1">
      <c r="A29" s="88"/>
      <c r="B29" s="89">
        <f>B28+1</f>
        <v>5</v>
      </c>
      <c r="C29" s="188" t="s">
        <v>58</v>
      </c>
      <c r="D29" s="90"/>
      <c r="E29" s="91" t="s">
        <v>52</v>
      </c>
      <c r="F29" s="189">
        <v>0.35</v>
      </c>
      <c r="G29" s="189">
        <v>12.6</v>
      </c>
      <c r="H29" s="92"/>
      <c r="I29" s="93">
        <v>2012</v>
      </c>
      <c r="J29" s="93">
        <v>2017</v>
      </c>
      <c r="K29" s="93"/>
      <c r="L29" s="99">
        <f t="shared" ref="L29:L32" si="28">M29</f>
        <v>175</v>
      </c>
      <c r="M29" s="91">
        <f>AD29+AE29+AI29+AJ29+AK29+AL29+AM29</f>
        <v>175</v>
      </c>
      <c r="N29" s="91">
        <f>'[9]Приложение 1'!L25</f>
        <v>175</v>
      </c>
      <c r="O29" s="91">
        <f t="shared" si="25"/>
        <v>175</v>
      </c>
      <c r="P29" s="91">
        <f t="shared" si="26"/>
        <v>157.67442700000001</v>
      </c>
      <c r="Q29" s="91"/>
      <c r="R29" s="91"/>
      <c r="S29" s="107"/>
      <c r="T29" s="91"/>
      <c r="U29" s="91"/>
      <c r="V29" s="91"/>
      <c r="W29" s="91"/>
      <c r="X29" s="91"/>
      <c r="Y29" s="91"/>
      <c r="Z29" s="91">
        <f>F29</f>
        <v>0.35</v>
      </c>
      <c r="AA29" s="91">
        <f>G29</f>
        <v>12.6</v>
      </c>
      <c r="AB29" s="91">
        <f t="shared" ref="AB29:AC32" si="29">R29+T29+V29+X29+Z29</f>
        <v>0.35</v>
      </c>
      <c r="AC29" s="91">
        <f t="shared" si="29"/>
        <v>12.6</v>
      </c>
      <c r="AD29" s="91">
        <v>8.3255730000000003</v>
      </c>
      <c r="AE29" s="91"/>
      <c r="AF29" s="91">
        <f>'[9]7.1. ЦЗ 2013'!G25</f>
        <v>9</v>
      </c>
      <c r="AG29" s="91">
        <f>'Корректировка 2014 год (чист.)'!AG29</f>
        <v>0.84</v>
      </c>
      <c r="AH29" s="91">
        <f t="shared" si="10"/>
        <v>0</v>
      </c>
      <c r="AI29" s="94">
        <f t="shared" si="27"/>
        <v>9</v>
      </c>
      <c r="AJ29" s="187">
        <v>0.84</v>
      </c>
      <c r="AK29" s="94"/>
      <c r="AL29" s="94">
        <v>10</v>
      </c>
      <c r="AM29" s="94">
        <f>'[9]Приложение 1'!M25-AF29-AJ29-AK29-AL29</f>
        <v>146.83442700000001</v>
      </c>
      <c r="AN29" s="95">
        <f t="shared" ref="AN29:AN32" si="30">AF29+AJ29+AK29+AL29+AM29</f>
        <v>166.67442700000001</v>
      </c>
      <c r="AO29" s="96"/>
      <c r="AP29" s="97"/>
      <c r="AQ29" s="70"/>
      <c r="AR29" s="96"/>
      <c r="AS29" s="96"/>
      <c r="AT29" s="70"/>
      <c r="AU29" s="70">
        <f t="shared" si="12"/>
        <v>0</v>
      </c>
      <c r="AV29" s="96">
        <f t="shared" si="21"/>
        <v>0</v>
      </c>
      <c r="AW29" s="96">
        <f t="shared" si="22"/>
        <v>0</v>
      </c>
      <c r="AX29" s="96">
        <f t="shared" si="22"/>
        <v>0</v>
      </c>
      <c r="AY29" s="96">
        <f t="shared" si="23"/>
        <v>0</v>
      </c>
      <c r="AZ29" s="96">
        <f t="shared" si="24"/>
        <v>0</v>
      </c>
      <c r="BA29" s="96">
        <f t="shared" si="24"/>
        <v>0</v>
      </c>
      <c r="BB29" s="97"/>
      <c r="BC29" s="97"/>
      <c r="BD29" s="97"/>
      <c r="BE29" s="97"/>
      <c r="BF29" s="71"/>
    </row>
    <row r="30" spans="1:61" s="98" customFormat="1" ht="30" customHeight="1">
      <c r="A30" s="88"/>
      <c r="B30" s="89">
        <f t="shared" ref="B30:B32" si="31">B29+1</f>
        <v>6</v>
      </c>
      <c r="C30" s="188" t="s">
        <v>59</v>
      </c>
      <c r="D30" s="90"/>
      <c r="E30" s="91" t="s">
        <v>52</v>
      </c>
      <c r="F30" s="189">
        <v>0.57999999999999996</v>
      </c>
      <c r="G30" s="189">
        <v>0</v>
      </c>
      <c r="H30" s="92"/>
      <c r="I30" s="93">
        <v>2012</v>
      </c>
      <c r="J30" s="93">
        <v>2014</v>
      </c>
      <c r="K30" s="93"/>
      <c r="L30" s="99">
        <f t="shared" si="28"/>
        <v>56.533708429999997</v>
      </c>
      <c r="M30" s="91">
        <f>AD30+AE30+AI30+AJ30+AK30+AL30+AM30</f>
        <v>56.533708429999997</v>
      </c>
      <c r="N30" s="91">
        <f>'[9]Приложение 1'!L26</f>
        <v>64.357318599999999</v>
      </c>
      <c r="O30" s="189">
        <f t="shared" si="25"/>
        <v>56.533708429999997</v>
      </c>
      <c r="P30" s="91">
        <f t="shared" si="26"/>
        <v>2.3242574499999975</v>
      </c>
      <c r="Q30" s="91"/>
      <c r="R30" s="91"/>
      <c r="S30" s="107"/>
      <c r="T30" s="91">
        <f t="shared" ref="T30:U32" si="32">F30</f>
        <v>0.57999999999999996</v>
      </c>
      <c r="U30" s="91">
        <f t="shared" si="32"/>
        <v>0</v>
      </c>
      <c r="V30" s="91"/>
      <c r="W30" s="91"/>
      <c r="X30" s="91"/>
      <c r="Y30" s="91"/>
      <c r="Z30" s="91"/>
      <c r="AA30" s="91"/>
      <c r="AB30" s="91">
        <f t="shared" si="29"/>
        <v>0.57999999999999996</v>
      </c>
      <c r="AC30" s="91">
        <f t="shared" si="29"/>
        <v>0</v>
      </c>
      <c r="AD30" s="91">
        <v>4.3673185999999999</v>
      </c>
      <c r="AE30" s="91"/>
      <c r="AF30" s="91">
        <f>'[9]7.1. ЦЗ 2013'!G26</f>
        <v>49.842132380000002</v>
      </c>
      <c r="AG30" s="214">
        <f>'Корректировка 2014 год (чист.)'!AG30</f>
        <v>2.7905490200000003</v>
      </c>
      <c r="AH30" s="214">
        <f t="shared" si="10"/>
        <v>-0.46629157000000543</v>
      </c>
      <c r="AI30" s="94">
        <f t="shared" si="27"/>
        <v>49.842132380000002</v>
      </c>
      <c r="AJ30" s="215">
        <f>56.53370843-AI30-AD30</f>
        <v>2.3242574499999948</v>
      </c>
      <c r="AK30" s="94"/>
      <c r="AL30" s="94"/>
      <c r="AM30" s="94"/>
      <c r="AN30" s="95">
        <f t="shared" si="30"/>
        <v>52.16638983</v>
      </c>
      <c r="AO30" s="96"/>
      <c r="AP30" s="97"/>
      <c r="AQ30" s="70"/>
      <c r="AR30" s="96"/>
      <c r="AS30" s="96"/>
      <c r="AT30" s="70"/>
      <c r="AU30" s="70">
        <f t="shared" si="12"/>
        <v>0</v>
      </c>
      <c r="AV30" s="96">
        <f t="shared" si="21"/>
        <v>0</v>
      </c>
      <c r="AW30" s="96">
        <f t="shared" si="22"/>
        <v>0</v>
      </c>
      <c r="AX30" s="96">
        <f t="shared" si="22"/>
        <v>0</v>
      </c>
      <c r="AY30" s="96">
        <f t="shared" si="23"/>
        <v>0</v>
      </c>
      <c r="AZ30" s="96">
        <f t="shared" si="24"/>
        <v>0</v>
      </c>
      <c r="BA30" s="96">
        <f t="shared" si="24"/>
        <v>0</v>
      </c>
      <c r="BB30" s="97"/>
      <c r="BC30" s="97"/>
      <c r="BD30" s="97"/>
      <c r="BE30" s="97"/>
      <c r="BF30" s="71"/>
    </row>
    <row r="31" spans="1:61" s="98" customFormat="1" ht="30" customHeight="1">
      <c r="A31" s="88"/>
      <c r="B31" s="89">
        <f t="shared" si="31"/>
        <v>7</v>
      </c>
      <c r="C31" s="188" t="s">
        <v>60</v>
      </c>
      <c r="D31" s="90"/>
      <c r="E31" s="91" t="s">
        <v>52</v>
      </c>
      <c r="F31" s="190">
        <v>14.94</v>
      </c>
      <c r="G31" s="190">
        <v>0</v>
      </c>
      <c r="H31" s="92"/>
      <c r="I31" s="93">
        <v>2013</v>
      </c>
      <c r="J31" s="93">
        <v>2014</v>
      </c>
      <c r="K31" s="93"/>
      <c r="L31" s="99">
        <f t="shared" si="28"/>
        <v>10.9</v>
      </c>
      <c r="M31" s="91">
        <f>AD31+AE31+AI31+AJ31+AK31+AL31+AM31</f>
        <v>10.9</v>
      </c>
      <c r="N31" s="91">
        <f>'[9]Приложение 1'!L27</f>
        <v>12</v>
      </c>
      <c r="O31" s="189">
        <f t="shared" si="25"/>
        <v>10.9</v>
      </c>
      <c r="P31" s="91">
        <f t="shared" si="26"/>
        <v>7.3772340000000005</v>
      </c>
      <c r="Q31" s="91"/>
      <c r="R31" s="91"/>
      <c r="S31" s="91"/>
      <c r="T31" s="91">
        <f t="shared" si="32"/>
        <v>14.94</v>
      </c>
      <c r="U31" s="91">
        <f t="shared" si="32"/>
        <v>0</v>
      </c>
      <c r="V31" s="91"/>
      <c r="W31" s="91"/>
      <c r="X31" s="91"/>
      <c r="Y31" s="91"/>
      <c r="Z31" s="91"/>
      <c r="AA31" s="91"/>
      <c r="AB31" s="91">
        <f t="shared" si="29"/>
        <v>14.94</v>
      </c>
      <c r="AC31" s="91">
        <f t="shared" si="29"/>
        <v>0</v>
      </c>
      <c r="AD31" s="91"/>
      <c r="AE31" s="91"/>
      <c r="AF31" s="91">
        <f>'[9]7.1. ЦЗ 2013'!G27</f>
        <v>3.5227659999999998</v>
      </c>
      <c r="AG31" s="214">
        <f>'Корректировка 2014 год (чист.)'!AG31</f>
        <v>9.6172339999999998</v>
      </c>
      <c r="AH31" s="214">
        <f t="shared" si="10"/>
        <v>-2.2399999999999993</v>
      </c>
      <c r="AI31" s="94">
        <f t="shared" si="27"/>
        <v>3.5227659999999998</v>
      </c>
      <c r="AJ31" s="215">
        <f>10.9-'Корректировка 2014 год (чис (2'!AF31</f>
        <v>7.3772340000000005</v>
      </c>
      <c r="AK31" s="94"/>
      <c r="AL31" s="94"/>
      <c r="AM31" s="94"/>
      <c r="AN31" s="95">
        <f t="shared" si="30"/>
        <v>10.9</v>
      </c>
      <c r="AO31" s="96"/>
      <c r="AP31" s="97"/>
      <c r="AQ31" s="70"/>
      <c r="AR31" s="96"/>
      <c r="AS31" s="96"/>
      <c r="AT31" s="70"/>
      <c r="AU31" s="70">
        <f t="shared" si="12"/>
        <v>0</v>
      </c>
      <c r="AV31" s="96">
        <f t="shared" si="21"/>
        <v>0</v>
      </c>
      <c r="AW31" s="96">
        <f t="shared" si="22"/>
        <v>0</v>
      </c>
      <c r="AX31" s="96">
        <f t="shared" si="22"/>
        <v>0</v>
      </c>
      <c r="AY31" s="96">
        <f t="shared" si="23"/>
        <v>0</v>
      </c>
      <c r="AZ31" s="96">
        <f t="shared" si="24"/>
        <v>0</v>
      </c>
      <c r="BA31" s="96">
        <f t="shared" si="24"/>
        <v>0</v>
      </c>
      <c r="BB31" s="97"/>
      <c r="BC31" s="97"/>
      <c r="BD31" s="97"/>
      <c r="BE31" s="97"/>
      <c r="BF31" s="71"/>
    </row>
    <row r="32" spans="1:61" s="98" customFormat="1" ht="30" customHeight="1">
      <c r="A32" s="88"/>
      <c r="B32" s="89">
        <f t="shared" si="31"/>
        <v>8</v>
      </c>
      <c r="C32" s="188" t="s">
        <v>61</v>
      </c>
      <c r="D32" s="90"/>
      <c r="E32" s="91" t="s">
        <v>52</v>
      </c>
      <c r="F32" s="189">
        <v>0</v>
      </c>
      <c r="G32" s="189">
        <f>2*0.4+5*0.25+2*0.16+0.1</f>
        <v>2.4699999999999998</v>
      </c>
      <c r="H32" s="92"/>
      <c r="I32" s="93">
        <v>2013</v>
      </c>
      <c r="J32" s="93">
        <v>2014</v>
      </c>
      <c r="K32" s="93"/>
      <c r="L32" s="99">
        <f t="shared" si="28"/>
        <v>9.11</v>
      </c>
      <c r="M32" s="91">
        <f>AD32+AE32+AI32+AJ32+AK32+AL32+AM32</f>
        <v>9.11</v>
      </c>
      <c r="N32" s="91">
        <f>'[9]Приложение 1'!L28</f>
        <v>9.0879999999999992</v>
      </c>
      <c r="O32" s="91">
        <f t="shared" si="25"/>
        <v>9.11</v>
      </c>
      <c r="P32" s="91">
        <f t="shared" si="26"/>
        <v>9.11</v>
      </c>
      <c r="Q32" s="91"/>
      <c r="R32" s="91"/>
      <c r="S32" s="91"/>
      <c r="T32" s="91">
        <f t="shared" si="32"/>
        <v>0</v>
      </c>
      <c r="U32" s="91">
        <f t="shared" si="32"/>
        <v>2.4699999999999998</v>
      </c>
      <c r="V32" s="91"/>
      <c r="W32" s="91"/>
      <c r="X32" s="91"/>
      <c r="Y32" s="91"/>
      <c r="Z32" s="91"/>
      <c r="AA32" s="91"/>
      <c r="AB32" s="91">
        <f t="shared" si="29"/>
        <v>0</v>
      </c>
      <c r="AC32" s="91">
        <f t="shared" si="29"/>
        <v>2.4699999999999998</v>
      </c>
      <c r="AD32" s="91"/>
      <c r="AE32" s="91"/>
      <c r="AF32" s="91">
        <f>'[9]7.1. ЦЗ 2013'!G28</f>
        <v>0</v>
      </c>
      <c r="AG32" s="91">
        <f>'Корректировка 2014 год (чист.)'!AG32</f>
        <v>9.11</v>
      </c>
      <c r="AH32" s="91">
        <f t="shared" si="10"/>
        <v>0</v>
      </c>
      <c r="AI32" s="94">
        <f t="shared" si="27"/>
        <v>0</v>
      </c>
      <c r="AJ32" s="187">
        <v>9.11</v>
      </c>
      <c r="AK32" s="94"/>
      <c r="AL32" s="94"/>
      <c r="AM32" s="94"/>
      <c r="AN32" s="95">
        <f t="shared" si="30"/>
        <v>9.11</v>
      </c>
      <c r="AO32" s="108">
        <f>AJ32+AK32+AL32+AM32+AN32</f>
        <v>18.22</v>
      </c>
      <c r="AP32" s="96"/>
      <c r="AQ32" s="97"/>
      <c r="AR32" s="70"/>
      <c r="AS32" s="96"/>
      <c r="AT32" s="96"/>
      <c r="AU32" s="70">
        <f t="shared" si="12"/>
        <v>0</v>
      </c>
      <c r="AV32" s="70"/>
      <c r="AW32" s="70">
        <f>M32-P32</f>
        <v>0</v>
      </c>
      <c r="AX32" s="70"/>
      <c r="AY32" s="96">
        <f>AJ32+AK32+AL32+AM32+AN32-AO32</f>
        <v>0</v>
      </c>
      <c r="AZ32" s="96">
        <f>R32+T32+V32+X32+Z32-AB32</f>
        <v>0</v>
      </c>
      <c r="BA32" s="96">
        <f>S32+U32+W32+Y32+AA32-AC32</f>
        <v>0</v>
      </c>
      <c r="BB32" s="96">
        <f>AJ32+AK32+AL32+AM32+AN32-AO32</f>
        <v>0</v>
      </c>
      <c r="BC32" s="96">
        <f>AB32-F32</f>
        <v>0</v>
      </c>
      <c r="BD32" s="96">
        <f>AC32-G32</f>
        <v>0</v>
      </c>
      <c r="BE32" s="97"/>
      <c r="BF32" s="97"/>
      <c r="BG32" s="97"/>
      <c r="BH32" s="97"/>
      <c r="BI32" s="71"/>
    </row>
    <row r="33" spans="1:58" s="98" customFormat="1" ht="12.75">
      <c r="A33" s="100"/>
      <c r="B33" s="101"/>
      <c r="C33" s="102" t="s">
        <v>62</v>
      </c>
      <c r="D33" s="102"/>
      <c r="E33" s="103"/>
      <c r="F33" s="104">
        <f>SUM(F28:F32)</f>
        <v>15.87</v>
      </c>
      <c r="G33" s="104">
        <f>SUM(G28:G32)</f>
        <v>95.07</v>
      </c>
      <c r="H33" s="105"/>
      <c r="I33" s="103"/>
      <c r="J33" s="103"/>
      <c r="K33" s="104">
        <f t="shared" ref="K33:L33" si="33">SUM(K28:K28)</f>
        <v>0</v>
      </c>
      <c r="L33" s="104">
        <f t="shared" si="33"/>
        <v>226.63580000000002</v>
      </c>
      <c r="M33" s="104">
        <f>SUM(M28:M32)</f>
        <v>478.17950843</v>
      </c>
      <c r="N33" s="104">
        <f t="shared" ref="N33:AN33" si="34">SUM(N28:N32)</f>
        <v>489.25731860000002</v>
      </c>
      <c r="O33" s="104">
        <f t="shared" si="34"/>
        <v>480.35570842999999</v>
      </c>
      <c r="P33" s="104">
        <f t="shared" si="34"/>
        <v>396.95581845000004</v>
      </c>
      <c r="Q33" s="104">
        <f t="shared" si="34"/>
        <v>0</v>
      </c>
      <c r="R33" s="104">
        <f t="shared" si="34"/>
        <v>0</v>
      </c>
      <c r="S33" s="104">
        <f t="shared" si="34"/>
        <v>0</v>
      </c>
      <c r="T33" s="104">
        <f t="shared" si="34"/>
        <v>15.52</v>
      </c>
      <c r="U33" s="104">
        <f t="shared" si="34"/>
        <v>2.4699999999999998</v>
      </c>
      <c r="V33" s="104">
        <f t="shared" si="34"/>
        <v>0</v>
      </c>
      <c r="W33" s="104">
        <f t="shared" si="34"/>
        <v>0</v>
      </c>
      <c r="X33" s="104">
        <f t="shared" si="34"/>
        <v>0</v>
      </c>
      <c r="Y33" s="104">
        <f t="shared" si="34"/>
        <v>0</v>
      </c>
      <c r="Z33" s="104">
        <f t="shared" si="34"/>
        <v>0.35</v>
      </c>
      <c r="AA33" s="104">
        <f t="shared" si="34"/>
        <v>92.6</v>
      </c>
      <c r="AB33" s="104">
        <f t="shared" si="34"/>
        <v>15.87</v>
      </c>
      <c r="AC33" s="104">
        <f t="shared" si="34"/>
        <v>95.07</v>
      </c>
      <c r="AD33" s="104">
        <f t="shared" si="34"/>
        <v>14.869091600000001</v>
      </c>
      <c r="AE33" s="104">
        <f t="shared" si="34"/>
        <v>0</v>
      </c>
      <c r="AF33" s="104">
        <f t="shared" si="34"/>
        <v>68.530798380000007</v>
      </c>
      <c r="AG33" s="104">
        <f t="shared" si="34"/>
        <v>22.357783019999999</v>
      </c>
      <c r="AH33" s="104">
        <f t="shared" si="10"/>
        <v>-2.7062915700000048</v>
      </c>
      <c r="AI33" s="104">
        <f t="shared" si="34"/>
        <v>68.530798380000007</v>
      </c>
      <c r="AJ33" s="104">
        <f t="shared" si="34"/>
        <v>19.651491449999995</v>
      </c>
      <c r="AK33" s="104">
        <f t="shared" si="34"/>
        <v>0</v>
      </c>
      <c r="AL33" s="104">
        <f t="shared" si="34"/>
        <v>62.646100000000018</v>
      </c>
      <c r="AM33" s="104">
        <f t="shared" si="34"/>
        <v>314.65822700000001</v>
      </c>
      <c r="AN33" s="106">
        <f t="shared" si="34"/>
        <v>465.48661683000006</v>
      </c>
      <c r="AO33" s="69">
        <f>AN33-M33</f>
        <v>-12.692891599999939</v>
      </c>
      <c r="AP33" s="96"/>
      <c r="AQ33" s="62">
        <f>AN33-P33</f>
        <v>68.530798380000022</v>
      </c>
      <c r="AR33" s="69">
        <f>'[8]ИП - чистый (21.06.12)'!AF22</f>
        <v>70.2</v>
      </c>
      <c r="AS33" s="69">
        <f t="shared" si="11"/>
        <v>395.28661683000007</v>
      </c>
      <c r="AT33" s="70"/>
      <c r="AU33" s="70">
        <f t="shared" si="12"/>
        <v>0</v>
      </c>
      <c r="AV33" s="69">
        <f t="shared" ref="AV33:AV55" si="35">AI33+AJ33+AK33+AL33+AM33-AN33</f>
        <v>0</v>
      </c>
      <c r="AW33" s="69">
        <f t="shared" ref="AW33:AW51" si="36">R33+T33+V33+X33+Z33-AB33</f>
        <v>0</v>
      </c>
      <c r="AX33" s="69">
        <f t="shared" ref="AX33:AX51" si="37">S33+U33+W33+Y33+AA33-AC33</f>
        <v>0</v>
      </c>
      <c r="AY33" s="69">
        <f t="shared" ref="AY33:AY63" si="38">AI33+AJ33+AK33+AL33+AM33-AN33</f>
        <v>0</v>
      </c>
      <c r="AZ33" s="69">
        <f t="shared" ref="AZ33:AZ51" si="39">AB33-F33</f>
        <v>0</v>
      </c>
      <c r="BA33" s="69">
        <f t="shared" ref="BA33:BA51" si="40">AC33-G33</f>
        <v>0</v>
      </c>
      <c r="BB33" s="96"/>
      <c r="BC33" s="96"/>
      <c r="BD33" s="96"/>
      <c r="BE33" s="96"/>
      <c r="BF33" s="71">
        <f>AN33-M33</f>
        <v>-12.692891599999939</v>
      </c>
    </row>
    <row r="34" spans="1:58" s="87" customFormat="1" ht="20.100000000000001" customHeight="1">
      <c r="A34" s="80"/>
      <c r="B34" s="81"/>
      <c r="C34" s="82" t="s">
        <v>63</v>
      </c>
      <c r="D34" s="82"/>
      <c r="E34" s="83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>
        <f t="shared" si="10"/>
        <v>0</v>
      </c>
      <c r="AI34" s="84"/>
      <c r="AJ34" s="84"/>
      <c r="AK34" s="84"/>
      <c r="AL34" s="84"/>
      <c r="AM34" s="84"/>
      <c r="AN34" s="85"/>
      <c r="AO34" s="86">
        <f>AN34-M34</f>
        <v>0</v>
      </c>
      <c r="AP34" s="86"/>
      <c r="AQ34" s="86">
        <f>AN34-P34</f>
        <v>0</v>
      </c>
      <c r="AR34" s="69">
        <f>'[8]ИП - чистый (21.06.12)'!AF23</f>
        <v>0</v>
      </c>
      <c r="AS34" s="69">
        <f t="shared" si="11"/>
        <v>0</v>
      </c>
      <c r="AT34" s="86"/>
      <c r="AU34" s="70">
        <f t="shared" si="12"/>
        <v>0</v>
      </c>
      <c r="AV34" s="69">
        <f t="shared" si="35"/>
        <v>0</v>
      </c>
      <c r="AW34" s="69">
        <f t="shared" si="36"/>
        <v>0</v>
      </c>
      <c r="AX34" s="69">
        <f t="shared" si="37"/>
        <v>0</v>
      </c>
      <c r="AY34" s="69">
        <f t="shared" si="38"/>
        <v>0</v>
      </c>
      <c r="AZ34" s="69">
        <f t="shared" si="39"/>
        <v>0</v>
      </c>
      <c r="BA34" s="69">
        <f t="shared" si="40"/>
        <v>0</v>
      </c>
      <c r="BF34" s="87">
        <f>AN34-M34</f>
        <v>0</v>
      </c>
    </row>
    <row r="35" spans="1:58" s="98" customFormat="1" ht="30" customHeight="1">
      <c r="A35" s="88" t="s">
        <v>63</v>
      </c>
      <c r="B35" s="89">
        <f>B32+1</f>
        <v>9</v>
      </c>
      <c r="C35" s="175" t="s">
        <v>64</v>
      </c>
      <c r="D35" s="109"/>
      <c r="E35" s="91" t="s">
        <v>52</v>
      </c>
      <c r="F35" s="104">
        <v>0</v>
      </c>
      <c r="G35" s="91">
        <v>0</v>
      </c>
      <c r="H35" s="110" t="s">
        <v>65</v>
      </c>
      <c r="I35" s="111">
        <v>2012</v>
      </c>
      <c r="J35" s="111">
        <v>2014</v>
      </c>
      <c r="K35" s="91"/>
      <c r="L35" s="91"/>
      <c r="M35" s="91">
        <f>AD35+AE35+AI35+AJ35+AK35+AL35+AM35</f>
        <v>16.28969918</v>
      </c>
      <c r="N35" s="91">
        <f>'[9]Приложение 1'!L31</f>
        <v>16.3</v>
      </c>
      <c r="O35" s="91">
        <f t="shared" ref="O35" si="41">AD35+AE35+AF35+AJ35+AK35+AL35+AM35</f>
        <v>16.28969918</v>
      </c>
      <c r="P35" s="91">
        <v>0</v>
      </c>
      <c r="Q35" s="104"/>
      <c r="R35" s="91"/>
      <c r="S35" s="91"/>
      <c r="T35" s="104">
        <f>F35</f>
        <v>0</v>
      </c>
      <c r="U35" s="104">
        <f>G35</f>
        <v>0</v>
      </c>
      <c r="V35" s="104"/>
      <c r="W35" s="104"/>
      <c r="X35" s="104"/>
      <c r="Y35" s="104"/>
      <c r="Z35" s="104"/>
      <c r="AA35" s="104"/>
      <c r="AB35" s="91">
        <f>R35+T35+V35+X35+Z35</f>
        <v>0</v>
      </c>
      <c r="AC35" s="91">
        <f>S35+U35+W35+Y35+AA35</f>
        <v>0</v>
      </c>
      <c r="AD35" s="91">
        <v>15.426093989999998</v>
      </c>
      <c r="AE35" s="91"/>
      <c r="AF35" s="91">
        <f>'[9]7.1. ЦЗ 2013'!G31</f>
        <v>0.86360518999999991</v>
      </c>
      <c r="AG35" s="91">
        <f>'Корректировка 2014 год (чист.)'!AG35</f>
        <v>0</v>
      </c>
      <c r="AH35" s="91">
        <f t="shared" si="10"/>
        <v>0</v>
      </c>
      <c r="AI35" s="94">
        <f t="shared" ref="AI35" si="42">AF35</f>
        <v>0.86360518999999991</v>
      </c>
      <c r="AJ35" s="91"/>
      <c r="AK35" s="91"/>
      <c r="AL35" s="91"/>
      <c r="AM35" s="91"/>
      <c r="AN35" s="95">
        <f>AI35+AJ35+AK35+AL35+AM35</f>
        <v>0.86360518999999991</v>
      </c>
      <c r="AO35" s="96">
        <f>AN35-M35</f>
        <v>-15.42609399</v>
      </c>
      <c r="AP35" s="70"/>
      <c r="AQ35" s="70">
        <f>AN35-P35</f>
        <v>0.86360518999999991</v>
      </c>
      <c r="AR35" s="96">
        <f>'[8]ИП - чистый (21.06.12)'!AF24</f>
        <v>1.2</v>
      </c>
      <c r="AS35" s="96">
        <f t="shared" si="11"/>
        <v>-0.33639481000000004</v>
      </c>
      <c r="AT35" s="70"/>
      <c r="AU35" s="70">
        <f t="shared" si="12"/>
        <v>0</v>
      </c>
      <c r="AV35" s="96">
        <f t="shared" si="35"/>
        <v>0</v>
      </c>
      <c r="AW35" s="96">
        <f t="shared" si="36"/>
        <v>0</v>
      </c>
      <c r="AX35" s="96">
        <f t="shared" si="37"/>
        <v>0</v>
      </c>
      <c r="AY35" s="96">
        <f t="shared" si="38"/>
        <v>0</v>
      </c>
      <c r="AZ35" s="96">
        <f t="shared" si="39"/>
        <v>0</v>
      </c>
      <c r="BA35" s="96">
        <f t="shared" si="40"/>
        <v>0</v>
      </c>
      <c r="BB35" s="70"/>
      <c r="BC35" s="70"/>
      <c r="BD35" s="70"/>
      <c r="BE35" s="70"/>
      <c r="BF35" s="71">
        <f>AN35-M35</f>
        <v>-15.42609399</v>
      </c>
    </row>
    <row r="36" spans="1:58" s="98" customFormat="1" ht="12.75">
      <c r="A36" s="88"/>
      <c r="B36" s="112"/>
      <c r="C36" s="102" t="s">
        <v>66</v>
      </c>
      <c r="D36" s="102"/>
      <c r="E36" s="91"/>
      <c r="F36" s="104">
        <f>SUM(F35:F35)</f>
        <v>0</v>
      </c>
      <c r="G36" s="104">
        <f>SUM(G35:G35)</f>
        <v>0</v>
      </c>
      <c r="H36" s="105"/>
      <c r="I36" s="91"/>
      <c r="J36" s="91"/>
      <c r="K36" s="105">
        <f t="shared" ref="K36:AN36" si="43">SUM(K35:K35)</f>
        <v>0</v>
      </c>
      <c r="L36" s="104">
        <f t="shared" si="43"/>
        <v>0</v>
      </c>
      <c r="M36" s="104">
        <f t="shared" si="43"/>
        <v>16.28969918</v>
      </c>
      <c r="N36" s="104">
        <f t="shared" si="43"/>
        <v>16.3</v>
      </c>
      <c r="O36" s="104">
        <f t="shared" si="43"/>
        <v>16.28969918</v>
      </c>
      <c r="P36" s="104">
        <f t="shared" si="43"/>
        <v>0</v>
      </c>
      <c r="Q36" s="104">
        <f t="shared" si="43"/>
        <v>0</v>
      </c>
      <c r="R36" s="104">
        <f t="shared" si="43"/>
        <v>0</v>
      </c>
      <c r="S36" s="104">
        <f t="shared" si="43"/>
        <v>0</v>
      </c>
      <c r="T36" s="104">
        <f t="shared" si="43"/>
        <v>0</v>
      </c>
      <c r="U36" s="104">
        <f t="shared" si="43"/>
        <v>0</v>
      </c>
      <c r="V36" s="104">
        <f t="shared" si="43"/>
        <v>0</v>
      </c>
      <c r="W36" s="104">
        <f t="shared" si="43"/>
        <v>0</v>
      </c>
      <c r="X36" s="104">
        <f t="shared" si="43"/>
        <v>0</v>
      </c>
      <c r="Y36" s="104">
        <f t="shared" si="43"/>
        <v>0</v>
      </c>
      <c r="Z36" s="104">
        <f t="shared" si="43"/>
        <v>0</v>
      </c>
      <c r="AA36" s="104">
        <f t="shared" si="43"/>
        <v>0</v>
      </c>
      <c r="AB36" s="104">
        <f t="shared" si="43"/>
        <v>0</v>
      </c>
      <c r="AC36" s="104">
        <f t="shared" si="43"/>
        <v>0</v>
      </c>
      <c r="AD36" s="104">
        <f t="shared" si="43"/>
        <v>15.426093989999998</v>
      </c>
      <c r="AE36" s="104">
        <f t="shared" si="43"/>
        <v>0</v>
      </c>
      <c r="AF36" s="104">
        <f t="shared" si="43"/>
        <v>0.86360518999999991</v>
      </c>
      <c r="AG36" s="104">
        <f t="shared" si="43"/>
        <v>0</v>
      </c>
      <c r="AH36" s="104">
        <f t="shared" si="10"/>
        <v>0</v>
      </c>
      <c r="AI36" s="104">
        <f t="shared" si="43"/>
        <v>0.86360518999999991</v>
      </c>
      <c r="AJ36" s="104">
        <f t="shared" si="43"/>
        <v>0</v>
      </c>
      <c r="AK36" s="104">
        <f t="shared" si="43"/>
        <v>0</v>
      </c>
      <c r="AL36" s="104">
        <f t="shared" si="43"/>
        <v>0</v>
      </c>
      <c r="AM36" s="104">
        <f t="shared" si="43"/>
        <v>0</v>
      </c>
      <c r="AN36" s="106">
        <f t="shared" si="43"/>
        <v>0.86360518999999991</v>
      </c>
      <c r="AO36" s="69">
        <f>AN36-M36</f>
        <v>-15.42609399</v>
      </c>
      <c r="AP36" s="96"/>
      <c r="AQ36" s="62">
        <f>AN36-P36</f>
        <v>0.86360518999999991</v>
      </c>
      <c r="AR36" s="69">
        <f>'[8]ИП - чистый (21.06.12)'!AF25</f>
        <v>1.2</v>
      </c>
      <c r="AS36" s="69">
        <f t="shared" si="11"/>
        <v>-0.33639481000000004</v>
      </c>
      <c r="AT36" s="70"/>
      <c r="AU36" s="70">
        <f t="shared" si="12"/>
        <v>0</v>
      </c>
      <c r="AV36" s="69">
        <f t="shared" si="35"/>
        <v>0</v>
      </c>
      <c r="AW36" s="69">
        <f t="shared" si="36"/>
        <v>0</v>
      </c>
      <c r="AX36" s="69">
        <f t="shared" si="37"/>
        <v>0</v>
      </c>
      <c r="AY36" s="69">
        <f t="shared" si="38"/>
        <v>0</v>
      </c>
      <c r="AZ36" s="69">
        <f t="shared" si="39"/>
        <v>0</v>
      </c>
      <c r="BA36" s="69">
        <f t="shared" si="40"/>
        <v>0</v>
      </c>
      <c r="BB36" s="96"/>
      <c r="BC36" s="96"/>
      <c r="BD36" s="96"/>
      <c r="BE36" s="96"/>
      <c r="BF36" s="71">
        <f>AN36-M36</f>
        <v>-15.42609399</v>
      </c>
    </row>
    <row r="37" spans="1:58" s="87" customFormat="1" ht="20.100000000000001" customHeight="1">
      <c r="A37" s="80"/>
      <c r="B37" s="81"/>
      <c r="C37" s="82" t="s">
        <v>67</v>
      </c>
      <c r="D37" s="82"/>
      <c r="E37" s="83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>
        <f t="shared" si="10"/>
        <v>0</v>
      </c>
      <c r="AI37" s="84"/>
      <c r="AJ37" s="84"/>
      <c r="AK37" s="84"/>
      <c r="AL37" s="84"/>
      <c r="AM37" s="84"/>
      <c r="AN37" s="85"/>
      <c r="AO37" s="86"/>
      <c r="AP37" s="86"/>
      <c r="AQ37" s="86"/>
      <c r="AR37" s="69"/>
      <c r="AS37" s="69"/>
      <c r="AT37" s="86"/>
      <c r="AU37" s="70">
        <f t="shared" si="12"/>
        <v>0</v>
      </c>
      <c r="AV37" s="69">
        <f t="shared" si="35"/>
        <v>0</v>
      </c>
      <c r="AW37" s="69">
        <f t="shared" si="36"/>
        <v>0</v>
      </c>
      <c r="AX37" s="69">
        <f t="shared" si="37"/>
        <v>0</v>
      </c>
      <c r="AY37" s="69">
        <f t="shared" si="38"/>
        <v>0</v>
      </c>
      <c r="AZ37" s="69">
        <f t="shared" si="39"/>
        <v>0</v>
      </c>
      <c r="BA37" s="69">
        <f t="shared" si="40"/>
        <v>0</v>
      </c>
    </row>
    <row r="38" spans="1:58" s="98" customFormat="1" ht="30" customHeight="1">
      <c r="A38" s="88"/>
      <c r="B38" s="89">
        <f>B35+1</f>
        <v>10</v>
      </c>
      <c r="C38" s="191" t="s">
        <v>68</v>
      </c>
      <c r="D38" s="90"/>
      <c r="E38" s="91" t="s">
        <v>52</v>
      </c>
      <c r="F38" s="104">
        <v>0</v>
      </c>
      <c r="G38" s="91">
        <v>0</v>
      </c>
      <c r="H38" s="92"/>
      <c r="I38" s="93">
        <v>2013</v>
      </c>
      <c r="J38" s="93">
        <v>2017</v>
      </c>
      <c r="K38" s="93"/>
      <c r="L38" s="99"/>
      <c r="M38" s="91">
        <f t="shared" ref="M38:M39" si="44">AD38+AE38+AI38+AJ38+AK38+AL38+AM38</f>
        <v>8.6170997299999996</v>
      </c>
      <c r="N38" s="91">
        <f>'[9]Приложение 1'!L34</f>
        <v>10</v>
      </c>
      <c r="O38" s="91">
        <f t="shared" ref="O38:O39" si="45">AD38+AE38+AF38+AJ38+AK38+AL38+AM38</f>
        <v>8.6170997299999996</v>
      </c>
      <c r="P38" s="91">
        <f t="shared" ref="P38:P39" si="46">O38-AD38-AE38-AI38</f>
        <v>8</v>
      </c>
      <c r="Q38" s="91"/>
      <c r="R38" s="91"/>
      <c r="S38" s="91"/>
      <c r="T38" s="91"/>
      <c r="U38" s="91"/>
      <c r="V38" s="91"/>
      <c r="W38" s="91"/>
      <c r="X38" s="91"/>
      <c r="Y38" s="91"/>
      <c r="Z38" s="91">
        <f>F38</f>
        <v>0</v>
      </c>
      <c r="AA38" s="91">
        <f>G38</f>
        <v>0</v>
      </c>
      <c r="AB38" s="91">
        <f>R38+T38+V38+X38+Z38</f>
        <v>0</v>
      </c>
      <c r="AC38" s="91">
        <f>S38+U38+W38+Y38+AA38</f>
        <v>0</v>
      </c>
      <c r="AD38" s="91"/>
      <c r="AE38" s="91"/>
      <c r="AF38" s="91">
        <f>'[9]7.1. ЦЗ 2013'!G34</f>
        <v>0.61709972999999996</v>
      </c>
      <c r="AG38" s="91">
        <f>'Корректировка 2014 год (чист.)'!AG38</f>
        <v>2</v>
      </c>
      <c r="AH38" s="91">
        <f t="shared" si="10"/>
        <v>0</v>
      </c>
      <c r="AI38" s="94">
        <f t="shared" ref="AI38:AI39" si="47">AF38</f>
        <v>0.61709972999999996</v>
      </c>
      <c r="AJ38" s="94">
        <v>2</v>
      </c>
      <c r="AK38" s="94">
        <v>2</v>
      </c>
      <c r="AL38" s="94">
        <v>2</v>
      </c>
      <c r="AM38" s="94">
        <v>2</v>
      </c>
      <c r="AN38" s="95">
        <f>AI38+AJ38+AK38+AL38+AM38</f>
        <v>8.6170997299999996</v>
      </c>
      <c r="AO38" s="96"/>
      <c r="AP38" s="97"/>
      <c r="AQ38" s="70"/>
      <c r="AR38" s="96"/>
      <c r="AS38" s="96"/>
      <c r="AT38" s="70"/>
      <c r="AU38" s="70">
        <f t="shared" si="12"/>
        <v>0</v>
      </c>
      <c r="AV38" s="96">
        <f t="shared" si="35"/>
        <v>0</v>
      </c>
      <c r="AW38" s="96">
        <f t="shared" si="36"/>
        <v>0</v>
      </c>
      <c r="AX38" s="96">
        <f t="shared" si="37"/>
        <v>0</v>
      </c>
      <c r="AY38" s="96">
        <f t="shared" si="38"/>
        <v>0</v>
      </c>
      <c r="AZ38" s="96">
        <f t="shared" si="39"/>
        <v>0</v>
      </c>
      <c r="BA38" s="96">
        <f t="shared" si="40"/>
        <v>0</v>
      </c>
      <c r="BB38" s="97"/>
      <c r="BC38" s="97"/>
      <c r="BD38" s="97"/>
      <c r="BE38" s="97"/>
      <c r="BF38" s="71"/>
    </row>
    <row r="39" spans="1:58" s="98" customFormat="1" ht="45" customHeight="1">
      <c r="A39" s="88"/>
      <c r="B39" s="89">
        <f>B38+1</f>
        <v>11</v>
      </c>
      <c r="C39" s="191" t="s">
        <v>69</v>
      </c>
      <c r="D39" s="90"/>
      <c r="E39" s="91" t="s">
        <v>52</v>
      </c>
      <c r="F39" s="91">
        <f>AB39</f>
        <v>14.88</v>
      </c>
      <c r="G39" s="91">
        <f>AC39</f>
        <v>4.78</v>
      </c>
      <c r="H39" s="92"/>
      <c r="I39" s="93">
        <v>2013</v>
      </c>
      <c r="J39" s="93">
        <v>2017</v>
      </c>
      <c r="K39" s="93"/>
      <c r="L39" s="99"/>
      <c r="M39" s="91">
        <f t="shared" si="44"/>
        <v>47.5</v>
      </c>
      <c r="N39" s="91">
        <f>'[9]Приложение 1'!L35</f>
        <v>68</v>
      </c>
      <c r="O39" s="91">
        <f t="shared" si="45"/>
        <v>47.5</v>
      </c>
      <c r="P39" s="91">
        <f t="shared" si="46"/>
        <v>47.5</v>
      </c>
      <c r="Q39" s="91"/>
      <c r="R39" s="91">
        <v>0</v>
      </c>
      <c r="S39" s="91">
        <v>0</v>
      </c>
      <c r="T39" s="91">
        <v>5.64</v>
      </c>
      <c r="U39" s="91">
        <v>1.82</v>
      </c>
      <c r="V39" s="91">
        <v>0.54</v>
      </c>
      <c r="W39" s="91">
        <v>0</v>
      </c>
      <c r="X39" s="91">
        <v>4.1900000000000004</v>
      </c>
      <c r="Y39" s="91">
        <v>1</v>
      </c>
      <c r="Z39" s="91">
        <v>4.51</v>
      </c>
      <c r="AA39" s="91">
        <v>1.96</v>
      </c>
      <c r="AB39" s="91">
        <f>R39+T39+V39+X39+Z39</f>
        <v>14.88</v>
      </c>
      <c r="AC39" s="91">
        <f>S39+U39+W39+Y39+AA39</f>
        <v>4.78</v>
      </c>
      <c r="AD39" s="91"/>
      <c r="AE39" s="91"/>
      <c r="AF39" s="91">
        <f>'[9]7.1. ЦЗ 2013'!G35</f>
        <v>0</v>
      </c>
      <c r="AG39" s="91">
        <f>'Корректировка 2014 год (чист.)'!AG39</f>
        <v>18.5</v>
      </c>
      <c r="AH39" s="91">
        <f t="shared" si="10"/>
        <v>0</v>
      </c>
      <c r="AI39" s="94">
        <f t="shared" si="47"/>
        <v>0</v>
      </c>
      <c r="AJ39" s="94">
        <f t="shared" ref="AJ39:AM39" si="48">AJ202</f>
        <v>18.5</v>
      </c>
      <c r="AK39" s="94">
        <f t="shared" si="48"/>
        <v>1</v>
      </c>
      <c r="AL39" s="94">
        <f t="shared" si="48"/>
        <v>12</v>
      </c>
      <c r="AM39" s="94">
        <f t="shared" si="48"/>
        <v>16</v>
      </c>
      <c r="AN39" s="95">
        <f>AI39+AJ39+AK39+AL39+AM39</f>
        <v>47.5</v>
      </c>
      <c r="AO39" s="96"/>
      <c r="AP39" s="97"/>
      <c r="AQ39" s="70"/>
      <c r="AR39" s="96"/>
      <c r="AS39" s="96"/>
      <c r="AT39" s="70"/>
      <c r="AU39" s="70">
        <f t="shared" si="12"/>
        <v>0</v>
      </c>
      <c r="AV39" s="96">
        <f t="shared" si="35"/>
        <v>0</v>
      </c>
      <c r="AW39" s="96">
        <f t="shared" si="36"/>
        <v>0</v>
      </c>
      <c r="AX39" s="96">
        <f t="shared" si="37"/>
        <v>0</v>
      </c>
      <c r="AY39" s="96">
        <f t="shared" si="38"/>
        <v>0</v>
      </c>
      <c r="AZ39" s="96">
        <f t="shared" si="39"/>
        <v>0</v>
      </c>
      <c r="BA39" s="96">
        <f t="shared" si="40"/>
        <v>0</v>
      </c>
      <c r="BB39" s="97"/>
      <c r="BC39" s="97"/>
      <c r="BD39" s="97"/>
      <c r="BE39" s="97"/>
      <c r="BF39" s="71"/>
    </row>
    <row r="40" spans="1:58" s="98" customFormat="1" ht="12.75">
      <c r="A40" s="88"/>
      <c r="B40" s="112"/>
      <c r="C40" s="102" t="s">
        <v>70</v>
      </c>
      <c r="D40" s="102"/>
      <c r="E40" s="91"/>
      <c r="F40" s="104">
        <f>SUM(F38:F39)</f>
        <v>14.88</v>
      </c>
      <c r="G40" s="104">
        <f>SUM(G38:G39)</f>
        <v>4.78</v>
      </c>
      <c r="H40" s="105"/>
      <c r="I40" s="104"/>
      <c r="J40" s="104"/>
      <c r="K40" s="104">
        <f t="shared" ref="K40:AN40" si="49">SUM(K38:K39)</f>
        <v>0</v>
      </c>
      <c r="L40" s="104">
        <f t="shared" si="49"/>
        <v>0</v>
      </c>
      <c r="M40" s="104">
        <f t="shared" si="49"/>
        <v>56.11709973</v>
      </c>
      <c r="N40" s="104">
        <f t="shared" si="49"/>
        <v>78</v>
      </c>
      <c r="O40" s="104">
        <f t="shared" si="49"/>
        <v>56.11709973</v>
      </c>
      <c r="P40" s="104">
        <f t="shared" si="49"/>
        <v>55.5</v>
      </c>
      <c r="Q40" s="104">
        <f t="shared" si="49"/>
        <v>0</v>
      </c>
      <c r="R40" s="104">
        <f t="shared" si="49"/>
        <v>0</v>
      </c>
      <c r="S40" s="104">
        <f t="shared" si="49"/>
        <v>0</v>
      </c>
      <c r="T40" s="104">
        <f t="shared" si="49"/>
        <v>5.64</v>
      </c>
      <c r="U40" s="104">
        <f t="shared" si="49"/>
        <v>1.82</v>
      </c>
      <c r="V40" s="104">
        <f t="shared" si="49"/>
        <v>0.54</v>
      </c>
      <c r="W40" s="104">
        <f t="shared" si="49"/>
        <v>0</v>
      </c>
      <c r="X40" s="104">
        <f t="shared" si="49"/>
        <v>4.1900000000000004</v>
      </c>
      <c r="Y40" s="104">
        <f t="shared" si="49"/>
        <v>1</v>
      </c>
      <c r="Z40" s="104">
        <f t="shared" si="49"/>
        <v>4.51</v>
      </c>
      <c r="AA40" s="104">
        <f t="shared" si="49"/>
        <v>1.96</v>
      </c>
      <c r="AB40" s="104">
        <f t="shared" si="49"/>
        <v>14.88</v>
      </c>
      <c r="AC40" s="104">
        <f t="shared" si="49"/>
        <v>4.78</v>
      </c>
      <c r="AD40" s="104">
        <f t="shared" si="49"/>
        <v>0</v>
      </c>
      <c r="AE40" s="104">
        <f t="shared" si="49"/>
        <v>0</v>
      </c>
      <c r="AF40" s="104">
        <f t="shared" si="49"/>
        <v>0.61709972999999996</v>
      </c>
      <c r="AG40" s="104">
        <f t="shared" si="49"/>
        <v>20.5</v>
      </c>
      <c r="AH40" s="104">
        <f t="shared" si="10"/>
        <v>0</v>
      </c>
      <c r="AI40" s="104">
        <f t="shared" si="49"/>
        <v>0.61709972999999996</v>
      </c>
      <c r="AJ40" s="104">
        <f t="shared" si="49"/>
        <v>20.5</v>
      </c>
      <c r="AK40" s="104">
        <f t="shared" si="49"/>
        <v>3</v>
      </c>
      <c r="AL40" s="104">
        <f t="shared" si="49"/>
        <v>14</v>
      </c>
      <c r="AM40" s="104">
        <f t="shared" si="49"/>
        <v>18</v>
      </c>
      <c r="AN40" s="106">
        <f t="shared" si="49"/>
        <v>56.11709973</v>
      </c>
      <c r="AO40" s="69"/>
      <c r="AP40" s="96"/>
      <c r="AQ40" s="62"/>
      <c r="AR40" s="69"/>
      <c r="AS40" s="69"/>
      <c r="AT40" s="70"/>
      <c r="AU40" s="70">
        <f t="shared" si="12"/>
        <v>0</v>
      </c>
      <c r="AV40" s="69">
        <f t="shared" si="35"/>
        <v>0</v>
      </c>
      <c r="AW40" s="69">
        <f t="shared" si="36"/>
        <v>0</v>
      </c>
      <c r="AX40" s="69">
        <f t="shared" si="37"/>
        <v>0</v>
      </c>
      <c r="AY40" s="69">
        <f t="shared" si="38"/>
        <v>0</v>
      </c>
      <c r="AZ40" s="69">
        <f t="shared" si="39"/>
        <v>0</v>
      </c>
      <c r="BA40" s="69">
        <f t="shared" si="40"/>
        <v>0</v>
      </c>
      <c r="BB40" s="96"/>
      <c r="BC40" s="96"/>
      <c r="BD40" s="96"/>
      <c r="BE40" s="96"/>
      <c r="BF40" s="71"/>
    </row>
    <row r="41" spans="1:58" s="98" customFormat="1" ht="25.5">
      <c r="A41" s="113"/>
      <c r="B41" s="114" t="s">
        <v>71</v>
      </c>
      <c r="C41" s="79" t="s">
        <v>72</v>
      </c>
      <c r="D41" s="79"/>
      <c r="E41" s="103"/>
      <c r="F41" s="104">
        <v>0</v>
      </c>
      <c r="G41" s="104">
        <v>0</v>
      </c>
      <c r="H41" s="105"/>
      <c r="I41" s="103"/>
      <c r="J41" s="103"/>
      <c r="K41" s="103"/>
      <c r="L41" s="103"/>
      <c r="M41" s="104">
        <v>0</v>
      </c>
      <c r="N41" s="104"/>
      <c r="O41" s="104"/>
      <c r="P41" s="104">
        <v>0</v>
      </c>
      <c r="Q41" s="104">
        <v>0</v>
      </c>
      <c r="R41" s="104">
        <v>0</v>
      </c>
      <c r="S41" s="104">
        <v>0</v>
      </c>
      <c r="T41" s="104">
        <v>0</v>
      </c>
      <c r="U41" s="104">
        <v>0</v>
      </c>
      <c r="V41" s="104"/>
      <c r="W41" s="104"/>
      <c r="X41" s="104"/>
      <c r="Y41" s="104"/>
      <c r="Z41" s="104"/>
      <c r="AA41" s="104"/>
      <c r="AB41" s="104">
        <v>0</v>
      </c>
      <c r="AC41" s="104">
        <v>0</v>
      </c>
      <c r="AD41" s="104"/>
      <c r="AE41" s="104"/>
      <c r="AF41" s="104"/>
      <c r="AG41" s="104"/>
      <c r="AH41" s="104">
        <f t="shared" si="10"/>
        <v>0</v>
      </c>
      <c r="AI41" s="104">
        <v>0</v>
      </c>
      <c r="AJ41" s="104">
        <v>0</v>
      </c>
      <c r="AK41" s="104">
        <v>0</v>
      </c>
      <c r="AL41" s="104">
        <v>0</v>
      </c>
      <c r="AM41" s="104">
        <v>0</v>
      </c>
      <c r="AN41" s="106">
        <v>0</v>
      </c>
      <c r="AO41" s="69">
        <f t="shared" ref="AO41:AO62" si="50">AN41-M41</f>
        <v>0</v>
      </c>
      <c r="AP41" s="96"/>
      <c r="AQ41" s="62">
        <f t="shared" ref="AQ41:AQ62" si="51">AN41-P41</f>
        <v>0</v>
      </c>
      <c r="AR41" s="69">
        <f>'[8]ИП - чистый (21.06.12)'!AF26</f>
        <v>0</v>
      </c>
      <c r="AS41" s="69">
        <f t="shared" si="11"/>
        <v>0</v>
      </c>
      <c r="AT41" s="70"/>
      <c r="AU41" s="70">
        <f t="shared" si="12"/>
        <v>0</v>
      </c>
      <c r="AV41" s="69">
        <f t="shared" si="35"/>
        <v>0</v>
      </c>
      <c r="AW41" s="69">
        <f t="shared" si="36"/>
        <v>0</v>
      </c>
      <c r="AX41" s="69">
        <f t="shared" si="37"/>
        <v>0</v>
      </c>
      <c r="AY41" s="69">
        <f t="shared" si="38"/>
        <v>0</v>
      </c>
      <c r="AZ41" s="69">
        <f t="shared" si="39"/>
        <v>0</v>
      </c>
      <c r="BA41" s="69">
        <f t="shared" si="40"/>
        <v>0</v>
      </c>
      <c r="BB41" s="96"/>
      <c r="BC41" s="96"/>
      <c r="BD41" s="96"/>
      <c r="BE41" s="96"/>
      <c r="BF41" s="71">
        <f>AN41-M41</f>
        <v>0</v>
      </c>
    </row>
    <row r="42" spans="1:58" s="98" customFormat="1" ht="12.75">
      <c r="A42" s="113"/>
      <c r="B42" s="114" t="s">
        <v>73</v>
      </c>
      <c r="C42" s="79" t="s">
        <v>74</v>
      </c>
      <c r="D42" s="79"/>
      <c r="E42" s="103"/>
      <c r="F42" s="104">
        <f>SUM(F43:F44)</f>
        <v>0</v>
      </c>
      <c r="G42" s="104">
        <f t="shared" ref="G42" si="52">SUM(G43:G44)</f>
        <v>0</v>
      </c>
      <c r="H42" s="104" t="e">
        <f>#REF!+#REF!</f>
        <v>#REF!</v>
      </c>
      <c r="I42" s="103"/>
      <c r="J42" s="103"/>
      <c r="K42" s="103"/>
      <c r="L42" s="104" t="e">
        <f>#REF!+#REF!</f>
        <v>#REF!</v>
      </c>
      <c r="M42" s="104">
        <f>SUM(M43:M44)</f>
        <v>311.32775386428568</v>
      </c>
      <c r="N42" s="104">
        <f t="shared" ref="N42:AN42" si="53">SUM(N43:N44)</f>
        <v>390.97</v>
      </c>
      <c r="O42" s="104">
        <f t="shared" si="53"/>
        <v>311.32775386428568</v>
      </c>
      <c r="P42" s="104">
        <f t="shared" si="53"/>
        <v>309.1877538642857</v>
      </c>
      <c r="Q42" s="104">
        <f t="shared" si="53"/>
        <v>0</v>
      </c>
      <c r="R42" s="104">
        <f t="shared" si="53"/>
        <v>0</v>
      </c>
      <c r="S42" s="104">
        <f t="shared" si="53"/>
        <v>0</v>
      </c>
      <c r="T42" s="104">
        <f t="shared" si="53"/>
        <v>0</v>
      </c>
      <c r="U42" s="104">
        <f t="shared" si="53"/>
        <v>0</v>
      </c>
      <c r="V42" s="104">
        <f t="shared" si="53"/>
        <v>0</v>
      </c>
      <c r="W42" s="104">
        <f t="shared" si="53"/>
        <v>0</v>
      </c>
      <c r="X42" s="104">
        <f t="shared" si="53"/>
        <v>0</v>
      </c>
      <c r="Y42" s="104">
        <f t="shared" si="53"/>
        <v>0</v>
      </c>
      <c r="Z42" s="104">
        <f t="shared" si="53"/>
        <v>0</v>
      </c>
      <c r="AA42" s="104">
        <f t="shared" si="53"/>
        <v>0</v>
      </c>
      <c r="AB42" s="104">
        <f t="shared" si="53"/>
        <v>0</v>
      </c>
      <c r="AC42" s="104">
        <f t="shared" si="53"/>
        <v>0</v>
      </c>
      <c r="AD42" s="104">
        <f t="shared" si="53"/>
        <v>2.14</v>
      </c>
      <c r="AE42" s="104">
        <f t="shared" si="53"/>
        <v>0</v>
      </c>
      <c r="AF42" s="104">
        <f t="shared" si="53"/>
        <v>0</v>
      </c>
      <c r="AG42" s="104">
        <f t="shared" si="53"/>
        <v>66.667753864285686</v>
      </c>
      <c r="AH42" s="104">
        <f t="shared" si="10"/>
        <v>0</v>
      </c>
      <c r="AI42" s="104">
        <f t="shared" si="53"/>
        <v>0</v>
      </c>
      <c r="AJ42" s="104">
        <f t="shared" si="53"/>
        <v>66.667753864285686</v>
      </c>
      <c r="AK42" s="104">
        <f t="shared" si="53"/>
        <v>0</v>
      </c>
      <c r="AL42" s="104">
        <f t="shared" si="53"/>
        <v>12</v>
      </c>
      <c r="AM42" s="104">
        <f t="shared" si="53"/>
        <v>230.52</v>
      </c>
      <c r="AN42" s="106">
        <f t="shared" si="53"/>
        <v>309.1877538642857</v>
      </c>
      <c r="AO42" s="69">
        <f t="shared" si="50"/>
        <v>-2.1399999999999864</v>
      </c>
      <c r="AP42" s="96"/>
      <c r="AQ42" s="62">
        <f t="shared" si="51"/>
        <v>0</v>
      </c>
      <c r="AR42" s="69">
        <f>'[8]ИП - чистый (21.06.12)'!AF27</f>
        <v>0</v>
      </c>
      <c r="AS42" s="69">
        <f t="shared" si="11"/>
        <v>309.1877538642857</v>
      </c>
      <c r="AT42" s="70"/>
      <c r="AU42" s="70">
        <f t="shared" si="12"/>
        <v>0</v>
      </c>
      <c r="AV42" s="69">
        <f t="shared" si="35"/>
        <v>0</v>
      </c>
      <c r="AW42" s="69">
        <f t="shared" si="36"/>
        <v>0</v>
      </c>
      <c r="AX42" s="69">
        <f t="shared" si="37"/>
        <v>0</v>
      </c>
      <c r="AY42" s="69">
        <f t="shared" si="38"/>
        <v>0</v>
      </c>
      <c r="AZ42" s="69">
        <f t="shared" si="39"/>
        <v>0</v>
      </c>
      <c r="BA42" s="69">
        <f t="shared" si="40"/>
        <v>0</v>
      </c>
      <c r="BB42" s="96"/>
      <c r="BC42" s="96"/>
      <c r="BD42" s="96"/>
      <c r="BE42" s="96"/>
      <c r="BF42" s="71">
        <f>AN42-M42</f>
        <v>-2.1399999999999864</v>
      </c>
    </row>
    <row r="43" spans="1:58" s="98" customFormat="1" ht="54.95" customHeight="1">
      <c r="A43" s="88"/>
      <c r="B43" s="112">
        <f>B39+1</f>
        <v>12</v>
      </c>
      <c r="C43" s="115" t="s">
        <v>75</v>
      </c>
      <c r="D43" s="115"/>
      <c r="E43" s="91" t="s">
        <v>52</v>
      </c>
      <c r="F43" s="104">
        <v>0</v>
      </c>
      <c r="G43" s="91">
        <v>0</v>
      </c>
      <c r="H43" s="104"/>
      <c r="I43" s="93">
        <v>2016</v>
      </c>
      <c r="J43" s="93">
        <v>2017</v>
      </c>
      <c r="K43" s="91"/>
      <c r="L43" s="104"/>
      <c r="M43" s="91">
        <f t="shared" ref="M43:M44" si="54">AD43+AE43+AI43+AJ43+AK43+AL43+AM43</f>
        <v>242.52</v>
      </c>
      <c r="N43" s="91">
        <f>'[9]Приложение 1'!L39</f>
        <v>242.52</v>
      </c>
      <c r="O43" s="91">
        <f t="shared" ref="O43" si="55">AD43+AE43+AF43+AJ43+AK43+AL43+AM43</f>
        <v>242.52</v>
      </c>
      <c r="P43" s="91">
        <f t="shared" ref="P43:P44" si="56">O43-AD43-AE43-AI43</f>
        <v>242.52</v>
      </c>
      <c r="Q43" s="104"/>
      <c r="R43" s="104"/>
      <c r="S43" s="104"/>
      <c r="T43" s="104"/>
      <c r="U43" s="104"/>
      <c r="V43" s="91">
        <f>F43</f>
        <v>0</v>
      </c>
      <c r="W43" s="91">
        <f>G43</f>
        <v>0</v>
      </c>
      <c r="X43" s="104"/>
      <c r="Y43" s="104"/>
      <c r="Z43" s="91">
        <f>F43</f>
        <v>0</v>
      </c>
      <c r="AA43" s="91">
        <f>G43</f>
        <v>0</v>
      </c>
      <c r="AB43" s="91">
        <f t="shared" ref="AB43:AC44" si="57">R43+T43+V43+X43+Z43</f>
        <v>0</v>
      </c>
      <c r="AC43" s="91">
        <f t="shared" si="57"/>
        <v>0</v>
      </c>
      <c r="AD43" s="91">
        <v>0</v>
      </c>
      <c r="AE43" s="91"/>
      <c r="AF43" s="91">
        <f>'[9]7.1. ЦЗ 2013'!G39</f>
        <v>0</v>
      </c>
      <c r="AG43" s="91">
        <f>'Корректировка 2014 год (чист.)'!AG43</f>
        <v>0</v>
      </c>
      <c r="AH43" s="91">
        <f t="shared" si="10"/>
        <v>0</v>
      </c>
      <c r="AI43" s="94">
        <f t="shared" ref="AI43:AI44" si="58">AF43</f>
        <v>0</v>
      </c>
      <c r="AJ43" s="91">
        <v>0</v>
      </c>
      <c r="AK43" s="91"/>
      <c r="AL43" s="91">
        <v>12</v>
      </c>
      <c r="AM43" s="91">
        <v>230.52</v>
      </c>
      <c r="AN43" s="95">
        <f>AI43+AJ43+AK43+AL43+AM43</f>
        <v>242.52</v>
      </c>
      <c r="AO43" s="96">
        <f t="shared" si="50"/>
        <v>0</v>
      </c>
      <c r="AP43" s="97"/>
      <c r="AQ43" s="70">
        <f t="shared" si="51"/>
        <v>0</v>
      </c>
      <c r="AR43" s="96">
        <f>'[8]ИП - чистый (21.06.12)'!AF25</f>
        <v>1.2</v>
      </c>
      <c r="AS43" s="96">
        <f t="shared" si="11"/>
        <v>241.32000000000002</v>
      </c>
      <c r="AT43" s="70"/>
      <c r="AU43" s="70">
        <f t="shared" si="12"/>
        <v>0</v>
      </c>
      <c r="AV43" s="69">
        <f t="shared" si="35"/>
        <v>0</v>
      </c>
      <c r="AW43" s="69">
        <f t="shared" si="36"/>
        <v>0</v>
      </c>
      <c r="AX43" s="69">
        <f t="shared" si="37"/>
        <v>0</v>
      </c>
      <c r="AY43" s="69">
        <f t="shared" si="38"/>
        <v>0</v>
      </c>
      <c r="AZ43" s="69">
        <f t="shared" si="39"/>
        <v>0</v>
      </c>
      <c r="BA43" s="69">
        <f t="shared" si="40"/>
        <v>0</v>
      </c>
      <c r="BB43" s="97"/>
      <c r="BC43" s="97"/>
      <c r="BD43" s="97"/>
      <c r="BE43" s="97"/>
      <c r="BF43" s="71"/>
    </row>
    <row r="44" spans="1:58" s="98" customFormat="1" ht="39.75" customHeight="1">
      <c r="A44" s="88"/>
      <c r="B44" s="112">
        <f t="shared" ref="B44" si="59">B43+1</f>
        <v>13</v>
      </c>
      <c r="C44" s="192" t="s">
        <v>76</v>
      </c>
      <c r="D44" s="115"/>
      <c r="E44" s="91" t="s">
        <v>52</v>
      </c>
      <c r="F44" s="104">
        <v>0</v>
      </c>
      <c r="G44" s="91">
        <v>0</v>
      </c>
      <c r="H44" s="104"/>
      <c r="I44" s="93">
        <v>2012</v>
      </c>
      <c r="J44" s="93">
        <v>2014</v>
      </c>
      <c r="K44" s="91"/>
      <c r="L44" s="104"/>
      <c r="M44" s="91">
        <f t="shared" si="54"/>
        <v>68.807753864285687</v>
      </c>
      <c r="N44" s="91">
        <f>'[9]Приложение 1'!L40</f>
        <v>148.45000000000002</v>
      </c>
      <c r="O44" s="91">
        <f>68807753.8642857/1000000</f>
        <v>68.807753864285687</v>
      </c>
      <c r="P44" s="91">
        <f t="shared" si="56"/>
        <v>66.667753864285686</v>
      </c>
      <c r="Q44" s="104"/>
      <c r="R44" s="104"/>
      <c r="S44" s="104"/>
      <c r="T44" s="91">
        <f>F44</f>
        <v>0</v>
      </c>
      <c r="U44" s="91">
        <f>G44</f>
        <v>0</v>
      </c>
      <c r="V44" s="104"/>
      <c r="W44" s="104"/>
      <c r="X44" s="104"/>
      <c r="Y44" s="104"/>
      <c r="Z44" s="104"/>
      <c r="AA44" s="104"/>
      <c r="AB44" s="91">
        <f t="shared" si="57"/>
        <v>0</v>
      </c>
      <c r="AC44" s="91">
        <f t="shared" si="57"/>
        <v>0</v>
      </c>
      <c r="AD44" s="91">
        <v>2.14</v>
      </c>
      <c r="AE44" s="91"/>
      <c r="AF44" s="91">
        <f>'[9]7.1. ЦЗ 2013'!G40</f>
        <v>0</v>
      </c>
      <c r="AG44" s="91">
        <f>'Корректировка 2014 год (чист.)'!AG44</f>
        <v>66.667753864285686</v>
      </c>
      <c r="AH44" s="91">
        <f t="shared" si="10"/>
        <v>0</v>
      </c>
      <c r="AI44" s="94">
        <f t="shared" si="58"/>
        <v>0</v>
      </c>
      <c r="AJ44" s="91">
        <f>P44</f>
        <v>66.667753864285686</v>
      </c>
      <c r="AK44" s="91"/>
      <c r="AL44" s="91"/>
      <c r="AM44" s="91"/>
      <c r="AN44" s="95">
        <f>AI44+AJ44+AK44+AL44+AM44</f>
        <v>66.667753864285686</v>
      </c>
      <c r="AO44" s="96">
        <f t="shared" si="50"/>
        <v>-2.1400000000000006</v>
      </c>
      <c r="AP44" s="97"/>
      <c r="AQ44" s="70">
        <f t="shared" si="51"/>
        <v>0</v>
      </c>
      <c r="AR44" s="96">
        <f>'[8]ИП - чистый (21.06.12)'!AF26</f>
        <v>0</v>
      </c>
      <c r="AS44" s="96">
        <f t="shared" si="11"/>
        <v>66.667753864285686</v>
      </c>
      <c r="AT44" s="70"/>
      <c r="AU44" s="70">
        <f t="shared" si="12"/>
        <v>0</v>
      </c>
      <c r="AV44" s="96">
        <f t="shared" si="35"/>
        <v>0</v>
      </c>
      <c r="AW44" s="96">
        <f t="shared" si="36"/>
        <v>0</v>
      </c>
      <c r="AX44" s="96">
        <f t="shared" si="37"/>
        <v>0</v>
      </c>
      <c r="AY44" s="96">
        <f t="shared" si="38"/>
        <v>0</v>
      </c>
      <c r="AZ44" s="96">
        <f t="shared" si="39"/>
        <v>0</v>
      </c>
      <c r="BA44" s="96">
        <f t="shared" si="40"/>
        <v>0</v>
      </c>
      <c r="BB44" s="97"/>
      <c r="BC44" s="97"/>
      <c r="BD44" s="97"/>
      <c r="BE44" s="97"/>
      <c r="BF44" s="71"/>
    </row>
    <row r="45" spans="1:58" s="98" customFormat="1" ht="25.5">
      <c r="A45" s="113"/>
      <c r="B45" s="114" t="s">
        <v>77</v>
      </c>
      <c r="C45" s="79" t="s">
        <v>78</v>
      </c>
      <c r="D45" s="79"/>
      <c r="E45" s="103"/>
      <c r="F45" s="104">
        <v>0</v>
      </c>
      <c r="G45" s="104">
        <v>0</v>
      </c>
      <c r="H45" s="105"/>
      <c r="I45" s="111"/>
      <c r="J45" s="111"/>
      <c r="K45" s="103"/>
      <c r="L45" s="103"/>
      <c r="M45" s="104">
        <v>0</v>
      </c>
      <c r="N45" s="104"/>
      <c r="O45" s="104"/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04">
        <v>0</v>
      </c>
      <c r="V45" s="104"/>
      <c r="W45" s="104"/>
      <c r="X45" s="104"/>
      <c r="Y45" s="104"/>
      <c r="Z45" s="104"/>
      <c r="AA45" s="104"/>
      <c r="AB45" s="104">
        <v>0</v>
      </c>
      <c r="AC45" s="104">
        <v>0</v>
      </c>
      <c r="AD45" s="104"/>
      <c r="AE45" s="104"/>
      <c r="AF45" s="104">
        <v>0</v>
      </c>
      <c r="AG45" s="104">
        <v>0</v>
      </c>
      <c r="AH45" s="104">
        <f t="shared" si="10"/>
        <v>0</v>
      </c>
      <c r="AI45" s="104">
        <v>0</v>
      </c>
      <c r="AJ45" s="104">
        <v>0</v>
      </c>
      <c r="AK45" s="104">
        <v>0</v>
      </c>
      <c r="AL45" s="104">
        <v>0</v>
      </c>
      <c r="AM45" s="104">
        <v>0</v>
      </c>
      <c r="AN45" s="106">
        <v>0</v>
      </c>
      <c r="AO45" s="69">
        <f t="shared" si="50"/>
        <v>0</v>
      </c>
      <c r="AP45" s="96"/>
      <c r="AQ45" s="62">
        <f t="shared" si="51"/>
        <v>0</v>
      </c>
      <c r="AR45" s="69">
        <f>'[8]ИП - чистый (21.06.12)'!AF28</f>
        <v>0</v>
      </c>
      <c r="AS45" s="69">
        <f t="shared" si="11"/>
        <v>0</v>
      </c>
      <c r="AT45" s="70"/>
      <c r="AU45" s="70">
        <f t="shared" si="12"/>
        <v>0</v>
      </c>
      <c r="AV45" s="69">
        <f t="shared" si="35"/>
        <v>0</v>
      </c>
      <c r="AW45" s="69">
        <f t="shared" si="36"/>
        <v>0</v>
      </c>
      <c r="AX45" s="69">
        <f t="shared" si="37"/>
        <v>0</v>
      </c>
      <c r="AY45" s="69">
        <f t="shared" si="38"/>
        <v>0</v>
      </c>
      <c r="AZ45" s="69">
        <f t="shared" si="39"/>
        <v>0</v>
      </c>
      <c r="BA45" s="69">
        <f t="shared" si="40"/>
        <v>0</v>
      </c>
      <c r="BB45" s="96"/>
      <c r="BC45" s="96"/>
      <c r="BD45" s="96"/>
      <c r="BE45" s="96"/>
      <c r="BF45" s="71">
        <f>AN45-M45</f>
        <v>0</v>
      </c>
    </row>
    <row r="46" spans="1:58" s="98" customFormat="1" ht="12.75">
      <c r="A46" s="113"/>
      <c r="B46" s="114" t="s">
        <v>79</v>
      </c>
      <c r="C46" s="103" t="s">
        <v>80</v>
      </c>
      <c r="D46" s="103"/>
      <c r="E46" s="103"/>
      <c r="F46" s="104">
        <f>F47</f>
        <v>1813.7139999999999</v>
      </c>
      <c r="G46" s="104">
        <f>G47</f>
        <v>256.35599999999999</v>
      </c>
      <c r="H46" s="105"/>
      <c r="I46" s="105"/>
      <c r="J46" s="105"/>
      <c r="K46" s="105"/>
      <c r="L46" s="105" t="e">
        <f t="shared" ref="L46:AN46" si="60">L47</f>
        <v>#REF!</v>
      </c>
      <c r="M46" s="104" t="e">
        <f t="shared" si="60"/>
        <v>#REF!</v>
      </c>
      <c r="N46" s="104" t="e">
        <f t="shared" si="60"/>
        <v>#REF!</v>
      </c>
      <c r="O46" s="104">
        <f t="shared" si="60"/>
        <v>9283.7295426312739</v>
      </c>
      <c r="P46" s="104">
        <f t="shared" si="60"/>
        <v>5420.0701073911468</v>
      </c>
      <c r="Q46" s="104">
        <f t="shared" si="60"/>
        <v>0</v>
      </c>
      <c r="R46" s="104">
        <f t="shared" si="60"/>
        <v>17.357000000000003</v>
      </c>
      <c r="S46" s="104">
        <f t="shared" si="60"/>
        <v>12.1</v>
      </c>
      <c r="T46" s="104">
        <f t="shared" si="60"/>
        <v>389.08199999999999</v>
      </c>
      <c r="U46" s="104">
        <f t="shared" si="60"/>
        <v>49.89</v>
      </c>
      <c r="V46" s="104">
        <f t="shared" si="60"/>
        <v>483.45800000000003</v>
      </c>
      <c r="W46" s="104">
        <f t="shared" si="60"/>
        <v>64.2</v>
      </c>
      <c r="X46" s="104">
        <f t="shared" si="60"/>
        <v>184.73</v>
      </c>
      <c r="Y46" s="104">
        <f t="shared" si="60"/>
        <v>21.036000000000001</v>
      </c>
      <c r="Z46" s="104">
        <f t="shared" si="60"/>
        <v>655.88200000000006</v>
      </c>
      <c r="AA46" s="104">
        <f t="shared" si="60"/>
        <v>102.78999999999999</v>
      </c>
      <c r="AB46" s="104">
        <f t="shared" si="60"/>
        <v>1730.509</v>
      </c>
      <c r="AC46" s="104">
        <f t="shared" si="60"/>
        <v>250.01600000000002</v>
      </c>
      <c r="AD46" s="104">
        <f t="shared" si="60"/>
        <v>796.351512361</v>
      </c>
      <c r="AE46" s="104">
        <f t="shared" si="60"/>
        <v>129.7105011691288</v>
      </c>
      <c r="AF46" s="104">
        <f t="shared" si="60"/>
        <v>3814.5673350100001</v>
      </c>
      <c r="AG46" s="104">
        <f t="shared" si="60"/>
        <v>400.66221218000004</v>
      </c>
      <c r="AH46" s="104">
        <f t="shared" si="10"/>
        <v>1270.7195876711453</v>
      </c>
      <c r="AI46" s="104">
        <f t="shared" si="60"/>
        <v>2937.5974217099997</v>
      </c>
      <c r="AJ46" s="104">
        <f t="shared" si="60"/>
        <v>1671.3817998511454</v>
      </c>
      <c r="AK46" s="104">
        <f t="shared" si="60"/>
        <v>1123.7733213000004</v>
      </c>
      <c r="AL46" s="104">
        <f t="shared" si="60"/>
        <v>1211.7616450270248</v>
      </c>
      <c r="AM46" s="104">
        <f t="shared" si="60"/>
        <v>1278.0162229999999</v>
      </c>
      <c r="AN46" s="106">
        <f t="shared" si="60"/>
        <v>8222.5304108881701</v>
      </c>
      <c r="AO46" s="69" t="e">
        <f t="shared" si="50"/>
        <v>#REF!</v>
      </c>
      <c r="AP46" s="96"/>
      <c r="AQ46" s="62">
        <f t="shared" si="51"/>
        <v>2802.4603034970232</v>
      </c>
      <c r="AR46" s="69">
        <f>'[8]ИП - чистый (21.06.12)'!AF29</f>
        <v>8283.1</v>
      </c>
      <c r="AS46" s="69">
        <f t="shared" si="11"/>
        <v>-60.569589111830282</v>
      </c>
      <c r="AT46" s="70"/>
      <c r="AU46" s="70">
        <f t="shared" si="12"/>
        <v>-135.13711821297602</v>
      </c>
      <c r="AV46" s="69">
        <f t="shared" si="35"/>
        <v>0</v>
      </c>
      <c r="AW46" s="69">
        <f t="shared" si="36"/>
        <v>0</v>
      </c>
      <c r="AX46" s="69">
        <f t="shared" si="37"/>
        <v>0</v>
      </c>
      <c r="AY46" s="69">
        <f t="shared" si="38"/>
        <v>0</v>
      </c>
      <c r="AZ46" s="69">
        <f t="shared" si="39"/>
        <v>-83.204999999999927</v>
      </c>
      <c r="BA46" s="69">
        <f t="shared" si="40"/>
        <v>-6.339999999999975</v>
      </c>
      <c r="BB46" s="96"/>
      <c r="BC46" s="96"/>
      <c r="BD46" s="96"/>
      <c r="BE46" s="96"/>
      <c r="BF46" s="71" t="e">
        <f>AN46-M46</f>
        <v>#REF!</v>
      </c>
    </row>
    <row r="47" spans="1:58" s="98" customFormat="1" ht="25.5">
      <c r="A47" s="113"/>
      <c r="B47" s="114" t="s">
        <v>81</v>
      </c>
      <c r="C47" s="79" t="s">
        <v>48</v>
      </c>
      <c r="D47" s="79"/>
      <c r="E47" s="103"/>
      <c r="F47" s="104">
        <f>F53+F66+F75+F97+F103+F108+F114+F130+F133+F134+F146</f>
        <v>1813.7139999999999</v>
      </c>
      <c r="G47" s="104">
        <f>G53+G66+G75+G97+G103+G108+G114+G130+G133+G134+G146</f>
        <v>256.35599999999999</v>
      </c>
      <c r="H47" s="105"/>
      <c r="I47" s="103"/>
      <c r="J47" s="103"/>
      <c r="K47" s="103"/>
      <c r="L47" s="105" t="e">
        <f>L97+#REF!+L108+#REF!+#REF!+#REF!+#REF!+L146</f>
        <v>#REF!</v>
      </c>
      <c r="M47" s="104" t="e">
        <f>M53+M66+M75+M97+M103+M108+M114+M130+M133+#REF!+M134+M146</f>
        <v>#REF!</v>
      </c>
      <c r="N47" s="104" t="e">
        <f>N53+N66+N75+N97+N103+N108+N114+N130+N133+#REF!+N134+N146</f>
        <v>#REF!</v>
      </c>
      <c r="O47" s="104">
        <f t="shared" ref="O47:AN47" si="61">O53+O66+O75+O97+O103+O108+O114+O130+O133+O134+O146</f>
        <v>9283.7295426312739</v>
      </c>
      <c r="P47" s="104">
        <f t="shared" si="61"/>
        <v>5420.0701073911468</v>
      </c>
      <c r="Q47" s="104">
        <f t="shared" si="61"/>
        <v>0</v>
      </c>
      <c r="R47" s="104">
        <f t="shared" si="61"/>
        <v>17.357000000000003</v>
      </c>
      <c r="S47" s="104">
        <f t="shared" si="61"/>
        <v>12.1</v>
      </c>
      <c r="T47" s="104">
        <f t="shared" si="61"/>
        <v>389.08199999999999</v>
      </c>
      <c r="U47" s="104">
        <f t="shared" si="61"/>
        <v>49.89</v>
      </c>
      <c r="V47" s="104">
        <f t="shared" si="61"/>
        <v>483.45800000000003</v>
      </c>
      <c r="W47" s="104">
        <f t="shared" si="61"/>
        <v>64.2</v>
      </c>
      <c r="X47" s="104">
        <f t="shared" si="61"/>
        <v>184.73</v>
      </c>
      <c r="Y47" s="104">
        <f t="shared" si="61"/>
        <v>21.036000000000001</v>
      </c>
      <c r="Z47" s="104">
        <f t="shared" si="61"/>
        <v>655.88200000000006</v>
      </c>
      <c r="AA47" s="104">
        <f t="shared" si="61"/>
        <v>102.78999999999999</v>
      </c>
      <c r="AB47" s="104">
        <f t="shared" si="61"/>
        <v>1730.509</v>
      </c>
      <c r="AC47" s="104">
        <f t="shared" si="61"/>
        <v>250.01600000000002</v>
      </c>
      <c r="AD47" s="104">
        <f t="shared" si="61"/>
        <v>796.351512361</v>
      </c>
      <c r="AE47" s="104">
        <f t="shared" si="61"/>
        <v>129.7105011691288</v>
      </c>
      <c r="AF47" s="104">
        <f t="shared" si="61"/>
        <v>3814.5673350100001</v>
      </c>
      <c r="AG47" s="104">
        <f t="shared" ref="AG47" si="62">AG53+AG66+AG75+AG97+AG103+AG108+AG114+AG130+AG133+AG134+AG146</f>
        <v>400.66221218000004</v>
      </c>
      <c r="AH47" s="104">
        <f t="shared" si="10"/>
        <v>1270.7195876711453</v>
      </c>
      <c r="AI47" s="104">
        <f t="shared" si="61"/>
        <v>2937.5974217099997</v>
      </c>
      <c r="AJ47" s="104">
        <f t="shared" si="61"/>
        <v>1671.3817998511454</v>
      </c>
      <c r="AK47" s="104">
        <f t="shared" si="61"/>
        <v>1123.7733213000004</v>
      </c>
      <c r="AL47" s="104">
        <f t="shared" si="61"/>
        <v>1211.7616450270248</v>
      </c>
      <c r="AM47" s="104">
        <f t="shared" si="61"/>
        <v>1278.0162229999999</v>
      </c>
      <c r="AN47" s="106">
        <f t="shared" si="61"/>
        <v>8222.5304108881701</v>
      </c>
      <c r="AO47" s="69" t="e">
        <f t="shared" si="50"/>
        <v>#REF!</v>
      </c>
      <c r="AP47" s="96"/>
      <c r="AQ47" s="62">
        <f t="shared" si="51"/>
        <v>2802.4603034970232</v>
      </c>
      <c r="AR47" s="69">
        <f>'[8]ИП - чистый (21.06.12)'!AF30</f>
        <v>8283.1</v>
      </c>
      <c r="AS47" s="69">
        <f t="shared" si="11"/>
        <v>-60.569589111830282</v>
      </c>
      <c r="AT47" s="70"/>
      <c r="AU47" s="70">
        <f t="shared" si="12"/>
        <v>-135.13711821297602</v>
      </c>
      <c r="AV47" s="69">
        <f t="shared" si="35"/>
        <v>0</v>
      </c>
      <c r="AW47" s="69">
        <f t="shared" si="36"/>
        <v>0</v>
      </c>
      <c r="AX47" s="69">
        <f t="shared" si="37"/>
        <v>0</v>
      </c>
      <c r="AY47" s="69">
        <f t="shared" si="38"/>
        <v>0</v>
      </c>
      <c r="AZ47" s="69">
        <f t="shared" si="39"/>
        <v>-83.204999999999927</v>
      </c>
      <c r="BA47" s="69">
        <f t="shared" si="40"/>
        <v>-6.339999999999975</v>
      </c>
      <c r="BB47" s="96"/>
      <c r="BC47" s="96"/>
      <c r="BD47" s="96"/>
      <c r="BE47" s="96"/>
      <c r="BF47" s="71" t="e">
        <f>AN47-M47</f>
        <v>#REF!</v>
      </c>
    </row>
    <row r="48" spans="1:58" s="87" customFormat="1" ht="20.100000000000001" customHeight="1">
      <c r="A48" s="80"/>
      <c r="B48" s="81"/>
      <c r="C48" s="82" t="s">
        <v>49</v>
      </c>
      <c r="D48" s="82"/>
      <c r="E48" s="83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>
        <f t="shared" si="10"/>
        <v>0</v>
      </c>
      <c r="AI48" s="84"/>
      <c r="AJ48" s="84"/>
      <c r="AK48" s="84"/>
      <c r="AL48" s="84"/>
      <c r="AM48" s="84"/>
      <c r="AN48" s="85"/>
      <c r="AO48" s="86">
        <f t="shared" si="50"/>
        <v>0</v>
      </c>
      <c r="AP48" s="86"/>
      <c r="AQ48" s="86">
        <f t="shared" si="51"/>
        <v>0</v>
      </c>
      <c r="AR48" s="69">
        <f>'[8]ИП - чистый (21.06.12)'!AF18</f>
        <v>71.400000000000006</v>
      </c>
      <c r="AS48" s="69">
        <f t="shared" si="11"/>
        <v>-71.400000000000006</v>
      </c>
      <c r="AT48" s="86"/>
      <c r="AU48" s="70">
        <f t="shared" si="12"/>
        <v>0</v>
      </c>
      <c r="AV48" s="69">
        <f t="shared" si="35"/>
        <v>0</v>
      </c>
      <c r="AW48" s="69">
        <f t="shared" si="36"/>
        <v>0</v>
      </c>
      <c r="AX48" s="69">
        <f t="shared" si="37"/>
        <v>0</v>
      </c>
      <c r="AY48" s="69">
        <f t="shared" si="38"/>
        <v>0</v>
      </c>
      <c r="AZ48" s="69">
        <f t="shared" si="39"/>
        <v>0</v>
      </c>
      <c r="BA48" s="69">
        <f t="shared" si="40"/>
        <v>0</v>
      </c>
    </row>
    <row r="49" spans="1:61" s="98" customFormat="1" ht="60" customHeight="1">
      <c r="A49" s="116" t="s">
        <v>82</v>
      </c>
      <c r="B49" s="112">
        <f>B44+1</f>
        <v>14</v>
      </c>
      <c r="C49" s="193" t="s">
        <v>83</v>
      </c>
      <c r="D49" s="117"/>
      <c r="E49" s="91" t="s">
        <v>52</v>
      </c>
      <c r="F49" s="91">
        <v>2</v>
      </c>
      <c r="G49" s="91">
        <v>2.64</v>
      </c>
      <c r="H49" s="105"/>
      <c r="I49" s="111">
        <v>2015</v>
      </c>
      <c r="J49" s="111">
        <v>2017</v>
      </c>
      <c r="K49" s="103"/>
      <c r="L49" s="105"/>
      <c r="M49" s="91">
        <v>52</v>
      </c>
      <c r="N49" s="91">
        <f>'[9]Приложение 1'!L45</f>
        <v>52</v>
      </c>
      <c r="O49" s="91">
        <f t="shared" ref="O49:O52" si="63">AD49+AE49+AF49+AJ49+AK49+AL49+AM49</f>
        <v>52</v>
      </c>
      <c r="P49" s="91">
        <f t="shared" ref="P49:P52" si="64">O49-AD49-AE49-AI49</f>
        <v>52</v>
      </c>
      <c r="Q49" s="104"/>
      <c r="R49" s="104"/>
      <c r="S49" s="104"/>
      <c r="T49" s="104"/>
      <c r="U49" s="104"/>
      <c r="V49" s="91"/>
      <c r="W49" s="91"/>
      <c r="X49" s="91"/>
      <c r="Y49" s="91"/>
      <c r="Z49" s="91">
        <f>F49</f>
        <v>2</v>
      </c>
      <c r="AA49" s="91">
        <f>G49</f>
        <v>2.64</v>
      </c>
      <c r="AB49" s="91">
        <f t="shared" ref="AB49:AC51" si="65">R49+T49+V49+X49+Z49</f>
        <v>2</v>
      </c>
      <c r="AC49" s="91">
        <f t="shared" si="65"/>
        <v>2.64</v>
      </c>
      <c r="AD49" s="91"/>
      <c r="AE49" s="91"/>
      <c r="AF49" s="91">
        <f>'[9]7.1. ЦЗ 2013'!G45</f>
        <v>0</v>
      </c>
      <c r="AG49" s="91">
        <f>'Корректировка 2014 год (чист.)'!AG49</f>
        <v>0</v>
      </c>
      <c r="AH49" s="91">
        <f t="shared" si="10"/>
        <v>0</v>
      </c>
      <c r="AI49" s="94">
        <f t="shared" ref="AI49:AI51" si="66">AF49</f>
        <v>0</v>
      </c>
      <c r="AJ49" s="91"/>
      <c r="AK49" s="91">
        <v>2</v>
      </c>
      <c r="AL49" s="91">
        <v>10</v>
      </c>
      <c r="AM49" s="91">
        <v>40</v>
      </c>
      <c r="AN49" s="95">
        <f>AI49+AJ49+AK49+AL49+AM49</f>
        <v>52</v>
      </c>
      <c r="AO49" s="96">
        <f t="shared" si="50"/>
        <v>0</v>
      </c>
      <c r="AP49" s="70"/>
      <c r="AQ49" s="70">
        <f t="shared" si="51"/>
        <v>0</v>
      </c>
      <c r="AR49" s="96">
        <f>'[8]ИП - чистый (21.06.12)'!AF21</f>
        <v>70.2</v>
      </c>
      <c r="AS49" s="96">
        <f t="shared" si="11"/>
        <v>-18.200000000000003</v>
      </c>
      <c r="AT49" s="70"/>
      <c r="AU49" s="70">
        <f t="shared" si="12"/>
        <v>0</v>
      </c>
      <c r="AV49" s="96">
        <f t="shared" si="35"/>
        <v>0</v>
      </c>
      <c r="AW49" s="96">
        <f t="shared" si="36"/>
        <v>0</v>
      </c>
      <c r="AX49" s="96">
        <f t="shared" si="37"/>
        <v>0</v>
      </c>
      <c r="AY49" s="96">
        <f t="shared" si="38"/>
        <v>0</v>
      </c>
      <c r="AZ49" s="96">
        <f t="shared" si="39"/>
        <v>0</v>
      </c>
      <c r="BA49" s="96">
        <f t="shared" si="40"/>
        <v>0</v>
      </c>
      <c r="BB49" s="70"/>
      <c r="BC49" s="70"/>
      <c r="BD49" s="70"/>
      <c r="BE49" s="70"/>
      <c r="BF49" s="71">
        <f>AN49-M49</f>
        <v>0</v>
      </c>
    </row>
    <row r="50" spans="1:61" s="98" customFormat="1" ht="60" customHeight="1">
      <c r="A50" s="116" t="s">
        <v>82</v>
      </c>
      <c r="B50" s="89">
        <f t="shared" ref="B50:B52" si="67">B49+1</f>
        <v>15</v>
      </c>
      <c r="C50" s="193" t="s">
        <v>84</v>
      </c>
      <c r="D50" s="117"/>
      <c r="E50" s="91" t="s">
        <v>52</v>
      </c>
      <c r="F50" s="91">
        <v>4</v>
      </c>
      <c r="G50" s="91">
        <v>8.82</v>
      </c>
      <c r="H50" s="105"/>
      <c r="I50" s="111">
        <v>2015</v>
      </c>
      <c r="J50" s="111">
        <v>2017</v>
      </c>
      <c r="K50" s="103"/>
      <c r="L50" s="105"/>
      <c r="M50" s="91">
        <v>80</v>
      </c>
      <c r="N50" s="91">
        <f>'[9]Приложение 1'!L46</f>
        <v>80</v>
      </c>
      <c r="O50" s="91">
        <f t="shared" si="63"/>
        <v>80</v>
      </c>
      <c r="P50" s="91">
        <f t="shared" si="64"/>
        <v>80</v>
      </c>
      <c r="Q50" s="104"/>
      <c r="R50" s="104"/>
      <c r="S50" s="104"/>
      <c r="T50" s="91"/>
      <c r="U50" s="91"/>
      <c r="V50" s="91"/>
      <c r="W50" s="91"/>
      <c r="X50" s="91"/>
      <c r="Y50" s="91"/>
      <c r="Z50" s="91">
        <f>F50</f>
        <v>4</v>
      </c>
      <c r="AA50" s="91">
        <f>G50</f>
        <v>8.82</v>
      </c>
      <c r="AB50" s="91">
        <f t="shared" si="65"/>
        <v>4</v>
      </c>
      <c r="AC50" s="91">
        <f t="shared" si="65"/>
        <v>8.82</v>
      </c>
      <c r="AD50" s="91"/>
      <c r="AE50" s="91"/>
      <c r="AF50" s="91">
        <f>'[9]7.1. ЦЗ 2013'!G46</f>
        <v>0</v>
      </c>
      <c r="AG50" s="91">
        <f>'Корректировка 2014 год (чист.)'!AG50</f>
        <v>0</v>
      </c>
      <c r="AH50" s="91">
        <f t="shared" si="10"/>
        <v>0</v>
      </c>
      <c r="AI50" s="94">
        <f t="shared" si="66"/>
        <v>0</v>
      </c>
      <c r="AJ50" s="91"/>
      <c r="AK50" s="91">
        <v>3</v>
      </c>
      <c r="AL50" s="91">
        <v>15</v>
      </c>
      <c r="AM50" s="91">
        <v>62</v>
      </c>
      <c r="AN50" s="95">
        <f>AI50+AJ50+AK50+AL50+AM50</f>
        <v>80</v>
      </c>
      <c r="AO50" s="96">
        <f t="shared" si="50"/>
        <v>0</v>
      </c>
      <c r="AP50" s="70"/>
      <c r="AQ50" s="70">
        <f t="shared" si="51"/>
        <v>0</v>
      </c>
      <c r="AR50" s="96">
        <f>'[8]ИП - чистый (21.06.12)'!AF22</f>
        <v>70.2</v>
      </c>
      <c r="AS50" s="96">
        <f t="shared" si="11"/>
        <v>9.7999999999999972</v>
      </c>
      <c r="AT50" s="70"/>
      <c r="AU50" s="70">
        <f t="shared" si="12"/>
        <v>0</v>
      </c>
      <c r="AV50" s="96">
        <f t="shared" si="35"/>
        <v>0</v>
      </c>
      <c r="AW50" s="96">
        <f t="shared" si="36"/>
        <v>0</v>
      </c>
      <c r="AX50" s="96">
        <f t="shared" si="37"/>
        <v>0</v>
      </c>
      <c r="AY50" s="96">
        <f t="shared" si="38"/>
        <v>0</v>
      </c>
      <c r="AZ50" s="96">
        <f t="shared" si="39"/>
        <v>0</v>
      </c>
      <c r="BA50" s="96">
        <f t="shared" si="40"/>
        <v>0</v>
      </c>
      <c r="BB50" s="70"/>
      <c r="BC50" s="70"/>
      <c r="BD50" s="70"/>
      <c r="BE50" s="70"/>
      <c r="BF50" s="71">
        <f>AN50-M50</f>
        <v>0</v>
      </c>
    </row>
    <row r="51" spans="1:61" s="98" customFormat="1" ht="45" customHeight="1">
      <c r="A51" s="116"/>
      <c r="B51" s="89">
        <f t="shared" si="67"/>
        <v>16</v>
      </c>
      <c r="C51" s="193" t="s">
        <v>85</v>
      </c>
      <c r="D51" s="117"/>
      <c r="E51" s="91" t="s">
        <v>52</v>
      </c>
      <c r="F51" s="91">
        <v>2</v>
      </c>
      <c r="G51" s="91">
        <v>3.2</v>
      </c>
      <c r="H51" s="105"/>
      <c r="I51" s="111">
        <v>2015</v>
      </c>
      <c r="J51" s="111">
        <v>2015</v>
      </c>
      <c r="K51" s="103"/>
      <c r="L51" s="105"/>
      <c r="M51" s="91">
        <v>18.100000000000001</v>
      </c>
      <c r="N51" s="91">
        <f>'[9]Приложение 1'!L47</f>
        <v>18.100000000000001</v>
      </c>
      <c r="O51" s="91">
        <f t="shared" si="63"/>
        <v>18.100000000000001</v>
      </c>
      <c r="P51" s="91">
        <f t="shared" si="64"/>
        <v>18.100000000000001</v>
      </c>
      <c r="Q51" s="104"/>
      <c r="R51" s="91"/>
      <c r="S51" s="91"/>
      <c r="T51" s="91"/>
      <c r="U51" s="91"/>
      <c r="V51" s="91">
        <f>F51</f>
        <v>2</v>
      </c>
      <c r="W51" s="91">
        <f>G51</f>
        <v>3.2</v>
      </c>
      <c r="X51" s="91"/>
      <c r="Y51" s="91"/>
      <c r="Z51" s="91"/>
      <c r="AA51" s="91"/>
      <c r="AB51" s="91">
        <f t="shared" si="65"/>
        <v>2</v>
      </c>
      <c r="AC51" s="91">
        <f t="shared" si="65"/>
        <v>3.2</v>
      </c>
      <c r="AD51" s="91"/>
      <c r="AE51" s="91"/>
      <c r="AF51" s="91">
        <f>'[9]7.1. ЦЗ 2013'!G47</f>
        <v>0</v>
      </c>
      <c r="AG51" s="91">
        <f>'Корректировка 2014 год (чист.)'!AG51</f>
        <v>0</v>
      </c>
      <c r="AH51" s="91">
        <f t="shared" si="10"/>
        <v>0</v>
      </c>
      <c r="AI51" s="94">
        <f t="shared" si="66"/>
        <v>0</v>
      </c>
      <c r="AJ51" s="91"/>
      <c r="AK51" s="91">
        <v>18.100000000000001</v>
      </c>
      <c r="AL51" s="91"/>
      <c r="AM51" s="91"/>
      <c r="AN51" s="95">
        <f>AI51+AJ51+AK51+AL51+AM51</f>
        <v>18.100000000000001</v>
      </c>
      <c r="AO51" s="96">
        <f t="shared" si="50"/>
        <v>0</v>
      </c>
      <c r="AP51" s="70"/>
      <c r="AQ51" s="70">
        <f t="shared" si="51"/>
        <v>0</v>
      </c>
      <c r="AR51" s="96">
        <f>'[8]ИП - чистый (21.06.12)'!AF25</f>
        <v>1.2</v>
      </c>
      <c r="AS51" s="96">
        <f t="shared" si="11"/>
        <v>16.900000000000002</v>
      </c>
      <c r="AT51" s="70"/>
      <c r="AU51" s="70">
        <f t="shared" si="12"/>
        <v>0</v>
      </c>
      <c r="AV51" s="96">
        <f t="shared" si="35"/>
        <v>0</v>
      </c>
      <c r="AW51" s="96">
        <f t="shared" si="36"/>
        <v>0</v>
      </c>
      <c r="AX51" s="96">
        <f t="shared" si="37"/>
        <v>0</v>
      </c>
      <c r="AY51" s="96">
        <f t="shared" si="38"/>
        <v>0</v>
      </c>
      <c r="AZ51" s="96">
        <f t="shared" si="39"/>
        <v>0</v>
      </c>
      <c r="BA51" s="96">
        <f t="shared" si="40"/>
        <v>0</v>
      </c>
      <c r="BB51" s="70"/>
      <c r="BC51" s="70"/>
      <c r="BD51" s="70"/>
      <c r="BE51" s="70"/>
      <c r="BF51" s="71"/>
    </row>
    <row r="52" spans="1:61" s="98" customFormat="1" ht="45" customHeight="1">
      <c r="A52" s="116"/>
      <c r="B52" s="89">
        <f t="shared" si="67"/>
        <v>17</v>
      </c>
      <c r="C52" s="193" t="s">
        <v>86</v>
      </c>
      <c r="D52" s="117"/>
      <c r="E52" s="91" t="s">
        <v>52</v>
      </c>
      <c r="F52" s="189">
        <v>22</v>
      </c>
      <c r="G52" s="189">
        <v>4</v>
      </c>
      <c r="H52" s="105"/>
      <c r="I52" s="93">
        <v>2014</v>
      </c>
      <c r="J52" s="93">
        <v>2016</v>
      </c>
      <c r="K52" s="103"/>
      <c r="L52" s="105"/>
      <c r="M52" s="91"/>
      <c r="N52" s="91"/>
      <c r="O52" s="91">
        <f t="shared" si="63"/>
        <v>100</v>
      </c>
      <c r="P52" s="91">
        <f t="shared" si="64"/>
        <v>100</v>
      </c>
      <c r="Q52" s="104"/>
      <c r="R52" s="91"/>
      <c r="S52" s="91"/>
      <c r="T52" s="91"/>
      <c r="U52" s="91"/>
      <c r="V52" s="91"/>
      <c r="W52" s="91"/>
      <c r="X52" s="91">
        <f>F52</f>
        <v>22</v>
      </c>
      <c r="Y52" s="91">
        <f>G52</f>
        <v>4</v>
      </c>
      <c r="Z52" s="91"/>
      <c r="AA52" s="91"/>
      <c r="AB52" s="91">
        <f>R52+T52+V52+X52+Z52</f>
        <v>22</v>
      </c>
      <c r="AC52" s="91">
        <f>S52+U52+W52+Y52+AA52</f>
        <v>4</v>
      </c>
      <c r="AD52" s="91"/>
      <c r="AE52" s="91"/>
      <c r="AF52" s="91"/>
      <c r="AG52" s="214">
        <f>'Корректировка 2014 год (чист.)'!AG52</f>
        <v>14</v>
      </c>
      <c r="AH52" s="214">
        <f t="shared" si="10"/>
        <v>-2</v>
      </c>
      <c r="AI52" s="94">
        <f>AF52</f>
        <v>0</v>
      </c>
      <c r="AJ52" s="215">
        <v>12</v>
      </c>
      <c r="AK52" s="187">
        <v>74</v>
      </c>
      <c r="AL52" s="94">
        <v>14</v>
      </c>
      <c r="AM52" s="94">
        <v>0</v>
      </c>
      <c r="AN52" s="95">
        <f>AI52+AJ52+AK52+AL52+AM52</f>
        <v>100</v>
      </c>
      <c r="AO52" s="96"/>
      <c r="AP52" s="70"/>
      <c r="AQ52" s="70"/>
      <c r="AR52" s="96"/>
      <c r="AS52" s="96"/>
      <c r="AT52" s="70"/>
      <c r="AU52" s="70"/>
      <c r="AV52" s="96"/>
      <c r="AW52" s="96"/>
      <c r="AX52" s="96"/>
      <c r="AY52" s="96"/>
      <c r="AZ52" s="96"/>
      <c r="BA52" s="96"/>
      <c r="BB52" s="70"/>
      <c r="BC52" s="70"/>
      <c r="BD52" s="70"/>
      <c r="BE52" s="70"/>
      <c r="BF52" s="71"/>
    </row>
    <row r="53" spans="1:61" s="98" customFormat="1" ht="12.75">
      <c r="A53" s="113"/>
      <c r="B53" s="114"/>
      <c r="C53" s="102" t="s">
        <v>87</v>
      </c>
      <c r="D53" s="102"/>
      <c r="E53" s="103"/>
      <c r="F53" s="104">
        <f>SUM(F49:F52)</f>
        <v>30</v>
      </c>
      <c r="G53" s="104">
        <f>SUM(G49:G52)</f>
        <v>18.66</v>
      </c>
      <c r="H53" s="104">
        <f>SUM(H49:H51)</f>
        <v>0</v>
      </c>
      <c r="I53" s="104"/>
      <c r="J53" s="104"/>
      <c r="K53" s="104">
        <f t="shared" ref="K53:Q53" si="68">SUM(K49:K51)</f>
        <v>0</v>
      </c>
      <c r="L53" s="104">
        <f t="shared" si="68"/>
        <v>0</v>
      </c>
      <c r="M53" s="104">
        <f t="shared" si="68"/>
        <v>150.1</v>
      </c>
      <c r="N53" s="104">
        <f t="shared" si="68"/>
        <v>150.1</v>
      </c>
      <c r="O53" s="104">
        <f>SUM(O49:O52)</f>
        <v>250.1</v>
      </c>
      <c r="P53" s="104">
        <f>SUM(P49:P52)</f>
        <v>250.1</v>
      </c>
      <c r="Q53" s="104">
        <f t="shared" si="68"/>
        <v>0</v>
      </c>
      <c r="R53" s="104">
        <f t="shared" ref="R53:AN53" si="69">SUM(R49:R52)</f>
        <v>0</v>
      </c>
      <c r="S53" s="104">
        <f t="shared" si="69"/>
        <v>0</v>
      </c>
      <c r="T53" s="104">
        <f t="shared" si="69"/>
        <v>0</v>
      </c>
      <c r="U53" s="104">
        <f t="shared" si="69"/>
        <v>0</v>
      </c>
      <c r="V53" s="104">
        <f t="shared" si="69"/>
        <v>2</v>
      </c>
      <c r="W53" s="104">
        <f t="shared" si="69"/>
        <v>3.2</v>
      </c>
      <c r="X53" s="104">
        <f t="shared" si="69"/>
        <v>22</v>
      </c>
      <c r="Y53" s="104">
        <f t="shared" si="69"/>
        <v>4</v>
      </c>
      <c r="Z53" s="104">
        <f t="shared" si="69"/>
        <v>6</v>
      </c>
      <c r="AA53" s="104">
        <f t="shared" si="69"/>
        <v>11.46</v>
      </c>
      <c r="AB53" s="104">
        <f t="shared" si="69"/>
        <v>30</v>
      </c>
      <c r="AC53" s="104">
        <f t="shared" si="69"/>
        <v>18.66</v>
      </c>
      <c r="AD53" s="104">
        <f t="shared" si="69"/>
        <v>0</v>
      </c>
      <c r="AE53" s="104">
        <f t="shared" si="69"/>
        <v>0</v>
      </c>
      <c r="AF53" s="104">
        <f t="shared" si="69"/>
        <v>0</v>
      </c>
      <c r="AG53" s="104">
        <f t="shared" si="69"/>
        <v>14</v>
      </c>
      <c r="AH53" s="104">
        <f t="shared" si="10"/>
        <v>-2</v>
      </c>
      <c r="AI53" s="104">
        <f t="shared" si="69"/>
        <v>0</v>
      </c>
      <c r="AJ53" s="104">
        <f>SUM(AJ49:AJ52)</f>
        <v>12</v>
      </c>
      <c r="AK53" s="104">
        <f t="shared" si="69"/>
        <v>97.1</v>
      </c>
      <c r="AL53" s="104">
        <f t="shared" si="69"/>
        <v>39</v>
      </c>
      <c r="AM53" s="104">
        <f t="shared" si="69"/>
        <v>102</v>
      </c>
      <c r="AN53" s="104">
        <f t="shared" si="69"/>
        <v>250.1</v>
      </c>
      <c r="AO53" s="69">
        <f t="shared" si="50"/>
        <v>100</v>
      </c>
      <c r="AP53" s="96"/>
      <c r="AQ53" s="62">
        <f t="shared" si="51"/>
        <v>0</v>
      </c>
      <c r="AR53" s="69">
        <f>'[8]ИП - чистый (21.06.12)'!AF27</f>
        <v>0</v>
      </c>
      <c r="AS53" s="69">
        <f t="shared" si="11"/>
        <v>250.1</v>
      </c>
      <c r="AT53" s="70"/>
      <c r="AU53" s="70">
        <f t="shared" si="12"/>
        <v>0</v>
      </c>
      <c r="AV53" s="69">
        <f t="shared" si="35"/>
        <v>0</v>
      </c>
      <c r="AW53" s="69">
        <f t="shared" ref="AW53:AX55" si="70">R53+T53+V53+X53+Z53-AB53</f>
        <v>0</v>
      </c>
      <c r="AX53" s="69">
        <f t="shared" si="70"/>
        <v>0</v>
      </c>
      <c r="AY53" s="69">
        <f t="shared" si="38"/>
        <v>0</v>
      </c>
      <c r="AZ53" s="69">
        <f t="shared" ref="AZ53:AZ63" si="71">AB53-F53</f>
        <v>0</v>
      </c>
      <c r="BA53" s="69">
        <f t="shared" ref="BA53:BA63" si="72">AC53-G53</f>
        <v>0</v>
      </c>
      <c r="BB53" s="96"/>
      <c r="BC53" s="96"/>
      <c r="BD53" s="96"/>
      <c r="BE53" s="96"/>
      <c r="BF53" s="71"/>
      <c r="BH53" s="98">
        <v>0</v>
      </c>
      <c r="BI53" s="118">
        <f>AN53-BH53</f>
        <v>250.1</v>
      </c>
    </row>
    <row r="54" spans="1:61" s="87" customFormat="1" ht="20.100000000000001" customHeight="1">
      <c r="A54" s="80"/>
      <c r="B54" s="81"/>
      <c r="C54" s="82" t="s">
        <v>88</v>
      </c>
      <c r="D54" s="82"/>
      <c r="E54" s="83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>
        <f t="shared" si="10"/>
        <v>0</v>
      </c>
      <c r="AI54" s="84"/>
      <c r="AJ54" s="84"/>
      <c r="AK54" s="84"/>
      <c r="AL54" s="84"/>
      <c r="AM54" s="84"/>
      <c r="AN54" s="85"/>
      <c r="AO54" s="86">
        <f t="shared" si="50"/>
        <v>0</v>
      </c>
      <c r="AP54" s="86"/>
      <c r="AQ54" s="86">
        <f t="shared" si="51"/>
        <v>0</v>
      </c>
      <c r="AR54" s="69">
        <f>'[8]ИП - чистый (21.06.12)'!AF31</f>
        <v>0</v>
      </c>
      <c r="AS54" s="69">
        <f t="shared" si="11"/>
        <v>0</v>
      </c>
      <c r="AT54" s="86"/>
      <c r="AU54" s="70">
        <f t="shared" si="12"/>
        <v>0</v>
      </c>
      <c r="AV54" s="69">
        <f t="shared" si="35"/>
        <v>0</v>
      </c>
      <c r="AW54" s="69">
        <f t="shared" si="70"/>
        <v>0</v>
      </c>
      <c r="AX54" s="69">
        <f t="shared" si="70"/>
        <v>0</v>
      </c>
      <c r="AY54" s="69">
        <f t="shared" si="38"/>
        <v>0</v>
      </c>
      <c r="AZ54" s="69">
        <f t="shared" si="71"/>
        <v>0</v>
      </c>
      <c r="BA54" s="69">
        <f t="shared" si="72"/>
        <v>0</v>
      </c>
    </row>
    <row r="55" spans="1:61" s="98" customFormat="1" ht="30" customHeight="1">
      <c r="A55" s="116" t="s">
        <v>82</v>
      </c>
      <c r="B55" s="112">
        <f>B52+1</f>
        <v>18</v>
      </c>
      <c r="C55" s="193" t="s">
        <v>89</v>
      </c>
      <c r="D55" s="117"/>
      <c r="E55" s="91" t="s">
        <v>52</v>
      </c>
      <c r="F55" s="189">
        <v>32.484999999999999</v>
      </c>
      <c r="G55" s="189">
        <f>1*0.1</f>
        <v>0.1</v>
      </c>
      <c r="H55" s="105"/>
      <c r="I55" s="111">
        <v>2012</v>
      </c>
      <c r="J55" s="111">
        <v>2014</v>
      </c>
      <c r="K55" s="103"/>
      <c r="L55" s="105"/>
      <c r="M55" s="91">
        <f t="shared" ref="M55:M65" si="73">AD55+AE55+AI55+AJ55+AK55+AL55+AM55</f>
        <v>231.3</v>
      </c>
      <c r="N55" s="91">
        <f>'[9]Приложение 1'!L50</f>
        <v>222</v>
      </c>
      <c r="O55" s="91">
        <f t="shared" ref="O55:O65" si="74">AD55+AE55+AF55+AJ55+AK55+AL55+AM55</f>
        <v>231.3</v>
      </c>
      <c r="P55" s="91">
        <f t="shared" ref="P55:P65" si="75">O55-AD55-AE55-AI55</f>
        <v>81.670459970000024</v>
      </c>
      <c r="Q55" s="104"/>
      <c r="R55" s="104"/>
      <c r="S55" s="104"/>
      <c r="T55" s="91">
        <f>F55</f>
        <v>32.484999999999999</v>
      </c>
      <c r="U55" s="91">
        <f>G55</f>
        <v>0.1</v>
      </c>
      <c r="V55" s="91"/>
      <c r="W55" s="91"/>
      <c r="X55" s="104"/>
      <c r="Y55" s="104"/>
      <c r="Z55" s="104"/>
      <c r="AA55" s="104"/>
      <c r="AB55" s="91">
        <f>R55+T55+V55+X55+Z55</f>
        <v>32.484999999999999</v>
      </c>
      <c r="AC55" s="91">
        <f>S55+U55+W55+Y55+AA55</f>
        <v>0.1</v>
      </c>
      <c r="AD55" s="91">
        <v>20.4008845</v>
      </c>
      <c r="AE55" s="91"/>
      <c r="AF55" s="91">
        <f>'[9]7.1. ЦЗ 2013'!G50</f>
        <v>129.22865553</v>
      </c>
      <c r="AG55" s="91">
        <f>'Корректировка 2014 год (чист.)'!AG55</f>
        <v>81.670459970000024</v>
      </c>
      <c r="AH55" s="91">
        <f t="shared" si="10"/>
        <v>0</v>
      </c>
      <c r="AI55" s="94">
        <f t="shared" ref="AI55:AI65" si="76">AF55</f>
        <v>129.22865553</v>
      </c>
      <c r="AJ55" s="91">
        <f>231.3-AD55-AF55</f>
        <v>81.670459970000024</v>
      </c>
      <c r="AK55" s="91"/>
      <c r="AL55" s="91"/>
      <c r="AM55" s="91"/>
      <c r="AN55" s="95">
        <f t="shared" ref="AN55:AN65" si="77">AI55+AJ55+AK55+AL55+AM55</f>
        <v>210.89911550000002</v>
      </c>
      <c r="AO55" s="96">
        <f t="shared" si="50"/>
        <v>-20.400884499999989</v>
      </c>
      <c r="AP55" s="70"/>
      <c r="AQ55" s="70">
        <f t="shared" si="51"/>
        <v>129.22865553</v>
      </c>
      <c r="AR55" s="96">
        <f>'[8]ИП - чистый (21.06.12)'!AF32</f>
        <v>308.51</v>
      </c>
      <c r="AS55" s="96">
        <f t="shared" si="11"/>
        <v>-97.610884499999969</v>
      </c>
      <c r="AT55" s="70"/>
      <c r="AU55" s="70">
        <f t="shared" si="12"/>
        <v>0</v>
      </c>
      <c r="AV55" s="96">
        <f t="shared" si="35"/>
        <v>0</v>
      </c>
      <c r="AW55" s="96">
        <f t="shared" si="70"/>
        <v>0</v>
      </c>
      <c r="AX55" s="96">
        <f t="shared" si="70"/>
        <v>0</v>
      </c>
      <c r="AY55" s="96">
        <f t="shared" si="38"/>
        <v>0</v>
      </c>
      <c r="AZ55" s="96">
        <f t="shared" si="71"/>
        <v>0</v>
      </c>
      <c r="BA55" s="96">
        <f t="shared" si="72"/>
        <v>0</v>
      </c>
      <c r="BB55" s="70"/>
      <c r="BC55" s="70"/>
      <c r="BD55" s="70"/>
      <c r="BE55" s="70"/>
      <c r="BF55" s="71">
        <f>AN55-M55</f>
        <v>-20.400884499999989</v>
      </c>
    </row>
    <row r="56" spans="1:61" s="98" customFormat="1" ht="30" customHeight="1">
      <c r="A56" s="116" t="s">
        <v>82</v>
      </c>
      <c r="B56" s="89">
        <f>B55+1</f>
        <v>19</v>
      </c>
      <c r="C56" s="193" t="s">
        <v>90</v>
      </c>
      <c r="D56" s="117"/>
      <c r="E56" s="91" t="s">
        <v>52</v>
      </c>
      <c r="F56" s="189">
        <v>18.558</v>
      </c>
      <c r="G56" s="189">
        <v>2</v>
      </c>
      <c r="H56" s="105"/>
      <c r="I56" s="111">
        <v>2012</v>
      </c>
      <c r="J56" s="111">
        <v>2015</v>
      </c>
      <c r="K56" s="103"/>
      <c r="L56" s="105"/>
      <c r="M56" s="91">
        <f t="shared" si="73"/>
        <v>160.19786980000001</v>
      </c>
      <c r="N56" s="91">
        <f>'[9]Приложение 1'!L51</f>
        <v>141</v>
      </c>
      <c r="O56" s="91">
        <f t="shared" si="74"/>
        <v>160.19786980000001</v>
      </c>
      <c r="P56" s="91">
        <f t="shared" si="75"/>
        <v>66.260000000000005</v>
      </c>
      <c r="Q56" s="104"/>
      <c r="R56" s="104"/>
      <c r="S56" s="104"/>
      <c r="T56" s="104"/>
      <c r="U56" s="104"/>
      <c r="V56" s="91">
        <f>F56</f>
        <v>18.558</v>
      </c>
      <c r="W56" s="91">
        <f>G56</f>
        <v>2</v>
      </c>
      <c r="X56" s="104"/>
      <c r="Y56" s="104"/>
      <c r="Z56" s="104"/>
      <c r="AA56" s="104"/>
      <c r="AB56" s="91">
        <f t="shared" ref="AB56:AC65" si="78">R56+T56+V56+X56+Z56</f>
        <v>18.558</v>
      </c>
      <c r="AC56" s="91">
        <f t="shared" si="78"/>
        <v>2</v>
      </c>
      <c r="AD56" s="91">
        <v>19.639548039999998</v>
      </c>
      <c r="AE56" s="91"/>
      <c r="AF56" s="91">
        <f>'[9]7.1. ЦЗ 2013'!G51</f>
        <v>74.298321760000007</v>
      </c>
      <c r="AG56" s="214">
        <f>'Корректировка 2014 год (чист.)'!AG56</f>
        <v>39.26</v>
      </c>
      <c r="AH56" s="214">
        <f t="shared" si="10"/>
        <v>-19</v>
      </c>
      <c r="AI56" s="94">
        <f t="shared" si="76"/>
        <v>74.298321760000007</v>
      </c>
      <c r="AJ56" s="214">
        <f>39.26-19</f>
        <v>20.259999999999998</v>
      </c>
      <c r="AK56" s="189">
        <f>27+19</f>
        <v>46</v>
      </c>
      <c r="AL56" s="91"/>
      <c r="AM56" s="91"/>
      <c r="AN56" s="95">
        <f t="shared" si="77"/>
        <v>140.55832176000001</v>
      </c>
      <c r="AO56" s="96">
        <f t="shared" si="50"/>
        <v>-19.639548039999994</v>
      </c>
      <c r="AP56" s="70"/>
      <c r="AQ56" s="70">
        <f t="shared" si="51"/>
        <v>74.298321760000007</v>
      </c>
      <c r="AR56" s="96">
        <f>'[8]ИП - чистый (21.06.12)'!AF33</f>
        <v>256.13</v>
      </c>
      <c r="AS56" s="96">
        <f t="shared" si="11"/>
        <v>-115.57167823999998</v>
      </c>
      <c r="AT56" s="70"/>
      <c r="AU56" s="70">
        <f t="shared" si="12"/>
        <v>0</v>
      </c>
      <c r="AV56" s="96">
        <v>160.19999999999999</v>
      </c>
      <c r="AW56" s="96">
        <f>AV56-AD56-AF56-AK56</f>
        <v>20.262130199999987</v>
      </c>
      <c r="AX56" s="96">
        <f t="shared" ref="AX56:AX63" si="79">S56+U56+W56+Y56+AA56-AC56</f>
        <v>0</v>
      </c>
      <c r="AY56" s="96">
        <f t="shared" si="38"/>
        <v>0</v>
      </c>
      <c r="AZ56" s="96">
        <f t="shared" si="71"/>
        <v>0</v>
      </c>
      <c r="BA56" s="96">
        <f t="shared" si="72"/>
        <v>0</v>
      </c>
      <c r="BB56" s="70"/>
      <c r="BC56" s="70"/>
      <c r="BD56" s="70"/>
      <c r="BE56" s="70"/>
      <c r="BF56" s="71">
        <f>AN56-M56</f>
        <v>-19.639548039999994</v>
      </c>
    </row>
    <row r="57" spans="1:61" s="98" customFormat="1" ht="30" customHeight="1">
      <c r="A57" s="116" t="s">
        <v>82</v>
      </c>
      <c r="B57" s="89">
        <f t="shared" ref="B57:B65" si="80">B56+1</f>
        <v>20</v>
      </c>
      <c r="C57" s="193" t="s">
        <v>91</v>
      </c>
      <c r="D57" s="117"/>
      <c r="E57" s="91" t="s">
        <v>52</v>
      </c>
      <c r="F57" s="91">
        <v>54.2</v>
      </c>
      <c r="G57" s="91">
        <v>12.59</v>
      </c>
      <c r="H57" s="105"/>
      <c r="I57" s="111">
        <v>2012</v>
      </c>
      <c r="J57" s="111">
        <v>2017</v>
      </c>
      <c r="K57" s="103"/>
      <c r="L57" s="105"/>
      <c r="M57" s="91">
        <f t="shared" si="73"/>
        <v>331.97</v>
      </c>
      <c r="N57" s="91">
        <f>'[9]Приложение 1'!L52</f>
        <v>331.97</v>
      </c>
      <c r="O57" s="91">
        <f t="shared" si="74"/>
        <v>331.97</v>
      </c>
      <c r="P57" s="91">
        <f t="shared" si="75"/>
        <v>319.16696144000002</v>
      </c>
      <c r="Q57" s="104"/>
      <c r="R57" s="104"/>
      <c r="S57" s="104"/>
      <c r="T57" s="104"/>
      <c r="U57" s="104"/>
      <c r="V57" s="91"/>
      <c r="W57" s="91"/>
      <c r="X57" s="91"/>
      <c r="Y57" s="91"/>
      <c r="Z57" s="91">
        <f>F57</f>
        <v>54.2</v>
      </c>
      <c r="AA57" s="91">
        <f>G57</f>
        <v>12.59</v>
      </c>
      <c r="AB57" s="91">
        <f t="shared" si="78"/>
        <v>54.2</v>
      </c>
      <c r="AC57" s="91">
        <f t="shared" si="78"/>
        <v>12.59</v>
      </c>
      <c r="AD57" s="91">
        <v>12.803038560000001</v>
      </c>
      <c r="AE57" s="91"/>
      <c r="AF57" s="91">
        <f>'[9]7.1. ЦЗ 2013'!G52</f>
        <v>0</v>
      </c>
      <c r="AG57" s="91">
        <f>'Корректировка 2014 год (чист.)'!AG57</f>
        <v>0</v>
      </c>
      <c r="AH57" s="91">
        <f t="shared" si="10"/>
        <v>0</v>
      </c>
      <c r="AI57" s="94">
        <f t="shared" si="76"/>
        <v>0</v>
      </c>
      <c r="AJ57" s="91"/>
      <c r="AK57" s="91"/>
      <c r="AL57" s="91">
        <v>40</v>
      </c>
      <c r="AM57" s="91">
        <v>279.16696144000002</v>
      </c>
      <c r="AN57" s="95">
        <f t="shared" si="77"/>
        <v>319.16696144000002</v>
      </c>
      <c r="AO57" s="96">
        <f t="shared" si="50"/>
        <v>-12.803038560000005</v>
      </c>
      <c r="AP57" s="70"/>
      <c r="AQ57" s="70">
        <f t="shared" si="51"/>
        <v>0</v>
      </c>
      <c r="AR57" s="96">
        <f>'[8]ИП - чистый (21.06.12)'!AF34</f>
        <v>417.90999999999997</v>
      </c>
      <c r="AS57" s="96">
        <f t="shared" si="11"/>
        <v>-98.743038559999945</v>
      </c>
      <c r="AT57" s="70"/>
      <c r="AU57" s="70">
        <f t="shared" si="12"/>
        <v>0</v>
      </c>
      <c r="AV57" s="96">
        <f>AI57+AJ57+AK57+AL57+AM57-AN57</f>
        <v>0</v>
      </c>
      <c r="AW57" s="96">
        <f>R57+T57+V57+X57+Z57-AB57</f>
        <v>0</v>
      </c>
      <c r="AX57" s="96">
        <f t="shared" si="79"/>
        <v>0</v>
      </c>
      <c r="AY57" s="96">
        <f t="shared" si="38"/>
        <v>0</v>
      </c>
      <c r="AZ57" s="96">
        <f t="shared" si="71"/>
        <v>0</v>
      </c>
      <c r="BA57" s="96">
        <f t="shared" si="72"/>
        <v>0</v>
      </c>
      <c r="BB57" s="70"/>
      <c r="BC57" s="70"/>
      <c r="BD57" s="70"/>
      <c r="BE57" s="70"/>
      <c r="BF57" s="71">
        <f>AN57-M57</f>
        <v>-12.803038560000005</v>
      </c>
    </row>
    <row r="58" spans="1:61" s="98" customFormat="1" ht="45" customHeight="1">
      <c r="A58" s="116" t="s">
        <v>82</v>
      </c>
      <c r="B58" s="89">
        <f t="shared" si="80"/>
        <v>21</v>
      </c>
      <c r="C58" s="193" t="s">
        <v>92</v>
      </c>
      <c r="D58" s="117"/>
      <c r="E58" s="91" t="s">
        <v>52</v>
      </c>
      <c r="F58" s="189">
        <v>33.143999999999998</v>
      </c>
      <c r="G58" s="189">
        <v>2.4</v>
      </c>
      <c r="H58" s="105"/>
      <c r="I58" s="111">
        <v>2012</v>
      </c>
      <c r="J58" s="111">
        <v>2015</v>
      </c>
      <c r="K58" s="103"/>
      <c r="L58" s="105"/>
      <c r="M58" s="91">
        <f t="shared" si="73"/>
        <v>228.42167499999999</v>
      </c>
      <c r="N58" s="119">
        <f>'[9]Приложение 1'!L53</f>
        <v>177.2475</v>
      </c>
      <c r="O58" s="91">
        <f t="shared" si="74"/>
        <v>228.42167499999999</v>
      </c>
      <c r="P58" s="91">
        <f t="shared" si="75"/>
        <v>97.210845649999996</v>
      </c>
      <c r="Q58" s="104"/>
      <c r="R58" s="104"/>
      <c r="S58" s="104"/>
      <c r="T58" s="91"/>
      <c r="U58" s="91"/>
      <c r="V58" s="91">
        <f>F58</f>
        <v>33.143999999999998</v>
      </c>
      <c r="W58" s="91">
        <f>G58</f>
        <v>2.4</v>
      </c>
      <c r="X58" s="91"/>
      <c r="Y58" s="91"/>
      <c r="Z58" s="91"/>
      <c r="AA58" s="91"/>
      <c r="AB58" s="91">
        <f t="shared" si="78"/>
        <v>33.143999999999998</v>
      </c>
      <c r="AC58" s="91">
        <f t="shared" si="78"/>
        <v>2.4</v>
      </c>
      <c r="AD58" s="91">
        <v>4.5975000000000001</v>
      </c>
      <c r="AE58" s="91"/>
      <c r="AF58" s="91">
        <f>'[9]7.1. ЦЗ 2013'!G53</f>
        <v>126.61332935</v>
      </c>
      <c r="AG58" s="91">
        <f>'Корректировка 2014 год (чист.)'!AG58</f>
        <v>49.210845649999996</v>
      </c>
      <c r="AH58" s="91">
        <f t="shared" si="10"/>
        <v>0</v>
      </c>
      <c r="AI58" s="94">
        <f t="shared" si="76"/>
        <v>126.61332935</v>
      </c>
      <c r="AJ58" s="91">
        <f>228.421675-AD58-AF58-48</f>
        <v>49.210845649999996</v>
      </c>
      <c r="AK58" s="91">
        <v>48</v>
      </c>
      <c r="AL58" s="91"/>
      <c r="AM58" s="91"/>
      <c r="AN58" s="95">
        <f t="shared" si="77"/>
        <v>223.824175</v>
      </c>
      <c r="AO58" s="96">
        <f t="shared" si="50"/>
        <v>-4.5974999999999966</v>
      </c>
      <c r="AP58" s="70"/>
      <c r="AQ58" s="70">
        <f t="shared" si="51"/>
        <v>126.61332935</v>
      </c>
      <c r="AR58" s="96">
        <f>'[8]ИП - чистый (21.06.12)'!AF35</f>
        <v>108</v>
      </c>
      <c r="AS58" s="96">
        <f t="shared" si="11"/>
        <v>115.824175</v>
      </c>
      <c r="AT58" s="70"/>
      <c r="AU58" s="70">
        <f t="shared" si="12"/>
        <v>0</v>
      </c>
      <c r="AV58" s="96">
        <f>228.421675</f>
        <v>228.42167499999999</v>
      </c>
      <c r="AW58" s="96">
        <f>R58+T58+V58+X58+Z58-AB58</f>
        <v>0</v>
      </c>
      <c r="AX58" s="96">
        <f t="shared" si="79"/>
        <v>0</v>
      </c>
      <c r="AY58" s="96">
        <f t="shared" si="38"/>
        <v>0</v>
      </c>
      <c r="AZ58" s="96">
        <f t="shared" si="71"/>
        <v>0</v>
      </c>
      <c r="BA58" s="96">
        <f t="shared" si="72"/>
        <v>0</v>
      </c>
      <c r="BB58" s="70"/>
      <c r="BC58" s="70"/>
      <c r="BD58" s="70"/>
      <c r="BE58" s="70"/>
      <c r="BF58" s="71">
        <f>AN58-M58</f>
        <v>-4.5974999999999966</v>
      </c>
    </row>
    <row r="59" spans="1:61" s="98" customFormat="1" ht="45" customHeight="1">
      <c r="A59" s="116"/>
      <c r="B59" s="89">
        <f t="shared" si="80"/>
        <v>22</v>
      </c>
      <c r="C59" s="193" t="s">
        <v>93</v>
      </c>
      <c r="D59" s="117"/>
      <c r="E59" s="91" t="s">
        <v>52</v>
      </c>
      <c r="F59" s="189">
        <v>46.866</v>
      </c>
      <c r="G59" s="189">
        <v>2.63</v>
      </c>
      <c r="H59" s="105"/>
      <c r="I59" s="111">
        <v>2012</v>
      </c>
      <c r="J59" s="111">
        <v>2015</v>
      </c>
      <c r="K59" s="103"/>
      <c r="L59" s="105"/>
      <c r="M59" s="91">
        <f t="shared" si="73"/>
        <v>303.19999999999993</v>
      </c>
      <c r="N59" s="91">
        <f>'[9]Приложение 1'!L54</f>
        <v>250</v>
      </c>
      <c r="O59" s="91">
        <f t="shared" si="74"/>
        <v>303.19999999999993</v>
      </c>
      <c r="P59" s="91">
        <f t="shared" si="75"/>
        <v>156.08964062999991</v>
      </c>
      <c r="Q59" s="104"/>
      <c r="R59" s="104"/>
      <c r="S59" s="104"/>
      <c r="T59" s="91"/>
      <c r="U59" s="91"/>
      <c r="V59" s="91">
        <f>F59</f>
        <v>46.866</v>
      </c>
      <c r="W59" s="91">
        <f>G59</f>
        <v>2.63</v>
      </c>
      <c r="X59" s="91"/>
      <c r="Y59" s="91"/>
      <c r="Z59" s="91"/>
      <c r="AA59" s="91"/>
      <c r="AB59" s="91">
        <f t="shared" si="78"/>
        <v>46.866</v>
      </c>
      <c r="AC59" s="91">
        <f t="shared" si="78"/>
        <v>2.63</v>
      </c>
      <c r="AD59" s="91">
        <v>2.85</v>
      </c>
      <c r="AE59" s="91"/>
      <c r="AF59" s="91">
        <f>'[9]7.1. ЦЗ 2013'!G54</f>
        <v>144.26035937</v>
      </c>
      <c r="AG59" s="91">
        <f>'Корректировка 2014 год (чист.)'!AG59</f>
        <v>90</v>
      </c>
      <c r="AH59" s="91">
        <f t="shared" si="10"/>
        <v>0</v>
      </c>
      <c r="AI59" s="94">
        <f t="shared" si="76"/>
        <v>144.26035937</v>
      </c>
      <c r="AJ59" s="91">
        <v>90</v>
      </c>
      <c r="AK59" s="91">
        <f>AV59-AD59-AF59-AJ59</f>
        <v>66.089640629999963</v>
      </c>
      <c r="AL59" s="91"/>
      <c r="AM59" s="91"/>
      <c r="AN59" s="95">
        <f t="shared" si="77"/>
        <v>300.34999999999997</v>
      </c>
      <c r="AO59" s="96">
        <f t="shared" si="50"/>
        <v>-2.8499999999999659</v>
      </c>
      <c r="AP59" s="70"/>
      <c r="AQ59" s="70">
        <f t="shared" si="51"/>
        <v>144.26035937000006</v>
      </c>
      <c r="AR59" s="96">
        <f>'[8]ИП - чистый (21.06.12)'!AF36</f>
        <v>165</v>
      </c>
      <c r="AS59" s="96">
        <f t="shared" si="11"/>
        <v>135.34999999999997</v>
      </c>
      <c r="AT59" s="70"/>
      <c r="AU59" s="70">
        <f t="shared" si="12"/>
        <v>0</v>
      </c>
      <c r="AV59" s="96">
        <v>303.2</v>
      </c>
      <c r="AW59" s="96">
        <f>AV59-AD59-AF59</f>
        <v>156.08964062999996</v>
      </c>
      <c r="AX59" s="96">
        <f t="shared" si="79"/>
        <v>0</v>
      </c>
      <c r="AY59" s="96">
        <f t="shared" si="38"/>
        <v>0</v>
      </c>
      <c r="AZ59" s="96">
        <f t="shared" si="71"/>
        <v>0</v>
      </c>
      <c r="BA59" s="96">
        <f t="shared" si="72"/>
        <v>0</v>
      </c>
      <c r="BB59" s="70"/>
      <c r="BC59" s="70"/>
      <c r="BD59" s="70"/>
      <c r="BE59" s="70"/>
      <c r="BF59" s="71"/>
    </row>
    <row r="60" spans="1:61" s="98" customFormat="1" ht="45" customHeight="1">
      <c r="A60" s="116"/>
      <c r="B60" s="89">
        <f t="shared" si="80"/>
        <v>23</v>
      </c>
      <c r="C60" s="193" t="s">
        <v>94</v>
      </c>
      <c r="D60" s="117"/>
      <c r="E60" s="91" t="s">
        <v>52</v>
      </c>
      <c r="F60" s="189">
        <f>3.7+5.8</f>
        <v>9.5</v>
      </c>
      <c r="G60" s="189">
        <v>1.3</v>
      </c>
      <c r="H60" s="105"/>
      <c r="I60" s="111">
        <v>2012</v>
      </c>
      <c r="J60" s="111">
        <v>2014</v>
      </c>
      <c r="K60" s="103"/>
      <c r="L60" s="105"/>
      <c r="M60" s="91">
        <f t="shared" si="73"/>
        <v>117.74</v>
      </c>
      <c r="N60" s="91">
        <f>'[9]Приложение 1'!L55</f>
        <v>127.76900000000001</v>
      </c>
      <c r="O60" s="91">
        <f t="shared" si="74"/>
        <v>117.74</v>
      </c>
      <c r="P60" s="91">
        <f t="shared" si="75"/>
        <v>0.74204466999999852</v>
      </c>
      <c r="Q60" s="104"/>
      <c r="R60" s="104"/>
      <c r="S60" s="104"/>
      <c r="T60" s="91">
        <f t="shared" ref="T60:U62" si="81">F60</f>
        <v>9.5</v>
      </c>
      <c r="U60" s="91">
        <f t="shared" si="81"/>
        <v>1.3</v>
      </c>
      <c r="V60" s="91"/>
      <c r="W60" s="91"/>
      <c r="X60" s="91"/>
      <c r="Y60" s="91"/>
      <c r="Z60" s="91"/>
      <c r="AA60" s="91"/>
      <c r="AB60" s="91">
        <f t="shared" si="78"/>
        <v>9.5</v>
      </c>
      <c r="AC60" s="91">
        <f t="shared" si="78"/>
        <v>1.3</v>
      </c>
      <c r="AD60" s="91">
        <v>10.08</v>
      </c>
      <c r="AE60" s="91"/>
      <c r="AF60" s="91">
        <f>'[9]7.1. ЦЗ 2013'!G55</f>
        <v>106.91795533</v>
      </c>
      <c r="AG60" s="214">
        <f>'Корректировка 2014 год (чист.)'!AG60</f>
        <v>0.84204467000000705</v>
      </c>
      <c r="AH60" s="214">
        <f t="shared" si="10"/>
        <v>-0.10000000000000853</v>
      </c>
      <c r="AI60" s="94">
        <f t="shared" si="76"/>
        <v>106.91795533</v>
      </c>
      <c r="AJ60" s="214">
        <f>117.74-AD60-AF60</f>
        <v>0.74204466999999852</v>
      </c>
      <c r="AK60" s="91"/>
      <c r="AL60" s="91"/>
      <c r="AM60" s="91"/>
      <c r="AN60" s="95">
        <f t="shared" si="77"/>
        <v>107.66</v>
      </c>
      <c r="AO60" s="96">
        <f t="shared" si="50"/>
        <v>-10.079999999999998</v>
      </c>
      <c r="AP60" s="70"/>
      <c r="AQ60" s="70">
        <f t="shared" si="51"/>
        <v>106.91795533</v>
      </c>
      <c r="AR60" s="96">
        <f>'[8]ИП - чистый (21.06.12)'!AF37</f>
        <v>90</v>
      </c>
      <c r="AS60" s="96">
        <f t="shared" si="11"/>
        <v>17.659999999999997</v>
      </c>
      <c r="AT60" s="70"/>
      <c r="AU60" s="70">
        <f t="shared" si="12"/>
        <v>0</v>
      </c>
      <c r="AV60" s="96">
        <v>117.84</v>
      </c>
      <c r="AW60" s="96">
        <f>R60+T60+V60+X60+Z60-AB60</f>
        <v>0</v>
      </c>
      <c r="AX60" s="96">
        <f t="shared" si="79"/>
        <v>0</v>
      </c>
      <c r="AY60" s="96">
        <f t="shared" si="38"/>
        <v>0</v>
      </c>
      <c r="AZ60" s="96">
        <f t="shared" si="71"/>
        <v>0</v>
      </c>
      <c r="BA60" s="96">
        <f t="shared" si="72"/>
        <v>0</v>
      </c>
      <c r="BB60" s="70"/>
      <c r="BC60" s="70"/>
      <c r="BD60" s="70"/>
      <c r="BE60" s="70"/>
      <c r="BF60" s="71"/>
    </row>
    <row r="61" spans="1:61" s="98" customFormat="1" ht="30" customHeight="1">
      <c r="A61" s="116"/>
      <c r="B61" s="89">
        <f t="shared" si="80"/>
        <v>24</v>
      </c>
      <c r="C61" s="193" t="s">
        <v>95</v>
      </c>
      <c r="D61" s="117"/>
      <c r="E61" s="91" t="s">
        <v>52</v>
      </c>
      <c r="F61" s="189">
        <v>7.1509999999999998</v>
      </c>
      <c r="G61" s="189">
        <v>0.5</v>
      </c>
      <c r="H61" s="105"/>
      <c r="I61" s="111">
        <v>2012</v>
      </c>
      <c r="J61" s="111">
        <v>2014</v>
      </c>
      <c r="K61" s="103"/>
      <c r="L61" s="105"/>
      <c r="M61" s="91">
        <f t="shared" si="73"/>
        <v>47.915000000000006</v>
      </c>
      <c r="N61" s="91">
        <f>'[9]Приложение 1'!L56</f>
        <v>49.309000000000005</v>
      </c>
      <c r="O61" s="91">
        <f t="shared" si="74"/>
        <v>47.915000000000006</v>
      </c>
      <c r="P61" s="91">
        <f t="shared" si="75"/>
        <v>0.24048068000000455</v>
      </c>
      <c r="Q61" s="104"/>
      <c r="R61" s="91"/>
      <c r="S61" s="91"/>
      <c r="T61" s="91">
        <f t="shared" si="81"/>
        <v>7.1509999999999998</v>
      </c>
      <c r="U61" s="91">
        <f t="shared" si="81"/>
        <v>0.5</v>
      </c>
      <c r="V61" s="91"/>
      <c r="W61" s="91"/>
      <c r="X61" s="91"/>
      <c r="Y61" s="91"/>
      <c r="Z61" s="91"/>
      <c r="AA61" s="91"/>
      <c r="AB61" s="91">
        <f t="shared" si="78"/>
        <v>7.1509999999999998</v>
      </c>
      <c r="AC61" s="91">
        <f t="shared" si="78"/>
        <v>0.5</v>
      </c>
      <c r="AD61" s="91">
        <v>6.4649999999999999</v>
      </c>
      <c r="AE61" s="91"/>
      <c r="AF61" s="91">
        <f>'[9]7.1. ЦЗ 2013'!G56</f>
        <v>41.209519319999998</v>
      </c>
      <c r="AG61" s="214">
        <f>'Корректировка 2014 год (чист.)'!AG61</f>
        <v>0.43548067999999773</v>
      </c>
      <c r="AH61" s="214">
        <f t="shared" si="10"/>
        <v>-0.19499999999999318</v>
      </c>
      <c r="AI61" s="94">
        <f t="shared" si="76"/>
        <v>41.209519319999998</v>
      </c>
      <c r="AJ61" s="214">
        <f>47.915-AD61-AF61</f>
        <v>0.24048068000000455</v>
      </c>
      <c r="AK61" s="91"/>
      <c r="AL61" s="91"/>
      <c r="AM61" s="91"/>
      <c r="AN61" s="95">
        <f t="shared" si="77"/>
        <v>41.45</v>
      </c>
      <c r="AO61" s="96">
        <f t="shared" si="50"/>
        <v>-6.4650000000000034</v>
      </c>
      <c r="AP61" s="70"/>
      <c r="AQ61" s="70">
        <f t="shared" si="51"/>
        <v>41.209519319999998</v>
      </c>
      <c r="AR61" s="96">
        <f>'[8]ИП - чистый (21.06.12)'!AF38</f>
        <v>38.79</v>
      </c>
      <c r="AS61" s="96">
        <f t="shared" si="11"/>
        <v>2.6600000000000037</v>
      </c>
      <c r="AT61" s="70"/>
      <c r="AU61" s="70">
        <f t="shared" si="12"/>
        <v>0</v>
      </c>
      <c r="AV61" s="96">
        <v>48.11</v>
      </c>
      <c r="AW61" s="96">
        <f>R61+T61+V61+X61+Z61-AB61</f>
        <v>0</v>
      </c>
      <c r="AX61" s="96">
        <f t="shared" si="79"/>
        <v>0</v>
      </c>
      <c r="AY61" s="96">
        <f t="shared" si="38"/>
        <v>0</v>
      </c>
      <c r="AZ61" s="96">
        <f t="shared" si="71"/>
        <v>0</v>
      </c>
      <c r="BA61" s="96">
        <f t="shared" si="72"/>
        <v>0</v>
      </c>
      <c r="BB61" s="70"/>
      <c r="BC61" s="70"/>
      <c r="BD61" s="70"/>
      <c r="BE61" s="70"/>
      <c r="BF61" s="71"/>
    </row>
    <row r="62" spans="1:61" s="98" customFormat="1" ht="42" customHeight="1">
      <c r="A62" s="116" t="s">
        <v>82</v>
      </c>
      <c r="B62" s="89">
        <f t="shared" si="80"/>
        <v>25</v>
      </c>
      <c r="C62" s="193" t="s">
        <v>96</v>
      </c>
      <c r="D62" s="117"/>
      <c r="E62" s="91" t="s">
        <v>52</v>
      </c>
      <c r="F62" s="189">
        <v>2.4009999999999998</v>
      </c>
      <c r="G62" s="189">
        <v>1.2</v>
      </c>
      <c r="H62" s="105"/>
      <c r="I62" s="111">
        <v>2012</v>
      </c>
      <c r="J62" s="111">
        <v>2014</v>
      </c>
      <c r="K62" s="103"/>
      <c r="L62" s="105"/>
      <c r="M62" s="91">
        <f t="shared" si="73"/>
        <v>43.35</v>
      </c>
      <c r="N62" s="91">
        <f>'[9]Приложение 1'!L57</f>
        <v>44</v>
      </c>
      <c r="O62" s="91">
        <f t="shared" si="74"/>
        <v>43.35</v>
      </c>
      <c r="P62" s="91">
        <f t="shared" si="75"/>
        <v>0.55338121000000484</v>
      </c>
      <c r="Q62" s="104"/>
      <c r="R62" s="91"/>
      <c r="S62" s="91"/>
      <c r="T62" s="91">
        <f t="shared" si="81"/>
        <v>2.4009999999999998</v>
      </c>
      <c r="U62" s="91">
        <f t="shared" si="81"/>
        <v>1.2</v>
      </c>
      <c r="V62" s="91"/>
      <c r="W62" s="91"/>
      <c r="X62" s="91"/>
      <c r="Y62" s="91"/>
      <c r="Z62" s="91"/>
      <c r="AA62" s="91"/>
      <c r="AB62" s="91">
        <f t="shared" si="78"/>
        <v>2.4009999999999998</v>
      </c>
      <c r="AC62" s="91">
        <f t="shared" si="78"/>
        <v>1.2</v>
      </c>
      <c r="AD62" s="91">
        <v>4</v>
      </c>
      <c r="AE62" s="91"/>
      <c r="AF62" s="91">
        <f>'[9]7.1. ЦЗ 2013'!G57</f>
        <v>38.796618789999997</v>
      </c>
      <c r="AG62" s="214">
        <f>'Корректировка 2014 год (чист.)'!AG62</f>
        <v>1.103381210000002</v>
      </c>
      <c r="AH62" s="214">
        <f t="shared" si="10"/>
        <v>-0.54999999999999716</v>
      </c>
      <c r="AI62" s="94">
        <f t="shared" si="76"/>
        <v>38.796618789999997</v>
      </c>
      <c r="AJ62" s="214">
        <f>43.35-AD62-AF62</f>
        <v>0.55338121000000484</v>
      </c>
      <c r="AK62" s="91"/>
      <c r="AL62" s="91"/>
      <c r="AM62" s="91"/>
      <c r="AN62" s="95">
        <f t="shared" si="77"/>
        <v>39.35</v>
      </c>
      <c r="AO62" s="96">
        <f t="shared" si="50"/>
        <v>-4</v>
      </c>
      <c r="AP62" s="70"/>
      <c r="AQ62" s="70">
        <f t="shared" si="51"/>
        <v>38.796618789999997</v>
      </c>
      <c r="AR62" s="96">
        <f>'[8]ИП - чистый (21.06.12)'!AF39</f>
        <v>40</v>
      </c>
      <c r="AS62" s="96">
        <f t="shared" si="11"/>
        <v>-0.64999999999999858</v>
      </c>
      <c r="AT62" s="70"/>
      <c r="AU62" s="70">
        <f t="shared" si="12"/>
        <v>0</v>
      </c>
      <c r="AV62" s="96">
        <v>43.9</v>
      </c>
      <c r="AW62" s="96">
        <f>R62+T62+V62+X62+Z62-AB62</f>
        <v>0</v>
      </c>
      <c r="AX62" s="96">
        <f t="shared" si="79"/>
        <v>0</v>
      </c>
      <c r="AY62" s="96">
        <f t="shared" si="38"/>
        <v>0</v>
      </c>
      <c r="AZ62" s="96">
        <f t="shared" si="71"/>
        <v>0</v>
      </c>
      <c r="BA62" s="96">
        <f t="shared" si="72"/>
        <v>0</v>
      </c>
      <c r="BB62" s="70"/>
      <c r="BC62" s="70"/>
      <c r="BD62" s="70"/>
      <c r="BE62" s="70"/>
      <c r="BF62" s="71">
        <f>AN62-M62</f>
        <v>-4</v>
      </c>
    </row>
    <row r="63" spans="1:61" s="98" customFormat="1" ht="42.75" customHeight="1">
      <c r="A63" s="116"/>
      <c r="B63" s="89">
        <f t="shared" si="80"/>
        <v>26</v>
      </c>
      <c r="C63" s="194" t="s">
        <v>97</v>
      </c>
      <c r="D63" s="117"/>
      <c r="E63" s="91" t="s">
        <v>52</v>
      </c>
      <c r="F63" s="91">
        <f>AB63</f>
        <v>22.59</v>
      </c>
      <c r="G63" s="91">
        <f>AC63</f>
        <v>7.03</v>
      </c>
      <c r="H63" s="105"/>
      <c r="I63" s="111">
        <v>2013</v>
      </c>
      <c r="J63" s="111">
        <v>2017</v>
      </c>
      <c r="K63" s="103"/>
      <c r="L63" s="105"/>
      <c r="M63" s="91">
        <f t="shared" si="73"/>
        <v>72</v>
      </c>
      <c r="N63" s="91">
        <f>'[9]Приложение 1'!L58</f>
        <v>81</v>
      </c>
      <c r="O63" s="91">
        <f t="shared" si="74"/>
        <v>72</v>
      </c>
      <c r="P63" s="91">
        <f t="shared" si="75"/>
        <v>72</v>
      </c>
      <c r="Q63" s="104"/>
      <c r="R63" s="91"/>
      <c r="S63" s="91"/>
      <c r="T63" s="91">
        <v>3.08</v>
      </c>
      <c r="U63" s="91">
        <v>0.72</v>
      </c>
      <c r="V63" s="91">
        <v>2.7</v>
      </c>
      <c r="W63" s="91">
        <v>0.79</v>
      </c>
      <c r="X63" s="91">
        <v>3.42</v>
      </c>
      <c r="Y63" s="91">
        <v>0.56000000000000005</v>
      </c>
      <c r="Z63" s="91">
        <v>13.39</v>
      </c>
      <c r="AA63" s="91">
        <v>4.96</v>
      </c>
      <c r="AB63" s="91">
        <f>R63+T63+V63+X63+Z63</f>
        <v>22.59</v>
      </c>
      <c r="AC63" s="91">
        <f>S63+U63+W63+Y63+AA63</f>
        <v>7.03</v>
      </c>
      <c r="AD63" s="91"/>
      <c r="AE63" s="91"/>
      <c r="AF63" s="91">
        <f>'[9]7.1. ЦЗ 2013'!G58</f>
        <v>0</v>
      </c>
      <c r="AG63" s="91">
        <f>'Корректировка 2014 год (чист.)'!AG63</f>
        <v>9</v>
      </c>
      <c r="AH63" s="91">
        <f t="shared" si="10"/>
        <v>0</v>
      </c>
      <c r="AI63" s="94">
        <f t="shared" si="76"/>
        <v>0</v>
      </c>
      <c r="AJ63" s="91">
        <f t="shared" ref="AJ63:AL63" si="82">10-AJ191</f>
        <v>9</v>
      </c>
      <c r="AK63" s="91">
        <f t="shared" si="82"/>
        <v>9</v>
      </c>
      <c r="AL63" s="91">
        <f t="shared" si="82"/>
        <v>9</v>
      </c>
      <c r="AM63" s="91">
        <f>50-AM191</f>
        <v>45</v>
      </c>
      <c r="AN63" s="95">
        <f t="shared" si="77"/>
        <v>72</v>
      </c>
      <c r="AO63" s="96"/>
      <c r="AP63" s="70"/>
      <c r="AQ63" s="70"/>
      <c r="AR63" s="96"/>
      <c r="AS63" s="96"/>
      <c r="AT63" s="70"/>
      <c r="AU63" s="70">
        <f t="shared" si="12"/>
        <v>0</v>
      </c>
      <c r="AV63" s="96">
        <f>AI63+AJ63+AK63+AL63+AM63-AN63</f>
        <v>0</v>
      </c>
      <c r="AW63" s="96">
        <f>R63+T63+V63+X63+Z63-AB63</f>
        <v>0</v>
      </c>
      <c r="AX63" s="96">
        <f t="shared" si="79"/>
        <v>0</v>
      </c>
      <c r="AY63" s="96">
        <f t="shared" si="38"/>
        <v>0</v>
      </c>
      <c r="AZ63" s="96">
        <f t="shared" si="71"/>
        <v>0</v>
      </c>
      <c r="BA63" s="96">
        <f t="shared" si="72"/>
        <v>0</v>
      </c>
      <c r="BB63" s="70"/>
      <c r="BC63" s="70"/>
      <c r="BD63" s="70"/>
      <c r="BE63" s="70"/>
      <c r="BF63" s="71"/>
    </row>
    <row r="64" spans="1:61" s="98" customFormat="1" ht="30" customHeight="1">
      <c r="A64" s="116"/>
      <c r="B64" s="89">
        <f t="shared" si="80"/>
        <v>27</v>
      </c>
      <c r="C64" s="193" t="s">
        <v>98</v>
      </c>
      <c r="D64" s="117"/>
      <c r="E64" s="91" t="s">
        <v>52</v>
      </c>
      <c r="F64" s="189">
        <f>0.5+0.4</f>
        <v>0.9</v>
      </c>
      <c r="G64" s="189">
        <f>2*1.7+1.25+1.6*3</f>
        <v>9.4500000000000011</v>
      </c>
      <c r="H64" s="105"/>
      <c r="I64" s="111">
        <v>2013</v>
      </c>
      <c r="J64" s="111">
        <v>2015</v>
      </c>
      <c r="K64" s="103"/>
      <c r="L64" s="105"/>
      <c r="M64" s="91">
        <f t="shared" si="73"/>
        <v>71.95</v>
      </c>
      <c r="N64" s="91">
        <f>'[9]Приложение 1'!L59</f>
        <v>55</v>
      </c>
      <c r="O64" s="91">
        <f t="shared" si="74"/>
        <v>71.95</v>
      </c>
      <c r="P64" s="91">
        <f t="shared" si="75"/>
        <v>71.95</v>
      </c>
      <c r="Q64" s="104"/>
      <c r="R64" s="91"/>
      <c r="S64" s="91"/>
      <c r="T64" s="91"/>
      <c r="U64" s="91"/>
      <c r="V64" s="91">
        <f>F64</f>
        <v>0.9</v>
      </c>
      <c r="W64" s="91">
        <f>G64</f>
        <v>9.4500000000000011</v>
      </c>
      <c r="X64" s="91"/>
      <c r="Y64" s="91"/>
      <c r="Z64" s="91"/>
      <c r="AA64" s="91"/>
      <c r="AB64" s="91">
        <f t="shared" ref="AB64:AB65" si="83">R64+T64+V64+X64+Z64</f>
        <v>0.9</v>
      </c>
      <c r="AC64" s="91">
        <f t="shared" si="78"/>
        <v>9.4500000000000011</v>
      </c>
      <c r="AD64" s="91"/>
      <c r="AE64" s="91"/>
      <c r="AF64" s="91">
        <f>'[9]7.1. ЦЗ 2013'!G59</f>
        <v>0</v>
      </c>
      <c r="AG64" s="214">
        <f>'Корректировка 2014 год (чист.)'!AG64</f>
        <v>41.95</v>
      </c>
      <c r="AH64" s="214">
        <f t="shared" si="10"/>
        <v>28.049999999999997</v>
      </c>
      <c r="AI64" s="94">
        <f t="shared" si="76"/>
        <v>0</v>
      </c>
      <c r="AJ64" s="214">
        <f>71.95-1.95</f>
        <v>70</v>
      </c>
      <c r="AK64" s="189">
        <f>71.95-AJ64</f>
        <v>1.9500000000000028</v>
      </c>
      <c r="AL64" s="91"/>
      <c r="AM64" s="91"/>
      <c r="AN64" s="95">
        <f t="shared" si="77"/>
        <v>71.95</v>
      </c>
      <c r="AO64" s="108">
        <f>AJ64+AK64+AL64+AM64+AN64</f>
        <v>143.9</v>
      </c>
      <c r="AP64" s="96"/>
      <c r="AQ64" s="70"/>
      <c r="AR64" s="70"/>
      <c r="AS64" s="96"/>
      <c r="AT64" s="96"/>
      <c r="AU64" s="70">
        <f t="shared" si="12"/>
        <v>0</v>
      </c>
      <c r="AV64" s="70"/>
      <c r="AW64" s="70">
        <f>M64-P64</f>
        <v>0</v>
      </c>
      <c r="AX64" s="70"/>
      <c r="AY64" s="96">
        <f>AJ64+AK64+AL64+AM64+AN64-AO64</f>
        <v>0</v>
      </c>
      <c r="AZ64" s="96">
        <f>R64+T64+V64+X64+Z64-AB64</f>
        <v>0</v>
      </c>
      <c r="BA64" s="96">
        <f>S64+U64+W64+Y64+AA64-AC64</f>
        <v>0</v>
      </c>
      <c r="BB64" s="96">
        <f>AJ64+AK64+AL64+AM64+AN64-AO64</f>
        <v>0</v>
      </c>
      <c r="BC64" s="96">
        <f>AB64-F64</f>
        <v>0</v>
      </c>
      <c r="BD64" s="96">
        <f>AC64-G64</f>
        <v>0</v>
      </c>
      <c r="BE64" s="70"/>
      <c r="BF64" s="70"/>
      <c r="BG64" s="70"/>
      <c r="BH64" s="70"/>
      <c r="BI64" s="71"/>
    </row>
    <row r="65" spans="1:61" s="98" customFormat="1" ht="30" customHeight="1">
      <c r="A65" s="116"/>
      <c r="B65" s="89">
        <f t="shared" si="80"/>
        <v>28</v>
      </c>
      <c r="C65" s="193" t="s">
        <v>99</v>
      </c>
      <c r="D65" s="117"/>
      <c r="E65" s="91" t="s">
        <v>52</v>
      </c>
      <c r="F65" s="189">
        <v>8.5299999999999994</v>
      </c>
      <c r="G65" s="189">
        <v>0</v>
      </c>
      <c r="H65" s="105"/>
      <c r="I65" s="111">
        <v>2012</v>
      </c>
      <c r="J65" s="111">
        <v>2014</v>
      </c>
      <c r="K65" s="103"/>
      <c r="L65" s="105"/>
      <c r="M65" s="91">
        <f t="shared" si="73"/>
        <v>29.29</v>
      </c>
      <c r="N65" s="91">
        <f>'[9]Приложение 1'!L60</f>
        <v>28.5</v>
      </c>
      <c r="O65" s="91">
        <f t="shared" si="74"/>
        <v>29.29</v>
      </c>
      <c r="P65" s="91">
        <f t="shared" si="75"/>
        <v>20.74</v>
      </c>
      <c r="Q65" s="104"/>
      <c r="R65" s="91"/>
      <c r="S65" s="91"/>
      <c r="T65" s="91">
        <f>F65</f>
        <v>8.5299999999999994</v>
      </c>
      <c r="U65" s="91">
        <f>G65</f>
        <v>0</v>
      </c>
      <c r="V65" s="91"/>
      <c r="W65" s="91"/>
      <c r="X65" s="91"/>
      <c r="Y65" s="91"/>
      <c r="Z65" s="91"/>
      <c r="AA65" s="91"/>
      <c r="AB65" s="91">
        <f t="shared" si="83"/>
        <v>8.5299999999999994</v>
      </c>
      <c r="AC65" s="91">
        <f t="shared" si="78"/>
        <v>0</v>
      </c>
      <c r="AD65" s="91"/>
      <c r="AE65" s="91"/>
      <c r="AF65" s="91">
        <f>'[9]7.1. ЦЗ 2013'!G60</f>
        <v>8.5500000000000007</v>
      </c>
      <c r="AG65" s="214">
        <f>'Корректировка 2014 год (чист.)'!AG65</f>
        <v>21.189999999999998</v>
      </c>
      <c r="AH65" s="214">
        <f t="shared" si="10"/>
        <v>-0.44999999999999929</v>
      </c>
      <c r="AI65" s="94">
        <f t="shared" si="76"/>
        <v>8.5500000000000007</v>
      </c>
      <c r="AJ65" s="214">
        <f>29.29-AD65-AF65</f>
        <v>20.74</v>
      </c>
      <c r="AK65" s="91"/>
      <c r="AL65" s="91"/>
      <c r="AM65" s="91"/>
      <c r="AN65" s="95">
        <f t="shared" si="77"/>
        <v>29.29</v>
      </c>
      <c r="AO65" s="108">
        <f>AJ65+AK65+AL65+AM65+AN65</f>
        <v>50.03</v>
      </c>
      <c r="AP65" s="96"/>
      <c r="AQ65" s="70"/>
      <c r="AR65" s="70"/>
      <c r="AS65" s="96"/>
      <c r="AT65" s="96"/>
      <c r="AU65" s="70">
        <f t="shared" si="12"/>
        <v>0</v>
      </c>
      <c r="AV65" s="96">
        <v>29.74</v>
      </c>
      <c r="AW65" s="70">
        <f>M65-P65</f>
        <v>8.5500000000000007</v>
      </c>
      <c r="AX65" s="70"/>
      <c r="AY65" s="96">
        <f>AJ65+AK65+AL65+AM65+AN65-AO65</f>
        <v>0</v>
      </c>
      <c r="AZ65" s="96">
        <f>R65+T65+V65+X65+Z65-AB65</f>
        <v>0</v>
      </c>
      <c r="BA65" s="96">
        <f>S65+U65+W65+Y65+AA65-AC65</f>
        <v>0</v>
      </c>
      <c r="BB65" s="96">
        <f>AJ65+AK65+AL65+AM65+AN65-AO65</f>
        <v>0</v>
      </c>
      <c r="BC65" s="96">
        <f>AB65-F65</f>
        <v>0</v>
      </c>
      <c r="BD65" s="96">
        <f>AC65-G65</f>
        <v>0</v>
      </c>
      <c r="BE65" s="70"/>
      <c r="BF65" s="70"/>
      <c r="BG65" s="70"/>
      <c r="BH65" s="70"/>
      <c r="BI65" s="71"/>
    </row>
    <row r="66" spans="1:61" s="98" customFormat="1" ht="12.75">
      <c r="A66" s="113"/>
      <c r="B66" s="114"/>
      <c r="C66" s="102" t="s">
        <v>100</v>
      </c>
      <c r="D66" s="102"/>
      <c r="E66" s="103"/>
      <c r="F66" s="104">
        <f t="shared" ref="F66:AG66" si="84">SUM(F55:F65)</f>
        <v>236.32500000000002</v>
      </c>
      <c r="G66" s="104">
        <f t="shared" si="84"/>
        <v>39.200000000000003</v>
      </c>
      <c r="H66" s="104">
        <f t="shared" si="84"/>
        <v>0</v>
      </c>
      <c r="I66" s="104"/>
      <c r="J66" s="104"/>
      <c r="K66" s="104">
        <f t="shared" si="84"/>
        <v>0</v>
      </c>
      <c r="L66" s="104">
        <f t="shared" si="84"/>
        <v>0</v>
      </c>
      <c r="M66" s="104">
        <f t="shared" si="84"/>
        <v>1637.3345448</v>
      </c>
      <c r="N66" s="104">
        <f t="shared" si="84"/>
        <v>1507.7954999999999</v>
      </c>
      <c r="O66" s="104">
        <f t="shared" si="84"/>
        <v>1637.3345448</v>
      </c>
      <c r="P66" s="104">
        <f t="shared" si="84"/>
        <v>886.62381425000012</v>
      </c>
      <c r="Q66" s="104">
        <f t="shared" si="84"/>
        <v>0</v>
      </c>
      <c r="R66" s="104">
        <f t="shared" si="84"/>
        <v>0</v>
      </c>
      <c r="S66" s="104">
        <f t="shared" si="84"/>
        <v>0</v>
      </c>
      <c r="T66" s="104">
        <f t="shared" si="84"/>
        <v>63.146999999999991</v>
      </c>
      <c r="U66" s="104">
        <f t="shared" si="84"/>
        <v>3.8200000000000003</v>
      </c>
      <c r="V66" s="104">
        <f t="shared" si="84"/>
        <v>102.16800000000001</v>
      </c>
      <c r="W66" s="104">
        <f t="shared" si="84"/>
        <v>17.270000000000003</v>
      </c>
      <c r="X66" s="104">
        <f t="shared" si="84"/>
        <v>3.42</v>
      </c>
      <c r="Y66" s="104">
        <f t="shared" si="84"/>
        <v>0.56000000000000005</v>
      </c>
      <c r="Z66" s="104">
        <f t="shared" si="84"/>
        <v>67.59</v>
      </c>
      <c r="AA66" s="104">
        <f t="shared" si="84"/>
        <v>17.55</v>
      </c>
      <c r="AB66" s="104">
        <f t="shared" si="84"/>
        <v>236.32500000000002</v>
      </c>
      <c r="AC66" s="104">
        <f t="shared" si="84"/>
        <v>39.200000000000003</v>
      </c>
      <c r="AD66" s="104">
        <f t="shared" si="84"/>
        <v>80.835971100000009</v>
      </c>
      <c r="AE66" s="104">
        <f t="shared" si="84"/>
        <v>0</v>
      </c>
      <c r="AF66" s="104">
        <f t="shared" si="84"/>
        <v>669.87475945000006</v>
      </c>
      <c r="AG66" s="104">
        <f t="shared" si="84"/>
        <v>334.66221218000004</v>
      </c>
      <c r="AH66" s="104">
        <f t="shared" si="10"/>
        <v>7.7549999999999955</v>
      </c>
      <c r="AI66" s="104">
        <f>SUM(AI55:AI65)</f>
        <v>669.87475945000006</v>
      </c>
      <c r="AJ66" s="104">
        <f t="shared" ref="AJ66:AN66" si="85">SUM(AJ55:AJ65)</f>
        <v>342.41721218000004</v>
      </c>
      <c r="AK66" s="104">
        <f t="shared" si="85"/>
        <v>171.03964062999995</v>
      </c>
      <c r="AL66" s="104">
        <f t="shared" si="85"/>
        <v>49</v>
      </c>
      <c r="AM66" s="104">
        <f t="shared" si="85"/>
        <v>324.16696144000002</v>
      </c>
      <c r="AN66" s="106">
        <f t="shared" si="85"/>
        <v>1556.4985737</v>
      </c>
      <c r="AO66" s="69">
        <f>AN66-M66</f>
        <v>-80.835971100000052</v>
      </c>
      <c r="AP66" s="96"/>
      <c r="AQ66" s="62">
        <f t="shared" ref="AQ66:AQ71" si="86">AN66-P66</f>
        <v>669.87475944999983</v>
      </c>
      <c r="AR66" s="69">
        <f>'[8]ИП - чистый (21.06.12)'!AF40</f>
        <v>1424.34</v>
      </c>
      <c r="AS66" s="69">
        <f t="shared" si="11"/>
        <v>132.15857370000003</v>
      </c>
      <c r="AT66" s="70"/>
      <c r="AU66" s="70">
        <f t="shared" si="12"/>
        <v>0</v>
      </c>
      <c r="AV66" s="69">
        <f t="shared" ref="AV66:AV79" si="87">AI66+AJ66+AK66+AL66+AM66-AN66</f>
        <v>0</v>
      </c>
      <c r="AW66" s="69">
        <f t="shared" ref="AW66:AW81" si="88">R66+T66+V66+X66+Z66-AB66</f>
        <v>0</v>
      </c>
      <c r="AX66" s="69">
        <f t="shared" ref="AX66:AX81" si="89">S66+U66+W66+Y66+AA66-AC66</f>
        <v>0</v>
      </c>
      <c r="AY66" s="69">
        <f t="shared" ref="AY66:AY81" si="90">AI66+AJ66+AK66+AL66+AM66-AN66</f>
        <v>0</v>
      </c>
      <c r="AZ66" s="69">
        <f t="shared" ref="AZ66:AZ81" si="91">AB66-F66</f>
        <v>0</v>
      </c>
      <c r="BA66" s="69">
        <f t="shared" ref="BA66:BA81" si="92">AC66-G66</f>
        <v>0</v>
      </c>
      <c r="BB66" s="96"/>
      <c r="BC66" s="96"/>
      <c r="BD66" s="96"/>
      <c r="BE66" s="96"/>
      <c r="BF66" s="71"/>
      <c r="BH66" s="98">
        <v>0</v>
      </c>
      <c r="BI66" s="118">
        <f>AN66-BH66</f>
        <v>1556.4985737</v>
      </c>
    </row>
    <row r="67" spans="1:61" s="87" customFormat="1" ht="20.100000000000001" customHeight="1">
      <c r="A67" s="80"/>
      <c r="B67" s="81"/>
      <c r="C67" s="82" t="s">
        <v>63</v>
      </c>
      <c r="D67" s="82"/>
      <c r="E67" s="83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>
        <f t="shared" si="10"/>
        <v>0</v>
      </c>
      <c r="AI67" s="84"/>
      <c r="AJ67" s="84"/>
      <c r="AK67" s="84"/>
      <c r="AL67" s="84"/>
      <c r="AM67" s="84"/>
      <c r="AN67" s="85"/>
      <c r="AO67" s="86">
        <f>AN67-M67</f>
        <v>0</v>
      </c>
      <c r="AP67" s="86"/>
      <c r="AQ67" s="86">
        <f t="shared" si="86"/>
        <v>0</v>
      </c>
      <c r="AR67" s="69">
        <f>'[8]ИП - чистый (21.06.12)'!AF41</f>
        <v>0</v>
      </c>
      <c r="AS67" s="69">
        <f t="shared" si="11"/>
        <v>0</v>
      </c>
      <c r="AT67" s="86"/>
      <c r="AU67" s="70">
        <f t="shared" si="12"/>
        <v>0</v>
      </c>
      <c r="AV67" s="69">
        <f t="shared" si="87"/>
        <v>0</v>
      </c>
      <c r="AW67" s="69">
        <f t="shared" si="88"/>
        <v>0</v>
      </c>
      <c r="AX67" s="69">
        <f t="shared" si="89"/>
        <v>0</v>
      </c>
      <c r="AY67" s="69">
        <f t="shared" si="90"/>
        <v>0</v>
      </c>
      <c r="AZ67" s="69">
        <f t="shared" si="91"/>
        <v>0</v>
      </c>
      <c r="BA67" s="69">
        <f t="shared" si="92"/>
        <v>0</v>
      </c>
    </row>
    <row r="68" spans="1:61" s="98" customFormat="1" ht="40.5" customHeight="1">
      <c r="A68" s="116" t="s">
        <v>82</v>
      </c>
      <c r="B68" s="89">
        <f>B65+1</f>
        <v>29</v>
      </c>
      <c r="C68" s="193" t="s">
        <v>101</v>
      </c>
      <c r="D68" s="117"/>
      <c r="E68" s="91" t="s">
        <v>52</v>
      </c>
      <c r="F68" s="190">
        <v>3.117</v>
      </c>
      <c r="G68" s="190">
        <v>6.3</v>
      </c>
      <c r="H68" s="105"/>
      <c r="I68" s="111">
        <v>2012</v>
      </c>
      <c r="J68" s="111">
        <v>2013</v>
      </c>
      <c r="K68" s="103"/>
      <c r="L68" s="105"/>
      <c r="M68" s="91">
        <f t="shared" ref="M68:M74" si="93">AD68+AE68+AI68+AJ68+AK68+AL68+AM68</f>
        <v>82.851283559999999</v>
      </c>
      <c r="N68" s="91">
        <f>'[9]Приложение 1'!L63</f>
        <v>83.09976709</v>
      </c>
      <c r="O68" s="91">
        <f t="shared" ref="O68:O74" si="94">AD68+AE68+AF68+AJ68+AK68+AL68+AM68</f>
        <v>82.851283559999999</v>
      </c>
      <c r="P68" s="91">
        <v>0</v>
      </c>
      <c r="Q68" s="91"/>
      <c r="R68" s="91">
        <f>F68</f>
        <v>3.117</v>
      </c>
      <c r="S68" s="91">
        <f>G68</f>
        <v>6.3</v>
      </c>
      <c r="T68" s="91"/>
      <c r="U68" s="91"/>
      <c r="V68" s="91"/>
      <c r="W68" s="91"/>
      <c r="X68" s="91"/>
      <c r="Y68" s="91"/>
      <c r="Z68" s="91"/>
      <c r="AA68" s="91"/>
      <c r="AB68" s="91">
        <f t="shared" ref="AB68:AC74" si="95">R68+T68+V68+X68+Z68</f>
        <v>3.117</v>
      </c>
      <c r="AC68" s="91">
        <f t="shared" si="95"/>
        <v>6.3</v>
      </c>
      <c r="AD68" s="91">
        <v>82.59976709</v>
      </c>
      <c r="AE68" s="91"/>
      <c r="AF68" s="91">
        <f>'[9]7.1. ЦЗ 2013'!G63</f>
        <v>0.25151646999999999</v>
      </c>
      <c r="AG68" s="91">
        <f>'Корректировка 2014 год (чист.)'!AG68</f>
        <v>0</v>
      </c>
      <c r="AH68" s="91">
        <f t="shared" si="10"/>
        <v>0</v>
      </c>
      <c r="AI68" s="94">
        <f t="shared" ref="AI68:AI74" si="96">AF68</f>
        <v>0.25151646999999999</v>
      </c>
      <c r="AJ68" s="91"/>
      <c r="AK68" s="91"/>
      <c r="AL68" s="91"/>
      <c r="AM68" s="91"/>
      <c r="AN68" s="95">
        <f t="shared" ref="AN68:AN74" si="97">AI68+AJ68+AK68+AL68+AM68</f>
        <v>0.25151646999999999</v>
      </c>
      <c r="AO68" s="96">
        <f>AN68-M68</f>
        <v>-82.59976709</v>
      </c>
      <c r="AP68" s="70"/>
      <c r="AQ68" s="70">
        <f t="shared" si="86"/>
        <v>0.25151646999999999</v>
      </c>
      <c r="AR68" s="96">
        <f>'[8]ИП - чистый (21.06.12)'!AF42</f>
        <v>2.78</v>
      </c>
      <c r="AS68" s="96">
        <f t="shared" si="11"/>
        <v>-2.5284835299999999</v>
      </c>
      <c r="AT68" s="70"/>
      <c r="AU68" s="70">
        <f t="shared" si="12"/>
        <v>0</v>
      </c>
      <c r="AV68" s="96">
        <f t="shared" si="87"/>
        <v>0</v>
      </c>
      <c r="AW68" s="96">
        <f t="shared" si="88"/>
        <v>0</v>
      </c>
      <c r="AX68" s="96">
        <f t="shared" si="89"/>
        <v>0</v>
      </c>
      <c r="AY68" s="96">
        <f t="shared" si="90"/>
        <v>0</v>
      </c>
      <c r="AZ68" s="96">
        <f t="shared" si="91"/>
        <v>0</v>
      </c>
      <c r="BA68" s="96">
        <f t="shared" si="92"/>
        <v>0</v>
      </c>
      <c r="BB68" s="70"/>
      <c r="BC68" s="70"/>
      <c r="BD68" s="70"/>
      <c r="BE68" s="70"/>
      <c r="BF68" s="71"/>
    </row>
    <row r="69" spans="1:61" s="98" customFormat="1" ht="38.25">
      <c r="B69" s="112">
        <f>B68+1</f>
        <v>30</v>
      </c>
      <c r="C69" s="175" t="s">
        <v>102</v>
      </c>
      <c r="D69" s="109"/>
      <c r="E69" s="91" t="s">
        <v>52</v>
      </c>
      <c r="F69" s="91">
        <v>2.75</v>
      </c>
      <c r="G69" s="91">
        <v>1.26</v>
      </c>
      <c r="H69" s="107"/>
      <c r="I69" s="93">
        <v>2017</v>
      </c>
      <c r="J69" s="93">
        <v>2017</v>
      </c>
      <c r="K69" s="91">
        <v>20.3</v>
      </c>
      <c r="L69" s="91">
        <v>20.3</v>
      </c>
      <c r="M69" s="91">
        <f t="shared" si="93"/>
        <v>20.3</v>
      </c>
      <c r="N69" s="91">
        <f>'[9]Приложение 1'!L64</f>
        <v>20.3</v>
      </c>
      <c r="O69" s="91">
        <f t="shared" si="94"/>
        <v>20.3</v>
      </c>
      <c r="P69" s="91">
        <f t="shared" ref="P69:P74" si="98">O69-AD69-AE69-AI69</f>
        <v>20.3</v>
      </c>
      <c r="Q69" s="91"/>
      <c r="R69" s="104"/>
      <c r="S69" s="104"/>
      <c r="T69" s="104"/>
      <c r="U69" s="104"/>
      <c r="V69" s="104"/>
      <c r="W69" s="104"/>
      <c r="X69" s="91"/>
      <c r="Y69" s="91"/>
      <c r="Z69" s="91">
        <f t="shared" ref="Z69:AA71" si="99">F69</f>
        <v>2.75</v>
      </c>
      <c r="AA69" s="91">
        <f t="shared" si="99"/>
        <v>1.26</v>
      </c>
      <c r="AB69" s="91">
        <f t="shared" si="95"/>
        <v>2.75</v>
      </c>
      <c r="AC69" s="91">
        <f t="shared" si="95"/>
        <v>1.26</v>
      </c>
      <c r="AD69" s="91"/>
      <c r="AE69" s="91"/>
      <c r="AF69" s="91">
        <f>'[9]7.1. ЦЗ 2013'!G64</f>
        <v>0</v>
      </c>
      <c r="AG69" s="91">
        <f>'Корректировка 2014 год (чист.)'!AG69</f>
        <v>0</v>
      </c>
      <c r="AH69" s="91">
        <f t="shared" si="10"/>
        <v>0</v>
      </c>
      <c r="AI69" s="94">
        <f t="shared" si="96"/>
        <v>0</v>
      </c>
      <c r="AJ69" s="91"/>
      <c r="AK69" s="91"/>
      <c r="AL69" s="91"/>
      <c r="AM69" s="91">
        <v>20.3</v>
      </c>
      <c r="AN69" s="95">
        <f t="shared" si="97"/>
        <v>20.3</v>
      </c>
      <c r="AO69" s="118">
        <v>0</v>
      </c>
      <c r="AP69" s="118">
        <v>0</v>
      </c>
      <c r="AQ69" s="70">
        <f t="shared" si="86"/>
        <v>0</v>
      </c>
      <c r="AR69" s="96">
        <f>'[8]ИП - чистый (21.06.12)'!AF43</f>
        <v>20.3</v>
      </c>
      <c r="AS69" s="96">
        <f t="shared" si="11"/>
        <v>0</v>
      </c>
      <c r="AU69" s="70">
        <f t="shared" si="12"/>
        <v>0</v>
      </c>
      <c r="AV69" s="96">
        <f t="shared" si="87"/>
        <v>0</v>
      </c>
      <c r="AW69" s="96">
        <f t="shared" si="88"/>
        <v>0</v>
      </c>
      <c r="AX69" s="96">
        <f t="shared" si="89"/>
        <v>0</v>
      </c>
      <c r="AY69" s="96">
        <f t="shared" si="90"/>
        <v>0</v>
      </c>
      <c r="AZ69" s="96">
        <f t="shared" si="91"/>
        <v>0</v>
      </c>
      <c r="BA69" s="96">
        <f t="shared" si="92"/>
        <v>0</v>
      </c>
    </row>
    <row r="70" spans="1:61" s="98" customFormat="1" ht="38.25">
      <c r="B70" s="112">
        <f t="shared" ref="B70:B74" si="100">B69+1</f>
        <v>31</v>
      </c>
      <c r="C70" s="175" t="s">
        <v>103</v>
      </c>
      <c r="D70" s="109"/>
      <c r="E70" s="91" t="s">
        <v>52</v>
      </c>
      <c r="F70" s="91">
        <v>0.4</v>
      </c>
      <c r="G70" s="91">
        <v>1.26</v>
      </c>
      <c r="H70" s="107"/>
      <c r="I70" s="93">
        <v>2017</v>
      </c>
      <c r="J70" s="93">
        <v>2017</v>
      </c>
      <c r="K70" s="91">
        <v>25.06</v>
      </c>
      <c r="L70" s="91">
        <v>25.06</v>
      </c>
      <c r="M70" s="91">
        <f t="shared" si="93"/>
        <v>25.06</v>
      </c>
      <c r="N70" s="91">
        <f>'[9]Приложение 1'!L65</f>
        <v>25.06</v>
      </c>
      <c r="O70" s="91">
        <f t="shared" si="94"/>
        <v>25.06</v>
      </c>
      <c r="P70" s="91">
        <f t="shared" si="98"/>
        <v>25.06</v>
      </c>
      <c r="Q70" s="91"/>
      <c r="R70" s="104"/>
      <c r="S70" s="104"/>
      <c r="T70" s="104"/>
      <c r="U70" s="104"/>
      <c r="V70" s="104"/>
      <c r="W70" s="104"/>
      <c r="X70" s="91"/>
      <c r="Y70" s="91"/>
      <c r="Z70" s="91">
        <f t="shared" si="99"/>
        <v>0.4</v>
      </c>
      <c r="AA70" s="91">
        <f t="shared" si="99"/>
        <v>1.26</v>
      </c>
      <c r="AB70" s="91">
        <f t="shared" si="95"/>
        <v>0.4</v>
      </c>
      <c r="AC70" s="91">
        <f t="shared" si="95"/>
        <v>1.26</v>
      </c>
      <c r="AD70" s="91"/>
      <c r="AE70" s="91"/>
      <c r="AF70" s="91">
        <f>'[9]7.1. ЦЗ 2013'!G65</f>
        <v>0</v>
      </c>
      <c r="AG70" s="91">
        <f>'Корректировка 2014 год (чист.)'!AG70</f>
        <v>0</v>
      </c>
      <c r="AH70" s="91">
        <f t="shared" si="10"/>
        <v>0</v>
      </c>
      <c r="AI70" s="94">
        <f t="shared" si="96"/>
        <v>0</v>
      </c>
      <c r="AJ70" s="91"/>
      <c r="AK70" s="91"/>
      <c r="AL70" s="91"/>
      <c r="AM70" s="91">
        <v>25.06</v>
      </c>
      <c r="AN70" s="95">
        <f t="shared" si="97"/>
        <v>25.06</v>
      </c>
      <c r="AO70" s="118">
        <v>0</v>
      </c>
      <c r="AP70" s="118">
        <v>0</v>
      </c>
      <c r="AQ70" s="70">
        <f t="shared" si="86"/>
        <v>0</v>
      </c>
      <c r="AR70" s="96">
        <f>'[8]ИП - чистый (21.06.12)'!AF44</f>
        <v>25.06</v>
      </c>
      <c r="AS70" s="96">
        <f t="shared" si="11"/>
        <v>0</v>
      </c>
      <c r="AU70" s="70">
        <f t="shared" si="12"/>
        <v>0</v>
      </c>
      <c r="AV70" s="96">
        <f t="shared" si="87"/>
        <v>0</v>
      </c>
      <c r="AW70" s="96">
        <f t="shared" si="88"/>
        <v>0</v>
      </c>
      <c r="AX70" s="96">
        <f t="shared" si="89"/>
        <v>0</v>
      </c>
      <c r="AY70" s="96">
        <f t="shared" si="90"/>
        <v>0</v>
      </c>
      <c r="AZ70" s="96">
        <f t="shared" si="91"/>
        <v>0</v>
      </c>
      <c r="BA70" s="96">
        <f t="shared" si="92"/>
        <v>0</v>
      </c>
    </row>
    <row r="71" spans="1:61" s="98" customFormat="1" ht="30" customHeight="1">
      <c r="B71" s="112">
        <f t="shared" si="100"/>
        <v>32</v>
      </c>
      <c r="C71" s="175" t="s">
        <v>104</v>
      </c>
      <c r="D71" s="109"/>
      <c r="E71" s="91" t="s">
        <v>52</v>
      </c>
      <c r="F71" s="91">
        <v>7.4</v>
      </c>
      <c r="G71" s="91">
        <v>1.26</v>
      </c>
      <c r="H71" s="107"/>
      <c r="I71" s="93">
        <v>2017</v>
      </c>
      <c r="J71" s="93">
        <v>2017</v>
      </c>
      <c r="K71" s="91">
        <v>75.319999999999993</v>
      </c>
      <c r="L71" s="91">
        <v>75.319999999999993</v>
      </c>
      <c r="M71" s="91">
        <f t="shared" si="93"/>
        <v>75.319999999999993</v>
      </c>
      <c r="N71" s="91">
        <f>'[9]Приложение 1'!L66</f>
        <v>75.319999999999993</v>
      </c>
      <c r="O71" s="91">
        <f t="shared" si="94"/>
        <v>75.319999999999993</v>
      </c>
      <c r="P71" s="91">
        <f t="shared" si="98"/>
        <v>75.319999999999993</v>
      </c>
      <c r="Q71" s="91"/>
      <c r="R71" s="104"/>
      <c r="S71" s="104"/>
      <c r="T71" s="104"/>
      <c r="U71" s="104"/>
      <c r="V71" s="104"/>
      <c r="W71" s="104"/>
      <c r="X71" s="91"/>
      <c r="Y71" s="91"/>
      <c r="Z71" s="91">
        <f t="shared" si="99"/>
        <v>7.4</v>
      </c>
      <c r="AA71" s="91">
        <f t="shared" si="99"/>
        <v>1.26</v>
      </c>
      <c r="AB71" s="91">
        <f t="shared" si="95"/>
        <v>7.4</v>
      </c>
      <c r="AC71" s="91">
        <f t="shared" si="95"/>
        <v>1.26</v>
      </c>
      <c r="AD71" s="91"/>
      <c r="AE71" s="91"/>
      <c r="AF71" s="91">
        <f>'[9]7.1. ЦЗ 2013'!G66</f>
        <v>0</v>
      </c>
      <c r="AG71" s="91">
        <f>'Корректировка 2014 год (чист.)'!AG71</f>
        <v>0</v>
      </c>
      <c r="AH71" s="91">
        <f t="shared" si="10"/>
        <v>0</v>
      </c>
      <c r="AI71" s="94">
        <f t="shared" si="96"/>
        <v>0</v>
      </c>
      <c r="AJ71" s="91"/>
      <c r="AK71" s="91"/>
      <c r="AL71" s="91"/>
      <c r="AM71" s="91">
        <v>75.319999999999993</v>
      </c>
      <c r="AN71" s="95">
        <f t="shared" si="97"/>
        <v>75.319999999999993</v>
      </c>
      <c r="AO71" s="118">
        <v>0</v>
      </c>
      <c r="AP71" s="118">
        <v>0</v>
      </c>
      <c r="AQ71" s="70">
        <f t="shared" si="86"/>
        <v>0</v>
      </c>
      <c r="AR71" s="96">
        <f>'[8]ИП - чистый (21.06.12)'!AF45</f>
        <v>75.319999999999993</v>
      </c>
      <c r="AS71" s="96">
        <f t="shared" si="11"/>
        <v>0</v>
      </c>
      <c r="AU71" s="70">
        <f t="shared" si="12"/>
        <v>0</v>
      </c>
      <c r="AV71" s="96">
        <f t="shared" si="87"/>
        <v>0</v>
      </c>
      <c r="AW71" s="96">
        <f t="shared" si="88"/>
        <v>0</v>
      </c>
      <c r="AX71" s="96">
        <f t="shared" si="89"/>
        <v>0</v>
      </c>
      <c r="AY71" s="96">
        <f t="shared" si="90"/>
        <v>0</v>
      </c>
      <c r="AZ71" s="96">
        <f t="shared" si="91"/>
        <v>0</v>
      </c>
      <c r="BA71" s="96">
        <f t="shared" si="92"/>
        <v>0</v>
      </c>
    </row>
    <row r="72" spans="1:61" s="98" customFormat="1" ht="42" customHeight="1">
      <c r="B72" s="112">
        <f t="shared" si="100"/>
        <v>33</v>
      </c>
      <c r="C72" s="195" t="s">
        <v>105</v>
      </c>
      <c r="D72" s="109"/>
      <c r="E72" s="91" t="s">
        <v>52</v>
      </c>
      <c r="F72" s="91">
        <f>AB72</f>
        <v>7.09</v>
      </c>
      <c r="G72" s="91">
        <f>AC72</f>
        <v>2.4500000000000002</v>
      </c>
      <c r="H72" s="107"/>
      <c r="I72" s="93">
        <v>2013</v>
      </c>
      <c r="J72" s="93">
        <v>2014</v>
      </c>
      <c r="K72" s="91"/>
      <c r="L72" s="91"/>
      <c r="M72" s="91">
        <f t="shared" si="93"/>
        <v>24.60527033</v>
      </c>
      <c r="N72" s="91">
        <f>'[9]Приложение 1'!L67</f>
        <v>45</v>
      </c>
      <c r="O72" s="91">
        <f t="shared" si="94"/>
        <v>24.60527033</v>
      </c>
      <c r="P72" s="91">
        <f t="shared" si="98"/>
        <v>18</v>
      </c>
      <c r="Q72" s="91"/>
      <c r="R72" s="91">
        <v>0</v>
      </c>
      <c r="S72" s="91">
        <v>0</v>
      </c>
      <c r="T72" s="91">
        <v>7.09</v>
      </c>
      <c r="U72" s="91">
        <v>2.4500000000000002</v>
      </c>
      <c r="V72" s="104"/>
      <c r="W72" s="104"/>
      <c r="X72" s="91"/>
      <c r="Y72" s="91"/>
      <c r="Z72" s="91"/>
      <c r="AA72" s="91"/>
      <c r="AB72" s="91">
        <f t="shared" si="95"/>
        <v>7.09</v>
      </c>
      <c r="AC72" s="91">
        <f t="shared" si="95"/>
        <v>2.4500000000000002</v>
      </c>
      <c r="AD72" s="91"/>
      <c r="AE72" s="91"/>
      <c r="AF72" s="91">
        <f>'[9]7.1. ЦЗ 2013'!G67</f>
        <v>6.6052703299999997</v>
      </c>
      <c r="AG72" s="91">
        <f>'Корректировка 2014 год (чист.)'!AG72</f>
        <v>18</v>
      </c>
      <c r="AH72" s="91">
        <f t="shared" si="10"/>
        <v>0</v>
      </c>
      <c r="AI72" s="94">
        <f t="shared" si="96"/>
        <v>6.6052703299999997</v>
      </c>
      <c r="AJ72" s="91">
        <f>20-AJ193</f>
        <v>18</v>
      </c>
      <c r="AK72" s="91"/>
      <c r="AL72" s="91"/>
      <c r="AM72" s="91"/>
      <c r="AN72" s="95">
        <f t="shared" si="97"/>
        <v>24.60527033</v>
      </c>
      <c r="AO72" s="118"/>
      <c r="AP72" s="118"/>
      <c r="AQ72" s="70"/>
      <c r="AR72" s="96"/>
      <c r="AS72" s="96"/>
      <c r="AU72" s="70">
        <f t="shared" si="12"/>
        <v>0</v>
      </c>
      <c r="AV72" s="96">
        <f t="shared" si="87"/>
        <v>0</v>
      </c>
      <c r="AW72" s="96">
        <f t="shared" si="88"/>
        <v>0</v>
      </c>
      <c r="AX72" s="96">
        <f t="shared" si="89"/>
        <v>0</v>
      </c>
      <c r="AY72" s="96">
        <f t="shared" si="90"/>
        <v>0</v>
      </c>
      <c r="AZ72" s="96">
        <f t="shared" si="91"/>
        <v>0</v>
      </c>
      <c r="BA72" s="96">
        <f t="shared" si="92"/>
        <v>0</v>
      </c>
    </row>
    <row r="73" spans="1:61" s="98" customFormat="1" ht="30" customHeight="1">
      <c r="B73" s="112">
        <f t="shared" si="100"/>
        <v>34</v>
      </c>
      <c r="C73" s="175" t="s">
        <v>106</v>
      </c>
      <c r="D73" s="109"/>
      <c r="E73" s="91" t="s">
        <v>52</v>
      </c>
      <c r="F73" s="189">
        <v>1.1299999999999999</v>
      </c>
      <c r="G73" s="189">
        <v>1.26</v>
      </c>
      <c r="H73" s="107"/>
      <c r="I73" s="93">
        <v>2014</v>
      </c>
      <c r="J73" s="93">
        <v>2015</v>
      </c>
      <c r="K73" s="91"/>
      <c r="L73" s="91"/>
      <c r="M73" s="91">
        <f t="shared" si="93"/>
        <v>20</v>
      </c>
      <c r="N73" s="91">
        <f>'[9]Приложение 1'!L68</f>
        <v>20</v>
      </c>
      <c r="O73" s="91">
        <f t="shared" si="94"/>
        <v>20</v>
      </c>
      <c r="P73" s="91">
        <f t="shared" si="98"/>
        <v>20</v>
      </c>
      <c r="Q73" s="91"/>
      <c r="R73" s="104"/>
      <c r="S73" s="104"/>
      <c r="T73" s="91">
        <f>F73</f>
        <v>1.1299999999999999</v>
      </c>
      <c r="U73" s="91">
        <f>G73</f>
        <v>1.26</v>
      </c>
      <c r="V73" s="104"/>
      <c r="W73" s="104"/>
      <c r="X73" s="91"/>
      <c r="Y73" s="91"/>
      <c r="Z73" s="91"/>
      <c r="AA73" s="91"/>
      <c r="AB73" s="91">
        <f t="shared" si="95"/>
        <v>1.1299999999999999</v>
      </c>
      <c r="AC73" s="91">
        <f t="shared" si="95"/>
        <v>1.26</v>
      </c>
      <c r="AD73" s="91"/>
      <c r="AE73" s="91"/>
      <c r="AF73" s="91">
        <f>'[9]7.1. ЦЗ 2013'!G68</f>
        <v>0</v>
      </c>
      <c r="AG73" s="214">
        <f>'Корректировка 2014 год (чист.)'!AG73</f>
        <v>20</v>
      </c>
      <c r="AH73" s="91">
        <f t="shared" si="10"/>
        <v>-14</v>
      </c>
      <c r="AI73" s="94">
        <f t="shared" si="96"/>
        <v>0</v>
      </c>
      <c r="AJ73" s="214">
        <v>6</v>
      </c>
      <c r="AK73" s="189">
        <f>20-AJ73</f>
        <v>14</v>
      </c>
      <c r="AL73" s="91"/>
      <c r="AM73" s="91"/>
      <c r="AN73" s="95">
        <f t="shared" si="97"/>
        <v>20</v>
      </c>
      <c r="AO73" s="118"/>
      <c r="AP73" s="118"/>
      <c r="AQ73" s="70"/>
      <c r="AR73" s="96"/>
      <c r="AS73" s="96"/>
      <c r="AU73" s="70">
        <f t="shared" si="12"/>
        <v>0</v>
      </c>
      <c r="AV73" s="96">
        <f t="shared" si="87"/>
        <v>0</v>
      </c>
      <c r="AW73" s="96">
        <f t="shared" si="88"/>
        <v>0</v>
      </c>
      <c r="AX73" s="96">
        <f t="shared" si="89"/>
        <v>0</v>
      </c>
      <c r="AY73" s="96">
        <f t="shared" si="90"/>
        <v>0</v>
      </c>
      <c r="AZ73" s="96">
        <f t="shared" si="91"/>
        <v>0</v>
      </c>
      <c r="BA73" s="96">
        <f t="shared" si="92"/>
        <v>0</v>
      </c>
    </row>
    <row r="74" spans="1:61" s="98" customFormat="1" ht="30" customHeight="1">
      <c r="B74" s="112">
        <f t="shared" si="100"/>
        <v>35</v>
      </c>
      <c r="C74" s="175" t="s">
        <v>107</v>
      </c>
      <c r="D74" s="109"/>
      <c r="E74" s="91" t="s">
        <v>52</v>
      </c>
      <c r="F74" s="189">
        <v>2.15</v>
      </c>
      <c r="G74" s="189">
        <v>0</v>
      </c>
      <c r="H74" s="107"/>
      <c r="I74" s="93">
        <v>2014</v>
      </c>
      <c r="J74" s="93">
        <v>2015</v>
      </c>
      <c r="K74" s="91"/>
      <c r="L74" s="91"/>
      <c r="M74" s="91">
        <f t="shared" si="93"/>
        <v>14</v>
      </c>
      <c r="N74" s="91">
        <f>'[9]Приложение 1'!L69</f>
        <v>14</v>
      </c>
      <c r="O74" s="91">
        <f t="shared" si="94"/>
        <v>14</v>
      </c>
      <c r="P74" s="91">
        <f t="shared" si="98"/>
        <v>14</v>
      </c>
      <c r="Q74" s="91"/>
      <c r="R74" s="104"/>
      <c r="S74" s="104"/>
      <c r="T74" s="91">
        <f>F74</f>
        <v>2.15</v>
      </c>
      <c r="U74" s="91">
        <f>G74</f>
        <v>0</v>
      </c>
      <c r="V74" s="104"/>
      <c r="W74" s="104"/>
      <c r="X74" s="91"/>
      <c r="Y74" s="91"/>
      <c r="Z74" s="91"/>
      <c r="AA74" s="91"/>
      <c r="AB74" s="91">
        <f t="shared" si="95"/>
        <v>2.15</v>
      </c>
      <c r="AC74" s="91">
        <f t="shared" si="95"/>
        <v>0</v>
      </c>
      <c r="AD74" s="91"/>
      <c r="AE74" s="91"/>
      <c r="AF74" s="91">
        <f>'[9]7.1. ЦЗ 2013'!G69</f>
        <v>0</v>
      </c>
      <c r="AG74" s="214">
        <f>'Корректировка 2014 год (чист.)'!AG74</f>
        <v>14</v>
      </c>
      <c r="AH74" s="91">
        <f t="shared" si="10"/>
        <v>-10</v>
      </c>
      <c r="AI74" s="94">
        <f t="shared" si="96"/>
        <v>0</v>
      </c>
      <c r="AJ74" s="214">
        <v>4</v>
      </c>
      <c r="AK74" s="189">
        <f>14-AJ74</f>
        <v>10</v>
      </c>
      <c r="AL74" s="91"/>
      <c r="AM74" s="91"/>
      <c r="AN74" s="95">
        <f t="shared" si="97"/>
        <v>14</v>
      </c>
      <c r="AO74" s="118"/>
      <c r="AP74" s="118"/>
      <c r="AQ74" s="70"/>
      <c r="AR74" s="96"/>
      <c r="AS74" s="96"/>
      <c r="AU74" s="70">
        <f t="shared" si="12"/>
        <v>0</v>
      </c>
      <c r="AV74" s="96">
        <f t="shared" si="87"/>
        <v>0</v>
      </c>
      <c r="AW74" s="96">
        <f t="shared" si="88"/>
        <v>0</v>
      </c>
      <c r="AX74" s="96">
        <f t="shared" si="89"/>
        <v>0</v>
      </c>
      <c r="AY74" s="96">
        <f t="shared" si="90"/>
        <v>0</v>
      </c>
      <c r="AZ74" s="96">
        <f t="shared" si="91"/>
        <v>0</v>
      </c>
      <c r="BA74" s="96">
        <f t="shared" si="92"/>
        <v>0</v>
      </c>
    </row>
    <row r="75" spans="1:61" s="98" customFormat="1" ht="12.75">
      <c r="A75" s="113"/>
      <c r="B75" s="114"/>
      <c r="C75" s="102" t="s">
        <v>66</v>
      </c>
      <c r="D75" s="102"/>
      <c r="E75" s="103"/>
      <c r="F75" s="104">
        <f>SUM(F68:F74)</f>
        <v>24.036999999999999</v>
      </c>
      <c r="G75" s="104">
        <f>SUM(G68:G74)</f>
        <v>13.790000000000001</v>
      </c>
      <c r="H75" s="105"/>
      <c r="I75" s="103"/>
      <c r="J75" s="103"/>
      <c r="K75" s="103"/>
      <c r="L75" s="105"/>
      <c r="M75" s="104">
        <f t="shared" ref="M75:AN75" si="101">SUM(M68:M74)</f>
        <v>262.13655388999996</v>
      </c>
      <c r="N75" s="104">
        <f t="shared" si="101"/>
        <v>282.77976708999995</v>
      </c>
      <c r="O75" s="104">
        <f t="shared" si="101"/>
        <v>262.13655388999996</v>
      </c>
      <c r="P75" s="104">
        <f t="shared" si="101"/>
        <v>172.68</v>
      </c>
      <c r="Q75" s="104">
        <f t="shared" si="101"/>
        <v>0</v>
      </c>
      <c r="R75" s="104">
        <f t="shared" si="101"/>
        <v>3.117</v>
      </c>
      <c r="S75" s="104">
        <f t="shared" si="101"/>
        <v>6.3</v>
      </c>
      <c r="T75" s="104">
        <f t="shared" si="101"/>
        <v>10.37</v>
      </c>
      <c r="U75" s="104">
        <f t="shared" si="101"/>
        <v>3.71</v>
      </c>
      <c r="V75" s="104">
        <f t="shared" si="101"/>
        <v>0</v>
      </c>
      <c r="W75" s="104">
        <f t="shared" si="101"/>
        <v>0</v>
      </c>
      <c r="X75" s="104">
        <f t="shared" si="101"/>
        <v>0</v>
      </c>
      <c r="Y75" s="104">
        <f t="shared" si="101"/>
        <v>0</v>
      </c>
      <c r="Z75" s="104">
        <f t="shared" si="101"/>
        <v>10.55</v>
      </c>
      <c r="AA75" s="104">
        <f t="shared" si="101"/>
        <v>3.7800000000000002</v>
      </c>
      <c r="AB75" s="104">
        <f t="shared" si="101"/>
        <v>24.036999999999999</v>
      </c>
      <c r="AC75" s="104">
        <f t="shared" si="101"/>
        <v>13.790000000000001</v>
      </c>
      <c r="AD75" s="104">
        <f t="shared" si="101"/>
        <v>82.59976709</v>
      </c>
      <c r="AE75" s="104">
        <f t="shared" si="101"/>
        <v>0</v>
      </c>
      <c r="AF75" s="104">
        <f t="shared" si="101"/>
        <v>6.8567868000000001</v>
      </c>
      <c r="AG75" s="104">
        <f t="shared" si="101"/>
        <v>52</v>
      </c>
      <c r="AH75" s="104">
        <f t="shared" si="10"/>
        <v>-24</v>
      </c>
      <c r="AI75" s="104">
        <f t="shared" si="101"/>
        <v>6.8567868000000001</v>
      </c>
      <c r="AJ75" s="104">
        <f t="shared" si="101"/>
        <v>28</v>
      </c>
      <c r="AK75" s="104">
        <f t="shared" si="101"/>
        <v>24</v>
      </c>
      <c r="AL75" s="104">
        <f t="shared" si="101"/>
        <v>0</v>
      </c>
      <c r="AM75" s="104">
        <f t="shared" si="101"/>
        <v>120.67999999999999</v>
      </c>
      <c r="AN75" s="106">
        <f t="shared" si="101"/>
        <v>179.53678679999999</v>
      </c>
      <c r="AO75" s="69">
        <f t="shared" ref="AO75:AO81" si="102">AN75-M75</f>
        <v>-82.599767089999972</v>
      </c>
      <c r="AP75" s="96"/>
      <c r="AQ75" s="62">
        <f t="shared" ref="AQ75:AQ81" si="103">AN75-P75</f>
        <v>6.8567867999999805</v>
      </c>
      <c r="AR75" s="69">
        <f>'[8]ИП - чистый (21.06.12)'!AF46</f>
        <v>123.46</v>
      </c>
      <c r="AS75" s="69">
        <f t="shared" si="11"/>
        <v>56.076786799999994</v>
      </c>
      <c r="AT75" s="70"/>
      <c r="AU75" s="70">
        <f t="shared" si="12"/>
        <v>0</v>
      </c>
      <c r="AV75" s="69">
        <f t="shared" si="87"/>
        <v>0</v>
      </c>
      <c r="AW75" s="69">
        <f t="shared" si="88"/>
        <v>0</v>
      </c>
      <c r="AX75" s="69">
        <f t="shared" si="89"/>
        <v>0</v>
      </c>
      <c r="AY75" s="69">
        <f t="shared" si="90"/>
        <v>0</v>
      </c>
      <c r="AZ75" s="69">
        <f t="shared" si="91"/>
        <v>0</v>
      </c>
      <c r="BA75" s="69">
        <f t="shared" si="92"/>
        <v>0</v>
      </c>
      <c r="BB75" s="96"/>
      <c r="BC75" s="96"/>
      <c r="BD75" s="96"/>
      <c r="BE75" s="96"/>
      <c r="BF75" s="71"/>
      <c r="BH75" s="98">
        <v>0</v>
      </c>
      <c r="BI75" s="118">
        <f>AN75-BH75</f>
        <v>179.53678679999999</v>
      </c>
    </row>
    <row r="76" spans="1:61" s="87" customFormat="1" ht="20.100000000000001" customHeight="1">
      <c r="A76" s="80"/>
      <c r="B76" s="81"/>
      <c r="C76" s="82" t="s">
        <v>108</v>
      </c>
      <c r="D76" s="82"/>
      <c r="E76" s="83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>
        <f t="shared" si="10"/>
        <v>0</v>
      </c>
      <c r="AI76" s="84"/>
      <c r="AJ76" s="84"/>
      <c r="AK76" s="84"/>
      <c r="AL76" s="84"/>
      <c r="AM76" s="84"/>
      <c r="AN76" s="85"/>
      <c r="AO76" s="86">
        <f t="shared" si="102"/>
        <v>0</v>
      </c>
      <c r="AP76" s="86"/>
      <c r="AQ76" s="86">
        <f t="shared" si="103"/>
        <v>0</v>
      </c>
      <c r="AR76" s="69">
        <f>'[8]ИП - чистый (21.06.12)'!AF47</f>
        <v>0</v>
      </c>
      <c r="AS76" s="69">
        <f t="shared" si="11"/>
        <v>0</v>
      </c>
      <c r="AT76" s="86"/>
      <c r="AU76" s="70">
        <f t="shared" si="12"/>
        <v>0</v>
      </c>
      <c r="AV76" s="69">
        <f t="shared" si="87"/>
        <v>0</v>
      </c>
      <c r="AW76" s="69">
        <f t="shared" si="88"/>
        <v>0</v>
      </c>
      <c r="AX76" s="69">
        <f t="shared" si="89"/>
        <v>0</v>
      </c>
      <c r="AY76" s="69">
        <f t="shared" si="90"/>
        <v>0</v>
      </c>
      <c r="AZ76" s="69">
        <f t="shared" si="91"/>
        <v>0</v>
      </c>
      <c r="BA76" s="69">
        <f t="shared" si="92"/>
        <v>0</v>
      </c>
      <c r="BF76" s="87">
        <f>AN76-M76</f>
        <v>0</v>
      </c>
    </row>
    <row r="77" spans="1:61" s="98" customFormat="1" ht="30" customHeight="1">
      <c r="A77" s="120" t="s">
        <v>109</v>
      </c>
      <c r="B77" s="112">
        <f>B74+1</f>
        <v>36</v>
      </c>
      <c r="C77" s="188" t="s">
        <v>110</v>
      </c>
      <c r="D77" s="90"/>
      <c r="E77" s="91" t="s">
        <v>52</v>
      </c>
      <c r="F77" s="91">
        <v>0</v>
      </c>
      <c r="G77" s="91">
        <v>1.26</v>
      </c>
      <c r="H77" s="92"/>
      <c r="I77" s="93">
        <v>2012</v>
      </c>
      <c r="J77" s="93">
        <v>2013</v>
      </c>
      <c r="K77" s="93"/>
      <c r="L77" s="99">
        <f>M77</f>
        <v>32.547245109999999</v>
      </c>
      <c r="M77" s="91">
        <f t="shared" ref="M77:M96" si="104">AD77+AE77+AI77+AJ77+AK77+AL77+AM77</f>
        <v>32.547245109999999</v>
      </c>
      <c r="N77" s="91">
        <f>'[9]Приложение 1'!L72</f>
        <v>33.21194414</v>
      </c>
      <c r="O77" s="91">
        <f t="shared" ref="O77:O96" si="105">AD77+AE77+AF77+AJ77+AK77+AL77+AM77</f>
        <v>32.547245109999999</v>
      </c>
      <c r="P77" s="91">
        <f t="shared" ref="P77:P96" si="106">O77-AD77-AE77-AI77</f>
        <v>0</v>
      </c>
      <c r="Q77" s="91"/>
      <c r="R77" s="91">
        <f>F77</f>
        <v>0</v>
      </c>
      <c r="S77" s="91">
        <f>G77</f>
        <v>1.26</v>
      </c>
      <c r="T77" s="91"/>
      <c r="U77" s="91"/>
      <c r="V77" s="91"/>
      <c r="W77" s="91"/>
      <c r="X77" s="91"/>
      <c r="Y77" s="91"/>
      <c r="Z77" s="91"/>
      <c r="AA77" s="91"/>
      <c r="AB77" s="91">
        <f t="shared" ref="AB77:AC92" si="107">R77+T77+V77+X77+Z77</f>
        <v>0</v>
      </c>
      <c r="AC77" s="91">
        <f t="shared" si="107"/>
        <v>1.26</v>
      </c>
      <c r="AD77" s="91">
        <v>5.6119441400000003</v>
      </c>
      <c r="AE77" s="91"/>
      <c r="AF77" s="91">
        <f>'[9]7.1. ЦЗ 2013'!G72</f>
        <v>26.93530097</v>
      </c>
      <c r="AG77" s="91"/>
      <c r="AH77" s="91">
        <f t="shared" si="10"/>
        <v>0</v>
      </c>
      <c r="AI77" s="94">
        <f t="shared" ref="AI77:AI96" si="108">AF77</f>
        <v>26.93530097</v>
      </c>
      <c r="AJ77" s="94"/>
      <c r="AK77" s="94"/>
      <c r="AL77" s="94"/>
      <c r="AM77" s="94"/>
      <c r="AN77" s="95">
        <f t="shared" ref="AN77:AN96" si="109">AI77+AJ77+AK77+AL77+AM77</f>
        <v>26.93530097</v>
      </c>
      <c r="AO77" s="96">
        <f t="shared" si="102"/>
        <v>-5.6119441399999985</v>
      </c>
      <c r="AP77" s="97"/>
      <c r="AQ77" s="70">
        <f t="shared" si="103"/>
        <v>26.93530097</v>
      </c>
      <c r="AR77" s="96">
        <f>'[8]ИП - чистый (21.06.12)'!AF48</f>
        <v>28.35</v>
      </c>
      <c r="AS77" s="96">
        <f t="shared" si="11"/>
        <v>-1.4146990300000013</v>
      </c>
      <c r="AT77" s="70"/>
      <c r="AU77" s="70">
        <f t="shared" si="12"/>
        <v>0</v>
      </c>
      <c r="AV77" s="96">
        <f t="shared" si="87"/>
        <v>0</v>
      </c>
      <c r="AW77" s="96">
        <f t="shared" si="88"/>
        <v>0</v>
      </c>
      <c r="AX77" s="96">
        <f t="shared" si="89"/>
        <v>0</v>
      </c>
      <c r="AY77" s="96">
        <f t="shared" si="90"/>
        <v>0</v>
      </c>
      <c r="AZ77" s="96">
        <f t="shared" si="91"/>
        <v>0</v>
      </c>
      <c r="BA77" s="96">
        <f t="shared" si="92"/>
        <v>0</v>
      </c>
      <c r="BB77" s="97"/>
      <c r="BC77" s="97"/>
      <c r="BD77" s="97"/>
      <c r="BE77" s="97"/>
      <c r="BF77" s="71">
        <f>AN77-M77</f>
        <v>-5.6119441399999985</v>
      </c>
      <c r="BH77" s="98">
        <v>37.299999999999997</v>
      </c>
      <c r="BI77" s="118">
        <f>AN77-BH77</f>
        <v>-10.364699029999997</v>
      </c>
    </row>
    <row r="78" spans="1:61" s="98" customFormat="1" ht="30" customHeight="1">
      <c r="A78" s="120" t="s">
        <v>109</v>
      </c>
      <c r="B78" s="89">
        <f>B77+1</f>
        <v>37</v>
      </c>
      <c r="C78" s="188" t="s">
        <v>111</v>
      </c>
      <c r="D78" s="90"/>
      <c r="E78" s="91" t="s">
        <v>52</v>
      </c>
      <c r="F78" s="91">
        <v>1.92</v>
      </c>
      <c r="G78" s="91">
        <v>0</v>
      </c>
      <c r="H78" s="92"/>
      <c r="I78" s="93">
        <v>2012</v>
      </c>
      <c r="J78" s="93">
        <v>2017</v>
      </c>
      <c r="K78" s="93"/>
      <c r="L78" s="99">
        <f>M78</f>
        <v>17.20368513</v>
      </c>
      <c r="M78" s="91">
        <f t="shared" si="104"/>
        <v>17.20368513</v>
      </c>
      <c r="N78" s="91">
        <f>'[9]Приложение 1'!L73</f>
        <v>17.20368513</v>
      </c>
      <c r="O78" s="91">
        <f t="shared" si="105"/>
        <v>17.20368513</v>
      </c>
      <c r="P78" s="91">
        <f t="shared" si="106"/>
        <v>14.6</v>
      </c>
      <c r="Q78" s="91"/>
      <c r="R78" s="91"/>
      <c r="S78" s="91"/>
      <c r="T78" s="91"/>
      <c r="U78" s="91"/>
      <c r="V78" s="91"/>
      <c r="W78" s="91"/>
      <c r="X78" s="91"/>
      <c r="Y78" s="91"/>
      <c r="Z78" s="91">
        <f>F78</f>
        <v>1.92</v>
      </c>
      <c r="AA78" s="91">
        <f>G78</f>
        <v>0</v>
      </c>
      <c r="AB78" s="91">
        <f t="shared" si="107"/>
        <v>1.92</v>
      </c>
      <c r="AC78" s="91">
        <f t="shared" si="107"/>
        <v>0</v>
      </c>
      <c r="AD78" s="91">
        <v>2.6036851300000001</v>
      </c>
      <c r="AE78" s="91"/>
      <c r="AF78" s="91">
        <f>'[9]7.1. ЦЗ 2013'!G73</f>
        <v>0</v>
      </c>
      <c r="AG78" s="91"/>
      <c r="AH78" s="91">
        <f t="shared" si="10"/>
        <v>0</v>
      </c>
      <c r="AI78" s="94">
        <f t="shared" si="108"/>
        <v>0</v>
      </c>
      <c r="AJ78" s="94"/>
      <c r="AK78" s="94"/>
      <c r="AL78" s="94">
        <v>2</v>
      </c>
      <c r="AM78" s="94">
        <v>12.6</v>
      </c>
      <c r="AN78" s="95">
        <f t="shared" si="109"/>
        <v>14.6</v>
      </c>
      <c r="AO78" s="96">
        <f t="shared" si="102"/>
        <v>-2.6036851300000006</v>
      </c>
      <c r="AP78" s="97"/>
      <c r="AQ78" s="70">
        <f t="shared" si="103"/>
        <v>0</v>
      </c>
      <c r="AR78" s="96">
        <f>'[8]ИП - чистый (21.06.12)'!AF49</f>
        <v>23.57</v>
      </c>
      <c r="AS78" s="96">
        <f t="shared" si="11"/>
        <v>-8.9700000000000006</v>
      </c>
      <c r="AT78" s="70"/>
      <c r="AU78" s="70">
        <f t="shared" si="12"/>
        <v>0</v>
      </c>
      <c r="AV78" s="96">
        <f t="shared" si="87"/>
        <v>0</v>
      </c>
      <c r="AW78" s="96">
        <f t="shared" si="88"/>
        <v>0</v>
      </c>
      <c r="AX78" s="96">
        <f t="shared" si="89"/>
        <v>0</v>
      </c>
      <c r="AY78" s="96">
        <f t="shared" si="90"/>
        <v>0</v>
      </c>
      <c r="AZ78" s="96">
        <f t="shared" si="91"/>
        <v>0</v>
      </c>
      <c r="BA78" s="96">
        <f t="shared" si="92"/>
        <v>0</v>
      </c>
      <c r="BB78" s="97"/>
      <c r="BC78" s="97"/>
      <c r="BD78" s="97"/>
      <c r="BE78" s="97"/>
      <c r="BF78" s="71">
        <f>AN78-M78</f>
        <v>-2.6036851300000006</v>
      </c>
      <c r="BH78" s="98">
        <v>151.1</v>
      </c>
      <c r="BI78" s="118">
        <f>AN78-BH78</f>
        <v>-136.5</v>
      </c>
    </row>
    <row r="79" spans="1:61" s="98" customFormat="1" ht="45" customHeight="1">
      <c r="A79" s="120" t="s">
        <v>109</v>
      </c>
      <c r="B79" s="89">
        <f>B78+1</f>
        <v>38</v>
      </c>
      <c r="C79" s="188" t="s">
        <v>112</v>
      </c>
      <c r="D79" s="90"/>
      <c r="E79" s="91" t="s">
        <v>52</v>
      </c>
      <c r="F79" s="91">
        <v>81</v>
      </c>
      <c r="G79" s="91">
        <v>5.71</v>
      </c>
      <c r="H79" s="92"/>
      <c r="I79" s="93">
        <v>2012</v>
      </c>
      <c r="J79" s="93">
        <v>2018</v>
      </c>
      <c r="K79" s="93"/>
      <c r="L79" s="99">
        <f>M79</f>
        <v>499.21100157702466</v>
      </c>
      <c r="M79" s="91">
        <f t="shared" si="104"/>
        <v>499.21100157702466</v>
      </c>
      <c r="N79" s="91">
        <f>'[9]Приложение 1'!L74</f>
        <v>634.34811979000006</v>
      </c>
      <c r="O79" s="91">
        <v>634.34811979000006</v>
      </c>
      <c r="P79" s="91">
        <f t="shared" si="106"/>
        <v>592.61</v>
      </c>
      <c r="Q79" s="91"/>
      <c r="R79" s="91"/>
      <c r="S79" s="107"/>
      <c r="T79" s="91"/>
      <c r="U79" s="91"/>
      <c r="V79" s="91"/>
      <c r="W79" s="91"/>
      <c r="X79" s="91"/>
      <c r="Y79" s="91"/>
      <c r="Z79" s="91"/>
      <c r="AA79" s="91"/>
      <c r="AB79" s="91">
        <f t="shared" si="107"/>
        <v>0</v>
      </c>
      <c r="AC79" s="91">
        <f t="shared" si="107"/>
        <v>0</v>
      </c>
      <c r="AD79" s="91">
        <v>41.738119789999999</v>
      </c>
      <c r="AE79" s="91"/>
      <c r="AF79" s="91">
        <f>'[9]7.1. ЦЗ 2013'!G74</f>
        <v>0</v>
      </c>
      <c r="AG79" s="91"/>
      <c r="AH79" s="91">
        <f t="shared" si="10"/>
        <v>0</v>
      </c>
      <c r="AI79" s="94">
        <f t="shared" si="108"/>
        <v>0</v>
      </c>
      <c r="AJ79" s="94"/>
      <c r="AK79" s="94"/>
      <c r="AL79" s="94">
        <f>472.49-153.656662412631+138.66107499-0.0215307903442863</f>
        <v>457.47288178702468</v>
      </c>
      <c r="AM79" s="94">
        <f>120.12-120.12</f>
        <v>0</v>
      </c>
      <c r="AN79" s="95">
        <f t="shared" si="109"/>
        <v>457.47288178702468</v>
      </c>
      <c r="AO79" s="96">
        <f t="shared" si="102"/>
        <v>-41.738119789999985</v>
      </c>
      <c r="AP79" s="97"/>
      <c r="AQ79" s="70">
        <f t="shared" si="103"/>
        <v>-135.13711821297534</v>
      </c>
      <c r="AR79" s="96">
        <f>'[8]ИП - чистый (21.06.12)'!AF50</f>
        <v>675.88</v>
      </c>
      <c r="AS79" s="96">
        <f t="shared" si="11"/>
        <v>-218.40711821297532</v>
      </c>
      <c r="AT79" s="70"/>
      <c r="AU79" s="70">
        <f t="shared" si="12"/>
        <v>-135.13711821297534</v>
      </c>
      <c r="AV79" s="96">
        <f t="shared" si="87"/>
        <v>0</v>
      </c>
      <c r="AW79" s="96">
        <f t="shared" si="88"/>
        <v>0</v>
      </c>
      <c r="AX79" s="96">
        <f t="shared" si="89"/>
        <v>0</v>
      </c>
      <c r="AY79" s="96">
        <f t="shared" si="90"/>
        <v>0</v>
      </c>
      <c r="AZ79" s="96">
        <f t="shared" si="91"/>
        <v>-81</v>
      </c>
      <c r="BA79" s="96">
        <f t="shared" si="92"/>
        <v>-5.71</v>
      </c>
      <c r="BB79" s="97"/>
      <c r="BC79" s="97"/>
      <c r="BD79" s="97"/>
      <c r="BE79" s="97"/>
      <c r="BF79" s="71">
        <f>AN79-M79</f>
        <v>-41.738119789999985</v>
      </c>
      <c r="BH79" s="98">
        <v>822.95</v>
      </c>
      <c r="BI79" s="118">
        <f>AN79-BH79</f>
        <v>-365.47711821297537</v>
      </c>
    </row>
    <row r="80" spans="1:61" s="98" customFormat="1" ht="30" customHeight="1">
      <c r="A80" s="120"/>
      <c r="B80" s="89">
        <f t="shared" ref="B80:B96" si="110">B79+1</f>
        <v>39</v>
      </c>
      <c r="C80" s="188" t="s">
        <v>113</v>
      </c>
      <c r="D80" s="90"/>
      <c r="E80" s="91" t="s">
        <v>52</v>
      </c>
      <c r="F80" s="189">
        <v>58.274999999999999</v>
      </c>
      <c r="G80" s="189">
        <f>10*0.4</f>
        <v>4</v>
      </c>
      <c r="H80" s="92"/>
      <c r="I80" s="93">
        <v>2012</v>
      </c>
      <c r="J80" s="93">
        <v>2014</v>
      </c>
      <c r="K80" s="93"/>
      <c r="L80" s="99">
        <f t="shared" ref="L80:L91" si="111">M80</f>
        <v>163.92990096503948</v>
      </c>
      <c r="M80" s="91">
        <f t="shared" si="104"/>
        <v>163.92990096503948</v>
      </c>
      <c r="N80" s="91">
        <f>'[9]Приложение 1'!L75</f>
        <v>169.69415791503948</v>
      </c>
      <c r="O80" s="91">
        <f t="shared" si="105"/>
        <v>163.92990096503948</v>
      </c>
      <c r="P80" s="91">
        <f t="shared" si="106"/>
        <v>2.0200000000000031</v>
      </c>
      <c r="Q80" s="91"/>
      <c r="R80" s="91"/>
      <c r="S80" s="91"/>
      <c r="T80" s="91">
        <f t="shared" ref="T80:U87" si="112">F80</f>
        <v>58.274999999999999</v>
      </c>
      <c r="U80" s="91">
        <f t="shared" si="112"/>
        <v>4</v>
      </c>
      <c r="V80" s="91"/>
      <c r="W80" s="91"/>
      <c r="X80" s="91"/>
      <c r="Y80" s="91"/>
      <c r="Z80" s="91"/>
      <c r="AA80" s="91"/>
      <c r="AB80" s="91">
        <f t="shared" si="107"/>
        <v>58.274999999999999</v>
      </c>
      <c r="AC80" s="91">
        <f t="shared" si="107"/>
        <v>4</v>
      </c>
      <c r="AD80" s="91">
        <v>81.079080529999999</v>
      </c>
      <c r="AE80" s="91">
        <v>37.415077385039481</v>
      </c>
      <c r="AF80" s="91">
        <f>'[9]7.1. ЦЗ 2013'!G75</f>
        <v>43.415743049999996</v>
      </c>
      <c r="AG80" s="91"/>
      <c r="AH80" s="91">
        <f t="shared" si="10"/>
        <v>2.0199999999999996</v>
      </c>
      <c r="AI80" s="94">
        <f t="shared" si="108"/>
        <v>43.415743049999996</v>
      </c>
      <c r="AJ80" s="187">
        <f>4.02-2</f>
        <v>2.0199999999999996</v>
      </c>
      <c r="AK80" s="94"/>
      <c r="AL80" s="94"/>
      <c r="AM80" s="94"/>
      <c r="AN80" s="95">
        <f t="shared" si="109"/>
        <v>45.435743049999999</v>
      </c>
      <c r="AO80" s="96">
        <f t="shared" si="102"/>
        <v>-118.49415791503948</v>
      </c>
      <c r="AP80" s="97"/>
      <c r="AQ80" s="70">
        <f t="shared" si="103"/>
        <v>43.415743049999996</v>
      </c>
      <c r="AR80" s="96">
        <f>'[8]ИП - чистый (21.06.12)'!AF51</f>
        <v>70.900000000000006</v>
      </c>
      <c r="AS80" s="96">
        <f t="shared" si="11"/>
        <v>-25.464256950000006</v>
      </c>
      <c r="AT80" s="70"/>
      <c r="AU80" s="70">
        <f t="shared" si="12"/>
        <v>0</v>
      </c>
      <c r="AV80" s="96">
        <v>165.93</v>
      </c>
      <c r="AW80" s="96">
        <f t="shared" si="88"/>
        <v>0</v>
      </c>
      <c r="AX80" s="96">
        <f t="shared" si="89"/>
        <v>0</v>
      </c>
      <c r="AY80" s="96">
        <f t="shared" si="90"/>
        <v>0</v>
      </c>
      <c r="AZ80" s="96">
        <f t="shared" si="91"/>
        <v>0</v>
      </c>
      <c r="BA80" s="96">
        <f t="shared" si="92"/>
        <v>0</v>
      </c>
      <c r="BB80" s="97"/>
      <c r="BC80" s="97"/>
      <c r="BD80" s="97"/>
      <c r="BE80" s="97"/>
      <c r="BF80" s="71"/>
      <c r="BI80" s="118"/>
    </row>
    <row r="81" spans="1:64" s="98" customFormat="1" ht="30" customHeight="1">
      <c r="A81" s="120"/>
      <c r="B81" s="89">
        <f t="shared" si="110"/>
        <v>40</v>
      </c>
      <c r="C81" s="188" t="s">
        <v>114</v>
      </c>
      <c r="D81" s="90"/>
      <c r="E81" s="91" t="s">
        <v>52</v>
      </c>
      <c r="F81" s="189">
        <v>43.204999999999998</v>
      </c>
      <c r="G81" s="189">
        <v>4.4000000000000004</v>
      </c>
      <c r="H81" s="92"/>
      <c r="I81" s="93">
        <v>2012</v>
      </c>
      <c r="J81" s="93">
        <v>2015</v>
      </c>
      <c r="K81" s="93"/>
      <c r="L81" s="99">
        <f t="shared" si="111"/>
        <v>159.46</v>
      </c>
      <c r="M81" s="91">
        <f t="shared" si="104"/>
        <v>159.46</v>
      </c>
      <c r="N81" s="91">
        <f>'[9]Приложение 1'!L76</f>
        <v>162.97</v>
      </c>
      <c r="O81" s="91">
        <f t="shared" si="105"/>
        <v>159.46</v>
      </c>
      <c r="P81" s="91">
        <f t="shared" si="106"/>
        <v>17.640963400566051</v>
      </c>
      <c r="Q81" s="91"/>
      <c r="R81" s="91"/>
      <c r="S81" s="91"/>
      <c r="T81" s="91"/>
      <c r="U81" s="91"/>
      <c r="V81" s="91">
        <f>F81</f>
        <v>43.204999999999998</v>
      </c>
      <c r="W81" s="91">
        <f>G81</f>
        <v>4.4000000000000004</v>
      </c>
      <c r="X81" s="91"/>
      <c r="Y81" s="91"/>
      <c r="Z81" s="91"/>
      <c r="AA81" s="91"/>
      <c r="AB81" s="91">
        <f t="shared" si="107"/>
        <v>43.204999999999998</v>
      </c>
      <c r="AC81" s="91">
        <f t="shared" si="107"/>
        <v>4.4000000000000004</v>
      </c>
      <c r="AD81" s="91">
        <v>71.838416019999997</v>
      </c>
      <c r="AE81" s="91">
        <v>29.778799829433968</v>
      </c>
      <c r="AF81" s="91">
        <f>'[9]7.1. ЦЗ 2013'!G76</f>
        <v>40.201820749999996</v>
      </c>
      <c r="AG81" s="91"/>
      <c r="AH81" s="91">
        <f t="shared" si="10"/>
        <v>17.640963400566051</v>
      </c>
      <c r="AI81" s="94">
        <f t="shared" si="108"/>
        <v>40.201820749999996</v>
      </c>
      <c r="AJ81" s="94">
        <v>17.640963400566051</v>
      </c>
      <c r="AK81" s="94"/>
      <c r="AL81" s="94"/>
      <c r="AM81" s="94"/>
      <c r="AN81" s="95">
        <f t="shared" si="109"/>
        <v>57.842784150566047</v>
      </c>
      <c r="AO81" s="96">
        <f t="shared" si="102"/>
        <v>-101.61721584943396</v>
      </c>
      <c r="AP81" s="97"/>
      <c r="AQ81" s="70">
        <f t="shared" si="103"/>
        <v>40.201820749999996</v>
      </c>
      <c r="AR81" s="96">
        <f>'[8]ИП - чистый (21.06.12)'!AF52</f>
        <v>112.97</v>
      </c>
      <c r="AS81" s="96">
        <f t="shared" si="11"/>
        <v>-55.127215849433952</v>
      </c>
      <c r="AT81" s="70"/>
      <c r="AU81" s="70">
        <f t="shared" si="12"/>
        <v>0</v>
      </c>
      <c r="AV81" s="96">
        <v>159.46</v>
      </c>
      <c r="AW81" s="96">
        <f t="shared" si="88"/>
        <v>0</v>
      </c>
      <c r="AX81" s="96">
        <f t="shared" si="89"/>
        <v>0</v>
      </c>
      <c r="AY81" s="96">
        <f t="shared" si="90"/>
        <v>0</v>
      </c>
      <c r="AZ81" s="96">
        <f t="shared" si="91"/>
        <v>0</v>
      </c>
      <c r="BA81" s="96">
        <f t="shared" si="92"/>
        <v>0</v>
      </c>
      <c r="BB81" s="97"/>
      <c r="BC81" s="97"/>
      <c r="BD81" s="97"/>
      <c r="BE81" s="97"/>
      <c r="BF81" s="71"/>
      <c r="BI81" s="118"/>
    </row>
    <row r="82" spans="1:64" s="98" customFormat="1" ht="30" customHeight="1">
      <c r="A82" s="120"/>
      <c r="B82" s="89">
        <f t="shared" si="110"/>
        <v>41</v>
      </c>
      <c r="C82" s="188" t="s">
        <v>115</v>
      </c>
      <c r="D82" s="121"/>
      <c r="E82" s="91" t="s">
        <v>52</v>
      </c>
      <c r="F82" s="189">
        <v>87.022999999999996</v>
      </c>
      <c r="G82" s="189">
        <v>12.64</v>
      </c>
      <c r="H82" s="92"/>
      <c r="I82" s="93">
        <v>2012</v>
      </c>
      <c r="J82" s="93">
        <v>2015</v>
      </c>
      <c r="K82" s="93"/>
      <c r="L82" s="99">
        <f t="shared" si="111"/>
        <v>318.77</v>
      </c>
      <c r="M82" s="91">
        <f t="shared" si="104"/>
        <v>318.77</v>
      </c>
      <c r="N82" s="91">
        <f>'[9]Приложение 1'!L77</f>
        <v>256.69420588788819</v>
      </c>
      <c r="O82" s="91">
        <f t="shared" si="105"/>
        <v>318.77</v>
      </c>
      <c r="P82" s="91">
        <f t="shared" si="106"/>
        <v>114.87035022211182</v>
      </c>
      <c r="Q82" s="91"/>
      <c r="R82" s="91"/>
      <c r="S82" s="107"/>
      <c r="T82" s="91"/>
      <c r="U82" s="91"/>
      <c r="V82" s="91">
        <f>F82</f>
        <v>87.022999999999996</v>
      </c>
      <c r="W82" s="91">
        <f>G82</f>
        <v>12.64</v>
      </c>
      <c r="X82" s="91"/>
      <c r="Y82" s="91"/>
      <c r="Z82" s="91"/>
      <c r="AA82" s="91"/>
      <c r="AB82" s="91">
        <f t="shared" si="107"/>
        <v>87.022999999999996</v>
      </c>
      <c r="AC82" s="91">
        <f t="shared" si="107"/>
        <v>12.64</v>
      </c>
      <c r="AD82" s="91">
        <v>71.085413990000006</v>
      </c>
      <c r="AE82" s="91">
        <v>20.608791897888146</v>
      </c>
      <c r="AF82" s="91">
        <f>'[9]7.1. ЦЗ 2013'!G77</f>
        <v>112.20544389</v>
      </c>
      <c r="AG82" s="91"/>
      <c r="AH82" s="91">
        <f t="shared" si="10"/>
        <v>64.870350222111824</v>
      </c>
      <c r="AI82" s="94">
        <f t="shared" si="108"/>
        <v>112.20544389</v>
      </c>
      <c r="AJ82" s="94">
        <v>64.870350222111824</v>
      </c>
      <c r="AK82" s="94">
        <v>50</v>
      </c>
      <c r="AL82" s="94"/>
      <c r="AM82" s="94"/>
      <c r="AN82" s="95">
        <f t="shared" si="109"/>
        <v>227.07579411211182</v>
      </c>
      <c r="AO82" s="108">
        <f>AJ82+AK82+AL82+AM82+AN82</f>
        <v>341.94614433422362</v>
      </c>
      <c r="AP82" s="96">
        <f>AO82-M82</f>
        <v>23.176144334223636</v>
      </c>
      <c r="AQ82" s="97"/>
      <c r="AR82" s="70">
        <f>AO82-P82</f>
        <v>227.07579411211179</v>
      </c>
      <c r="AS82" s="96">
        <f>'[8]ИП - чистый (21.06.12)'!AF51</f>
        <v>70.900000000000006</v>
      </c>
      <c r="AT82" s="96">
        <f t="shared" ref="AT82" si="113">AO82-AS82</f>
        <v>271.04614433422364</v>
      </c>
      <c r="AU82" s="70">
        <f t="shared" si="12"/>
        <v>0</v>
      </c>
      <c r="AV82" s="70">
        <v>318.77</v>
      </c>
      <c r="AW82" s="96">
        <f>M82-P82</f>
        <v>203.89964977788816</v>
      </c>
      <c r="AX82" s="70"/>
      <c r="AY82" s="96">
        <f>AJ82+AK82+AL82+AM82+AN82-AO82</f>
        <v>0</v>
      </c>
      <c r="AZ82" s="96">
        <f>R82+T82+V82+X82+Z82-AB82</f>
        <v>0</v>
      </c>
      <c r="BA82" s="96">
        <f>S82+U82+W82+Y82+AA82-AC82</f>
        <v>0</v>
      </c>
      <c r="BB82" s="96">
        <f>AJ82+AK82+AL82+AM82+AN82-AO82</f>
        <v>0</v>
      </c>
      <c r="BC82" s="96">
        <f>AB82-F82</f>
        <v>0</v>
      </c>
      <c r="BD82" s="96">
        <f>AC82-G82</f>
        <v>0</v>
      </c>
      <c r="BE82" s="97"/>
      <c r="BF82" s="97"/>
      <c r="BG82" s="97"/>
      <c r="BH82" s="97"/>
      <c r="BI82" s="71"/>
      <c r="BL82" s="118"/>
    </row>
    <row r="83" spans="1:64" s="98" customFormat="1" ht="45" customHeight="1">
      <c r="A83" s="120"/>
      <c r="B83" s="89">
        <f t="shared" si="110"/>
        <v>42</v>
      </c>
      <c r="C83" s="188" t="s">
        <v>116</v>
      </c>
      <c r="D83" s="90"/>
      <c r="E83" s="91" t="s">
        <v>52</v>
      </c>
      <c r="F83" s="189">
        <v>6.5419999999999998</v>
      </c>
      <c r="G83" s="189">
        <v>0.8</v>
      </c>
      <c r="H83" s="92"/>
      <c r="I83" s="93">
        <v>2012</v>
      </c>
      <c r="J83" s="93">
        <v>2014</v>
      </c>
      <c r="K83" s="93"/>
      <c r="L83" s="99">
        <f t="shared" si="111"/>
        <v>52.02</v>
      </c>
      <c r="M83" s="91">
        <f t="shared" si="104"/>
        <v>52.02</v>
      </c>
      <c r="N83" s="91">
        <f>'[9]Приложение 1'!L78</f>
        <v>49.995736260000001</v>
      </c>
      <c r="O83" s="91">
        <f t="shared" si="105"/>
        <v>52.02</v>
      </c>
      <c r="P83" s="91">
        <f t="shared" si="106"/>
        <v>1.6577814000000046</v>
      </c>
      <c r="Q83" s="91"/>
      <c r="R83" s="91"/>
      <c r="S83" s="91"/>
      <c r="T83" s="91">
        <f t="shared" si="112"/>
        <v>6.5419999999999998</v>
      </c>
      <c r="U83" s="91">
        <f t="shared" si="112"/>
        <v>0.8</v>
      </c>
      <c r="V83" s="91"/>
      <c r="W83" s="91"/>
      <c r="X83" s="91"/>
      <c r="Y83" s="91"/>
      <c r="Z83" s="91"/>
      <c r="AA83" s="91"/>
      <c r="AB83" s="91">
        <f t="shared" si="107"/>
        <v>6.5419999999999998</v>
      </c>
      <c r="AC83" s="91">
        <f t="shared" si="107"/>
        <v>0.8</v>
      </c>
      <c r="AD83" s="91">
        <v>20.725736259999998</v>
      </c>
      <c r="AE83" s="91"/>
      <c r="AF83" s="91">
        <f>'[9]7.1. ЦЗ 2013'!G78</f>
        <v>29.636482340000001</v>
      </c>
      <c r="AG83" s="91"/>
      <c r="AH83" s="91">
        <f t="shared" si="10"/>
        <v>1.6577814000000046</v>
      </c>
      <c r="AI83" s="94">
        <f t="shared" si="108"/>
        <v>29.636482340000001</v>
      </c>
      <c r="AJ83" s="94">
        <v>1.6577814000000046</v>
      </c>
      <c r="AK83" s="94"/>
      <c r="AL83" s="94"/>
      <c r="AM83" s="94"/>
      <c r="AN83" s="95">
        <f t="shared" si="109"/>
        <v>31.294263740000005</v>
      </c>
      <c r="AO83" s="96">
        <f t="shared" ref="AO83:AO91" si="114">AN83-M83</f>
        <v>-20.725736259999998</v>
      </c>
      <c r="AP83" s="97"/>
      <c r="AQ83" s="70">
        <f t="shared" ref="AQ83:AQ91" si="115">AN83-P83</f>
        <v>29.636482340000001</v>
      </c>
      <c r="AR83" s="96">
        <f>'[8]ИП - чистый (21.06.12)'!AF54</f>
        <v>85.96</v>
      </c>
      <c r="AS83" s="96">
        <f t="shared" si="11"/>
        <v>-54.665736259999989</v>
      </c>
      <c r="AT83" s="70"/>
      <c r="AU83" s="70">
        <f t="shared" si="12"/>
        <v>0</v>
      </c>
      <c r="AV83" s="96">
        <v>52.02</v>
      </c>
      <c r="AW83" s="96">
        <f t="shared" ref="AW83:AX88" si="116">R83+T83+V83+X83+Z83-AB83</f>
        <v>0</v>
      </c>
      <c r="AX83" s="96">
        <f t="shared" si="116"/>
        <v>0</v>
      </c>
      <c r="AY83" s="96">
        <f t="shared" ref="AY83:AY146" si="117">AI83+AJ83+AK83+AL83+AM83-AN83</f>
        <v>0</v>
      </c>
      <c r="AZ83" s="96">
        <f t="shared" ref="AZ83:AZ114" si="118">AB83-F83</f>
        <v>0</v>
      </c>
      <c r="BA83" s="96">
        <f t="shared" ref="BA83:BA114" si="119">AC83-G83</f>
        <v>0</v>
      </c>
      <c r="BB83" s="97"/>
      <c r="BC83" s="97"/>
      <c r="BD83" s="97"/>
      <c r="BE83" s="97"/>
      <c r="BF83" s="71"/>
      <c r="BI83" s="118"/>
    </row>
    <row r="84" spans="1:64" s="98" customFormat="1" ht="59.25" customHeight="1">
      <c r="A84" s="120"/>
      <c r="B84" s="89">
        <f t="shared" si="110"/>
        <v>43</v>
      </c>
      <c r="C84" s="188" t="s">
        <v>117</v>
      </c>
      <c r="D84" s="121"/>
      <c r="E84" s="91" t="s">
        <v>52</v>
      </c>
      <c r="F84" s="189">
        <v>44.661999999999999</v>
      </c>
      <c r="G84" s="189">
        <v>1.25</v>
      </c>
      <c r="H84" s="92"/>
      <c r="I84" s="93">
        <v>2012</v>
      </c>
      <c r="J84" s="93">
        <v>2015</v>
      </c>
      <c r="K84" s="93"/>
      <c r="L84" s="99">
        <f t="shared" si="111"/>
        <v>122</v>
      </c>
      <c r="M84" s="91">
        <f t="shared" si="104"/>
        <v>122</v>
      </c>
      <c r="N84" s="91">
        <f>'[9]Приложение 1'!L79</f>
        <v>172</v>
      </c>
      <c r="O84" s="91">
        <f t="shared" si="105"/>
        <v>122</v>
      </c>
      <c r="P84" s="91">
        <f t="shared" si="106"/>
        <v>35.452841179999993</v>
      </c>
      <c r="Q84" s="91"/>
      <c r="R84" s="91"/>
      <c r="S84" s="91"/>
      <c r="T84" s="91"/>
      <c r="U84" s="91"/>
      <c r="V84" s="91">
        <f t="shared" ref="V84:W86" si="120">F84</f>
        <v>44.661999999999999</v>
      </c>
      <c r="W84" s="91">
        <f t="shared" si="120"/>
        <v>1.25</v>
      </c>
      <c r="X84" s="91"/>
      <c r="Y84" s="91"/>
      <c r="Z84" s="91"/>
      <c r="AA84" s="91"/>
      <c r="AB84" s="91">
        <f t="shared" si="107"/>
        <v>44.661999999999999</v>
      </c>
      <c r="AC84" s="91">
        <f t="shared" si="107"/>
        <v>1.25</v>
      </c>
      <c r="AD84" s="91">
        <v>17.7</v>
      </c>
      <c r="AE84" s="91"/>
      <c r="AF84" s="91">
        <f>'[9]7.1. ЦЗ 2013'!G79</f>
        <v>68.847158820000004</v>
      </c>
      <c r="AG84" s="91"/>
      <c r="AH84" s="91">
        <f t="shared" ref="AH84:AH147" si="121">AJ84-AG84</f>
        <v>25.45284118</v>
      </c>
      <c r="AI84" s="94">
        <f t="shared" si="108"/>
        <v>68.847158820000004</v>
      </c>
      <c r="AJ84" s="187">
        <f>25.45284118</f>
        <v>25.45284118</v>
      </c>
      <c r="AK84" s="187">
        <v>10</v>
      </c>
      <c r="AL84" s="94"/>
      <c r="AM84" s="94"/>
      <c r="AN84" s="95">
        <f t="shared" si="109"/>
        <v>104.30000000000001</v>
      </c>
      <c r="AO84" s="96">
        <f t="shared" si="114"/>
        <v>-17.699999999999989</v>
      </c>
      <c r="AP84" s="97"/>
      <c r="AQ84" s="70">
        <f t="shared" si="115"/>
        <v>68.847158820000018</v>
      </c>
      <c r="AR84" s="96">
        <f>'[8]ИП - чистый (21.06.12)'!AF55</f>
        <v>73.88</v>
      </c>
      <c r="AS84" s="96">
        <f t="shared" si="11"/>
        <v>30.420000000000016</v>
      </c>
      <c r="AT84" s="70"/>
      <c r="AU84" s="70">
        <f t="shared" si="12"/>
        <v>0</v>
      </c>
      <c r="AV84" s="96">
        <f>AI84+AJ84+AK84+AL84+AM84-AN84</f>
        <v>0</v>
      </c>
      <c r="AW84" s="96">
        <f t="shared" si="116"/>
        <v>0</v>
      </c>
      <c r="AX84" s="96">
        <f t="shared" si="116"/>
        <v>0</v>
      </c>
      <c r="AY84" s="96">
        <f t="shared" si="117"/>
        <v>0</v>
      </c>
      <c r="AZ84" s="96">
        <f t="shared" si="118"/>
        <v>0</v>
      </c>
      <c r="BA84" s="96">
        <f t="shared" si="119"/>
        <v>0</v>
      </c>
      <c r="BB84" s="97"/>
      <c r="BC84" s="97"/>
      <c r="BD84" s="97"/>
      <c r="BE84" s="97"/>
      <c r="BF84" s="71"/>
      <c r="BI84" s="118"/>
    </row>
    <row r="85" spans="1:64" s="98" customFormat="1" ht="45" customHeight="1">
      <c r="A85" s="120"/>
      <c r="B85" s="89">
        <f t="shared" si="110"/>
        <v>44</v>
      </c>
      <c r="C85" s="188" t="s">
        <v>118</v>
      </c>
      <c r="D85" s="90"/>
      <c r="E85" s="91" t="s">
        <v>52</v>
      </c>
      <c r="F85" s="189">
        <v>2.1</v>
      </c>
      <c r="G85" s="189">
        <v>0.4</v>
      </c>
      <c r="H85" s="92"/>
      <c r="I85" s="93">
        <v>2012</v>
      </c>
      <c r="J85" s="93">
        <v>2015</v>
      </c>
      <c r="K85" s="93"/>
      <c r="L85" s="99">
        <f t="shared" si="111"/>
        <v>8.06</v>
      </c>
      <c r="M85" s="91">
        <f t="shared" si="104"/>
        <v>8.06</v>
      </c>
      <c r="N85" s="91">
        <f>'[9]Приложение 1'!L80</f>
        <v>10.06</v>
      </c>
      <c r="O85" s="91">
        <f t="shared" si="105"/>
        <v>8.06</v>
      </c>
      <c r="P85" s="91">
        <f t="shared" si="106"/>
        <v>4.9485325200000005</v>
      </c>
      <c r="Q85" s="91"/>
      <c r="R85" s="91"/>
      <c r="S85" s="91"/>
      <c r="T85" s="91"/>
      <c r="U85" s="91"/>
      <c r="V85" s="91">
        <f t="shared" si="120"/>
        <v>2.1</v>
      </c>
      <c r="W85" s="91">
        <f t="shared" si="120"/>
        <v>0.4</v>
      </c>
      <c r="X85" s="91"/>
      <c r="Y85" s="91"/>
      <c r="Z85" s="91"/>
      <c r="AA85" s="91"/>
      <c r="AB85" s="91">
        <f t="shared" si="107"/>
        <v>2.1</v>
      </c>
      <c r="AC85" s="91">
        <f t="shared" si="107"/>
        <v>0.4</v>
      </c>
      <c r="AD85" s="91">
        <v>0.89999998999999997</v>
      </c>
      <c r="AE85" s="91"/>
      <c r="AF85" s="91">
        <f>'[9]7.1. ЦЗ 2013'!G80</f>
        <v>2.21146749</v>
      </c>
      <c r="AG85" s="91"/>
      <c r="AH85" s="91">
        <f t="shared" si="121"/>
        <v>2.9485325200000001</v>
      </c>
      <c r="AI85" s="94">
        <f t="shared" si="108"/>
        <v>2.21146749</v>
      </c>
      <c r="AJ85" s="187">
        <f>3.94853252-1</f>
        <v>2.9485325200000001</v>
      </c>
      <c r="AK85" s="187">
        <f>3-1</f>
        <v>2</v>
      </c>
      <c r="AL85" s="94"/>
      <c r="AM85" s="94"/>
      <c r="AN85" s="95">
        <f t="shared" si="109"/>
        <v>7.1600000100000001</v>
      </c>
      <c r="AO85" s="96">
        <f t="shared" si="114"/>
        <v>-0.89999999000000042</v>
      </c>
      <c r="AP85" s="97"/>
      <c r="AQ85" s="70">
        <f t="shared" si="115"/>
        <v>2.2114674899999995</v>
      </c>
      <c r="AR85" s="96">
        <f>'[8]ИП - чистый (21.06.12)'!AF56</f>
        <v>9.16</v>
      </c>
      <c r="AS85" s="96">
        <f t="shared" si="11"/>
        <v>-1.9999999900000001</v>
      </c>
      <c r="AT85" s="70"/>
      <c r="AU85" s="70">
        <f t="shared" ref="AU85:AU148" si="122">AN85-AI85-P85</f>
        <v>0</v>
      </c>
      <c r="AV85" s="96">
        <f>AI85+AJ85+AK85+AL85+AM85-AN85</f>
        <v>0</v>
      </c>
      <c r="AW85" s="96">
        <f t="shared" si="116"/>
        <v>0</v>
      </c>
      <c r="AX85" s="96">
        <f t="shared" si="116"/>
        <v>0</v>
      </c>
      <c r="AY85" s="96">
        <f t="shared" si="117"/>
        <v>0</v>
      </c>
      <c r="AZ85" s="96">
        <f t="shared" si="118"/>
        <v>0</v>
      </c>
      <c r="BA85" s="96">
        <f t="shared" si="119"/>
        <v>0</v>
      </c>
      <c r="BB85" s="97"/>
      <c r="BC85" s="97"/>
      <c r="BD85" s="97"/>
      <c r="BE85" s="97"/>
      <c r="BF85" s="71"/>
      <c r="BI85" s="118"/>
    </row>
    <row r="86" spans="1:64" s="98" customFormat="1" ht="54.95" customHeight="1">
      <c r="A86" s="120"/>
      <c r="B86" s="89">
        <f t="shared" si="110"/>
        <v>45</v>
      </c>
      <c r="C86" s="188" t="s">
        <v>119</v>
      </c>
      <c r="D86" s="90"/>
      <c r="E86" s="91" t="s">
        <v>52</v>
      </c>
      <c r="F86" s="189">
        <v>51.902000000000001</v>
      </c>
      <c r="G86" s="189">
        <v>4.3099999999999996</v>
      </c>
      <c r="H86" s="92"/>
      <c r="I86" s="93">
        <v>2012</v>
      </c>
      <c r="J86" s="93">
        <v>2015</v>
      </c>
      <c r="K86" s="93"/>
      <c r="L86" s="99">
        <f t="shared" si="111"/>
        <v>151.26000000000002</v>
      </c>
      <c r="M86" s="91">
        <f t="shared" si="104"/>
        <v>151.26000000000002</v>
      </c>
      <c r="N86" s="91">
        <f>'[9]Приложение 1'!L81</f>
        <v>192.99524217999999</v>
      </c>
      <c r="O86" s="91">
        <f t="shared" si="105"/>
        <v>151.26000000000002</v>
      </c>
      <c r="P86" s="91">
        <f t="shared" si="106"/>
        <v>39.736064990000003</v>
      </c>
      <c r="Q86" s="91"/>
      <c r="R86" s="91"/>
      <c r="S86" s="91"/>
      <c r="T86" s="91"/>
      <c r="U86" s="91"/>
      <c r="V86" s="91">
        <f t="shared" si="120"/>
        <v>51.902000000000001</v>
      </c>
      <c r="W86" s="91">
        <f t="shared" si="120"/>
        <v>4.3099999999999996</v>
      </c>
      <c r="X86" s="91"/>
      <c r="Y86" s="91"/>
      <c r="Z86" s="91"/>
      <c r="AA86" s="91"/>
      <c r="AB86" s="91">
        <f t="shared" si="107"/>
        <v>51.902000000000001</v>
      </c>
      <c r="AC86" s="91">
        <f t="shared" si="107"/>
        <v>4.3099999999999996</v>
      </c>
      <c r="AD86" s="91">
        <v>2.5</v>
      </c>
      <c r="AE86" s="91">
        <v>1.6952421799999999</v>
      </c>
      <c r="AF86" s="91">
        <f>'[9]7.1. ЦЗ 2013'!G81</f>
        <v>107.32869283000001</v>
      </c>
      <c r="AG86" s="91"/>
      <c r="AH86" s="91">
        <f t="shared" si="121"/>
        <v>18.996064990000001</v>
      </c>
      <c r="AI86" s="94">
        <f t="shared" si="108"/>
        <v>107.32869283000001</v>
      </c>
      <c r="AJ86" s="187">
        <f>33.99606499-15</f>
        <v>18.996064990000001</v>
      </c>
      <c r="AK86" s="187">
        <f>5.74+15</f>
        <v>20.740000000000002</v>
      </c>
      <c r="AL86" s="94"/>
      <c r="AM86" s="94"/>
      <c r="AN86" s="95">
        <f t="shared" si="109"/>
        <v>147.06475782000001</v>
      </c>
      <c r="AO86" s="96">
        <f t="shared" si="114"/>
        <v>-4.1952421800000081</v>
      </c>
      <c r="AP86" s="97"/>
      <c r="AQ86" s="70">
        <f t="shared" si="115"/>
        <v>107.32869283000001</v>
      </c>
      <c r="AR86" s="96">
        <f>'[8]ИП - чистый (21.06.12)'!AF57</f>
        <v>87.35</v>
      </c>
      <c r="AS86" s="96">
        <f t="shared" si="11"/>
        <v>59.714757820000017</v>
      </c>
      <c r="AT86" s="70"/>
      <c r="AU86" s="70">
        <f t="shared" si="122"/>
        <v>0</v>
      </c>
      <c r="AV86" s="96">
        <v>151.26</v>
      </c>
      <c r="AW86" s="96">
        <f t="shared" si="116"/>
        <v>0</v>
      </c>
      <c r="AX86" s="96">
        <f t="shared" si="116"/>
        <v>0</v>
      </c>
      <c r="AY86" s="96">
        <f t="shared" si="117"/>
        <v>0</v>
      </c>
      <c r="AZ86" s="96">
        <f t="shared" si="118"/>
        <v>0</v>
      </c>
      <c r="BA86" s="96">
        <f t="shared" si="119"/>
        <v>0</v>
      </c>
      <c r="BB86" s="97"/>
      <c r="BC86" s="97"/>
      <c r="BD86" s="97"/>
      <c r="BE86" s="97"/>
      <c r="BF86" s="71"/>
      <c r="BI86" s="118"/>
    </row>
    <row r="87" spans="1:64" s="98" customFormat="1" ht="54.95" customHeight="1">
      <c r="A87" s="120"/>
      <c r="B87" s="89">
        <f t="shared" si="110"/>
        <v>46</v>
      </c>
      <c r="C87" s="188" t="s">
        <v>120</v>
      </c>
      <c r="D87" s="90"/>
      <c r="E87" s="91" t="s">
        <v>52</v>
      </c>
      <c r="F87" s="189">
        <v>50.360999999999997</v>
      </c>
      <c r="G87" s="189">
        <v>3.05</v>
      </c>
      <c r="H87" s="92"/>
      <c r="I87" s="93">
        <v>2012</v>
      </c>
      <c r="J87" s="93">
        <v>2014</v>
      </c>
      <c r="K87" s="93"/>
      <c r="L87" s="99">
        <f t="shared" si="111"/>
        <v>162.85</v>
      </c>
      <c r="M87" s="91">
        <f t="shared" si="104"/>
        <v>162.85</v>
      </c>
      <c r="N87" s="91">
        <f>'[9]Приложение 1'!L82</f>
        <v>172.49028853999999</v>
      </c>
      <c r="O87" s="91">
        <f t="shared" si="105"/>
        <v>162.85</v>
      </c>
      <c r="P87" s="91">
        <f t="shared" si="106"/>
        <v>2.7054259900000091</v>
      </c>
      <c r="Q87" s="91"/>
      <c r="R87" s="91"/>
      <c r="S87" s="107"/>
      <c r="T87" s="91">
        <f t="shared" si="112"/>
        <v>50.360999999999997</v>
      </c>
      <c r="U87" s="91">
        <f t="shared" si="112"/>
        <v>3.05</v>
      </c>
      <c r="V87" s="91"/>
      <c r="W87" s="91"/>
      <c r="X87" s="91"/>
      <c r="Y87" s="91"/>
      <c r="Z87" s="91"/>
      <c r="AA87" s="91"/>
      <c r="AB87" s="91">
        <f t="shared" si="107"/>
        <v>50.360999999999997</v>
      </c>
      <c r="AC87" s="91">
        <f t="shared" si="107"/>
        <v>3.05</v>
      </c>
      <c r="AD87" s="91">
        <v>3</v>
      </c>
      <c r="AE87" s="91">
        <v>5.1672885400000004</v>
      </c>
      <c r="AF87" s="91">
        <f>'[9]7.1. ЦЗ 2013'!G82</f>
        <v>151.97728547</v>
      </c>
      <c r="AG87" s="91"/>
      <c r="AH87" s="91">
        <f t="shared" si="121"/>
        <v>2.7054259900000099</v>
      </c>
      <c r="AI87" s="94">
        <f t="shared" si="108"/>
        <v>151.97728547</v>
      </c>
      <c r="AJ87" s="94">
        <f>4.70542599000001-2</f>
        <v>2.7054259900000099</v>
      </c>
      <c r="AK87" s="94"/>
      <c r="AL87" s="94"/>
      <c r="AM87" s="94"/>
      <c r="AN87" s="95">
        <f t="shared" si="109"/>
        <v>154.68271146000001</v>
      </c>
      <c r="AO87" s="96">
        <f t="shared" si="114"/>
        <v>-8.1672885399999871</v>
      </c>
      <c r="AP87" s="97"/>
      <c r="AQ87" s="70">
        <f t="shared" si="115"/>
        <v>151.97728547</v>
      </c>
      <c r="AR87" s="96">
        <f>'[8]ИП - чистый (21.06.12)'!AF58</f>
        <v>137.96</v>
      </c>
      <c r="AS87" s="96">
        <f t="shared" si="11"/>
        <v>16.722711459999999</v>
      </c>
      <c r="AT87" s="70"/>
      <c r="AU87" s="70">
        <f t="shared" si="122"/>
        <v>0</v>
      </c>
      <c r="AV87" s="96">
        <v>164.85</v>
      </c>
      <c r="AW87" s="96">
        <f t="shared" si="116"/>
        <v>0</v>
      </c>
      <c r="AX87" s="96">
        <f t="shared" si="116"/>
        <v>0</v>
      </c>
      <c r="AY87" s="96">
        <f t="shared" si="117"/>
        <v>0</v>
      </c>
      <c r="AZ87" s="96">
        <f t="shared" si="118"/>
        <v>0</v>
      </c>
      <c r="BA87" s="96">
        <f t="shared" si="119"/>
        <v>0</v>
      </c>
      <c r="BB87" s="97"/>
      <c r="BC87" s="97"/>
      <c r="BD87" s="97"/>
      <c r="BE87" s="97"/>
      <c r="BF87" s="71"/>
      <c r="BI87" s="118"/>
    </row>
    <row r="88" spans="1:64" s="98" customFormat="1" ht="30" customHeight="1">
      <c r="A88" s="120"/>
      <c r="B88" s="89">
        <f t="shared" si="110"/>
        <v>47</v>
      </c>
      <c r="C88" s="188" t="s">
        <v>121</v>
      </c>
      <c r="D88" s="90"/>
      <c r="E88" s="91" t="s">
        <v>52</v>
      </c>
      <c r="F88" s="189">
        <v>6</v>
      </c>
      <c r="G88" s="189">
        <v>5</v>
      </c>
      <c r="H88" s="92"/>
      <c r="I88" s="93">
        <v>2012</v>
      </c>
      <c r="J88" s="93">
        <v>2017</v>
      </c>
      <c r="K88" s="93"/>
      <c r="L88" s="99">
        <f t="shared" si="111"/>
        <v>200</v>
      </c>
      <c r="M88" s="91">
        <f t="shared" si="104"/>
        <v>200</v>
      </c>
      <c r="N88" s="91">
        <f>'[9]Приложение 1'!L83</f>
        <v>200</v>
      </c>
      <c r="O88" s="91">
        <f t="shared" si="105"/>
        <v>200</v>
      </c>
      <c r="P88" s="91">
        <f t="shared" si="106"/>
        <v>187.41789159999999</v>
      </c>
      <c r="Q88" s="91"/>
      <c r="R88" s="91"/>
      <c r="S88" s="107"/>
      <c r="T88" s="91"/>
      <c r="U88" s="91"/>
      <c r="V88" s="91"/>
      <c r="W88" s="91"/>
      <c r="X88" s="91"/>
      <c r="Y88" s="91"/>
      <c r="Z88" s="91">
        <f>F88</f>
        <v>6</v>
      </c>
      <c r="AA88" s="91">
        <f>G88</f>
        <v>5</v>
      </c>
      <c r="AB88" s="91">
        <f t="shared" si="107"/>
        <v>6</v>
      </c>
      <c r="AC88" s="91">
        <f t="shared" si="107"/>
        <v>5</v>
      </c>
      <c r="AD88" s="91">
        <v>6.2121084</v>
      </c>
      <c r="AE88" s="91"/>
      <c r="AF88" s="91">
        <f>'[9]7.1. ЦЗ 2013'!G83</f>
        <v>6.37</v>
      </c>
      <c r="AG88" s="91"/>
      <c r="AH88" s="91">
        <f t="shared" si="121"/>
        <v>7.57</v>
      </c>
      <c r="AI88" s="94">
        <f t="shared" si="108"/>
        <v>6.37</v>
      </c>
      <c r="AJ88" s="94">
        <v>7.57</v>
      </c>
      <c r="AK88" s="94">
        <v>0.5</v>
      </c>
      <c r="AL88" s="94">
        <v>50</v>
      </c>
      <c r="AM88" s="94">
        <f>129.8478916-0.5</f>
        <v>129.3478916</v>
      </c>
      <c r="AN88" s="95">
        <f t="shared" si="109"/>
        <v>193.78789159999999</v>
      </c>
      <c r="AO88" s="96">
        <f t="shared" si="114"/>
        <v>-6.2121084000000053</v>
      </c>
      <c r="AP88" s="97"/>
      <c r="AQ88" s="70">
        <f t="shared" si="115"/>
        <v>6.3700000000000045</v>
      </c>
      <c r="AR88" s="96">
        <f>'[8]ИП - чистый (21.06.12)'!AF59</f>
        <v>180</v>
      </c>
      <c r="AS88" s="96">
        <f t="shared" si="11"/>
        <v>13.787891599999995</v>
      </c>
      <c r="AT88" s="70"/>
      <c r="AU88" s="70">
        <f t="shared" si="122"/>
        <v>0</v>
      </c>
      <c r="AV88" s="96">
        <f>AI88+AJ88+AK88+AL88+AM88-AN88</f>
        <v>0</v>
      </c>
      <c r="AW88" s="96">
        <f t="shared" si="116"/>
        <v>0</v>
      </c>
      <c r="AX88" s="96">
        <f t="shared" si="116"/>
        <v>0</v>
      </c>
      <c r="AY88" s="96">
        <f t="shared" si="117"/>
        <v>0</v>
      </c>
      <c r="AZ88" s="96">
        <f t="shared" si="118"/>
        <v>0</v>
      </c>
      <c r="BA88" s="96">
        <f t="shared" si="119"/>
        <v>0</v>
      </c>
      <c r="BB88" s="97"/>
      <c r="BC88" s="97"/>
      <c r="BD88" s="97"/>
      <c r="BE88" s="97"/>
      <c r="BF88" s="71"/>
      <c r="BI88" s="118"/>
    </row>
    <row r="89" spans="1:64" s="98" customFormat="1" ht="45" customHeight="1">
      <c r="A89" s="120"/>
      <c r="B89" s="89">
        <f t="shared" si="110"/>
        <v>48</v>
      </c>
      <c r="C89" s="188" t="s">
        <v>122</v>
      </c>
      <c r="D89" s="90"/>
      <c r="E89" s="91" t="s">
        <v>52</v>
      </c>
      <c r="F89" s="189">
        <v>35</v>
      </c>
      <c r="G89" s="189">
        <v>9.6</v>
      </c>
      <c r="H89" s="92"/>
      <c r="I89" s="93">
        <v>2012</v>
      </c>
      <c r="J89" s="93">
        <v>2017</v>
      </c>
      <c r="K89" s="93"/>
      <c r="L89" s="99">
        <f t="shared" si="111"/>
        <v>144.57999999999998</v>
      </c>
      <c r="M89" s="91">
        <f t="shared" si="104"/>
        <v>144.57999999999998</v>
      </c>
      <c r="N89" s="91">
        <f>'[9]Приложение 1'!L84</f>
        <v>144.57999999999998</v>
      </c>
      <c r="O89" s="91">
        <f t="shared" si="105"/>
        <v>144.57999999999998</v>
      </c>
      <c r="P89" s="91">
        <f t="shared" si="106"/>
        <v>134.61749999999998</v>
      </c>
      <c r="Q89" s="91"/>
      <c r="R89" s="91"/>
      <c r="S89" s="107"/>
      <c r="T89" s="91"/>
      <c r="U89" s="91"/>
      <c r="V89" s="91"/>
      <c r="W89" s="91"/>
      <c r="X89" s="91"/>
      <c r="Y89" s="91"/>
      <c r="Z89" s="91">
        <f>F89</f>
        <v>35</v>
      </c>
      <c r="AA89" s="91">
        <f>G89</f>
        <v>9.6</v>
      </c>
      <c r="AB89" s="91">
        <f t="shared" si="107"/>
        <v>35</v>
      </c>
      <c r="AC89" s="91">
        <f t="shared" si="107"/>
        <v>9.6</v>
      </c>
      <c r="AD89" s="91">
        <v>9.8625000000000007</v>
      </c>
      <c r="AE89" s="91"/>
      <c r="AF89" s="91">
        <f>'[9]7.1. ЦЗ 2013'!G84</f>
        <v>0.1</v>
      </c>
      <c r="AG89" s="91"/>
      <c r="AH89" s="91">
        <f t="shared" si="121"/>
        <v>4.3875000000000002</v>
      </c>
      <c r="AI89" s="94">
        <f t="shared" si="108"/>
        <v>0.1</v>
      </c>
      <c r="AJ89" s="94">
        <v>4.3875000000000002</v>
      </c>
      <c r="AK89" s="94">
        <v>36</v>
      </c>
      <c r="AL89" s="94">
        <v>24</v>
      </c>
      <c r="AM89" s="94">
        <f>N89-AD89-AF89-AJ89-AL89-AK89</f>
        <v>70.22999999999999</v>
      </c>
      <c r="AN89" s="95">
        <f t="shared" si="109"/>
        <v>134.71749999999997</v>
      </c>
      <c r="AO89" s="96">
        <f t="shared" si="114"/>
        <v>-9.8625000000000114</v>
      </c>
      <c r="AP89" s="97"/>
      <c r="AQ89" s="70">
        <f t="shared" si="115"/>
        <v>9.9999999999994316E-2</v>
      </c>
      <c r="AR89" s="96">
        <f>'[8]ИП - чистый (21.06.12)'!AF61</f>
        <v>129.57999999999998</v>
      </c>
      <c r="AS89" s="96">
        <f t="shared" si="11"/>
        <v>5.1374999999999886</v>
      </c>
      <c r="AT89" s="70"/>
      <c r="AU89" s="70">
        <f t="shared" si="122"/>
        <v>0</v>
      </c>
      <c r="AV89" s="96">
        <f>N89-AD89-AF89-AJ89</f>
        <v>130.22999999999999</v>
      </c>
      <c r="AW89" s="96">
        <v>14.25</v>
      </c>
      <c r="AX89" s="96">
        <f t="shared" ref="AX89:AX136" si="123">S89+U89+W89+Y89+AA89-AC89</f>
        <v>0</v>
      </c>
      <c r="AY89" s="96">
        <f t="shared" si="117"/>
        <v>0</v>
      </c>
      <c r="AZ89" s="96">
        <f t="shared" si="118"/>
        <v>0</v>
      </c>
      <c r="BA89" s="96">
        <f t="shared" si="119"/>
        <v>0</v>
      </c>
      <c r="BB89" s="97"/>
      <c r="BC89" s="97"/>
      <c r="BD89" s="97"/>
      <c r="BE89" s="97"/>
      <c r="BF89" s="71"/>
      <c r="BI89" s="118"/>
    </row>
    <row r="90" spans="1:64" s="98" customFormat="1" ht="51.95" customHeight="1">
      <c r="A90" s="120"/>
      <c r="B90" s="89">
        <f t="shared" si="110"/>
        <v>49</v>
      </c>
      <c r="C90" s="191" t="s">
        <v>123</v>
      </c>
      <c r="D90" s="90"/>
      <c r="E90" s="91" t="s">
        <v>52</v>
      </c>
      <c r="F90" s="91">
        <f>AB90</f>
        <v>123.834</v>
      </c>
      <c r="G90" s="91">
        <f>AC90</f>
        <v>24.020000000000003</v>
      </c>
      <c r="H90" s="92"/>
      <c r="I90" s="93">
        <v>2012</v>
      </c>
      <c r="J90" s="93">
        <v>2017</v>
      </c>
      <c r="K90" s="93"/>
      <c r="L90" s="99">
        <f t="shared" si="111"/>
        <v>360.443370381759</v>
      </c>
      <c r="M90" s="91">
        <f t="shared" si="104"/>
        <v>360.443370381759</v>
      </c>
      <c r="N90" s="91">
        <f>'[9]Приложение 1'!L85</f>
        <v>360.443370381759</v>
      </c>
      <c r="O90" s="91">
        <f t="shared" si="105"/>
        <v>360.443370381759</v>
      </c>
      <c r="P90" s="91">
        <f t="shared" si="106"/>
        <v>288.15485939175903</v>
      </c>
      <c r="Q90" s="91"/>
      <c r="R90" s="91">
        <v>12.834000000000001</v>
      </c>
      <c r="S90" s="107">
        <v>3.2800000000000002</v>
      </c>
      <c r="T90" s="91">
        <v>33.17</v>
      </c>
      <c r="U90" s="91">
        <v>10.68</v>
      </c>
      <c r="V90" s="91"/>
      <c r="W90" s="91"/>
      <c r="X90" s="91">
        <v>37.4</v>
      </c>
      <c r="Y90" s="91">
        <v>5.98</v>
      </c>
      <c r="Z90" s="91">
        <v>40.43</v>
      </c>
      <c r="AA90" s="91">
        <v>4.08</v>
      </c>
      <c r="AB90" s="91">
        <f t="shared" si="107"/>
        <v>123.834</v>
      </c>
      <c r="AC90" s="91">
        <f t="shared" si="107"/>
        <v>24.020000000000003</v>
      </c>
      <c r="AD90" s="91">
        <v>15.685693109999999</v>
      </c>
      <c r="AE90" s="91"/>
      <c r="AF90" s="91">
        <f>'[9]7.1. ЦЗ 2013'!G85</f>
        <v>56.602817879999996</v>
      </c>
      <c r="AG90" s="91"/>
      <c r="AH90" s="91">
        <f t="shared" si="121"/>
        <v>78.375282671758981</v>
      </c>
      <c r="AI90" s="94">
        <f t="shared" si="108"/>
        <v>56.602817879999996</v>
      </c>
      <c r="AJ90" s="94">
        <v>78.375282671758981</v>
      </c>
      <c r="AK90" s="94"/>
      <c r="AL90" s="94">
        <f>114.77105332-AL195</f>
        <v>103.77105331999999</v>
      </c>
      <c r="AM90" s="94">
        <f>117.0085234-AM195</f>
        <v>106.0085234</v>
      </c>
      <c r="AN90" s="95">
        <f t="shared" si="109"/>
        <v>344.75767727175901</v>
      </c>
      <c r="AO90" s="96">
        <f t="shared" si="114"/>
        <v>-15.685693109999988</v>
      </c>
      <c r="AP90" s="97" t="s">
        <v>124</v>
      </c>
      <c r="AQ90" s="70">
        <f t="shared" si="115"/>
        <v>56.602817879999975</v>
      </c>
      <c r="AR90" s="96">
        <f>'[8]ИП - чистый (21.06.12)'!AF62</f>
        <v>750.76</v>
      </c>
      <c r="AS90" s="96">
        <f t="shared" si="11"/>
        <v>-406.00232272824098</v>
      </c>
      <c r="AT90" s="70"/>
      <c r="AU90" s="70">
        <f t="shared" si="122"/>
        <v>0</v>
      </c>
      <c r="AV90" s="96">
        <f>AI90+AJ90+AK90+AL90+AM90-AN90</f>
        <v>0</v>
      </c>
      <c r="AW90" s="96">
        <f t="shared" ref="AW90:AW136" si="124">R90+T90+V90+X90+Z90-AB90</f>
        <v>0</v>
      </c>
      <c r="AX90" s="96">
        <f t="shared" si="123"/>
        <v>0</v>
      </c>
      <c r="AY90" s="96">
        <f t="shared" si="117"/>
        <v>0</v>
      </c>
      <c r="AZ90" s="96">
        <f t="shared" si="118"/>
        <v>0</v>
      </c>
      <c r="BA90" s="96">
        <f t="shared" si="119"/>
        <v>0</v>
      </c>
      <c r="BB90" s="97"/>
      <c r="BC90" s="97"/>
      <c r="BD90" s="97"/>
      <c r="BE90" s="97"/>
      <c r="BF90" s="71"/>
      <c r="BI90" s="118"/>
    </row>
    <row r="91" spans="1:64" s="98" customFormat="1" ht="45" customHeight="1">
      <c r="A91" s="120"/>
      <c r="B91" s="89">
        <f t="shared" si="110"/>
        <v>50</v>
      </c>
      <c r="C91" s="90" t="s">
        <v>125</v>
      </c>
      <c r="D91" s="90"/>
      <c r="E91" s="122" t="s">
        <v>52</v>
      </c>
      <c r="F91" s="122">
        <v>2.2050000000000001</v>
      </c>
      <c r="G91" s="122">
        <v>0.63</v>
      </c>
      <c r="H91" s="92"/>
      <c r="I91" s="93">
        <v>2012</v>
      </c>
      <c r="J91" s="93">
        <v>2012</v>
      </c>
      <c r="K91" s="93"/>
      <c r="L91" s="99">
        <f t="shared" si="111"/>
        <v>5.3887769799999994</v>
      </c>
      <c r="M91" s="91">
        <f t="shared" si="104"/>
        <v>5.3887769799999994</v>
      </c>
      <c r="N91" s="91">
        <f>'[9]Приложение 1'!L86</f>
        <v>5.3887769799999994</v>
      </c>
      <c r="O91" s="91">
        <f t="shared" si="105"/>
        <v>5.3887769799999994</v>
      </c>
      <c r="P91" s="91">
        <v>0</v>
      </c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>
        <f t="shared" si="107"/>
        <v>0</v>
      </c>
      <c r="AC91" s="91">
        <f t="shared" si="107"/>
        <v>0</v>
      </c>
      <c r="AD91" s="91">
        <v>5.3687769799999998</v>
      </c>
      <c r="AE91" s="91"/>
      <c r="AF91" s="91">
        <f>'[9]7.1. ЦЗ 2013'!G86</f>
        <v>0.02</v>
      </c>
      <c r="AG91" s="91"/>
      <c r="AH91" s="91">
        <f t="shared" si="121"/>
        <v>0</v>
      </c>
      <c r="AI91" s="94">
        <f t="shared" si="108"/>
        <v>0.02</v>
      </c>
      <c r="AJ91" s="94"/>
      <c r="AK91" s="94"/>
      <c r="AL91" s="94"/>
      <c r="AM91" s="94"/>
      <c r="AN91" s="95">
        <f t="shared" si="109"/>
        <v>0.02</v>
      </c>
      <c r="AO91" s="96">
        <f t="shared" si="114"/>
        <v>-5.3687769799999998</v>
      </c>
      <c r="AP91" s="97"/>
      <c r="AQ91" s="70">
        <f t="shared" si="115"/>
        <v>0.02</v>
      </c>
      <c r="AR91" s="96">
        <f>'[8]ИП - чистый (21.06.12)'!AF63</f>
        <v>68</v>
      </c>
      <c r="AS91" s="96">
        <f t="shared" si="11"/>
        <v>-67.98</v>
      </c>
      <c r="AT91" s="70"/>
      <c r="AU91" s="70">
        <f t="shared" si="122"/>
        <v>0</v>
      </c>
      <c r="AV91" s="96">
        <f>AI91+AJ91+AK91+AL91+AM91-AN91</f>
        <v>0</v>
      </c>
      <c r="AW91" s="96">
        <f t="shared" si="124"/>
        <v>0</v>
      </c>
      <c r="AX91" s="96">
        <f t="shared" si="123"/>
        <v>0</v>
      </c>
      <c r="AY91" s="96">
        <f t="shared" si="117"/>
        <v>0</v>
      </c>
      <c r="AZ91" s="96">
        <f t="shared" si="118"/>
        <v>-2.2050000000000001</v>
      </c>
      <c r="BA91" s="96">
        <f t="shared" si="119"/>
        <v>-0.63</v>
      </c>
      <c r="BB91" s="97"/>
      <c r="BC91" s="97"/>
      <c r="BD91" s="97"/>
      <c r="BE91" s="97"/>
      <c r="BF91" s="71"/>
      <c r="BI91" s="118"/>
    </row>
    <row r="92" spans="1:64" s="98" customFormat="1" ht="30" customHeight="1">
      <c r="A92" s="120"/>
      <c r="B92" s="89">
        <f t="shared" si="110"/>
        <v>51</v>
      </c>
      <c r="C92" s="188" t="s">
        <v>126</v>
      </c>
      <c r="D92" s="90"/>
      <c r="E92" s="122" t="s">
        <v>52</v>
      </c>
      <c r="F92" s="198">
        <v>11.242000000000001</v>
      </c>
      <c r="G92" s="198">
        <v>2.52</v>
      </c>
      <c r="H92" s="92"/>
      <c r="I92" s="93">
        <v>2014</v>
      </c>
      <c r="J92" s="93">
        <v>2015</v>
      </c>
      <c r="K92" s="93"/>
      <c r="L92" s="99"/>
      <c r="M92" s="91">
        <f t="shared" si="104"/>
        <v>40</v>
      </c>
      <c r="N92" s="91">
        <f>'[9]Приложение 1'!L87</f>
        <v>40</v>
      </c>
      <c r="O92" s="91">
        <f t="shared" si="105"/>
        <v>40</v>
      </c>
      <c r="P92" s="91">
        <f t="shared" si="106"/>
        <v>40</v>
      </c>
      <c r="Q92" s="91"/>
      <c r="R92" s="91"/>
      <c r="S92" s="91"/>
      <c r="T92" s="91"/>
      <c r="U92" s="91"/>
      <c r="V92" s="91">
        <f>F92</f>
        <v>11.242000000000001</v>
      </c>
      <c r="W92" s="91">
        <f>G92</f>
        <v>2.52</v>
      </c>
      <c r="X92" s="91"/>
      <c r="Y92" s="91"/>
      <c r="Z92" s="91"/>
      <c r="AA92" s="91"/>
      <c r="AB92" s="91">
        <f t="shared" si="107"/>
        <v>11.242000000000001</v>
      </c>
      <c r="AC92" s="91">
        <f t="shared" si="107"/>
        <v>2.52</v>
      </c>
      <c r="AD92" s="91"/>
      <c r="AE92" s="91"/>
      <c r="AF92" s="91">
        <f>'[9]7.1. ЦЗ 2013'!G87</f>
        <v>0</v>
      </c>
      <c r="AG92" s="91"/>
      <c r="AH92" s="91">
        <f t="shared" si="121"/>
        <v>4</v>
      </c>
      <c r="AI92" s="94">
        <f t="shared" si="108"/>
        <v>0</v>
      </c>
      <c r="AJ92" s="94">
        <v>4</v>
      </c>
      <c r="AK92" s="94">
        <v>36</v>
      </c>
      <c r="AL92" s="94"/>
      <c r="AM92" s="94"/>
      <c r="AN92" s="95">
        <f t="shared" si="109"/>
        <v>40</v>
      </c>
      <c r="AO92" s="96"/>
      <c r="AP92" s="97"/>
      <c r="AQ92" s="70"/>
      <c r="AR92" s="96"/>
      <c r="AS92" s="96"/>
      <c r="AT92" s="70"/>
      <c r="AU92" s="70">
        <f t="shared" si="122"/>
        <v>0</v>
      </c>
      <c r="AV92" s="96">
        <f>AI92+AJ92+AK92+AL92+AM92-AN92</f>
        <v>0</v>
      </c>
      <c r="AW92" s="96">
        <f t="shared" si="124"/>
        <v>0</v>
      </c>
      <c r="AX92" s="96">
        <f t="shared" si="123"/>
        <v>0</v>
      </c>
      <c r="AY92" s="96">
        <f t="shared" si="117"/>
        <v>0</v>
      </c>
      <c r="AZ92" s="96">
        <f t="shared" si="118"/>
        <v>0</v>
      </c>
      <c r="BA92" s="96">
        <f t="shared" si="119"/>
        <v>0</v>
      </c>
      <c r="BB92" s="97"/>
      <c r="BC92" s="97"/>
      <c r="BD92" s="97"/>
      <c r="BE92" s="97"/>
      <c r="BF92" s="71"/>
      <c r="BI92" s="118"/>
    </row>
    <row r="93" spans="1:64" s="98" customFormat="1" ht="30" customHeight="1">
      <c r="A93" s="120"/>
      <c r="B93" s="89">
        <f t="shared" si="110"/>
        <v>52</v>
      </c>
      <c r="C93" s="188" t="s">
        <v>127</v>
      </c>
      <c r="D93" s="90"/>
      <c r="E93" s="122" t="s">
        <v>52</v>
      </c>
      <c r="F93" s="122">
        <v>29.33</v>
      </c>
      <c r="G93" s="122">
        <v>0</v>
      </c>
      <c r="H93" s="92"/>
      <c r="I93" s="93">
        <v>2016</v>
      </c>
      <c r="J93" s="93">
        <v>2017</v>
      </c>
      <c r="K93" s="93"/>
      <c r="L93" s="99"/>
      <c r="M93" s="91">
        <f t="shared" si="104"/>
        <v>112</v>
      </c>
      <c r="N93" s="91">
        <f>'[9]Приложение 1'!L88</f>
        <v>112</v>
      </c>
      <c r="O93" s="91">
        <f t="shared" si="105"/>
        <v>112</v>
      </c>
      <c r="P93" s="91">
        <f t="shared" si="106"/>
        <v>112</v>
      </c>
      <c r="Q93" s="91"/>
      <c r="R93" s="91"/>
      <c r="S93" s="91"/>
      <c r="T93" s="91"/>
      <c r="U93" s="91"/>
      <c r="V93" s="91"/>
      <c r="W93" s="91"/>
      <c r="X93" s="91"/>
      <c r="Y93" s="91"/>
      <c r="Z93" s="91">
        <f>F93</f>
        <v>29.33</v>
      </c>
      <c r="AA93" s="91">
        <f>G93</f>
        <v>0</v>
      </c>
      <c r="AB93" s="91">
        <f t="shared" ref="AB93:AC96" si="125">R93+T93+V93+X93+Z93</f>
        <v>29.33</v>
      </c>
      <c r="AC93" s="91">
        <f t="shared" si="125"/>
        <v>0</v>
      </c>
      <c r="AD93" s="91"/>
      <c r="AE93" s="91"/>
      <c r="AF93" s="91">
        <f>'[9]7.1. ЦЗ 2013'!G88</f>
        <v>0</v>
      </c>
      <c r="AG93" s="91"/>
      <c r="AH93" s="91">
        <f t="shared" si="121"/>
        <v>0</v>
      </c>
      <c r="AI93" s="94">
        <f t="shared" si="108"/>
        <v>0</v>
      </c>
      <c r="AJ93" s="94"/>
      <c r="AK93" s="94"/>
      <c r="AL93" s="94">
        <v>12</v>
      </c>
      <c r="AM93" s="94">
        <v>100</v>
      </c>
      <c r="AN93" s="95">
        <f t="shared" si="109"/>
        <v>112</v>
      </c>
      <c r="AO93" s="96"/>
      <c r="AP93" s="97"/>
      <c r="AQ93" s="70"/>
      <c r="AR93" s="96"/>
      <c r="AS93" s="96"/>
      <c r="AT93" s="70"/>
      <c r="AU93" s="70">
        <f t="shared" si="122"/>
        <v>0</v>
      </c>
      <c r="AV93" s="96">
        <f>AI93+AJ93+AK93+AL93+AM93-AN93</f>
        <v>0</v>
      </c>
      <c r="AW93" s="96">
        <f t="shared" si="124"/>
        <v>0</v>
      </c>
      <c r="AX93" s="96">
        <f t="shared" si="123"/>
        <v>0</v>
      </c>
      <c r="AY93" s="96">
        <f t="shared" si="117"/>
        <v>0</v>
      </c>
      <c r="AZ93" s="96">
        <f t="shared" si="118"/>
        <v>0</v>
      </c>
      <c r="BA93" s="96">
        <f t="shared" si="119"/>
        <v>0</v>
      </c>
      <c r="BB93" s="97"/>
      <c r="BC93" s="97"/>
      <c r="BD93" s="97"/>
      <c r="BE93" s="97"/>
      <c r="BF93" s="71"/>
      <c r="BI93" s="118"/>
    </row>
    <row r="94" spans="1:64" s="98" customFormat="1" ht="30" customHeight="1">
      <c r="A94" s="120"/>
      <c r="B94" s="89">
        <f t="shared" si="110"/>
        <v>53</v>
      </c>
      <c r="C94" s="188" t="s">
        <v>128</v>
      </c>
      <c r="D94" s="90"/>
      <c r="E94" s="122" t="s">
        <v>52</v>
      </c>
      <c r="F94" s="198">
        <v>5.2569999999999997</v>
      </c>
      <c r="G94" s="198">
        <v>0.16</v>
      </c>
      <c r="H94" s="92"/>
      <c r="I94" s="93">
        <v>2013</v>
      </c>
      <c r="J94" s="93">
        <v>2014</v>
      </c>
      <c r="K94" s="93"/>
      <c r="L94" s="99"/>
      <c r="M94" s="91">
        <f t="shared" si="104"/>
        <v>15.799999999999999</v>
      </c>
      <c r="N94" s="119">
        <f>'[9]Приложение 1'!L89</f>
        <v>23</v>
      </c>
      <c r="O94" s="189">
        <f t="shared" si="105"/>
        <v>15.799999999999999</v>
      </c>
      <c r="P94" s="91">
        <f t="shared" si="106"/>
        <v>0.41426111999999726</v>
      </c>
      <c r="Q94" s="91"/>
      <c r="R94" s="91"/>
      <c r="S94" s="91"/>
      <c r="T94" s="91">
        <f>F94</f>
        <v>5.2569999999999997</v>
      </c>
      <c r="U94" s="91">
        <f>G94</f>
        <v>0.16</v>
      </c>
      <c r="V94" s="91"/>
      <c r="W94" s="91"/>
      <c r="X94" s="91"/>
      <c r="Y94" s="91"/>
      <c r="Z94" s="91"/>
      <c r="AA94" s="91"/>
      <c r="AB94" s="91">
        <f t="shared" si="125"/>
        <v>5.2569999999999997</v>
      </c>
      <c r="AC94" s="91">
        <f t="shared" si="125"/>
        <v>0.16</v>
      </c>
      <c r="AD94" s="91"/>
      <c r="AE94" s="91"/>
      <c r="AF94" s="91">
        <f>'[9]7.1. ЦЗ 2013'!G89</f>
        <v>15.385738880000002</v>
      </c>
      <c r="AG94" s="91"/>
      <c r="AH94" s="91">
        <f t="shared" si="121"/>
        <v>0.41426111999999793</v>
      </c>
      <c r="AI94" s="94">
        <f t="shared" si="108"/>
        <v>15.385738880000002</v>
      </c>
      <c r="AJ94" s="187">
        <f>0.814261119999998-0.4</f>
        <v>0.41426111999999793</v>
      </c>
      <c r="AK94" s="94"/>
      <c r="AL94" s="94"/>
      <c r="AM94" s="94"/>
      <c r="AN94" s="95">
        <f t="shared" si="109"/>
        <v>15.799999999999999</v>
      </c>
      <c r="AO94" s="96"/>
      <c r="AP94" s="97"/>
      <c r="AQ94" s="70"/>
      <c r="AR94" s="96"/>
      <c r="AS94" s="96"/>
      <c r="AT94" s="70"/>
      <c r="AU94" s="70">
        <f t="shared" si="122"/>
        <v>0</v>
      </c>
      <c r="AV94" s="96">
        <f>20.2-4</f>
        <v>16.2</v>
      </c>
      <c r="AW94" s="96">
        <f t="shared" si="124"/>
        <v>0</v>
      </c>
      <c r="AX94" s="96">
        <f t="shared" si="123"/>
        <v>0</v>
      </c>
      <c r="AY94" s="96">
        <f t="shared" si="117"/>
        <v>0</v>
      </c>
      <c r="AZ94" s="96">
        <f t="shared" si="118"/>
        <v>0</v>
      </c>
      <c r="BA94" s="96">
        <f t="shared" si="119"/>
        <v>0</v>
      </c>
      <c r="BB94" s="97"/>
      <c r="BC94" s="97"/>
      <c r="BD94" s="97"/>
      <c r="BE94" s="97"/>
      <c r="BF94" s="71"/>
      <c r="BI94" s="118"/>
    </row>
    <row r="95" spans="1:64" s="98" customFormat="1" ht="30" customHeight="1">
      <c r="A95" s="120"/>
      <c r="B95" s="89">
        <f t="shared" si="110"/>
        <v>54</v>
      </c>
      <c r="C95" s="188" t="s">
        <v>129</v>
      </c>
      <c r="D95" s="90"/>
      <c r="E95" s="122" t="s">
        <v>52</v>
      </c>
      <c r="F95" s="198">
        <v>32.634999999999998</v>
      </c>
      <c r="G95" s="198">
        <v>2.62</v>
      </c>
      <c r="H95" s="92"/>
      <c r="I95" s="93">
        <v>2013</v>
      </c>
      <c r="J95" s="93">
        <v>2015</v>
      </c>
      <c r="K95" s="93"/>
      <c r="L95" s="99"/>
      <c r="M95" s="91">
        <f t="shared" si="104"/>
        <v>98.29</v>
      </c>
      <c r="N95" s="91">
        <f>'[9]Приложение 1'!L90</f>
        <v>128</v>
      </c>
      <c r="O95" s="91">
        <f t="shared" si="105"/>
        <v>98.29</v>
      </c>
      <c r="P95" s="91">
        <f t="shared" si="106"/>
        <v>15.529760499999995</v>
      </c>
      <c r="Q95" s="91"/>
      <c r="R95" s="91"/>
      <c r="S95" s="91"/>
      <c r="T95" s="91"/>
      <c r="U95" s="91"/>
      <c r="V95" s="91">
        <f>F95</f>
        <v>32.634999999999998</v>
      </c>
      <c r="W95" s="91">
        <f>G95</f>
        <v>2.62</v>
      </c>
      <c r="X95" s="91"/>
      <c r="Y95" s="91"/>
      <c r="Z95" s="91"/>
      <c r="AA95" s="91"/>
      <c r="AB95" s="91">
        <f t="shared" si="125"/>
        <v>32.634999999999998</v>
      </c>
      <c r="AC95" s="91">
        <f t="shared" si="125"/>
        <v>2.62</v>
      </c>
      <c r="AD95" s="91"/>
      <c r="AE95" s="91"/>
      <c r="AF95" s="91">
        <f>'[9]7.1. ЦЗ 2013'!G90</f>
        <v>82.760239500000012</v>
      </c>
      <c r="AG95" s="91"/>
      <c r="AH95" s="91">
        <f t="shared" si="121"/>
        <v>0.52976049999999997</v>
      </c>
      <c r="AI95" s="94">
        <f t="shared" si="108"/>
        <v>82.760239500000012</v>
      </c>
      <c r="AJ95" s="187">
        <v>0.52976049999999997</v>
      </c>
      <c r="AK95" s="187">
        <f>15.5297605-AJ95</f>
        <v>15</v>
      </c>
      <c r="AL95" s="94"/>
      <c r="AM95" s="94"/>
      <c r="AN95" s="95">
        <f t="shared" si="109"/>
        <v>98.29</v>
      </c>
      <c r="AO95" s="96"/>
      <c r="AP95" s="97"/>
      <c r="AQ95" s="70"/>
      <c r="AR95" s="96"/>
      <c r="AS95" s="96"/>
      <c r="AT95" s="70"/>
      <c r="AU95" s="70">
        <f t="shared" si="122"/>
        <v>0</v>
      </c>
      <c r="AV95" s="96">
        <v>98.29</v>
      </c>
      <c r="AW95" s="96">
        <f t="shared" si="124"/>
        <v>0</v>
      </c>
      <c r="AX95" s="96">
        <f t="shared" si="123"/>
        <v>0</v>
      </c>
      <c r="AY95" s="96">
        <f t="shared" si="117"/>
        <v>0</v>
      </c>
      <c r="AZ95" s="96">
        <f t="shared" si="118"/>
        <v>0</v>
      </c>
      <c r="BA95" s="96">
        <f t="shared" si="119"/>
        <v>0</v>
      </c>
      <c r="BB95" s="97"/>
      <c r="BC95" s="97"/>
      <c r="BD95" s="97"/>
      <c r="BE95" s="97"/>
      <c r="BF95" s="71"/>
      <c r="BI95" s="118"/>
    </row>
    <row r="96" spans="1:64" s="98" customFormat="1" ht="30" customHeight="1">
      <c r="A96" s="120"/>
      <c r="B96" s="89">
        <f t="shared" si="110"/>
        <v>55</v>
      </c>
      <c r="C96" s="188" t="s">
        <v>130</v>
      </c>
      <c r="D96" s="90"/>
      <c r="E96" s="122" t="s">
        <v>52</v>
      </c>
      <c r="F96" s="198">
        <v>0</v>
      </c>
      <c r="G96" s="198">
        <v>1.8</v>
      </c>
      <c r="H96" s="92"/>
      <c r="I96" s="93">
        <v>2013</v>
      </c>
      <c r="J96" s="93">
        <v>2014</v>
      </c>
      <c r="K96" s="93"/>
      <c r="L96" s="99"/>
      <c r="M96" s="91">
        <f t="shared" si="104"/>
        <v>6.1519999999999992</v>
      </c>
      <c r="N96" s="91">
        <f>'[9]Приложение 1'!L91</f>
        <v>5.9119999999999999</v>
      </c>
      <c r="O96" s="91">
        <f t="shared" si="105"/>
        <v>6.1519999999999992</v>
      </c>
      <c r="P96" s="91">
        <f t="shared" si="106"/>
        <v>3.7348443199999992</v>
      </c>
      <c r="Q96" s="91"/>
      <c r="R96" s="91"/>
      <c r="S96" s="91"/>
      <c r="T96" s="91">
        <f>F96</f>
        <v>0</v>
      </c>
      <c r="U96" s="91">
        <f>G96</f>
        <v>1.8</v>
      </c>
      <c r="V96" s="91"/>
      <c r="W96" s="91"/>
      <c r="X96" s="91"/>
      <c r="Y96" s="91"/>
      <c r="Z96" s="91"/>
      <c r="AA96" s="91"/>
      <c r="AB96" s="91">
        <f t="shared" si="125"/>
        <v>0</v>
      </c>
      <c r="AC96" s="91">
        <f t="shared" si="125"/>
        <v>1.8</v>
      </c>
      <c r="AD96" s="91"/>
      <c r="AE96" s="91"/>
      <c r="AF96" s="91">
        <f>'[9]7.1. ЦЗ 2013'!G91</f>
        <v>2.41715568</v>
      </c>
      <c r="AG96" s="91"/>
      <c r="AH96" s="91">
        <f t="shared" si="121"/>
        <v>3.7348443199999997</v>
      </c>
      <c r="AI96" s="94">
        <f t="shared" si="108"/>
        <v>2.41715568</v>
      </c>
      <c r="AJ96" s="187">
        <f>3.49484432+0.24</f>
        <v>3.7348443199999997</v>
      </c>
      <c r="AK96" s="94"/>
      <c r="AL96" s="94"/>
      <c r="AM96" s="94"/>
      <c r="AN96" s="95">
        <f t="shared" si="109"/>
        <v>6.1519999999999992</v>
      </c>
      <c r="AO96" s="96"/>
      <c r="AP96" s="97"/>
      <c r="AQ96" s="70"/>
      <c r="AR96" s="96"/>
      <c r="AS96" s="96"/>
      <c r="AT96" s="70"/>
      <c r="AU96" s="70">
        <f t="shared" si="122"/>
        <v>0</v>
      </c>
      <c r="AV96" s="96">
        <f>AI96+AJ96+AK96+AL96+AM96-AN96</f>
        <v>0</v>
      </c>
      <c r="AW96" s="96">
        <f t="shared" si="124"/>
        <v>0</v>
      </c>
      <c r="AX96" s="96">
        <f t="shared" si="123"/>
        <v>0</v>
      </c>
      <c r="AY96" s="96">
        <f t="shared" si="117"/>
        <v>0</v>
      </c>
      <c r="AZ96" s="96">
        <f t="shared" si="118"/>
        <v>0</v>
      </c>
      <c r="BA96" s="96">
        <f t="shared" si="119"/>
        <v>0</v>
      </c>
      <c r="BB96" s="97"/>
      <c r="BC96" s="97"/>
      <c r="BD96" s="97"/>
      <c r="BE96" s="97"/>
      <c r="BF96" s="71"/>
      <c r="BI96" s="118"/>
    </row>
    <row r="97" spans="1:61" s="98" customFormat="1" ht="12.75">
      <c r="A97" s="88"/>
      <c r="B97" s="112"/>
      <c r="C97" s="102" t="s">
        <v>131</v>
      </c>
      <c r="D97" s="102"/>
      <c r="E97" s="91"/>
      <c r="F97" s="104">
        <f>SUM(F77:F96)</f>
        <v>672.49299999999994</v>
      </c>
      <c r="G97" s="104">
        <f>SUM(G77:G96)</f>
        <v>84.169999999999987</v>
      </c>
      <c r="H97" s="105"/>
      <c r="I97" s="91"/>
      <c r="J97" s="91"/>
      <c r="K97" s="91"/>
      <c r="L97" s="105">
        <f>SUM(L77:L79)</f>
        <v>548.96193181702461</v>
      </c>
      <c r="M97" s="104">
        <f t="shared" ref="M97:AN97" si="126">SUM(M77:M96)</f>
        <v>2669.9659801438229</v>
      </c>
      <c r="N97" s="104">
        <f t="shared" si="126"/>
        <v>2890.9875272046861</v>
      </c>
      <c r="O97" s="104">
        <f t="shared" si="126"/>
        <v>2805.1030983567985</v>
      </c>
      <c r="P97" s="104">
        <f t="shared" si="126"/>
        <v>1608.111076634437</v>
      </c>
      <c r="Q97" s="104">
        <f t="shared" si="126"/>
        <v>0</v>
      </c>
      <c r="R97" s="104">
        <f t="shared" si="126"/>
        <v>12.834000000000001</v>
      </c>
      <c r="S97" s="104">
        <f t="shared" si="126"/>
        <v>4.54</v>
      </c>
      <c r="T97" s="104">
        <f t="shared" si="126"/>
        <v>153.60500000000002</v>
      </c>
      <c r="U97" s="104">
        <f t="shared" si="126"/>
        <v>20.490000000000002</v>
      </c>
      <c r="V97" s="104">
        <f t="shared" si="126"/>
        <v>272.76900000000001</v>
      </c>
      <c r="W97" s="104">
        <f t="shared" si="126"/>
        <v>28.139999999999997</v>
      </c>
      <c r="X97" s="104">
        <f t="shared" si="126"/>
        <v>37.4</v>
      </c>
      <c r="Y97" s="104">
        <f t="shared" si="126"/>
        <v>5.98</v>
      </c>
      <c r="Z97" s="104">
        <f t="shared" si="126"/>
        <v>112.67999999999999</v>
      </c>
      <c r="AA97" s="104">
        <f t="shared" si="126"/>
        <v>18.68</v>
      </c>
      <c r="AB97" s="104">
        <f t="shared" si="126"/>
        <v>589.28800000000001</v>
      </c>
      <c r="AC97" s="104">
        <f t="shared" si="126"/>
        <v>77.83</v>
      </c>
      <c r="AD97" s="104">
        <f t="shared" si="126"/>
        <v>355.91147434000004</v>
      </c>
      <c r="AE97" s="104">
        <f t="shared" si="126"/>
        <v>94.665199832361594</v>
      </c>
      <c r="AF97" s="104">
        <f t="shared" si="126"/>
        <v>746.41534754999998</v>
      </c>
      <c r="AG97" s="104"/>
      <c r="AH97" s="104">
        <f t="shared" si="121"/>
        <v>235.30360831443684</v>
      </c>
      <c r="AI97" s="104">
        <f t="shared" si="126"/>
        <v>746.41534754999998</v>
      </c>
      <c r="AJ97" s="104">
        <f t="shared" si="126"/>
        <v>235.30360831443684</v>
      </c>
      <c r="AK97" s="104">
        <f t="shared" si="126"/>
        <v>170.24</v>
      </c>
      <c r="AL97" s="104">
        <f t="shared" si="126"/>
        <v>649.24393510702464</v>
      </c>
      <c r="AM97" s="104">
        <f t="shared" si="126"/>
        <v>418.18641500000001</v>
      </c>
      <c r="AN97" s="106">
        <f t="shared" si="126"/>
        <v>2219.3893059714619</v>
      </c>
      <c r="AO97" s="69">
        <f>AN97-M97</f>
        <v>-450.57667417236098</v>
      </c>
      <c r="AP97" s="96"/>
      <c r="AQ97" s="62">
        <f>AN97-P97</f>
        <v>611.27822933702487</v>
      </c>
      <c r="AR97" s="69">
        <f>'[8]ИП - чистый (21.06.12)'!AF64</f>
        <v>3040.8200000000006</v>
      </c>
      <c r="AS97" s="69">
        <f t="shared" si="11"/>
        <v>-821.43069402853871</v>
      </c>
      <c r="AT97" s="70"/>
      <c r="AU97" s="70">
        <f t="shared" si="122"/>
        <v>-135.13711821297511</v>
      </c>
      <c r="AV97" s="69">
        <f>AI97+AJ97+AK97+AL97+AM97-AN97</f>
        <v>0</v>
      </c>
      <c r="AW97" s="69">
        <f t="shared" si="124"/>
        <v>0</v>
      </c>
      <c r="AX97" s="69">
        <f t="shared" si="123"/>
        <v>0</v>
      </c>
      <c r="AY97" s="69">
        <f t="shared" si="117"/>
        <v>0</v>
      </c>
      <c r="AZ97" s="69">
        <f t="shared" si="118"/>
        <v>-83.204999999999927</v>
      </c>
      <c r="BA97" s="69">
        <f t="shared" si="119"/>
        <v>-6.3399999999999892</v>
      </c>
      <c r="BB97" s="96"/>
      <c r="BC97" s="96"/>
      <c r="BD97" s="96"/>
      <c r="BE97" s="96"/>
      <c r="BF97" s="71">
        <f>AN97-M97</f>
        <v>-450.57667417236098</v>
      </c>
    </row>
    <row r="98" spans="1:61" s="87" customFormat="1" ht="20.100000000000001" customHeight="1">
      <c r="A98" s="80"/>
      <c r="B98" s="81"/>
      <c r="C98" s="82" t="s">
        <v>132</v>
      </c>
      <c r="D98" s="82"/>
      <c r="E98" s="83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>
        <f t="shared" si="121"/>
        <v>0</v>
      </c>
      <c r="AI98" s="84"/>
      <c r="AJ98" s="84"/>
      <c r="AK98" s="84"/>
      <c r="AL98" s="84"/>
      <c r="AM98" s="84"/>
      <c r="AN98" s="85"/>
      <c r="AO98" s="86">
        <f>AN98-M98</f>
        <v>0</v>
      </c>
      <c r="AP98" s="86"/>
      <c r="AQ98" s="86">
        <f>AN98-P98</f>
        <v>0</v>
      </c>
      <c r="AR98" s="69">
        <f>'[8]ИП - чистый (21.06.12)'!AF65</f>
        <v>0</v>
      </c>
      <c r="AS98" s="69">
        <f t="shared" si="11"/>
        <v>0</v>
      </c>
      <c r="AT98" s="86"/>
      <c r="AU98" s="70">
        <f t="shared" si="122"/>
        <v>0</v>
      </c>
      <c r="AV98" s="69">
        <f>AI98+AJ98+AK98+AL98+AM98-AN98</f>
        <v>0</v>
      </c>
      <c r="AW98" s="69">
        <f t="shared" si="124"/>
        <v>0</v>
      </c>
      <c r="AX98" s="69">
        <f t="shared" si="123"/>
        <v>0</v>
      </c>
      <c r="AY98" s="69">
        <f t="shared" si="117"/>
        <v>0</v>
      </c>
      <c r="AZ98" s="69">
        <f t="shared" si="118"/>
        <v>0</v>
      </c>
      <c r="BA98" s="69">
        <f t="shared" si="119"/>
        <v>0</v>
      </c>
    </row>
    <row r="99" spans="1:61" s="98" customFormat="1" ht="56.25" customHeight="1">
      <c r="A99" s="116" t="s">
        <v>82</v>
      </c>
      <c r="B99" s="89">
        <f>B96+1</f>
        <v>56</v>
      </c>
      <c r="C99" s="199" t="s">
        <v>133</v>
      </c>
      <c r="D99" s="123"/>
      <c r="E99" s="91" t="s">
        <v>52</v>
      </c>
      <c r="F99" s="189">
        <v>73.953000000000003</v>
      </c>
      <c r="G99" s="189">
        <f>4*1.6</f>
        <v>6.4</v>
      </c>
      <c r="H99" s="105"/>
      <c r="I99" s="124">
        <v>2012</v>
      </c>
      <c r="J99" s="124">
        <v>2015</v>
      </c>
      <c r="K99" s="125"/>
      <c r="L99" s="91"/>
      <c r="M99" s="91">
        <f t="shared" ref="M99:M102" si="127">AD99+AE99+AI99+AJ99+AK99+AL99+AM99</f>
        <v>594.70000000000005</v>
      </c>
      <c r="N99" s="91">
        <f>'[9]Приложение 1'!L94</f>
        <v>385.94721441000002</v>
      </c>
      <c r="O99" s="91">
        <f t="shared" ref="O99:O102" si="128">AD99+AE99+AF99+AJ99+AK99+AL99+AM99</f>
        <v>594.70000000000005</v>
      </c>
      <c r="P99" s="91">
        <f t="shared" ref="P99:P102" si="129">O99-AD99-AE99-AI99</f>
        <v>342.91092971</v>
      </c>
      <c r="Q99" s="104"/>
      <c r="R99" s="91"/>
      <c r="S99" s="91"/>
      <c r="T99" s="104"/>
      <c r="U99" s="104"/>
      <c r="V99" s="91">
        <f>F99</f>
        <v>73.953000000000003</v>
      </c>
      <c r="W99" s="91">
        <f>G99</f>
        <v>6.4</v>
      </c>
      <c r="X99" s="91"/>
      <c r="Y99" s="91"/>
      <c r="Z99" s="104"/>
      <c r="AA99" s="104"/>
      <c r="AB99" s="91">
        <f t="shared" ref="AB99:AC102" si="130">R99+T99+V99+X99+Z99</f>
        <v>73.953000000000003</v>
      </c>
      <c r="AC99" s="91">
        <f t="shared" si="130"/>
        <v>6.4</v>
      </c>
      <c r="AD99" s="91">
        <v>46.557214409999993</v>
      </c>
      <c r="AE99" s="91"/>
      <c r="AF99" s="91">
        <f>'[9]7.1. ЦЗ 2013'!G94</f>
        <v>205.23185588000001</v>
      </c>
      <c r="AG99" s="91"/>
      <c r="AH99" s="91">
        <f t="shared" si="121"/>
        <v>130</v>
      </c>
      <c r="AI99" s="94">
        <f t="shared" ref="AI99:AI102" si="131">AF99</f>
        <v>205.23185588000001</v>
      </c>
      <c r="AJ99" s="94">
        <v>130</v>
      </c>
      <c r="AK99" s="94">
        <v>168</v>
      </c>
      <c r="AL99" s="94">
        <f>AV99-AD99-AF99-AJ99-AK99</f>
        <v>44.910929710000005</v>
      </c>
      <c r="AM99" s="94"/>
      <c r="AN99" s="95">
        <f t="shared" ref="AN99:AN102" si="132">AI99+AJ99+AK99+AL99+AM99</f>
        <v>548.14278559000002</v>
      </c>
      <c r="AO99" s="96">
        <f>AN99-M99</f>
        <v>-46.557214410000029</v>
      </c>
      <c r="AP99" s="97"/>
      <c r="AQ99" s="70">
        <f>AN99-P99</f>
        <v>205.23185588000001</v>
      </c>
      <c r="AR99" s="96">
        <f>'[8]ИП - чистый (21.06.12)'!AF66</f>
        <v>703.75</v>
      </c>
      <c r="AS99" s="96">
        <f t="shared" si="11"/>
        <v>-155.60721440999998</v>
      </c>
      <c r="AT99" s="70"/>
      <c r="AU99" s="70">
        <f t="shared" si="122"/>
        <v>0</v>
      </c>
      <c r="AV99" s="96">
        <v>594.70000000000005</v>
      </c>
      <c r="AW99" s="96">
        <f t="shared" si="124"/>
        <v>0</v>
      </c>
      <c r="AX99" s="96">
        <f t="shared" si="123"/>
        <v>0</v>
      </c>
      <c r="AY99" s="96">
        <f t="shared" si="117"/>
        <v>0</v>
      </c>
      <c r="AZ99" s="96">
        <f t="shared" si="118"/>
        <v>0</v>
      </c>
      <c r="BA99" s="96">
        <f t="shared" si="119"/>
        <v>0</v>
      </c>
      <c r="BB99" s="97"/>
      <c r="BC99" s="97"/>
      <c r="BD99" s="97"/>
      <c r="BE99" s="97"/>
      <c r="BF99" s="71"/>
      <c r="BH99" s="98">
        <v>0</v>
      </c>
      <c r="BI99" s="118">
        <f>AN99-BH99</f>
        <v>548.14278559000002</v>
      </c>
    </row>
    <row r="100" spans="1:61" s="98" customFormat="1" ht="39.950000000000003" customHeight="1">
      <c r="A100" s="116"/>
      <c r="B100" s="89">
        <f>B99+1</f>
        <v>57</v>
      </c>
      <c r="C100" s="199" t="s">
        <v>134</v>
      </c>
      <c r="D100" s="123"/>
      <c r="E100" s="91" t="s">
        <v>52</v>
      </c>
      <c r="F100" s="189">
        <v>6.28</v>
      </c>
      <c r="G100" s="189">
        <v>0.5</v>
      </c>
      <c r="H100" s="105"/>
      <c r="I100" s="124">
        <v>2012</v>
      </c>
      <c r="J100" s="200">
        <v>2016</v>
      </c>
      <c r="K100" s="125"/>
      <c r="L100" s="91"/>
      <c r="M100" s="91">
        <f t="shared" si="127"/>
        <v>2.0750504999999997</v>
      </c>
      <c r="N100" s="91">
        <f>'[9]Приложение 1'!L96</f>
        <v>46.2</v>
      </c>
      <c r="O100" s="91">
        <f t="shared" si="128"/>
        <v>2.0750504999999997</v>
      </c>
      <c r="P100" s="91">
        <f t="shared" si="129"/>
        <v>0</v>
      </c>
      <c r="Q100" s="104"/>
      <c r="R100" s="91"/>
      <c r="S100" s="91"/>
      <c r="T100" s="91"/>
      <c r="U100" s="91"/>
      <c r="V100" s="91"/>
      <c r="W100" s="91"/>
      <c r="X100" s="91">
        <f>F100</f>
        <v>6.28</v>
      </c>
      <c r="Y100" s="91">
        <f>G100</f>
        <v>0.5</v>
      </c>
      <c r="Z100" s="91"/>
      <c r="AA100" s="91"/>
      <c r="AB100" s="91">
        <f t="shared" si="130"/>
        <v>6.28</v>
      </c>
      <c r="AC100" s="91">
        <f t="shared" si="130"/>
        <v>0.5</v>
      </c>
      <c r="AD100" s="91">
        <v>1</v>
      </c>
      <c r="AE100" s="91"/>
      <c r="AF100" s="91">
        <f>'[9]7.1. ЦЗ 2013'!G96</f>
        <v>1.0750504999999999</v>
      </c>
      <c r="AG100" s="91"/>
      <c r="AH100" s="91">
        <f t="shared" si="121"/>
        <v>0</v>
      </c>
      <c r="AI100" s="94">
        <f t="shared" si="131"/>
        <v>1.0750504999999999</v>
      </c>
      <c r="AJ100" s="94"/>
      <c r="AK100" s="94"/>
      <c r="AL100" s="94"/>
      <c r="AM100" s="94"/>
      <c r="AN100" s="95">
        <f t="shared" si="132"/>
        <v>1.0750504999999999</v>
      </c>
      <c r="AO100" s="96">
        <f>AN100-M100</f>
        <v>-0.99999999999999978</v>
      </c>
      <c r="AP100" s="97"/>
      <c r="AQ100" s="70">
        <f>AN100-P100</f>
        <v>1.0750504999999999</v>
      </c>
      <c r="AR100" s="96">
        <f>'[8]ИП - чистый (21.06.12)'!AF68</f>
        <v>22.2</v>
      </c>
      <c r="AS100" s="96">
        <f t="shared" si="11"/>
        <v>-21.1249495</v>
      </c>
      <c r="AT100" s="70"/>
      <c r="AU100" s="70">
        <f t="shared" si="122"/>
        <v>0</v>
      </c>
      <c r="AV100" s="96">
        <f>AI100+AJ100+AK100+AL100+AM100-AN100</f>
        <v>0</v>
      </c>
      <c r="AW100" s="96">
        <f t="shared" si="124"/>
        <v>0</v>
      </c>
      <c r="AX100" s="96">
        <f t="shared" si="123"/>
        <v>0</v>
      </c>
      <c r="AY100" s="96">
        <f t="shared" si="117"/>
        <v>0</v>
      </c>
      <c r="AZ100" s="96">
        <f t="shared" si="118"/>
        <v>0</v>
      </c>
      <c r="BA100" s="96">
        <f t="shared" si="119"/>
        <v>0</v>
      </c>
      <c r="BB100" s="97"/>
      <c r="BC100" s="97"/>
      <c r="BD100" s="97"/>
      <c r="BE100" s="97"/>
      <c r="BF100" s="71"/>
      <c r="BI100" s="118"/>
    </row>
    <row r="101" spans="1:61" s="98" customFormat="1" ht="39.950000000000003" customHeight="1">
      <c r="A101" s="116"/>
      <c r="B101" s="89">
        <f>B100+1</f>
        <v>58</v>
      </c>
      <c r="C101" s="199" t="s">
        <v>135</v>
      </c>
      <c r="D101" s="123"/>
      <c r="E101" s="91" t="s">
        <v>52</v>
      </c>
      <c r="F101" s="189">
        <v>1.4179999999999999</v>
      </c>
      <c r="G101" s="189">
        <v>0.1</v>
      </c>
      <c r="H101" s="105"/>
      <c r="I101" s="124">
        <v>2012</v>
      </c>
      <c r="J101" s="124">
        <v>2015</v>
      </c>
      <c r="K101" s="125"/>
      <c r="L101" s="91"/>
      <c r="M101" s="91">
        <f t="shared" si="127"/>
        <v>49.024000000000001</v>
      </c>
      <c r="N101" s="91">
        <f>'[9]Приложение 1'!L98</f>
        <v>60</v>
      </c>
      <c r="O101" s="91">
        <f t="shared" si="128"/>
        <v>49.024000000000001</v>
      </c>
      <c r="P101" s="91">
        <f t="shared" si="129"/>
        <v>43.250778369999999</v>
      </c>
      <c r="Q101" s="104"/>
      <c r="R101" s="91"/>
      <c r="S101" s="91"/>
      <c r="T101" s="91"/>
      <c r="U101" s="91"/>
      <c r="V101" s="91">
        <f>F101</f>
        <v>1.4179999999999999</v>
      </c>
      <c r="W101" s="91">
        <f>G101</f>
        <v>0.1</v>
      </c>
      <c r="X101" s="91"/>
      <c r="Y101" s="91"/>
      <c r="Z101" s="91"/>
      <c r="AA101" s="91"/>
      <c r="AB101" s="91">
        <f t="shared" si="130"/>
        <v>1.4179999999999999</v>
      </c>
      <c r="AC101" s="91">
        <f t="shared" si="130"/>
        <v>0.1</v>
      </c>
      <c r="AD101" s="91">
        <v>4</v>
      </c>
      <c r="AE101" s="91"/>
      <c r="AF101" s="91">
        <f>'[9]7.1. ЦЗ 2013'!G98</f>
        <v>1.7732216299999999</v>
      </c>
      <c r="AG101" s="91"/>
      <c r="AH101" s="91">
        <f t="shared" si="121"/>
        <v>40</v>
      </c>
      <c r="AI101" s="94">
        <f t="shared" si="131"/>
        <v>1.7732216299999999</v>
      </c>
      <c r="AJ101" s="94">
        <v>40</v>
      </c>
      <c r="AK101" s="94">
        <f>AV101-AD101-AF101-AJ101</f>
        <v>3.250778369999999</v>
      </c>
      <c r="AL101" s="94"/>
      <c r="AM101" s="94"/>
      <c r="AN101" s="95">
        <f t="shared" si="132"/>
        <v>45.024000000000001</v>
      </c>
      <c r="AO101" s="96">
        <f>AN101-M101</f>
        <v>-4</v>
      </c>
      <c r="AP101" s="97"/>
      <c r="AQ101" s="70">
        <f>AN101-P101</f>
        <v>1.7732216300000019</v>
      </c>
      <c r="AR101" s="96">
        <f>'[8]ИП - чистый (21.06.12)'!AF69</f>
        <v>54</v>
      </c>
      <c r="AS101" s="96">
        <f t="shared" si="11"/>
        <v>-8.9759999999999991</v>
      </c>
      <c r="AT101" s="70"/>
      <c r="AU101" s="70">
        <f t="shared" si="122"/>
        <v>0</v>
      </c>
      <c r="AV101" s="96">
        <v>49.024000000000001</v>
      </c>
      <c r="AW101" s="96">
        <f t="shared" si="124"/>
        <v>0</v>
      </c>
      <c r="AX101" s="96">
        <f t="shared" si="123"/>
        <v>0</v>
      </c>
      <c r="AY101" s="96">
        <f t="shared" si="117"/>
        <v>0</v>
      </c>
      <c r="AZ101" s="96">
        <f t="shared" si="118"/>
        <v>0</v>
      </c>
      <c r="BA101" s="96">
        <f t="shared" si="119"/>
        <v>0</v>
      </c>
      <c r="BB101" s="97"/>
      <c r="BC101" s="97"/>
      <c r="BD101" s="97"/>
      <c r="BE101" s="97"/>
      <c r="BF101" s="71"/>
      <c r="BI101" s="118"/>
    </row>
    <row r="102" spans="1:61" s="98" customFormat="1" ht="53.25" customHeight="1">
      <c r="A102" s="116"/>
      <c r="B102" s="89">
        <f t="shared" ref="B102" si="133">B101+1</f>
        <v>59</v>
      </c>
      <c r="C102" s="201" t="s">
        <v>136</v>
      </c>
      <c r="D102" s="123"/>
      <c r="E102" s="91" t="s">
        <v>52</v>
      </c>
      <c r="F102" s="91">
        <f>AB102</f>
        <v>3.47</v>
      </c>
      <c r="G102" s="91">
        <f>AC102</f>
        <v>0.79</v>
      </c>
      <c r="H102" s="105"/>
      <c r="I102" s="124">
        <v>2013</v>
      </c>
      <c r="J102" s="124">
        <v>2014</v>
      </c>
      <c r="K102" s="125"/>
      <c r="L102" s="91"/>
      <c r="M102" s="91">
        <f t="shared" si="127"/>
        <v>9</v>
      </c>
      <c r="N102" s="91">
        <f>'[9]Приложение 1'!L99</f>
        <v>9</v>
      </c>
      <c r="O102" s="91">
        <f t="shared" si="128"/>
        <v>9</v>
      </c>
      <c r="P102" s="91">
        <f t="shared" si="129"/>
        <v>8.7640648500000005</v>
      </c>
      <c r="Q102" s="104"/>
      <c r="R102" s="91">
        <v>0.23</v>
      </c>
      <c r="S102" s="91">
        <v>0</v>
      </c>
      <c r="T102" s="91">
        <v>3.24</v>
      </c>
      <c r="U102" s="91">
        <v>0.79</v>
      </c>
      <c r="V102" s="91"/>
      <c r="W102" s="91"/>
      <c r="X102" s="91"/>
      <c r="Y102" s="91"/>
      <c r="Z102" s="91"/>
      <c r="AA102" s="91"/>
      <c r="AB102" s="91">
        <f t="shared" si="130"/>
        <v>3.47</v>
      </c>
      <c r="AC102" s="91">
        <f t="shared" si="130"/>
        <v>0.79</v>
      </c>
      <c r="AD102" s="91"/>
      <c r="AE102" s="91"/>
      <c r="AF102" s="91">
        <f>'[9]7.1. ЦЗ 2013'!G99</f>
        <v>0.23593514999999998</v>
      </c>
      <c r="AG102" s="91"/>
      <c r="AH102" s="91">
        <f t="shared" si="121"/>
        <v>8.7640648500000005</v>
      </c>
      <c r="AI102" s="94">
        <f t="shared" si="131"/>
        <v>0.23593514999999998</v>
      </c>
      <c r="AJ102" s="94">
        <v>8.7640648500000005</v>
      </c>
      <c r="AK102" s="94"/>
      <c r="AL102" s="94"/>
      <c r="AM102" s="94"/>
      <c r="AN102" s="95">
        <f t="shared" si="132"/>
        <v>9</v>
      </c>
      <c r="AO102" s="96"/>
      <c r="AP102" s="97"/>
      <c r="AQ102" s="70"/>
      <c r="AR102" s="96"/>
      <c r="AS102" s="96"/>
      <c r="AT102" s="70"/>
      <c r="AU102" s="70">
        <f t="shared" si="122"/>
        <v>0</v>
      </c>
      <c r="AV102" s="96">
        <f>AI102+AJ102+AK102+AL102+AM102-AN102</f>
        <v>0</v>
      </c>
      <c r="AW102" s="96">
        <f t="shared" si="124"/>
        <v>0</v>
      </c>
      <c r="AX102" s="96">
        <f t="shared" si="123"/>
        <v>0</v>
      </c>
      <c r="AY102" s="96">
        <f t="shared" si="117"/>
        <v>0</v>
      </c>
      <c r="AZ102" s="96">
        <f t="shared" si="118"/>
        <v>0</v>
      </c>
      <c r="BA102" s="96">
        <f t="shared" si="119"/>
        <v>0</v>
      </c>
      <c r="BB102" s="97"/>
      <c r="BC102" s="97"/>
      <c r="BD102" s="97"/>
      <c r="BE102" s="97"/>
      <c r="BF102" s="71"/>
      <c r="BI102" s="118"/>
    </row>
    <row r="103" spans="1:61" s="98" customFormat="1" ht="12.75">
      <c r="A103" s="88"/>
      <c r="B103" s="112"/>
      <c r="C103" s="102" t="s">
        <v>137</v>
      </c>
      <c r="D103" s="102"/>
      <c r="E103" s="91"/>
      <c r="F103" s="104">
        <f>SUM(F99:F102)</f>
        <v>85.121000000000009</v>
      </c>
      <c r="G103" s="104">
        <f>SUM(G99:G102)</f>
        <v>7.79</v>
      </c>
      <c r="H103" s="105"/>
      <c r="I103" s="91"/>
      <c r="J103" s="91"/>
      <c r="K103" s="91"/>
      <c r="L103" s="105"/>
      <c r="M103" s="104">
        <f t="shared" ref="M103:AN103" si="134">SUM(M99:M102)</f>
        <v>654.79905050000002</v>
      </c>
      <c r="N103" s="104">
        <f t="shared" si="134"/>
        <v>501.14721441</v>
      </c>
      <c r="O103" s="104">
        <f t="shared" si="134"/>
        <v>654.79905050000002</v>
      </c>
      <c r="P103" s="104">
        <f t="shared" si="134"/>
        <v>394.92577292999999</v>
      </c>
      <c r="Q103" s="104">
        <f t="shared" si="134"/>
        <v>0</v>
      </c>
      <c r="R103" s="104">
        <f t="shared" si="134"/>
        <v>0.23</v>
      </c>
      <c r="S103" s="104">
        <f t="shared" si="134"/>
        <v>0</v>
      </c>
      <c r="T103" s="104">
        <f t="shared" si="134"/>
        <v>3.24</v>
      </c>
      <c r="U103" s="104">
        <f t="shared" si="134"/>
        <v>0.79</v>
      </c>
      <c r="V103" s="104">
        <f t="shared" si="134"/>
        <v>75.371000000000009</v>
      </c>
      <c r="W103" s="104">
        <f t="shared" si="134"/>
        <v>6.5</v>
      </c>
      <c r="X103" s="104">
        <f t="shared" si="134"/>
        <v>6.28</v>
      </c>
      <c r="Y103" s="104">
        <f t="shared" si="134"/>
        <v>0.5</v>
      </c>
      <c r="Z103" s="104">
        <f t="shared" si="134"/>
        <v>0</v>
      </c>
      <c r="AA103" s="104">
        <f t="shared" si="134"/>
        <v>0</v>
      </c>
      <c r="AB103" s="104">
        <f t="shared" si="134"/>
        <v>85.121000000000009</v>
      </c>
      <c r="AC103" s="104">
        <f t="shared" si="134"/>
        <v>7.79</v>
      </c>
      <c r="AD103" s="104">
        <f t="shared" si="134"/>
        <v>51.557214409999993</v>
      </c>
      <c r="AE103" s="104">
        <f t="shared" si="134"/>
        <v>0</v>
      </c>
      <c r="AF103" s="104">
        <f t="shared" si="134"/>
        <v>208.31606316</v>
      </c>
      <c r="AG103" s="104"/>
      <c r="AH103" s="104">
        <f t="shared" si="121"/>
        <v>178.76406485000001</v>
      </c>
      <c r="AI103" s="104">
        <f t="shared" si="134"/>
        <v>208.31606316</v>
      </c>
      <c r="AJ103" s="104">
        <f t="shared" si="134"/>
        <v>178.76406485000001</v>
      </c>
      <c r="AK103" s="104">
        <f t="shared" si="134"/>
        <v>171.25077837000001</v>
      </c>
      <c r="AL103" s="104">
        <f t="shared" si="134"/>
        <v>44.910929710000005</v>
      </c>
      <c r="AM103" s="104">
        <f t="shared" si="134"/>
        <v>0</v>
      </c>
      <c r="AN103" s="106">
        <f t="shared" si="134"/>
        <v>603.24183608999999</v>
      </c>
      <c r="AO103" s="69">
        <f t="shared" ref="AO103:AO112" si="135">AN103-M103</f>
        <v>-51.557214410000029</v>
      </c>
      <c r="AP103" s="96"/>
      <c r="AQ103" s="62">
        <f t="shared" ref="AQ103:AQ112" si="136">AN103-P103</f>
        <v>208.31606316</v>
      </c>
      <c r="AR103" s="69">
        <f>'[8]ИП - чистый (21.06.12)'!AF70</f>
        <v>874.58</v>
      </c>
      <c r="AS103" s="69">
        <f t="shared" si="11"/>
        <v>-271.33816391000005</v>
      </c>
      <c r="AT103" s="70"/>
      <c r="AU103" s="70">
        <f t="shared" si="122"/>
        <v>0</v>
      </c>
      <c r="AV103" s="69">
        <f>AI103+AJ103+AK103+AL103+AM103-AN103</f>
        <v>0</v>
      </c>
      <c r="AW103" s="69">
        <f t="shared" si="124"/>
        <v>0</v>
      </c>
      <c r="AX103" s="69">
        <f t="shared" si="123"/>
        <v>0</v>
      </c>
      <c r="AY103" s="69">
        <f t="shared" si="117"/>
        <v>0</v>
      </c>
      <c r="AZ103" s="69">
        <f t="shared" si="118"/>
        <v>0</v>
      </c>
      <c r="BA103" s="69">
        <f t="shared" si="119"/>
        <v>0</v>
      </c>
      <c r="BB103" s="96"/>
      <c r="BC103" s="96"/>
      <c r="BD103" s="96"/>
      <c r="BE103" s="96"/>
      <c r="BF103" s="71"/>
    </row>
    <row r="104" spans="1:61" s="87" customFormat="1" ht="20.100000000000001" customHeight="1">
      <c r="A104" s="80"/>
      <c r="B104" s="81"/>
      <c r="C104" s="82" t="s">
        <v>138</v>
      </c>
      <c r="D104" s="82"/>
      <c r="E104" s="83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>
        <f t="shared" si="121"/>
        <v>0</v>
      </c>
      <c r="AI104" s="84"/>
      <c r="AJ104" s="84"/>
      <c r="AK104" s="84"/>
      <c r="AL104" s="84"/>
      <c r="AM104" s="84"/>
      <c r="AN104" s="85"/>
      <c r="AO104" s="86">
        <f t="shared" si="135"/>
        <v>0</v>
      </c>
      <c r="AP104" s="86"/>
      <c r="AQ104" s="86">
        <f t="shared" si="136"/>
        <v>0</v>
      </c>
      <c r="AR104" s="69">
        <f>'[8]ИП - чистый (21.06.12)'!AF71</f>
        <v>0</v>
      </c>
      <c r="AS104" s="69">
        <f t="shared" si="11"/>
        <v>0</v>
      </c>
      <c r="AT104" s="86"/>
      <c r="AU104" s="70">
        <f t="shared" si="122"/>
        <v>0</v>
      </c>
      <c r="AV104" s="69">
        <f>AI104+AJ104+AK104+AL104+AM104-AN104</f>
        <v>0</v>
      </c>
      <c r="AW104" s="69">
        <f t="shared" si="124"/>
        <v>0</v>
      </c>
      <c r="AX104" s="69">
        <f t="shared" si="123"/>
        <v>0</v>
      </c>
      <c r="AY104" s="69">
        <f t="shared" si="117"/>
        <v>0</v>
      </c>
      <c r="AZ104" s="69">
        <f t="shared" si="118"/>
        <v>0</v>
      </c>
      <c r="BA104" s="69">
        <f t="shared" si="119"/>
        <v>0</v>
      </c>
      <c r="BF104" s="87">
        <f>AN104-M104</f>
        <v>0</v>
      </c>
    </row>
    <row r="105" spans="1:61" s="98" customFormat="1" ht="30" customHeight="1">
      <c r="A105" s="120" t="s">
        <v>109</v>
      </c>
      <c r="B105" s="89">
        <f>B102+1</f>
        <v>60</v>
      </c>
      <c r="C105" s="199" t="s">
        <v>139</v>
      </c>
      <c r="D105" s="123"/>
      <c r="E105" s="91" t="s">
        <v>52</v>
      </c>
      <c r="F105" s="189">
        <v>28.1</v>
      </c>
      <c r="G105" s="189">
        <f>0.63+0.5</f>
        <v>1.1299999999999999</v>
      </c>
      <c r="H105" s="105"/>
      <c r="I105" s="111">
        <v>2012</v>
      </c>
      <c r="J105" s="111">
        <v>2014</v>
      </c>
      <c r="K105" s="125"/>
      <c r="L105" s="91"/>
      <c r="M105" s="91">
        <f t="shared" ref="M105:M107" si="137">AD105+AE105+AI105+AJ105+AK105+AL105+AM105</f>
        <v>228.1</v>
      </c>
      <c r="N105" s="91">
        <f>'[9]Приложение 1'!L102</f>
        <v>158.15458889999999</v>
      </c>
      <c r="O105" s="91">
        <f t="shared" ref="O105:O106" si="138">AD105+AE105+AF105+AJ105+AK105+AL105+AM105</f>
        <v>228.1</v>
      </c>
      <c r="P105" s="91">
        <f t="shared" ref="P105:P107" si="139">O105-AD105-AE105-AI105</f>
        <v>118.62215308</v>
      </c>
      <c r="Q105" s="91"/>
      <c r="R105" s="104"/>
      <c r="S105" s="104"/>
      <c r="T105" s="91">
        <f>F105</f>
        <v>28.1</v>
      </c>
      <c r="U105" s="91">
        <f>G105</f>
        <v>1.1299999999999999</v>
      </c>
      <c r="V105" s="104"/>
      <c r="W105" s="104"/>
      <c r="X105" s="104"/>
      <c r="Y105" s="104"/>
      <c r="Z105" s="104"/>
      <c r="AA105" s="104"/>
      <c r="AB105" s="91">
        <f t="shared" ref="AB105:AC107" si="140">R105+T105+V105+X105+Z105</f>
        <v>28.1</v>
      </c>
      <c r="AC105" s="91">
        <f t="shared" si="140"/>
        <v>1.1299999999999999</v>
      </c>
      <c r="AD105" s="91">
        <v>8.6545889000000003</v>
      </c>
      <c r="AE105" s="91"/>
      <c r="AF105" s="91">
        <f>'[9]7.1. ЦЗ 2013'!G102</f>
        <v>100.82325802</v>
      </c>
      <c r="AG105" s="91"/>
      <c r="AH105" s="91">
        <f t="shared" si="121"/>
        <v>118.62215308</v>
      </c>
      <c r="AI105" s="94">
        <f t="shared" ref="AI105:AI106" si="141">AF105</f>
        <v>100.82325802</v>
      </c>
      <c r="AJ105" s="94">
        <f>AV105-AD105-AF105</f>
        <v>118.62215308</v>
      </c>
      <c r="AK105" s="94"/>
      <c r="AL105" s="94"/>
      <c r="AM105" s="94"/>
      <c r="AN105" s="95">
        <f>AI105+AJ105+AK105+AL105+AM105</f>
        <v>219.4454111</v>
      </c>
      <c r="AO105" s="96">
        <f t="shared" si="135"/>
        <v>-8.6545888999999931</v>
      </c>
      <c r="AP105" s="97"/>
      <c r="AQ105" s="70">
        <f t="shared" si="136"/>
        <v>100.82325802</v>
      </c>
      <c r="AR105" s="96">
        <f>'[8]ИП - чистый (21.06.12)'!AF72</f>
        <v>207.45</v>
      </c>
      <c r="AS105" s="96">
        <f t="shared" si="11"/>
        <v>11.995411100000013</v>
      </c>
      <c r="AT105" s="70"/>
      <c r="AU105" s="70">
        <f t="shared" si="122"/>
        <v>0</v>
      </c>
      <c r="AV105" s="96">
        <v>228.1</v>
      </c>
      <c r="AW105" s="96">
        <f t="shared" si="124"/>
        <v>0</v>
      </c>
      <c r="AX105" s="96">
        <f t="shared" si="123"/>
        <v>0</v>
      </c>
      <c r="AY105" s="96">
        <f t="shared" si="117"/>
        <v>0</v>
      </c>
      <c r="AZ105" s="96">
        <f t="shared" si="118"/>
        <v>0</v>
      </c>
      <c r="BA105" s="96">
        <f t="shared" si="119"/>
        <v>0</v>
      </c>
      <c r="BB105" s="97"/>
      <c r="BC105" s="97"/>
      <c r="BD105" s="97"/>
      <c r="BE105" s="97"/>
      <c r="BF105" s="71">
        <f>AN105-M105</f>
        <v>-8.6545888999999931</v>
      </c>
      <c r="BH105" s="98">
        <v>32.6</v>
      </c>
      <c r="BI105" s="118">
        <f>AN105-BH105</f>
        <v>186.84541110000001</v>
      </c>
    </row>
    <row r="106" spans="1:61" s="98" customFormat="1" ht="30" customHeight="1">
      <c r="A106" s="116" t="s">
        <v>82</v>
      </c>
      <c r="B106" s="89">
        <f>B105+1</f>
        <v>61</v>
      </c>
      <c r="C106" s="201" t="s">
        <v>140</v>
      </c>
      <c r="D106" s="123"/>
      <c r="E106" s="91" t="s">
        <v>52</v>
      </c>
      <c r="F106" s="189">
        <v>9.0470000000000006</v>
      </c>
      <c r="G106" s="189">
        <v>0.75</v>
      </c>
      <c r="H106" s="105"/>
      <c r="I106" s="124">
        <v>2012</v>
      </c>
      <c r="J106" s="124">
        <v>2014</v>
      </c>
      <c r="K106" s="125"/>
      <c r="L106" s="91"/>
      <c r="M106" s="91">
        <f t="shared" si="137"/>
        <v>38.47</v>
      </c>
      <c r="N106" s="91">
        <f>'[9]Приложение 1'!L103</f>
        <v>41.49</v>
      </c>
      <c r="O106" s="91">
        <f t="shared" si="138"/>
        <v>38.47</v>
      </c>
      <c r="P106" s="91">
        <f t="shared" si="139"/>
        <v>6.9444652799999957</v>
      </c>
      <c r="Q106" s="91"/>
      <c r="R106" s="91"/>
      <c r="S106" s="91"/>
      <c r="T106" s="91">
        <f>F106</f>
        <v>9.0470000000000006</v>
      </c>
      <c r="U106" s="91">
        <f>G106</f>
        <v>0.75</v>
      </c>
      <c r="V106" s="91"/>
      <c r="W106" s="91"/>
      <c r="X106" s="91"/>
      <c r="Y106" s="91"/>
      <c r="Z106" s="91"/>
      <c r="AA106" s="91"/>
      <c r="AB106" s="91">
        <f t="shared" si="140"/>
        <v>9.0470000000000006</v>
      </c>
      <c r="AC106" s="91">
        <f t="shared" si="140"/>
        <v>0.75</v>
      </c>
      <c r="AD106" s="91"/>
      <c r="AE106" s="91"/>
      <c r="AF106" s="91">
        <f>'[9]7.1. ЦЗ 2013'!G103</f>
        <v>31.525534720000003</v>
      </c>
      <c r="AG106" s="91"/>
      <c r="AH106" s="91">
        <f t="shared" si="121"/>
        <v>6.9444652799999957</v>
      </c>
      <c r="AI106" s="94">
        <f t="shared" si="141"/>
        <v>31.525534720000003</v>
      </c>
      <c r="AJ106" s="94">
        <f>AV106-AF106</f>
        <v>6.9444652799999957</v>
      </c>
      <c r="AK106" s="94"/>
      <c r="AL106" s="94"/>
      <c r="AM106" s="94"/>
      <c r="AN106" s="95">
        <f>AI106+AJ106+AK106+AL106+AM106</f>
        <v>38.47</v>
      </c>
      <c r="AO106" s="96">
        <f t="shared" si="135"/>
        <v>0</v>
      </c>
      <c r="AP106" s="97"/>
      <c r="AQ106" s="70">
        <f t="shared" si="136"/>
        <v>31.525534720000003</v>
      </c>
      <c r="AR106" s="96">
        <f>'[8]ИП - чистый (21.06.12)'!AF73</f>
        <v>37.39</v>
      </c>
      <c r="AS106" s="96">
        <f t="shared" si="11"/>
        <v>1.0799999999999983</v>
      </c>
      <c r="AT106" s="70"/>
      <c r="AU106" s="70">
        <f t="shared" si="122"/>
        <v>0</v>
      </c>
      <c r="AV106" s="96">
        <v>38.47</v>
      </c>
      <c r="AW106" s="96">
        <f t="shared" si="124"/>
        <v>0</v>
      </c>
      <c r="AX106" s="96">
        <f t="shared" si="123"/>
        <v>0</v>
      </c>
      <c r="AY106" s="96">
        <f t="shared" si="117"/>
        <v>0</v>
      </c>
      <c r="AZ106" s="96">
        <f t="shared" si="118"/>
        <v>0</v>
      </c>
      <c r="BA106" s="96">
        <f t="shared" si="119"/>
        <v>0</v>
      </c>
      <c r="BB106" s="97"/>
      <c r="BC106" s="97"/>
      <c r="BD106" s="97"/>
      <c r="BE106" s="97"/>
      <c r="BF106" s="71">
        <f>AN106-M106</f>
        <v>0</v>
      </c>
      <c r="BH106" s="98">
        <v>0</v>
      </c>
      <c r="BI106" s="118">
        <f>AN106-BH106</f>
        <v>38.47</v>
      </c>
    </row>
    <row r="107" spans="1:61" s="98" customFormat="1" ht="30" customHeight="1">
      <c r="A107" s="116"/>
      <c r="B107" s="89">
        <f>B106+1</f>
        <v>62</v>
      </c>
      <c r="C107" s="199" t="s">
        <v>141</v>
      </c>
      <c r="D107" s="123"/>
      <c r="E107" s="91" t="s">
        <v>52</v>
      </c>
      <c r="F107" s="189">
        <v>27.501999999999999</v>
      </c>
      <c r="G107" s="189">
        <v>0.8</v>
      </c>
      <c r="H107" s="105"/>
      <c r="I107" s="124">
        <v>2012</v>
      </c>
      <c r="J107" s="124">
        <v>2017</v>
      </c>
      <c r="K107" s="125"/>
      <c r="L107" s="91"/>
      <c r="M107" s="91">
        <f t="shared" si="137"/>
        <v>8.42</v>
      </c>
      <c r="N107" s="91">
        <f>'[9]Приложение 1'!L104</f>
        <v>207.28</v>
      </c>
      <c r="O107" s="91">
        <f>AD107+AE107+AF107+AJ107+AK107+AL107+AM107</f>
        <v>8.42</v>
      </c>
      <c r="P107" s="91">
        <f t="shared" si="139"/>
        <v>1.67</v>
      </c>
      <c r="Q107" s="91"/>
      <c r="R107" s="91"/>
      <c r="S107" s="91"/>
      <c r="T107" s="91"/>
      <c r="U107" s="91"/>
      <c r="V107" s="104"/>
      <c r="W107" s="104"/>
      <c r="X107" s="104"/>
      <c r="Y107" s="104"/>
      <c r="Z107" s="91">
        <f>F107</f>
        <v>27.501999999999999</v>
      </c>
      <c r="AA107" s="91">
        <f>G107</f>
        <v>0.8</v>
      </c>
      <c r="AB107" s="91">
        <f t="shared" si="140"/>
        <v>27.501999999999999</v>
      </c>
      <c r="AC107" s="91">
        <f t="shared" si="140"/>
        <v>0.8</v>
      </c>
      <c r="AD107" s="91"/>
      <c r="AE107" s="91"/>
      <c r="AF107" s="91">
        <f>'[9]7.1. ЦЗ 2013'!G104</f>
        <v>6.75</v>
      </c>
      <c r="AG107" s="91"/>
      <c r="AH107" s="91">
        <f t="shared" si="121"/>
        <v>1.67</v>
      </c>
      <c r="AI107" s="94">
        <f>AF107</f>
        <v>6.75</v>
      </c>
      <c r="AJ107" s="94">
        <v>1.67</v>
      </c>
      <c r="AK107" s="94"/>
      <c r="AL107" s="94"/>
      <c r="AM107" s="94"/>
      <c r="AN107" s="95">
        <f>AI107+AJ107+AK107+AL107+AM107</f>
        <v>8.42</v>
      </c>
      <c r="AO107" s="96">
        <f t="shared" si="135"/>
        <v>0</v>
      </c>
      <c r="AP107" s="97"/>
      <c r="AQ107" s="70">
        <f t="shared" si="136"/>
        <v>6.75</v>
      </c>
      <c r="AR107" s="96">
        <f>'[8]ИП - чистый (21.06.12)'!AF74</f>
        <v>66.099999999999994</v>
      </c>
      <c r="AS107" s="96">
        <f t="shared" si="11"/>
        <v>-57.679999999999993</v>
      </c>
      <c r="AT107" s="70"/>
      <c r="AU107" s="70">
        <f t="shared" si="122"/>
        <v>0</v>
      </c>
      <c r="AV107" s="96">
        <f>AI107+AJ107+AK107+AL107+AM107-AN107</f>
        <v>0</v>
      </c>
      <c r="AW107" s="96">
        <f t="shared" si="124"/>
        <v>0</v>
      </c>
      <c r="AX107" s="96">
        <f t="shared" si="123"/>
        <v>0</v>
      </c>
      <c r="AY107" s="96">
        <f t="shared" si="117"/>
        <v>0</v>
      </c>
      <c r="AZ107" s="96">
        <f t="shared" si="118"/>
        <v>0</v>
      </c>
      <c r="BA107" s="96">
        <f t="shared" si="119"/>
        <v>0</v>
      </c>
      <c r="BB107" s="97"/>
      <c r="BC107" s="97"/>
      <c r="BD107" s="97"/>
      <c r="BE107" s="97"/>
      <c r="BF107" s="71"/>
      <c r="BI107" s="118"/>
    </row>
    <row r="108" spans="1:61" s="98" customFormat="1" ht="12.75">
      <c r="A108" s="88"/>
      <c r="B108" s="112"/>
      <c r="C108" s="102" t="s">
        <v>142</v>
      </c>
      <c r="D108" s="102"/>
      <c r="E108" s="91"/>
      <c r="F108" s="104">
        <f>SUM(F105:F107)</f>
        <v>64.649000000000001</v>
      </c>
      <c r="G108" s="104">
        <f>SUM(G105:G107)</f>
        <v>2.6799999999999997</v>
      </c>
      <c r="H108" s="105"/>
      <c r="I108" s="91"/>
      <c r="J108" s="91"/>
      <c r="K108" s="91"/>
      <c r="L108" s="105"/>
      <c r="M108" s="104">
        <f t="shared" ref="M108:AN108" si="142">SUM(M105:M107)</f>
        <v>274.99</v>
      </c>
      <c r="N108" s="104">
        <f t="shared" si="142"/>
        <v>406.9245889</v>
      </c>
      <c r="O108" s="104">
        <f t="shared" si="142"/>
        <v>274.99</v>
      </c>
      <c r="P108" s="104">
        <f t="shared" si="142"/>
        <v>127.23661836000001</v>
      </c>
      <c r="Q108" s="104">
        <f t="shared" si="142"/>
        <v>0</v>
      </c>
      <c r="R108" s="104">
        <f t="shared" si="142"/>
        <v>0</v>
      </c>
      <c r="S108" s="104">
        <f t="shared" si="142"/>
        <v>0</v>
      </c>
      <c r="T108" s="104">
        <f t="shared" si="142"/>
        <v>37.147000000000006</v>
      </c>
      <c r="U108" s="104">
        <f t="shared" si="142"/>
        <v>1.88</v>
      </c>
      <c r="V108" s="104">
        <f t="shared" si="142"/>
        <v>0</v>
      </c>
      <c r="W108" s="104">
        <f t="shared" si="142"/>
        <v>0</v>
      </c>
      <c r="X108" s="104">
        <f t="shared" si="142"/>
        <v>0</v>
      </c>
      <c r="Y108" s="104">
        <f t="shared" si="142"/>
        <v>0</v>
      </c>
      <c r="Z108" s="104">
        <f t="shared" si="142"/>
        <v>27.501999999999999</v>
      </c>
      <c r="AA108" s="104">
        <f t="shared" si="142"/>
        <v>0.8</v>
      </c>
      <c r="AB108" s="104">
        <f t="shared" si="142"/>
        <v>64.649000000000001</v>
      </c>
      <c r="AC108" s="104">
        <f t="shared" si="142"/>
        <v>2.6799999999999997</v>
      </c>
      <c r="AD108" s="104">
        <f t="shared" si="142"/>
        <v>8.6545889000000003</v>
      </c>
      <c r="AE108" s="104">
        <f t="shared" si="142"/>
        <v>0</v>
      </c>
      <c r="AF108" s="104">
        <f t="shared" si="142"/>
        <v>139.09879273999999</v>
      </c>
      <c r="AG108" s="104"/>
      <c r="AH108" s="104">
        <f t="shared" si="121"/>
        <v>127.23661836000001</v>
      </c>
      <c r="AI108" s="104">
        <f t="shared" si="142"/>
        <v>139.09879273999999</v>
      </c>
      <c r="AJ108" s="104">
        <f t="shared" si="142"/>
        <v>127.23661836000001</v>
      </c>
      <c r="AK108" s="104">
        <f t="shared" si="142"/>
        <v>0</v>
      </c>
      <c r="AL108" s="104">
        <f t="shared" si="142"/>
        <v>0</v>
      </c>
      <c r="AM108" s="104">
        <f t="shared" si="142"/>
        <v>0</v>
      </c>
      <c r="AN108" s="106">
        <f t="shared" si="142"/>
        <v>266.33541110000004</v>
      </c>
      <c r="AO108" s="69">
        <f t="shared" si="135"/>
        <v>-8.6545888999999647</v>
      </c>
      <c r="AP108" s="96"/>
      <c r="AQ108" s="62">
        <f t="shared" si="136"/>
        <v>139.09879274000002</v>
      </c>
      <c r="AR108" s="69">
        <f>'[8]ИП - чистый (21.06.12)'!AF75</f>
        <v>310.93999999999994</v>
      </c>
      <c r="AS108" s="69">
        <f t="shared" si="11"/>
        <v>-44.604588899999897</v>
      </c>
      <c r="AT108" s="70"/>
      <c r="AU108" s="70">
        <f t="shared" si="122"/>
        <v>0</v>
      </c>
      <c r="AV108" s="69">
        <f>AI108+AJ108+AK108+AL108+AM108-AN108</f>
        <v>0</v>
      </c>
      <c r="AW108" s="69">
        <f t="shared" si="124"/>
        <v>0</v>
      </c>
      <c r="AX108" s="69">
        <f t="shared" si="123"/>
        <v>0</v>
      </c>
      <c r="AY108" s="69">
        <f t="shared" si="117"/>
        <v>0</v>
      </c>
      <c r="AZ108" s="69">
        <f t="shared" si="118"/>
        <v>0</v>
      </c>
      <c r="BA108" s="69">
        <f t="shared" si="119"/>
        <v>0</v>
      </c>
      <c r="BB108" s="96"/>
      <c r="BC108" s="96"/>
      <c r="BD108" s="96"/>
      <c r="BE108" s="96"/>
      <c r="BF108" s="71">
        <f>AN108-M108</f>
        <v>-8.6545888999999647</v>
      </c>
    </row>
    <row r="109" spans="1:61" s="87" customFormat="1" ht="20.100000000000001" customHeight="1">
      <c r="A109" s="80"/>
      <c r="B109" s="81"/>
      <c r="C109" s="82" t="s">
        <v>143</v>
      </c>
      <c r="D109" s="82"/>
      <c r="E109" s="83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>
        <f t="shared" si="121"/>
        <v>0</v>
      </c>
      <c r="AI109" s="84"/>
      <c r="AJ109" s="84"/>
      <c r="AK109" s="84"/>
      <c r="AL109" s="84"/>
      <c r="AM109" s="84"/>
      <c r="AN109" s="85"/>
      <c r="AO109" s="86">
        <f t="shared" si="135"/>
        <v>0</v>
      </c>
      <c r="AP109" s="86"/>
      <c r="AQ109" s="86">
        <f t="shared" si="136"/>
        <v>0</v>
      </c>
      <c r="AR109" s="69">
        <f>'[8]ИП - чистый (21.06.12)'!AF76</f>
        <v>0</v>
      </c>
      <c r="AS109" s="69">
        <f t="shared" si="11"/>
        <v>0</v>
      </c>
      <c r="AT109" s="86"/>
      <c r="AU109" s="70">
        <f t="shared" si="122"/>
        <v>0</v>
      </c>
      <c r="AV109" s="69">
        <f>AI109+AJ109+AK109+AL109+AM109-AN109</f>
        <v>0</v>
      </c>
      <c r="AW109" s="69">
        <f t="shared" si="124"/>
        <v>0</v>
      </c>
      <c r="AX109" s="69">
        <f t="shared" si="123"/>
        <v>0</v>
      </c>
      <c r="AY109" s="69">
        <f t="shared" si="117"/>
        <v>0</v>
      </c>
      <c r="AZ109" s="69">
        <f t="shared" si="118"/>
        <v>0</v>
      </c>
      <c r="BA109" s="69">
        <f t="shared" si="119"/>
        <v>0</v>
      </c>
    </row>
    <row r="110" spans="1:61" s="98" customFormat="1" ht="30" customHeight="1">
      <c r="A110" s="88"/>
      <c r="B110" s="89">
        <f>B107+1</f>
        <v>63</v>
      </c>
      <c r="C110" s="203" t="s">
        <v>144</v>
      </c>
      <c r="D110" s="126"/>
      <c r="E110" s="91" t="s">
        <v>52</v>
      </c>
      <c r="F110" s="202">
        <v>18.86</v>
      </c>
      <c r="G110" s="202">
        <v>0</v>
      </c>
      <c r="H110" s="105"/>
      <c r="I110" s="111">
        <v>2012</v>
      </c>
      <c r="J110" s="111">
        <v>2014</v>
      </c>
      <c r="K110" s="91"/>
      <c r="L110" s="105"/>
      <c r="M110" s="91">
        <f t="shared" ref="M110:M113" si="143">AD110+AE110+AI110+AJ110+AK110+AL110+AM110</f>
        <v>52.650000000000006</v>
      </c>
      <c r="N110" s="119">
        <f>'[9]Приложение 1'!L107</f>
        <v>58.082456472145196</v>
      </c>
      <c r="O110" s="91">
        <f t="shared" ref="O110:O113" si="144">AD110+AE110+AF110+AJ110+AK110+AL110+AM110</f>
        <v>52.650000000000006</v>
      </c>
      <c r="P110" s="91">
        <f t="shared" ref="P110:P113" si="145">O110-AD110-AE110-AI110</f>
        <v>17.027205507854809</v>
      </c>
      <c r="Q110" s="104"/>
      <c r="R110" s="91"/>
      <c r="S110" s="91"/>
      <c r="T110" s="91">
        <f>F110</f>
        <v>18.86</v>
      </c>
      <c r="U110" s="91">
        <f>G110</f>
        <v>0</v>
      </c>
      <c r="V110" s="91"/>
      <c r="W110" s="91"/>
      <c r="X110" s="91"/>
      <c r="Y110" s="91"/>
      <c r="Z110" s="91"/>
      <c r="AA110" s="91"/>
      <c r="AB110" s="91">
        <f t="shared" ref="AB110:AC113" si="146">R110+T110+V110+X110+Z110</f>
        <v>18.86</v>
      </c>
      <c r="AC110" s="91">
        <f t="shared" si="146"/>
        <v>0</v>
      </c>
      <c r="AD110" s="91">
        <v>7.3997799999999998</v>
      </c>
      <c r="AE110" s="91">
        <v>1.5826764721451971</v>
      </c>
      <c r="AF110" s="91">
        <f>'[9]7.1. ЦЗ 2013'!G107</f>
        <v>26.640338020000002</v>
      </c>
      <c r="AG110" s="91"/>
      <c r="AH110" s="91">
        <f t="shared" si="121"/>
        <v>17.027205507854806</v>
      </c>
      <c r="AI110" s="94">
        <f t="shared" ref="AI110:AI113" si="147">AF110</f>
        <v>26.640338020000002</v>
      </c>
      <c r="AJ110" s="189">
        <f>AV110-AD110-AE110-AF110+0.55</f>
        <v>17.027205507854806</v>
      </c>
      <c r="AK110" s="91"/>
      <c r="AL110" s="91"/>
      <c r="AM110" s="91"/>
      <c r="AN110" s="95">
        <f>AI110+AJ110+AK110+AL110+AM110</f>
        <v>43.667543527854804</v>
      </c>
      <c r="AO110" s="96">
        <f t="shared" si="135"/>
        <v>-8.982456472145202</v>
      </c>
      <c r="AP110" s="70"/>
      <c r="AQ110" s="70">
        <f t="shared" si="136"/>
        <v>26.640338019999994</v>
      </c>
      <c r="AR110" s="96">
        <f>'[8]ИП - чистый (21.06.12)'!AF77</f>
        <v>52.08</v>
      </c>
      <c r="AS110" s="96">
        <f t="shared" si="11"/>
        <v>-8.4124564721451947</v>
      </c>
      <c r="AT110" s="70"/>
      <c r="AU110" s="70">
        <f t="shared" si="122"/>
        <v>0</v>
      </c>
      <c r="AV110" s="96">
        <f>51.92+0.18</f>
        <v>52.1</v>
      </c>
      <c r="AW110" s="96">
        <f t="shared" si="124"/>
        <v>0</v>
      </c>
      <c r="AX110" s="96">
        <f t="shared" si="123"/>
        <v>0</v>
      </c>
      <c r="AY110" s="96">
        <f t="shared" si="117"/>
        <v>0</v>
      </c>
      <c r="AZ110" s="96">
        <f t="shared" si="118"/>
        <v>0</v>
      </c>
      <c r="BA110" s="96">
        <f t="shared" si="119"/>
        <v>0</v>
      </c>
      <c r="BB110" s="96"/>
      <c r="BC110" s="96"/>
      <c r="BD110" s="96"/>
      <c r="BE110" s="96"/>
      <c r="BF110" s="71"/>
    </row>
    <row r="111" spans="1:61" s="98" customFormat="1" ht="45" customHeight="1">
      <c r="A111" s="88"/>
      <c r="B111" s="89">
        <f t="shared" ref="B111" si="148">B110+1</f>
        <v>64</v>
      </c>
      <c r="C111" s="203" t="s">
        <v>145</v>
      </c>
      <c r="D111" s="126"/>
      <c r="E111" s="91" t="s">
        <v>52</v>
      </c>
      <c r="F111" s="202">
        <v>0.95799999999999996</v>
      </c>
      <c r="G111" s="202">
        <v>3.82</v>
      </c>
      <c r="H111" s="105"/>
      <c r="I111" s="111">
        <v>2012</v>
      </c>
      <c r="J111" s="111">
        <v>2014</v>
      </c>
      <c r="K111" s="91"/>
      <c r="L111" s="105"/>
      <c r="M111" s="91">
        <f t="shared" si="143"/>
        <v>34.949867169999997</v>
      </c>
      <c r="N111" s="91">
        <f>'[9]Приложение 1'!L108</f>
        <v>36.201728420704981</v>
      </c>
      <c r="O111" s="91">
        <f t="shared" si="144"/>
        <v>34.949867169999997</v>
      </c>
      <c r="P111" s="91">
        <f t="shared" si="145"/>
        <v>3.6401192950155092E-3</v>
      </c>
      <c r="Q111" s="104"/>
      <c r="R111" s="91"/>
      <c r="S111" s="91"/>
      <c r="T111" s="91">
        <f>F111</f>
        <v>0.95799999999999996</v>
      </c>
      <c r="U111" s="91">
        <f>G111</f>
        <v>3.82</v>
      </c>
      <c r="V111" s="91"/>
      <c r="W111" s="91"/>
      <c r="X111" s="91"/>
      <c r="Y111" s="91"/>
      <c r="Z111" s="91"/>
      <c r="AA111" s="91"/>
      <c r="AB111" s="91">
        <f t="shared" si="146"/>
        <v>0.95799999999999996</v>
      </c>
      <c r="AC111" s="91">
        <f t="shared" si="146"/>
        <v>3.82</v>
      </c>
      <c r="AD111" s="91">
        <v>2.8001399999999999</v>
      </c>
      <c r="AE111" s="91">
        <v>16.751588420704987</v>
      </c>
      <c r="AF111" s="91">
        <f>'[9]7.1. ЦЗ 2013'!G108</f>
        <v>15.394498629999996</v>
      </c>
      <c r="AG111" s="91"/>
      <c r="AH111" s="91">
        <f t="shared" si="121"/>
        <v>3.6401192950155092E-3</v>
      </c>
      <c r="AI111" s="94">
        <f t="shared" si="147"/>
        <v>15.394498629999996</v>
      </c>
      <c r="AJ111" s="189">
        <f>34.94986717-AD111-AE111-AF111</f>
        <v>3.6401192950155092E-3</v>
      </c>
      <c r="AK111" s="91"/>
      <c r="AL111" s="91"/>
      <c r="AM111" s="91"/>
      <c r="AN111" s="95">
        <f>AI111+AJ111+AK111+AL111+AM111</f>
        <v>15.398138749295011</v>
      </c>
      <c r="AO111" s="96">
        <f t="shared" si="135"/>
        <v>-19.551728420704986</v>
      </c>
      <c r="AP111" s="70"/>
      <c r="AQ111" s="70">
        <f t="shared" si="136"/>
        <v>15.394498629999996</v>
      </c>
      <c r="AR111" s="96">
        <f>'[8]ИП - чистый (21.06.12)'!AF78</f>
        <v>29.12</v>
      </c>
      <c r="AS111" s="96">
        <f t="shared" si="11"/>
        <v>-13.72186125070499</v>
      </c>
      <c r="AT111" s="70"/>
      <c r="AU111" s="70">
        <f t="shared" si="122"/>
        <v>0</v>
      </c>
      <c r="AV111" s="96">
        <v>34.97</v>
      </c>
      <c r="AW111" s="96">
        <f t="shared" si="124"/>
        <v>0</v>
      </c>
      <c r="AX111" s="96">
        <f t="shared" si="123"/>
        <v>0</v>
      </c>
      <c r="AY111" s="96">
        <f t="shared" si="117"/>
        <v>0</v>
      </c>
      <c r="AZ111" s="96">
        <f t="shared" si="118"/>
        <v>0</v>
      </c>
      <c r="BA111" s="96">
        <f t="shared" si="119"/>
        <v>0</v>
      </c>
      <c r="BB111" s="96"/>
      <c r="BC111" s="96"/>
      <c r="BD111" s="96"/>
      <c r="BE111" s="96"/>
      <c r="BF111" s="71"/>
    </row>
    <row r="112" spans="1:61" s="98" customFormat="1" ht="45" customHeight="1">
      <c r="A112" s="88"/>
      <c r="B112" s="89">
        <f>B111+1</f>
        <v>65</v>
      </c>
      <c r="C112" s="203" t="s">
        <v>146</v>
      </c>
      <c r="D112" s="126"/>
      <c r="E112" s="91" t="s">
        <v>52</v>
      </c>
      <c r="F112" s="189">
        <v>133.15</v>
      </c>
      <c r="G112" s="189">
        <f>0.16*5+0.1+0.25*8+2*0.4</f>
        <v>3.7</v>
      </c>
      <c r="H112" s="111" t="s">
        <v>147</v>
      </c>
      <c r="I112" s="111">
        <v>2013</v>
      </c>
      <c r="J112" s="111">
        <v>2017</v>
      </c>
      <c r="K112" s="91">
        <f>ROUND(242.843923614438,2)</f>
        <v>242.84</v>
      </c>
      <c r="L112" s="91">
        <f>K112</f>
        <v>242.84</v>
      </c>
      <c r="M112" s="91">
        <f t="shared" si="143"/>
        <v>242.84</v>
      </c>
      <c r="N112" s="91">
        <f>'[9]Приложение 1'!L109</f>
        <v>242.84</v>
      </c>
      <c r="O112" s="91">
        <f t="shared" si="144"/>
        <v>242.84</v>
      </c>
      <c r="P112" s="91">
        <f t="shared" si="145"/>
        <v>242.84</v>
      </c>
      <c r="Q112" s="104"/>
      <c r="R112" s="104"/>
      <c r="S112" s="104"/>
      <c r="T112" s="104"/>
      <c r="U112" s="104"/>
      <c r="V112" s="104"/>
      <c r="W112" s="104"/>
      <c r="X112" s="91"/>
      <c r="Y112" s="91"/>
      <c r="Z112" s="91">
        <f>F112</f>
        <v>133.15</v>
      </c>
      <c r="AA112" s="91">
        <f>G112</f>
        <v>3.7</v>
      </c>
      <c r="AB112" s="91">
        <f t="shared" si="146"/>
        <v>133.15</v>
      </c>
      <c r="AC112" s="91">
        <f t="shared" si="146"/>
        <v>3.7</v>
      </c>
      <c r="AD112" s="91"/>
      <c r="AE112" s="91"/>
      <c r="AF112" s="91">
        <f>'[9]7.1. ЦЗ 2013'!G109</f>
        <v>0</v>
      </c>
      <c r="AG112" s="91"/>
      <c r="AH112" s="91">
        <f t="shared" si="121"/>
        <v>12</v>
      </c>
      <c r="AI112" s="94">
        <f t="shared" si="147"/>
        <v>0</v>
      </c>
      <c r="AJ112" s="189">
        <v>12</v>
      </c>
      <c r="AK112" s="189">
        <f>72+12</f>
        <v>84</v>
      </c>
      <c r="AL112" s="91">
        <v>72</v>
      </c>
      <c r="AM112" s="91">
        <v>74.84</v>
      </c>
      <c r="AN112" s="95">
        <f>AI112+AJ112+AK112+AL112+AM112</f>
        <v>242.84</v>
      </c>
      <c r="AO112" s="96">
        <f t="shared" si="135"/>
        <v>0</v>
      </c>
      <c r="AP112" s="70" t="s">
        <v>148</v>
      </c>
      <c r="AQ112" s="70">
        <f t="shared" si="136"/>
        <v>0</v>
      </c>
      <c r="AR112" s="96">
        <f>'[8]ИП - чистый (21.06.12)'!AF79</f>
        <v>242.84</v>
      </c>
      <c r="AS112" s="96">
        <f t="shared" si="11"/>
        <v>0</v>
      </c>
      <c r="AT112" s="70"/>
      <c r="AU112" s="70">
        <f t="shared" si="122"/>
        <v>0</v>
      </c>
      <c r="AV112" s="96">
        <f>AI112+AJ112+AK112+AL112+AM112-AN112</f>
        <v>0</v>
      </c>
      <c r="AW112" s="96">
        <f t="shared" si="124"/>
        <v>0</v>
      </c>
      <c r="AX112" s="96">
        <f t="shared" si="123"/>
        <v>0</v>
      </c>
      <c r="AY112" s="96">
        <f t="shared" si="117"/>
        <v>0</v>
      </c>
      <c r="AZ112" s="96">
        <f t="shared" si="118"/>
        <v>0</v>
      </c>
      <c r="BA112" s="96">
        <f t="shared" si="119"/>
        <v>0</v>
      </c>
      <c r="BB112" s="96"/>
      <c r="BC112" s="96"/>
      <c r="BD112" s="96"/>
      <c r="BE112" s="96"/>
      <c r="BF112" s="71"/>
    </row>
    <row r="113" spans="1:58" s="98" customFormat="1" ht="45" customHeight="1">
      <c r="A113" s="88"/>
      <c r="B113" s="89">
        <f t="shared" ref="B113" si="149">B112+1</f>
        <v>66</v>
      </c>
      <c r="C113" s="204" t="s">
        <v>149</v>
      </c>
      <c r="D113" s="126"/>
      <c r="E113" s="91" t="s">
        <v>52</v>
      </c>
      <c r="F113" s="91">
        <f>AB113</f>
        <v>35.99</v>
      </c>
      <c r="G113" s="91">
        <f>AC113</f>
        <v>5.14</v>
      </c>
      <c r="H113" s="111"/>
      <c r="I113" s="111">
        <v>2013</v>
      </c>
      <c r="J113" s="111">
        <v>2015</v>
      </c>
      <c r="K113" s="91"/>
      <c r="L113" s="91"/>
      <c r="M113" s="91">
        <f t="shared" si="143"/>
        <v>91.26614026</v>
      </c>
      <c r="N113" s="91">
        <f>'[9]Приложение 1'!L110</f>
        <v>81</v>
      </c>
      <c r="O113" s="91">
        <f t="shared" si="144"/>
        <v>91.26614026</v>
      </c>
      <c r="P113" s="91">
        <f t="shared" si="145"/>
        <v>90</v>
      </c>
      <c r="Q113" s="104"/>
      <c r="R113" s="91">
        <v>0.32</v>
      </c>
      <c r="S113" s="91">
        <v>0</v>
      </c>
      <c r="T113" s="91">
        <v>31.12</v>
      </c>
      <c r="U113" s="91">
        <v>3.55</v>
      </c>
      <c r="V113" s="91">
        <v>4.55</v>
      </c>
      <c r="W113" s="91">
        <v>1.59</v>
      </c>
      <c r="X113" s="91"/>
      <c r="Y113" s="91"/>
      <c r="Z113" s="91"/>
      <c r="AA113" s="91"/>
      <c r="AB113" s="91">
        <f t="shared" si="146"/>
        <v>35.99</v>
      </c>
      <c r="AC113" s="91">
        <f t="shared" si="146"/>
        <v>5.14</v>
      </c>
      <c r="AD113" s="91"/>
      <c r="AE113" s="91"/>
      <c r="AF113" s="91">
        <f>'[9]7.1. ЦЗ 2013'!G110</f>
        <v>1.2661402600000002</v>
      </c>
      <c r="AG113" s="91"/>
      <c r="AH113" s="91">
        <f t="shared" si="121"/>
        <v>75</v>
      </c>
      <c r="AI113" s="94">
        <f t="shared" si="147"/>
        <v>1.2661402600000002</v>
      </c>
      <c r="AJ113" s="91">
        <v>75</v>
      </c>
      <c r="AK113" s="91">
        <v>15</v>
      </c>
      <c r="AL113" s="91"/>
      <c r="AM113" s="91"/>
      <c r="AN113" s="95">
        <f>AI113+AJ113+AK113+AL113+AM113</f>
        <v>91.26614026</v>
      </c>
      <c r="AO113" s="96"/>
      <c r="AP113" s="70"/>
      <c r="AQ113" s="70"/>
      <c r="AR113" s="96"/>
      <c r="AS113" s="96"/>
      <c r="AT113" s="70"/>
      <c r="AU113" s="70">
        <f t="shared" si="122"/>
        <v>0</v>
      </c>
      <c r="AV113" s="96">
        <f>AI113+AJ113+AK113+AL113+AM113-AN113</f>
        <v>0</v>
      </c>
      <c r="AW113" s="96">
        <f t="shared" si="124"/>
        <v>0</v>
      </c>
      <c r="AX113" s="96">
        <f t="shared" si="123"/>
        <v>0</v>
      </c>
      <c r="AY113" s="96">
        <f t="shared" si="117"/>
        <v>0</v>
      </c>
      <c r="AZ113" s="96">
        <f t="shared" si="118"/>
        <v>0</v>
      </c>
      <c r="BA113" s="96">
        <f t="shared" si="119"/>
        <v>0</v>
      </c>
      <c r="BB113" s="96"/>
      <c r="BC113" s="96"/>
      <c r="BD113" s="96"/>
      <c r="BE113" s="96"/>
      <c r="BF113" s="71"/>
    </row>
    <row r="114" spans="1:58" s="98" customFormat="1" ht="12.75">
      <c r="A114" s="88"/>
      <c r="B114" s="112"/>
      <c r="C114" s="102" t="s">
        <v>150</v>
      </c>
      <c r="D114" s="102"/>
      <c r="E114" s="91"/>
      <c r="F114" s="104">
        <f>SUM(F110:F113)</f>
        <v>188.95800000000003</v>
      </c>
      <c r="G114" s="104">
        <f>SUM(G110:G113)</f>
        <v>12.66</v>
      </c>
      <c r="H114" s="105"/>
      <c r="I114" s="91"/>
      <c r="J114" s="91"/>
      <c r="K114" s="91"/>
      <c r="L114" s="105"/>
      <c r="M114" s="104">
        <f t="shared" ref="M114:AN114" si="150">SUM(M110:M113)</f>
        <v>421.70600743</v>
      </c>
      <c r="N114" s="104">
        <f t="shared" si="150"/>
        <v>418.12418489285017</v>
      </c>
      <c r="O114" s="104">
        <f t="shared" si="150"/>
        <v>421.70600743</v>
      </c>
      <c r="P114" s="104">
        <f t="shared" si="150"/>
        <v>349.87084562714983</v>
      </c>
      <c r="Q114" s="104">
        <f t="shared" si="150"/>
        <v>0</v>
      </c>
      <c r="R114" s="104">
        <f t="shared" si="150"/>
        <v>0.32</v>
      </c>
      <c r="S114" s="104">
        <f t="shared" si="150"/>
        <v>0</v>
      </c>
      <c r="T114" s="104">
        <f t="shared" si="150"/>
        <v>50.938000000000002</v>
      </c>
      <c r="U114" s="104">
        <f t="shared" si="150"/>
        <v>7.3699999999999992</v>
      </c>
      <c r="V114" s="104">
        <f t="shared" si="150"/>
        <v>4.55</v>
      </c>
      <c r="W114" s="104">
        <f t="shared" si="150"/>
        <v>1.59</v>
      </c>
      <c r="X114" s="104">
        <f t="shared" si="150"/>
        <v>0</v>
      </c>
      <c r="Y114" s="104">
        <f t="shared" si="150"/>
        <v>0</v>
      </c>
      <c r="Z114" s="104">
        <f t="shared" si="150"/>
        <v>133.15</v>
      </c>
      <c r="AA114" s="104">
        <f t="shared" si="150"/>
        <v>3.7</v>
      </c>
      <c r="AB114" s="104">
        <f t="shared" si="150"/>
        <v>188.95800000000003</v>
      </c>
      <c r="AC114" s="104">
        <f t="shared" si="150"/>
        <v>12.66</v>
      </c>
      <c r="AD114" s="104">
        <f t="shared" si="150"/>
        <v>10.199919999999999</v>
      </c>
      <c r="AE114" s="104">
        <f t="shared" si="150"/>
        <v>18.334264892850186</v>
      </c>
      <c r="AF114" s="104">
        <f t="shared" si="150"/>
        <v>43.300976909999996</v>
      </c>
      <c r="AG114" s="104"/>
      <c r="AH114" s="104">
        <f t="shared" si="121"/>
        <v>104.03084562714983</v>
      </c>
      <c r="AI114" s="104">
        <f t="shared" si="150"/>
        <v>43.300976909999996</v>
      </c>
      <c r="AJ114" s="104">
        <f t="shared" si="150"/>
        <v>104.03084562714983</v>
      </c>
      <c r="AK114" s="104">
        <f t="shared" si="150"/>
        <v>99</v>
      </c>
      <c r="AL114" s="104">
        <f t="shared" si="150"/>
        <v>72</v>
      </c>
      <c r="AM114" s="104">
        <f t="shared" si="150"/>
        <v>74.84</v>
      </c>
      <c r="AN114" s="106">
        <f t="shared" si="150"/>
        <v>393.17182253714981</v>
      </c>
      <c r="AO114" s="69">
        <f t="shared" ref="AO114:AO126" si="151">AN114-M114</f>
        <v>-28.534184892850192</v>
      </c>
      <c r="AP114" s="96"/>
      <c r="AQ114" s="62">
        <f t="shared" ref="AQ114:AQ126" si="152">AN114-P114</f>
        <v>43.300976909999974</v>
      </c>
      <c r="AR114" s="69">
        <f>'[8]ИП - чистый (21.06.12)'!AF80</f>
        <v>324.04000000000002</v>
      </c>
      <c r="AS114" s="69">
        <f t="shared" si="11"/>
        <v>69.131822537149787</v>
      </c>
      <c r="AT114" s="70"/>
      <c r="AU114" s="70">
        <f t="shared" si="122"/>
        <v>0</v>
      </c>
      <c r="AV114" s="69">
        <f>AI114+AJ114+AK114+AL114+AM114-AN114</f>
        <v>0</v>
      </c>
      <c r="AW114" s="69">
        <f t="shared" si="124"/>
        <v>0</v>
      </c>
      <c r="AX114" s="69">
        <f t="shared" si="123"/>
        <v>0</v>
      </c>
      <c r="AY114" s="69">
        <f t="shared" si="117"/>
        <v>0</v>
      </c>
      <c r="AZ114" s="69">
        <f t="shared" si="118"/>
        <v>0</v>
      </c>
      <c r="BA114" s="69">
        <f t="shared" si="119"/>
        <v>0</v>
      </c>
      <c r="BB114" s="96"/>
      <c r="BC114" s="96"/>
      <c r="BD114" s="96"/>
      <c r="BE114" s="96"/>
      <c r="BF114" s="71"/>
    </row>
    <row r="115" spans="1:58" s="87" customFormat="1" ht="20.100000000000001" customHeight="1">
      <c r="A115" s="80"/>
      <c r="B115" s="81"/>
      <c r="C115" s="82" t="s">
        <v>151</v>
      </c>
      <c r="D115" s="82"/>
      <c r="E115" s="83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>
        <f t="shared" si="121"/>
        <v>0</v>
      </c>
      <c r="AI115" s="84"/>
      <c r="AJ115" s="84"/>
      <c r="AK115" s="84"/>
      <c r="AL115" s="84"/>
      <c r="AM115" s="84"/>
      <c r="AN115" s="85"/>
      <c r="AO115" s="86">
        <f t="shared" si="151"/>
        <v>0</v>
      </c>
      <c r="AP115" s="86"/>
      <c r="AQ115" s="86">
        <f t="shared" si="152"/>
        <v>0</v>
      </c>
      <c r="AR115" s="69">
        <f>'[8]ИП - чистый (21.06.12)'!AF81</f>
        <v>0</v>
      </c>
      <c r="AS115" s="69">
        <f t="shared" si="11"/>
        <v>0</v>
      </c>
      <c r="AT115" s="86"/>
      <c r="AU115" s="70">
        <f t="shared" si="122"/>
        <v>0</v>
      </c>
      <c r="AV115" s="69">
        <f>AI115+AJ115+AK115+AL115+AM115-AN115</f>
        <v>0</v>
      </c>
      <c r="AW115" s="69">
        <f t="shared" si="124"/>
        <v>0</v>
      </c>
      <c r="AX115" s="69">
        <f t="shared" si="123"/>
        <v>0</v>
      </c>
      <c r="AY115" s="69">
        <f t="shared" si="117"/>
        <v>0</v>
      </c>
      <c r="AZ115" s="69">
        <f t="shared" ref="AZ115:AZ136" si="153">AB115-F115</f>
        <v>0</v>
      </c>
      <c r="BA115" s="69">
        <f t="shared" ref="BA115:BA136" si="154">AC115-G115</f>
        <v>0</v>
      </c>
      <c r="BF115" s="87">
        <f>AN115-M115</f>
        <v>0</v>
      </c>
    </row>
    <row r="116" spans="1:58" s="98" customFormat="1" ht="45" customHeight="1">
      <c r="A116" s="88"/>
      <c r="B116" s="112">
        <f>B113+1</f>
        <v>67</v>
      </c>
      <c r="C116" s="175" t="s">
        <v>152</v>
      </c>
      <c r="D116" s="109"/>
      <c r="E116" s="91" t="s">
        <v>52</v>
      </c>
      <c r="F116" s="107">
        <v>3.93</v>
      </c>
      <c r="G116" s="91">
        <v>0.8</v>
      </c>
      <c r="H116" s="105"/>
      <c r="I116" s="93">
        <v>2012</v>
      </c>
      <c r="J116" s="93">
        <v>2014</v>
      </c>
      <c r="K116" s="91">
        <f t="shared" ref="K116:K121" si="155">(0.1594537)*1.165*3.799*1.18</f>
        <v>0.83274460428061003</v>
      </c>
      <c r="L116" s="91">
        <f t="shared" ref="L116:L121" si="156">K116*F116</f>
        <v>3.2726862948227975</v>
      </c>
      <c r="M116" s="91">
        <f t="shared" ref="M116:M129" si="157">AD116+AE116+AI116+AJ116+AK116+AL116+AM116</f>
        <v>20.095010527417084</v>
      </c>
      <c r="N116" s="91">
        <f>'[9]Приложение 1'!L114</f>
        <v>18.739999999999998</v>
      </c>
      <c r="O116" s="91">
        <f t="shared" ref="O116:O128" si="158">AD116+AE116+AF116+AJ116+AK116+AL116+AM116</f>
        <v>20.095010527417084</v>
      </c>
      <c r="P116" s="91">
        <f t="shared" ref="P116:P128" si="159">O116-AD116-AE116-AI116</f>
        <v>2.3000000000000025</v>
      </c>
      <c r="Q116" s="104"/>
      <c r="R116" s="91"/>
      <c r="S116" s="91"/>
      <c r="T116" s="91">
        <f t="shared" ref="T116:U120" si="160">F116</f>
        <v>3.93</v>
      </c>
      <c r="U116" s="91">
        <f t="shared" si="160"/>
        <v>0.8</v>
      </c>
      <c r="V116" s="104"/>
      <c r="W116" s="104"/>
      <c r="X116" s="104"/>
      <c r="Y116" s="104"/>
      <c r="Z116" s="104"/>
      <c r="AA116" s="104"/>
      <c r="AB116" s="91">
        <f t="shared" ref="AB116:AC129" si="161">R116+T116+V116+X116+Z116</f>
        <v>3.93</v>
      </c>
      <c r="AC116" s="91">
        <f t="shared" si="161"/>
        <v>0.8</v>
      </c>
      <c r="AD116" s="91">
        <v>1.1000460000000001</v>
      </c>
      <c r="AE116" s="91">
        <v>3.0596067374170821</v>
      </c>
      <c r="AF116" s="91">
        <f>'[9]7.1. ЦЗ 2013'!G114</f>
        <v>13.63535779</v>
      </c>
      <c r="AG116" s="91"/>
      <c r="AH116" s="91">
        <f t="shared" si="121"/>
        <v>2.2999999999999998</v>
      </c>
      <c r="AI116" s="94">
        <f t="shared" ref="AI116:AI129" si="162">AF116</f>
        <v>13.63535779</v>
      </c>
      <c r="AJ116" s="189">
        <v>2.2999999999999998</v>
      </c>
      <c r="AK116" s="91"/>
      <c r="AL116" s="91"/>
      <c r="AM116" s="91"/>
      <c r="AN116" s="95">
        <f t="shared" ref="AN116:AN129" si="163">AI116+AJ116+AK116+AL116+AM116</f>
        <v>15.935357790000001</v>
      </c>
      <c r="AO116" s="96">
        <f t="shared" si="151"/>
        <v>-4.1596527374170833</v>
      </c>
      <c r="AP116" s="97"/>
      <c r="AQ116" s="70">
        <f t="shared" si="152"/>
        <v>13.635357789999999</v>
      </c>
      <c r="AR116" s="96">
        <f>'[8]ИП - чистый (21.06.12)'!AF82</f>
        <v>2.74</v>
      </c>
      <c r="AS116" s="96">
        <f t="shared" ref="AS116:AS152" si="164">AN116-AR116</f>
        <v>13.195357790000001</v>
      </c>
      <c r="AT116" s="70"/>
      <c r="AU116" s="70">
        <f t="shared" si="122"/>
        <v>0</v>
      </c>
      <c r="AV116" s="96">
        <v>18.05</v>
      </c>
      <c r="AW116" s="96">
        <f t="shared" si="124"/>
        <v>0</v>
      </c>
      <c r="AX116" s="96">
        <f t="shared" si="123"/>
        <v>0</v>
      </c>
      <c r="AY116" s="96">
        <f t="shared" si="117"/>
        <v>0</v>
      </c>
      <c r="AZ116" s="96">
        <f t="shared" si="153"/>
        <v>0</v>
      </c>
      <c r="BA116" s="96">
        <f t="shared" si="154"/>
        <v>0</v>
      </c>
      <c r="BB116" s="97"/>
      <c r="BC116" s="97"/>
      <c r="BD116" s="97"/>
      <c r="BE116" s="97"/>
      <c r="BF116" s="71"/>
    </row>
    <row r="117" spans="1:58" s="98" customFormat="1" ht="30" customHeight="1">
      <c r="A117" s="88"/>
      <c r="B117" s="112">
        <f>B116+1</f>
        <v>68</v>
      </c>
      <c r="C117" s="195" t="s">
        <v>153</v>
      </c>
      <c r="D117" s="109"/>
      <c r="E117" s="91" t="s">
        <v>52</v>
      </c>
      <c r="F117" s="205">
        <v>4.1950000000000003</v>
      </c>
      <c r="G117" s="189">
        <v>0.16</v>
      </c>
      <c r="H117" s="105"/>
      <c r="I117" s="93">
        <v>2012</v>
      </c>
      <c r="J117" s="93">
        <v>2014</v>
      </c>
      <c r="K117" s="91">
        <f t="shared" si="155"/>
        <v>0.83274460428061003</v>
      </c>
      <c r="L117" s="91">
        <f t="shared" si="156"/>
        <v>3.4933636149571594</v>
      </c>
      <c r="M117" s="91">
        <f t="shared" si="157"/>
        <v>23.470000000000002</v>
      </c>
      <c r="N117" s="119">
        <f>'[9]Приложение 1'!L115</f>
        <v>20.89</v>
      </c>
      <c r="O117" s="91">
        <f t="shared" si="158"/>
        <v>23.470000000000002</v>
      </c>
      <c r="P117" s="91">
        <f t="shared" si="159"/>
        <v>4.323904866306858</v>
      </c>
      <c r="Q117" s="104"/>
      <c r="R117" s="91"/>
      <c r="S117" s="91"/>
      <c r="T117" s="91">
        <f t="shared" si="160"/>
        <v>4.1950000000000003</v>
      </c>
      <c r="U117" s="91">
        <f t="shared" si="160"/>
        <v>0.16</v>
      </c>
      <c r="V117" s="91"/>
      <c r="W117" s="91"/>
      <c r="X117" s="91"/>
      <c r="Y117" s="91"/>
      <c r="Z117" s="91"/>
      <c r="AA117" s="91"/>
      <c r="AB117" s="91">
        <f t="shared" si="161"/>
        <v>4.1950000000000003</v>
      </c>
      <c r="AC117" s="91">
        <f t="shared" si="161"/>
        <v>0.16</v>
      </c>
      <c r="AD117" s="91">
        <v>2.600012</v>
      </c>
      <c r="AE117" s="91">
        <v>3.4938080236931435</v>
      </c>
      <c r="AF117" s="91">
        <f>'[9]7.1. ЦЗ 2013'!G115</f>
        <v>13.05227511</v>
      </c>
      <c r="AG117" s="91"/>
      <c r="AH117" s="91">
        <f t="shared" si="121"/>
        <v>4.3239048663068571</v>
      </c>
      <c r="AI117" s="94">
        <f t="shared" si="162"/>
        <v>13.05227511</v>
      </c>
      <c r="AJ117" s="190">
        <f>AV117-AD117-AE117-AF117+0.46</f>
        <v>4.3239048663068571</v>
      </c>
      <c r="AK117" s="91"/>
      <c r="AL117" s="91"/>
      <c r="AM117" s="91"/>
      <c r="AN117" s="95">
        <f t="shared" si="163"/>
        <v>17.376179976306858</v>
      </c>
      <c r="AO117" s="96">
        <f t="shared" si="151"/>
        <v>-6.0938200236931443</v>
      </c>
      <c r="AP117" s="97"/>
      <c r="AQ117" s="70">
        <f t="shared" si="152"/>
        <v>13.05227511</v>
      </c>
      <c r="AR117" s="96">
        <f>'[8]ИП - чистый (21.06.12)'!AF83</f>
        <v>10.89</v>
      </c>
      <c r="AS117" s="96">
        <f t="shared" si="164"/>
        <v>6.4861799763068575</v>
      </c>
      <c r="AT117" s="70"/>
      <c r="AU117" s="70">
        <f t="shared" si="122"/>
        <v>0</v>
      </c>
      <c r="AV117" s="96">
        <f>20.71+2.3</f>
        <v>23.01</v>
      </c>
      <c r="AW117" s="96">
        <f t="shared" si="124"/>
        <v>0</v>
      </c>
      <c r="AX117" s="96">
        <f t="shared" si="123"/>
        <v>0</v>
      </c>
      <c r="AY117" s="96">
        <f t="shared" si="117"/>
        <v>0</v>
      </c>
      <c r="AZ117" s="96">
        <f t="shared" si="153"/>
        <v>0</v>
      </c>
      <c r="BA117" s="96">
        <f t="shared" si="154"/>
        <v>0</v>
      </c>
      <c r="BB117" s="97"/>
      <c r="BC117" s="97"/>
      <c r="BD117" s="97"/>
      <c r="BE117" s="97"/>
      <c r="BF117" s="71"/>
    </row>
    <row r="118" spans="1:58" s="98" customFormat="1" ht="30" customHeight="1">
      <c r="A118" s="88"/>
      <c r="B118" s="112">
        <f t="shared" ref="B118:B121" si="165">B117+1</f>
        <v>69</v>
      </c>
      <c r="C118" s="175" t="s">
        <v>154</v>
      </c>
      <c r="D118" s="109"/>
      <c r="E118" s="91" t="s">
        <v>52</v>
      </c>
      <c r="F118" s="205">
        <v>3.8460000000000001</v>
      </c>
      <c r="G118" s="189">
        <f>0.16*2+0.5</f>
        <v>0.82000000000000006</v>
      </c>
      <c r="H118" s="105"/>
      <c r="I118" s="93">
        <v>2012</v>
      </c>
      <c r="J118" s="93">
        <v>2014</v>
      </c>
      <c r="K118" s="91">
        <f t="shared" si="155"/>
        <v>0.83274460428061003</v>
      </c>
      <c r="L118" s="91">
        <f t="shared" si="156"/>
        <v>3.2027357480632261</v>
      </c>
      <c r="M118" s="91">
        <f t="shared" si="157"/>
        <v>21.449000000000002</v>
      </c>
      <c r="N118" s="91">
        <f>'[9]Приложение 1'!L116</f>
        <v>33.08</v>
      </c>
      <c r="O118" s="91">
        <f t="shared" si="158"/>
        <v>21.449000000000002</v>
      </c>
      <c r="P118" s="91">
        <f t="shared" si="159"/>
        <v>0.76401631381655122</v>
      </c>
      <c r="Q118" s="104"/>
      <c r="R118" s="91"/>
      <c r="S118" s="91"/>
      <c r="T118" s="91">
        <f t="shared" si="160"/>
        <v>3.8460000000000001</v>
      </c>
      <c r="U118" s="91">
        <f t="shared" si="160"/>
        <v>0.82000000000000006</v>
      </c>
      <c r="V118" s="91"/>
      <c r="W118" s="91"/>
      <c r="X118" s="91"/>
      <c r="Y118" s="91"/>
      <c r="Z118" s="91"/>
      <c r="AA118" s="91"/>
      <c r="AB118" s="91">
        <f t="shared" si="161"/>
        <v>3.8460000000000001</v>
      </c>
      <c r="AC118" s="91">
        <f t="shared" si="161"/>
        <v>0.82000000000000006</v>
      </c>
      <c r="AD118" s="91">
        <v>3.4258789200000002</v>
      </c>
      <c r="AE118" s="91">
        <v>2.99833671618345</v>
      </c>
      <c r="AF118" s="91">
        <f>'[9]7.1. ЦЗ 2013'!G116</f>
        <v>14.260768050000001</v>
      </c>
      <c r="AG118" s="91"/>
      <c r="AH118" s="91">
        <f t="shared" si="121"/>
        <v>0.76401631381654955</v>
      </c>
      <c r="AI118" s="94">
        <f t="shared" si="162"/>
        <v>14.260768050000001</v>
      </c>
      <c r="AJ118" s="189">
        <f>AV118-AD118-AE118-AF118+0.33+0.09</f>
        <v>0.76401631381654955</v>
      </c>
      <c r="AK118" s="91"/>
      <c r="AL118" s="91"/>
      <c r="AM118" s="91"/>
      <c r="AN118" s="95">
        <f t="shared" si="163"/>
        <v>15.024784363816551</v>
      </c>
      <c r="AO118" s="96">
        <f t="shared" si="151"/>
        <v>-6.424215636183451</v>
      </c>
      <c r="AP118" s="97"/>
      <c r="AQ118" s="70">
        <f t="shared" si="152"/>
        <v>14.260768049999999</v>
      </c>
      <c r="AR118" s="96">
        <f>'[8]ИП - чистый (21.06.12)'!AF84</f>
        <v>18.079999999999998</v>
      </c>
      <c r="AS118" s="96">
        <f t="shared" si="164"/>
        <v>-3.0552156361834477</v>
      </c>
      <c r="AT118" s="70"/>
      <c r="AU118" s="70">
        <f t="shared" si="122"/>
        <v>-1.7763568394002505E-15</v>
      </c>
      <c r="AV118" s="96">
        <v>21.029</v>
      </c>
      <c r="AW118" s="96">
        <f t="shared" si="124"/>
        <v>0</v>
      </c>
      <c r="AX118" s="96">
        <f t="shared" si="123"/>
        <v>0</v>
      </c>
      <c r="AY118" s="96">
        <f t="shared" si="117"/>
        <v>0</v>
      </c>
      <c r="AZ118" s="96">
        <f t="shared" si="153"/>
        <v>0</v>
      </c>
      <c r="BA118" s="96">
        <f t="shared" si="154"/>
        <v>0</v>
      </c>
      <c r="BB118" s="97"/>
      <c r="BC118" s="97"/>
      <c r="BD118" s="97"/>
      <c r="BE118" s="97"/>
      <c r="BF118" s="71"/>
    </row>
    <row r="119" spans="1:58" s="98" customFormat="1" ht="30" customHeight="1">
      <c r="A119" s="88"/>
      <c r="B119" s="112">
        <f t="shared" si="165"/>
        <v>70</v>
      </c>
      <c r="C119" s="175" t="s">
        <v>155</v>
      </c>
      <c r="D119" s="109"/>
      <c r="E119" s="91" t="s">
        <v>52</v>
      </c>
      <c r="F119" s="205">
        <v>14.64</v>
      </c>
      <c r="G119" s="189">
        <v>0</v>
      </c>
      <c r="H119" s="105"/>
      <c r="I119" s="93">
        <v>2012</v>
      </c>
      <c r="J119" s="93">
        <v>2014</v>
      </c>
      <c r="K119" s="91">
        <f t="shared" si="155"/>
        <v>0.83274460428061003</v>
      </c>
      <c r="L119" s="91">
        <f t="shared" si="156"/>
        <v>12.191381006668131</v>
      </c>
      <c r="M119" s="91">
        <f t="shared" si="157"/>
        <v>30.359999999999996</v>
      </c>
      <c r="N119" s="91">
        <f>'[9]Приложение 1'!L117</f>
        <v>30.53</v>
      </c>
      <c r="O119" s="91">
        <f t="shared" si="158"/>
        <v>30.359999999999996</v>
      </c>
      <c r="P119" s="91">
        <f t="shared" si="159"/>
        <v>2.3334910237212085</v>
      </c>
      <c r="Q119" s="104"/>
      <c r="R119" s="91"/>
      <c r="S119" s="91"/>
      <c r="T119" s="91">
        <f t="shared" si="160"/>
        <v>14.64</v>
      </c>
      <c r="U119" s="91">
        <f t="shared" si="160"/>
        <v>0</v>
      </c>
      <c r="V119" s="91"/>
      <c r="W119" s="91"/>
      <c r="X119" s="91"/>
      <c r="Y119" s="91"/>
      <c r="Z119" s="91"/>
      <c r="AA119" s="91"/>
      <c r="AB119" s="91">
        <f t="shared" si="161"/>
        <v>14.64</v>
      </c>
      <c r="AC119" s="91">
        <f t="shared" si="161"/>
        <v>0</v>
      </c>
      <c r="AD119" s="91">
        <v>3.4472347500000002</v>
      </c>
      <c r="AE119" s="91">
        <v>5.7415709462787863</v>
      </c>
      <c r="AF119" s="91">
        <f>'[9]7.1. ЦЗ 2013'!G117</f>
        <v>18.837703279999999</v>
      </c>
      <c r="AG119" s="91"/>
      <c r="AH119" s="91">
        <f t="shared" si="121"/>
        <v>2.3334910237212112</v>
      </c>
      <c r="AI119" s="94">
        <f t="shared" si="162"/>
        <v>18.837703279999999</v>
      </c>
      <c r="AJ119" s="189">
        <f>AV119-AD119-AE119-AF119+1.3-2.5</f>
        <v>2.3334910237212112</v>
      </c>
      <c r="AK119" s="91"/>
      <c r="AL119" s="91"/>
      <c r="AM119" s="91"/>
      <c r="AN119" s="95">
        <f t="shared" si="163"/>
        <v>21.171194303721212</v>
      </c>
      <c r="AO119" s="96">
        <f t="shared" si="151"/>
        <v>-9.1888056962787843</v>
      </c>
      <c r="AP119" s="97"/>
      <c r="AQ119" s="70">
        <f t="shared" si="152"/>
        <v>18.837703280000003</v>
      </c>
      <c r="AR119" s="96">
        <f>'[8]ИП - чистый (21.06.12)'!AF85</f>
        <v>20.53</v>
      </c>
      <c r="AS119" s="96">
        <f t="shared" si="164"/>
        <v>0.64119430372121045</v>
      </c>
      <c r="AT119" s="70"/>
      <c r="AU119" s="70">
        <f t="shared" si="122"/>
        <v>3.5527136788005009E-15</v>
      </c>
      <c r="AV119" s="96">
        <v>31.56</v>
      </c>
      <c r="AW119" s="96">
        <f t="shared" si="124"/>
        <v>0</v>
      </c>
      <c r="AX119" s="96">
        <f t="shared" si="123"/>
        <v>0</v>
      </c>
      <c r="AY119" s="96">
        <f t="shared" si="117"/>
        <v>0</v>
      </c>
      <c r="AZ119" s="96">
        <f t="shared" si="153"/>
        <v>0</v>
      </c>
      <c r="BA119" s="96">
        <f t="shared" si="154"/>
        <v>0</v>
      </c>
      <c r="BB119" s="97"/>
      <c r="BC119" s="97"/>
      <c r="BD119" s="97"/>
      <c r="BE119" s="97"/>
      <c r="BF119" s="71"/>
    </row>
    <row r="120" spans="1:58" s="98" customFormat="1" ht="45" customHeight="1">
      <c r="A120" s="88"/>
      <c r="B120" s="112">
        <f t="shared" si="165"/>
        <v>71</v>
      </c>
      <c r="C120" s="175" t="s">
        <v>156</v>
      </c>
      <c r="D120" s="109"/>
      <c r="E120" s="91" t="s">
        <v>52</v>
      </c>
      <c r="F120" s="205">
        <v>0.51700000000000002</v>
      </c>
      <c r="G120" s="189">
        <v>3.02</v>
      </c>
      <c r="H120" s="105"/>
      <c r="I120" s="93">
        <v>2012</v>
      </c>
      <c r="J120" s="93">
        <v>2014</v>
      </c>
      <c r="K120" s="91">
        <f t="shared" si="155"/>
        <v>0.83274460428061003</v>
      </c>
      <c r="L120" s="91">
        <f t="shared" si="156"/>
        <v>0.43052896041307542</v>
      </c>
      <c r="M120" s="91">
        <f t="shared" si="157"/>
        <v>29.769523119999995</v>
      </c>
      <c r="N120" s="119">
        <f>'[9]Приложение 1'!L118</f>
        <v>30.002958999999997</v>
      </c>
      <c r="O120" s="189">
        <f t="shared" si="158"/>
        <v>29.769523119999995</v>
      </c>
      <c r="P120" s="91">
        <f t="shared" si="159"/>
        <v>1.9215530199999975</v>
      </c>
      <c r="Q120" s="104"/>
      <c r="R120" s="91"/>
      <c r="S120" s="91"/>
      <c r="T120" s="91">
        <f t="shared" si="160"/>
        <v>0.51700000000000002</v>
      </c>
      <c r="U120" s="91">
        <f t="shared" si="160"/>
        <v>3.02</v>
      </c>
      <c r="V120" s="91"/>
      <c r="W120" s="91"/>
      <c r="X120" s="91"/>
      <c r="Y120" s="91"/>
      <c r="Z120" s="91"/>
      <c r="AA120" s="91"/>
      <c r="AB120" s="91">
        <f t="shared" si="161"/>
        <v>0.51700000000000002</v>
      </c>
      <c r="AC120" s="91">
        <f t="shared" si="161"/>
        <v>3.02</v>
      </c>
      <c r="AD120" s="91">
        <v>4.6429589999999994</v>
      </c>
      <c r="AE120" s="91"/>
      <c r="AF120" s="91">
        <f>'[9]7.1. ЦЗ 2013'!G118</f>
        <v>23.2050111</v>
      </c>
      <c r="AG120" s="91"/>
      <c r="AH120" s="91">
        <f t="shared" si="121"/>
        <v>1.9215530199999975</v>
      </c>
      <c r="AI120" s="94">
        <f t="shared" si="162"/>
        <v>23.2050111</v>
      </c>
      <c r="AJ120" s="91">
        <f>29.76952312-AD120-AF120</f>
        <v>1.9215530199999975</v>
      </c>
      <c r="AK120" s="91"/>
      <c r="AL120" s="91"/>
      <c r="AM120" s="91"/>
      <c r="AN120" s="95">
        <f t="shared" si="163"/>
        <v>25.126564119999998</v>
      </c>
      <c r="AO120" s="96">
        <f t="shared" si="151"/>
        <v>-4.6429589999999976</v>
      </c>
      <c r="AP120" s="97"/>
      <c r="AQ120" s="70">
        <f t="shared" si="152"/>
        <v>23.2050111</v>
      </c>
      <c r="AR120" s="96">
        <f>'[8]ИП - чистый (21.06.12)'!AF86</f>
        <v>23.3</v>
      </c>
      <c r="AS120" s="96">
        <f t="shared" si="164"/>
        <v>1.8265641199999969</v>
      </c>
      <c r="AT120" s="70"/>
      <c r="AU120" s="70">
        <f t="shared" si="122"/>
        <v>0</v>
      </c>
      <c r="AV120" s="96">
        <f>31.52-1</f>
        <v>30.52</v>
      </c>
      <c r="AW120" s="96">
        <f t="shared" si="124"/>
        <v>0</v>
      </c>
      <c r="AX120" s="96">
        <f t="shared" si="123"/>
        <v>0</v>
      </c>
      <c r="AY120" s="96">
        <f t="shared" si="117"/>
        <v>0</v>
      </c>
      <c r="AZ120" s="96">
        <f t="shared" si="153"/>
        <v>0</v>
      </c>
      <c r="BA120" s="96">
        <f t="shared" si="154"/>
        <v>0</v>
      </c>
      <c r="BB120" s="97"/>
      <c r="BC120" s="97"/>
      <c r="BD120" s="97"/>
      <c r="BE120" s="97"/>
      <c r="BF120" s="71"/>
    </row>
    <row r="121" spans="1:58" s="98" customFormat="1" ht="30" customHeight="1">
      <c r="A121" s="88"/>
      <c r="B121" s="112">
        <f t="shared" si="165"/>
        <v>72</v>
      </c>
      <c r="C121" s="175" t="s">
        <v>157</v>
      </c>
      <c r="D121" s="109"/>
      <c r="E121" s="91" t="s">
        <v>52</v>
      </c>
      <c r="F121" s="107">
        <v>35.15</v>
      </c>
      <c r="G121" s="91">
        <v>3.5960000000000001</v>
      </c>
      <c r="H121" s="105"/>
      <c r="I121" s="93">
        <v>2012</v>
      </c>
      <c r="J121" s="93">
        <v>2016</v>
      </c>
      <c r="K121" s="91">
        <f t="shared" si="155"/>
        <v>0.83274460428061003</v>
      </c>
      <c r="L121" s="91">
        <f t="shared" si="156"/>
        <v>29.270972840463443</v>
      </c>
      <c r="M121" s="91">
        <f t="shared" si="157"/>
        <v>138.51120761999999</v>
      </c>
      <c r="N121" s="91">
        <f>'[9]Приложение 1'!L119</f>
        <v>138.51120761999999</v>
      </c>
      <c r="O121" s="91">
        <f t="shared" si="158"/>
        <v>138.51120761999999</v>
      </c>
      <c r="P121" s="91">
        <f t="shared" si="159"/>
        <v>131.88783352999999</v>
      </c>
      <c r="Q121" s="104"/>
      <c r="R121" s="91"/>
      <c r="S121" s="91"/>
      <c r="T121" s="91"/>
      <c r="U121" s="104"/>
      <c r="V121" s="91"/>
      <c r="W121" s="91"/>
      <c r="X121" s="91">
        <f>F121</f>
        <v>35.15</v>
      </c>
      <c r="Y121" s="91">
        <f>G121</f>
        <v>3.5960000000000001</v>
      </c>
      <c r="Z121" s="104"/>
      <c r="AA121" s="104"/>
      <c r="AB121" s="91">
        <f t="shared" si="161"/>
        <v>35.15</v>
      </c>
      <c r="AC121" s="91">
        <f t="shared" si="161"/>
        <v>3.5960000000000001</v>
      </c>
      <c r="AD121" s="91">
        <v>5.24120762</v>
      </c>
      <c r="AE121" s="91"/>
      <c r="AF121" s="91">
        <f>'[9]7.1. ЦЗ 2013'!G119</f>
        <v>1.38216647</v>
      </c>
      <c r="AG121" s="91"/>
      <c r="AH121" s="91">
        <f t="shared" si="121"/>
        <v>2.72</v>
      </c>
      <c r="AI121" s="94">
        <f t="shared" si="162"/>
        <v>1.38216647</v>
      </c>
      <c r="AJ121" s="91">
        <v>2.72</v>
      </c>
      <c r="AK121" s="91">
        <v>50.55</v>
      </c>
      <c r="AL121" s="91">
        <f>N121-AD121-AF121-AJ121-AK121</f>
        <v>78.617833529999999</v>
      </c>
      <c r="AM121" s="91"/>
      <c r="AN121" s="95">
        <f t="shared" si="163"/>
        <v>133.26999999999998</v>
      </c>
      <c r="AO121" s="96">
        <f t="shared" si="151"/>
        <v>-5.2412076200000115</v>
      </c>
      <c r="AP121" s="97"/>
      <c r="AQ121" s="70">
        <f t="shared" si="152"/>
        <v>1.3821664699999872</v>
      </c>
      <c r="AR121" s="96">
        <f>'[8]ИП - чистый (21.06.12)'!AF87</f>
        <v>137.05000000000001</v>
      </c>
      <c r="AS121" s="96">
        <f t="shared" si="164"/>
        <v>-3.7800000000000296</v>
      </c>
      <c r="AT121" s="70"/>
      <c r="AU121" s="70">
        <f t="shared" si="122"/>
        <v>0</v>
      </c>
      <c r="AV121" s="96">
        <f t="shared" ref="AV121:AV126" si="166">AI121+AJ121+AK121+AL121+AM121-AN121</f>
        <v>0</v>
      </c>
      <c r="AW121" s="96">
        <f t="shared" si="124"/>
        <v>0</v>
      </c>
      <c r="AX121" s="96">
        <f t="shared" si="123"/>
        <v>0</v>
      </c>
      <c r="AY121" s="96">
        <f t="shared" si="117"/>
        <v>0</v>
      </c>
      <c r="AZ121" s="96">
        <f t="shared" si="153"/>
        <v>0</v>
      </c>
      <c r="BA121" s="96">
        <f t="shared" si="154"/>
        <v>0</v>
      </c>
      <c r="BB121" s="97"/>
      <c r="BC121" s="97"/>
      <c r="BD121" s="97"/>
      <c r="BE121" s="97"/>
      <c r="BF121" s="71"/>
    </row>
    <row r="122" spans="1:58" s="98" customFormat="1" ht="30" customHeight="1">
      <c r="B122" s="112">
        <f>B121+1</f>
        <v>73</v>
      </c>
      <c r="C122" s="175" t="s">
        <v>158</v>
      </c>
      <c r="D122" s="109"/>
      <c r="E122" s="91" t="s">
        <v>52</v>
      </c>
      <c r="F122" s="107">
        <v>298.41000000000003</v>
      </c>
      <c r="G122" s="107">
        <v>46.82</v>
      </c>
      <c r="H122" s="105"/>
      <c r="I122" s="111">
        <v>2015</v>
      </c>
      <c r="J122" s="111">
        <v>2017</v>
      </c>
      <c r="K122" s="91">
        <v>634.73</v>
      </c>
      <c r="L122" s="91">
        <v>634.73</v>
      </c>
      <c r="M122" s="91">
        <f t="shared" si="157"/>
        <v>503.32745000000011</v>
      </c>
      <c r="N122" s="91">
        <f>'[9]Приложение 1'!L120</f>
        <v>503.32745000000011</v>
      </c>
      <c r="O122" s="91">
        <f t="shared" si="158"/>
        <v>503.32745000000011</v>
      </c>
      <c r="P122" s="91">
        <f t="shared" si="159"/>
        <v>503.32745000000011</v>
      </c>
      <c r="Q122" s="104"/>
      <c r="R122" s="104"/>
      <c r="S122" s="104"/>
      <c r="T122" s="104"/>
      <c r="U122" s="104"/>
      <c r="V122" s="104"/>
      <c r="W122" s="104"/>
      <c r="X122" s="91"/>
      <c r="Y122" s="91"/>
      <c r="Z122" s="91">
        <f>F122</f>
        <v>298.41000000000003</v>
      </c>
      <c r="AA122" s="91">
        <f>G122</f>
        <v>46.82</v>
      </c>
      <c r="AB122" s="91">
        <f t="shared" si="161"/>
        <v>298.41000000000003</v>
      </c>
      <c r="AC122" s="91">
        <f t="shared" si="161"/>
        <v>46.82</v>
      </c>
      <c r="AD122" s="91"/>
      <c r="AE122" s="91"/>
      <c r="AF122" s="91">
        <f>'[9]7.1. ЦЗ 2013'!G120</f>
        <v>0</v>
      </c>
      <c r="AG122" s="91"/>
      <c r="AH122" s="91">
        <f t="shared" si="121"/>
        <v>0</v>
      </c>
      <c r="AI122" s="94">
        <f t="shared" si="162"/>
        <v>0</v>
      </c>
      <c r="AJ122" s="91"/>
      <c r="AK122" s="91">
        <v>130.74745000000019</v>
      </c>
      <c r="AL122" s="91">
        <v>186.29</v>
      </c>
      <c r="AM122" s="91">
        <v>186.29</v>
      </c>
      <c r="AN122" s="95">
        <f t="shared" si="163"/>
        <v>503.32745000000011</v>
      </c>
      <c r="AO122" s="96">
        <f t="shared" si="151"/>
        <v>0</v>
      </c>
      <c r="AP122" s="118" t="s">
        <v>148</v>
      </c>
      <c r="AQ122" s="70">
        <f t="shared" si="152"/>
        <v>0</v>
      </c>
      <c r="AR122" s="96">
        <f>'[8]ИП - чистый (21.06.12)'!AF88</f>
        <v>634.73</v>
      </c>
      <c r="AS122" s="96">
        <f t="shared" si="164"/>
        <v>-131.40254999999991</v>
      </c>
      <c r="AU122" s="70">
        <f t="shared" si="122"/>
        <v>0</v>
      </c>
      <c r="AV122" s="96">
        <f t="shared" si="166"/>
        <v>0</v>
      </c>
      <c r="AW122" s="96">
        <f t="shared" si="124"/>
        <v>0</v>
      </c>
      <c r="AX122" s="96">
        <f t="shared" si="123"/>
        <v>0</v>
      </c>
      <c r="AY122" s="96">
        <f t="shared" si="117"/>
        <v>0</v>
      </c>
      <c r="AZ122" s="96">
        <f t="shared" si="153"/>
        <v>0</v>
      </c>
      <c r="BA122" s="96">
        <f t="shared" si="154"/>
        <v>0</v>
      </c>
    </row>
    <row r="123" spans="1:58" s="98" customFormat="1" ht="45" customHeight="1">
      <c r="B123" s="112">
        <f>B122+1</f>
        <v>74</v>
      </c>
      <c r="C123" s="175" t="s">
        <v>159</v>
      </c>
      <c r="D123" s="109"/>
      <c r="E123" s="91" t="s">
        <v>52</v>
      </c>
      <c r="F123" s="107">
        <v>39.700000000000003</v>
      </c>
      <c r="G123" s="107">
        <v>2.95</v>
      </c>
      <c r="H123" s="105"/>
      <c r="I123" s="111">
        <v>2015</v>
      </c>
      <c r="J123" s="111">
        <v>2016</v>
      </c>
      <c r="K123" s="91">
        <v>71.39</v>
      </c>
      <c r="L123" s="91">
        <v>71.39</v>
      </c>
      <c r="M123" s="91">
        <f t="shared" si="157"/>
        <v>71.39</v>
      </c>
      <c r="N123" s="91">
        <f>'[9]Приложение 1'!L121</f>
        <v>71.39</v>
      </c>
      <c r="O123" s="91">
        <f t="shared" si="158"/>
        <v>71.39</v>
      </c>
      <c r="P123" s="91">
        <f t="shared" si="159"/>
        <v>71.39</v>
      </c>
      <c r="Q123" s="104"/>
      <c r="R123" s="104"/>
      <c r="S123" s="104"/>
      <c r="T123" s="104"/>
      <c r="U123" s="104"/>
      <c r="V123" s="104"/>
      <c r="W123" s="104"/>
      <c r="X123" s="91">
        <f>F123</f>
        <v>39.700000000000003</v>
      </c>
      <c r="Y123" s="91">
        <f>G123</f>
        <v>2.95</v>
      </c>
      <c r="Z123" s="91"/>
      <c r="AA123" s="91"/>
      <c r="AB123" s="91">
        <f t="shared" si="161"/>
        <v>39.700000000000003</v>
      </c>
      <c r="AC123" s="91">
        <f t="shared" si="161"/>
        <v>2.95</v>
      </c>
      <c r="AD123" s="91"/>
      <c r="AE123" s="91"/>
      <c r="AF123" s="91">
        <f>'[9]7.1. ЦЗ 2013'!G121</f>
        <v>0</v>
      </c>
      <c r="AG123" s="91"/>
      <c r="AH123" s="91">
        <f t="shared" si="121"/>
        <v>0</v>
      </c>
      <c r="AI123" s="94">
        <f t="shared" si="162"/>
        <v>0</v>
      </c>
      <c r="AJ123" s="91"/>
      <c r="AK123" s="91">
        <v>30</v>
      </c>
      <c r="AL123" s="91">
        <v>41.39</v>
      </c>
      <c r="AM123" s="91"/>
      <c r="AN123" s="95">
        <f t="shared" si="163"/>
        <v>71.39</v>
      </c>
      <c r="AO123" s="96">
        <f t="shared" si="151"/>
        <v>0</v>
      </c>
      <c r="AP123" s="118" t="s">
        <v>148</v>
      </c>
      <c r="AQ123" s="70">
        <f t="shared" si="152"/>
        <v>0</v>
      </c>
      <c r="AR123" s="96">
        <f>'[8]ИП - чистый (21.06.12)'!AF89</f>
        <v>71.39</v>
      </c>
      <c r="AS123" s="96">
        <f t="shared" si="164"/>
        <v>0</v>
      </c>
      <c r="AU123" s="70">
        <f t="shared" si="122"/>
        <v>0</v>
      </c>
      <c r="AV123" s="96">
        <f t="shared" si="166"/>
        <v>0</v>
      </c>
      <c r="AW123" s="96">
        <f t="shared" si="124"/>
        <v>0</v>
      </c>
      <c r="AX123" s="96">
        <f t="shared" si="123"/>
        <v>0</v>
      </c>
      <c r="AY123" s="96">
        <f t="shared" si="117"/>
        <v>0</v>
      </c>
      <c r="AZ123" s="96">
        <f t="shared" si="153"/>
        <v>0</v>
      </c>
      <c r="BA123" s="96">
        <f t="shared" si="154"/>
        <v>0</v>
      </c>
    </row>
    <row r="124" spans="1:58" s="98" customFormat="1" ht="45" customHeight="1">
      <c r="B124" s="112">
        <f t="shared" ref="B124:B129" si="167">B123+1</f>
        <v>75</v>
      </c>
      <c r="C124" s="175" t="s">
        <v>160</v>
      </c>
      <c r="D124" s="109"/>
      <c r="E124" s="91" t="s">
        <v>52</v>
      </c>
      <c r="F124" s="107">
        <v>40.78</v>
      </c>
      <c r="G124" s="107">
        <v>3.45</v>
      </c>
      <c r="H124" s="105"/>
      <c r="I124" s="111">
        <v>2015</v>
      </c>
      <c r="J124" s="111">
        <v>2016</v>
      </c>
      <c r="K124" s="91">
        <v>74.13</v>
      </c>
      <c r="L124" s="91">
        <v>74.13</v>
      </c>
      <c r="M124" s="91">
        <f t="shared" si="157"/>
        <v>74.13</v>
      </c>
      <c r="N124" s="91">
        <f>'[9]Приложение 1'!L122</f>
        <v>74.13</v>
      </c>
      <c r="O124" s="91">
        <f t="shared" si="158"/>
        <v>74.13</v>
      </c>
      <c r="P124" s="91">
        <f t="shared" si="159"/>
        <v>74.13</v>
      </c>
      <c r="Q124" s="104"/>
      <c r="R124" s="104"/>
      <c r="S124" s="104"/>
      <c r="T124" s="104"/>
      <c r="U124" s="104"/>
      <c r="V124" s="104"/>
      <c r="W124" s="104"/>
      <c r="X124" s="91">
        <f>F124</f>
        <v>40.78</v>
      </c>
      <c r="Y124" s="91">
        <f>G124</f>
        <v>3.45</v>
      </c>
      <c r="Z124" s="91"/>
      <c r="AA124" s="91"/>
      <c r="AB124" s="91">
        <f t="shared" si="161"/>
        <v>40.78</v>
      </c>
      <c r="AC124" s="91">
        <f t="shared" si="161"/>
        <v>3.45</v>
      </c>
      <c r="AD124" s="91"/>
      <c r="AE124" s="91"/>
      <c r="AF124" s="91">
        <f>'[9]7.1. ЦЗ 2013'!G122</f>
        <v>0</v>
      </c>
      <c r="AG124" s="91"/>
      <c r="AH124" s="91">
        <f t="shared" si="121"/>
        <v>0</v>
      </c>
      <c r="AI124" s="94">
        <f t="shared" si="162"/>
        <v>0</v>
      </c>
      <c r="AJ124" s="91"/>
      <c r="AK124" s="91">
        <v>30</v>
      </c>
      <c r="AL124" s="91">
        <v>44.129999999999995</v>
      </c>
      <c r="AM124" s="91"/>
      <c r="AN124" s="95">
        <f t="shared" si="163"/>
        <v>74.13</v>
      </c>
      <c r="AO124" s="96">
        <f t="shared" si="151"/>
        <v>0</v>
      </c>
      <c r="AP124" s="118" t="s">
        <v>148</v>
      </c>
      <c r="AQ124" s="70">
        <f t="shared" si="152"/>
        <v>0</v>
      </c>
      <c r="AR124" s="96">
        <f>'[8]ИП - чистый (21.06.12)'!AF90</f>
        <v>74.13</v>
      </c>
      <c r="AS124" s="96">
        <f t="shared" si="164"/>
        <v>0</v>
      </c>
      <c r="AU124" s="70">
        <f t="shared" si="122"/>
        <v>0</v>
      </c>
      <c r="AV124" s="96">
        <f t="shared" si="166"/>
        <v>0</v>
      </c>
      <c r="AW124" s="96">
        <f t="shared" si="124"/>
        <v>0</v>
      </c>
      <c r="AX124" s="96">
        <f t="shared" si="123"/>
        <v>0</v>
      </c>
      <c r="AY124" s="96">
        <f t="shared" si="117"/>
        <v>0</v>
      </c>
      <c r="AZ124" s="96">
        <f t="shared" si="153"/>
        <v>0</v>
      </c>
      <c r="BA124" s="96">
        <f t="shared" si="154"/>
        <v>0</v>
      </c>
    </row>
    <row r="125" spans="1:58" s="98" customFormat="1" ht="30" customHeight="1">
      <c r="B125" s="112">
        <f t="shared" si="167"/>
        <v>76</v>
      </c>
      <c r="C125" s="195" t="s">
        <v>161</v>
      </c>
      <c r="D125" s="109"/>
      <c r="E125" s="91" t="s">
        <v>52</v>
      </c>
      <c r="F125" s="107">
        <v>21.6</v>
      </c>
      <c r="G125" s="107">
        <v>2</v>
      </c>
      <c r="H125" s="105"/>
      <c r="I125" s="111">
        <v>2013</v>
      </c>
      <c r="J125" s="111">
        <v>2015</v>
      </c>
      <c r="K125" s="91">
        <v>21.83</v>
      </c>
      <c r="L125" s="91">
        <f t="shared" ref="L125" si="168">K125</f>
        <v>21.83</v>
      </c>
      <c r="M125" s="91">
        <f t="shared" si="157"/>
        <v>76.83005</v>
      </c>
      <c r="N125" s="91">
        <f>'[9]Приложение 1'!L123</f>
        <v>76.83005</v>
      </c>
      <c r="O125" s="190">
        <f t="shared" si="158"/>
        <v>76.83005</v>
      </c>
      <c r="P125" s="91">
        <f t="shared" si="159"/>
        <v>71.845452300000005</v>
      </c>
      <c r="Q125" s="91"/>
      <c r="R125" s="91"/>
      <c r="S125" s="91"/>
      <c r="T125" s="91"/>
      <c r="U125" s="91"/>
      <c r="V125" s="91">
        <f>F125</f>
        <v>21.6</v>
      </c>
      <c r="W125" s="91">
        <f>G125</f>
        <v>2</v>
      </c>
      <c r="X125" s="91"/>
      <c r="Y125" s="91"/>
      <c r="Z125" s="91"/>
      <c r="AA125" s="91"/>
      <c r="AB125" s="91">
        <f t="shared" si="161"/>
        <v>21.6</v>
      </c>
      <c r="AC125" s="91">
        <f t="shared" si="161"/>
        <v>2</v>
      </c>
      <c r="AD125" s="91"/>
      <c r="AE125" s="91"/>
      <c r="AF125" s="91">
        <f>'[9]7.1. ЦЗ 2013'!G123</f>
        <v>4.9845977000000001</v>
      </c>
      <c r="AG125" s="91"/>
      <c r="AH125" s="91">
        <f t="shared" si="121"/>
        <v>35.79</v>
      </c>
      <c r="AI125" s="94">
        <f t="shared" si="162"/>
        <v>4.9845977000000001</v>
      </c>
      <c r="AJ125" s="91">
        <v>35.79</v>
      </c>
      <c r="AK125" s="91">
        <f>N125-AF125-AJ125</f>
        <v>36.055452300000006</v>
      </c>
      <c r="AL125" s="91"/>
      <c r="AM125" s="91"/>
      <c r="AN125" s="95">
        <f t="shared" si="163"/>
        <v>76.83005</v>
      </c>
      <c r="AO125" s="96">
        <f t="shared" si="151"/>
        <v>0</v>
      </c>
      <c r="AP125" s="118" t="s">
        <v>148</v>
      </c>
      <c r="AQ125" s="70">
        <f t="shared" si="152"/>
        <v>4.9845976999999948</v>
      </c>
      <c r="AR125" s="96">
        <f>'[8]ИП - чистый (21.06.12)'!AF91</f>
        <v>21.83</v>
      </c>
      <c r="AS125" s="96">
        <f t="shared" si="164"/>
        <v>55.000050000000002</v>
      </c>
      <c r="AU125" s="70">
        <f t="shared" si="122"/>
        <v>0</v>
      </c>
      <c r="AV125" s="96">
        <f t="shared" si="166"/>
        <v>0</v>
      </c>
      <c r="AW125" s="96">
        <f t="shared" si="124"/>
        <v>0</v>
      </c>
      <c r="AX125" s="96">
        <f t="shared" si="123"/>
        <v>0</v>
      </c>
      <c r="AY125" s="96">
        <f t="shared" si="117"/>
        <v>0</v>
      </c>
      <c r="AZ125" s="96">
        <f t="shared" si="153"/>
        <v>0</v>
      </c>
      <c r="BA125" s="96">
        <f t="shared" si="154"/>
        <v>0</v>
      </c>
    </row>
    <row r="126" spans="1:58" s="98" customFormat="1" ht="45" customHeight="1">
      <c r="B126" s="112">
        <f t="shared" si="167"/>
        <v>77</v>
      </c>
      <c r="C126" s="195" t="s">
        <v>162</v>
      </c>
      <c r="D126" s="109"/>
      <c r="E126" s="91" t="s">
        <v>52</v>
      </c>
      <c r="F126" s="91">
        <f>AB126</f>
        <v>39.430000000000007</v>
      </c>
      <c r="G126" s="91">
        <f>AC126</f>
        <v>6.87</v>
      </c>
      <c r="H126" s="104"/>
      <c r="I126" s="111">
        <v>2013</v>
      </c>
      <c r="J126" s="93">
        <v>2014</v>
      </c>
      <c r="K126" s="91">
        <f>ROUND((78055447.6553746/1000000),2)</f>
        <v>78.06</v>
      </c>
      <c r="L126" s="91">
        <f>K126</f>
        <v>78.06</v>
      </c>
      <c r="M126" s="91">
        <f t="shared" si="157"/>
        <v>101.2900688</v>
      </c>
      <c r="N126" s="91">
        <f>'[9]Приложение 1'!L124</f>
        <v>72</v>
      </c>
      <c r="O126" s="91">
        <f t="shared" si="158"/>
        <v>101.2900688</v>
      </c>
      <c r="P126" s="91">
        <f t="shared" si="159"/>
        <v>70</v>
      </c>
      <c r="Q126" s="91"/>
      <c r="R126" s="91">
        <v>0.59</v>
      </c>
      <c r="S126" s="91">
        <v>0</v>
      </c>
      <c r="T126" s="91">
        <v>38.840000000000003</v>
      </c>
      <c r="U126" s="91">
        <v>6.87</v>
      </c>
      <c r="V126" s="91"/>
      <c r="W126" s="91"/>
      <c r="X126" s="91"/>
      <c r="Y126" s="91"/>
      <c r="Z126" s="91"/>
      <c r="AA126" s="91"/>
      <c r="AB126" s="91">
        <f t="shared" si="161"/>
        <v>39.430000000000007</v>
      </c>
      <c r="AC126" s="91">
        <f t="shared" si="161"/>
        <v>6.87</v>
      </c>
      <c r="AD126" s="91"/>
      <c r="AE126" s="91"/>
      <c r="AF126" s="91">
        <f>'[9]7.1. ЦЗ 2013'!G124</f>
        <v>31.2900688</v>
      </c>
      <c r="AG126" s="91"/>
      <c r="AH126" s="91">
        <f t="shared" si="121"/>
        <v>70</v>
      </c>
      <c r="AI126" s="94">
        <f t="shared" si="162"/>
        <v>31.2900688</v>
      </c>
      <c r="AJ126" s="91">
        <f>50-AJ201+25</f>
        <v>70</v>
      </c>
      <c r="AK126" s="91"/>
      <c r="AL126" s="91"/>
      <c r="AM126" s="91"/>
      <c r="AN126" s="95">
        <f t="shared" si="163"/>
        <v>101.2900688</v>
      </c>
      <c r="AO126" s="96">
        <f t="shared" si="151"/>
        <v>0</v>
      </c>
      <c r="AP126" s="118" t="s">
        <v>148</v>
      </c>
      <c r="AQ126" s="70">
        <f t="shared" si="152"/>
        <v>31.2900688</v>
      </c>
      <c r="AR126" s="96">
        <f>'[8]ИП - чистый (21.06.12)'!AF92</f>
        <v>84.8</v>
      </c>
      <c r="AS126" s="96">
        <f t="shared" si="164"/>
        <v>16.490068800000003</v>
      </c>
      <c r="AU126" s="70">
        <f t="shared" si="122"/>
        <v>0</v>
      </c>
      <c r="AV126" s="96">
        <f t="shared" si="166"/>
        <v>0</v>
      </c>
      <c r="AW126" s="96">
        <f t="shared" si="124"/>
        <v>0</v>
      </c>
      <c r="AX126" s="96">
        <f t="shared" si="123"/>
        <v>0</v>
      </c>
      <c r="AY126" s="96">
        <f t="shared" si="117"/>
        <v>0</v>
      </c>
      <c r="AZ126" s="96">
        <f t="shared" si="153"/>
        <v>0</v>
      </c>
      <c r="BA126" s="96">
        <f t="shared" si="154"/>
        <v>0</v>
      </c>
    </row>
    <row r="127" spans="1:58" s="98" customFormat="1" ht="30" customHeight="1">
      <c r="B127" s="112">
        <f t="shared" si="167"/>
        <v>78</v>
      </c>
      <c r="C127" s="175" t="s">
        <v>163</v>
      </c>
      <c r="D127" s="109"/>
      <c r="E127" s="91" t="s">
        <v>52</v>
      </c>
      <c r="F127" s="189">
        <v>2.7869999999999999</v>
      </c>
      <c r="G127" s="189">
        <v>0.16</v>
      </c>
      <c r="H127" s="104"/>
      <c r="I127" s="111">
        <v>2012</v>
      </c>
      <c r="J127" s="93">
        <v>2014</v>
      </c>
      <c r="K127" s="91"/>
      <c r="L127" s="91"/>
      <c r="M127" s="91">
        <f t="shared" si="157"/>
        <v>5.601882271590946</v>
      </c>
      <c r="N127" s="91">
        <f>'[9]Приложение 1'!L125</f>
        <v>5.5201682015909466</v>
      </c>
      <c r="O127" s="91">
        <f t="shared" si="158"/>
        <v>5.601882271590946</v>
      </c>
      <c r="P127" s="91">
        <f t="shared" si="159"/>
        <v>9.9999999999999645E-2</v>
      </c>
      <c r="Q127" s="91"/>
      <c r="R127" s="104"/>
      <c r="S127" s="104"/>
      <c r="T127" s="91">
        <f>F127</f>
        <v>2.7869999999999999</v>
      </c>
      <c r="U127" s="91">
        <f>G127</f>
        <v>0.16</v>
      </c>
      <c r="V127" s="91"/>
      <c r="W127" s="91"/>
      <c r="X127" s="91"/>
      <c r="Y127" s="91"/>
      <c r="Z127" s="91"/>
      <c r="AA127" s="91"/>
      <c r="AB127" s="91">
        <f t="shared" si="161"/>
        <v>2.7869999999999999</v>
      </c>
      <c r="AC127" s="91">
        <f t="shared" si="161"/>
        <v>0.16</v>
      </c>
      <c r="AD127" s="91">
        <v>1.01383358</v>
      </c>
      <c r="AE127" s="91">
        <v>1.3063346215909466</v>
      </c>
      <c r="AF127" s="91">
        <f>'[9]7.1. ЦЗ 2013'!G126</f>
        <v>3.1817140699999999</v>
      </c>
      <c r="AG127" s="91"/>
      <c r="AH127" s="91">
        <f t="shared" si="121"/>
        <v>9.9999999999999978E-2</v>
      </c>
      <c r="AI127" s="94">
        <f t="shared" si="162"/>
        <v>3.1817140699999999</v>
      </c>
      <c r="AJ127" s="189">
        <f>0.02+0.62-0.54</f>
        <v>9.9999999999999978E-2</v>
      </c>
      <c r="AK127" s="91"/>
      <c r="AL127" s="91"/>
      <c r="AM127" s="91"/>
      <c r="AN127" s="95">
        <f t="shared" si="163"/>
        <v>3.28171407</v>
      </c>
      <c r="AO127" s="96"/>
      <c r="AP127" s="118"/>
      <c r="AQ127" s="70"/>
      <c r="AR127" s="96"/>
      <c r="AS127" s="96"/>
      <c r="AU127" s="70">
        <f t="shared" si="122"/>
        <v>4.4408920985006262E-16</v>
      </c>
      <c r="AV127" s="96">
        <v>5.5</v>
      </c>
      <c r="AW127" s="96">
        <f t="shared" si="124"/>
        <v>0</v>
      </c>
      <c r="AX127" s="96">
        <f t="shared" si="123"/>
        <v>0</v>
      </c>
      <c r="AY127" s="96">
        <f t="shared" si="117"/>
        <v>0</v>
      </c>
      <c r="AZ127" s="96">
        <f t="shared" si="153"/>
        <v>0</v>
      </c>
      <c r="BA127" s="96">
        <f t="shared" si="154"/>
        <v>0</v>
      </c>
    </row>
    <row r="128" spans="1:58" s="98" customFormat="1" ht="45" customHeight="1">
      <c r="B128" s="112">
        <f t="shared" si="167"/>
        <v>79</v>
      </c>
      <c r="C128" s="175" t="s">
        <v>164</v>
      </c>
      <c r="D128" s="109"/>
      <c r="E128" s="91" t="s">
        <v>52</v>
      </c>
      <c r="F128" s="190">
        <v>1.88</v>
      </c>
      <c r="G128" s="190">
        <v>0</v>
      </c>
      <c r="H128" s="104"/>
      <c r="I128" s="111">
        <v>2012</v>
      </c>
      <c r="J128" s="93">
        <v>2014</v>
      </c>
      <c r="K128" s="91"/>
      <c r="L128" s="91"/>
      <c r="M128" s="91">
        <f t="shared" si="157"/>
        <v>5.1296485187536014</v>
      </c>
      <c r="N128" s="91">
        <f>'[9]Приложение 1'!L126</f>
        <v>5.81</v>
      </c>
      <c r="O128" s="91">
        <f t="shared" si="158"/>
        <v>5.1296485187536014</v>
      </c>
      <c r="P128" s="91">
        <f t="shared" si="159"/>
        <v>9.9999999999999201E-2</v>
      </c>
      <c r="Q128" s="91"/>
      <c r="R128" s="104"/>
      <c r="S128" s="104"/>
      <c r="T128" s="91">
        <f>F128</f>
        <v>1.88</v>
      </c>
      <c r="U128" s="91">
        <f>G128</f>
        <v>0</v>
      </c>
      <c r="V128" s="91"/>
      <c r="W128" s="91"/>
      <c r="X128" s="91"/>
      <c r="Y128" s="91"/>
      <c r="Z128" s="91"/>
      <c r="AA128" s="91"/>
      <c r="AB128" s="91">
        <f t="shared" si="161"/>
        <v>1.88</v>
      </c>
      <c r="AC128" s="91">
        <f t="shared" si="161"/>
        <v>0</v>
      </c>
      <c r="AD128" s="91">
        <v>2.8068932900000001</v>
      </c>
      <c r="AE128" s="91">
        <v>0.11137939875360198</v>
      </c>
      <c r="AF128" s="91">
        <f>'[9]7.1. ЦЗ 2013'!G125</f>
        <v>2.1113758300000001</v>
      </c>
      <c r="AG128" s="91"/>
      <c r="AH128" s="91">
        <f t="shared" si="121"/>
        <v>0.1</v>
      </c>
      <c r="AI128" s="94">
        <f t="shared" si="162"/>
        <v>2.1113758300000001</v>
      </c>
      <c r="AJ128" s="189">
        <v>0.1</v>
      </c>
      <c r="AK128" s="91"/>
      <c r="AL128" s="91"/>
      <c r="AM128" s="91"/>
      <c r="AN128" s="95">
        <f t="shared" si="163"/>
        <v>2.2113758300000002</v>
      </c>
      <c r="AO128" s="96"/>
      <c r="AP128" s="118"/>
      <c r="AQ128" s="70"/>
      <c r="AR128" s="96"/>
      <c r="AS128" s="96"/>
      <c r="AU128" s="70">
        <f t="shared" si="122"/>
        <v>8.8817841970012523E-16</v>
      </c>
      <c r="AV128" s="96">
        <v>5.03</v>
      </c>
      <c r="AW128" s="96">
        <f t="shared" si="124"/>
        <v>0</v>
      </c>
      <c r="AX128" s="96">
        <f t="shared" si="123"/>
        <v>0</v>
      </c>
      <c r="AY128" s="96">
        <f t="shared" si="117"/>
        <v>0</v>
      </c>
      <c r="AZ128" s="96">
        <f t="shared" si="153"/>
        <v>0</v>
      </c>
      <c r="BA128" s="96">
        <f t="shared" si="154"/>
        <v>0</v>
      </c>
    </row>
    <row r="129" spans="1:58" s="98" customFormat="1" ht="30" customHeight="1">
      <c r="B129" s="112">
        <f t="shared" si="167"/>
        <v>80</v>
      </c>
      <c r="C129" s="109" t="s">
        <v>165</v>
      </c>
      <c r="D129" s="109"/>
      <c r="E129" s="91" t="s">
        <v>52</v>
      </c>
      <c r="F129" s="91">
        <v>0.16600000000000001</v>
      </c>
      <c r="G129" s="91">
        <v>1.26</v>
      </c>
      <c r="H129" s="104"/>
      <c r="I129" s="111">
        <v>2012</v>
      </c>
      <c r="J129" s="93">
        <v>2013</v>
      </c>
      <c r="K129" s="91"/>
      <c r="L129" s="91"/>
      <c r="M129" s="91">
        <f t="shared" si="157"/>
        <v>11.206478774999999</v>
      </c>
      <c r="N129" s="91">
        <f>'[9]Приложение 1'!L127</f>
        <v>11.116466675</v>
      </c>
      <c r="O129" s="91">
        <f>AD129+AE129+AF129+AJ129+AK129+AL129+AM129+-5.96744875736022E-16</f>
        <v>11.206478774999999</v>
      </c>
      <c r="P129" s="91">
        <v>0</v>
      </c>
      <c r="Q129" s="91"/>
      <c r="R129" s="91">
        <f>F129</f>
        <v>0.16600000000000001</v>
      </c>
      <c r="S129" s="91">
        <f>G129</f>
        <v>1.26</v>
      </c>
      <c r="T129" s="91"/>
      <c r="U129" s="91"/>
      <c r="V129" s="91"/>
      <c r="W129" s="91"/>
      <c r="X129" s="91"/>
      <c r="Y129" s="91"/>
      <c r="Z129" s="91"/>
      <c r="AA129" s="91"/>
      <c r="AB129" s="91">
        <f t="shared" si="161"/>
        <v>0.16600000000000001</v>
      </c>
      <c r="AC129" s="91">
        <f t="shared" si="161"/>
        <v>1.26</v>
      </c>
      <c r="AD129" s="91">
        <v>11.091327385</v>
      </c>
      <c r="AE129" s="91"/>
      <c r="AF129" s="91">
        <f>'[9]7.1. ЦЗ 2013'!G127</f>
        <v>0.11515139000000001</v>
      </c>
      <c r="AG129" s="91"/>
      <c r="AH129" s="91">
        <f t="shared" si="121"/>
        <v>0</v>
      </c>
      <c r="AI129" s="94">
        <f t="shared" si="162"/>
        <v>0.11515139000000001</v>
      </c>
      <c r="AJ129" s="91"/>
      <c r="AK129" s="91"/>
      <c r="AL129" s="91"/>
      <c r="AM129" s="91"/>
      <c r="AN129" s="95">
        <f t="shared" si="163"/>
        <v>0.11515139000000001</v>
      </c>
      <c r="AO129" s="96"/>
      <c r="AP129" s="118"/>
      <c r="AQ129" s="70"/>
      <c r="AR129" s="96"/>
      <c r="AS129" s="96"/>
      <c r="AU129" s="70">
        <f t="shared" si="122"/>
        <v>0</v>
      </c>
      <c r="AV129" s="96">
        <f t="shared" ref="AV129:AV134" si="169">AI129+AJ129+AK129+AL129+AM129-AN129</f>
        <v>0</v>
      </c>
      <c r="AW129" s="96">
        <f t="shared" si="124"/>
        <v>0</v>
      </c>
      <c r="AX129" s="96">
        <f t="shared" si="123"/>
        <v>0</v>
      </c>
      <c r="AY129" s="96">
        <f t="shared" si="117"/>
        <v>0</v>
      </c>
      <c r="AZ129" s="96">
        <f t="shared" si="153"/>
        <v>0</v>
      </c>
      <c r="BA129" s="96">
        <f t="shared" si="154"/>
        <v>0</v>
      </c>
    </row>
    <row r="130" spans="1:58" s="98" customFormat="1" ht="12.75">
      <c r="A130" s="88"/>
      <c r="B130" s="112"/>
      <c r="C130" s="128" t="s">
        <v>166</v>
      </c>
      <c r="D130" s="128"/>
      <c r="E130" s="91"/>
      <c r="F130" s="104">
        <f>SUM(F116:F129)</f>
        <v>507.03100000000001</v>
      </c>
      <c r="G130" s="104">
        <f>SUM(G116:G129)</f>
        <v>71.906000000000006</v>
      </c>
      <c r="H130" s="105"/>
      <c r="I130" s="91"/>
      <c r="J130" s="91"/>
      <c r="K130" s="105">
        <f>SUM(K116:K121)</f>
        <v>4.9964676256836604</v>
      </c>
      <c r="L130" s="105">
        <f>SUM(L116:L121)</f>
        <v>51.861668465387837</v>
      </c>
      <c r="M130" s="104">
        <f t="shared" ref="M130:AN130" si="170">SUM(M116:M129)</f>
        <v>1112.5603196327618</v>
      </c>
      <c r="N130" s="104">
        <f t="shared" si="170"/>
        <v>1091.8783014965911</v>
      </c>
      <c r="O130" s="104">
        <f t="shared" si="170"/>
        <v>1112.5603196327618</v>
      </c>
      <c r="P130" s="104">
        <f t="shared" si="170"/>
        <v>934.42370105384475</v>
      </c>
      <c r="Q130" s="104">
        <f t="shared" si="170"/>
        <v>0</v>
      </c>
      <c r="R130" s="104">
        <f t="shared" si="170"/>
        <v>0.75600000000000001</v>
      </c>
      <c r="S130" s="104">
        <f t="shared" si="170"/>
        <v>1.26</v>
      </c>
      <c r="T130" s="104">
        <f t="shared" si="170"/>
        <v>70.635000000000005</v>
      </c>
      <c r="U130" s="104">
        <f t="shared" si="170"/>
        <v>11.830000000000002</v>
      </c>
      <c r="V130" s="104">
        <f t="shared" si="170"/>
        <v>21.6</v>
      </c>
      <c r="W130" s="104">
        <f t="shared" si="170"/>
        <v>2</v>
      </c>
      <c r="X130" s="104">
        <f t="shared" si="170"/>
        <v>115.63</v>
      </c>
      <c r="Y130" s="104">
        <f t="shared" si="170"/>
        <v>9.9960000000000004</v>
      </c>
      <c r="Z130" s="104">
        <f t="shared" si="170"/>
        <v>298.41000000000003</v>
      </c>
      <c r="AA130" s="104">
        <f t="shared" si="170"/>
        <v>46.82</v>
      </c>
      <c r="AB130" s="104">
        <f t="shared" si="170"/>
        <v>507.03100000000001</v>
      </c>
      <c r="AC130" s="104">
        <f t="shared" si="170"/>
        <v>71.906000000000006</v>
      </c>
      <c r="AD130" s="104">
        <f t="shared" si="170"/>
        <v>35.369392544999997</v>
      </c>
      <c r="AE130" s="104">
        <f t="shared" si="170"/>
        <v>16.71103644391701</v>
      </c>
      <c r="AF130" s="104">
        <f t="shared" si="170"/>
        <v>126.05618958999999</v>
      </c>
      <c r="AG130" s="104"/>
      <c r="AH130" s="104">
        <f t="shared" si="121"/>
        <v>120.35296522384461</v>
      </c>
      <c r="AI130" s="104">
        <f t="shared" si="170"/>
        <v>126.05618958999999</v>
      </c>
      <c r="AJ130" s="104">
        <f t="shared" si="170"/>
        <v>120.35296522384461</v>
      </c>
      <c r="AK130" s="104">
        <f t="shared" si="170"/>
        <v>277.35290230000021</v>
      </c>
      <c r="AL130" s="104">
        <f t="shared" si="170"/>
        <v>350.42783352999999</v>
      </c>
      <c r="AM130" s="104">
        <f t="shared" si="170"/>
        <v>186.29</v>
      </c>
      <c r="AN130" s="106">
        <f t="shared" si="170"/>
        <v>1060.4798906438446</v>
      </c>
      <c r="AO130" s="69">
        <f>AN130-M130</f>
        <v>-52.08042898891722</v>
      </c>
      <c r="AP130" s="96"/>
      <c r="AQ130" s="62">
        <f>AN130-P130</f>
        <v>126.0561895899998</v>
      </c>
      <c r="AR130" s="69">
        <f>'[8]ИП - чистый (21.06.12)'!AF93</f>
        <v>1099.47</v>
      </c>
      <c r="AS130" s="69">
        <f t="shared" si="164"/>
        <v>-38.990109356155472</v>
      </c>
      <c r="AT130" s="70"/>
      <c r="AU130" s="70">
        <f t="shared" si="122"/>
        <v>0</v>
      </c>
      <c r="AV130" s="69">
        <f t="shared" si="169"/>
        <v>0</v>
      </c>
      <c r="AW130" s="69">
        <f t="shared" si="124"/>
        <v>0</v>
      </c>
      <c r="AX130" s="69">
        <f t="shared" si="123"/>
        <v>0</v>
      </c>
      <c r="AY130" s="69">
        <f t="shared" si="117"/>
        <v>0</v>
      </c>
      <c r="AZ130" s="69">
        <f t="shared" si="153"/>
        <v>0</v>
      </c>
      <c r="BA130" s="69">
        <f t="shared" si="154"/>
        <v>0</v>
      </c>
      <c r="BB130" s="96"/>
      <c r="BC130" s="96"/>
      <c r="BD130" s="96"/>
      <c r="BE130" s="96"/>
      <c r="BF130" s="71">
        <f>AN130-M130</f>
        <v>-52.08042898891722</v>
      </c>
    </row>
    <row r="131" spans="1:58" s="87" customFormat="1" ht="20.100000000000001" customHeight="1">
      <c r="A131" s="80"/>
      <c r="B131" s="81"/>
      <c r="C131" s="82" t="s">
        <v>167</v>
      </c>
      <c r="D131" s="82"/>
      <c r="E131" s="83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>
        <f t="shared" si="121"/>
        <v>0</v>
      </c>
      <c r="AI131" s="84"/>
      <c r="AJ131" s="84"/>
      <c r="AK131" s="84"/>
      <c r="AL131" s="84"/>
      <c r="AM131" s="84"/>
      <c r="AN131" s="85"/>
      <c r="AO131" s="86"/>
      <c r="AP131" s="86"/>
      <c r="AQ131" s="86"/>
      <c r="AR131" s="69"/>
      <c r="AS131" s="69"/>
      <c r="AT131" s="86"/>
      <c r="AU131" s="70">
        <f t="shared" si="122"/>
        <v>0</v>
      </c>
      <c r="AV131" s="69">
        <f t="shared" si="169"/>
        <v>0</v>
      </c>
      <c r="AW131" s="69">
        <f t="shared" si="124"/>
        <v>0</v>
      </c>
      <c r="AX131" s="69">
        <f t="shared" si="123"/>
        <v>0</v>
      </c>
      <c r="AY131" s="69">
        <f t="shared" si="117"/>
        <v>0</v>
      </c>
      <c r="AZ131" s="69">
        <f t="shared" si="153"/>
        <v>0</v>
      </c>
      <c r="BA131" s="69">
        <f t="shared" si="154"/>
        <v>0</v>
      </c>
    </row>
    <row r="132" spans="1:58" s="98" customFormat="1" ht="30" customHeight="1">
      <c r="A132" s="88"/>
      <c r="B132" s="112">
        <f>B129+1</f>
        <v>81</v>
      </c>
      <c r="C132" s="195" t="s">
        <v>168</v>
      </c>
      <c r="D132" s="109"/>
      <c r="E132" s="91" t="s">
        <v>52</v>
      </c>
      <c r="F132" s="190">
        <v>5</v>
      </c>
      <c r="G132" s="190">
        <v>5.5</v>
      </c>
      <c r="H132" s="105"/>
      <c r="I132" s="111">
        <v>2014</v>
      </c>
      <c r="J132" s="93">
        <v>2015</v>
      </c>
      <c r="K132" s="105"/>
      <c r="L132" s="105"/>
      <c r="M132" s="91">
        <f t="shared" ref="M132" si="171">AD132+AE132+AI132+AJ132+AK132+AL132+AM132</f>
        <v>110.14</v>
      </c>
      <c r="N132" s="91">
        <f>'[9]Приложение 1'!L130</f>
        <v>110.14</v>
      </c>
      <c r="O132" s="190">
        <v>110.14</v>
      </c>
      <c r="P132" s="91">
        <f t="shared" ref="P132" si="172">O132-AD132-AE132-AI132</f>
        <v>110.14</v>
      </c>
      <c r="Q132" s="104"/>
      <c r="R132" s="104"/>
      <c r="S132" s="104"/>
      <c r="T132" s="104"/>
      <c r="U132" s="104"/>
      <c r="V132" s="91">
        <f>F132</f>
        <v>5</v>
      </c>
      <c r="W132" s="91">
        <f>G132</f>
        <v>5.5</v>
      </c>
      <c r="X132" s="104"/>
      <c r="Y132" s="104"/>
      <c r="Z132" s="104"/>
      <c r="AA132" s="104"/>
      <c r="AB132" s="91">
        <f t="shared" ref="AB132:AC132" si="173">R132+T132+V132+X132+Z132</f>
        <v>5</v>
      </c>
      <c r="AC132" s="91">
        <f t="shared" si="173"/>
        <v>5.5</v>
      </c>
      <c r="AD132" s="104"/>
      <c r="AE132" s="104"/>
      <c r="AF132" s="104">
        <f>'[9]7.1. ЦЗ 2013'!G130</f>
        <v>0</v>
      </c>
      <c r="AG132" s="104"/>
      <c r="AH132" s="104">
        <f t="shared" si="121"/>
        <v>14.99</v>
      </c>
      <c r="AI132" s="94">
        <f t="shared" ref="AI132" si="174">AF132</f>
        <v>0</v>
      </c>
      <c r="AJ132" s="91">
        <v>14.99</v>
      </c>
      <c r="AK132" s="91">
        <v>95.15</v>
      </c>
      <c r="AL132" s="104"/>
      <c r="AM132" s="104"/>
      <c r="AN132" s="95">
        <f>AI132+AJ132+AK132+AL132+AM132</f>
        <v>110.14</v>
      </c>
      <c r="AO132" s="96"/>
      <c r="AP132" s="96"/>
      <c r="AQ132" s="70"/>
      <c r="AR132" s="96"/>
      <c r="AS132" s="96"/>
      <c r="AT132" s="70"/>
      <c r="AU132" s="70">
        <f t="shared" si="122"/>
        <v>0</v>
      </c>
      <c r="AV132" s="96">
        <f t="shared" si="169"/>
        <v>0</v>
      </c>
      <c r="AW132" s="96">
        <f t="shared" si="124"/>
        <v>0</v>
      </c>
      <c r="AX132" s="96">
        <f t="shared" si="123"/>
        <v>0</v>
      </c>
      <c r="AY132" s="96">
        <f t="shared" si="117"/>
        <v>0</v>
      </c>
      <c r="AZ132" s="96">
        <f t="shared" si="153"/>
        <v>0</v>
      </c>
      <c r="BA132" s="96">
        <f t="shared" si="154"/>
        <v>0</v>
      </c>
      <c r="BB132" s="96"/>
      <c r="BC132" s="96"/>
      <c r="BD132" s="96"/>
      <c r="BE132" s="96"/>
      <c r="BF132" s="71"/>
    </row>
    <row r="133" spans="1:58" s="98" customFormat="1" ht="12.75">
      <c r="A133" s="88"/>
      <c r="B133" s="112"/>
      <c r="C133" s="128" t="s">
        <v>169</v>
      </c>
      <c r="D133" s="128"/>
      <c r="E133" s="91"/>
      <c r="F133" s="104">
        <f>F132</f>
        <v>5</v>
      </c>
      <c r="G133" s="104">
        <f>G132</f>
        <v>5.5</v>
      </c>
      <c r="H133" s="105"/>
      <c r="I133" s="91"/>
      <c r="J133" s="91"/>
      <c r="K133" s="105"/>
      <c r="L133" s="105"/>
      <c r="M133" s="104">
        <f t="shared" ref="M133:AN133" si="175">M132</f>
        <v>110.14</v>
      </c>
      <c r="N133" s="104">
        <f t="shared" si="175"/>
        <v>110.14</v>
      </c>
      <c r="O133" s="104">
        <f t="shared" si="175"/>
        <v>110.14</v>
      </c>
      <c r="P133" s="104">
        <f t="shared" si="175"/>
        <v>110.14</v>
      </c>
      <c r="Q133" s="104">
        <f t="shared" si="175"/>
        <v>0</v>
      </c>
      <c r="R133" s="104">
        <f t="shared" si="175"/>
        <v>0</v>
      </c>
      <c r="S133" s="104">
        <f t="shared" si="175"/>
        <v>0</v>
      </c>
      <c r="T133" s="104">
        <f t="shared" si="175"/>
        <v>0</v>
      </c>
      <c r="U133" s="104">
        <f t="shared" si="175"/>
        <v>0</v>
      </c>
      <c r="V133" s="104">
        <f t="shared" si="175"/>
        <v>5</v>
      </c>
      <c r="W133" s="104">
        <f t="shared" si="175"/>
        <v>5.5</v>
      </c>
      <c r="X133" s="104">
        <f t="shared" si="175"/>
        <v>0</v>
      </c>
      <c r="Y133" s="104">
        <f t="shared" si="175"/>
        <v>0</v>
      </c>
      <c r="Z133" s="104">
        <f t="shared" si="175"/>
        <v>0</v>
      </c>
      <c r="AA133" s="104">
        <f t="shared" si="175"/>
        <v>0</v>
      </c>
      <c r="AB133" s="104">
        <f t="shared" si="175"/>
        <v>5</v>
      </c>
      <c r="AC133" s="104">
        <f t="shared" si="175"/>
        <v>5.5</v>
      </c>
      <c r="AD133" s="104">
        <f t="shared" si="175"/>
        <v>0</v>
      </c>
      <c r="AE133" s="104">
        <f t="shared" si="175"/>
        <v>0</v>
      </c>
      <c r="AF133" s="104">
        <f t="shared" si="175"/>
        <v>0</v>
      </c>
      <c r="AG133" s="104"/>
      <c r="AH133" s="104">
        <f t="shared" si="121"/>
        <v>14.99</v>
      </c>
      <c r="AI133" s="104">
        <f t="shared" si="175"/>
        <v>0</v>
      </c>
      <c r="AJ133" s="104">
        <f t="shared" si="175"/>
        <v>14.99</v>
      </c>
      <c r="AK133" s="104">
        <f t="shared" si="175"/>
        <v>95.15</v>
      </c>
      <c r="AL133" s="104">
        <f t="shared" si="175"/>
        <v>0</v>
      </c>
      <c r="AM133" s="104">
        <f t="shared" si="175"/>
        <v>0</v>
      </c>
      <c r="AN133" s="106">
        <f t="shared" si="175"/>
        <v>110.14</v>
      </c>
      <c r="AO133" s="69"/>
      <c r="AP133" s="96"/>
      <c r="AQ133" s="62"/>
      <c r="AR133" s="69"/>
      <c r="AS133" s="69"/>
      <c r="AT133" s="70"/>
      <c r="AU133" s="70">
        <f t="shared" si="122"/>
        <v>0</v>
      </c>
      <c r="AV133" s="69">
        <f t="shared" si="169"/>
        <v>0</v>
      </c>
      <c r="AW133" s="69">
        <f t="shared" si="124"/>
        <v>0</v>
      </c>
      <c r="AX133" s="69">
        <f t="shared" si="123"/>
        <v>0</v>
      </c>
      <c r="AY133" s="69">
        <f t="shared" si="117"/>
        <v>0</v>
      </c>
      <c r="AZ133" s="69">
        <f t="shared" si="153"/>
        <v>0</v>
      </c>
      <c r="BA133" s="69">
        <f t="shared" si="154"/>
        <v>0</v>
      </c>
      <c r="BB133" s="96"/>
      <c r="BC133" s="96"/>
      <c r="BD133" s="96"/>
      <c r="BE133" s="96"/>
      <c r="BF133" s="71"/>
    </row>
    <row r="134" spans="1:58" s="87" customFormat="1" ht="20.100000000000001" customHeight="1">
      <c r="A134" s="80"/>
      <c r="B134" s="81"/>
      <c r="C134" s="82" t="s">
        <v>170</v>
      </c>
      <c r="D134" s="82"/>
      <c r="E134" s="83"/>
      <c r="F134" s="84">
        <f>SUM(F135:F144)</f>
        <v>0.1</v>
      </c>
      <c r="G134" s="84">
        <f>SUM(G135:G144)</f>
        <v>0</v>
      </c>
      <c r="H134" s="84"/>
      <c r="I134" s="84"/>
      <c r="J134" s="84"/>
      <c r="K134" s="84" t="e">
        <f>#REF!+#REF!+K135+#REF!</f>
        <v>#REF!</v>
      </c>
      <c r="L134" s="84" t="e">
        <f>#REF!+#REF!+L135+#REF!</f>
        <v>#REF!</v>
      </c>
      <c r="M134" s="84">
        <f>SUM(M135:M144)</f>
        <v>226.36391158999999</v>
      </c>
      <c r="N134" s="84">
        <f>SUM(N135:N144)</f>
        <v>255.11523349999999</v>
      </c>
      <c r="O134" s="84">
        <f t="shared" ref="O134:AN134" si="176">SUM(O135:O145)</f>
        <v>377.6371021857143</v>
      </c>
      <c r="P134" s="84">
        <f t="shared" si="176"/>
        <v>217.17327647571432</v>
      </c>
      <c r="Q134" s="84">
        <f t="shared" si="176"/>
        <v>0</v>
      </c>
      <c r="R134" s="84">
        <f t="shared" si="176"/>
        <v>0.1</v>
      </c>
      <c r="S134" s="84">
        <f t="shared" si="176"/>
        <v>0</v>
      </c>
      <c r="T134" s="84">
        <f t="shared" si="176"/>
        <v>0</v>
      </c>
      <c r="U134" s="84">
        <f t="shared" si="176"/>
        <v>0</v>
      </c>
      <c r="V134" s="84">
        <f t="shared" si="176"/>
        <v>0</v>
      </c>
      <c r="W134" s="84">
        <f t="shared" si="176"/>
        <v>0</v>
      </c>
      <c r="X134" s="84">
        <f t="shared" si="176"/>
        <v>0</v>
      </c>
      <c r="Y134" s="84">
        <f t="shared" si="176"/>
        <v>0</v>
      </c>
      <c r="Z134" s="84">
        <f t="shared" si="176"/>
        <v>0</v>
      </c>
      <c r="AA134" s="84">
        <f t="shared" si="176"/>
        <v>0</v>
      </c>
      <c r="AB134" s="84">
        <f t="shared" si="176"/>
        <v>0.1</v>
      </c>
      <c r="AC134" s="84">
        <f t="shared" si="176"/>
        <v>0</v>
      </c>
      <c r="AD134" s="84">
        <f t="shared" si="176"/>
        <v>39.755233500000003</v>
      </c>
      <c r="AE134" s="84">
        <f t="shared" si="176"/>
        <v>0</v>
      </c>
      <c r="AF134" s="84">
        <f t="shared" si="176"/>
        <v>997.67850551000004</v>
      </c>
      <c r="AG134" s="84"/>
      <c r="AH134" s="84">
        <f t="shared" si="121"/>
        <v>198.5332764757143</v>
      </c>
      <c r="AI134" s="84">
        <f t="shared" si="176"/>
        <v>120.70859221000001</v>
      </c>
      <c r="AJ134" s="84">
        <f t="shared" si="176"/>
        <v>198.5332764757143</v>
      </c>
      <c r="AK134" s="84">
        <f t="shared" si="176"/>
        <v>18.64</v>
      </c>
      <c r="AL134" s="84">
        <f t="shared" si="176"/>
        <v>0</v>
      </c>
      <c r="AM134" s="84">
        <f t="shared" si="176"/>
        <v>0</v>
      </c>
      <c r="AN134" s="84">
        <f t="shared" si="176"/>
        <v>337.88186868571427</v>
      </c>
      <c r="AO134" s="86">
        <f>AN134-M134</f>
        <v>111.51795709571428</v>
      </c>
      <c r="AP134" s="86"/>
      <c r="AQ134" s="86">
        <f>AN134-P134</f>
        <v>120.70859220999995</v>
      </c>
      <c r="AR134" s="69">
        <f>'[8]ИП - чистый (21.06.12)'!AF94</f>
        <v>537.37</v>
      </c>
      <c r="AS134" s="69">
        <f t="shared" si="164"/>
        <v>-199.48813131428574</v>
      </c>
      <c r="AT134" s="86"/>
      <c r="AU134" s="70">
        <f t="shared" si="122"/>
        <v>0</v>
      </c>
      <c r="AV134" s="69">
        <f t="shared" si="169"/>
        <v>0</v>
      </c>
      <c r="AW134" s="69">
        <f t="shared" si="124"/>
        <v>0</v>
      </c>
      <c r="AX134" s="69">
        <f t="shared" si="123"/>
        <v>0</v>
      </c>
      <c r="AY134" s="69">
        <f t="shared" si="117"/>
        <v>0</v>
      </c>
      <c r="AZ134" s="69">
        <f t="shared" si="153"/>
        <v>0</v>
      </c>
      <c r="BA134" s="69">
        <f t="shared" si="154"/>
        <v>0</v>
      </c>
      <c r="BF134" s="87">
        <f>AN134-M134</f>
        <v>111.51795709571428</v>
      </c>
    </row>
    <row r="135" spans="1:58" s="98" customFormat="1" ht="45" customHeight="1">
      <c r="A135" s="88" t="s">
        <v>171</v>
      </c>
      <c r="B135" s="112">
        <f>B132+1</f>
        <v>82</v>
      </c>
      <c r="C135" s="206" t="s">
        <v>172</v>
      </c>
      <c r="D135" s="115"/>
      <c r="E135" s="91" t="s">
        <v>52</v>
      </c>
      <c r="F135" s="91">
        <v>0.06</v>
      </c>
      <c r="G135" s="91">
        <v>0</v>
      </c>
      <c r="H135" s="104"/>
      <c r="I135" s="93">
        <v>2012</v>
      </c>
      <c r="J135" s="93">
        <v>2014</v>
      </c>
      <c r="K135" s="91"/>
      <c r="L135" s="104"/>
      <c r="M135" s="91">
        <f t="shared" ref="M135:M145" si="177">AD135+AE135+AI135+AJ135+AK135+AL135+AM135</f>
        <v>124.06</v>
      </c>
      <c r="N135" s="91">
        <f>'[9]Приложение 1'!L136</f>
        <v>126.4952335</v>
      </c>
      <c r="O135" s="91">
        <f t="shared" ref="O135:O152" si="178">AD135+AE135+AF135+AJ135+AK135+AL135+AM135</f>
        <v>124.06</v>
      </c>
      <c r="P135" s="91">
        <f t="shared" ref="P135:P152" si="179">O135-AD135-AE135-AI135</f>
        <v>9.9266400300000015</v>
      </c>
      <c r="Q135" s="104"/>
      <c r="R135" s="91">
        <f>F135</f>
        <v>0.06</v>
      </c>
      <c r="S135" s="91">
        <f>G135</f>
        <v>0</v>
      </c>
      <c r="T135" s="91">
        <f>F135-R135</f>
        <v>0</v>
      </c>
      <c r="U135" s="91">
        <f>G135-S135</f>
        <v>0</v>
      </c>
      <c r="V135" s="104"/>
      <c r="W135" s="104"/>
      <c r="X135" s="104"/>
      <c r="Y135" s="104"/>
      <c r="Z135" s="104"/>
      <c r="AA135" s="104"/>
      <c r="AB135" s="91">
        <f t="shared" ref="AB135:AC145" si="180">R135+T135+V135+X135+Z135</f>
        <v>0.06</v>
      </c>
      <c r="AC135" s="91">
        <f t="shared" si="180"/>
        <v>0</v>
      </c>
      <c r="AD135" s="91">
        <v>39.755233500000003</v>
      </c>
      <c r="AE135" s="91"/>
      <c r="AF135" s="91">
        <f>'[9]7.1. ЦЗ 2013'!G136</f>
        <v>74.378126469999998</v>
      </c>
      <c r="AG135" s="91"/>
      <c r="AH135" s="91">
        <f t="shared" si="121"/>
        <v>9.9266400300000015</v>
      </c>
      <c r="AI135" s="94">
        <f t="shared" ref="AI135:AI152" si="181">AF135</f>
        <v>74.378126469999998</v>
      </c>
      <c r="AJ135" s="91">
        <f>AV135-AD135-AF135</f>
        <v>9.9266400300000015</v>
      </c>
      <c r="AK135" s="104"/>
      <c r="AL135" s="104"/>
      <c r="AM135" s="104"/>
      <c r="AN135" s="95">
        <f t="shared" ref="AN135:AN145" si="182">AI135+AJ135+AK135+AL135+AM135</f>
        <v>84.304766499999999</v>
      </c>
      <c r="AO135" s="96">
        <f>AN135-M135</f>
        <v>-39.755233500000003</v>
      </c>
      <c r="AP135" s="97"/>
      <c r="AQ135" s="70">
        <f>AN135-P135</f>
        <v>74.378126469999998</v>
      </c>
      <c r="AR135" s="96">
        <f>'[8]ИП - чистый (21.06.12)'!AF95</f>
        <v>40</v>
      </c>
      <c r="AS135" s="96">
        <f t="shared" si="164"/>
        <v>44.304766499999999</v>
      </c>
      <c r="AT135" s="70"/>
      <c r="AU135" s="70">
        <f t="shared" si="122"/>
        <v>0</v>
      </c>
      <c r="AV135" s="96">
        <v>124.06</v>
      </c>
      <c r="AW135" s="96">
        <f t="shared" si="124"/>
        <v>0</v>
      </c>
      <c r="AX135" s="96">
        <f t="shared" si="123"/>
        <v>0</v>
      </c>
      <c r="AY135" s="96">
        <f t="shared" si="117"/>
        <v>0</v>
      </c>
      <c r="AZ135" s="96">
        <f t="shared" si="153"/>
        <v>0</v>
      </c>
      <c r="BA135" s="96">
        <f t="shared" si="154"/>
        <v>0</v>
      </c>
      <c r="BB135" s="97"/>
      <c r="BC135" s="97"/>
      <c r="BD135" s="97"/>
      <c r="BE135" s="97"/>
      <c r="BF135" s="71"/>
    </row>
    <row r="136" spans="1:58" s="98" customFormat="1" ht="45" customHeight="1">
      <c r="A136" s="88"/>
      <c r="B136" s="112">
        <f>B135+1</f>
        <v>83</v>
      </c>
      <c r="C136" s="115" t="s">
        <v>173</v>
      </c>
      <c r="D136" s="115"/>
      <c r="E136" s="91" t="s">
        <v>52</v>
      </c>
      <c r="F136" s="91">
        <v>0</v>
      </c>
      <c r="G136" s="91">
        <v>0</v>
      </c>
      <c r="H136" s="104"/>
      <c r="I136" s="93">
        <v>2013</v>
      </c>
      <c r="J136" s="93">
        <v>2014</v>
      </c>
      <c r="K136" s="91"/>
      <c r="L136" s="104"/>
      <c r="M136" s="91">
        <f t="shared" si="177"/>
        <v>18.369055540000002</v>
      </c>
      <c r="N136" s="91">
        <f>'[9]Приложение 1'!L137</f>
        <v>40</v>
      </c>
      <c r="O136" s="91">
        <f t="shared" si="178"/>
        <v>18.369055540000002</v>
      </c>
      <c r="P136" s="91">
        <f t="shared" si="179"/>
        <v>4.0853386300000007</v>
      </c>
      <c r="Q136" s="104"/>
      <c r="R136" s="104"/>
      <c r="S136" s="104"/>
      <c r="T136" s="91">
        <f t="shared" ref="T136:U140" si="183">F136</f>
        <v>0</v>
      </c>
      <c r="U136" s="91">
        <f t="shared" si="183"/>
        <v>0</v>
      </c>
      <c r="V136" s="104"/>
      <c r="W136" s="104"/>
      <c r="X136" s="104"/>
      <c r="Y136" s="104"/>
      <c r="Z136" s="104"/>
      <c r="AA136" s="104"/>
      <c r="AB136" s="91">
        <f t="shared" si="180"/>
        <v>0</v>
      </c>
      <c r="AC136" s="91">
        <f t="shared" si="180"/>
        <v>0</v>
      </c>
      <c r="AD136" s="91">
        <v>0</v>
      </c>
      <c r="AE136" s="91"/>
      <c r="AF136" s="91">
        <f>'[9]7.1. ЦЗ 2013'!G137</f>
        <v>14.283716910000001</v>
      </c>
      <c r="AG136" s="91"/>
      <c r="AH136" s="91">
        <f t="shared" si="121"/>
        <v>4.0853386300000007</v>
      </c>
      <c r="AI136" s="94">
        <f t="shared" si="181"/>
        <v>14.283716910000001</v>
      </c>
      <c r="AJ136" s="91">
        <f>18.36905554-AF136</f>
        <v>4.0853386300000007</v>
      </c>
      <c r="AK136" s="91"/>
      <c r="AL136" s="91"/>
      <c r="AM136" s="91"/>
      <c r="AN136" s="95">
        <f t="shared" si="182"/>
        <v>18.369055540000002</v>
      </c>
      <c r="AO136" s="96">
        <f>AN136-M136</f>
        <v>0</v>
      </c>
      <c r="AP136" s="97"/>
      <c r="AQ136" s="70">
        <f>AN136-P136</f>
        <v>14.283716910000001</v>
      </c>
      <c r="AR136" s="96">
        <f>'[8]ИП - чистый (21.06.12)'!AF96</f>
        <v>40</v>
      </c>
      <c r="AS136" s="96">
        <f t="shared" si="164"/>
        <v>-21.630944459999998</v>
      </c>
      <c r="AT136" s="70"/>
      <c r="AU136" s="70">
        <f t="shared" si="122"/>
        <v>0</v>
      </c>
      <c r="AV136" s="96">
        <f t="shared" ref="AV136:AV148" si="184">AI136+AJ136+AK136+AL136+AM136-AN136</f>
        <v>0</v>
      </c>
      <c r="AW136" s="96">
        <f t="shared" si="124"/>
        <v>0</v>
      </c>
      <c r="AX136" s="96">
        <f t="shared" si="123"/>
        <v>0</v>
      </c>
      <c r="AY136" s="96">
        <f t="shared" si="117"/>
        <v>0</v>
      </c>
      <c r="AZ136" s="96">
        <f t="shared" si="153"/>
        <v>0</v>
      </c>
      <c r="BA136" s="96">
        <f t="shared" si="154"/>
        <v>0</v>
      </c>
      <c r="BB136" s="97"/>
      <c r="BC136" s="97"/>
      <c r="BD136" s="97"/>
      <c r="BE136" s="97"/>
      <c r="BF136" s="71"/>
    </row>
    <row r="137" spans="1:58" s="98" customFormat="1" ht="45" customHeight="1">
      <c r="A137" s="88"/>
      <c r="B137" s="112"/>
      <c r="C137" s="115" t="s">
        <v>223</v>
      </c>
      <c r="D137" s="115"/>
      <c r="E137" s="91"/>
      <c r="F137" s="91"/>
      <c r="G137" s="91"/>
      <c r="H137" s="104"/>
      <c r="I137" s="93">
        <v>2014</v>
      </c>
      <c r="J137" s="93">
        <v>2015</v>
      </c>
      <c r="K137" s="91"/>
      <c r="L137" s="104"/>
      <c r="M137" s="91"/>
      <c r="N137" s="91"/>
      <c r="O137" s="91">
        <f>40-O136</f>
        <v>21.630944459999998</v>
      </c>
      <c r="P137" s="91">
        <f>O137</f>
        <v>21.630944459999998</v>
      </c>
      <c r="Q137" s="104"/>
      <c r="R137" s="104"/>
      <c r="S137" s="104"/>
      <c r="T137" s="91"/>
      <c r="U137" s="91"/>
      <c r="V137" s="104"/>
      <c r="W137" s="104"/>
      <c r="X137" s="104"/>
      <c r="Y137" s="104"/>
      <c r="Z137" s="104"/>
      <c r="AA137" s="104"/>
      <c r="AB137" s="91"/>
      <c r="AC137" s="91"/>
      <c r="AD137" s="91"/>
      <c r="AE137" s="91"/>
      <c r="AF137" s="91"/>
      <c r="AG137" s="91"/>
      <c r="AH137" s="91">
        <f t="shared" si="121"/>
        <v>21.630944459999998</v>
      </c>
      <c r="AI137" s="94"/>
      <c r="AJ137" s="91">
        <f>O137</f>
        <v>21.630944459999998</v>
      </c>
      <c r="AK137" s="91"/>
      <c r="AL137" s="91"/>
      <c r="AM137" s="91"/>
      <c r="AN137" s="95">
        <f t="shared" si="182"/>
        <v>21.630944459999998</v>
      </c>
      <c r="AO137" s="96"/>
      <c r="AP137" s="97"/>
      <c r="AQ137" s="70"/>
      <c r="AR137" s="96"/>
      <c r="AS137" s="96"/>
      <c r="AT137" s="70"/>
      <c r="AU137" s="70"/>
      <c r="AV137" s="96"/>
      <c r="AW137" s="96"/>
      <c r="AX137" s="96"/>
      <c r="AY137" s="96"/>
      <c r="AZ137" s="96"/>
      <c r="BA137" s="96"/>
      <c r="BB137" s="97"/>
      <c r="BC137" s="97"/>
      <c r="BD137" s="97"/>
      <c r="BE137" s="97"/>
      <c r="BF137" s="71"/>
    </row>
    <row r="138" spans="1:58" s="98" customFormat="1" ht="45" customHeight="1">
      <c r="A138" s="88"/>
      <c r="B138" s="112">
        <f>B136+1</f>
        <v>84</v>
      </c>
      <c r="C138" s="206" t="s">
        <v>174</v>
      </c>
      <c r="D138" s="115"/>
      <c r="E138" s="91" t="s">
        <v>52</v>
      </c>
      <c r="F138" s="91">
        <v>0</v>
      </c>
      <c r="G138" s="91">
        <v>0</v>
      </c>
      <c r="H138" s="104"/>
      <c r="I138" s="93">
        <v>2013</v>
      </c>
      <c r="J138" s="93">
        <v>2014</v>
      </c>
      <c r="K138" s="91"/>
      <c r="L138" s="104"/>
      <c r="M138" s="91">
        <f t="shared" si="177"/>
        <v>21.92920779</v>
      </c>
      <c r="N138" s="91">
        <f>'[9]Приложение 1'!L138</f>
        <v>22.1</v>
      </c>
      <c r="O138" s="91">
        <f t="shared" si="178"/>
        <v>21.92920779</v>
      </c>
      <c r="P138" s="91">
        <f t="shared" si="179"/>
        <v>4.1181072199999988</v>
      </c>
      <c r="Q138" s="104"/>
      <c r="R138" s="104"/>
      <c r="S138" s="104"/>
      <c r="T138" s="91">
        <f t="shared" si="183"/>
        <v>0</v>
      </c>
      <c r="U138" s="91">
        <f t="shared" si="183"/>
        <v>0</v>
      </c>
      <c r="V138" s="104"/>
      <c r="W138" s="104"/>
      <c r="X138" s="104"/>
      <c r="Y138" s="104"/>
      <c r="Z138" s="104"/>
      <c r="AA138" s="104"/>
      <c r="AB138" s="91">
        <f t="shared" si="180"/>
        <v>0</v>
      </c>
      <c r="AC138" s="91">
        <f t="shared" si="180"/>
        <v>0</v>
      </c>
      <c r="AD138" s="91"/>
      <c r="AE138" s="91"/>
      <c r="AF138" s="91">
        <f>'[9]7.1. ЦЗ 2013'!G138</f>
        <v>17.811100570000001</v>
      </c>
      <c r="AG138" s="91"/>
      <c r="AH138" s="91">
        <f t="shared" si="121"/>
        <v>4.1181072199999988</v>
      </c>
      <c r="AI138" s="94">
        <f t="shared" si="181"/>
        <v>17.811100570000001</v>
      </c>
      <c r="AJ138" s="91">
        <f>21.92920779-AF138</f>
        <v>4.1181072199999988</v>
      </c>
      <c r="AK138" s="91"/>
      <c r="AL138" s="91"/>
      <c r="AM138" s="91"/>
      <c r="AN138" s="95">
        <f t="shared" si="182"/>
        <v>21.92920779</v>
      </c>
      <c r="AO138" s="96"/>
      <c r="AP138" s="97"/>
      <c r="AQ138" s="70"/>
      <c r="AR138" s="96"/>
      <c r="AS138" s="96"/>
      <c r="AT138" s="70"/>
      <c r="AU138" s="70">
        <f t="shared" si="122"/>
        <v>0</v>
      </c>
      <c r="AV138" s="96">
        <f t="shared" si="184"/>
        <v>0</v>
      </c>
      <c r="AW138" s="96">
        <f t="shared" ref="AW138:AX142" si="185">R138+T138+V138+X138+Z138-AB138</f>
        <v>0</v>
      </c>
      <c r="AX138" s="96">
        <f t="shared" si="185"/>
        <v>0</v>
      </c>
      <c r="AY138" s="96">
        <f t="shared" si="117"/>
        <v>0</v>
      </c>
      <c r="AZ138" s="96">
        <f t="shared" ref="AZ138:BA142" si="186">AB138-F138</f>
        <v>0</v>
      </c>
      <c r="BA138" s="96">
        <f t="shared" si="186"/>
        <v>0</v>
      </c>
      <c r="BB138" s="97"/>
      <c r="BC138" s="97"/>
      <c r="BD138" s="97"/>
      <c r="BE138" s="97"/>
      <c r="BF138" s="71"/>
    </row>
    <row r="139" spans="1:58" s="98" customFormat="1" ht="45" customHeight="1">
      <c r="A139" s="88"/>
      <c r="B139" s="112">
        <f t="shared" ref="B139:B145" si="187">B138+1</f>
        <v>85</v>
      </c>
      <c r="C139" s="115" t="s">
        <v>175</v>
      </c>
      <c r="D139" s="206" t="s">
        <v>224</v>
      </c>
      <c r="E139" s="91" t="s">
        <v>52</v>
      </c>
      <c r="F139" s="91">
        <v>0</v>
      </c>
      <c r="G139" s="91">
        <v>0</v>
      </c>
      <c r="H139" s="104"/>
      <c r="I139" s="93">
        <v>2014</v>
      </c>
      <c r="J139" s="93">
        <v>2014</v>
      </c>
      <c r="K139" s="91"/>
      <c r="L139" s="104"/>
      <c r="M139" s="91">
        <f t="shared" si="177"/>
        <v>21.15</v>
      </c>
      <c r="N139" s="91">
        <f>'[9]Приложение 1'!L139</f>
        <v>23.15</v>
      </c>
      <c r="O139" s="91">
        <f t="shared" si="178"/>
        <v>21.15</v>
      </c>
      <c r="P139" s="91">
        <f t="shared" si="179"/>
        <v>21.15</v>
      </c>
      <c r="Q139" s="104"/>
      <c r="R139" s="104"/>
      <c r="S139" s="104"/>
      <c r="T139" s="91">
        <f t="shared" si="183"/>
        <v>0</v>
      </c>
      <c r="U139" s="91">
        <f t="shared" si="183"/>
        <v>0</v>
      </c>
      <c r="V139" s="104"/>
      <c r="W139" s="104"/>
      <c r="X139" s="104"/>
      <c r="Y139" s="104"/>
      <c r="Z139" s="104"/>
      <c r="AA139" s="104"/>
      <c r="AB139" s="91">
        <f t="shared" si="180"/>
        <v>0</v>
      </c>
      <c r="AC139" s="91">
        <f t="shared" si="180"/>
        <v>0</v>
      </c>
      <c r="AD139" s="91"/>
      <c r="AE139" s="91"/>
      <c r="AF139" s="91">
        <f>'[9]7.1. ЦЗ 2013'!G139</f>
        <v>0</v>
      </c>
      <c r="AG139" s="91"/>
      <c r="AH139" s="91">
        <f t="shared" si="121"/>
        <v>21.15</v>
      </c>
      <c r="AI139" s="94">
        <f t="shared" si="181"/>
        <v>0</v>
      </c>
      <c r="AJ139" s="91">
        <f>23.15-2</f>
        <v>21.15</v>
      </c>
      <c r="AK139" s="91"/>
      <c r="AL139" s="91"/>
      <c r="AM139" s="91"/>
      <c r="AN139" s="95">
        <f t="shared" si="182"/>
        <v>21.15</v>
      </c>
      <c r="AO139" s="96"/>
      <c r="AP139" s="97"/>
      <c r="AQ139" s="70"/>
      <c r="AR139" s="96"/>
      <c r="AS139" s="96"/>
      <c r="AT139" s="70"/>
      <c r="AU139" s="70">
        <f t="shared" si="122"/>
        <v>0</v>
      </c>
      <c r="AV139" s="96">
        <f t="shared" si="184"/>
        <v>0</v>
      </c>
      <c r="AW139" s="96">
        <f t="shared" si="185"/>
        <v>0</v>
      </c>
      <c r="AX139" s="96">
        <f t="shared" si="185"/>
        <v>0</v>
      </c>
      <c r="AY139" s="96">
        <f t="shared" si="117"/>
        <v>0</v>
      </c>
      <c r="AZ139" s="96">
        <f t="shared" si="186"/>
        <v>0</v>
      </c>
      <c r="BA139" s="96">
        <f t="shared" si="186"/>
        <v>0</v>
      </c>
      <c r="BB139" s="97"/>
      <c r="BC139" s="97"/>
      <c r="BD139" s="97"/>
      <c r="BE139" s="97"/>
      <c r="BF139" s="71"/>
    </row>
    <row r="140" spans="1:58" s="98" customFormat="1" ht="45" customHeight="1">
      <c r="A140" s="88"/>
      <c r="B140" s="112">
        <f t="shared" si="187"/>
        <v>86</v>
      </c>
      <c r="C140" s="115" t="s">
        <v>176</v>
      </c>
      <c r="D140" s="206" t="s">
        <v>225</v>
      </c>
      <c r="E140" s="91" t="s">
        <v>52</v>
      </c>
      <c r="F140" s="91">
        <v>0</v>
      </c>
      <c r="G140" s="91">
        <v>0</v>
      </c>
      <c r="H140" s="104"/>
      <c r="I140" s="93">
        <v>2014</v>
      </c>
      <c r="J140" s="93">
        <v>2014</v>
      </c>
      <c r="K140" s="91"/>
      <c r="L140" s="104"/>
      <c r="M140" s="91">
        <f t="shared" si="177"/>
        <v>12.98</v>
      </c>
      <c r="N140" s="91">
        <f>'[9]Приложение 1'!L140</f>
        <v>10.98</v>
      </c>
      <c r="O140" s="91">
        <f t="shared" si="178"/>
        <v>12.98</v>
      </c>
      <c r="P140" s="91">
        <f t="shared" si="179"/>
        <v>12.98</v>
      </c>
      <c r="Q140" s="104"/>
      <c r="R140" s="104"/>
      <c r="S140" s="104"/>
      <c r="T140" s="91">
        <f t="shared" si="183"/>
        <v>0</v>
      </c>
      <c r="U140" s="91">
        <f t="shared" si="183"/>
        <v>0</v>
      </c>
      <c r="V140" s="104"/>
      <c r="W140" s="104"/>
      <c r="X140" s="104"/>
      <c r="Y140" s="104"/>
      <c r="Z140" s="104"/>
      <c r="AA140" s="104"/>
      <c r="AB140" s="91">
        <f t="shared" si="180"/>
        <v>0</v>
      </c>
      <c r="AC140" s="91">
        <f t="shared" si="180"/>
        <v>0</v>
      </c>
      <c r="AD140" s="91"/>
      <c r="AE140" s="91"/>
      <c r="AF140" s="91">
        <f>'[9]7.1. ЦЗ 2013'!G140</f>
        <v>0</v>
      </c>
      <c r="AG140" s="91"/>
      <c r="AH140" s="91">
        <f t="shared" si="121"/>
        <v>12.98</v>
      </c>
      <c r="AI140" s="94">
        <f t="shared" si="181"/>
        <v>0</v>
      </c>
      <c r="AJ140" s="91">
        <f>10.98+2</f>
        <v>12.98</v>
      </c>
      <c r="AK140" s="91"/>
      <c r="AL140" s="91"/>
      <c r="AM140" s="91"/>
      <c r="AN140" s="95">
        <f t="shared" si="182"/>
        <v>12.98</v>
      </c>
      <c r="AO140" s="96"/>
      <c r="AP140" s="97"/>
      <c r="AQ140" s="70"/>
      <c r="AR140" s="96"/>
      <c r="AS140" s="96"/>
      <c r="AT140" s="70"/>
      <c r="AU140" s="70">
        <f t="shared" si="122"/>
        <v>0</v>
      </c>
      <c r="AV140" s="96">
        <f t="shared" si="184"/>
        <v>0</v>
      </c>
      <c r="AW140" s="96">
        <f t="shared" si="185"/>
        <v>0</v>
      </c>
      <c r="AX140" s="96">
        <f t="shared" si="185"/>
        <v>0</v>
      </c>
      <c r="AY140" s="96">
        <f t="shared" si="117"/>
        <v>0</v>
      </c>
      <c r="AZ140" s="96">
        <f t="shared" si="186"/>
        <v>0</v>
      </c>
      <c r="BA140" s="96">
        <f t="shared" si="186"/>
        <v>0</v>
      </c>
      <c r="BB140" s="97"/>
      <c r="BC140" s="97"/>
      <c r="BD140" s="97"/>
      <c r="BE140" s="97"/>
      <c r="BF140" s="71"/>
    </row>
    <row r="141" spans="1:58" s="98" customFormat="1" ht="45" customHeight="1">
      <c r="A141" s="88"/>
      <c r="B141" s="112">
        <f t="shared" si="187"/>
        <v>87</v>
      </c>
      <c r="C141" s="115" t="s">
        <v>177</v>
      </c>
      <c r="D141" s="206" t="s">
        <v>226</v>
      </c>
      <c r="E141" s="91" t="s">
        <v>52</v>
      </c>
      <c r="F141" s="91">
        <v>0</v>
      </c>
      <c r="G141" s="91">
        <v>0</v>
      </c>
      <c r="H141" s="104"/>
      <c r="I141" s="93">
        <v>2015</v>
      </c>
      <c r="J141" s="93">
        <v>2015</v>
      </c>
      <c r="K141" s="91"/>
      <c r="L141" s="104"/>
      <c r="M141" s="91">
        <f t="shared" si="177"/>
        <v>13.64</v>
      </c>
      <c r="N141" s="91">
        <f>'[9]Приложение 1'!L141</f>
        <v>13.64</v>
      </c>
      <c r="O141" s="91">
        <f t="shared" si="178"/>
        <v>13.64</v>
      </c>
      <c r="P141" s="91">
        <f t="shared" si="179"/>
        <v>13.64</v>
      </c>
      <c r="Q141" s="104"/>
      <c r="R141" s="104"/>
      <c r="S141" s="104"/>
      <c r="T141" s="91"/>
      <c r="U141" s="91"/>
      <c r="V141" s="91">
        <f>F141</f>
        <v>0</v>
      </c>
      <c r="W141" s="91">
        <f>G141</f>
        <v>0</v>
      </c>
      <c r="X141" s="104"/>
      <c r="Y141" s="104"/>
      <c r="Z141" s="104"/>
      <c r="AA141" s="104"/>
      <c r="AB141" s="91">
        <f t="shared" si="180"/>
        <v>0</v>
      </c>
      <c r="AC141" s="91">
        <f t="shared" si="180"/>
        <v>0</v>
      </c>
      <c r="AD141" s="91"/>
      <c r="AE141" s="91"/>
      <c r="AF141" s="91">
        <f>'[9]7.1. ЦЗ 2013'!G141</f>
        <v>0</v>
      </c>
      <c r="AG141" s="91"/>
      <c r="AH141" s="91">
        <f t="shared" si="121"/>
        <v>0</v>
      </c>
      <c r="AI141" s="94">
        <f t="shared" si="181"/>
        <v>0</v>
      </c>
      <c r="AJ141" s="91"/>
      <c r="AK141" s="91">
        <v>13.64</v>
      </c>
      <c r="AL141" s="91"/>
      <c r="AM141" s="91"/>
      <c r="AN141" s="95">
        <f t="shared" si="182"/>
        <v>13.64</v>
      </c>
      <c r="AO141" s="96"/>
      <c r="AP141" s="97"/>
      <c r="AQ141" s="70"/>
      <c r="AR141" s="96"/>
      <c r="AS141" s="96"/>
      <c r="AT141" s="70"/>
      <c r="AU141" s="70">
        <f t="shared" si="122"/>
        <v>0</v>
      </c>
      <c r="AV141" s="96">
        <f t="shared" si="184"/>
        <v>0</v>
      </c>
      <c r="AW141" s="96">
        <f t="shared" si="185"/>
        <v>0</v>
      </c>
      <c r="AX141" s="96">
        <f t="shared" si="185"/>
        <v>0</v>
      </c>
      <c r="AY141" s="96">
        <f t="shared" si="117"/>
        <v>0</v>
      </c>
      <c r="AZ141" s="96">
        <f t="shared" si="186"/>
        <v>0</v>
      </c>
      <c r="BA141" s="96">
        <f t="shared" si="186"/>
        <v>0</v>
      </c>
      <c r="BB141" s="97"/>
      <c r="BC141" s="97"/>
      <c r="BD141" s="97"/>
      <c r="BE141" s="97"/>
      <c r="BF141" s="71"/>
    </row>
    <row r="142" spans="1:58" s="98" customFormat="1" ht="45" customHeight="1">
      <c r="A142" s="88"/>
      <c r="B142" s="112">
        <f t="shared" si="187"/>
        <v>88</v>
      </c>
      <c r="C142" s="115" t="s">
        <v>178</v>
      </c>
      <c r="D142" s="115"/>
      <c r="E142" s="91" t="s">
        <v>52</v>
      </c>
      <c r="F142" s="91">
        <v>0.04</v>
      </c>
      <c r="G142" s="91">
        <v>0</v>
      </c>
      <c r="H142" s="104"/>
      <c r="I142" s="93">
        <v>2013</v>
      </c>
      <c r="J142" s="93">
        <v>2013</v>
      </c>
      <c r="K142" s="91"/>
      <c r="L142" s="104"/>
      <c r="M142" s="91">
        <f t="shared" si="177"/>
        <v>14.235648260000001</v>
      </c>
      <c r="N142" s="91">
        <f>'[9]Приложение 1'!L142</f>
        <v>18.75</v>
      </c>
      <c r="O142" s="91">
        <f t="shared" si="178"/>
        <v>14.235648260000001</v>
      </c>
      <c r="P142" s="91">
        <f t="shared" si="179"/>
        <v>0</v>
      </c>
      <c r="Q142" s="104"/>
      <c r="R142" s="91">
        <f>F142</f>
        <v>0.04</v>
      </c>
      <c r="S142" s="91">
        <f>G142</f>
        <v>0</v>
      </c>
      <c r="T142" s="91"/>
      <c r="U142" s="91"/>
      <c r="V142" s="104"/>
      <c r="W142" s="104"/>
      <c r="X142" s="104"/>
      <c r="Y142" s="104"/>
      <c r="Z142" s="104"/>
      <c r="AA142" s="104"/>
      <c r="AB142" s="91">
        <f t="shared" si="180"/>
        <v>0.04</v>
      </c>
      <c r="AC142" s="91">
        <f t="shared" si="180"/>
        <v>0</v>
      </c>
      <c r="AD142" s="91">
        <v>0</v>
      </c>
      <c r="AE142" s="91"/>
      <c r="AF142" s="91">
        <f>'[9]7.1. ЦЗ 2013'!G142</f>
        <v>14.235648260000001</v>
      </c>
      <c r="AG142" s="91"/>
      <c r="AH142" s="91">
        <f t="shared" si="121"/>
        <v>0</v>
      </c>
      <c r="AI142" s="94">
        <f t="shared" si="181"/>
        <v>14.235648260000001</v>
      </c>
      <c r="AJ142" s="91"/>
      <c r="AK142" s="91"/>
      <c r="AL142" s="91"/>
      <c r="AM142" s="91"/>
      <c r="AN142" s="95">
        <f t="shared" si="182"/>
        <v>14.235648260000001</v>
      </c>
      <c r="AO142" s="96"/>
      <c r="AP142" s="97"/>
      <c r="AQ142" s="70"/>
      <c r="AR142" s="96"/>
      <c r="AS142" s="96"/>
      <c r="AT142" s="70"/>
      <c r="AU142" s="70">
        <f t="shared" si="122"/>
        <v>0</v>
      </c>
      <c r="AV142" s="96">
        <f t="shared" si="184"/>
        <v>0</v>
      </c>
      <c r="AW142" s="96">
        <f t="shared" si="185"/>
        <v>0</v>
      </c>
      <c r="AX142" s="96">
        <f t="shared" si="185"/>
        <v>0</v>
      </c>
      <c r="AY142" s="96">
        <f t="shared" si="117"/>
        <v>0</v>
      </c>
      <c r="AZ142" s="96">
        <f t="shared" si="186"/>
        <v>0</v>
      </c>
      <c r="BA142" s="96">
        <f t="shared" si="186"/>
        <v>0</v>
      </c>
      <c r="BB142" s="97"/>
      <c r="BC142" s="97"/>
      <c r="BD142" s="97"/>
      <c r="BE142" s="97"/>
      <c r="BF142" s="71"/>
    </row>
    <row r="143" spans="1:58" s="98" customFormat="1" ht="45" customHeight="1">
      <c r="A143" s="88"/>
      <c r="B143" s="112">
        <f t="shared" si="187"/>
        <v>89</v>
      </c>
      <c r="C143" s="115" t="s">
        <v>179</v>
      </c>
      <c r="D143" s="115" t="s">
        <v>227</v>
      </c>
      <c r="E143" s="91" t="s">
        <v>52</v>
      </c>
      <c r="F143" s="91">
        <v>0</v>
      </c>
      <c r="G143" s="91">
        <v>0</v>
      </c>
      <c r="H143" s="104"/>
      <c r="I143" s="93">
        <v>2014</v>
      </c>
      <c r="J143" s="93">
        <v>2015</v>
      </c>
      <c r="K143" s="91"/>
      <c r="L143" s="104"/>
      <c r="M143" s="91"/>
      <c r="N143" s="91"/>
      <c r="O143" s="91">
        <v>15</v>
      </c>
      <c r="P143" s="91">
        <f t="shared" si="179"/>
        <v>15</v>
      </c>
      <c r="Q143" s="104"/>
      <c r="R143" s="104"/>
      <c r="S143" s="104"/>
      <c r="T143" s="91"/>
      <c r="U143" s="91"/>
      <c r="V143" s="104">
        <f>F143</f>
        <v>0</v>
      </c>
      <c r="W143" s="104">
        <f>G143</f>
        <v>0</v>
      </c>
      <c r="X143" s="104"/>
      <c r="Y143" s="104"/>
      <c r="Z143" s="104"/>
      <c r="AA143" s="104"/>
      <c r="AB143" s="91">
        <f t="shared" si="180"/>
        <v>0</v>
      </c>
      <c r="AC143" s="91">
        <f t="shared" si="180"/>
        <v>0</v>
      </c>
      <c r="AD143" s="91"/>
      <c r="AE143" s="91"/>
      <c r="AF143" s="91"/>
      <c r="AG143" s="91"/>
      <c r="AH143" s="91">
        <f t="shared" si="121"/>
        <v>10</v>
      </c>
      <c r="AI143" s="94">
        <v>0</v>
      </c>
      <c r="AJ143" s="189">
        <v>10</v>
      </c>
      <c r="AK143" s="189">
        <v>5</v>
      </c>
      <c r="AL143" s="91"/>
      <c r="AM143" s="91"/>
      <c r="AN143" s="95">
        <f t="shared" si="182"/>
        <v>15</v>
      </c>
      <c r="AO143" s="96"/>
      <c r="AP143" s="97"/>
      <c r="AQ143" s="70"/>
      <c r="AR143" s="96"/>
      <c r="AS143" s="96"/>
      <c r="AT143" s="70"/>
      <c r="AU143" s="70">
        <f t="shared" si="122"/>
        <v>0</v>
      </c>
      <c r="AV143" s="96"/>
      <c r="AW143" s="96"/>
      <c r="AX143" s="96"/>
      <c r="AY143" s="96"/>
      <c r="AZ143" s="96"/>
      <c r="BA143" s="96"/>
      <c r="BB143" s="97"/>
      <c r="BC143" s="97"/>
      <c r="BD143" s="97"/>
      <c r="BE143" s="97"/>
      <c r="BF143" s="71"/>
    </row>
    <row r="144" spans="1:58" s="98" customFormat="1" ht="45" customHeight="1">
      <c r="A144" s="88"/>
      <c r="B144" s="112">
        <f t="shared" si="187"/>
        <v>90</v>
      </c>
      <c r="C144" s="192" t="s">
        <v>180</v>
      </c>
      <c r="D144" s="115" t="s">
        <v>228</v>
      </c>
      <c r="E144" s="91" t="s">
        <v>52</v>
      </c>
      <c r="F144" s="91">
        <v>0</v>
      </c>
      <c r="G144" s="91">
        <v>0</v>
      </c>
      <c r="H144" s="104"/>
      <c r="I144" s="93">
        <v>2014</v>
      </c>
      <c r="J144" s="93">
        <v>2015</v>
      </c>
      <c r="K144" s="91"/>
      <c r="L144" s="104"/>
      <c r="M144" s="91"/>
      <c r="N144" s="91"/>
      <c r="O144" s="91">
        <v>35</v>
      </c>
      <c r="P144" s="91">
        <f t="shared" si="179"/>
        <v>35</v>
      </c>
      <c r="Q144" s="104"/>
      <c r="R144" s="104"/>
      <c r="S144" s="104"/>
      <c r="T144" s="91"/>
      <c r="U144" s="91"/>
      <c r="V144" s="104">
        <f>F144</f>
        <v>0</v>
      </c>
      <c r="W144" s="104">
        <f>G144</f>
        <v>0</v>
      </c>
      <c r="X144" s="104"/>
      <c r="Y144" s="104"/>
      <c r="Z144" s="104"/>
      <c r="AA144" s="104"/>
      <c r="AB144" s="91">
        <f t="shared" si="180"/>
        <v>0</v>
      </c>
      <c r="AC144" s="91">
        <f t="shared" si="180"/>
        <v>0</v>
      </c>
      <c r="AD144" s="91"/>
      <c r="AE144" s="91"/>
      <c r="AF144" s="91"/>
      <c r="AG144" s="91"/>
      <c r="AH144" s="91">
        <f t="shared" si="121"/>
        <v>35</v>
      </c>
      <c r="AI144" s="94">
        <v>0</v>
      </c>
      <c r="AJ144" s="190">
        <v>35</v>
      </c>
      <c r="AK144" s="91"/>
      <c r="AL144" s="91"/>
      <c r="AM144" s="91"/>
      <c r="AN144" s="95">
        <f t="shared" si="182"/>
        <v>35</v>
      </c>
      <c r="AO144" s="96"/>
      <c r="AP144" s="97"/>
      <c r="AQ144" s="70"/>
      <c r="AR144" s="96"/>
      <c r="AS144" s="96"/>
      <c r="AT144" s="70"/>
      <c r="AU144" s="70">
        <f t="shared" si="122"/>
        <v>0</v>
      </c>
      <c r="AV144" s="96"/>
      <c r="AW144" s="96"/>
      <c r="AX144" s="96"/>
      <c r="AY144" s="96"/>
      <c r="AZ144" s="96"/>
      <c r="BA144" s="96"/>
      <c r="BB144" s="97"/>
      <c r="BC144" s="97"/>
      <c r="BD144" s="97"/>
      <c r="BE144" s="97"/>
      <c r="BF144" s="71"/>
    </row>
    <row r="145" spans="1:58" s="98" customFormat="1" ht="56.25" customHeight="1">
      <c r="A145" s="88"/>
      <c r="B145" s="112">
        <f t="shared" si="187"/>
        <v>91</v>
      </c>
      <c r="C145" s="192" t="s">
        <v>182</v>
      </c>
      <c r="D145" s="115"/>
      <c r="E145" s="91" t="s">
        <v>52</v>
      </c>
      <c r="F145" s="91">
        <v>0</v>
      </c>
      <c r="G145" s="91">
        <v>0</v>
      </c>
      <c r="H145" s="104"/>
      <c r="I145" s="93">
        <v>2014</v>
      </c>
      <c r="J145" s="93">
        <v>2014</v>
      </c>
      <c r="K145" s="91"/>
      <c r="L145" s="104"/>
      <c r="M145" s="91">
        <f t="shared" si="177"/>
        <v>79.642246135714302</v>
      </c>
      <c r="N145" s="91">
        <f>'[9]Приложение 1'!L148</f>
        <v>1184.597563026</v>
      </c>
      <c r="O145" s="190">
        <f>79642246.1357143/1000000</f>
        <v>79.642246135714302</v>
      </c>
      <c r="P145" s="91">
        <f>O145</f>
        <v>79.642246135714302</v>
      </c>
      <c r="Q145" s="104"/>
      <c r="R145" s="104"/>
      <c r="S145" s="104"/>
      <c r="T145" s="91">
        <f>F145</f>
        <v>0</v>
      </c>
      <c r="U145" s="91">
        <f>G145</f>
        <v>0</v>
      </c>
      <c r="V145" s="104"/>
      <c r="W145" s="104"/>
      <c r="X145" s="104"/>
      <c r="Y145" s="104"/>
      <c r="Z145" s="104"/>
      <c r="AA145" s="104"/>
      <c r="AB145" s="91">
        <f t="shared" si="180"/>
        <v>0</v>
      </c>
      <c r="AC145" s="91">
        <f t="shared" si="180"/>
        <v>0</v>
      </c>
      <c r="AD145" s="91"/>
      <c r="AE145" s="91"/>
      <c r="AF145" s="91">
        <f>'[9]7.1. ЦЗ 2013'!G148</f>
        <v>876.96991330000003</v>
      </c>
      <c r="AG145" s="91"/>
      <c r="AH145" s="91">
        <f t="shared" si="121"/>
        <v>79.642246135714302</v>
      </c>
      <c r="AI145" s="94">
        <v>0</v>
      </c>
      <c r="AJ145" s="91">
        <f>O145</f>
        <v>79.642246135714302</v>
      </c>
      <c r="AK145" s="91"/>
      <c r="AL145" s="91"/>
      <c r="AM145" s="91"/>
      <c r="AN145" s="95">
        <f t="shared" si="182"/>
        <v>79.642246135714302</v>
      </c>
      <c r="AO145" s="96"/>
      <c r="AP145" s="97"/>
      <c r="AQ145" s="70"/>
      <c r="AR145" s="96"/>
      <c r="AS145" s="96"/>
      <c r="AT145" s="70"/>
      <c r="AU145" s="70">
        <f t="shared" si="122"/>
        <v>0</v>
      </c>
      <c r="AV145" s="96">
        <f t="shared" si="184"/>
        <v>0</v>
      </c>
      <c r="AW145" s="96">
        <f t="shared" ref="AW145:AX152" si="188">R145+T145+V145+X145+Z145-AB145</f>
        <v>0</v>
      </c>
      <c r="AX145" s="96">
        <f t="shared" si="188"/>
        <v>0</v>
      </c>
      <c r="AY145" s="96">
        <f t="shared" si="117"/>
        <v>0</v>
      </c>
      <c r="AZ145" s="96">
        <f t="shared" ref="AZ145:BA152" si="189">AB145-F145</f>
        <v>0</v>
      </c>
      <c r="BA145" s="96">
        <f t="shared" si="189"/>
        <v>0</v>
      </c>
      <c r="BB145" s="97"/>
      <c r="BC145" s="97"/>
      <c r="BD145" s="97"/>
      <c r="BE145" s="97"/>
      <c r="BF145" s="71"/>
    </row>
    <row r="146" spans="1:58" s="87" customFormat="1" ht="20.100000000000001" customHeight="1">
      <c r="A146" s="80"/>
      <c r="B146" s="81"/>
      <c r="C146" s="82" t="s">
        <v>183</v>
      </c>
      <c r="D146" s="82"/>
      <c r="E146" s="83"/>
      <c r="F146" s="84">
        <f>SUM(F147:F152)</f>
        <v>0</v>
      </c>
      <c r="G146" s="84">
        <f>SUM(G147:G152)</f>
        <v>0</v>
      </c>
      <c r="H146" s="84"/>
      <c r="I146" s="84"/>
      <c r="J146" s="84"/>
      <c r="K146" s="84" t="e">
        <f>#REF!+K147+K148+K149</f>
        <v>#REF!</v>
      </c>
      <c r="L146" s="84" t="e">
        <f>#REF!+L147+L148+L149</f>
        <v>#REF!</v>
      </c>
      <c r="M146" s="84">
        <f t="shared" ref="M146:AN146" si="190">SUM(M147:M152)</f>
        <v>1377.222865836</v>
      </c>
      <c r="N146" s="84">
        <f t="shared" si="190"/>
        <v>1184.597563026</v>
      </c>
      <c r="O146" s="84">
        <f t="shared" si="190"/>
        <v>1377.222865836</v>
      </c>
      <c r="P146" s="84">
        <f t="shared" si="190"/>
        <v>368.7850020599999</v>
      </c>
      <c r="Q146" s="84">
        <f t="shared" si="190"/>
        <v>0</v>
      </c>
      <c r="R146" s="84">
        <f t="shared" si="190"/>
        <v>0</v>
      </c>
      <c r="S146" s="84">
        <f t="shared" si="190"/>
        <v>0</v>
      </c>
      <c r="T146" s="84">
        <f t="shared" si="190"/>
        <v>0</v>
      </c>
      <c r="U146" s="84">
        <f t="shared" si="190"/>
        <v>0</v>
      </c>
      <c r="V146" s="84">
        <f t="shared" si="190"/>
        <v>0</v>
      </c>
      <c r="W146" s="84">
        <f t="shared" si="190"/>
        <v>0</v>
      </c>
      <c r="X146" s="84">
        <f t="shared" si="190"/>
        <v>0</v>
      </c>
      <c r="Y146" s="84">
        <f t="shared" si="190"/>
        <v>0</v>
      </c>
      <c r="Z146" s="84">
        <f t="shared" si="190"/>
        <v>0</v>
      </c>
      <c r="AA146" s="84">
        <f t="shared" si="190"/>
        <v>0</v>
      </c>
      <c r="AB146" s="84">
        <f t="shared" si="190"/>
        <v>0</v>
      </c>
      <c r="AC146" s="84">
        <f t="shared" si="190"/>
        <v>0</v>
      </c>
      <c r="AD146" s="84">
        <f t="shared" si="190"/>
        <v>131.467950476</v>
      </c>
      <c r="AE146" s="84">
        <f t="shared" si="190"/>
        <v>0</v>
      </c>
      <c r="AF146" s="84">
        <f t="shared" si="190"/>
        <v>876.96991330000003</v>
      </c>
      <c r="AG146" s="84"/>
      <c r="AH146" s="84">
        <f t="shared" si="121"/>
        <v>309.75320881999994</v>
      </c>
      <c r="AI146" s="84">
        <f t="shared" si="190"/>
        <v>876.96991330000003</v>
      </c>
      <c r="AJ146" s="84">
        <f t="shared" si="190"/>
        <v>309.75320881999994</v>
      </c>
      <c r="AK146" s="84">
        <f t="shared" si="190"/>
        <v>0</v>
      </c>
      <c r="AL146" s="84">
        <f t="shared" si="190"/>
        <v>7.1789466800000001</v>
      </c>
      <c r="AM146" s="84">
        <f t="shared" si="190"/>
        <v>51.852846560000003</v>
      </c>
      <c r="AN146" s="85">
        <f t="shared" si="190"/>
        <v>1245.7549153599998</v>
      </c>
      <c r="AO146" s="86">
        <f t="shared" ref="AO146:AO152" si="191">AN146-M146</f>
        <v>-131.46795047600017</v>
      </c>
      <c r="AP146" s="86"/>
      <c r="AQ146" s="86">
        <f t="shared" ref="AQ146:AQ152" si="192">AN146-P146</f>
        <v>876.96991329999992</v>
      </c>
      <c r="AR146" s="69">
        <f>'[8]ИП - чистый (21.06.12)'!AF99</f>
        <v>548.08000000000004</v>
      </c>
      <c r="AS146" s="69">
        <f t="shared" si="164"/>
        <v>697.67491535999977</v>
      </c>
      <c r="AT146" s="86"/>
      <c r="AU146" s="70">
        <f t="shared" si="122"/>
        <v>0</v>
      </c>
      <c r="AV146" s="69">
        <f t="shared" si="184"/>
        <v>0</v>
      </c>
      <c r="AW146" s="69">
        <f t="shared" si="188"/>
        <v>0</v>
      </c>
      <c r="AX146" s="69">
        <f t="shared" si="188"/>
        <v>0</v>
      </c>
      <c r="AY146" s="69">
        <f t="shared" si="117"/>
        <v>0</v>
      </c>
      <c r="AZ146" s="69">
        <f t="shared" si="189"/>
        <v>0</v>
      </c>
      <c r="BA146" s="69">
        <f t="shared" si="189"/>
        <v>0</v>
      </c>
      <c r="BF146" s="87">
        <f>AN146-M146</f>
        <v>-131.46795047600017</v>
      </c>
    </row>
    <row r="147" spans="1:58" s="98" customFormat="1" ht="38.25">
      <c r="A147" s="88"/>
      <c r="B147" s="112">
        <f>B145+1</f>
        <v>92</v>
      </c>
      <c r="C147" s="206" t="s">
        <v>184</v>
      </c>
      <c r="D147" s="115"/>
      <c r="E147" s="91"/>
      <c r="F147" s="91">
        <v>0</v>
      </c>
      <c r="G147" s="91">
        <v>0</v>
      </c>
      <c r="H147" s="104"/>
      <c r="I147" s="93">
        <v>2012</v>
      </c>
      <c r="J147" s="93">
        <v>2017</v>
      </c>
      <c r="K147" s="91"/>
      <c r="L147" s="104"/>
      <c r="M147" s="91">
        <f t="shared" ref="M147:M152" si="193">AD147+AE147+AI147+AJ147+AK147+AL147+AM147</f>
        <v>38.776706755999996</v>
      </c>
      <c r="N147" s="91">
        <f>'[9]Приложение 1'!L149</f>
        <v>39.552134105999997</v>
      </c>
      <c r="O147" s="91">
        <f t="shared" si="178"/>
        <v>38.776706755999996</v>
      </c>
      <c r="P147" s="91">
        <f t="shared" si="179"/>
        <v>21.459577059999997</v>
      </c>
      <c r="Q147" s="104"/>
      <c r="R147" s="104"/>
      <c r="S147" s="104"/>
      <c r="T147" s="91"/>
      <c r="U147" s="91"/>
      <c r="V147" s="91"/>
      <c r="W147" s="91"/>
      <c r="X147" s="91"/>
      <c r="Y147" s="91"/>
      <c r="Z147" s="91">
        <f>F147</f>
        <v>0</v>
      </c>
      <c r="AA147" s="91">
        <f>G147</f>
        <v>0</v>
      </c>
      <c r="AB147" s="91">
        <f t="shared" ref="AB147:AC152" si="194">R147+T147+V147+X147+Z147</f>
        <v>0</v>
      </c>
      <c r="AC147" s="91">
        <f t="shared" si="194"/>
        <v>0</v>
      </c>
      <c r="AD147" s="91">
        <v>2.6853655459999999</v>
      </c>
      <c r="AE147" s="91"/>
      <c r="AF147" s="91">
        <f>'[9]7.1. ЦЗ 2013'!G149</f>
        <v>14.631764149999999</v>
      </c>
      <c r="AG147" s="91"/>
      <c r="AH147" s="91">
        <f t="shared" si="121"/>
        <v>7.6786338199999999</v>
      </c>
      <c r="AI147" s="94">
        <f t="shared" si="181"/>
        <v>14.631764149999999</v>
      </c>
      <c r="AJ147" s="91">
        <v>7.6786338199999999</v>
      </c>
      <c r="AK147" s="91"/>
      <c r="AL147" s="91">
        <v>7.1789466800000001</v>
      </c>
      <c r="AM147" s="91">
        <v>6.6019965599999999</v>
      </c>
      <c r="AN147" s="95">
        <f t="shared" ref="AN147:AN152" si="195">AI147+AJ147+AK147+AL147+AM147</f>
        <v>36.091341209999996</v>
      </c>
      <c r="AO147" s="96">
        <f t="shared" si="191"/>
        <v>-2.6853655459999999</v>
      </c>
      <c r="AP147" s="97" t="s">
        <v>124</v>
      </c>
      <c r="AQ147" s="70">
        <f t="shared" si="192"/>
        <v>14.631764149999999</v>
      </c>
      <c r="AR147" s="96">
        <f>'[8]ИП - чистый (21.06.12)'!AF100</f>
        <v>28.480000000000004</v>
      </c>
      <c r="AS147" s="96">
        <f t="shared" si="164"/>
        <v>7.611341209999992</v>
      </c>
      <c r="AT147" s="70"/>
      <c r="AU147" s="70">
        <f t="shared" si="122"/>
        <v>0</v>
      </c>
      <c r="AV147" s="69">
        <f t="shared" si="184"/>
        <v>0</v>
      </c>
      <c r="AW147" s="69">
        <f t="shared" si="188"/>
        <v>0</v>
      </c>
      <c r="AX147" s="69">
        <f t="shared" si="188"/>
        <v>0</v>
      </c>
      <c r="AY147" s="69">
        <f t="shared" ref="AY147:AY152" si="196">AI147+AJ147+AK147+AL147+AM147-AN147</f>
        <v>0</v>
      </c>
      <c r="AZ147" s="69">
        <f t="shared" si="189"/>
        <v>0</v>
      </c>
      <c r="BA147" s="69">
        <f t="shared" si="189"/>
        <v>0</v>
      </c>
      <c r="BB147" s="97"/>
      <c r="BC147" s="97"/>
      <c r="BD147" s="97"/>
      <c r="BE147" s="97"/>
      <c r="BF147" s="71">
        <f>AN147-M147</f>
        <v>-2.6853655459999999</v>
      </c>
    </row>
    <row r="148" spans="1:58" s="98" customFormat="1" ht="30" customHeight="1">
      <c r="A148" s="88"/>
      <c r="B148" s="112">
        <f>B147+1</f>
        <v>93</v>
      </c>
      <c r="C148" s="192" t="s">
        <v>185</v>
      </c>
      <c r="D148" s="115"/>
      <c r="E148" s="91"/>
      <c r="F148" s="91">
        <v>0</v>
      </c>
      <c r="G148" s="91">
        <v>0</v>
      </c>
      <c r="H148" s="104"/>
      <c r="I148" s="93">
        <v>2012</v>
      </c>
      <c r="J148" s="93">
        <v>2017</v>
      </c>
      <c r="K148" s="91"/>
      <c r="L148" s="104"/>
      <c r="M148" s="91">
        <f t="shared" si="193"/>
        <v>262.57534699999997</v>
      </c>
      <c r="N148" s="91">
        <f>'[9]Приложение 1'!L150</f>
        <v>120.615942</v>
      </c>
      <c r="O148" s="91">
        <f t="shared" si="178"/>
        <v>262.57534699999997</v>
      </c>
      <c r="P148" s="91">
        <f t="shared" si="179"/>
        <v>180.73810499999996</v>
      </c>
      <c r="Q148" s="104"/>
      <c r="R148" s="91"/>
      <c r="S148" s="91"/>
      <c r="T148" s="104"/>
      <c r="U148" s="104"/>
      <c r="V148" s="104"/>
      <c r="W148" s="104"/>
      <c r="X148" s="104"/>
      <c r="Y148" s="104"/>
      <c r="Z148" s="91">
        <f>F148</f>
        <v>0</v>
      </c>
      <c r="AA148" s="91">
        <f>G148</f>
        <v>0</v>
      </c>
      <c r="AB148" s="91">
        <f t="shared" si="194"/>
        <v>0</v>
      </c>
      <c r="AC148" s="91">
        <f t="shared" si="194"/>
        <v>0</v>
      </c>
      <c r="AD148" s="91">
        <v>45.663422000000004</v>
      </c>
      <c r="AE148" s="91"/>
      <c r="AF148" s="91">
        <f>'[9]7.1. ЦЗ 2013'!G150</f>
        <v>36.173820000000006</v>
      </c>
      <c r="AG148" s="91"/>
      <c r="AH148" s="91">
        <f t="shared" ref="AH148:AH152" si="197">AJ148-AG148</f>
        <v>156.54760499999998</v>
      </c>
      <c r="AI148" s="94">
        <f t="shared" si="181"/>
        <v>36.173820000000006</v>
      </c>
      <c r="AJ148" s="190">
        <f>12.427038+4.065769+9.0652+36.84544+21.232+49.8075+3.71111+19.193548+0.2</f>
        <v>156.54760499999998</v>
      </c>
      <c r="AK148" s="91"/>
      <c r="AL148" s="91"/>
      <c r="AM148" s="91">
        <v>24.1905</v>
      </c>
      <c r="AN148" s="95">
        <f t="shared" si="195"/>
        <v>216.911925</v>
      </c>
      <c r="AO148" s="96">
        <f t="shared" si="191"/>
        <v>-45.663421999999969</v>
      </c>
      <c r="AP148" s="97"/>
      <c r="AQ148" s="70">
        <f t="shared" si="192"/>
        <v>36.173820000000035</v>
      </c>
      <c r="AR148" s="96">
        <f>'[8]ИП - чистый (21.06.12)'!AF101</f>
        <v>80.78</v>
      </c>
      <c r="AS148" s="96">
        <f t="shared" si="164"/>
        <v>136.131925</v>
      </c>
      <c r="AT148" s="70"/>
      <c r="AU148" s="70">
        <f t="shared" si="122"/>
        <v>0</v>
      </c>
      <c r="AV148" s="69">
        <f t="shared" si="184"/>
        <v>0</v>
      </c>
      <c r="AW148" s="69">
        <f t="shared" si="188"/>
        <v>0</v>
      </c>
      <c r="AX148" s="69">
        <f t="shared" si="188"/>
        <v>0</v>
      </c>
      <c r="AY148" s="69">
        <f t="shared" si="196"/>
        <v>0</v>
      </c>
      <c r="AZ148" s="69">
        <f t="shared" si="189"/>
        <v>0</v>
      </c>
      <c r="BA148" s="69">
        <f t="shared" si="189"/>
        <v>0</v>
      </c>
      <c r="BB148" s="97"/>
      <c r="BC148" s="97"/>
      <c r="BD148" s="97"/>
      <c r="BE148" s="97"/>
      <c r="BF148" s="71">
        <f>AN148-M148</f>
        <v>-45.663421999999969</v>
      </c>
    </row>
    <row r="149" spans="1:58" s="98" customFormat="1" ht="30" customHeight="1">
      <c r="A149" s="88"/>
      <c r="B149" s="112">
        <f t="shared" ref="B149:B152" si="198">B148+1</f>
        <v>94</v>
      </c>
      <c r="C149" s="206" t="s">
        <v>186</v>
      </c>
      <c r="D149" s="115"/>
      <c r="E149" s="91"/>
      <c r="F149" s="91">
        <v>0</v>
      </c>
      <c r="G149" s="91">
        <v>0</v>
      </c>
      <c r="H149" s="104"/>
      <c r="I149" s="93">
        <v>2012</v>
      </c>
      <c r="J149" s="93">
        <v>2014</v>
      </c>
      <c r="K149" s="91"/>
      <c r="L149" s="104"/>
      <c r="M149" s="91">
        <f t="shared" si="193"/>
        <v>87.576071999999996</v>
      </c>
      <c r="N149" s="91">
        <f>'[9]Приложение 1'!L151</f>
        <v>79.925999999999988</v>
      </c>
      <c r="O149" s="91">
        <f t="shared" si="178"/>
        <v>87.576071999999996</v>
      </c>
      <c r="P149" s="91">
        <f t="shared" si="179"/>
        <v>7.9201599999999956</v>
      </c>
      <c r="Q149" s="104"/>
      <c r="R149" s="104"/>
      <c r="S149" s="104"/>
      <c r="T149" s="91">
        <f>F149</f>
        <v>0</v>
      </c>
      <c r="U149" s="91">
        <f>G149</f>
        <v>0</v>
      </c>
      <c r="V149" s="91"/>
      <c r="W149" s="91"/>
      <c r="X149" s="91"/>
      <c r="Y149" s="91"/>
      <c r="Z149" s="91"/>
      <c r="AA149" s="91"/>
      <c r="AB149" s="91">
        <f t="shared" si="194"/>
        <v>0</v>
      </c>
      <c r="AC149" s="91">
        <f t="shared" si="194"/>
        <v>0</v>
      </c>
      <c r="AD149" s="91">
        <v>25.885411999999999</v>
      </c>
      <c r="AE149" s="91"/>
      <c r="AF149" s="91">
        <f>'[9]7.1. ЦЗ 2013'!G151</f>
        <v>53.770499999999998</v>
      </c>
      <c r="AG149" s="91"/>
      <c r="AH149" s="91">
        <f t="shared" si="197"/>
        <v>7.9201599999999956</v>
      </c>
      <c r="AI149" s="94">
        <f t="shared" si="181"/>
        <v>53.770499999999998</v>
      </c>
      <c r="AJ149" s="91">
        <f>87.576072-AD149-AF149</f>
        <v>7.9201599999999956</v>
      </c>
      <c r="AK149" s="91"/>
      <c r="AL149" s="91"/>
      <c r="AM149" s="91"/>
      <c r="AN149" s="95">
        <f t="shared" si="195"/>
        <v>61.690659999999994</v>
      </c>
      <c r="AO149" s="96">
        <f t="shared" si="191"/>
        <v>-25.885412000000002</v>
      </c>
      <c r="AP149" s="97"/>
      <c r="AQ149" s="70">
        <f t="shared" si="192"/>
        <v>53.770499999999998</v>
      </c>
      <c r="AR149" s="96">
        <f>'[8]ИП - чистый (21.06.12)'!AF102</f>
        <v>54.28</v>
      </c>
      <c r="AS149" s="96">
        <f t="shared" si="164"/>
        <v>7.4106599999999929</v>
      </c>
      <c r="AT149" s="70"/>
      <c r="AU149" s="70">
        <f t="shared" ref="AU149:AU152" si="199">AN149-AI149-P149</f>
        <v>0</v>
      </c>
      <c r="AV149" s="69">
        <f>N149+8</f>
        <v>87.925999999999988</v>
      </c>
      <c r="AW149" s="69">
        <f t="shared" si="188"/>
        <v>0</v>
      </c>
      <c r="AX149" s="69">
        <f t="shared" si="188"/>
        <v>0</v>
      </c>
      <c r="AY149" s="69">
        <f t="shared" si="196"/>
        <v>0</v>
      </c>
      <c r="AZ149" s="69">
        <f t="shared" si="189"/>
        <v>0</v>
      </c>
      <c r="BA149" s="69">
        <f t="shared" si="189"/>
        <v>0</v>
      </c>
      <c r="BB149" s="97"/>
      <c r="BC149" s="97"/>
      <c r="BD149" s="97"/>
      <c r="BE149" s="97"/>
      <c r="BF149" s="71">
        <f>AN149-M149</f>
        <v>-25.885412000000002</v>
      </c>
    </row>
    <row r="150" spans="1:58" s="98" customFormat="1" ht="30" customHeight="1">
      <c r="A150" s="88" t="s">
        <v>171</v>
      </c>
      <c r="B150" s="112">
        <f>B149+1</f>
        <v>95</v>
      </c>
      <c r="C150" s="206" t="s">
        <v>187</v>
      </c>
      <c r="D150" s="115"/>
      <c r="E150" s="91"/>
      <c r="F150" s="91">
        <v>0</v>
      </c>
      <c r="G150" s="91">
        <v>0</v>
      </c>
      <c r="H150" s="104"/>
      <c r="I150" s="93">
        <v>2012</v>
      </c>
      <c r="J150" s="93">
        <v>2012</v>
      </c>
      <c r="K150" s="91"/>
      <c r="L150" s="104"/>
      <c r="M150" s="91">
        <f t="shared" si="193"/>
        <v>200</v>
      </c>
      <c r="N150" s="91">
        <f>'[9]Приложение 1'!L152</f>
        <v>200</v>
      </c>
      <c r="O150" s="91">
        <f t="shared" si="178"/>
        <v>200</v>
      </c>
      <c r="P150" s="91">
        <f t="shared" si="179"/>
        <v>75</v>
      </c>
      <c r="Q150" s="104"/>
      <c r="R150" s="91"/>
      <c r="S150" s="91"/>
      <c r="T150" s="104"/>
      <c r="U150" s="104"/>
      <c r="V150" s="104"/>
      <c r="W150" s="104"/>
      <c r="X150" s="104"/>
      <c r="Y150" s="104"/>
      <c r="Z150" s="104"/>
      <c r="AA150" s="104"/>
      <c r="AB150" s="91">
        <f t="shared" si="194"/>
        <v>0</v>
      </c>
      <c r="AC150" s="91">
        <f t="shared" si="194"/>
        <v>0</v>
      </c>
      <c r="AD150" s="91">
        <v>50</v>
      </c>
      <c r="AE150" s="91"/>
      <c r="AF150" s="91">
        <f>'[9]7.1. ЦЗ 2013'!G152</f>
        <v>75</v>
      </c>
      <c r="AG150" s="91"/>
      <c r="AH150" s="91">
        <f t="shared" si="197"/>
        <v>75</v>
      </c>
      <c r="AI150" s="94">
        <f t="shared" si="181"/>
        <v>75</v>
      </c>
      <c r="AJ150" s="91">
        <v>75</v>
      </c>
      <c r="AK150" s="91"/>
      <c r="AL150" s="91"/>
      <c r="AM150" s="91"/>
      <c r="AN150" s="95">
        <f t="shared" si="195"/>
        <v>150</v>
      </c>
      <c r="AO150" s="96">
        <f t="shared" si="191"/>
        <v>-50</v>
      </c>
      <c r="AP150" s="97"/>
      <c r="AQ150" s="70">
        <f t="shared" si="192"/>
        <v>75</v>
      </c>
      <c r="AR150" s="96">
        <f>'[8]ИП - чистый (21.06.12)'!AF103</f>
        <v>100</v>
      </c>
      <c r="AS150" s="96">
        <f t="shared" si="164"/>
        <v>50</v>
      </c>
      <c r="AT150" s="70"/>
      <c r="AU150" s="70">
        <f t="shared" si="199"/>
        <v>0</v>
      </c>
      <c r="AV150" s="69">
        <f>AI150+AJ150+AK150+AL150+AM150-AN150</f>
        <v>0</v>
      </c>
      <c r="AW150" s="69">
        <f t="shared" si="188"/>
        <v>0</v>
      </c>
      <c r="AX150" s="69">
        <f t="shared" si="188"/>
        <v>0</v>
      </c>
      <c r="AY150" s="69">
        <f t="shared" si="196"/>
        <v>0</v>
      </c>
      <c r="AZ150" s="69">
        <f t="shared" si="189"/>
        <v>0</v>
      </c>
      <c r="BA150" s="69">
        <f t="shared" si="189"/>
        <v>0</v>
      </c>
      <c r="BB150" s="97"/>
      <c r="BC150" s="97"/>
      <c r="BD150" s="97"/>
      <c r="BE150" s="97"/>
      <c r="BF150" s="71"/>
    </row>
    <row r="151" spans="1:58" s="98" customFormat="1" ht="30" customHeight="1">
      <c r="A151" s="88"/>
      <c r="B151" s="112">
        <f>B150+1</f>
        <v>96</v>
      </c>
      <c r="C151" s="192" t="s">
        <v>188</v>
      </c>
      <c r="D151" s="115"/>
      <c r="E151" s="91"/>
      <c r="F151" s="91">
        <v>0</v>
      </c>
      <c r="G151" s="91">
        <v>0</v>
      </c>
      <c r="H151" s="104"/>
      <c r="I151" s="93">
        <v>2012</v>
      </c>
      <c r="J151" s="93">
        <v>2014</v>
      </c>
      <c r="K151" s="91"/>
      <c r="L151" s="104"/>
      <c r="M151" s="91">
        <f t="shared" si="193"/>
        <v>730.55906020999998</v>
      </c>
      <c r="N151" s="91">
        <f>'[9]Приложение 1'!L153</f>
        <v>680.25924021000003</v>
      </c>
      <c r="O151" s="91">
        <f t="shared" si="178"/>
        <v>730.55906020999998</v>
      </c>
      <c r="P151" s="91">
        <f t="shared" si="179"/>
        <v>50</v>
      </c>
      <c r="Q151" s="104"/>
      <c r="R151" s="104"/>
      <c r="S151" s="104"/>
      <c r="T151" s="91">
        <f>F151</f>
        <v>0</v>
      </c>
      <c r="U151" s="91">
        <f>G151</f>
        <v>0</v>
      </c>
      <c r="V151" s="104"/>
      <c r="W151" s="104"/>
      <c r="X151" s="104"/>
      <c r="Y151" s="104"/>
      <c r="Z151" s="91">
        <f>F151</f>
        <v>0</v>
      </c>
      <c r="AA151" s="91">
        <f>G151</f>
        <v>0</v>
      </c>
      <c r="AB151" s="91">
        <f t="shared" si="194"/>
        <v>0</v>
      </c>
      <c r="AC151" s="91">
        <f t="shared" si="194"/>
        <v>0</v>
      </c>
      <c r="AD151" s="91">
        <v>3.2079300100000001</v>
      </c>
      <c r="AE151" s="91"/>
      <c r="AF151" s="91">
        <f>'[9]7.1. ЦЗ 2013'!G153</f>
        <v>677.35113019999994</v>
      </c>
      <c r="AG151" s="91"/>
      <c r="AH151" s="91">
        <f t="shared" si="197"/>
        <v>50</v>
      </c>
      <c r="AI151" s="94">
        <f t="shared" si="181"/>
        <v>677.35113019999994</v>
      </c>
      <c r="AJ151" s="190">
        <v>50</v>
      </c>
      <c r="AK151" s="91"/>
      <c r="AL151" s="91"/>
      <c r="AM151" s="91"/>
      <c r="AN151" s="95">
        <f t="shared" si="195"/>
        <v>727.35113019999994</v>
      </c>
      <c r="AO151" s="96">
        <f t="shared" si="191"/>
        <v>-3.207930010000041</v>
      </c>
      <c r="AP151" s="97" t="s">
        <v>124</v>
      </c>
      <c r="AQ151" s="70">
        <f t="shared" si="192"/>
        <v>677.35113019999994</v>
      </c>
      <c r="AR151" s="96">
        <f>'[8]ИП - чистый (21.06.12)'!AF104</f>
        <v>247.2</v>
      </c>
      <c r="AS151" s="96">
        <f t="shared" si="164"/>
        <v>480.15113019999995</v>
      </c>
      <c r="AT151" s="70"/>
      <c r="AU151" s="70">
        <f t="shared" si="199"/>
        <v>0</v>
      </c>
      <c r="AV151" s="69">
        <f>AI151+AJ151+AK151+AL151+AM151-AN151</f>
        <v>0</v>
      </c>
      <c r="AW151" s="69">
        <f t="shared" si="188"/>
        <v>0</v>
      </c>
      <c r="AX151" s="69">
        <f t="shared" si="188"/>
        <v>0</v>
      </c>
      <c r="AY151" s="69">
        <f t="shared" si="196"/>
        <v>0</v>
      </c>
      <c r="AZ151" s="69">
        <f t="shared" si="189"/>
        <v>0</v>
      </c>
      <c r="BA151" s="69">
        <f t="shared" si="189"/>
        <v>0</v>
      </c>
      <c r="BB151" s="97"/>
      <c r="BC151" s="97"/>
      <c r="BD151" s="97"/>
      <c r="BE151" s="97"/>
      <c r="BF151" s="71"/>
    </row>
    <row r="152" spans="1:58" s="98" customFormat="1" ht="30" customHeight="1" thickBot="1">
      <c r="A152" s="88"/>
      <c r="B152" s="129">
        <f t="shared" si="198"/>
        <v>97</v>
      </c>
      <c r="C152" s="213" t="s">
        <v>189</v>
      </c>
      <c r="D152" s="130"/>
      <c r="E152" s="131"/>
      <c r="F152" s="131">
        <v>0</v>
      </c>
      <c r="G152" s="131">
        <v>0</v>
      </c>
      <c r="H152" s="132"/>
      <c r="I152" s="133">
        <v>2012</v>
      </c>
      <c r="J152" s="133">
        <v>2017</v>
      </c>
      <c r="K152" s="131"/>
      <c r="L152" s="132"/>
      <c r="M152" s="131">
        <f t="shared" si="193"/>
        <v>57.735679869999998</v>
      </c>
      <c r="N152" s="131">
        <f>'[9]Приложение 1'!L154</f>
        <v>64.244246709999999</v>
      </c>
      <c r="O152" s="131">
        <f t="shared" si="178"/>
        <v>57.735679869999998</v>
      </c>
      <c r="P152" s="131">
        <f t="shared" si="179"/>
        <v>33.667159999999996</v>
      </c>
      <c r="Q152" s="132"/>
      <c r="R152" s="132"/>
      <c r="S152" s="132"/>
      <c r="T152" s="131"/>
      <c r="U152" s="131"/>
      <c r="V152" s="131"/>
      <c r="W152" s="131"/>
      <c r="X152" s="131"/>
      <c r="Y152" s="131"/>
      <c r="Z152" s="131">
        <f>F152</f>
        <v>0</v>
      </c>
      <c r="AA152" s="131">
        <f>G152</f>
        <v>0</v>
      </c>
      <c r="AB152" s="131">
        <f t="shared" si="194"/>
        <v>0</v>
      </c>
      <c r="AC152" s="131">
        <f t="shared" si="194"/>
        <v>0</v>
      </c>
      <c r="AD152" s="131">
        <v>4.0258209200000001</v>
      </c>
      <c r="AE152" s="131"/>
      <c r="AF152" s="131">
        <f>'[9]7.1. ЦЗ 2013'!G154</f>
        <v>20.042698949999998</v>
      </c>
      <c r="AG152" s="131"/>
      <c r="AH152" s="131">
        <f t="shared" si="197"/>
        <v>12.606809999999999</v>
      </c>
      <c r="AI152" s="134">
        <f t="shared" si="181"/>
        <v>20.042698949999998</v>
      </c>
      <c r="AJ152" s="131">
        <v>12.606809999999999</v>
      </c>
      <c r="AK152" s="131"/>
      <c r="AL152" s="131"/>
      <c r="AM152" s="131">
        <v>21.06035</v>
      </c>
      <c r="AN152" s="135">
        <f t="shared" si="195"/>
        <v>53.709858949999997</v>
      </c>
      <c r="AO152" s="96">
        <f t="shared" si="191"/>
        <v>-4.025820920000001</v>
      </c>
      <c r="AP152" s="97"/>
      <c r="AQ152" s="70">
        <f t="shared" si="192"/>
        <v>20.042698950000002</v>
      </c>
      <c r="AR152" s="96">
        <f>'[8]ИП - чистый (21.06.12)'!AF105</f>
        <v>37.340000000000003</v>
      </c>
      <c r="AS152" s="96">
        <f t="shared" si="164"/>
        <v>16.369858949999994</v>
      </c>
      <c r="AT152" s="70"/>
      <c r="AU152" s="70">
        <f t="shared" si="199"/>
        <v>0</v>
      </c>
      <c r="AV152" s="69">
        <f>AI152+AJ152+AK152+AL152+AM152-AN152</f>
        <v>0</v>
      </c>
      <c r="AW152" s="69">
        <f t="shared" si="188"/>
        <v>0</v>
      </c>
      <c r="AX152" s="69">
        <f t="shared" si="188"/>
        <v>0</v>
      </c>
      <c r="AY152" s="69">
        <f t="shared" si="196"/>
        <v>0</v>
      </c>
      <c r="AZ152" s="69">
        <f t="shared" si="189"/>
        <v>0</v>
      </c>
      <c r="BA152" s="69">
        <f t="shared" si="189"/>
        <v>0</v>
      </c>
      <c r="BB152" s="97"/>
      <c r="BC152" s="97"/>
      <c r="BD152" s="97"/>
      <c r="BE152" s="97"/>
      <c r="BF152" s="71"/>
    </row>
    <row r="153" spans="1:58" s="30" customFormat="1" ht="12.75">
      <c r="A153" s="136"/>
      <c r="B153" s="137" t="s">
        <v>190</v>
      </c>
      <c r="C153" s="138" t="s">
        <v>191</v>
      </c>
      <c r="D153" s="138"/>
      <c r="E153" s="65"/>
      <c r="F153" s="67"/>
      <c r="G153" s="67"/>
      <c r="H153" s="67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  <c r="AD153" s="65"/>
      <c r="AE153" s="65"/>
      <c r="AF153" s="65"/>
      <c r="AG153" s="65"/>
      <c r="AH153" s="65"/>
      <c r="AI153" s="66"/>
      <c r="AJ153" s="66"/>
      <c r="AK153" s="139"/>
      <c r="AL153" s="139"/>
      <c r="AM153" s="139"/>
      <c r="AN153" s="139"/>
      <c r="AO153" s="140"/>
      <c r="AP153" s="140"/>
      <c r="AQ153" s="140"/>
      <c r="AR153" s="140"/>
      <c r="AS153" s="140"/>
      <c r="AT153" s="70"/>
      <c r="AU153" s="70"/>
      <c r="AV153" s="140"/>
      <c r="AW153" s="140"/>
      <c r="AX153" s="140"/>
      <c r="AY153" s="140"/>
      <c r="AZ153" s="140"/>
      <c r="BA153" s="140"/>
      <c r="BB153" s="140"/>
      <c r="BC153" s="140"/>
      <c r="BD153" s="140"/>
      <c r="BE153" s="140"/>
    </row>
    <row r="154" spans="1:58" s="30" customFormat="1" ht="12.75">
      <c r="A154" s="141"/>
      <c r="B154" s="141" t="s">
        <v>192</v>
      </c>
      <c r="C154" s="142" t="s">
        <v>193</v>
      </c>
      <c r="D154" s="142"/>
      <c r="E154" s="149"/>
      <c r="F154" s="143"/>
      <c r="G154" s="143"/>
      <c r="H154" s="143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78"/>
      <c r="AH154" s="178"/>
      <c r="AI154" s="144"/>
      <c r="AJ154" s="144"/>
      <c r="AK154" s="145"/>
      <c r="AL154" s="145"/>
      <c r="AM154" s="145"/>
      <c r="AN154" s="145"/>
      <c r="AO154" s="146"/>
      <c r="AP154" s="146"/>
      <c r="AQ154" s="146"/>
      <c r="AR154" s="146"/>
      <c r="AS154" s="146"/>
      <c r="AT154" s="70"/>
      <c r="AU154" s="70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</row>
    <row r="155" spans="1:58" s="30" customFormat="1" ht="12.75">
      <c r="A155" s="141"/>
      <c r="B155" s="141"/>
      <c r="C155" s="142" t="s">
        <v>194</v>
      </c>
      <c r="D155" s="142"/>
      <c r="E155" s="149"/>
      <c r="F155" s="143"/>
      <c r="G155" s="143"/>
      <c r="H155" s="143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78"/>
      <c r="AH155" s="178"/>
      <c r="AI155" s="144"/>
      <c r="AJ155" s="144"/>
      <c r="AK155" s="145"/>
      <c r="AL155" s="145"/>
      <c r="AM155" s="145"/>
      <c r="AN155" s="145"/>
      <c r="AO155" s="146"/>
      <c r="AP155" s="146"/>
      <c r="AQ155" s="146"/>
      <c r="AR155" s="146"/>
      <c r="AS155" s="146"/>
      <c r="AT155" s="70"/>
      <c r="AU155" s="70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</row>
    <row r="156" spans="1:58" s="30" customFormat="1" ht="12.75">
      <c r="A156" s="141"/>
      <c r="B156" s="141" t="s">
        <v>79</v>
      </c>
      <c r="C156" s="142" t="s">
        <v>195</v>
      </c>
      <c r="D156" s="142"/>
      <c r="E156" s="149"/>
      <c r="F156" s="143"/>
      <c r="G156" s="143"/>
      <c r="H156" s="143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78"/>
      <c r="AH156" s="178"/>
      <c r="AI156" s="144"/>
      <c r="AJ156" s="144"/>
      <c r="AK156" s="145"/>
      <c r="AL156" s="145"/>
      <c r="AM156" s="145"/>
      <c r="AN156" s="145"/>
      <c r="AO156" s="146"/>
      <c r="AP156" s="146"/>
      <c r="AQ156" s="146"/>
      <c r="AR156" s="146"/>
      <c r="AS156" s="146"/>
      <c r="AT156" s="70"/>
      <c r="AU156" s="70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</row>
    <row r="157" spans="1:58" s="30" customFormat="1" ht="12.75">
      <c r="A157" s="141"/>
      <c r="B157" s="141"/>
      <c r="C157" s="142" t="s">
        <v>194</v>
      </c>
      <c r="D157" s="142"/>
      <c r="E157" s="149"/>
      <c r="F157" s="143"/>
      <c r="G157" s="143"/>
      <c r="H157" s="143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78"/>
      <c r="AH157" s="178"/>
      <c r="AI157" s="144"/>
      <c r="AJ157" s="144"/>
      <c r="AK157" s="145"/>
      <c r="AL157" s="145"/>
      <c r="AM157" s="145"/>
      <c r="AN157" s="145"/>
      <c r="AO157" s="146"/>
      <c r="AP157" s="146"/>
      <c r="AQ157" s="146"/>
      <c r="AR157" s="146"/>
      <c r="AS157" s="146"/>
      <c r="AT157" s="70"/>
      <c r="AU157" s="70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</row>
    <row r="158" spans="1:58" s="30" customFormat="1" ht="12.75">
      <c r="A158" s="141"/>
      <c r="B158" s="141" t="s">
        <v>196</v>
      </c>
      <c r="C158" s="142"/>
      <c r="D158" s="142"/>
      <c r="E158" s="149"/>
      <c r="F158" s="143"/>
      <c r="G158" s="143"/>
      <c r="H158" s="143"/>
      <c r="I158" s="149"/>
      <c r="J158" s="149"/>
      <c r="K158" s="149"/>
      <c r="L158" s="149"/>
      <c r="M158" s="149"/>
      <c r="N158" s="149"/>
      <c r="O158" s="149"/>
      <c r="P158" s="149"/>
      <c r="Q158" s="149" t="s">
        <v>197</v>
      </c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78"/>
      <c r="AH158" s="178"/>
      <c r="AI158" s="144"/>
      <c r="AJ158" s="144"/>
      <c r="AK158" s="145"/>
      <c r="AL158" s="145"/>
      <c r="AM158" s="145"/>
      <c r="AN158" s="145"/>
      <c r="AO158" s="146"/>
      <c r="AP158" s="146"/>
      <c r="AQ158" s="146"/>
      <c r="AR158" s="146"/>
      <c r="AS158" s="146"/>
      <c r="AT158" s="70"/>
      <c r="AU158" s="70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</row>
    <row r="159" spans="1:58" s="30" customFormat="1" ht="13.5">
      <c r="B159" s="796" t="s">
        <v>198</v>
      </c>
      <c r="C159" s="796"/>
      <c r="D159" s="147"/>
      <c r="E159" s="73"/>
      <c r="F159" s="75"/>
      <c r="G159" s="75"/>
      <c r="H159" s="75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4"/>
      <c r="AJ159" s="74"/>
      <c r="AK159" s="148"/>
      <c r="AL159" s="148"/>
      <c r="AM159" s="148"/>
      <c r="AN159" s="148"/>
      <c r="AO159" s="140"/>
      <c r="AP159" s="140"/>
      <c r="AQ159" s="140"/>
      <c r="AR159" s="140"/>
      <c r="AS159" s="140"/>
      <c r="AT159" s="70"/>
      <c r="AU159" s="70"/>
      <c r="AV159" s="140"/>
      <c r="AW159" s="140"/>
      <c r="AX159" s="140"/>
      <c r="AY159" s="140"/>
      <c r="AZ159" s="140"/>
      <c r="BA159" s="140"/>
      <c r="BB159" s="140"/>
      <c r="BC159" s="140"/>
      <c r="BD159" s="140"/>
      <c r="BE159" s="140"/>
    </row>
    <row r="160" spans="1:58" s="30" customFormat="1" ht="25.5">
      <c r="A160" s="136"/>
      <c r="B160" s="136"/>
      <c r="C160" s="56" t="s">
        <v>199</v>
      </c>
      <c r="D160" s="56"/>
      <c r="E160" s="73"/>
      <c r="F160" s="75"/>
      <c r="G160" s="75"/>
      <c r="H160" s="75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4"/>
      <c r="AJ160" s="74"/>
      <c r="AK160" s="148"/>
      <c r="AL160" s="148"/>
      <c r="AM160" s="148"/>
      <c r="AN160" s="148"/>
      <c r="AO160" s="140"/>
      <c r="AP160" s="140"/>
      <c r="AQ160" s="140"/>
      <c r="AR160" s="140"/>
      <c r="AS160" s="140"/>
      <c r="AT160" s="70"/>
      <c r="AU160" s="70"/>
      <c r="AV160" s="140"/>
      <c r="AW160" s="140"/>
      <c r="AX160" s="140"/>
      <c r="AY160" s="140"/>
      <c r="AZ160" s="140"/>
      <c r="BA160" s="140"/>
      <c r="BB160" s="140"/>
      <c r="BC160" s="140"/>
      <c r="BD160" s="140"/>
      <c r="BE160" s="140"/>
    </row>
    <row r="161" spans="1:61" s="30" customFormat="1" ht="12.75">
      <c r="A161" s="141"/>
      <c r="B161" s="141" t="s">
        <v>192</v>
      </c>
      <c r="C161" s="142" t="s">
        <v>193</v>
      </c>
      <c r="D161" s="142"/>
      <c r="E161" s="149"/>
      <c r="F161" s="143"/>
      <c r="G161" s="143"/>
      <c r="H161" s="143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78"/>
      <c r="AH161" s="178"/>
      <c r="AI161" s="144"/>
      <c r="AJ161" s="144"/>
      <c r="AK161" s="145"/>
      <c r="AL161" s="145"/>
      <c r="AM161" s="145"/>
      <c r="AN161" s="145"/>
      <c r="AO161" s="146"/>
      <c r="AP161" s="146"/>
      <c r="AQ161" s="146"/>
      <c r="AR161" s="146"/>
      <c r="AS161" s="146"/>
      <c r="AT161" s="70"/>
      <c r="AU161" s="70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</row>
    <row r="162" spans="1:61" s="30" customFormat="1" ht="12.75">
      <c r="A162" s="141"/>
      <c r="B162" s="141" t="s">
        <v>79</v>
      </c>
      <c r="C162" s="142" t="s">
        <v>195</v>
      </c>
      <c r="D162" s="142"/>
      <c r="E162" s="149"/>
      <c r="F162" s="143"/>
      <c r="G162" s="143"/>
      <c r="H162" s="143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78"/>
      <c r="AH162" s="178"/>
      <c r="AI162" s="144"/>
      <c r="AJ162" s="144"/>
      <c r="AK162" s="145"/>
      <c r="AL162" s="145"/>
      <c r="AM162" s="145"/>
      <c r="AN162" s="145"/>
      <c r="AO162" s="146"/>
      <c r="AP162" s="146"/>
      <c r="AQ162" s="146"/>
      <c r="AR162" s="146"/>
      <c r="AS162" s="146"/>
      <c r="AT162" s="70"/>
      <c r="AU162" s="70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</row>
    <row r="163" spans="1:61" s="30" customFormat="1" ht="12.75">
      <c r="A163" s="141"/>
      <c r="B163" s="141" t="s">
        <v>196</v>
      </c>
      <c r="C163" s="142"/>
      <c r="D163" s="142"/>
      <c r="E163" s="149"/>
      <c r="F163" s="143"/>
      <c r="G163" s="143"/>
      <c r="H163" s="143"/>
      <c r="I163" s="149"/>
      <c r="J163" s="149"/>
      <c r="K163" s="149"/>
      <c r="L163" s="149"/>
      <c r="M163" s="149"/>
      <c r="N163" s="149"/>
      <c r="O163" s="149"/>
      <c r="P163" s="149"/>
      <c r="Q163" s="149"/>
      <c r="R163" s="797"/>
      <c r="S163" s="797"/>
      <c r="T163" s="797"/>
      <c r="U163" s="797"/>
      <c r="V163" s="149"/>
      <c r="W163" s="149"/>
      <c r="X163" s="149"/>
      <c r="Y163" s="149"/>
      <c r="Z163" s="149"/>
      <c r="AA163" s="149"/>
      <c r="AB163" s="797"/>
      <c r="AC163" s="797"/>
      <c r="AD163" s="149"/>
      <c r="AE163" s="149"/>
      <c r="AF163" s="149"/>
      <c r="AG163" s="178"/>
      <c r="AH163" s="178"/>
      <c r="AI163" s="144"/>
      <c r="AJ163" s="144"/>
      <c r="AK163" s="145"/>
      <c r="AL163" s="145"/>
      <c r="AM163" s="145"/>
      <c r="AN163" s="145"/>
      <c r="AO163" s="146"/>
      <c r="AP163" s="146"/>
      <c r="AQ163" s="146"/>
      <c r="AR163" s="146"/>
      <c r="AS163" s="146"/>
      <c r="AT163" s="70"/>
      <c r="AU163" s="70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</row>
    <row r="164" spans="1:61" hidden="1">
      <c r="AV164" s="151"/>
      <c r="AW164" s="151"/>
      <c r="AX164" s="151"/>
    </row>
    <row r="165" spans="1:61" hidden="1">
      <c r="C165" s="13" t="s">
        <v>200</v>
      </c>
    </row>
    <row r="166" spans="1:61" hidden="1">
      <c r="B166" s="152" t="e">
        <f>#REF!+#REF!+#REF!+#REF!+#REF!+#REF!+#REF!+#REF!+#REF!+#REF!+#REF!+#REF!+#REF!+#REF!+#REF!+#REF!+#REF!+#REF!+#REF!+#REF!+#REF!+#REF!+#REF!+#REF!+B79+#REF!+B106+#REF!+#REF!+#REF!+#REF!+#REF!+#REF!+#REF!+#REF!+#REF!+#REF!+#REF!+#REF!+#REF!+B149+#REF!</f>
        <v>#REF!</v>
      </c>
      <c r="C166" s="13" t="s">
        <v>201</v>
      </c>
    </row>
    <row r="167" spans="1:61" ht="38.25" hidden="1">
      <c r="B167" s="152"/>
      <c r="C167" s="109" t="s">
        <v>202</v>
      </c>
      <c r="D167" s="153"/>
      <c r="AP167" s="70"/>
      <c r="AQ167" s="70"/>
      <c r="AR167" s="70"/>
      <c r="AS167" s="70"/>
      <c r="AT167" s="70"/>
      <c r="AU167" s="70"/>
    </row>
    <row r="168" spans="1:61" ht="25.5" hidden="1">
      <c r="B168" s="152"/>
      <c r="C168" s="109" t="s">
        <v>203</v>
      </c>
      <c r="D168" s="153"/>
      <c r="AP168" s="70"/>
      <c r="AQ168" s="70"/>
      <c r="AR168" s="70"/>
      <c r="AS168" s="70"/>
      <c r="AT168" s="70"/>
      <c r="AU168" s="70"/>
    </row>
    <row r="169" spans="1:61" ht="15.75" hidden="1" thickBot="1">
      <c r="B169" s="152"/>
      <c r="C169" s="153" t="s">
        <v>204</v>
      </c>
      <c r="D169" s="153"/>
      <c r="AP169" s="70"/>
      <c r="AQ169" s="70"/>
      <c r="AR169" s="70"/>
      <c r="AS169" s="70"/>
      <c r="AT169" s="70"/>
      <c r="AU169" s="70"/>
    </row>
    <row r="170" spans="1:61" ht="15.75" hidden="1" thickBot="1">
      <c r="B170" s="152"/>
      <c r="C170" s="154" t="s">
        <v>205</v>
      </c>
      <c r="D170" s="155"/>
      <c r="AP170" s="96"/>
      <c r="AQ170" s="96"/>
      <c r="AR170" s="96"/>
      <c r="AS170" s="96"/>
      <c r="AT170" s="70"/>
      <c r="AU170" s="70"/>
    </row>
    <row r="171" spans="1:61" hidden="1">
      <c r="B171" s="152"/>
      <c r="C171" s="153"/>
      <c r="D171" s="153"/>
      <c r="AP171" s="70"/>
      <c r="AQ171" s="70"/>
      <c r="AR171" s="70"/>
      <c r="AS171" s="70"/>
      <c r="AT171" s="70"/>
      <c r="AU171" s="70"/>
    </row>
    <row r="172" spans="1:61" hidden="1">
      <c r="B172" s="152"/>
    </row>
    <row r="173" spans="1:61" ht="51" hidden="1" customHeight="1">
      <c r="AJ173" s="798" t="s">
        <v>206</v>
      </c>
      <c r="AK173" s="799"/>
      <c r="AL173" s="799"/>
      <c r="AM173" s="799"/>
      <c r="AN173" s="799"/>
      <c r="AO173" s="155"/>
      <c r="AP173" s="70"/>
      <c r="AQ173" s="70"/>
      <c r="AR173" s="70"/>
      <c r="AS173" s="70"/>
    </row>
    <row r="174" spans="1:61" s="13" customFormat="1" hidden="1">
      <c r="AI174" s="14"/>
      <c r="AJ174" s="156" t="s">
        <v>207</v>
      </c>
      <c r="AK174" s="157"/>
      <c r="AL174" s="157"/>
      <c r="AM174" s="157"/>
      <c r="AN174" s="14"/>
      <c r="AO174" s="150"/>
      <c r="AP174" s="70"/>
      <c r="AQ174" s="70"/>
      <c r="AR174" s="70"/>
      <c r="AS174" s="70"/>
      <c r="AT174" s="150"/>
      <c r="AU174" s="150"/>
      <c r="AV174" s="150"/>
      <c r="AW174" s="150"/>
      <c r="AX174" s="150"/>
      <c r="AY174" s="150"/>
      <c r="AZ174" s="150"/>
      <c r="BA174" s="150"/>
      <c r="BF174" s="1"/>
      <c r="BG174" s="1"/>
      <c r="BH174" s="1"/>
      <c r="BI174" s="1"/>
    </row>
    <row r="175" spans="1:61" s="13" customFormat="1" ht="25.5" hidden="1">
      <c r="AI175" s="14"/>
      <c r="AJ175" s="158" t="s">
        <v>208</v>
      </c>
      <c r="AK175" s="159"/>
      <c r="AL175" s="159"/>
      <c r="AM175" s="159"/>
      <c r="AN175" s="14"/>
      <c r="AO175" s="150"/>
      <c r="AP175" s="70"/>
      <c r="AQ175" s="70"/>
      <c r="AR175" s="70"/>
      <c r="AS175" s="70"/>
      <c r="AT175" s="150"/>
      <c r="AU175" s="150"/>
      <c r="AV175" s="150"/>
      <c r="AW175" s="150"/>
      <c r="AX175" s="150"/>
      <c r="AY175" s="150"/>
      <c r="AZ175" s="150"/>
      <c r="BA175" s="150"/>
      <c r="BF175" s="1"/>
      <c r="BG175" s="1"/>
      <c r="BH175" s="1"/>
      <c r="BI175" s="1"/>
    </row>
    <row r="176" spans="1:61" s="13" customFormat="1" hidden="1">
      <c r="AI176" s="14"/>
      <c r="AJ176" s="160" t="s">
        <v>209</v>
      </c>
      <c r="AK176" s="161"/>
      <c r="AL176" s="161"/>
      <c r="AM176" s="161"/>
      <c r="AN176" s="14"/>
      <c r="AO176" s="150"/>
      <c r="AP176" s="70"/>
      <c r="AQ176" s="70"/>
      <c r="AR176" s="70"/>
      <c r="AS176" s="70"/>
      <c r="AT176" s="150"/>
      <c r="AU176" s="150"/>
      <c r="AV176" s="150"/>
      <c r="AW176" s="150"/>
      <c r="AX176" s="150"/>
      <c r="AY176" s="150"/>
      <c r="AZ176" s="150"/>
      <c r="BA176" s="150"/>
      <c r="BF176" s="1"/>
      <c r="BG176" s="1"/>
      <c r="BH176" s="1"/>
      <c r="BI176" s="1"/>
    </row>
    <row r="177" spans="3:61" s="13" customFormat="1" ht="51" hidden="1">
      <c r="AI177" s="14"/>
      <c r="AJ177" s="162" t="s">
        <v>100</v>
      </c>
      <c r="AK177" s="163"/>
      <c r="AL177" s="163"/>
      <c r="AM177" s="163"/>
      <c r="AN177" s="14"/>
      <c r="AO177" s="150"/>
      <c r="AP177" s="70"/>
      <c r="AQ177" s="70"/>
      <c r="AR177" s="70"/>
      <c r="AS177" s="70"/>
      <c r="AT177" s="150"/>
      <c r="AU177" s="150"/>
      <c r="AV177" s="150"/>
      <c r="AW177" s="150"/>
      <c r="AX177" s="150"/>
      <c r="AY177" s="150"/>
      <c r="AZ177" s="150"/>
      <c r="BA177" s="150"/>
      <c r="BF177" s="1"/>
      <c r="BG177" s="1"/>
      <c r="BH177" s="1"/>
      <c r="BI177" s="1"/>
    </row>
    <row r="178" spans="3:61" s="13" customFormat="1" ht="51" hidden="1">
      <c r="AI178" s="14"/>
      <c r="AJ178" s="164" t="s">
        <v>137</v>
      </c>
      <c r="AK178" s="165"/>
      <c r="AL178" s="165"/>
      <c r="AM178" s="165"/>
      <c r="AN178" s="14"/>
      <c r="AO178" s="150"/>
      <c r="AP178" s="70"/>
      <c r="AQ178" s="70"/>
      <c r="AR178" s="70"/>
      <c r="AS178" s="70"/>
      <c r="AT178" s="150"/>
      <c r="AU178" s="150"/>
      <c r="AV178" s="150"/>
      <c r="AW178" s="150"/>
      <c r="AX178" s="150"/>
      <c r="AY178" s="150"/>
      <c r="AZ178" s="150"/>
      <c r="BA178" s="150"/>
      <c r="BF178" s="1"/>
      <c r="BG178" s="1"/>
      <c r="BH178" s="1"/>
      <c r="BI178" s="1"/>
    </row>
    <row r="179" spans="3:61" s="13" customFormat="1" ht="51" hidden="1">
      <c r="AI179" s="14"/>
      <c r="AJ179" s="166" t="s">
        <v>142</v>
      </c>
      <c r="AK179" s="167"/>
      <c r="AL179" s="167"/>
      <c r="AM179" s="167"/>
      <c r="AN179" s="14"/>
      <c r="AO179" s="150"/>
      <c r="AP179" s="70"/>
      <c r="AQ179" s="70"/>
      <c r="AR179" s="70"/>
      <c r="AS179" s="70"/>
      <c r="AT179" s="150"/>
      <c r="AU179" s="150"/>
      <c r="AV179" s="150"/>
      <c r="AW179" s="150"/>
      <c r="AX179" s="150"/>
      <c r="AY179" s="150"/>
      <c r="AZ179" s="150"/>
      <c r="BA179" s="150"/>
      <c r="BF179" s="1"/>
      <c r="BG179" s="1"/>
      <c r="BH179" s="1"/>
      <c r="BI179" s="1"/>
    </row>
    <row r="180" spans="3:61" s="13" customFormat="1" ht="38.25" hidden="1">
      <c r="AI180" s="14"/>
      <c r="AJ180" s="166" t="s">
        <v>210</v>
      </c>
      <c r="AK180" s="167"/>
      <c r="AL180" s="167"/>
      <c r="AM180" s="167"/>
      <c r="AN180" s="14"/>
      <c r="AO180" s="150"/>
      <c r="AP180" s="70"/>
      <c r="AQ180" s="70"/>
      <c r="AR180" s="70"/>
      <c r="AS180" s="70"/>
      <c r="AT180" s="150"/>
      <c r="AU180" s="150"/>
      <c r="AV180" s="150"/>
      <c r="AW180" s="150"/>
      <c r="AX180" s="150"/>
      <c r="AY180" s="150"/>
      <c r="AZ180" s="150"/>
      <c r="BA180" s="150"/>
      <c r="BF180" s="1"/>
      <c r="BG180" s="1"/>
      <c r="BH180" s="1"/>
      <c r="BI180" s="1"/>
    </row>
    <row r="181" spans="3:61" s="13" customFormat="1" ht="51" hidden="1">
      <c r="AI181" s="14"/>
      <c r="AJ181" s="168" t="s">
        <v>211</v>
      </c>
      <c r="AK181" s="169"/>
      <c r="AL181" s="169"/>
      <c r="AM181" s="169"/>
      <c r="AN181" s="14"/>
      <c r="AO181" s="150"/>
      <c r="AP181" s="70"/>
      <c r="AQ181" s="70"/>
      <c r="AR181" s="70"/>
      <c r="AS181" s="70"/>
      <c r="AT181" s="150"/>
      <c r="AU181" s="150"/>
      <c r="AV181" s="150"/>
      <c r="AW181" s="150"/>
      <c r="AX181" s="150"/>
      <c r="AY181" s="150"/>
      <c r="AZ181" s="150"/>
      <c r="BA181" s="150"/>
      <c r="BF181" s="1"/>
      <c r="BG181" s="1"/>
      <c r="BH181" s="1"/>
      <c r="BI181" s="1"/>
    </row>
    <row r="182" spans="3:61" s="13" customFormat="1" hidden="1">
      <c r="AI182" s="14"/>
      <c r="AJ182" s="14"/>
      <c r="AK182" s="14"/>
      <c r="AL182" s="14"/>
      <c r="AM182" s="14"/>
      <c r="AN182" s="14"/>
      <c r="AO182" s="150"/>
      <c r="AP182" s="70"/>
      <c r="AQ182" s="70"/>
      <c r="AR182" s="70"/>
      <c r="AS182" s="70"/>
      <c r="AT182" s="150"/>
      <c r="AU182" s="150"/>
      <c r="AV182" s="150"/>
      <c r="AW182" s="150"/>
      <c r="AX182" s="150"/>
      <c r="AY182" s="150"/>
      <c r="AZ182" s="150"/>
      <c r="BA182" s="150"/>
      <c r="BF182" s="1"/>
      <c r="BG182" s="1"/>
      <c r="BH182" s="1"/>
      <c r="BI182" s="1"/>
    </row>
    <row r="183" spans="3:61" s="1" customFormat="1" hidden="1"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4"/>
      <c r="AJ183" s="14"/>
      <c r="AK183" s="14"/>
      <c r="AL183" s="14"/>
      <c r="AM183" s="14"/>
      <c r="AN183" s="14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3"/>
      <c r="BC183" s="13"/>
      <c r="BD183" s="13"/>
      <c r="BE183" s="13"/>
    </row>
    <row r="184" spans="3:61" s="1" customFormat="1" hidden="1"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4"/>
      <c r="AJ184" s="14"/>
      <c r="AK184" s="14"/>
      <c r="AL184" s="14"/>
      <c r="AM184" s="14"/>
      <c r="AN184" s="14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3"/>
      <c r="BC184" s="13"/>
      <c r="BD184" s="13"/>
      <c r="BE184" s="13"/>
    </row>
    <row r="185" spans="3:61" s="1" customFormat="1" hidden="1"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4"/>
      <c r="AJ185" s="14"/>
      <c r="AK185" s="14"/>
      <c r="AL185" s="14"/>
      <c r="AM185" s="14"/>
      <c r="AN185" s="14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3"/>
      <c r="BC185" s="13"/>
      <c r="BD185" s="13"/>
      <c r="BE185" s="13"/>
    </row>
    <row r="186" spans="3:61" s="13" customFormat="1" hidden="1">
      <c r="AI186" s="14"/>
      <c r="AJ186" s="14"/>
      <c r="AK186" s="14"/>
      <c r="AL186" s="14"/>
      <c r="AM186" s="14"/>
      <c r="AN186" s="14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F186" s="1"/>
      <c r="BG186" s="1"/>
      <c r="BH186" s="1"/>
      <c r="BI186" s="1"/>
    </row>
    <row r="187" spans="3:61" s="13" customFormat="1" hidden="1">
      <c r="AI187" s="14"/>
      <c r="AJ187" s="14"/>
      <c r="AK187" s="14"/>
      <c r="AL187" s="14"/>
      <c r="AM187" s="14"/>
      <c r="AN187" s="14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F187" s="1"/>
      <c r="BG187" s="1"/>
      <c r="BH187" s="1"/>
      <c r="BI187" s="1"/>
    </row>
    <row r="188" spans="3:61" s="13" customFormat="1" hidden="1">
      <c r="AI188" s="14"/>
      <c r="AJ188" s="14"/>
      <c r="AK188" s="14"/>
      <c r="AL188" s="14"/>
      <c r="AM188" s="14"/>
      <c r="AN188" s="14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F188" s="1"/>
      <c r="BG188" s="1"/>
      <c r="BH188" s="1"/>
      <c r="BI188" s="1"/>
    </row>
    <row r="190" spans="3:61" s="13" customFormat="1" ht="38.25">
      <c r="C190" s="170" t="s">
        <v>97</v>
      </c>
      <c r="D190" s="181"/>
      <c r="AI190" s="14">
        <f>AI63</f>
        <v>0</v>
      </c>
      <c r="AJ190" s="14">
        <f>AJ63</f>
        <v>9</v>
      </c>
      <c r="AK190" s="14">
        <f>AK63</f>
        <v>9</v>
      </c>
      <c r="AL190" s="14">
        <f>AL63</f>
        <v>9</v>
      </c>
      <c r="AM190" s="14">
        <f>AM63</f>
        <v>45</v>
      </c>
      <c r="AN190" s="14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F190" s="1"/>
      <c r="BG190" s="1"/>
      <c r="BH190" s="1"/>
      <c r="BI190" s="1"/>
    </row>
    <row r="191" spans="3:61" s="13" customFormat="1">
      <c r="C191" s="170"/>
      <c r="D191" s="181"/>
      <c r="AI191" s="171">
        <v>1</v>
      </c>
      <c r="AJ191" s="171">
        <v>1</v>
      </c>
      <c r="AK191" s="171">
        <v>1</v>
      </c>
      <c r="AL191" s="171">
        <v>1</v>
      </c>
      <c r="AM191" s="171">
        <v>5</v>
      </c>
      <c r="AN191" s="14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F191" s="1"/>
      <c r="BG191" s="1"/>
      <c r="BH191" s="1"/>
      <c r="BI191" s="1"/>
    </row>
    <row r="192" spans="3:61" s="13" customFormat="1" ht="38.25">
      <c r="C192" s="172" t="s">
        <v>212</v>
      </c>
      <c r="D192" s="182"/>
      <c r="AI192" s="14">
        <f>AI72</f>
        <v>6.6052703299999997</v>
      </c>
      <c r="AJ192" s="14">
        <f>AJ72</f>
        <v>18</v>
      </c>
      <c r="AK192" s="14">
        <f>AK72</f>
        <v>0</v>
      </c>
      <c r="AL192" s="14">
        <f>AL72</f>
        <v>0</v>
      </c>
      <c r="AM192" s="14">
        <f>AM72</f>
        <v>0</v>
      </c>
      <c r="AN192" s="14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F192" s="1"/>
      <c r="BG192" s="1"/>
      <c r="BH192" s="1"/>
      <c r="BI192" s="1"/>
    </row>
    <row r="193" spans="3:61" s="13" customFormat="1">
      <c r="C193" s="172"/>
      <c r="D193" s="182"/>
      <c r="AI193" s="171">
        <v>3</v>
      </c>
      <c r="AJ193" s="171">
        <v>2</v>
      </c>
      <c r="AK193" s="171"/>
      <c r="AL193" s="171"/>
      <c r="AM193" s="171"/>
      <c r="AN193" s="14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F193" s="1"/>
      <c r="BG193" s="1"/>
      <c r="BH193" s="1"/>
      <c r="BI193" s="1"/>
    </row>
    <row r="194" spans="3:61" s="13" customFormat="1" ht="38.25">
      <c r="C194" s="90" t="s">
        <v>123</v>
      </c>
      <c r="D194" s="183"/>
      <c r="AI194" s="14">
        <f>AI90</f>
        <v>56.602817879999996</v>
      </c>
      <c r="AJ194" s="14">
        <f>AJ90</f>
        <v>78.375282671758981</v>
      </c>
      <c r="AK194" s="14">
        <f>AK90</f>
        <v>0</v>
      </c>
      <c r="AL194" s="14">
        <f>AL90</f>
        <v>103.77105331999999</v>
      </c>
      <c r="AM194" s="14">
        <f>AM90</f>
        <v>106.0085234</v>
      </c>
      <c r="AN194" s="14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F194" s="1"/>
      <c r="BG194" s="1"/>
      <c r="BH194" s="1"/>
      <c r="BI194" s="1"/>
    </row>
    <row r="195" spans="3:61" s="13" customFormat="1">
      <c r="C195" s="90"/>
      <c r="D195" s="183"/>
      <c r="AI195" s="171">
        <v>9</v>
      </c>
      <c r="AJ195" s="171">
        <v>5</v>
      </c>
      <c r="AK195" s="171">
        <v>0</v>
      </c>
      <c r="AL195" s="171">
        <v>11</v>
      </c>
      <c r="AM195" s="171">
        <v>11</v>
      </c>
      <c r="AN195" s="14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F195" s="1"/>
      <c r="BG195" s="1"/>
      <c r="BH195" s="1"/>
      <c r="BI195" s="1"/>
    </row>
    <row r="196" spans="3:61" s="13" customFormat="1" ht="38.25">
      <c r="C196" s="173" t="s">
        <v>213</v>
      </c>
      <c r="D196" s="184"/>
      <c r="AI196" s="14">
        <f>AI102</f>
        <v>0.23593514999999998</v>
      </c>
      <c r="AJ196" s="14">
        <f>AJ102</f>
        <v>8.7640648500000005</v>
      </c>
      <c r="AK196" s="14">
        <f>AK102</f>
        <v>0</v>
      </c>
      <c r="AL196" s="14">
        <f>AL102</f>
        <v>0</v>
      </c>
      <c r="AM196" s="14">
        <f>AM102</f>
        <v>0</v>
      </c>
      <c r="AN196" s="14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F196" s="1"/>
      <c r="BG196" s="1"/>
      <c r="BH196" s="1"/>
      <c r="BI196" s="1"/>
    </row>
    <row r="197" spans="3:61" s="13" customFormat="1">
      <c r="C197" s="173"/>
      <c r="D197" s="184"/>
      <c r="AI197" s="171">
        <v>0.5</v>
      </c>
      <c r="AJ197" s="171">
        <v>0.5</v>
      </c>
      <c r="AK197" s="171"/>
      <c r="AL197" s="171"/>
      <c r="AM197" s="171"/>
      <c r="AN197" s="14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F197" s="1"/>
      <c r="BG197" s="1"/>
      <c r="BH197" s="1"/>
      <c r="BI197" s="1"/>
    </row>
    <row r="198" spans="3:61" s="13" customFormat="1" ht="38.25">
      <c r="C198" s="174" t="s">
        <v>214</v>
      </c>
      <c r="D198" s="185"/>
      <c r="AI198" s="14">
        <f>AI113</f>
        <v>1.2661402600000002</v>
      </c>
      <c r="AJ198" s="14">
        <f>AJ113</f>
        <v>75</v>
      </c>
      <c r="AK198" s="14">
        <f>AK113</f>
        <v>15</v>
      </c>
      <c r="AL198" s="14">
        <f>AL113</f>
        <v>0</v>
      </c>
      <c r="AM198" s="14">
        <f>AM113</f>
        <v>0</v>
      </c>
      <c r="AN198" s="14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F198" s="1"/>
      <c r="BG198" s="1"/>
      <c r="BH198" s="1"/>
      <c r="BI198" s="1"/>
    </row>
    <row r="199" spans="3:61" s="13" customFormat="1">
      <c r="C199" s="174"/>
      <c r="D199" s="185"/>
      <c r="AI199" s="171">
        <v>4</v>
      </c>
      <c r="AJ199" s="171">
        <v>5</v>
      </c>
      <c r="AK199" s="171"/>
      <c r="AL199" s="171"/>
      <c r="AM199" s="171"/>
      <c r="AN199" s="14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F199" s="1"/>
      <c r="BG199" s="1"/>
      <c r="BH199" s="1"/>
      <c r="BI199" s="1"/>
    </row>
    <row r="200" spans="3:61" s="13" customFormat="1" ht="38.25">
      <c r="C200" s="175" t="s">
        <v>162</v>
      </c>
      <c r="D200" s="186"/>
      <c r="AI200" s="14">
        <f>AI126</f>
        <v>31.2900688</v>
      </c>
      <c r="AJ200" s="14">
        <f>AJ126</f>
        <v>70</v>
      </c>
      <c r="AK200" s="14">
        <f>AK126</f>
        <v>0</v>
      </c>
      <c r="AL200" s="14">
        <f>AL126</f>
        <v>0</v>
      </c>
      <c r="AM200" s="14">
        <f>AM126</f>
        <v>0</v>
      </c>
      <c r="AN200" s="14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F200" s="1"/>
      <c r="BG200" s="1"/>
      <c r="BH200" s="1"/>
      <c r="BI200" s="1"/>
    </row>
    <row r="201" spans="3:61" s="13" customFormat="1">
      <c r="AI201" s="171">
        <v>3</v>
      </c>
      <c r="AJ201" s="171">
        <v>5</v>
      </c>
      <c r="AK201" s="14"/>
      <c r="AL201" s="14"/>
      <c r="AM201" s="14"/>
      <c r="AN201" s="14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F201" s="1"/>
      <c r="BG201" s="1"/>
      <c r="BH201" s="1"/>
      <c r="BI201" s="1"/>
    </row>
    <row r="202" spans="3:61" s="13" customFormat="1">
      <c r="AE202" s="13" t="s">
        <v>215</v>
      </c>
      <c r="AI202" s="176">
        <f>AI191+AI193+AI195+AI197+AI199+AI201</f>
        <v>20.5</v>
      </c>
      <c r="AJ202" s="176">
        <f t="shared" ref="AJ202:AM202" si="200">AJ191+AJ193+AJ195+AJ197+AJ199+AJ201</f>
        <v>18.5</v>
      </c>
      <c r="AK202" s="176">
        <f t="shared" si="200"/>
        <v>1</v>
      </c>
      <c r="AL202" s="176">
        <f t="shared" si="200"/>
        <v>12</v>
      </c>
      <c r="AM202" s="176">
        <f t="shared" si="200"/>
        <v>16</v>
      </c>
      <c r="AN202" s="14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F202" s="1"/>
      <c r="BG202" s="1"/>
      <c r="BH202" s="1"/>
      <c r="BI202" s="1"/>
    </row>
  </sheetData>
  <autoFilter ref="A16:BI163"/>
  <customSheetViews>
    <customSheetView guid="{183AEA54-CF7B-445A-8B8C-FD2B8BDD1158}" scale="90" showPageBreaks="1" fitToPage="1" printArea="1" showAutoFilter="1" hiddenRows="1" hiddenColumns="1" state="hidden" view="pageBreakPreview" topLeftCell="B1">
      <pane xSplit="2" ySplit="17" topLeftCell="T19" activePane="bottomRight" state="frozen"/>
      <selection pane="bottomRight" activeCell="C30" sqref="C30"/>
      <pageMargins left="0" right="0" top="0.39370078740157483" bottom="0.19685039370078741" header="0" footer="0.31496062992125984"/>
      <printOptions horizontalCentered="1"/>
      <pageSetup paperSize="9" scale="33" fitToHeight="5" orientation="landscape" r:id="rId1"/>
      <autoFilter ref="A16:BI163"/>
    </customSheetView>
    <customSheetView guid="{AD5847EF-3283-410D-A071-B35001C75F0A}" scale="90" showPageBreaks="1" fitToPage="1" printArea="1" showAutoFilter="1" hiddenRows="1" hiddenColumns="1" state="hidden" view="pageBreakPreview" topLeftCell="B1">
      <pane xSplit="2" ySplit="17" topLeftCell="T19" activePane="bottomRight" state="frozen"/>
      <selection pane="bottomRight" activeCell="C30" sqref="C30"/>
      <pageMargins left="0" right="0" top="0.39370078740157483" bottom="0.19685039370078741" header="0" footer="0.31496062992125984"/>
      <printOptions horizontalCentered="1"/>
      <pageSetup paperSize="9" scale="33" fitToHeight="5" orientation="landscape" r:id="rId2"/>
      <autoFilter ref="A16:BI163"/>
    </customSheetView>
  </customSheetViews>
  <mergeCells count="29">
    <mergeCell ref="B159:C159"/>
    <mergeCell ref="R163:S163"/>
    <mergeCell ref="T163:U163"/>
    <mergeCell ref="AB163:AC163"/>
    <mergeCell ref="AJ173:AN173"/>
    <mergeCell ref="R14:AC14"/>
    <mergeCell ref="AI14:AN14"/>
    <mergeCell ref="R15:S15"/>
    <mergeCell ref="T15:U15"/>
    <mergeCell ref="V15:W15"/>
    <mergeCell ref="X15:Y15"/>
    <mergeCell ref="Z15:AA15"/>
    <mergeCell ref="AB15:AC15"/>
    <mergeCell ref="Q14:Q15"/>
    <mergeCell ref="A4:C4"/>
    <mergeCell ref="AK4:AN4"/>
    <mergeCell ref="B9:AN9"/>
    <mergeCell ref="A14:A16"/>
    <mergeCell ref="B14:B16"/>
    <mergeCell ref="C14:C16"/>
    <mergeCell ref="E14:E15"/>
    <mergeCell ref="F14:G15"/>
    <mergeCell ref="I14:I16"/>
    <mergeCell ref="J14:J16"/>
    <mergeCell ref="K14:K15"/>
    <mergeCell ref="L14:L15"/>
    <mergeCell ref="M14:M15"/>
    <mergeCell ref="O14:O15"/>
    <mergeCell ref="P14:P15"/>
  </mergeCells>
  <printOptions horizontalCentered="1"/>
  <pageMargins left="0" right="0" top="0.39370078740157483" bottom="0.19685039370078741" header="0" footer="0.31496062992125984"/>
  <pageSetup paperSize="9" scale="33" fitToHeight="5" orientation="landscape"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M210"/>
  <sheetViews>
    <sheetView topLeftCell="B1" zoomScale="80" zoomScaleNormal="80" workbookViewId="0">
      <pane xSplit="4" ySplit="18" topLeftCell="F19" activePane="bottomRight" state="frozen"/>
      <selection activeCell="B1" sqref="B1"/>
      <selection pane="topRight" activeCell="F1" sqref="F1"/>
      <selection pane="bottomLeft" activeCell="B19" sqref="B19"/>
      <selection pane="bottomRight" activeCell="C30" sqref="C30"/>
    </sheetView>
  </sheetViews>
  <sheetFormatPr defaultRowHeight="15" outlineLevelRow="1" outlineLevelCol="1"/>
  <cols>
    <col min="1" max="1" width="18.42578125" style="13" hidden="1" customWidth="1" outlineLevel="1"/>
    <col min="2" max="2" width="5.7109375" style="13" customWidth="1" collapsed="1"/>
    <col min="3" max="3" width="45.28515625" style="13" customWidth="1"/>
    <col min="4" max="4" width="59.85546875" style="13" customWidth="1"/>
    <col min="5" max="5" width="45.28515625" style="13" hidden="1" customWidth="1" outlineLevel="1"/>
    <col min="6" max="6" width="8.7109375" style="13" customWidth="1" collapsed="1"/>
    <col min="7" max="8" width="11.7109375" style="13" customWidth="1"/>
    <col min="9" max="9" width="8.140625" style="13" hidden="1" customWidth="1" outlineLevel="1"/>
    <col min="10" max="10" width="11.140625" style="13" customWidth="1" collapsed="1"/>
    <col min="11" max="11" width="11.140625" style="13" customWidth="1"/>
    <col min="12" max="13" width="11.140625" style="13" hidden="1" customWidth="1" outlineLevel="1"/>
    <col min="14" max="15" width="14.85546875" style="13" hidden="1" customWidth="1" outlineLevel="1"/>
    <col min="16" max="16" width="14.85546875" style="13" customWidth="1" collapsed="1"/>
    <col min="17" max="17" width="13" style="13" customWidth="1"/>
    <col min="18" max="18" width="11.28515625" style="13" hidden="1" customWidth="1"/>
    <col min="19" max="19" width="10.7109375" style="13" customWidth="1" collapsed="1"/>
    <col min="20" max="27" width="10.7109375" style="13" customWidth="1"/>
    <col min="28" max="28" width="9.85546875" style="13" customWidth="1"/>
    <col min="29" max="29" width="11.5703125" style="13" customWidth="1"/>
    <col min="30" max="30" width="10.7109375" style="13" customWidth="1"/>
    <col min="31" max="32" width="10.7109375" style="13" hidden="1" customWidth="1" outlineLevel="1"/>
    <col min="33" max="35" width="11.85546875" style="13" hidden="1" customWidth="1" outlineLevel="1"/>
    <col min="36" max="36" width="11.7109375" style="14" customWidth="1" collapsed="1"/>
    <col min="37" max="40" width="11.7109375" style="14" customWidth="1"/>
    <col min="41" max="41" width="13.28515625" style="14" customWidth="1"/>
    <col min="42" max="42" width="12.7109375" style="150" customWidth="1"/>
    <col min="43" max="43" width="21.28515625" style="150" customWidth="1"/>
    <col min="44" max="54" width="12.7109375" style="150" customWidth="1"/>
    <col min="55" max="58" width="12.7109375" style="13" customWidth="1"/>
    <col min="59" max="59" width="15.42578125" style="1" hidden="1" customWidth="1"/>
    <col min="60" max="61" width="9.140625" style="1"/>
    <col min="62" max="62" width="10" style="1" bestFit="1" customWidth="1"/>
    <col min="63" max="16384" width="9.140625" style="1"/>
  </cols>
  <sheetData>
    <row r="1" spans="1:58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3" t="s">
        <v>0</v>
      </c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</row>
    <row r="2" spans="1:58" ht="15.7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2"/>
      <c r="M2" s="2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3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</row>
    <row r="3" spans="1:58" ht="15.75">
      <c r="A3" s="4" t="s">
        <v>1</v>
      </c>
      <c r="B3" s="5" t="s">
        <v>1</v>
      </c>
      <c r="C3" s="1"/>
      <c r="D3" s="1"/>
      <c r="E3" s="1"/>
      <c r="F3" s="1"/>
      <c r="G3" s="1"/>
      <c r="H3" s="1"/>
      <c r="I3" s="1"/>
      <c r="J3" s="1"/>
      <c r="K3" s="1"/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3" t="s">
        <v>2</v>
      </c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ht="15.75">
      <c r="A4" s="774" t="s">
        <v>3</v>
      </c>
      <c r="B4" s="774"/>
      <c r="C4" s="774"/>
      <c r="D4" s="224"/>
      <c r="E4" s="207"/>
      <c r="F4" s="1"/>
      <c r="G4" s="1"/>
      <c r="H4" s="1"/>
      <c r="I4" s="1"/>
      <c r="J4" s="1"/>
      <c r="K4" s="1"/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749" t="s">
        <v>4</v>
      </c>
      <c r="AM4" s="749"/>
      <c r="AN4" s="749"/>
      <c r="AO4" s="749"/>
      <c r="AP4" s="7"/>
      <c r="AQ4" s="7"/>
      <c r="AR4" s="7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</row>
    <row r="5" spans="1:58" ht="15.75">
      <c r="A5" s="8" t="s">
        <v>5</v>
      </c>
      <c r="B5" s="8" t="s">
        <v>5</v>
      </c>
      <c r="C5" s="1"/>
      <c r="D5" s="1"/>
      <c r="E5" s="1"/>
      <c r="F5" s="1"/>
      <c r="G5" s="1"/>
      <c r="H5" s="1"/>
      <c r="I5" s="1"/>
      <c r="J5" s="1"/>
      <c r="K5" s="1"/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9"/>
      <c r="AM5" s="10"/>
      <c r="AN5" s="10"/>
      <c r="AO5" s="11" t="s">
        <v>6</v>
      </c>
      <c r="AP5" s="10"/>
      <c r="AQ5" s="10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</row>
    <row r="6" spans="1:58" ht="15.75">
      <c r="A6" s="4" t="s">
        <v>7</v>
      </c>
      <c r="B6" s="4" t="s">
        <v>7</v>
      </c>
      <c r="C6" s="1"/>
      <c r="D6" s="1"/>
      <c r="E6" s="1"/>
      <c r="F6" s="1"/>
      <c r="G6" s="1"/>
      <c r="H6" s="1"/>
      <c r="I6" s="1"/>
      <c r="J6" s="1"/>
      <c r="K6" s="1"/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2"/>
      <c r="AM6" s="10"/>
      <c r="AN6" s="10"/>
      <c r="AO6" s="3" t="s">
        <v>7</v>
      </c>
      <c r="AP6" s="10"/>
      <c r="AQ6" s="10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</row>
    <row r="7" spans="1:58"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8"/>
      <c r="BD7" s="18"/>
      <c r="BE7" s="18"/>
      <c r="BF7" s="18"/>
    </row>
    <row r="8" spans="1:58">
      <c r="AK8" s="15"/>
      <c r="AL8" s="15"/>
      <c r="AM8" s="15"/>
      <c r="AN8" s="15"/>
      <c r="AO8" s="16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8"/>
      <c r="BD8" s="18"/>
      <c r="BE8" s="18"/>
      <c r="BF8" s="18"/>
    </row>
    <row r="9" spans="1:58" ht="15.75">
      <c r="A9" s="1"/>
      <c r="B9" s="775" t="s">
        <v>8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208"/>
      <c r="BD9" s="208"/>
      <c r="BE9" s="208"/>
      <c r="BF9" s="208"/>
    </row>
    <row r="10" spans="1:58" ht="15.75">
      <c r="A10" s="1"/>
      <c r="B10" s="208"/>
      <c r="C10" s="208"/>
      <c r="D10" s="225"/>
      <c r="E10" s="208"/>
      <c r="F10" s="208"/>
      <c r="G10" s="208"/>
      <c r="H10" s="208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196"/>
      <c r="AK10" s="197">
        <f>'Корректировка 2014 год (чист.)'!AG19</f>
        <v>1903.4000086629746</v>
      </c>
      <c r="AL10" s="197">
        <f>'Корректировка 2014 год (чист.)'!AH19</f>
        <v>1074.3233213000003</v>
      </c>
      <c r="AM10" s="197">
        <f>'Корректировка 2014 год (чист.)'!AI19</f>
        <v>1352.4077450270247</v>
      </c>
      <c r="AN10" s="197">
        <f>'Корректировка 2014 год (чист.)'!AJ19</f>
        <v>1860.8599999999997</v>
      </c>
      <c r="AO10" s="197">
        <f>'Корректировка 2014 год (чист.)'!AK19</f>
        <v>9198.5999999999967</v>
      </c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208"/>
      <c r="BD10" s="208"/>
      <c r="BE10" s="208"/>
      <c r="BF10" s="208"/>
    </row>
    <row r="11" spans="1:58" ht="15.75">
      <c r="A11" s="1"/>
      <c r="B11" s="208"/>
      <c r="C11" s="208"/>
      <c r="D11" s="225"/>
      <c r="E11" s="208"/>
      <c r="F11" s="208"/>
      <c r="G11" s="208"/>
      <c r="H11" s="208"/>
      <c r="I11" s="208"/>
      <c r="J11" s="208"/>
      <c r="K11" s="208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196"/>
      <c r="AK11" s="196">
        <f>AK19-AK10</f>
        <v>-150.13066479754343</v>
      </c>
      <c r="AL11" s="196">
        <f t="shared" ref="AL11:AO11" si="0">AL19-AL10</f>
        <v>332.82002061999992</v>
      </c>
      <c r="AM11" s="196">
        <f t="shared" si="0"/>
        <v>-200.02380582245701</v>
      </c>
      <c r="AN11" s="196">
        <f t="shared" si="0"/>
        <v>17.334450000000288</v>
      </c>
      <c r="AO11" s="196">
        <f t="shared" si="0"/>
        <v>0</v>
      </c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208"/>
      <c r="BD11" s="208"/>
      <c r="BE11" s="208"/>
      <c r="BF11" s="208"/>
    </row>
    <row r="12" spans="1:58" ht="15.75">
      <c r="A12" s="1"/>
      <c r="B12" s="208"/>
      <c r="C12" s="208"/>
      <c r="D12" s="225"/>
      <c r="E12" s="208"/>
      <c r="F12" s="208"/>
      <c r="G12" s="208"/>
      <c r="H12" s="208"/>
      <c r="I12" s="208"/>
      <c r="J12" s="208"/>
      <c r="K12" s="208"/>
      <c r="L12" s="208"/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1">
        <f>AJ19-AJ13</f>
        <v>-138.66107499000009</v>
      </c>
      <c r="AK12" s="21">
        <f t="shared" ref="AK12:AN12" si="1">AK19-AK13</f>
        <v>104.29934386543164</v>
      </c>
      <c r="AL12" s="21">
        <f t="shared" si="1"/>
        <v>360.01334192000013</v>
      </c>
      <c r="AM12" s="21">
        <f t="shared" si="1"/>
        <v>-168.3660607954323</v>
      </c>
      <c r="AN12" s="21">
        <f t="shared" si="1"/>
        <v>-157.28554999999983</v>
      </c>
      <c r="AO12" s="21">
        <f>SUM(AJ12:AN12)</f>
        <v>-4.5474735088646412E-13</v>
      </c>
      <c r="AP12" s="19"/>
      <c r="AQ12" s="19"/>
      <c r="AR12" s="19"/>
      <c r="AS12" s="19"/>
      <c r="AT12" s="19"/>
      <c r="AU12" s="19"/>
      <c r="AV12" s="19"/>
      <c r="AW12" s="19">
        <v>-138.66107498999963</v>
      </c>
      <c r="AX12" s="19"/>
      <c r="AY12" s="19"/>
      <c r="AZ12" s="19"/>
      <c r="BA12" s="19"/>
      <c r="BB12" s="19"/>
      <c r="BC12" s="208"/>
      <c r="BD12" s="208"/>
      <c r="BE12" s="208"/>
      <c r="BF12" s="208"/>
    </row>
    <row r="13" spans="1:58" ht="16.5" thickBot="1">
      <c r="AG13" s="13" t="s">
        <v>9</v>
      </c>
      <c r="AJ13" s="22">
        <v>3146.27</v>
      </c>
      <c r="AK13" s="22">
        <v>1648.9699999999996</v>
      </c>
      <c r="AL13" s="22">
        <v>1047.1300000000001</v>
      </c>
      <c r="AM13" s="22">
        <v>1320.75</v>
      </c>
      <c r="AN13" s="22">
        <v>2035.4799999999998</v>
      </c>
      <c r="AO13" s="22">
        <f>SUM(AJ13:AN13)</f>
        <v>9198.6</v>
      </c>
      <c r="AP13" s="23">
        <f>SUM(AJ13:AO13)</f>
        <v>18397.2</v>
      </c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5"/>
      <c r="BD13" s="25"/>
      <c r="BE13" s="25"/>
      <c r="BF13" s="25"/>
    </row>
    <row r="14" spans="1:58" s="30" customFormat="1" ht="13.5" thickBot="1">
      <c r="A14" s="776"/>
      <c r="B14" s="776" t="s">
        <v>10</v>
      </c>
      <c r="C14" s="779" t="s">
        <v>11</v>
      </c>
      <c r="D14" s="228"/>
      <c r="E14" s="223"/>
      <c r="F14" s="782" t="s">
        <v>12</v>
      </c>
      <c r="G14" s="776" t="s">
        <v>13</v>
      </c>
      <c r="H14" s="772"/>
      <c r="I14" s="223"/>
      <c r="J14" s="776" t="s">
        <v>14</v>
      </c>
      <c r="K14" s="779" t="s">
        <v>15</v>
      </c>
      <c r="L14" s="784" t="s">
        <v>16</v>
      </c>
      <c r="M14" s="786" t="s">
        <v>17</v>
      </c>
      <c r="N14" s="776" t="s">
        <v>18</v>
      </c>
      <c r="O14" s="220"/>
      <c r="P14" s="788" t="s">
        <v>18</v>
      </c>
      <c r="Q14" s="779" t="s">
        <v>19</v>
      </c>
      <c r="R14" s="772" t="s">
        <v>20</v>
      </c>
      <c r="S14" s="790" t="s">
        <v>21</v>
      </c>
      <c r="T14" s="790"/>
      <c r="U14" s="790"/>
      <c r="V14" s="790"/>
      <c r="W14" s="790"/>
      <c r="X14" s="790"/>
      <c r="Y14" s="790"/>
      <c r="Z14" s="790"/>
      <c r="AA14" s="790"/>
      <c r="AB14" s="790"/>
      <c r="AC14" s="790"/>
      <c r="AD14" s="791"/>
      <c r="AE14" s="217"/>
      <c r="AF14" s="217"/>
      <c r="AG14" s="217"/>
      <c r="AH14" s="217"/>
      <c r="AI14" s="217"/>
      <c r="AJ14" s="792" t="s">
        <v>22</v>
      </c>
      <c r="AK14" s="792"/>
      <c r="AL14" s="793"/>
      <c r="AM14" s="792"/>
      <c r="AN14" s="792"/>
      <c r="AO14" s="794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</row>
    <row r="15" spans="1:58" s="30" customFormat="1" ht="26.25" thickBot="1">
      <c r="A15" s="777"/>
      <c r="B15" s="777"/>
      <c r="C15" s="780"/>
      <c r="D15" s="29"/>
      <c r="E15" s="29"/>
      <c r="F15" s="783"/>
      <c r="G15" s="778"/>
      <c r="H15" s="773"/>
      <c r="I15" s="29"/>
      <c r="J15" s="777"/>
      <c r="K15" s="780"/>
      <c r="L15" s="785"/>
      <c r="M15" s="787"/>
      <c r="N15" s="778"/>
      <c r="O15" s="221" t="s">
        <v>23</v>
      </c>
      <c r="P15" s="789"/>
      <c r="Q15" s="781"/>
      <c r="R15" s="773"/>
      <c r="S15" s="795" t="s">
        <v>24</v>
      </c>
      <c r="T15" s="791"/>
      <c r="U15" s="790" t="s">
        <v>25</v>
      </c>
      <c r="V15" s="791"/>
      <c r="W15" s="790" t="s">
        <v>26</v>
      </c>
      <c r="X15" s="791"/>
      <c r="Y15" s="790" t="s">
        <v>27</v>
      </c>
      <c r="Z15" s="791"/>
      <c r="AA15" s="790" t="s">
        <v>28</v>
      </c>
      <c r="AB15" s="791"/>
      <c r="AC15" s="795" t="s">
        <v>29</v>
      </c>
      <c r="AD15" s="791"/>
      <c r="AE15" s="218" t="s">
        <v>30</v>
      </c>
      <c r="AF15" s="218" t="s">
        <v>31</v>
      </c>
      <c r="AG15" s="34" t="s">
        <v>32</v>
      </c>
      <c r="AH15" s="34" t="s">
        <v>229</v>
      </c>
      <c r="AI15" s="34" t="s">
        <v>230</v>
      </c>
      <c r="AJ15" s="35" t="s">
        <v>33</v>
      </c>
      <c r="AK15" s="219" t="s">
        <v>34</v>
      </c>
      <c r="AL15" s="35" t="s">
        <v>35</v>
      </c>
      <c r="AM15" s="219" t="s">
        <v>36</v>
      </c>
      <c r="AN15" s="35" t="s">
        <v>37</v>
      </c>
      <c r="AO15" s="35" t="s">
        <v>29</v>
      </c>
      <c r="AP15" s="29"/>
      <c r="AQ15" s="37"/>
      <c r="AR15" s="37"/>
      <c r="AS15" s="37"/>
      <c r="AT15" s="37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</row>
    <row r="16" spans="1:58" s="30" customFormat="1" ht="13.5" thickBot="1">
      <c r="A16" s="778"/>
      <c r="B16" s="778"/>
      <c r="C16" s="781"/>
      <c r="D16" s="227"/>
      <c r="E16" s="222"/>
      <c r="F16" s="38" t="s">
        <v>38</v>
      </c>
      <c r="G16" s="39" t="s">
        <v>39</v>
      </c>
      <c r="H16" s="38" t="s">
        <v>40</v>
      </c>
      <c r="I16" s="40" t="s">
        <v>41</v>
      </c>
      <c r="J16" s="778"/>
      <c r="K16" s="781"/>
      <c r="L16" s="41" t="s">
        <v>42</v>
      </c>
      <c r="M16" s="42" t="s">
        <v>42</v>
      </c>
      <c r="N16" s="43" t="s">
        <v>42</v>
      </c>
      <c r="O16" s="39"/>
      <c r="P16" s="39"/>
      <c r="Q16" s="38" t="s">
        <v>42</v>
      </c>
      <c r="R16" s="44" t="s">
        <v>42</v>
      </c>
      <c r="S16" s="38" t="s">
        <v>39</v>
      </c>
      <c r="T16" s="45" t="s">
        <v>40</v>
      </c>
      <c r="U16" s="38" t="s">
        <v>39</v>
      </c>
      <c r="V16" s="45" t="s">
        <v>40</v>
      </c>
      <c r="W16" s="38" t="s">
        <v>39</v>
      </c>
      <c r="X16" s="45" t="s">
        <v>40</v>
      </c>
      <c r="Y16" s="38" t="s">
        <v>39</v>
      </c>
      <c r="Z16" s="45" t="s">
        <v>40</v>
      </c>
      <c r="AA16" s="38" t="s">
        <v>39</v>
      </c>
      <c r="AB16" s="45" t="s">
        <v>40</v>
      </c>
      <c r="AC16" s="44" t="s">
        <v>39</v>
      </c>
      <c r="AD16" s="38" t="s">
        <v>40</v>
      </c>
      <c r="AE16" s="38"/>
      <c r="AF16" s="38"/>
      <c r="AG16" s="38"/>
      <c r="AH16" s="38"/>
      <c r="AI16" s="38"/>
      <c r="AJ16" s="46" t="s">
        <v>42</v>
      </c>
      <c r="AK16" s="46" t="s">
        <v>42</v>
      </c>
      <c r="AL16" s="47" t="s">
        <v>42</v>
      </c>
      <c r="AM16" s="46" t="s">
        <v>42</v>
      </c>
      <c r="AN16" s="46" t="s">
        <v>42</v>
      </c>
      <c r="AO16" s="46" t="s">
        <v>42</v>
      </c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</row>
    <row r="17" spans="1:62" s="30" customFormat="1" ht="12.75" hidden="1" outlineLevel="1">
      <c r="A17" s="209"/>
      <c r="B17" s="50"/>
      <c r="C17" s="51" t="s">
        <v>43</v>
      </c>
      <c r="D17" s="51"/>
      <c r="E17" s="51"/>
      <c r="F17" s="52"/>
      <c r="G17" s="52"/>
      <c r="H17" s="52"/>
      <c r="I17" s="52"/>
      <c r="J17" s="51"/>
      <c r="K17" s="51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3">
        <f>AJ19-AJ18</f>
        <v>361.3389190099997</v>
      </c>
      <c r="AK17" s="53">
        <f t="shared" ref="AK17:AO17" si="2">AK19-AK18</f>
        <v>224.29934386543528</v>
      </c>
      <c r="AL17" s="53">
        <f t="shared" si="2"/>
        <v>407.11334191999742</v>
      </c>
      <c r="AM17" s="53">
        <f t="shared" si="2"/>
        <v>-113.36606079542798</v>
      </c>
      <c r="AN17" s="53">
        <f t="shared" si="2"/>
        <v>-35.28554999999642</v>
      </c>
      <c r="AO17" s="54">
        <f t="shared" si="2"/>
        <v>844.09999400000925</v>
      </c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</row>
    <row r="18" spans="1:62" s="30" customFormat="1" ht="13.5" hidden="1" outlineLevel="1" thickBot="1">
      <c r="A18" s="209"/>
      <c r="B18" s="55"/>
      <c r="C18" s="56" t="s">
        <v>44</v>
      </c>
      <c r="D18" s="56"/>
      <c r="E18" s="56"/>
      <c r="F18" s="216"/>
      <c r="G18" s="216"/>
      <c r="H18" s="216"/>
      <c r="I18" s="58"/>
      <c r="J18" s="56"/>
      <c r="K18" s="5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216"/>
      <c r="AD18" s="216"/>
      <c r="AE18" s="59"/>
      <c r="AF18" s="59"/>
      <c r="AG18" s="59"/>
      <c r="AH18" s="59"/>
      <c r="AI18" s="59"/>
      <c r="AJ18" s="60">
        <f>2242601.7*1.18/1000</f>
        <v>2646.2700060000002</v>
      </c>
      <c r="AK18" s="60">
        <f>1295737.28813559*1.18/1000</f>
        <v>1528.9699999999959</v>
      </c>
      <c r="AL18" s="60">
        <f>847483.05084746*1.18/1000</f>
        <v>1000.0300000000028</v>
      </c>
      <c r="AM18" s="60">
        <f>1072669.49152542*1.18/1000</f>
        <v>1265.7499999999957</v>
      </c>
      <c r="AN18" s="60">
        <f>1621593.22033898*1.18/1000</f>
        <v>1913.4799999999964</v>
      </c>
      <c r="AO18" s="61">
        <f>7080084.75084745*1.18/1000</f>
        <v>8354.5000059999911</v>
      </c>
      <c r="AP18" s="48"/>
      <c r="AQ18" s="48"/>
      <c r="AR18" s="62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</row>
    <row r="19" spans="1:62" s="30" customFormat="1" ht="12.75" collapsed="1">
      <c r="A19" s="63"/>
      <c r="B19" s="64"/>
      <c r="C19" s="65" t="s">
        <v>45</v>
      </c>
      <c r="D19" s="65"/>
      <c r="E19" s="65"/>
      <c r="F19" s="65"/>
      <c r="G19" s="66">
        <f>G20+G49</f>
        <v>1877.5986666666665</v>
      </c>
      <c r="H19" s="66">
        <f>H20+H49</f>
        <v>362.73599999999999</v>
      </c>
      <c r="I19" s="67"/>
      <c r="J19" s="67"/>
      <c r="K19" s="67"/>
      <c r="L19" s="67" t="e">
        <f t="shared" ref="L19:AO19" si="3">L20+L49</f>
        <v>#REF!</v>
      </c>
      <c r="M19" s="67" t="e">
        <f t="shared" si="3"/>
        <v>#REF!</v>
      </c>
      <c r="N19" s="66" t="e">
        <f t="shared" si="3"/>
        <v>#REF!</v>
      </c>
      <c r="O19" s="66" t="e">
        <f t="shared" si="3"/>
        <v>#REF!</v>
      </c>
      <c r="P19" s="66">
        <f t="shared" si="3"/>
        <v>10560.25812315556</v>
      </c>
      <c r="Q19" s="66">
        <f t="shared" si="3"/>
        <v>6542.0169991654329</v>
      </c>
      <c r="R19" s="66">
        <f t="shared" si="3"/>
        <v>0</v>
      </c>
      <c r="S19" s="66">
        <f t="shared" si="3"/>
        <v>17.357000000000003</v>
      </c>
      <c r="T19" s="66">
        <f t="shared" si="3"/>
        <v>12.1</v>
      </c>
      <c r="U19" s="66">
        <f t="shared" si="3"/>
        <v>410.24200000000002</v>
      </c>
      <c r="V19" s="66">
        <f t="shared" si="3"/>
        <v>53.85</v>
      </c>
      <c r="W19" s="66">
        <f t="shared" si="3"/>
        <v>486.09800000000007</v>
      </c>
      <c r="X19" s="66">
        <f t="shared" si="3"/>
        <v>69.7</v>
      </c>
      <c r="Y19" s="66">
        <f t="shared" si="3"/>
        <v>202.92</v>
      </c>
      <c r="Z19" s="66">
        <f t="shared" si="3"/>
        <v>21.795999999999999</v>
      </c>
      <c r="AA19" s="66">
        <f t="shared" si="3"/>
        <v>660.74200000000008</v>
      </c>
      <c r="AB19" s="66">
        <f t="shared" si="3"/>
        <v>197.34999999999997</v>
      </c>
      <c r="AC19" s="66">
        <f t="shared" si="3"/>
        <v>1777.3589999999999</v>
      </c>
      <c r="AD19" s="66">
        <f t="shared" si="3"/>
        <v>354.79599999999999</v>
      </c>
      <c r="AE19" s="66">
        <f t="shared" si="3"/>
        <v>828.78669795100018</v>
      </c>
      <c r="AF19" s="66">
        <f t="shared" si="3"/>
        <v>129.7105011691288</v>
      </c>
      <c r="AG19" s="66">
        <f t="shared" si="3"/>
        <v>3007.6089250099999</v>
      </c>
      <c r="AH19" s="66">
        <f t="shared" si="3"/>
        <v>1903.4000086629746</v>
      </c>
      <c r="AI19" s="66">
        <f>AK19-AH19</f>
        <v>-150.13066479754343</v>
      </c>
      <c r="AJ19" s="66">
        <f t="shared" si="3"/>
        <v>3007.6089250099999</v>
      </c>
      <c r="AK19" s="66">
        <f t="shared" si="3"/>
        <v>1753.2693438654312</v>
      </c>
      <c r="AL19" s="66">
        <f t="shared" si="3"/>
        <v>1407.1433419200002</v>
      </c>
      <c r="AM19" s="66">
        <f t="shared" si="3"/>
        <v>1152.3839392045677</v>
      </c>
      <c r="AN19" s="66">
        <f t="shared" si="3"/>
        <v>1878.19445</v>
      </c>
      <c r="AO19" s="68">
        <f t="shared" si="3"/>
        <v>9198.6</v>
      </c>
      <c r="AP19" s="69" t="e">
        <f>AO19-N19</f>
        <v>#REF!</v>
      </c>
      <c r="AQ19" s="69"/>
      <c r="AR19" s="62">
        <f>AO19-Q19</f>
        <v>2656.5830008345674</v>
      </c>
      <c r="AS19" s="69">
        <f>'[8]ИП - чистый (21.06.12)'!AF17</f>
        <v>8354.5</v>
      </c>
      <c r="AT19" s="69">
        <f>AO19-AS19</f>
        <v>844.10000000000036</v>
      </c>
      <c r="AU19" s="70"/>
      <c r="AV19" s="70">
        <f>AO19-AJ19-Q19</f>
        <v>-351.02592417543201</v>
      </c>
      <c r="AW19" s="69">
        <f>AJ19+AK19+AL19+AM19+AN19-AO19</f>
        <v>0</v>
      </c>
      <c r="AX19" s="69">
        <f t="shared" ref="AX19:AY23" si="4">S19+U19+W19+Y19+AA19-AC19</f>
        <v>0</v>
      </c>
      <c r="AY19" s="69">
        <f t="shared" si="4"/>
        <v>0</v>
      </c>
      <c r="AZ19" s="69">
        <f>AJ19+AK19+AL19+AM19+AN19-AO19</f>
        <v>0</v>
      </c>
      <c r="BA19" s="69">
        <f t="shared" ref="BA19:BB23" si="5">AC19-G19</f>
        <v>-100.23966666666661</v>
      </c>
      <c r="BB19" s="69">
        <f t="shared" si="5"/>
        <v>-7.9399999999999977</v>
      </c>
      <c r="BC19" s="69"/>
      <c r="BD19" s="69"/>
      <c r="BE19" s="69"/>
      <c r="BF19" s="69"/>
      <c r="BG19" s="71" t="e">
        <f>AO19-N19</f>
        <v>#REF!</v>
      </c>
    </row>
    <row r="20" spans="1:62" s="30" customFormat="1" ht="12.75">
      <c r="A20" s="72"/>
      <c r="B20" s="55">
        <v>1</v>
      </c>
      <c r="C20" s="56" t="s">
        <v>46</v>
      </c>
      <c r="D20" s="56"/>
      <c r="E20" s="56"/>
      <c r="F20" s="73"/>
      <c r="G20" s="74">
        <f>G21+G44+G45+G48</f>
        <v>69.784666666666666</v>
      </c>
      <c r="H20" s="74">
        <f>H21+H44+H45+H48</f>
        <v>101.11999999999999</v>
      </c>
      <c r="I20" s="75"/>
      <c r="J20" s="75"/>
      <c r="K20" s="75"/>
      <c r="L20" s="75" t="e">
        <f t="shared" ref="L20:AO20" si="6">L21+L44+L45+L48</f>
        <v>#REF!</v>
      </c>
      <c r="M20" s="75" t="e">
        <f t="shared" si="6"/>
        <v>#REF!</v>
      </c>
      <c r="N20" s="74">
        <f t="shared" si="6"/>
        <v>1080.4140612042856</v>
      </c>
      <c r="O20" s="74">
        <f t="shared" si="6"/>
        <v>1209.5273185999999</v>
      </c>
      <c r="P20" s="74">
        <f t="shared" si="6"/>
        <v>985.59026120428564</v>
      </c>
      <c r="Q20" s="74">
        <f t="shared" si="6"/>
        <v>881.00857245428574</v>
      </c>
      <c r="R20" s="74">
        <f t="shared" si="6"/>
        <v>0</v>
      </c>
      <c r="S20" s="74">
        <f t="shared" si="6"/>
        <v>0</v>
      </c>
      <c r="T20" s="74">
        <f t="shared" si="6"/>
        <v>0</v>
      </c>
      <c r="U20" s="74">
        <f t="shared" si="6"/>
        <v>21.16</v>
      </c>
      <c r="V20" s="74">
        <f t="shared" si="6"/>
        <v>3.96</v>
      </c>
      <c r="W20" s="74">
        <f t="shared" si="6"/>
        <v>0.54</v>
      </c>
      <c r="X20" s="74">
        <f t="shared" si="6"/>
        <v>0</v>
      </c>
      <c r="Y20" s="74">
        <f t="shared" si="6"/>
        <v>26.19</v>
      </c>
      <c r="Z20" s="74">
        <f t="shared" si="6"/>
        <v>1</v>
      </c>
      <c r="AA20" s="74">
        <f t="shared" si="6"/>
        <v>4.8599999999999994</v>
      </c>
      <c r="AB20" s="74">
        <f t="shared" si="6"/>
        <v>94.559999999999988</v>
      </c>
      <c r="AC20" s="74">
        <f t="shared" si="6"/>
        <v>52.75</v>
      </c>
      <c r="AD20" s="74">
        <f t="shared" si="6"/>
        <v>99.52</v>
      </c>
      <c r="AE20" s="74">
        <f t="shared" si="6"/>
        <v>31.57018545</v>
      </c>
      <c r="AF20" s="74">
        <f t="shared" si="6"/>
        <v>0</v>
      </c>
      <c r="AG20" s="74">
        <f t="shared" si="6"/>
        <v>70.011503300000015</v>
      </c>
      <c r="AH20" s="74">
        <f t="shared" si="6"/>
        <v>115.52553688428569</v>
      </c>
      <c r="AI20" s="74">
        <f t="shared" ref="AI20:AI88" si="7">AK20-AH20</f>
        <v>-29.900404394285687</v>
      </c>
      <c r="AJ20" s="74">
        <f t="shared" si="6"/>
        <v>70.011503300000015</v>
      </c>
      <c r="AK20" s="74">
        <f t="shared" si="6"/>
        <v>85.625132489999999</v>
      </c>
      <c r="AL20" s="74">
        <f t="shared" si="6"/>
        <v>69.559112964285703</v>
      </c>
      <c r="AM20" s="74">
        <f t="shared" si="6"/>
        <v>104.64610000000002</v>
      </c>
      <c r="AN20" s="74">
        <f t="shared" si="6"/>
        <v>583.17822699999999</v>
      </c>
      <c r="AO20" s="76">
        <f t="shared" si="6"/>
        <v>913.0200757542857</v>
      </c>
      <c r="AP20" s="69">
        <f>AO20-N20</f>
        <v>-167.39398544999995</v>
      </c>
      <c r="AQ20" s="69"/>
      <c r="AR20" s="62">
        <f>AO20-Q20</f>
        <v>32.011503299999958</v>
      </c>
      <c r="AS20" s="69">
        <f>'[8]ИП - чистый (21.06.12)'!AF18</f>
        <v>71.400000000000006</v>
      </c>
      <c r="AT20" s="69">
        <f t="shared" ref="AT20:AT120" si="8">AO20-AS20</f>
        <v>841.62007575428572</v>
      </c>
      <c r="AU20" s="70"/>
      <c r="AV20" s="70">
        <f t="shared" ref="AV20:AV89" si="9">AO20-AJ20-Q20</f>
        <v>-38</v>
      </c>
      <c r="AW20" s="69">
        <f>AJ20+AK20+AL20+AM20+AN20-AO20</f>
        <v>0</v>
      </c>
      <c r="AX20" s="69">
        <f t="shared" si="4"/>
        <v>0</v>
      </c>
      <c r="AY20" s="69">
        <f t="shared" si="4"/>
        <v>0</v>
      </c>
      <c r="AZ20" s="69">
        <f>AJ20+AK20+AL20+AM20+AN20-AO20</f>
        <v>0</v>
      </c>
      <c r="BA20" s="69">
        <f t="shared" si="5"/>
        <v>-17.034666666666666</v>
      </c>
      <c r="BB20" s="69">
        <f t="shared" si="5"/>
        <v>-1.5999999999999943</v>
      </c>
      <c r="BC20" s="69"/>
      <c r="BD20" s="69"/>
      <c r="BE20" s="69"/>
      <c r="BF20" s="69"/>
      <c r="BG20" s="71">
        <f>AO20-N20</f>
        <v>-167.39398544999995</v>
      </c>
    </row>
    <row r="21" spans="1:62" s="30" customFormat="1" ht="25.5">
      <c r="A21" s="77"/>
      <c r="B21" s="78" t="s">
        <v>47</v>
      </c>
      <c r="C21" s="79" t="s">
        <v>48</v>
      </c>
      <c r="D21" s="79" t="s">
        <v>240</v>
      </c>
      <c r="E21" s="79"/>
      <c r="F21" s="73"/>
      <c r="G21" s="74">
        <f>G26+G33+G36+G39+G43</f>
        <v>69.784666666666666</v>
      </c>
      <c r="H21" s="74">
        <f>H26+H33+H36+H39+H43</f>
        <v>101.11999999999999</v>
      </c>
      <c r="I21" s="75"/>
      <c r="J21" s="75"/>
      <c r="K21" s="75"/>
      <c r="L21" s="75" t="e">
        <f>#REF!+#REF!+#REF!+#REF!+#REF!+#REF!</f>
        <v>#REF!</v>
      </c>
      <c r="M21" s="75" t="e">
        <f>#REF!+#REF!+#REF!+#REF!+#REF!+#REF!</f>
        <v>#REF!</v>
      </c>
      <c r="N21" s="74">
        <f t="shared" ref="N21:O21" si="10">N26+N33+N36+N43</f>
        <v>769.08630733999985</v>
      </c>
      <c r="O21" s="74">
        <f t="shared" si="10"/>
        <v>818.55731859999992</v>
      </c>
      <c r="P21" s="74">
        <f t="shared" ref="P21:AO21" si="11">P26+P33+P36+P39+P43</f>
        <v>674.26250733999996</v>
      </c>
      <c r="Q21" s="74">
        <f t="shared" si="11"/>
        <v>570.95581845000004</v>
      </c>
      <c r="R21" s="74">
        <f t="shared" si="11"/>
        <v>0</v>
      </c>
      <c r="S21" s="74">
        <f t="shared" si="11"/>
        <v>0</v>
      </c>
      <c r="T21" s="74">
        <f t="shared" si="11"/>
        <v>0</v>
      </c>
      <c r="U21" s="74">
        <f t="shared" si="11"/>
        <v>21.16</v>
      </c>
      <c r="V21" s="74">
        <f t="shared" si="11"/>
        <v>3.96</v>
      </c>
      <c r="W21" s="74">
        <f t="shared" si="11"/>
        <v>0.54</v>
      </c>
      <c r="X21" s="74">
        <f t="shared" si="11"/>
        <v>0</v>
      </c>
      <c r="Y21" s="74">
        <f t="shared" si="11"/>
        <v>26.19</v>
      </c>
      <c r="Z21" s="74">
        <f t="shared" si="11"/>
        <v>1</v>
      </c>
      <c r="AA21" s="74">
        <f t="shared" si="11"/>
        <v>4.8599999999999994</v>
      </c>
      <c r="AB21" s="74">
        <f t="shared" si="11"/>
        <v>94.559999999999988</v>
      </c>
      <c r="AC21" s="74">
        <f t="shared" si="11"/>
        <v>52.75</v>
      </c>
      <c r="AD21" s="74">
        <f t="shared" si="11"/>
        <v>99.52</v>
      </c>
      <c r="AE21" s="74">
        <f t="shared" si="11"/>
        <v>30.295185589999999</v>
      </c>
      <c r="AF21" s="74">
        <f t="shared" si="11"/>
        <v>0</v>
      </c>
      <c r="AG21" s="74">
        <f t="shared" si="11"/>
        <v>70.011503300000015</v>
      </c>
      <c r="AH21" s="74">
        <f t="shared" si="11"/>
        <v>48.857783019999999</v>
      </c>
      <c r="AI21" s="74">
        <f t="shared" si="11"/>
        <v>-16.946291570000007</v>
      </c>
      <c r="AJ21" s="74">
        <f t="shared" si="11"/>
        <v>70.011503300000015</v>
      </c>
      <c r="AK21" s="74">
        <f t="shared" si="11"/>
        <v>31.911491449999993</v>
      </c>
      <c r="AL21" s="74">
        <f t="shared" si="11"/>
        <v>55.74</v>
      </c>
      <c r="AM21" s="74">
        <f t="shared" si="11"/>
        <v>92.646100000000018</v>
      </c>
      <c r="AN21" s="74">
        <f t="shared" si="11"/>
        <v>352.65822700000001</v>
      </c>
      <c r="AO21" s="76">
        <f t="shared" si="11"/>
        <v>602.96732175</v>
      </c>
      <c r="AP21" s="69">
        <f>AO21-N21</f>
        <v>-166.11898558999985</v>
      </c>
      <c r="AQ21" s="69"/>
      <c r="AR21" s="62">
        <f>AO21-Q21</f>
        <v>32.011503299999958</v>
      </c>
      <c r="AS21" s="69">
        <f>'[8]ИП - чистый (21.06.12)'!AF19</f>
        <v>71.400000000000006</v>
      </c>
      <c r="AT21" s="69">
        <f t="shared" si="8"/>
        <v>531.56732175000002</v>
      </c>
      <c r="AU21" s="70"/>
      <c r="AV21" s="70">
        <f t="shared" si="9"/>
        <v>-38.000000000000114</v>
      </c>
      <c r="AW21" s="69">
        <f>AJ21+AK21+AL21+AM21+AN21-AO21</f>
        <v>0</v>
      </c>
      <c r="AX21" s="69">
        <f t="shared" si="4"/>
        <v>0</v>
      </c>
      <c r="AY21" s="69">
        <f t="shared" si="4"/>
        <v>0</v>
      </c>
      <c r="AZ21" s="69">
        <f>AJ21+AK21+AL21+AM21+AN21-AO21</f>
        <v>0</v>
      </c>
      <c r="BA21" s="69">
        <f t="shared" si="5"/>
        <v>-17.034666666666666</v>
      </c>
      <c r="BB21" s="69">
        <f t="shared" si="5"/>
        <v>-1.5999999999999943</v>
      </c>
      <c r="BC21" s="69"/>
      <c r="BD21" s="69"/>
      <c r="BE21" s="69"/>
      <c r="BF21" s="69"/>
      <c r="BG21" s="71">
        <f>AO21-N21</f>
        <v>-166.11898558999985</v>
      </c>
    </row>
    <row r="22" spans="1:62" s="87" customFormat="1" ht="12.75">
      <c r="A22" s="80"/>
      <c r="B22" s="81"/>
      <c r="C22" s="82" t="s">
        <v>49</v>
      </c>
      <c r="D22" s="82"/>
      <c r="E22" s="82"/>
      <c r="F22" s="83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>
        <f t="shared" si="7"/>
        <v>0</v>
      </c>
      <c r="AJ22" s="84"/>
      <c r="AK22" s="84"/>
      <c r="AL22" s="84"/>
      <c r="AM22" s="84"/>
      <c r="AN22" s="84"/>
      <c r="AO22" s="85"/>
      <c r="AP22" s="86">
        <f>AO22-N22</f>
        <v>0</v>
      </c>
      <c r="AQ22" s="86"/>
      <c r="AR22" s="86">
        <f>AO22-Q22</f>
        <v>0</v>
      </c>
      <c r="AS22" s="69" t="str">
        <f>'[8]ИП - чистый (21.06.12)'!AF13</f>
        <v>итого</v>
      </c>
      <c r="AT22" s="69" t="e">
        <f t="shared" si="8"/>
        <v>#VALUE!</v>
      </c>
      <c r="AU22" s="86"/>
      <c r="AV22" s="70">
        <f t="shared" si="9"/>
        <v>0</v>
      </c>
      <c r="AW22" s="69">
        <f>AJ22+AK22+AL22+AM22+AN22-AO22</f>
        <v>0</v>
      </c>
      <c r="AX22" s="69">
        <f t="shared" si="4"/>
        <v>0</v>
      </c>
      <c r="AY22" s="69">
        <f t="shared" si="4"/>
        <v>0</v>
      </c>
      <c r="AZ22" s="69">
        <f>AJ22+AK22+AL22+AM22+AN22-AO22</f>
        <v>0</v>
      </c>
      <c r="BA22" s="69">
        <f t="shared" si="5"/>
        <v>0</v>
      </c>
      <c r="BB22" s="69">
        <f t="shared" si="5"/>
        <v>0</v>
      </c>
      <c r="BG22" s="87">
        <f>AO22-N22</f>
        <v>0</v>
      </c>
    </row>
    <row r="23" spans="1:62" s="98" customFormat="1" ht="38.25">
      <c r="A23" s="88" t="s">
        <v>50</v>
      </c>
      <c r="B23" s="89">
        <v>1</v>
      </c>
      <c r="C23" s="188" t="s">
        <v>51</v>
      </c>
      <c r="D23" s="90" t="s">
        <v>241</v>
      </c>
      <c r="E23" s="90"/>
      <c r="F23" s="91" t="s">
        <v>52</v>
      </c>
      <c r="G23" s="243">
        <f>8+10+4</f>
        <v>22</v>
      </c>
      <c r="H23" s="243">
        <v>0</v>
      </c>
      <c r="I23" s="92"/>
      <c r="J23" s="93">
        <v>2014</v>
      </c>
      <c r="K23" s="93">
        <v>2016</v>
      </c>
      <c r="L23" s="93"/>
      <c r="M23" s="92">
        <f>N23</f>
        <v>160</v>
      </c>
      <c r="N23" s="91">
        <v>160</v>
      </c>
      <c r="O23" s="91">
        <f>'[9]Приложение 1'!L19</f>
        <v>160</v>
      </c>
      <c r="P23" s="91">
        <f>AE23+AF23+AG23+AK23+AL23+AM23+AN23</f>
        <v>60</v>
      </c>
      <c r="Q23" s="91">
        <f>P23-AE23-AF23-AJ23</f>
        <v>60</v>
      </c>
      <c r="R23" s="91"/>
      <c r="S23" s="91"/>
      <c r="T23" s="91"/>
      <c r="U23" s="91"/>
      <c r="V23" s="91"/>
      <c r="W23" s="91"/>
      <c r="X23" s="91"/>
      <c r="Y23" s="91">
        <f>G23</f>
        <v>22</v>
      </c>
      <c r="Z23" s="91">
        <f>H23</f>
        <v>0</v>
      </c>
      <c r="AA23" s="91"/>
      <c r="AB23" s="91"/>
      <c r="AC23" s="91">
        <f>S23+U23+W23+Y23+AA23</f>
        <v>22</v>
      </c>
      <c r="AD23" s="91">
        <f>T23+V23+X23+Z23+AB23</f>
        <v>0</v>
      </c>
      <c r="AE23" s="91"/>
      <c r="AF23" s="91"/>
      <c r="AG23" s="91"/>
      <c r="AH23" s="91">
        <f>'Корректировка 2014 год (чист.)'!AG23</f>
        <v>6</v>
      </c>
      <c r="AI23" s="91">
        <f t="shared" si="7"/>
        <v>0</v>
      </c>
      <c r="AJ23" s="94">
        <f>AG23</f>
        <v>0</v>
      </c>
      <c r="AK23" s="187">
        <v>6</v>
      </c>
      <c r="AL23" s="187">
        <v>48</v>
      </c>
      <c r="AM23" s="187">
        <v>6</v>
      </c>
      <c r="AN23" s="94">
        <v>0</v>
      </c>
      <c r="AO23" s="95">
        <f>AJ23+AK23+AL23+AM23+AN23</f>
        <v>60</v>
      </c>
      <c r="AP23" s="96">
        <f>AO23-N23</f>
        <v>-100</v>
      </c>
      <c r="AQ23" s="97"/>
      <c r="AR23" s="70">
        <f>AO23-Q23</f>
        <v>0</v>
      </c>
      <c r="AS23" s="96" t="str">
        <f>'[8]ИП - чистый (21.06.12)'!AF14</f>
        <v>млн. рублей</v>
      </c>
      <c r="AT23" s="96" t="e">
        <f t="shared" si="8"/>
        <v>#VALUE!</v>
      </c>
      <c r="AU23" s="70"/>
      <c r="AV23" s="70">
        <f t="shared" si="9"/>
        <v>0</v>
      </c>
      <c r="AW23" s="96">
        <f>AJ23+AK23+AL23+AM23+AN23-AO23</f>
        <v>0</v>
      </c>
      <c r="AX23" s="96">
        <f t="shared" si="4"/>
        <v>0</v>
      </c>
      <c r="AY23" s="96">
        <f t="shared" si="4"/>
        <v>0</v>
      </c>
      <c r="AZ23" s="96">
        <f>AJ23+AK23+AL23+AM23+AN23-AO23</f>
        <v>0</v>
      </c>
      <c r="BA23" s="96">
        <f t="shared" si="5"/>
        <v>0</v>
      </c>
      <c r="BB23" s="96">
        <f t="shared" si="5"/>
        <v>0</v>
      </c>
      <c r="BC23" s="97"/>
      <c r="BD23" s="97"/>
      <c r="BE23" s="97"/>
      <c r="BF23" s="97"/>
      <c r="BG23" s="71">
        <f>AO23-N23</f>
        <v>-100</v>
      </c>
    </row>
    <row r="24" spans="1:62" s="98" customFormat="1" ht="38.25">
      <c r="A24" s="88"/>
      <c r="B24" s="89">
        <f>B23+1</f>
        <v>2</v>
      </c>
      <c r="C24" s="188" t="s">
        <v>53</v>
      </c>
      <c r="D24" s="90"/>
      <c r="E24" s="90"/>
      <c r="F24" s="91" t="s">
        <v>52</v>
      </c>
      <c r="G24" s="91">
        <v>11.017333333333333</v>
      </c>
      <c r="H24" s="91">
        <v>0.8</v>
      </c>
      <c r="I24" s="92"/>
      <c r="J24" s="93">
        <v>2015</v>
      </c>
      <c r="K24" s="93">
        <v>2018</v>
      </c>
      <c r="L24" s="93"/>
      <c r="M24" s="99"/>
      <c r="N24" s="91">
        <v>45</v>
      </c>
      <c r="O24" s="91">
        <f>'[9]Приложение 1'!L20</f>
        <v>45</v>
      </c>
      <c r="P24" s="91">
        <v>45</v>
      </c>
      <c r="Q24" s="91">
        <f t="shared" ref="Q24:Q25" si="12">P24-AE24-AF24-AJ24</f>
        <v>45</v>
      </c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>
        <f t="shared" ref="AC24:AD25" si="13">S24+U24+W24+Y24+AA24</f>
        <v>0</v>
      </c>
      <c r="AD24" s="91">
        <f t="shared" si="13"/>
        <v>0</v>
      </c>
      <c r="AE24" s="91"/>
      <c r="AF24" s="91"/>
      <c r="AG24" s="91"/>
      <c r="AH24" s="91">
        <f>'Корректировка 2014 год (чист.)'!AG24</f>
        <v>0</v>
      </c>
      <c r="AI24" s="91">
        <f t="shared" si="7"/>
        <v>0</v>
      </c>
      <c r="AJ24" s="94">
        <f t="shared" ref="AJ24:AJ25" si="14">AG24</f>
        <v>0</v>
      </c>
      <c r="AK24" s="94"/>
      <c r="AL24" s="94">
        <v>2</v>
      </c>
      <c r="AM24" s="94">
        <v>5</v>
      </c>
      <c r="AN24" s="94">
        <v>10</v>
      </c>
      <c r="AO24" s="95">
        <f>AJ24+AK24+AL24+AM24+AN24</f>
        <v>17</v>
      </c>
      <c r="AP24" s="96"/>
      <c r="AQ24" s="97"/>
      <c r="AR24" s="70"/>
      <c r="AS24" s="96"/>
      <c r="AT24" s="96"/>
      <c r="AU24" s="70"/>
      <c r="AV24" s="70">
        <f t="shared" si="9"/>
        <v>-28</v>
      </c>
      <c r="AW24" s="96"/>
      <c r="AX24" s="96"/>
      <c r="AY24" s="96"/>
      <c r="AZ24" s="96"/>
      <c r="BA24" s="96"/>
      <c r="BB24" s="96"/>
      <c r="BC24" s="97"/>
      <c r="BD24" s="97"/>
      <c r="BE24" s="97"/>
      <c r="BF24" s="97"/>
      <c r="BG24" s="71"/>
    </row>
    <row r="25" spans="1:62" s="98" customFormat="1" ht="38.25">
      <c r="A25" s="88"/>
      <c r="B25" s="89">
        <f t="shared" ref="B25" si="15">B24+1</f>
        <v>3</v>
      </c>
      <c r="C25" s="188" t="s">
        <v>54</v>
      </c>
      <c r="D25" s="90"/>
      <c r="E25" s="90"/>
      <c r="F25" s="91" t="s">
        <v>52</v>
      </c>
      <c r="G25" s="91">
        <v>6.0173333333333332</v>
      </c>
      <c r="H25" s="91">
        <v>0.8</v>
      </c>
      <c r="I25" s="92"/>
      <c r="J25" s="93">
        <v>2015</v>
      </c>
      <c r="K25" s="93">
        <v>2018</v>
      </c>
      <c r="L25" s="93"/>
      <c r="M25" s="99"/>
      <c r="N25" s="91">
        <v>30</v>
      </c>
      <c r="O25" s="91">
        <f>'[9]Приложение 1'!L21</f>
        <v>30</v>
      </c>
      <c r="P25" s="91">
        <v>30</v>
      </c>
      <c r="Q25" s="91">
        <f t="shared" si="12"/>
        <v>30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>
        <f t="shared" si="13"/>
        <v>0</v>
      </c>
      <c r="AD25" s="91">
        <f t="shared" si="13"/>
        <v>0</v>
      </c>
      <c r="AE25" s="91"/>
      <c r="AF25" s="91"/>
      <c r="AG25" s="91"/>
      <c r="AH25" s="91">
        <f>'Корректировка 2014 год (чист.)'!AG25</f>
        <v>0</v>
      </c>
      <c r="AI25" s="91">
        <f t="shared" si="7"/>
        <v>0</v>
      </c>
      <c r="AJ25" s="94">
        <f t="shared" si="14"/>
        <v>0</v>
      </c>
      <c r="AK25" s="94"/>
      <c r="AL25" s="94">
        <v>2</v>
      </c>
      <c r="AM25" s="94">
        <v>5</v>
      </c>
      <c r="AN25" s="94">
        <v>10</v>
      </c>
      <c r="AO25" s="95">
        <f>AJ25+AK25+AL25+AM25+AN25</f>
        <v>17</v>
      </c>
      <c r="AP25" s="96"/>
      <c r="AQ25" s="97"/>
      <c r="AR25" s="70"/>
      <c r="AS25" s="96"/>
      <c r="AT25" s="96"/>
      <c r="AU25" s="70"/>
      <c r="AV25" s="70">
        <f t="shared" si="9"/>
        <v>-13</v>
      </c>
      <c r="AW25" s="96"/>
      <c r="AX25" s="96"/>
      <c r="AY25" s="96"/>
      <c r="AZ25" s="96"/>
      <c r="BA25" s="96"/>
      <c r="BB25" s="96"/>
      <c r="BC25" s="97"/>
      <c r="BD25" s="97"/>
      <c r="BE25" s="97"/>
      <c r="BF25" s="97"/>
      <c r="BG25" s="71"/>
    </row>
    <row r="26" spans="1:62" s="98" customFormat="1" ht="12.75">
      <c r="A26" s="100"/>
      <c r="B26" s="101"/>
      <c r="C26" s="102" t="s">
        <v>55</v>
      </c>
      <c r="D26" s="102"/>
      <c r="E26" s="102"/>
      <c r="F26" s="103"/>
      <c r="G26" s="104">
        <f>SUM(G23:G25)</f>
        <v>39.034666666666666</v>
      </c>
      <c r="H26" s="104">
        <f>SUM(H23:H25)</f>
        <v>1.6</v>
      </c>
      <c r="I26" s="105"/>
      <c r="J26" s="103"/>
      <c r="K26" s="103"/>
      <c r="L26" s="104">
        <f>SUM(L23:L23)</f>
        <v>0</v>
      </c>
      <c r="M26" s="104">
        <f>SUM(M23:M23)</f>
        <v>160</v>
      </c>
      <c r="N26" s="104">
        <f t="shared" ref="N26:AO26" si="16">SUM(N23:N25)</f>
        <v>235</v>
      </c>
      <c r="O26" s="104">
        <f t="shared" si="16"/>
        <v>235</v>
      </c>
      <c r="P26" s="104">
        <f t="shared" si="16"/>
        <v>135</v>
      </c>
      <c r="Q26" s="104">
        <f t="shared" si="16"/>
        <v>135</v>
      </c>
      <c r="R26" s="104">
        <f t="shared" si="16"/>
        <v>0</v>
      </c>
      <c r="S26" s="104">
        <f t="shared" si="16"/>
        <v>0</v>
      </c>
      <c r="T26" s="104">
        <f t="shared" si="16"/>
        <v>0</v>
      </c>
      <c r="U26" s="104">
        <f t="shared" si="16"/>
        <v>0</v>
      </c>
      <c r="V26" s="104">
        <f t="shared" si="16"/>
        <v>0</v>
      </c>
      <c r="W26" s="104">
        <f t="shared" si="16"/>
        <v>0</v>
      </c>
      <c r="X26" s="104">
        <f t="shared" si="16"/>
        <v>0</v>
      </c>
      <c r="Y26" s="104">
        <f t="shared" si="16"/>
        <v>22</v>
      </c>
      <c r="Z26" s="104">
        <f t="shared" si="16"/>
        <v>0</v>
      </c>
      <c r="AA26" s="104">
        <f t="shared" si="16"/>
        <v>0</v>
      </c>
      <c r="AB26" s="104">
        <f t="shared" si="16"/>
        <v>0</v>
      </c>
      <c r="AC26" s="104">
        <f t="shared" si="16"/>
        <v>22</v>
      </c>
      <c r="AD26" s="104">
        <f t="shared" si="16"/>
        <v>0</v>
      </c>
      <c r="AE26" s="104">
        <f t="shared" si="16"/>
        <v>0</v>
      </c>
      <c r="AF26" s="104">
        <f t="shared" si="16"/>
        <v>0</v>
      </c>
      <c r="AG26" s="104">
        <f t="shared" si="16"/>
        <v>0</v>
      </c>
      <c r="AH26" s="104">
        <f t="shared" si="16"/>
        <v>6</v>
      </c>
      <c r="AI26" s="104">
        <f t="shared" si="7"/>
        <v>0</v>
      </c>
      <c r="AJ26" s="104">
        <f t="shared" si="16"/>
        <v>0</v>
      </c>
      <c r="AK26" s="104">
        <f t="shared" si="16"/>
        <v>6</v>
      </c>
      <c r="AL26" s="104">
        <f t="shared" si="16"/>
        <v>52</v>
      </c>
      <c r="AM26" s="104">
        <f t="shared" si="16"/>
        <v>16</v>
      </c>
      <c r="AN26" s="104">
        <f t="shared" si="16"/>
        <v>20</v>
      </c>
      <c r="AO26" s="106">
        <f t="shared" si="16"/>
        <v>94</v>
      </c>
      <c r="AP26" s="69">
        <f>AO26-N26</f>
        <v>-141</v>
      </c>
      <c r="AQ26" s="96"/>
      <c r="AR26" s="62">
        <f>AO26-Q26</f>
        <v>-41</v>
      </c>
      <c r="AS26" s="69">
        <f>'[8]ИП - чистый (21.06.12)'!AF15</f>
        <v>-5.999991117278114E-6</v>
      </c>
      <c r="AT26" s="69">
        <f t="shared" ref="AT26" si="17">AO26-AS26</f>
        <v>94.000005999991117</v>
      </c>
      <c r="AU26" s="70"/>
      <c r="AV26" s="70">
        <f t="shared" si="9"/>
        <v>-41</v>
      </c>
      <c r="AW26" s="69">
        <f t="shared" ref="AW26:AW31" si="18">AJ26+AK26+AL26+AM26+AN26-AO26</f>
        <v>0</v>
      </c>
      <c r="AX26" s="69">
        <f t="shared" ref="AX26:AY31" si="19">S26+U26+W26+Y26+AA26-AC26</f>
        <v>0</v>
      </c>
      <c r="AY26" s="69">
        <f t="shared" si="19"/>
        <v>0</v>
      </c>
      <c r="AZ26" s="69">
        <f t="shared" ref="AZ26:AZ31" si="20">AJ26+AK26+AL26+AM26+AN26-AO26</f>
        <v>0</v>
      </c>
      <c r="BA26" s="69">
        <f t="shared" ref="BA26:BB31" si="21">AC26-G26</f>
        <v>-17.034666666666666</v>
      </c>
      <c r="BB26" s="69">
        <f t="shared" si="21"/>
        <v>-1.6</v>
      </c>
      <c r="BC26" s="96"/>
      <c r="BD26" s="96"/>
      <c r="BE26" s="96"/>
      <c r="BF26" s="96"/>
      <c r="BG26" s="71">
        <f>AO26-N26</f>
        <v>-141</v>
      </c>
    </row>
    <row r="27" spans="1:62" s="87" customFormat="1" ht="12.75">
      <c r="A27" s="80"/>
      <c r="B27" s="81"/>
      <c r="C27" s="82" t="s">
        <v>56</v>
      </c>
      <c r="D27" s="82"/>
      <c r="E27" s="82"/>
      <c r="F27" s="83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>
        <f t="shared" si="7"/>
        <v>0</v>
      </c>
      <c r="AJ27" s="84"/>
      <c r="AK27" s="84"/>
      <c r="AL27" s="84"/>
      <c r="AM27" s="84"/>
      <c r="AN27" s="84"/>
      <c r="AO27" s="85"/>
      <c r="AP27" s="86">
        <f>AO27-N27</f>
        <v>0</v>
      </c>
      <c r="AQ27" s="86"/>
      <c r="AR27" s="86">
        <f>AO27-Q27</f>
        <v>0</v>
      </c>
      <c r="AS27" s="69">
        <f>'[8]ИП - чистый (21.06.12)'!AF20</f>
        <v>0</v>
      </c>
      <c r="AT27" s="69">
        <f t="shared" si="8"/>
        <v>0</v>
      </c>
      <c r="AU27" s="86"/>
      <c r="AV27" s="70">
        <f t="shared" si="9"/>
        <v>0</v>
      </c>
      <c r="AW27" s="69">
        <f t="shared" si="18"/>
        <v>0</v>
      </c>
      <c r="AX27" s="69">
        <f t="shared" si="19"/>
        <v>0</v>
      </c>
      <c r="AY27" s="69">
        <f t="shared" si="19"/>
        <v>0</v>
      </c>
      <c r="AZ27" s="69">
        <f t="shared" si="20"/>
        <v>0</v>
      </c>
      <c r="BA27" s="69">
        <f t="shared" si="21"/>
        <v>0</v>
      </c>
      <c r="BB27" s="69">
        <f t="shared" si="21"/>
        <v>0</v>
      </c>
      <c r="BG27" s="87">
        <f>AO27-N27</f>
        <v>0</v>
      </c>
    </row>
    <row r="28" spans="1:62" s="98" customFormat="1" ht="25.5">
      <c r="A28" s="88" t="s">
        <v>50</v>
      </c>
      <c r="B28" s="89">
        <f>B25+1</f>
        <v>4</v>
      </c>
      <c r="C28" s="188" t="s">
        <v>57</v>
      </c>
      <c r="D28" s="90" t="s">
        <v>242</v>
      </c>
      <c r="E28" s="90"/>
      <c r="F28" s="91" t="s">
        <v>52</v>
      </c>
      <c r="G28" s="243">
        <v>0</v>
      </c>
      <c r="H28" s="243">
        <f>80</f>
        <v>80</v>
      </c>
      <c r="I28" s="92"/>
      <c r="J28" s="93">
        <v>2012</v>
      </c>
      <c r="K28" s="93">
        <v>2017</v>
      </c>
      <c r="L28" s="93"/>
      <c r="M28" s="92">
        <f>N28</f>
        <v>226.63580000000002</v>
      </c>
      <c r="N28" s="91">
        <f>AJ28+AK28+AL28+AM28+AN28</f>
        <v>226.63580000000002</v>
      </c>
      <c r="O28" s="91">
        <f>'[9]Приложение 1'!L24</f>
        <v>228.81200000000001</v>
      </c>
      <c r="P28" s="91">
        <f t="shared" ref="P28:P32" si="22">AE28+AF28+AG28+AK28+AL28+AM28+AN28</f>
        <v>228.81200000000001</v>
      </c>
      <c r="Q28" s="91">
        <f t="shared" ref="Q28:Q32" si="23">P28-AE28-AF28-AJ28</f>
        <v>220.46990000000002</v>
      </c>
      <c r="R28" s="91"/>
      <c r="S28" s="91"/>
      <c r="T28" s="91"/>
      <c r="U28" s="91"/>
      <c r="V28" s="91"/>
      <c r="W28" s="91"/>
      <c r="X28" s="91"/>
      <c r="Y28" s="91"/>
      <c r="Z28" s="91"/>
      <c r="AA28" s="91">
        <v>0</v>
      </c>
      <c r="AB28" s="91">
        <v>80</v>
      </c>
      <c r="AC28" s="91">
        <f>S28+U28+W28+Y28+AA28</f>
        <v>0</v>
      </c>
      <c r="AD28" s="91">
        <f>T28+V28+X28+Z28+AB28</f>
        <v>80</v>
      </c>
      <c r="AE28" s="91">
        <v>2.1762000000000001</v>
      </c>
      <c r="AF28" s="91"/>
      <c r="AG28" s="91">
        <f>'[9]7.1. ЦЗ 2013'!G24</f>
        <v>6.1659000000000006</v>
      </c>
      <c r="AH28" s="91">
        <f>'Корректировка 2014 год (чист.)'!AG28</f>
        <v>0</v>
      </c>
      <c r="AI28" s="91">
        <f t="shared" si="7"/>
        <v>0</v>
      </c>
      <c r="AJ28" s="94">
        <f t="shared" ref="AJ28:AJ32" si="24">AG28</f>
        <v>6.1659000000000006</v>
      </c>
      <c r="AK28" s="94">
        <v>0</v>
      </c>
      <c r="AL28" s="94">
        <v>0</v>
      </c>
      <c r="AM28" s="94">
        <f>'[9]Приложение 1'!M24-'Корректировка 2014 год (чис (2'!AF28-AN28</f>
        <v>52.646100000000018</v>
      </c>
      <c r="AN28" s="94">
        <v>167.82380000000001</v>
      </c>
      <c r="AO28" s="95">
        <f>AG28+AK28+AL28+AM28+AN28</f>
        <v>226.63580000000002</v>
      </c>
      <c r="AP28" s="96">
        <f>AO28-N28</f>
        <v>0</v>
      </c>
      <c r="AQ28" s="97"/>
      <c r="AR28" s="70">
        <f>AO28-Q28</f>
        <v>6.1658999999999935</v>
      </c>
      <c r="AS28" s="96">
        <f>'[8]ИП - чистый (21.06.12)'!AF21</f>
        <v>70.2</v>
      </c>
      <c r="AT28" s="96">
        <f t="shared" si="8"/>
        <v>156.43580000000003</v>
      </c>
      <c r="AU28" s="70"/>
      <c r="AV28" s="70">
        <f t="shared" si="9"/>
        <v>0</v>
      </c>
      <c r="AW28" s="96">
        <f t="shared" si="18"/>
        <v>0</v>
      </c>
      <c r="AX28" s="96">
        <f t="shared" si="19"/>
        <v>0</v>
      </c>
      <c r="AY28" s="96">
        <f t="shared" si="19"/>
        <v>0</v>
      </c>
      <c r="AZ28" s="96">
        <f t="shared" si="20"/>
        <v>0</v>
      </c>
      <c r="BA28" s="96">
        <f t="shared" si="21"/>
        <v>0</v>
      </c>
      <c r="BB28" s="96">
        <f t="shared" si="21"/>
        <v>0</v>
      </c>
      <c r="BC28" s="97"/>
      <c r="BD28" s="97"/>
      <c r="BE28" s="97"/>
      <c r="BF28" s="97"/>
      <c r="BG28" s="71">
        <f>AO28-N28</f>
        <v>0</v>
      </c>
    </row>
    <row r="29" spans="1:62" s="98" customFormat="1" ht="25.5">
      <c r="A29" s="88"/>
      <c r="B29" s="89">
        <f>B28+1</f>
        <v>5</v>
      </c>
      <c r="C29" s="188" t="s">
        <v>58</v>
      </c>
      <c r="D29" s="90" t="s">
        <v>243</v>
      </c>
      <c r="E29" s="90"/>
      <c r="F29" s="91" t="s">
        <v>52</v>
      </c>
      <c r="G29" s="243">
        <v>0.35</v>
      </c>
      <c r="H29" s="243">
        <v>12.6</v>
      </c>
      <c r="I29" s="92"/>
      <c r="J29" s="93">
        <v>2012</v>
      </c>
      <c r="K29" s="93">
        <v>2017</v>
      </c>
      <c r="L29" s="93"/>
      <c r="M29" s="99">
        <f t="shared" ref="M29:M32" si="25">N29</f>
        <v>175</v>
      </c>
      <c r="N29" s="91">
        <f>AE29+AF29+AJ29+AK29+AL29+AM29+AN29</f>
        <v>175</v>
      </c>
      <c r="O29" s="91">
        <f>'[9]Приложение 1'!L25</f>
        <v>175</v>
      </c>
      <c r="P29" s="91">
        <f t="shared" si="22"/>
        <v>175</v>
      </c>
      <c r="Q29" s="91">
        <f t="shared" si="23"/>
        <v>157.67442700000001</v>
      </c>
      <c r="R29" s="91"/>
      <c r="S29" s="91"/>
      <c r="T29" s="107"/>
      <c r="U29" s="91"/>
      <c r="V29" s="91"/>
      <c r="W29" s="91"/>
      <c r="X29" s="91"/>
      <c r="Y29" s="91"/>
      <c r="Z29" s="91"/>
      <c r="AA29" s="91">
        <f>G29</f>
        <v>0.35</v>
      </c>
      <c r="AB29" s="91">
        <f>H29</f>
        <v>12.6</v>
      </c>
      <c r="AC29" s="91">
        <f t="shared" ref="AC29:AD32" si="26">S29+U29+W29+Y29+AA29</f>
        <v>0.35</v>
      </c>
      <c r="AD29" s="91">
        <f t="shared" si="26"/>
        <v>12.6</v>
      </c>
      <c r="AE29" s="91">
        <v>8.3255730000000003</v>
      </c>
      <c r="AF29" s="91"/>
      <c r="AG29" s="91">
        <f>'[9]7.1. ЦЗ 2013'!G25</f>
        <v>9</v>
      </c>
      <c r="AH29" s="91">
        <f>'Корректировка 2014 год (чист.)'!AG29</f>
        <v>0.84</v>
      </c>
      <c r="AI29" s="91">
        <f t="shared" si="7"/>
        <v>-0.74</v>
      </c>
      <c r="AJ29" s="94">
        <f t="shared" si="24"/>
        <v>9</v>
      </c>
      <c r="AK29" s="187">
        <f>0.84-AL29</f>
        <v>9.9999999999999978E-2</v>
      </c>
      <c r="AL29" s="94">
        <v>0.74</v>
      </c>
      <c r="AM29" s="94">
        <v>10</v>
      </c>
      <c r="AN29" s="94">
        <f>'[9]Приложение 1'!M25-AG29-AK29-AL29-AM29</f>
        <v>146.83442700000001</v>
      </c>
      <c r="AO29" s="95">
        <f t="shared" ref="AO29:AO32" si="27">AG29+AK29+AL29+AM29+AN29</f>
        <v>166.67442700000001</v>
      </c>
      <c r="AP29" s="96"/>
      <c r="AQ29" s="97"/>
      <c r="AR29" s="70"/>
      <c r="AS29" s="96"/>
      <c r="AT29" s="96"/>
      <c r="AU29" s="70"/>
      <c r="AV29" s="70">
        <f t="shared" si="9"/>
        <v>0</v>
      </c>
      <c r="AW29" s="96">
        <f t="shared" si="18"/>
        <v>0</v>
      </c>
      <c r="AX29" s="96">
        <f t="shared" si="19"/>
        <v>0</v>
      </c>
      <c r="AY29" s="96">
        <f t="shared" si="19"/>
        <v>0</v>
      </c>
      <c r="AZ29" s="96">
        <f t="shared" si="20"/>
        <v>0</v>
      </c>
      <c r="BA29" s="96">
        <f t="shared" si="21"/>
        <v>0</v>
      </c>
      <c r="BB29" s="96">
        <f t="shared" si="21"/>
        <v>0</v>
      </c>
      <c r="BC29" s="97"/>
      <c r="BD29" s="97"/>
      <c r="BE29" s="97"/>
      <c r="BF29" s="97"/>
      <c r="BG29" s="71"/>
    </row>
    <row r="30" spans="1:62" s="98" customFormat="1" ht="25.5">
      <c r="A30" s="88"/>
      <c r="B30" s="89">
        <f t="shared" ref="B30:B32" si="28">B29+1</f>
        <v>6</v>
      </c>
      <c r="C30" s="188" t="s">
        <v>59</v>
      </c>
      <c r="D30" s="90" t="s">
        <v>244</v>
      </c>
      <c r="E30" s="90"/>
      <c r="F30" s="91" t="s">
        <v>52</v>
      </c>
      <c r="G30" s="243">
        <v>0.57999999999999996</v>
      </c>
      <c r="H30" s="243">
        <v>0</v>
      </c>
      <c r="I30" s="92"/>
      <c r="J30" s="93">
        <v>2012</v>
      </c>
      <c r="K30" s="93">
        <v>2014</v>
      </c>
      <c r="L30" s="93"/>
      <c r="M30" s="99">
        <f t="shared" si="25"/>
        <v>56.533708429999997</v>
      </c>
      <c r="N30" s="91">
        <f>AE30+AF30+AJ30+AK30+AL30+AM30+AN30</f>
        <v>56.533708429999997</v>
      </c>
      <c r="O30" s="91">
        <f>'[9]Приложение 1'!L26</f>
        <v>64.357318599999999</v>
      </c>
      <c r="P30" s="189">
        <f t="shared" si="22"/>
        <v>56.533708429999997</v>
      </c>
      <c r="Q30" s="91">
        <f t="shared" si="23"/>
        <v>2.3242574499999975</v>
      </c>
      <c r="R30" s="91"/>
      <c r="S30" s="91"/>
      <c r="T30" s="107"/>
      <c r="U30" s="91">
        <f t="shared" ref="U30:V32" si="29">G30</f>
        <v>0.57999999999999996</v>
      </c>
      <c r="V30" s="91">
        <f t="shared" si="29"/>
        <v>0</v>
      </c>
      <c r="W30" s="91"/>
      <c r="X30" s="91"/>
      <c r="Y30" s="91"/>
      <c r="Z30" s="91"/>
      <c r="AA30" s="91"/>
      <c r="AB30" s="91"/>
      <c r="AC30" s="91">
        <f t="shared" si="26"/>
        <v>0.57999999999999996</v>
      </c>
      <c r="AD30" s="91">
        <f t="shared" si="26"/>
        <v>0</v>
      </c>
      <c r="AE30" s="91">
        <v>4.3673185999999999</v>
      </c>
      <c r="AF30" s="91"/>
      <c r="AG30" s="91">
        <f>'[9]7.1. ЦЗ 2013'!G26</f>
        <v>49.842132380000002</v>
      </c>
      <c r="AH30" s="214">
        <f>'Корректировка 2014 год (чист.)'!AG30</f>
        <v>2.7905490200000003</v>
      </c>
      <c r="AI30" s="214">
        <f t="shared" si="7"/>
        <v>-0.46629157000000543</v>
      </c>
      <c r="AJ30" s="94">
        <f t="shared" si="24"/>
        <v>49.842132380000002</v>
      </c>
      <c r="AK30" s="215">
        <f>56.53370843-AJ30-AE30</f>
        <v>2.3242574499999948</v>
      </c>
      <c r="AL30" s="94"/>
      <c r="AM30" s="94"/>
      <c r="AN30" s="94"/>
      <c r="AO30" s="95">
        <f t="shared" si="27"/>
        <v>52.16638983</v>
      </c>
      <c r="AP30" s="96"/>
      <c r="AQ30" s="97"/>
      <c r="AR30" s="70"/>
      <c r="AS30" s="96"/>
      <c r="AT30" s="96"/>
      <c r="AU30" s="70"/>
      <c r="AV30" s="70">
        <f t="shared" si="9"/>
        <v>0</v>
      </c>
      <c r="AW30" s="96">
        <f t="shared" si="18"/>
        <v>0</v>
      </c>
      <c r="AX30" s="96">
        <f t="shared" si="19"/>
        <v>0</v>
      </c>
      <c r="AY30" s="96">
        <f t="shared" si="19"/>
        <v>0</v>
      </c>
      <c r="AZ30" s="96">
        <f t="shared" si="20"/>
        <v>0</v>
      </c>
      <c r="BA30" s="96">
        <f t="shared" si="21"/>
        <v>0</v>
      </c>
      <c r="BB30" s="96">
        <f t="shared" si="21"/>
        <v>0</v>
      </c>
      <c r="BC30" s="97"/>
      <c r="BD30" s="97"/>
      <c r="BE30" s="97"/>
      <c r="BF30" s="97"/>
      <c r="BG30" s="71"/>
    </row>
    <row r="31" spans="1:62" s="98" customFormat="1" ht="25.5">
      <c r="A31" s="88"/>
      <c r="B31" s="89">
        <f t="shared" si="28"/>
        <v>7</v>
      </c>
      <c r="C31" s="188" t="s">
        <v>60</v>
      </c>
      <c r="D31" s="90"/>
      <c r="E31" s="90"/>
      <c r="F31" s="91" t="s">
        <v>52</v>
      </c>
      <c r="G31" s="190">
        <v>14.94</v>
      </c>
      <c r="H31" s="190">
        <v>0</v>
      </c>
      <c r="I31" s="92"/>
      <c r="J31" s="93">
        <v>2013</v>
      </c>
      <c r="K31" s="93">
        <v>2014</v>
      </c>
      <c r="L31" s="93"/>
      <c r="M31" s="99">
        <f t="shared" si="25"/>
        <v>10.9</v>
      </c>
      <c r="N31" s="91">
        <f>AE31+AF31+AJ31+AK31+AL31+AM31+AN31</f>
        <v>10.9</v>
      </c>
      <c r="O31" s="91">
        <f>'[9]Приложение 1'!L27</f>
        <v>12</v>
      </c>
      <c r="P31" s="189">
        <f t="shared" si="22"/>
        <v>10.9</v>
      </c>
      <c r="Q31" s="91">
        <f t="shared" si="23"/>
        <v>7.3772340000000005</v>
      </c>
      <c r="R31" s="91"/>
      <c r="S31" s="91"/>
      <c r="T31" s="91"/>
      <c r="U31" s="91">
        <f t="shared" si="29"/>
        <v>14.94</v>
      </c>
      <c r="V31" s="91">
        <f t="shared" si="29"/>
        <v>0</v>
      </c>
      <c r="W31" s="91"/>
      <c r="X31" s="91"/>
      <c r="Y31" s="91"/>
      <c r="Z31" s="91"/>
      <c r="AA31" s="91"/>
      <c r="AB31" s="91"/>
      <c r="AC31" s="91">
        <f t="shared" si="26"/>
        <v>14.94</v>
      </c>
      <c r="AD31" s="91">
        <f t="shared" si="26"/>
        <v>0</v>
      </c>
      <c r="AE31" s="91"/>
      <c r="AF31" s="91"/>
      <c r="AG31" s="91">
        <f>'[9]7.1. ЦЗ 2013'!G27</f>
        <v>3.5227659999999998</v>
      </c>
      <c r="AH31" s="214">
        <f>'Корректировка 2014 год (чист.)'!AG31</f>
        <v>9.6172339999999998</v>
      </c>
      <c r="AI31" s="214">
        <f t="shared" si="7"/>
        <v>-2.2399999999999993</v>
      </c>
      <c r="AJ31" s="94">
        <f t="shared" si="24"/>
        <v>3.5227659999999998</v>
      </c>
      <c r="AK31" s="215">
        <f>10.9-'Корректировка 2014 год (чис (2'!AF31</f>
        <v>7.3772340000000005</v>
      </c>
      <c r="AL31" s="94"/>
      <c r="AM31" s="94"/>
      <c r="AN31" s="94"/>
      <c r="AO31" s="95">
        <f t="shared" si="27"/>
        <v>10.9</v>
      </c>
      <c r="AP31" s="96"/>
      <c r="AQ31" s="97"/>
      <c r="AR31" s="70"/>
      <c r="AS31" s="96"/>
      <c r="AT31" s="96"/>
      <c r="AU31" s="70"/>
      <c r="AV31" s="70">
        <f t="shared" si="9"/>
        <v>0</v>
      </c>
      <c r="AW31" s="96">
        <f t="shared" si="18"/>
        <v>0</v>
      </c>
      <c r="AX31" s="96">
        <f t="shared" si="19"/>
        <v>0</v>
      </c>
      <c r="AY31" s="96">
        <f t="shared" si="19"/>
        <v>0</v>
      </c>
      <c r="AZ31" s="96">
        <f t="shared" si="20"/>
        <v>0</v>
      </c>
      <c r="BA31" s="96">
        <f t="shared" si="21"/>
        <v>0</v>
      </c>
      <c r="BB31" s="96">
        <f t="shared" si="21"/>
        <v>0</v>
      </c>
      <c r="BC31" s="97"/>
      <c r="BD31" s="97"/>
      <c r="BE31" s="97"/>
      <c r="BF31" s="97"/>
      <c r="BG31" s="71"/>
    </row>
    <row r="32" spans="1:62" s="98" customFormat="1" ht="25.5">
      <c r="A32" s="88"/>
      <c r="B32" s="89">
        <f t="shared" si="28"/>
        <v>8</v>
      </c>
      <c r="C32" s="188" t="s">
        <v>61</v>
      </c>
      <c r="D32" s="90" t="s">
        <v>245</v>
      </c>
      <c r="E32" s="90"/>
      <c r="F32" s="91" t="s">
        <v>52</v>
      </c>
      <c r="G32" s="243">
        <v>0</v>
      </c>
      <c r="H32" s="243">
        <f>1*0.4+4*0.25+4*0.16+0.1</f>
        <v>2.14</v>
      </c>
      <c r="I32" s="92"/>
      <c r="J32" s="93">
        <v>2013</v>
      </c>
      <c r="K32" s="93">
        <v>2014</v>
      </c>
      <c r="L32" s="93"/>
      <c r="M32" s="99">
        <f t="shared" si="25"/>
        <v>9.11</v>
      </c>
      <c r="N32" s="91">
        <f>AE32+AF32+AJ32+AK32+AL32+AM32+AN32</f>
        <v>9.11</v>
      </c>
      <c r="O32" s="91">
        <f>'[9]Приложение 1'!L28</f>
        <v>9.0879999999999992</v>
      </c>
      <c r="P32" s="91">
        <f t="shared" si="22"/>
        <v>9.11</v>
      </c>
      <c r="Q32" s="91">
        <f t="shared" si="23"/>
        <v>9.11</v>
      </c>
      <c r="R32" s="91"/>
      <c r="S32" s="91"/>
      <c r="T32" s="91"/>
      <c r="U32" s="91">
        <f t="shared" si="29"/>
        <v>0</v>
      </c>
      <c r="V32" s="91">
        <f t="shared" si="29"/>
        <v>2.14</v>
      </c>
      <c r="W32" s="91"/>
      <c r="X32" s="91"/>
      <c r="Y32" s="91"/>
      <c r="Z32" s="91"/>
      <c r="AA32" s="91"/>
      <c r="AB32" s="91"/>
      <c r="AC32" s="91">
        <f t="shared" si="26"/>
        <v>0</v>
      </c>
      <c r="AD32" s="91">
        <f t="shared" si="26"/>
        <v>2.14</v>
      </c>
      <c r="AE32" s="91"/>
      <c r="AF32" s="91"/>
      <c r="AG32" s="91">
        <f>'[9]7.1. ЦЗ 2013'!G28</f>
        <v>0</v>
      </c>
      <c r="AH32" s="91">
        <f>'Корректировка 2014 год (чист.)'!AG32</f>
        <v>9.11</v>
      </c>
      <c r="AI32" s="91">
        <f t="shared" si="7"/>
        <v>0</v>
      </c>
      <c r="AJ32" s="94">
        <f t="shared" si="24"/>
        <v>0</v>
      </c>
      <c r="AK32" s="187">
        <v>9.11</v>
      </c>
      <c r="AL32" s="94"/>
      <c r="AM32" s="94"/>
      <c r="AN32" s="94"/>
      <c r="AO32" s="95">
        <f t="shared" si="27"/>
        <v>9.11</v>
      </c>
      <c r="AP32" s="108">
        <f>AK32+AL32+AM32+AN32+AO32</f>
        <v>18.22</v>
      </c>
      <c r="AQ32" s="96"/>
      <c r="AR32" s="97"/>
      <c r="AS32" s="70"/>
      <c r="AT32" s="96"/>
      <c r="AU32" s="96"/>
      <c r="AV32" s="70">
        <f t="shared" si="9"/>
        <v>0</v>
      </c>
      <c r="AW32" s="70"/>
      <c r="AX32" s="70">
        <f>N32-Q32</f>
        <v>0</v>
      </c>
      <c r="AY32" s="70"/>
      <c r="AZ32" s="96">
        <f>AK32+AL32+AM32+AN32+AO32-AP32</f>
        <v>0</v>
      </c>
      <c r="BA32" s="96">
        <f>S32+U32+W32+Y32+AA32-AC32</f>
        <v>0</v>
      </c>
      <c r="BB32" s="96">
        <f>T32+V32+X32+Z32+AB32-AD32</f>
        <v>0</v>
      </c>
      <c r="BC32" s="96">
        <f>AK32+AL32+AM32+AN32+AO32-AP32</f>
        <v>0</v>
      </c>
      <c r="BD32" s="96">
        <f>AC32-G32</f>
        <v>0</v>
      </c>
      <c r="BE32" s="96">
        <f>AD32-H32</f>
        <v>0</v>
      </c>
      <c r="BF32" s="97"/>
      <c r="BG32" s="97"/>
      <c r="BH32" s="97"/>
      <c r="BI32" s="97"/>
      <c r="BJ32" s="71"/>
    </row>
    <row r="33" spans="1:59" s="98" customFormat="1" ht="12.75">
      <c r="A33" s="100"/>
      <c r="B33" s="101"/>
      <c r="C33" s="102" t="s">
        <v>62</v>
      </c>
      <c r="D33" s="102"/>
      <c r="E33" s="102"/>
      <c r="F33" s="103"/>
      <c r="G33" s="104">
        <f>SUM(G28:G32)</f>
        <v>15.87</v>
      </c>
      <c r="H33" s="104">
        <f>SUM(H28:H32)</f>
        <v>94.74</v>
      </c>
      <c r="I33" s="105"/>
      <c r="J33" s="103"/>
      <c r="K33" s="103"/>
      <c r="L33" s="104">
        <f t="shared" ref="L33:M33" si="30">SUM(L28:L28)</f>
        <v>0</v>
      </c>
      <c r="M33" s="104">
        <f t="shared" si="30"/>
        <v>226.63580000000002</v>
      </c>
      <c r="N33" s="104">
        <f>SUM(N28:N32)</f>
        <v>478.17950843</v>
      </c>
      <c r="O33" s="104">
        <f t="shared" ref="O33:AO33" si="31">SUM(O28:O32)</f>
        <v>489.25731860000002</v>
      </c>
      <c r="P33" s="104">
        <f t="shared" si="31"/>
        <v>480.35570842999999</v>
      </c>
      <c r="Q33" s="104">
        <f t="shared" si="31"/>
        <v>396.95581845000004</v>
      </c>
      <c r="R33" s="104">
        <f t="shared" si="31"/>
        <v>0</v>
      </c>
      <c r="S33" s="104">
        <f t="shared" si="31"/>
        <v>0</v>
      </c>
      <c r="T33" s="104">
        <f t="shared" si="31"/>
        <v>0</v>
      </c>
      <c r="U33" s="104">
        <f t="shared" si="31"/>
        <v>15.52</v>
      </c>
      <c r="V33" s="104">
        <f t="shared" si="31"/>
        <v>2.14</v>
      </c>
      <c r="W33" s="104">
        <f t="shared" si="31"/>
        <v>0</v>
      </c>
      <c r="X33" s="104">
        <f t="shared" si="31"/>
        <v>0</v>
      </c>
      <c r="Y33" s="104">
        <f t="shared" si="31"/>
        <v>0</v>
      </c>
      <c r="Z33" s="104">
        <f t="shared" si="31"/>
        <v>0</v>
      </c>
      <c r="AA33" s="104">
        <f t="shared" si="31"/>
        <v>0.35</v>
      </c>
      <c r="AB33" s="104">
        <f t="shared" si="31"/>
        <v>92.6</v>
      </c>
      <c r="AC33" s="104">
        <f t="shared" si="31"/>
        <v>15.87</v>
      </c>
      <c r="AD33" s="104">
        <f t="shared" si="31"/>
        <v>94.74</v>
      </c>
      <c r="AE33" s="104">
        <f t="shared" si="31"/>
        <v>14.869091600000001</v>
      </c>
      <c r="AF33" s="104">
        <f t="shared" si="31"/>
        <v>0</v>
      </c>
      <c r="AG33" s="104">
        <f t="shared" si="31"/>
        <v>68.530798380000007</v>
      </c>
      <c r="AH33" s="104">
        <f t="shared" si="31"/>
        <v>22.357783019999999</v>
      </c>
      <c r="AI33" s="104">
        <f t="shared" si="7"/>
        <v>-3.4462915700000067</v>
      </c>
      <c r="AJ33" s="104">
        <f t="shared" si="31"/>
        <v>68.530798380000007</v>
      </c>
      <c r="AK33" s="104">
        <f t="shared" si="31"/>
        <v>18.911491449999993</v>
      </c>
      <c r="AL33" s="104">
        <f t="shared" si="31"/>
        <v>0.74</v>
      </c>
      <c r="AM33" s="104">
        <f t="shared" si="31"/>
        <v>62.646100000000018</v>
      </c>
      <c r="AN33" s="104">
        <f t="shared" si="31"/>
        <v>314.65822700000001</v>
      </c>
      <c r="AO33" s="106">
        <f t="shared" si="31"/>
        <v>465.48661683000006</v>
      </c>
      <c r="AP33" s="69">
        <f>AO33-N33</f>
        <v>-12.692891599999939</v>
      </c>
      <c r="AQ33" s="96"/>
      <c r="AR33" s="62">
        <f>AO33-Q33</f>
        <v>68.530798380000022</v>
      </c>
      <c r="AS33" s="69">
        <f>'[8]ИП - чистый (21.06.12)'!AF22</f>
        <v>70.2</v>
      </c>
      <c r="AT33" s="69">
        <f t="shared" si="8"/>
        <v>395.28661683000007</v>
      </c>
      <c r="AU33" s="70"/>
      <c r="AV33" s="70">
        <f t="shared" si="9"/>
        <v>0</v>
      </c>
      <c r="AW33" s="69">
        <f t="shared" ref="AW33:AW58" si="32">AJ33+AK33+AL33+AM33+AN33-AO33</f>
        <v>0</v>
      </c>
      <c r="AX33" s="69">
        <f t="shared" ref="AX33:AY54" si="33">S33+U33+W33+Y33+AA33-AC33</f>
        <v>0</v>
      </c>
      <c r="AY33" s="69">
        <f t="shared" si="33"/>
        <v>0</v>
      </c>
      <c r="AZ33" s="69">
        <f t="shared" ref="AZ33:AZ66" si="34">AJ33+AK33+AL33+AM33+AN33-AO33</f>
        <v>0</v>
      </c>
      <c r="BA33" s="69">
        <f t="shared" ref="BA33:BB54" si="35">AC33-G33</f>
        <v>0</v>
      </c>
      <c r="BB33" s="69">
        <f t="shared" si="35"/>
        <v>0</v>
      </c>
      <c r="BC33" s="96"/>
      <c r="BD33" s="96"/>
      <c r="BE33" s="96"/>
      <c r="BF33" s="96"/>
      <c r="BG33" s="71">
        <f>AO33-N33</f>
        <v>-12.692891599999939</v>
      </c>
    </row>
    <row r="34" spans="1:59" s="87" customFormat="1" ht="12.75">
      <c r="A34" s="80"/>
      <c r="B34" s="81"/>
      <c r="C34" s="82" t="s">
        <v>63</v>
      </c>
      <c r="D34" s="82"/>
      <c r="E34" s="82"/>
      <c r="F34" s="83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>
        <f t="shared" si="7"/>
        <v>0</v>
      </c>
      <c r="AJ34" s="84"/>
      <c r="AK34" s="84"/>
      <c r="AL34" s="84"/>
      <c r="AM34" s="84"/>
      <c r="AN34" s="84"/>
      <c r="AO34" s="85"/>
      <c r="AP34" s="86">
        <f>AO34-N34</f>
        <v>0</v>
      </c>
      <c r="AQ34" s="86"/>
      <c r="AR34" s="86">
        <f>AO34-Q34</f>
        <v>0</v>
      </c>
      <c r="AS34" s="69">
        <f>'[8]ИП - чистый (21.06.12)'!AF23</f>
        <v>0</v>
      </c>
      <c r="AT34" s="69">
        <f t="shared" si="8"/>
        <v>0</v>
      </c>
      <c r="AU34" s="86"/>
      <c r="AV34" s="70">
        <f t="shared" si="9"/>
        <v>0</v>
      </c>
      <c r="AW34" s="69">
        <f t="shared" si="32"/>
        <v>0</v>
      </c>
      <c r="AX34" s="69">
        <f t="shared" si="33"/>
        <v>0</v>
      </c>
      <c r="AY34" s="69">
        <f t="shared" si="33"/>
        <v>0</v>
      </c>
      <c r="AZ34" s="69">
        <f t="shared" si="34"/>
        <v>0</v>
      </c>
      <c r="BA34" s="69">
        <f t="shared" si="35"/>
        <v>0</v>
      </c>
      <c r="BB34" s="69">
        <f t="shared" si="35"/>
        <v>0</v>
      </c>
      <c r="BG34" s="87">
        <f>AO34-N34</f>
        <v>0</v>
      </c>
    </row>
    <row r="35" spans="1:59" s="98" customFormat="1" ht="25.5">
      <c r="A35" s="88" t="s">
        <v>63</v>
      </c>
      <c r="B35" s="89">
        <f>B32+1</f>
        <v>9</v>
      </c>
      <c r="C35" s="175" t="s">
        <v>64</v>
      </c>
      <c r="D35" s="109"/>
      <c r="E35" s="109"/>
      <c r="F35" s="91" t="s">
        <v>52</v>
      </c>
      <c r="G35" s="104">
        <v>0</v>
      </c>
      <c r="H35" s="91">
        <v>0</v>
      </c>
      <c r="I35" s="110" t="s">
        <v>65</v>
      </c>
      <c r="J35" s="111">
        <v>2012</v>
      </c>
      <c r="K35" s="111">
        <v>2014</v>
      </c>
      <c r="L35" s="91"/>
      <c r="M35" s="91"/>
      <c r="N35" s="91">
        <f>AE35+AF35+AJ35+AK35+AL35+AM35+AN35</f>
        <v>16.28969918</v>
      </c>
      <c r="O35" s="91">
        <f>'[9]Приложение 1'!L31</f>
        <v>16.3</v>
      </c>
      <c r="P35" s="91">
        <f t="shared" ref="P35" si="36">AE35+AF35+AG35+AK35+AL35+AM35+AN35</f>
        <v>16.28969918</v>
      </c>
      <c r="Q35" s="91">
        <v>0</v>
      </c>
      <c r="R35" s="104"/>
      <c r="S35" s="91"/>
      <c r="T35" s="91"/>
      <c r="U35" s="104">
        <f>G35</f>
        <v>0</v>
      </c>
      <c r="V35" s="104">
        <f>H35</f>
        <v>0</v>
      </c>
      <c r="W35" s="104"/>
      <c r="X35" s="104"/>
      <c r="Y35" s="104"/>
      <c r="Z35" s="104"/>
      <c r="AA35" s="104"/>
      <c r="AB35" s="104"/>
      <c r="AC35" s="91">
        <f>S35+U35+W35+Y35+AA35</f>
        <v>0</v>
      </c>
      <c r="AD35" s="91">
        <f>T35+V35+X35+Z35+AB35</f>
        <v>0</v>
      </c>
      <c r="AE35" s="91">
        <v>15.426093989999998</v>
      </c>
      <c r="AF35" s="91"/>
      <c r="AG35" s="91">
        <f>'[9]7.1. ЦЗ 2013'!G31</f>
        <v>0.86360518999999991</v>
      </c>
      <c r="AH35" s="91">
        <f>'Корректировка 2014 год (чист.)'!AG35</f>
        <v>0</v>
      </c>
      <c r="AI35" s="91">
        <f t="shared" si="7"/>
        <v>0</v>
      </c>
      <c r="AJ35" s="94">
        <f t="shared" ref="AJ35" si="37">AG35</f>
        <v>0.86360518999999991</v>
      </c>
      <c r="AK35" s="91"/>
      <c r="AL35" s="91"/>
      <c r="AM35" s="91"/>
      <c r="AN35" s="91"/>
      <c r="AO35" s="95">
        <f>AJ35+AK35+AL35+AM35+AN35</f>
        <v>0.86360518999999991</v>
      </c>
      <c r="AP35" s="96">
        <f>AO35-N35</f>
        <v>-15.42609399</v>
      </c>
      <c r="AQ35" s="70"/>
      <c r="AR35" s="70">
        <f>AO35-Q35</f>
        <v>0.86360518999999991</v>
      </c>
      <c r="AS35" s="96">
        <f>'[8]ИП - чистый (21.06.12)'!AF24</f>
        <v>1.2</v>
      </c>
      <c r="AT35" s="96">
        <f t="shared" si="8"/>
        <v>-0.33639481000000004</v>
      </c>
      <c r="AU35" s="70"/>
      <c r="AV35" s="70">
        <f t="shared" si="9"/>
        <v>0</v>
      </c>
      <c r="AW35" s="96">
        <f t="shared" si="32"/>
        <v>0</v>
      </c>
      <c r="AX35" s="96">
        <f t="shared" si="33"/>
        <v>0</v>
      </c>
      <c r="AY35" s="96">
        <f t="shared" si="33"/>
        <v>0</v>
      </c>
      <c r="AZ35" s="96">
        <f t="shared" si="34"/>
        <v>0</v>
      </c>
      <c r="BA35" s="96">
        <f t="shared" si="35"/>
        <v>0</v>
      </c>
      <c r="BB35" s="96">
        <f t="shared" si="35"/>
        <v>0</v>
      </c>
      <c r="BC35" s="70"/>
      <c r="BD35" s="70"/>
      <c r="BE35" s="70"/>
      <c r="BF35" s="70"/>
      <c r="BG35" s="71">
        <f>AO35-N35</f>
        <v>-15.42609399</v>
      </c>
    </row>
    <row r="36" spans="1:59" s="98" customFormat="1" ht="12.75">
      <c r="A36" s="88"/>
      <c r="B36" s="112"/>
      <c r="C36" s="102" t="s">
        <v>66</v>
      </c>
      <c r="D36" s="102"/>
      <c r="E36" s="102"/>
      <c r="F36" s="91"/>
      <c r="G36" s="104">
        <f>SUM(G35:G35)</f>
        <v>0</v>
      </c>
      <c r="H36" s="104">
        <f>SUM(H35:H35)</f>
        <v>0</v>
      </c>
      <c r="I36" s="105"/>
      <c r="J36" s="91"/>
      <c r="K36" s="91"/>
      <c r="L36" s="105">
        <f t="shared" ref="L36:AO36" si="38">SUM(L35:L35)</f>
        <v>0</v>
      </c>
      <c r="M36" s="104">
        <f t="shared" si="38"/>
        <v>0</v>
      </c>
      <c r="N36" s="104">
        <f t="shared" si="38"/>
        <v>16.28969918</v>
      </c>
      <c r="O36" s="104">
        <f t="shared" si="38"/>
        <v>16.3</v>
      </c>
      <c r="P36" s="104">
        <f t="shared" si="38"/>
        <v>16.28969918</v>
      </c>
      <c r="Q36" s="104">
        <f t="shared" si="38"/>
        <v>0</v>
      </c>
      <c r="R36" s="104">
        <f t="shared" si="38"/>
        <v>0</v>
      </c>
      <c r="S36" s="104">
        <f t="shared" si="38"/>
        <v>0</v>
      </c>
      <c r="T36" s="104">
        <f t="shared" si="38"/>
        <v>0</v>
      </c>
      <c r="U36" s="104">
        <f t="shared" si="38"/>
        <v>0</v>
      </c>
      <c r="V36" s="104">
        <f t="shared" si="38"/>
        <v>0</v>
      </c>
      <c r="W36" s="104">
        <f t="shared" si="38"/>
        <v>0</v>
      </c>
      <c r="X36" s="104">
        <f t="shared" si="38"/>
        <v>0</v>
      </c>
      <c r="Y36" s="104">
        <f t="shared" si="38"/>
        <v>0</v>
      </c>
      <c r="Z36" s="104">
        <f t="shared" si="38"/>
        <v>0</v>
      </c>
      <c r="AA36" s="104">
        <f t="shared" si="38"/>
        <v>0</v>
      </c>
      <c r="AB36" s="104">
        <f t="shared" si="38"/>
        <v>0</v>
      </c>
      <c r="AC36" s="104">
        <f t="shared" si="38"/>
        <v>0</v>
      </c>
      <c r="AD36" s="104">
        <f t="shared" si="38"/>
        <v>0</v>
      </c>
      <c r="AE36" s="104">
        <f t="shared" si="38"/>
        <v>15.426093989999998</v>
      </c>
      <c r="AF36" s="104">
        <f t="shared" si="38"/>
        <v>0</v>
      </c>
      <c r="AG36" s="104">
        <f t="shared" si="38"/>
        <v>0.86360518999999991</v>
      </c>
      <c r="AH36" s="104">
        <f t="shared" si="38"/>
        <v>0</v>
      </c>
      <c r="AI36" s="104">
        <f t="shared" si="7"/>
        <v>0</v>
      </c>
      <c r="AJ36" s="104">
        <f t="shared" si="38"/>
        <v>0.86360518999999991</v>
      </c>
      <c r="AK36" s="104">
        <f t="shared" si="38"/>
        <v>0</v>
      </c>
      <c r="AL36" s="104">
        <f t="shared" si="38"/>
        <v>0</v>
      </c>
      <c r="AM36" s="104">
        <f t="shared" si="38"/>
        <v>0</v>
      </c>
      <c r="AN36" s="104">
        <f t="shared" si="38"/>
        <v>0</v>
      </c>
      <c r="AO36" s="106">
        <f t="shared" si="38"/>
        <v>0.86360518999999991</v>
      </c>
      <c r="AP36" s="69">
        <f>AO36-N36</f>
        <v>-15.42609399</v>
      </c>
      <c r="AQ36" s="96"/>
      <c r="AR36" s="62">
        <f>AO36-Q36</f>
        <v>0.86360518999999991</v>
      </c>
      <c r="AS36" s="69">
        <f>'[8]ИП - чистый (21.06.12)'!AF25</f>
        <v>1.2</v>
      </c>
      <c r="AT36" s="69">
        <f t="shared" si="8"/>
        <v>-0.33639481000000004</v>
      </c>
      <c r="AU36" s="70"/>
      <c r="AV36" s="70">
        <f t="shared" si="9"/>
        <v>0</v>
      </c>
      <c r="AW36" s="69">
        <f t="shared" si="32"/>
        <v>0</v>
      </c>
      <c r="AX36" s="69">
        <f t="shared" si="33"/>
        <v>0</v>
      </c>
      <c r="AY36" s="69">
        <f t="shared" si="33"/>
        <v>0</v>
      </c>
      <c r="AZ36" s="69">
        <f t="shared" si="34"/>
        <v>0</v>
      </c>
      <c r="BA36" s="69">
        <f t="shared" si="35"/>
        <v>0</v>
      </c>
      <c r="BB36" s="69">
        <f t="shared" si="35"/>
        <v>0</v>
      </c>
      <c r="BC36" s="96"/>
      <c r="BD36" s="96"/>
      <c r="BE36" s="96"/>
      <c r="BF36" s="96"/>
      <c r="BG36" s="71">
        <f>AO36-N36</f>
        <v>-15.42609399</v>
      </c>
    </row>
    <row r="37" spans="1:59" s="87" customFormat="1" ht="12.75">
      <c r="A37" s="80"/>
      <c r="B37" s="81"/>
      <c r="C37" s="82" t="s">
        <v>232</v>
      </c>
      <c r="D37" s="82"/>
      <c r="E37" s="82"/>
      <c r="F37" s="83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>
        <f t="shared" si="7"/>
        <v>0</v>
      </c>
      <c r="AJ37" s="84"/>
      <c r="AK37" s="84"/>
      <c r="AL37" s="84"/>
      <c r="AM37" s="84"/>
      <c r="AN37" s="84"/>
      <c r="AO37" s="85"/>
      <c r="AP37" s="86"/>
      <c r="AQ37" s="86"/>
      <c r="AR37" s="86"/>
      <c r="AS37" s="69"/>
      <c r="AT37" s="69"/>
      <c r="AU37" s="86"/>
      <c r="AV37" s="70">
        <f t="shared" si="9"/>
        <v>0</v>
      </c>
      <c r="AW37" s="69">
        <f t="shared" si="32"/>
        <v>0</v>
      </c>
      <c r="AX37" s="69">
        <f t="shared" si="33"/>
        <v>0</v>
      </c>
      <c r="AY37" s="69">
        <f t="shared" si="33"/>
        <v>0</v>
      </c>
      <c r="AZ37" s="69">
        <f t="shared" si="34"/>
        <v>0</v>
      </c>
      <c r="BA37" s="69">
        <f t="shared" ref="BA37:BB39" si="39">AC37-G37</f>
        <v>0</v>
      </c>
      <c r="BB37" s="69">
        <f t="shared" si="39"/>
        <v>0</v>
      </c>
    </row>
    <row r="38" spans="1:59" s="98" customFormat="1" ht="25.5" customHeight="1">
      <c r="A38" s="88"/>
      <c r="B38" s="112">
        <f>B35+1</f>
        <v>10</v>
      </c>
      <c r="C38" s="195" t="s">
        <v>234</v>
      </c>
      <c r="D38" s="109"/>
      <c r="E38" s="109"/>
      <c r="F38" s="91" t="s">
        <v>52</v>
      </c>
      <c r="G38" s="190">
        <v>0</v>
      </c>
      <c r="H38" s="190">
        <v>0</v>
      </c>
      <c r="I38" s="105"/>
      <c r="J38" s="111">
        <v>2014</v>
      </c>
      <c r="K38" s="93">
        <v>2014</v>
      </c>
      <c r="L38" s="105"/>
      <c r="M38" s="105"/>
      <c r="N38" s="91">
        <f t="shared" ref="N38" si="40">AE38+AF38+AJ38+AK38+AL38+AM38+AN38</f>
        <v>3</v>
      </c>
      <c r="O38" s="91" t="e">
        <f>'[9]Приложение 1'!#REF!</f>
        <v>#REF!</v>
      </c>
      <c r="P38" s="190">
        <v>3</v>
      </c>
      <c r="Q38" s="91">
        <v>0</v>
      </c>
      <c r="R38" s="104"/>
      <c r="S38" s="104"/>
      <c r="T38" s="104"/>
      <c r="U38" s="104"/>
      <c r="V38" s="104"/>
      <c r="W38" s="91">
        <f>G38</f>
        <v>0</v>
      </c>
      <c r="X38" s="91">
        <f>H38</f>
        <v>0</v>
      </c>
      <c r="Y38" s="104"/>
      <c r="Z38" s="104"/>
      <c r="AA38" s="104"/>
      <c r="AB38" s="104"/>
      <c r="AC38" s="91">
        <f t="shared" ref="AC38" si="41">S38+U38+W38+Y38+AA38</f>
        <v>0</v>
      </c>
      <c r="AD38" s="91">
        <f t="shared" ref="AD38" si="42">T38+V38+X38+Z38+AB38</f>
        <v>0</v>
      </c>
      <c r="AE38" s="104"/>
      <c r="AF38" s="104"/>
      <c r="AG38" s="104">
        <v>0</v>
      </c>
      <c r="AH38" s="104"/>
      <c r="AI38" s="104">
        <f t="shared" si="7"/>
        <v>3</v>
      </c>
      <c r="AJ38" s="94">
        <f t="shared" ref="AJ38" si="43">AG38</f>
        <v>0</v>
      </c>
      <c r="AK38" s="91">
        <v>3</v>
      </c>
      <c r="AL38" s="91">
        <v>0</v>
      </c>
      <c r="AM38" s="104"/>
      <c r="AN38" s="104"/>
      <c r="AO38" s="95">
        <f>AJ38+AK38+AL38+AM38+AN38</f>
        <v>3</v>
      </c>
      <c r="AP38" s="96"/>
      <c r="AQ38" s="96"/>
      <c r="AR38" s="70"/>
      <c r="AS38" s="96"/>
      <c r="AT38" s="96"/>
      <c r="AU38" s="70"/>
      <c r="AV38" s="70">
        <f t="shared" si="9"/>
        <v>3</v>
      </c>
      <c r="AW38" s="96">
        <f t="shared" si="32"/>
        <v>0</v>
      </c>
      <c r="AX38" s="96">
        <f t="shared" si="33"/>
        <v>0</v>
      </c>
      <c r="AY38" s="96">
        <f t="shared" si="33"/>
        <v>0</v>
      </c>
      <c r="AZ38" s="96">
        <f t="shared" si="34"/>
        <v>0</v>
      </c>
      <c r="BA38" s="96">
        <f t="shared" si="39"/>
        <v>0</v>
      </c>
      <c r="BB38" s="96">
        <f t="shared" si="39"/>
        <v>0</v>
      </c>
      <c r="BC38" s="96"/>
      <c r="BD38" s="96"/>
      <c r="BE38" s="96"/>
      <c r="BF38" s="96"/>
      <c r="BG38" s="71"/>
    </row>
    <row r="39" spans="1:59" s="98" customFormat="1" ht="12.75">
      <c r="A39" s="88"/>
      <c r="B39" s="112"/>
      <c r="C39" s="128" t="s">
        <v>233</v>
      </c>
      <c r="D39" s="128"/>
      <c r="E39" s="128"/>
      <c r="F39" s="91"/>
      <c r="G39" s="104">
        <f>G38</f>
        <v>0</v>
      </c>
      <c r="H39" s="104">
        <f>H38</f>
        <v>0</v>
      </c>
      <c r="I39" s="105"/>
      <c r="J39" s="91"/>
      <c r="K39" s="91"/>
      <c r="L39" s="105"/>
      <c r="M39" s="105"/>
      <c r="N39" s="104">
        <f t="shared" ref="N39:AG39" si="44">N38</f>
        <v>3</v>
      </c>
      <c r="O39" s="104" t="e">
        <f t="shared" si="44"/>
        <v>#REF!</v>
      </c>
      <c r="P39" s="104">
        <f t="shared" si="44"/>
        <v>3</v>
      </c>
      <c r="Q39" s="104">
        <f t="shared" si="44"/>
        <v>0</v>
      </c>
      <c r="R39" s="104">
        <f t="shared" si="44"/>
        <v>0</v>
      </c>
      <c r="S39" s="104">
        <f t="shared" si="44"/>
        <v>0</v>
      </c>
      <c r="T39" s="104">
        <f t="shared" si="44"/>
        <v>0</v>
      </c>
      <c r="U39" s="104">
        <f t="shared" si="44"/>
        <v>0</v>
      </c>
      <c r="V39" s="104">
        <f t="shared" si="44"/>
        <v>0</v>
      </c>
      <c r="W39" s="104">
        <f t="shared" si="44"/>
        <v>0</v>
      </c>
      <c r="X39" s="104">
        <f t="shared" si="44"/>
        <v>0</v>
      </c>
      <c r="Y39" s="104">
        <f t="shared" si="44"/>
        <v>0</v>
      </c>
      <c r="Z39" s="104">
        <f t="shared" si="44"/>
        <v>0</v>
      </c>
      <c r="AA39" s="104">
        <f t="shared" si="44"/>
        <v>0</v>
      </c>
      <c r="AB39" s="104">
        <f t="shared" si="44"/>
        <v>0</v>
      </c>
      <c r="AC39" s="104">
        <f t="shared" si="44"/>
        <v>0</v>
      </c>
      <c r="AD39" s="104">
        <f t="shared" si="44"/>
        <v>0</v>
      </c>
      <c r="AE39" s="104">
        <f t="shared" si="44"/>
        <v>0</v>
      </c>
      <c r="AF39" s="104">
        <f t="shared" si="44"/>
        <v>0</v>
      </c>
      <c r="AG39" s="104">
        <f t="shared" si="44"/>
        <v>0</v>
      </c>
      <c r="AH39" s="104"/>
      <c r="AI39" s="104">
        <f t="shared" si="7"/>
        <v>3</v>
      </c>
      <c r="AJ39" s="104">
        <f t="shared" ref="AJ39:AO39" si="45">AJ38</f>
        <v>0</v>
      </c>
      <c r="AK39" s="104">
        <f t="shared" si="45"/>
        <v>3</v>
      </c>
      <c r="AL39" s="104">
        <f t="shared" si="45"/>
        <v>0</v>
      </c>
      <c r="AM39" s="104">
        <f t="shared" si="45"/>
        <v>0</v>
      </c>
      <c r="AN39" s="104">
        <f t="shared" si="45"/>
        <v>0</v>
      </c>
      <c r="AO39" s="106">
        <f t="shared" si="45"/>
        <v>3</v>
      </c>
      <c r="AP39" s="69"/>
      <c r="AQ39" s="96"/>
      <c r="AR39" s="62"/>
      <c r="AS39" s="69"/>
      <c r="AT39" s="69"/>
      <c r="AU39" s="70"/>
      <c r="AV39" s="70">
        <f t="shared" si="9"/>
        <v>3</v>
      </c>
      <c r="AW39" s="69">
        <f t="shared" si="32"/>
        <v>0</v>
      </c>
      <c r="AX39" s="69">
        <f t="shared" si="33"/>
        <v>0</v>
      </c>
      <c r="AY39" s="69">
        <f t="shared" si="33"/>
        <v>0</v>
      </c>
      <c r="AZ39" s="69">
        <f t="shared" si="34"/>
        <v>0</v>
      </c>
      <c r="BA39" s="69">
        <f t="shared" si="39"/>
        <v>0</v>
      </c>
      <c r="BB39" s="69">
        <f t="shared" si="39"/>
        <v>0</v>
      </c>
      <c r="BC39" s="96"/>
      <c r="BD39" s="96"/>
      <c r="BE39" s="96"/>
      <c r="BF39" s="96"/>
      <c r="BG39" s="71"/>
    </row>
    <row r="40" spans="1:59" s="87" customFormat="1" ht="12.75">
      <c r="A40" s="80"/>
      <c r="B40" s="81"/>
      <c r="C40" s="82" t="s">
        <v>67</v>
      </c>
      <c r="D40" s="82"/>
      <c r="E40" s="82"/>
      <c r="F40" s="83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>
        <f t="shared" si="7"/>
        <v>0</v>
      </c>
      <c r="AJ40" s="84"/>
      <c r="AK40" s="84"/>
      <c r="AL40" s="84"/>
      <c r="AM40" s="84"/>
      <c r="AN40" s="84"/>
      <c r="AO40" s="85"/>
      <c r="AP40" s="86"/>
      <c r="AQ40" s="86"/>
      <c r="AR40" s="86"/>
      <c r="AS40" s="69"/>
      <c r="AT40" s="69"/>
      <c r="AU40" s="86"/>
      <c r="AV40" s="70">
        <f t="shared" si="9"/>
        <v>0</v>
      </c>
      <c r="AW40" s="69">
        <f t="shared" si="32"/>
        <v>0</v>
      </c>
      <c r="AX40" s="69">
        <f t="shared" si="33"/>
        <v>0</v>
      </c>
      <c r="AY40" s="69">
        <f t="shared" si="33"/>
        <v>0</v>
      </c>
      <c r="AZ40" s="69">
        <f t="shared" si="34"/>
        <v>0</v>
      </c>
      <c r="BA40" s="69">
        <f t="shared" si="35"/>
        <v>0</v>
      </c>
      <c r="BB40" s="69">
        <f t="shared" si="35"/>
        <v>0</v>
      </c>
    </row>
    <row r="41" spans="1:59" s="98" customFormat="1" ht="25.5" customHeight="1">
      <c r="A41" s="88"/>
      <c r="B41" s="112">
        <f>B38+1</f>
        <v>11</v>
      </c>
      <c r="C41" s="191" t="s">
        <v>68</v>
      </c>
      <c r="D41" s="90"/>
      <c r="E41" s="90"/>
      <c r="F41" s="91" t="s">
        <v>52</v>
      </c>
      <c r="G41" s="104">
        <v>0</v>
      </c>
      <c r="H41" s="91">
        <v>0</v>
      </c>
      <c r="I41" s="92"/>
      <c r="J41" s="93">
        <v>2013</v>
      </c>
      <c r="K41" s="93">
        <v>2017</v>
      </c>
      <c r="L41" s="93"/>
      <c r="M41" s="99"/>
      <c r="N41" s="91">
        <f t="shared" ref="N41:N42" si="46">AE41+AF41+AJ41+AK41+AL41+AM41+AN41</f>
        <v>6.6170997299999996</v>
      </c>
      <c r="O41" s="91">
        <f>'[9]Приложение 1'!L34</f>
        <v>10</v>
      </c>
      <c r="P41" s="91">
        <f t="shared" ref="P41:P42" si="47">AE41+AF41+AG41+AK41+AL41+AM41+AN41</f>
        <v>6.6170997299999996</v>
      </c>
      <c r="Q41" s="91">
        <f t="shared" ref="Q41:Q42" si="48">P41-AE41-AF41-AJ41</f>
        <v>6</v>
      </c>
      <c r="R41" s="91"/>
      <c r="S41" s="91"/>
      <c r="T41" s="91"/>
      <c r="U41" s="91"/>
      <c r="V41" s="91"/>
      <c r="W41" s="91"/>
      <c r="X41" s="91"/>
      <c r="Y41" s="91"/>
      <c r="Z41" s="91"/>
      <c r="AA41" s="91">
        <f>G41</f>
        <v>0</v>
      </c>
      <c r="AB41" s="91">
        <f>H41</f>
        <v>0</v>
      </c>
      <c r="AC41" s="91">
        <f>S41+U41+W41+Y41+AA41</f>
        <v>0</v>
      </c>
      <c r="AD41" s="91">
        <f>T41+V41+X41+Z41+AB41</f>
        <v>0</v>
      </c>
      <c r="AE41" s="91"/>
      <c r="AF41" s="91"/>
      <c r="AG41" s="91">
        <f>'[9]7.1. ЦЗ 2013'!G34</f>
        <v>0.61709972999999996</v>
      </c>
      <c r="AH41" s="91">
        <f>'Корректировка 2014 год (чист.)'!AG38</f>
        <v>2</v>
      </c>
      <c r="AI41" s="91">
        <f t="shared" si="7"/>
        <v>-2</v>
      </c>
      <c r="AJ41" s="94">
        <f t="shared" ref="AJ41:AJ42" si="49">AG41</f>
        <v>0.61709972999999996</v>
      </c>
      <c r="AK41" s="94">
        <v>0</v>
      </c>
      <c r="AL41" s="94">
        <v>2</v>
      </c>
      <c r="AM41" s="94">
        <v>2</v>
      </c>
      <c r="AN41" s="94">
        <v>2</v>
      </c>
      <c r="AO41" s="95">
        <f>AJ41+AK41+AL41+AM41+AN41</f>
        <v>6.6170997299999996</v>
      </c>
      <c r="AP41" s="96"/>
      <c r="AQ41" s="97"/>
      <c r="AR41" s="70"/>
      <c r="AS41" s="96"/>
      <c r="AT41" s="96"/>
      <c r="AU41" s="70"/>
      <c r="AV41" s="70">
        <f t="shared" si="9"/>
        <v>0</v>
      </c>
      <c r="AW41" s="96">
        <f t="shared" si="32"/>
        <v>0</v>
      </c>
      <c r="AX41" s="96">
        <f t="shared" si="33"/>
        <v>0</v>
      </c>
      <c r="AY41" s="96">
        <f t="shared" si="33"/>
        <v>0</v>
      </c>
      <c r="AZ41" s="96">
        <f t="shared" si="34"/>
        <v>0</v>
      </c>
      <c r="BA41" s="96">
        <f t="shared" si="35"/>
        <v>0</v>
      </c>
      <c r="BB41" s="96">
        <f t="shared" si="35"/>
        <v>0</v>
      </c>
      <c r="BC41" s="97"/>
      <c r="BD41" s="97"/>
      <c r="BE41" s="97"/>
      <c r="BF41" s="97"/>
      <c r="BG41" s="71"/>
    </row>
    <row r="42" spans="1:59" s="98" customFormat="1" ht="38.25">
      <c r="A42" s="88"/>
      <c r="B42" s="89">
        <f>B41+1</f>
        <v>12</v>
      </c>
      <c r="C42" s="191" t="s">
        <v>69</v>
      </c>
      <c r="D42" s="90"/>
      <c r="E42" s="90"/>
      <c r="F42" s="91" t="s">
        <v>52</v>
      </c>
      <c r="G42" s="91">
        <f>AC42</f>
        <v>14.88</v>
      </c>
      <c r="H42" s="91">
        <f>AD42</f>
        <v>4.78</v>
      </c>
      <c r="I42" s="92"/>
      <c r="J42" s="93">
        <v>2013</v>
      </c>
      <c r="K42" s="93">
        <v>2017</v>
      </c>
      <c r="L42" s="93"/>
      <c r="M42" s="99"/>
      <c r="N42" s="91">
        <f t="shared" si="46"/>
        <v>33</v>
      </c>
      <c r="O42" s="91">
        <f>'[9]Приложение 1'!L35</f>
        <v>68</v>
      </c>
      <c r="P42" s="91">
        <f t="shared" si="47"/>
        <v>33</v>
      </c>
      <c r="Q42" s="91">
        <f t="shared" si="48"/>
        <v>33</v>
      </c>
      <c r="R42" s="91"/>
      <c r="S42" s="91">
        <v>0</v>
      </c>
      <c r="T42" s="91">
        <v>0</v>
      </c>
      <c r="U42" s="91">
        <v>5.64</v>
      </c>
      <c r="V42" s="91">
        <v>1.82</v>
      </c>
      <c r="W42" s="91">
        <v>0.54</v>
      </c>
      <c r="X42" s="91">
        <v>0</v>
      </c>
      <c r="Y42" s="91">
        <v>4.1900000000000004</v>
      </c>
      <c r="Z42" s="91">
        <v>1</v>
      </c>
      <c r="AA42" s="91">
        <v>4.51</v>
      </c>
      <c r="AB42" s="91">
        <v>1.96</v>
      </c>
      <c r="AC42" s="91">
        <f>S42+U42+W42+Y42+AA42</f>
        <v>14.88</v>
      </c>
      <c r="AD42" s="91">
        <f>T42+V42+X42+Z42+AB42</f>
        <v>4.78</v>
      </c>
      <c r="AE42" s="91"/>
      <c r="AF42" s="91"/>
      <c r="AG42" s="91">
        <f>'[9]7.1. ЦЗ 2013'!G35</f>
        <v>0</v>
      </c>
      <c r="AH42" s="214">
        <f>'Корректировка 2014 год (чист.)'!AG39</f>
        <v>18.5</v>
      </c>
      <c r="AI42" s="214">
        <f t="shared" si="7"/>
        <v>-14.5</v>
      </c>
      <c r="AJ42" s="94">
        <f t="shared" si="49"/>
        <v>0</v>
      </c>
      <c r="AK42" s="232">
        <v>4</v>
      </c>
      <c r="AL42" s="94">
        <f t="shared" ref="AL42:AN42" si="50">AL210</f>
        <v>1</v>
      </c>
      <c r="AM42" s="94">
        <f t="shared" si="50"/>
        <v>12</v>
      </c>
      <c r="AN42" s="94">
        <f t="shared" si="50"/>
        <v>16</v>
      </c>
      <c r="AO42" s="95">
        <f>AJ42+AK42+AL42+AM42+AN42</f>
        <v>33</v>
      </c>
      <c r="AP42" s="96"/>
      <c r="AQ42" s="97"/>
      <c r="AR42" s="70"/>
      <c r="AS42" s="96"/>
      <c r="AT42" s="96"/>
      <c r="AU42" s="70"/>
      <c r="AV42" s="70">
        <f t="shared" si="9"/>
        <v>0</v>
      </c>
      <c r="AW42" s="96">
        <f t="shared" si="32"/>
        <v>0</v>
      </c>
      <c r="AX42" s="96">
        <f t="shared" si="33"/>
        <v>0</v>
      </c>
      <c r="AY42" s="96">
        <f t="shared" si="33"/>
        <v>0</v>
      </c>
      <c r="AZ42" s="96">
        <f t="shared" si="34"/>
        <v>0</v>
      </c>
      <c r="BA42" s="96">
        <f t="shared" si="35"/>
        <v>0</v>
      </c>
      <c r="BB42" s="96">
        <f t="shared" si="35"/>
        <v>0</v>
      </c>
      <c r="BC42" s="97"/>
      <c r="BD42" s="97"/>
      <c r="BE42" s="97"/>
      <c r="BF42" s="97"/>
      <c r="BG42" s="71"/>
    </row>
    <row r="43" spans="1:59" s="98" customFormat="1" ht="12.75">
      <c r="A43" s="88"/>
      <c r="B43" s="112"/>
      <c r="C43" s="102" t="s">
        <v>70</v>
      </c>
      <c r="D43" s="102"/>
      <c r="E43" s="102"/>
      <c r="F43" s="91"/>
      <c r="G43" s="104">
        <f>SUM(G41:G42)</f>
        <v>14.88</v>
      </c>
      <c r="H43" s="104">
        <f>SUM(H41:H42)</f>
        <v>4.78</v>
      </c>
      <c r="I43" s="105"/>
      <c r="J43" s="104"/>
      <c r="K43" s="104"/>
      <c r="L43" s="104">
        <f t="shared" ref="L43:AO43" si="51">SUM(L41:L42)</f>
        <v>0</v>
      </c>
      <c r="M43" s="104">
        <f t="shared" si="51"/>
        <v>0</v>
      </c>
      <c r="N43" s="104">
        <f t="shared" si="51"/>
        <v>39.61709973</v>
      </c>
      <c r="O43" s="104">
        <f t="shared" si="51"/>
        <v>78</v>
      </c>
      <c r="P43" s="104">
        <f t="shared" si="51"/>
        <v>39.61709973</v>
      </c>
      <c r="Q43" s="104">
        <f t="shared" si="51"/>
        <v>39</v>
      </c>
      <c r="R43" s="104">
        <f t="shared" si="51"/>
        <v>0</v>
      </c>
      <c r="S43" s="104">
        <f t="shared" si="51"/>
        <v>0</v>
      </c>
      <c r="T43" s="104">
        <f t="shared" si="51"/>
        <v>0</v>
      </c>
      <c r="U43" s="104">
        <f t="shared" si="51"/>
        <v>5.64</v>
      </c>
      <c r="V43" s="104">
        <f t="shared" si="51"/>
        <v>1.82</v>
      </c>
      <c r="W43" s="104">
        <f t="shared" si="51"/>
        <v>0.54</v>
      </c>
      <c r="X43" s="104">
        <f t="shared" si="51"/>
        <v>0</v>
      </c>
      <c r="Y43" s="104">
        <f t="shared" si="51"/>
        <v>4.1900000000000004</v>
      </c>
      <c r="Z43" s="104">
        <f t="shared" si="51"/>
        <v>1</v>
      </c>
      <c r="AA43" s="104">
        <f t="shared" si="51"/>
        <v>4.51</v>
      </c>
      <c r="AB43" s="104">
        <f t="shared" si="51"/>
        <v>1.96</v>
      </c>
      <c r="AC43" s="104">
        <f t="shared" si="51"/>
        <v>14.88</v>
      </c>
      <c r="AD43" s="104">
        <f t="shared" si="51"/>
        <v>4.78</v>
      </c>
      <c r="AE43" s="104">
        <f t="shared" si="51"/>
        <v>0</v>
      </c>
      <c r="AF43" s="104">
        <f t="shared" si="51"/>
        <v>0</v>
      </c>
      <c r="AG43" s="104">
        <f t="shared" si="51"/>
        <v>0.61709972999999996</v>
      </c>
      <c r="AH43" s="104">
        <f t="shared" si="51"/>
        <v>20.5</v>
      </c>
      <c r="AI43" s="104">
        <f t="shared" si="7"/>
        <v>-16.5</v>
      </c>
      <c r="AJ43" s="104">
        <f t="shared" si="51"/>
        <v>0.61709972999999996</v>
      </c>
      <c r="AK43" s="104">
        <f t="shared" si="51"/>
        <v>4</v>
      </c>
      <c r="AL43" s="104">
        <f t="shared" si="51"/>
        <v>3</v>
      </c>
      <c r="AM43" s="104">
        <f t="shared" si="51"/>
        <v>14</v>
      </c>
      <c r="AN43" s="104">
        <f t="shared" si="51"/>
        <v>18</v>
      </c>
      <c r="AO43" s="106">
        <f t="shared" si="51"/>
        <v>39.61709973</v>
      </c>
      <c r="AP43" s="69"/>
      <c r="AQ43" s="96"/>
      <c r="AR43" s="62"/>
      <c r="AS43" s="69"/>
      <c r="AT43" s="69"/>
      <c r="AU43" s="70"/>
      <c r="AV43" s="70">
        <f t="shared" si="9"/>
        <v>0</v>
      </c>
      <c r="AW43" s="69">
        <f t="shared" si="32"/>
        <v>0</v>
      </c>
      <c r="AX43" s="69">
        <f t="shared" si="33"/>
        <v>0</v>
      </c>
      <c r="AY43" s="69">
        <f t="shared" si="33"/>
        <v>0</v>
      </c>
      <c r="AZ43" s="69">
        <f t="shared" si="34"/>
        <v>0</v>
      </c>
      <c r="BA43" s="69">
        <f t="shared" si="35"/>
        <v>0</v>
      </c>
      <c r="BB43" s="69">
        <f t="shared" si="35"/>
        <v>0</v>
      </c>
      <c r="BC43" s="96"/>
      <c r="BD43" s="96"/>
      <c r="BE43" s="96"/>
      <c r="BF43" s="96"/>
      <c r="BG43" s="71"/>
    </row>
    <row r="44" spans="1:59" s="98" customFormat="1" ht="25.5">
      <c r="A44" s="113"/>
      <c r="B44" s="114" t="s">
        <v>71</v>
      </c>
      <c r="C44" s="79" t="s">
        <v>72</v>
      </c>
      <c r="D44" s="79"/>
      <c r="E44" s="79"/>
      <c r="F44" s="103"/>
      <c r="G44" s="104">
        <v>0</v>
      </c>
      <c r="H44" s="104">
        <v>0</v>
      </c>
      <c r="I44" s="105"/>
      <c r="J44" s="103"/>
      <c r="K44" s="103"/>
      <c r="L44" s="103"/>
      <c r="M44" s="103"/>
      <c r="N44" s="104">
        <v>0</v>
      </c>
      <c r="O44" s="104"/>
      <c r="P44" s="104"/>
      <c r="Q44" s="104">
        <v>0</v>
      </c>
      <c r="R44" s="104">
        <v>0</v>
      </c>
      <c r="S44" s="104">
        <v>0</v>
      </c>
      <c r="T44" s="104">
        <v>0</v>
      </c>
      <c r="U44" s="104">
        <v>0</v>
      </c>
      <c r="V44" s="104">
        <v>0</v>
      </c>
      <c r="W44" s="104"/>
      <c r="X44" s="104"/>
      <c r="Y44" s="104"/>
      <c r="Z44" s="104"/>
      <c r="AA44" s="104"/>
      <c r="AB44" s="104"/>
      <c r="AC44" s="104">
        <v>0</v>
      </c>
      <c r="AD44" s="104">
        <v>0</v>
      </c>
      <c r="AE44" s="104"/>
      <c r="AF44" s="104"/>
      <c r="AG44" s="104"/>
      <c r="AH44" s="104"/>
      <c r="AI44" s="104">
        <f t="shared" si="7"/>
        <v>0</v>
      </c>
      <c r="AJ44" s="104">
        <v>0</v>
      </c>
      <c r="AK44" s="104">
        <v>0</v>
      </c>
      <c r="AL44" s="104">
        <v>0</v>
      </c>
      <c r="AM44" s="104">
        <v>0</v>
      </c>
      <c r="AN44" s="104">
        <v>0</v>
      </c>
      <c r="AO44" s="106">
        <v>0</v>
      </c>
      <c r="AP44" s="69">
        <f t="shared" ref="AP44:AP65" si="52">AO44-N44</f>
        <v>0</v>
      </c>
      <c r="AQ44" s="96"/>
      <c r="AR44" s="62">
        <f t="shared" ref="AR44:AR65" si="53">AO44-Q44</f>
        <v>0</v>
      </c>
      <c r="AS44" s="69">
        <f>'[8]ИП - чистый (21.06.12)'!AF26</f>
        <v>0</v>
      </c>
      <c r="AT44" s="69">
        <f t="shared" si="8"/>
        <v>0</v>
      </c>
      <c r="AU44" s="70"/>
      <c r="AV44" s="70">
        <f t="shared" si="9"/>
        <v>0</v>
      </c>
      <c r="AW44" s="69">
        <f t="shared" si="32"/>
        <v>0</v>
      </c>
      <c r="AX44" s="69">
        <f t="shared" si="33"/>
        <v>0</v>
      </c>
      <c r="AY44" s="69">
        <f t="shared" si="33"/>
        <v>0</v>
      </c>
      <c r="AZ44" s="69">
        <f t="shared" si="34"/>
        <v>0</v>
      </c>
      <c r="BA44" s="69">
        <f t="shared" si="35"/>
        <v>0</v>
      </c>
      <c r="BB44" s="69">
        <f t="shared" si="35"/>
        <v>0</v>
      </c>
      <c r="BC44" s="96"/>
      <c r="BD44" s="96"/>
      <c r="BE44" s="96"/>
      <c r="BF44" s="96"/>
      <c r="BG44" s="71">
        <f>AO44-N44</f>
        <v>0</v>
      </c>
    </row>
    <row r="45" spans="1:59" s="98" customFormat="1" ht="12.75">
      <c r="A45" s="113"/>
      <c r="B45" s="114" t="s">
        <v>73</v>
      </c>
      <c r="C45" s="79" t="s">
        <v>74</v>
      </c>
      <c r="D45" s="79"/>
      <c r="E45" s="79"/>
      <c r="F45" s="103"/>
      <c r="G45" s="104">
        <f>SUM(G46:G47)</f>
        <v>0</v>
      </c>
      <c r="H45" s="104">
        <f t="shared" ref="H45" si="54">SUM(H46:H47)</f>
        <v>0</v>
      </c>
      <c r="I45" s="104" t="e">
        <f>#REF!+#REF!</f>
        <v>#REF!</v>
      </c>
      <c r="J45" s="103"/>
      <c r="K45" s="103"/>
      <c r="L45" s="103"/>
      <c r="M45" s="104" t="e">
        <f>#REF!+#REF!</f>
        <v>#REF!</v>
      </c>
      <c r="N45" s="104">
        <f>SUM(N46:N47)</f>
        <v>311.32775386428568</v>
      </c>
      <c r="O45" s="104">
        <f t="shared" ref="O45:AO45" si="55">SUM(O46:O47)</f>
        <v>390.97</v>
      </c>
      <c r="P45" s="104">
        <f t="shared" si="55"/>
        <v>311.32775386428568</v>
      </c>
      <c r="Q45" s="104">
        <f t="shared" si="55"/>
        <v>310.0527540042857</v>
      </c>
      <c r="R45" s="104">
        <f t="shared" si="55"/>
        <v>0</v>
      </c>
      <c r="S45" s="104">
        <f t="shared" si="55"/>
        <v>0</v>
      </c>
      <c r="T45" s="104">
        <f t="shared" si="55"/>
        <v>0</v>
      </c>
      <c r="U45" s="104">
        <f t="shared" si="55"/>
        <v>0</v>
      </c>
      <c r="V45" s="104">
        <f t="shared" si="55"/>
        <v>0</v>
      </c>
      <c r="W45" s="104">
        <f t="shared" si="55"/>
        <v>0</v>
      </c>
      <c r="X45" s="104">
        <f t="shared" si="55"/>
        <v>0</v>
      </c>
      <c r="Y45" s="104">
        <f t="shared" si="55"/>
        <v>0</v>
      </c>
      <c r="Z45" s="104">
        <f t="shared" si="55"/>
        <v>0</v>
      </c>
      <c r="AA45" s="104">
        <f t="shared" si="55"/>
        <v>0</v>
      </c>
      <c r="AB45" s="104">
        <f t="shared" si="55"/>
        <v>0</v>
      </c>
      <c r="AC45" s="104">
        <f t="shared" si="55"/>
        <v>0</v>
      </c>
      <c r="AD45" s="104">
        <f t="shared" si="55"/>
        <v>0</v>
      </c>
      <c r="AE45" s="104">
        <f t="shared" si="55"/>
        <v>1.2749998600000001</v>
      </c>
      <c r="AF45" s="104">
        <f t="shared" si="55"/>
        <v>0</v>
      </c>
      <c r="AG45" s="104">
        <f t="shared" si="55"/>
        <v>0</v>
      </c>
      <c r="AH45" s="104">
        <f t="shared" si="55"/>
        <v>66.667753864285686</v>
      </c>
      <c r="AI45" s="104">
        <f t="shared" si="7"/>
        <v>-12.954112824285687</v>
      </c>
      <c r="AJ45" s="104">
        <f t="shared" si="55"/>
        <v>0</v>
      </c>
      <c r="AK45" s="104">
        <f t="shared" si="55"/>
        <v>53.713641039999999</v>
      </c>
      <c r="AL45" s="104">
        <f t="shared" si="55"/>
        <v>13.819112964285694</v>
      </c>
      <c r="AM45" s="104">
        <f t="shared" si="55"/>
        <v>12</v>
      </c>
      <c r="AN45" s="104">
        <f t="shared" si="55"/>
        <v>230.52</v>
      </c>
      <c r="AO45" s="106">
        <f t="shared" si="55"/>
        <v>310.0527540042857</v>
      </c>
      <c r="AP45" s="69">
        <f t="shared" si="52"/>
        <v>-1.2749998599999799</v>
      </c>
      <c r="AQ45" s="96"/>
      <c r="AR45" s="62">
        <f t="shared" si="53"/>
        <v>0</v>
      </c>
      <c r="AS45" s="69">
        <f>'[8]ИП - чистый (21.06.12)'!AF27</f>
        <v>0</v>
      </c>
      <c r="AT45" s="69">
        <f t="shared" si="8"/>
        <v>310.0527540042857</v>
      </c>
      <c r="AU45" s="70"/>
      <c r="AV45" s="70">
        <f t="shared" si="9"/>
        <v>0</v>
      </c>
      <c r="AW45" s="69">
        <f t="shared" si="32"/>
        <v>0</v>
      </c>
      <c r="AX45" s="69">
        <f t="shared" si="33"/>
        <v>0</v>
      </c>
      <c r="AY45" s="69">
        <f t="shared" si="33"/>
        <v>0</v>
      </c>
      <c r="AZ45" s="69">
        <f t="shared" si="34"/>
        <v>0</v>
      </c>
      <c r="BA45" s="69">
        <f t="shared" si="35"/>
        <v>0</v>
      </c>
      <c r="BB45" s="69">
        <f t="shared" si="35"/>
        <v>0</v>
      </c>
      <c r="BC45" s="96"/>
      <c r="BD45" s="96"/>
      <c r="BE45" s="96"/>
      <c r="BF45" s="96"/>
      <c r="BG45" s="71">
        <f>AO45-N45</f>
        <v>-1.2749998599999799</v>
      </c>
    </row>
    <row r="46" spans="1:59" s="98" customFormat="1" ht="51">
      <c r="A46" s="88"/>
      <c r="B46" s="112">
        <f>B42+1</f>
        <v>13</v>
      </c>
      <c r="C46" s="115" t="s">
        <v>75</v>
      </c>
      <c r="D46" s="115"/>
      <c r="E46" s="115"/>
      <c r="F46" s="91" t="s">
        <v>52</v>
      </c>
      <c r="G46" s="104">
        <v>0</v>
      </c>
      <c r="H46" s="91">
        <v>0</v>
      </c>
      <c r="I46" s="104"/>
      <c r="J46" s="93">
        <v>2016</v>
      </c>
      <c r="K46" s="93">
        <v>2017</v>
      </c>
      <c r="L46" s="91"/>
      <c r="M46" s="104"/>
      <c r="N46" s="91">
        <f t="shared" ref="N46:N47" si="56">AE46+AF46+AJ46+AK46+AL46+AM46+AN46</f>
        <v>242.52</v>
      </c>
      <c r="O46" s="91">
        <f>'[9]Приложение 1'!L39</f>
        <v>242.52</v>
      </c>
      <c r="P46" s="91">
        <f t="shared" ref="P46" si="57">AE46+AF46+AG46+AK46+AL46+AM46+AN46</f>
        <v>242.52</v>
      </c>
      <c r="Q46" s="91">
        <f t="shared" ref="Q46:Q47" si="58">P46-AE46-AF46-AJ46</f>
        <v>242.52</v>
      </c>
      <c r="R46" s="104"/>
      <c r="S46" s="104"/>
      <c r="T46" s="104"/>
      <c r="U46" s="104"/>
      <c r="V46" s="104"/>
      <c r="W46" s="91">
        <f>G46</f>
        <v>0</v>
      </c>
      <c r="X46" s="91">
        <f>H46</f>
        <v>0</v>
      </c>
      <c r="Y46" s="104"/>
      <c r="Z46" s="104"/>
      <c r="AA46" s="91">
        <f>G46</f>
        <v>0</v>
      </c>
      <c r="AB46" s="91">
        <f>H46</f>
        <v>0</v>
      </c>
      <c r="AC46" s="91">
        <f t="shared" ref="AC46:AD47" si="59">S46+U46+W46+Y46+AA46</f>
        <v>0</v>
      </c>
      <c r="AD46" s="91">
        <f t="shared" si="59"/>
        <v>0</v>
      </c>
      <c r="AE46" s="91">
        <v>0</v>
      </c>
      <c r="AF46" s="91"/>
      <c r="AG46" s="91">
        <f>'[9]7.1. ЦЗ 2013'!G39</f>
        <v>0</v>
      </c>
      <c r="AH46" s="91">
        <f>'Корректировка 2014 год (чист.)'!AG43</f>
        <v>0</v>
      </c>
      <c r="AI46" s="91">
        <f t="shared" si="7"/>
        <v>0</v>
      </c>
      <c r="AJ46" s="94">
        <f t="shared" ref="AJ46:AJ47" si="60">AG46</f>
        <v>0</v>
      </c>
      <c r="AK46" s="91">
        <v>0</v>
      </c>
      <c r="AL46" s="91"/>
      <c r="AM46" s="91">
        <v>12</v>
      </c>
      <c r="AN46" s="91">
        <v>230.52</v>
      </c>
      <c r="AO46" s="95">
        <f>AJ46+AK46+AL46+AM46+AN46</f>
        <v>242.52</v>
      </c>
      <c r="AP46" s="96">
        <f t="shared" si="52"/>
        <v>0</v>
      </c>
      <c r="AQ46" s="97"/>
      <c r="AR46" s="70">
        <f t="shared" si="53"/>
        <v>0</v>
      </c>
      <c r="AS46" s="96">
        <f>'[8]ИП - чистый (21.06.12)'!AF25</f>
        <v>1.2</v>
      </c>
      <c r="AT46" s="96">
        <f t="shared" si="8"/>
        <v>241.32000000000002</v>
      </c>
      <c r="AU46" s="70"/>
      <c r="AV46" s="70">
        <f t="shared" si="9"/>
        <v>0</v>
      </c>
      <c r="AW46" s="69">
        <f t="shared" si="32"/>
        <v>0</v>
      </c>
      <c r="AX46" s="69">
        <f t="shared" si="33"/>
        <v>0</v>
      </c>
      <c r="AY46" s="69">
        <f t="shared" si="33"/>
        <v>0</v>
      </c>
      <c r="AZ46" s="69">
        <f t="shared" si="34"/>
        <v>0</v>
      </c>
      <c r="BA46" s="69">
        <f t="shared" si="35"/>
        <v>0</v>
      </c>
      <c r="BB46" s="69">
        <f t="shared" si="35"/>
        <v>0</v>
      </c>
      <c r="BC46" s="97"/>
      <c r="BD46" s="97"/>
      <c r="BE46" s="97"/>
      <c r="BF46" s="97"/>
      <c r="BG46" s="71"/>
    </row>
    <row r="47" spans="1:59" s="98" customFormat="1" ht="25.5">
      <c r="A47" s="88"/>
      <c r="B47" s="112">
        <f t="shared" ref="B47" si="61">B46+1</f>
        <v>14</v>
      </c>
      <c r="C47" s="192" t="s">
        <v>76</v>
      </c>
      <c r="D47" s="115"/>
      <c r="E47" s="115"/>
      <c r="F47" s="91" t="s">
        <v>52</v>
      </c>
      <c r="G47" s="104">
        <v>0</v>
      </c>
      <c r="H47" s="91">
        <v>0</v>
      </c>
      <c r="I47" s="104"/>
      <c r="J47" s="93">
        <v>2012</v>
      </c>
      <c r="K47" s="93">
        <v>2014</v>
      </c>
      <c r="L47" s="91"/>
      <c r="M47" s="104"/>
      <c r="N47" s="91">
        <f t="shared" si="56"/>
        <v>68.807753864285701</v>
      </c>
      <c r="O47" s="91">
        <f>'[9]Приложение 1'!L40</f>
        <v>148.45000000000002</v>
      </c>
      <c r="P47" s="91">
        <f>68807753.8642857/1000000</f>
        <v>68.807753864285687</v>
      </c>
      <c r="Q47" s="91">
        <f t="shared" si="58"/>
        <v>67.532754004285692</v>
      </c>
      <c r="R47" s="104"/>
      <c r="S47" s="104"/>
      <c r="T47" s="104"/>
      <c r="U47" s="91">
        <f>G47</f>
        <v>0</v>
      </c>
      <c r="V47" s="91">
        <f>H47</f>
        <v>0</v>
      </c>
      <c r="W47" s="104"/>
      <c r="X47" s="104"/>
      <c r="Y47" s="104"/>
      <c r="Z47" s="104"/>
      <c r="AA47" s="104"/>
      <c r="AB47" s="104"/>
      <c r="AC47" s="91">
        <f t="shared" si="59"/>
        <v>0</v>
      </c>
      <c r="AD47" s="91">
        <f t="shared" si="59"/>
        <v>0</v>
      </c>
      <c r="AE47" s="190">
        <f>2.14-0.86500014</f>
        <v>1.2749998600000001</v>
      </c>
      <c r="AF47" s="91"/>
      <c r="AG47" s="91">
        <f>'[9]7.1. ЦЗ 2013'!G40</f>
        <v>0</v>
      </c>
      <c r="AH47" s="91">
        <f>'Корректировка 2014 год (чист.)'!AG44</f>
        <v>66.667753864285686</v>
      </c>
      <c r="AI47" s="91">
        <f t="shared" si="7"/>
        <v>-12.954112824285687</v>
      </c>
      <c r="AJ47" s="94">
        <f t="shared" si="60"/>
        <v>0</v>
      </c>
      <c r="AK47" s="190">
        <f>1.24341006+0.17962719+33.04623699+0.70718947+0.75+17.41450688+0.37267045</f>
        <v>53.713641039999999</v>
      </c>
      <c r="AL47" s="190">
        <f>P47-AE47-AK47</f>
        <v>13.819112964285694</v>
      </c>
      <c r="AM47" s="91"/>
      <c r="AN47" s="91"/>
      <c r="AO47" s="95">
        <f>AJ47+AK47+AL47+AM47+AN47</f>
        <v>67.532754004285692</v>
      </c>
      <c r="AP47" s="96">
        <f t="shared" si="52"/>
        <v>-1.2749998600000083</v>
      </c>
      <c r="AQ47" s="97"/>
      <c r="AR47" s="70">
        <f t="shared" si="53"/>
        <v>0</v>
      </c>
      <c r="AS47" s="96">
        <f>'[8]ИП - чистый (21.06.12)'!AF26</f>
        <v>0</v>
      </c>
      <c r="AT47" s="96">
        <f>AO47-AS47</f>
        <v>67.532754004285692</v>
      </c>
      <c r="AU47" s="70"/>
      <c r="AV47" s="70">
        <f t="shared" si="9"/>
        <v>0</v>
      </c>
      <c r="AW47" s="96">
        <f t="shared" si="32"/>
        <v>0</v>
      </c>
      <c r="AX47" s="96">
        <f t="shared" si="33"/>
        <v>0</v>
      </c>
      <c r="AY47" s="96">
        <f t="shared" si="33"/>
        <v>0</v>
      </c>
      <c r="AZ47" s="96">
        <f t="shared" si="34"/>
        <v>0</v>
      </c>
      <c r="BA47" s="96">
        <f t="shared" si="35"/>
        <v>0</v>
      </c>
      <c r="BB47" s="96">
        <f t="shared" si="35"/>
        <v>0</v>
      </c>
      <c r="BC47" s="97"/>
      <c r="BD47" s="97"/>
      <c r="BE47" s="97"/>
      <c r="BF47" s="97"/>
      <c r="BG47" s="71"/>
    </row>
    <row r="48" spans="1:59" s="98" customFormat="1" ht="25.5">
      <c r="A48" s="113"/>
      <c r="B48" s="114" t="s">
        <v>77</v>
      </c>
      <c r="C48" s="79" t="s">
        <v>78</v>
      </c>
      <c r="D48" s="79"/>
      <c r="E48" s="79"/>
      <c r="F48" s="103"/>
      <c r="G48" s="104">
        <v>0</v>
      </c>
      <c r="H48" s="104">
        <v>0</v>
      </c>
      <c r="I48" s="105"/>
      <c r="J48" s="111"/>
      <c r="K48" s="111"/>
      <c r="L48" s="103"/>
      <c r="M48" s="103"/>
      <c r="N48" s="104">
        <v>0</v>
      </c>
      <c r="O48" s="104"/>
      <c r="P48" s="104"/>
      <c r="Q48" s="104">
        <v>0</v>
      </c>
      <c r="R48" s="104">
        <v>0</v>
      </c>
      <c r="S48" s="104">
        <v>0</v>
      </c>
      <c r="T48" s="104">
        <v>0</v>
      </c>
      <c r="U48" s="104">
        <v>0</v>
      </c>
      <c r="V48" s="104">
        <v>0</v>
      </c>
      <c r="W48" s="104"/>
      <c r="X48" s="104"/>
      <c r="Y48" s="104"/>
      <c r="Z48" s="104"/>
      <c r="AA48" s="104"/>
      <c r="AB48" s="104"/>
      <c r="AC48" s="104">
        <v>0</v>
      </c>
      <c r="AD48" s="104">
        <v>0</v>
      </c>
      <c r="AE48" s="104"/>
      <c r="AF48" s="104"/>
      <c r="AG48" s="104">
        <v>0</v>
      </c>
      <c r="AH48" s="104">
        <v>0</v>
      </c>
      <c r="AI48" s="104">
        <f t="shared" si="7"/>
        <v>0</v>
      </c>
      <c r="AJ48" s="104">
        <v>0</v>
      </c>
      <c r="AK48" s="104">
        <v>0</v>
      </c>
      <c r="AL48" s="104">
        <v>0</v>
      </c>
      <c r="AM48" s="104">
        <v>0</v>
      </c>
      <c r="AN48" s="104">
        <v>0</v>
      </c>
      <c r="AO48" s="106">
        <v>0</v>
      </c>
      <c r="AP48" s="69">
        <f t="shared" si="52"/>
        <v>0</v>
      </c>
      <c r="AQ48" s="96"/>
      <c r="AR48" s="62">
        <f t="shared" si="53"/>
        <v>0</v>
      </c>
      <c r="AS48" s="69">
        <f>'[8]ИП - чистый (21.06.12)'!AF28</f>
        <v>0</v>
      </c>
      <c r="AT48" s="69">
        <f t="shared" si="8"/>
        <v>0</v>
      </c>
      <c r="AU48" s="70"/>
      <c r="AV48" s="70">
        <f t="shared" si="9"/>
        <v>0</v>
      </c>
      <c r="AW48" s="69">
        <f t="shared" si="32"/>
        <v>0</v>
      </c>
      <c r="AX48" s="69">
        <f t="shared" si="33"/>
        <v>0</v>
      </c>
      <c r="AY48" s="69">
        <f t="shared" si="33"/>
        <v>0</v>
      </c>
      <c r="AZ48" s="69">
        <f t="shared" si="34"/>
        <v>0</v>
      </c>
      <c r="BA48" s="69">
        <f t="shared" si="35"/>
        <v>0</v>
      </c>
      <c r="BB48" s="69">
        <f t="shared" si="35"/>
        <v>0</v>
      </c>
      <c r="BC48" s="96"/>
      <c r="BD48" s="96"/>
      <c r="BE48" s="96"/>
      <c r="BF48" s="96"/>
      <c r="BG48" s="71">
        <f>AO48-N48</f>
        <v>0</v>
      </c>
    </row>
    <row r="49" spans="1:62" s="98" customFormat="1" ht="12.75">
      <c r="A49" s="113"/>
      <c r="B49" s="114" t="s">
        <v>79</v>
      </c>
      <c r="C49" s="103" t="s">
        <v>80</v>
      </c>
      <c r="D49" s="103"/>
      <c r="E49" s="103"/>
      <c r="F49" s="103"/>
      <c r="G49" s="104">
        <f>G50</f>
        <v>1807.8139999999999</v>
      </c>
      <c r="H49" s="104">
        <f>H50</f>
        <v>261.61599999999999</v>
      </c>
      <c r="I49" s="105"/>
      <c r="J49" s="105"/>
      <c r="K49" s="105"/>
      <c r="L49" s="105"/>
      <c r="M49" s="105" t="e">
        <f t="shared" ref="M49:AO49" si="62">M50</f>
        <v>#REF!</v>
      </c>
      <c r="N49" s="104" t="e">
        <f t="shared" si="62"/>
        <v>#REF!</v>
      </c>
      <c r="O49" s="104" t="e">
        <f t="shared" si="62"/>
        <v>#REF!</v>
      </c>
      <c r="P49" s="104">
        <f t="shared" si="62"/>
        <v>9574.6678619512732</v>
      </c>
      <c r="Q49" s="104">
        <f t="shared" si="62"/>
        <v>5661.008426711147</v>
      </c>
      <c r="R49" s="104">
        <f t="shared" si="62"/>
        <v>0</v>
      </c>
      <c r="S49" s="104">
        <f t="shared" si="62"/>
        <v>17.357000000000003</v>
      </c>
      <c r="T49" s="104">
        <f t="shared" si="62"/>
        <v>12.1</v>
      </c>
      <c r="U49" s="104">
        <f t="shared" si="62"/>
        <v>389.08199999999999</v>
      </c>
      <c r="V49" s="104">
        <f t="shared" si="62"/>
        <v>49.89</v>
      </c>
      <c r="W49" s="104">
        <f t="shared" si="62"/>
        <v>485.55800000000005</v>
      </c>
      <c r="X49" s="104">
        <f t="shared" si="62"/>
        <v>69.7</v>
      </c>
      <c r="Y49" s="104">
        <f t="shared" si="62"/>
        <v>176.73</v>
      </c>
      <c r="Z49" s="104">
        <f t="shared" si="62"/>
        <v>20.795999999999999</v>
      </c>
      <c r="AA49" s="104">
        <f t="shared" si="62"/>
        <v>655.88200000000006</v>
      </c>
      <c r="AB49" s="104">
        <f t="shared" si="62"/>
        <v>102.78999999999999</v>
      </c>
      <c r="AC49" s="104">
        <f t="shared" si="62"/>
        <v>1724.6089999999999</v>
      </c>
      <c r="AD49" s="104">
        <f t="shared" si="62"/>
        <v>255.27600000000001</v>
      </c>
      <c r="AE49" s="104">
        <f t="shared" si="62"/>
        <v>797.21651250100012</v>
      </c>
      <c r="AF49" s="104">
        <f t="shared" si="62"/>
        <v>129.7105011691288</v>
      </c>
      <c r="AG49" s="104">
        <f t="shared" si="62"/>
        <v>2937.5974217099997</v>
      </c>
      <c r="AH49" s="104">
        <f t="shared" si="62"/>
        <v>1787.874471778689</v>
      </c>
      <c r="AI49" s="104">
        <f t="shared" si="7"/>
        <v>-120.23026040325772</v>
      </c>
      <c r="AJ49" s="104">
        <f t="shared" si="62"/>
        <v>2937.5974217099997</v>
      </c>
      <c r="AK49" s="104">
        <f t="shared" si="62"/>
        <v>1667.6442113754313</v>
      </c>
      <c r="AL49" s="104">
        <f t="shared" si="62"/>
        <v>1337.5842289557145</v>
      </c>
      <c r="AM49" s="104">
        <f t="shared" si="62"/>
        <v>1047.7378392045678</v>
      </c>
      <c r="AN49" s="104">
        <f t="shared" si="62"/>
        <v>1295.0162229999999</v>
      </c>
      <c r="AO49" s="106">
        <f t="shared" si="62"/>
        <v>8285.5799242457142</v>
      </c>
      <c r="AP49" s="69" t="e">
        <f t="shared" si="52"/>
        <v>#REF!</v>
      </c>
      <c r="AQ49" s="96"/>
      <c r="AR49" s="62">
        <f t="shared" si="53"/>
        <v>2624.5714975345672</v>
      </c>
      <c r="AS49" s="69">
        <f>'[8]ИП - чистый (21.06.12)'!AF29</f>
        <v>8283.1</v>
      </c>
      <c r="AT49" s="69">
        <f t="shared" si="8"/>
        <v>2.4799242457138462</v>
      </c>
      <c r="AU49" s="70"/>
      <c r="AV49" s="70">
        <f t="shared" si="9"/>
        <v>-313.02592417543201</v>
      </c>
      <c r="AW49" s="69">
        <f t="shared" si="32"/>
        <v>0</v>
      </c>
      <c r="AX49" s="69">
        <f t="shared" si="33"/>
        <v>0</v>
      </c>
      <c r="AY49" s="69">
        <f t="shared" si="33"/>
        <v>0</v>
      </c>
      <c r="AZ49" s="69">
        <f t="shared" si="34"/>
        <v>0</v>
      </c>
      <c r="BA49" s="69">
        <f t="shared" si="35"/>
        <v>-83.204999999999927</v>
      </c>
      <c r="BB49" s="69">
        <f t="shared" si="35"/>
        <v>-6.339999999999975</v>
      </c>
      <c r="BC49" s="96"/>
      <c r="BD49" s="96"/>
      <c r="BE49" s="96"/>
      <c r="BF49" s="96"/>
      <c r="BG49" s="71" t="e">
        <f>AO49-N49</f>
        <v>#REF!</v>
      </c>
    </row>
    <row r="50" spans="1:62" s="98" customFormat="1" ht="25.5">
      <c r="A50" s="113"/>
      <c r="B50" s="114" t="s">
        <v>81</v>
      </c>
      <c r="C50" s="79" t="s">
        <v>48</v>
      </c>
      <c r="D50" s="79"/>
      <c r="E50" s="79"/>
      <c r="F50" s="103"/>
      <c r="G50" s="104">
        <f>G56+G71+G80+G102+G108+G113+G119+G135+G138+G141+G142+G154</f>
        <v>1807.8139999999999</v>
      </c>
      <c r="H50" s="104">
        <f>H56+H71+H80+H102+H108+H113+H119+H135+H138+H141+H142+H154</f>
        <v>261.61599999999999</v>
      </c>
      <c r="I50" s="105"/>
      <c r="J50" s="103"/>
      <c r="K50" s="103"/>
      <c r="L50" s="103"/>
      <c r="M50" s="105" t="e">
        <f>M102+#REF!+M113+#REF!+#REF!+#REF!+#REF!+M154</f>
        <v>#REF!</v>
      </c>
      <c r="N50" s="104" t="e">
        <f>N56+N71+N80+N102+N108+N113+N119+N135+N138+#REF!+N142+N154</f>
        <v>#REF!</v>
      </c>
      <c r="O50" s="104" t="e">
        <f>O56+O71+O80+O102+O108+O113+O119+O135+O138+#REF!+O142+O154</f>
        <v>#REF!</v>
      </c>
      <c r="P50" s="104">
        <f t="shared" ref="P50:AO50" si="63">P56+P71+P80+P102+P108+P113+P119+P135+P138+P141+P142+P154</f>
        <v>9574.6678619512732</v>
      </c>
      <c r="Q50" s="104">
        <f t="shared" si="63"/>
        <v>5661.008426711147</v>
      </c>
      <c r="R50" s="104">
        <f t="shared" si="63"/>
        <v>0</v>
      </c>
      <c r="S50" s="104">
        <f t="shared" si="63"/>
        <v>17.357000000000003</v>
      </c>
      <c r="T50" s="104">
        <f t="shared" si="63"/>
        <v>12.1</v>
      </c>
      <c r="U50" s="104">
        <f t="shared" si="63"/>
        <v>389.08199999999999</v>
      </c>
      <c r="V50" s="104">
        <f t="shared" si="63"/>
        <v>49.89</v>
      </c>
      <c r="W50" s="104">
        <f t="shared" si="63"/>
        <v>485.55800000000005</v>
      </c>
      <c r="X50" s="104">
        <f t="shared" si="63"/>
        <v>69.7</v>
      </c>
      <c r="Y50" s="104">
        <f t="shared" si="63"/>
        <v>176.73</v>
      </c>
      <c r="Z50" s="104">
        <f t="shared" si="63"/>
        <v>20.795999999999999</v>
      </c>
      <c r="AA50" s="104">
        <f t="shared" si="63"/>
        <v>655.88200000000006</v>
      </c>
      <c r="AB50" s="104">
        <f t="shared" si="63"/>
        <v>102.78999999999999</v>
      </c>
      <c r="AC50" s="104">
        <f t="shared" si="63"/>
        <v>1724.6089999999999</v>
      </c>
      <c r="AD50" s="104">
        <f t="shared" si="63"/>
        <v>255.27600000000001</v>
      </c>
      <c r="AE50" s="104">
        <f t="shared" si="63"/>
        <v>797.21651250100012</v>
      </c>
      <c r="AF50" s="104">
        <f t="shared" si="63"/>
        <v>129.7105011691288</v>
      </c>
      <c r="AG50" s="104">
        <f t="shared" si="63"/>
        <v>2937.5974217099997</v>
      </c>
      <c r="AH50" s="104">
        <f t="shared" si="63"/>
        <v>1787.874471778689</v>
      </c>
      <c r="AI50" s="104">
        <f t="shared" si="63"/>
        <v>-120.23026040325783</v>
      </c>
      <c r="AJ50" s="104">
        <f t="shared" si="63"/>
        <v>2937.5974217099997</v>
      </c>
      <c r="AK50" s="104">
        <f t="shared" si="63"/>
        <v>1667.6442113754313</v>
      </c>
      <c r="AL50" s="104">
        <f t="shared" si="63"/>
        <v>1337.5842289557145</v>
      </c>
      <c r="AM50" s="104">
        <f t="shared" si="63"/>
        <v>1047.7378392045678</v>
      </c>
      <c r="AN50" s="104">
        <f t="shared" si="63"/>
        <v>1295.0162229999999</v>
      </c>
      <c r="AO50" s="106">
        <f t="shared" si="63"/>
        <v>8285.5799242457142</v>
      </c>
      <c r="AP50" s="69" t="e">
        <f t="shared" si="52"/>
        <v>#REF!</v>
      </c>
      <c r="AQ50" s="96"/>
      <c r="AR50" s="62">
        <f t="shared" si="53"/>
        <v>2624.5714975345672</v>
      </c>
      <c r="AS50" s="69">
        <f>'[8]ИП - чистый (21.06.12)'!AF30</f>
        <v>8283.1</v>
      </c>
      <c r="AT50" s="69">
        <f t="shared" si="8"/>
        <v>2.4799242457138462</v>
      </c>
      <c r="AU50" s="70"/>
      <c r="AV50" s="70">
        <f t="shared" si="9"/>
        <v>-313.02592417543201</v>
      </c>
      <c r="AW50" s="69">
        <f t="shared" si="32"/>
        <v>0</v>
      </c>
      <c r="AX50" s="69">
        <f t="shared" si="33"/>
        <v>0</v>
      </c>
      <c r="AY50" s="69">
        <f t="shared" si="33"/>
        <v>0</v>
      </c>
      <c r="AZ50" s="69">
        <f t="shared" si="34"/>
        <v>0</v>
      </c>
      <c r="BA50" s="69">
        <f t="shared" si="35"/>
        <v>-83.204999999999927</v>
      </c>
      <c r="BB50" s="69">
        <f t="shared" si="35"/>
        <v>-6.339999999999975</v>
      </c>
      <c r="BC50" s="96"/>
      <c r="BD50" s="96"/>
      <c r="BE50" s="96"/>
      <c r="BF50" s="96"/>
      <c r="BG50" s="71" t="e">
        <f>AO50-N50</f>
        <v>#REF!</v>
      </c>
    </row>
    <row r="51" spans="1:62" s="87" customFormat="1" ht="12.75">
      <c r="A51" s="80"/>
      <c r="B51" s="81"/>
      <c r="C51" s="82" t="s">
        <v>49</v>
      </c>
      <c r="D51" s="82"/>
      <c r="E51" s="82"/>
      <c r="F51" s="83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>
        <f t="shared" si="7"/>
        <v>0</v>
      </c>
      <c r="AJ51" s="84"/>
      <c r="AK51" s="84"/>
      <c r="AL51" s="84"/>
      <c r="AM51" s="84"/>
      <c r="AN51" s="84"/>
      <c r="AO51" s="85"/>
      <c r="AP51" s="86">
        <f t="shared" si="52"/>
        <v>0</v>
      </c>
      <c r="AQ51" s="86"/>
      <c r="AR51" s="86">
        <f t="shared" si="53"/>
        <v>0</v>
      </c>
      <c r="AS51" s="69">
        <f>'[8]ИП - чистый (21.06.12)'!AF18</f>
        <v>71.400000000000006</v>
      </c>
      <c r="AT51" s="69">
        <f t="shared" si="8"/>
        <v>-71.400000000000006</v>
      </c>
      <c r="AU51" s="86"/>
      <c r="AV51" s="70">
        <f t="shared" si="9"/>
        <v>0</v>
      </c>
      <c r="AW51" s="69">
        <f t="shared" si="32"/>
        <v>0</v>
      </c>
      <c r="AX51" s="69">
        <f t="shared" si="33"/>
        <v>0</v>
      </c>
      <c r="AY51" s="69">
        <f t="shared" si="33"/>
        <v>0</v>
      </c>
      <c r="AZ51" s="69">
        <f t="shared" si="34"/>
        <v>0</v>
      </c>
      <c r="BA51" s="69">
        <f t="shared" si="35"/>
        <v>0</v>
      </c>
      <c r="BB51" s="69">
        <f t="shared" si="35"/>
        <v>0</v>
      </c>
    </row>
    <row r="52" spans="1:62" s="98" customFormat="1" ht="51">
      <c r="A52" s="116" t="s">
        <v>82</v>
      </c>
      <c r="B52" s="112">
        <f>B47+1</f>
        <v>15</v>
      </c>
      <c r="C52" s="193" t="s">
        <v>83</v>
      </c>
      <c r="D52" s="117"/>
      <c r="E52" s="117"/>
      <c r="F52" s="91" t="s">
        <v>52</v>
      </c>
      <c r="G52" s="91">
        <v>2</v>
      </c>
      <c r="H52" s="91">
        <v>2.64</v>
      </c>
      <c r="I52" s="105"/>
      <c r="J52" s="111">
        <v>2015</v>
      </c>
      <c r="K52" s="111">
        <v>2017</v>
      </c>
      <c r="L52" s="103"/>
      <c r="M52" s="105"/>
      <c r="N52" s="91">
        <v>52</v>
      </c>
      <c r="O52" s="91">
        <f>'[9]Приложение 1'!L45</f>
        <v>52</v>
      </c>
      <c r="P52" s="91">
        <f t="shared" ref="P52:P55" si="64">AE52+AF52+AG52+AK52+AL52+AM52+AN52</f>
        <v>52</v>
      </c>
      <c r="Q52" s="91">
        <f t="shared" ref="Q52:Q55" si="65">P52-AE52-AF52-AJ52</f>
        <v>52</v>
      </c>
      <c r="R52" s="104"/>
      <c r="S52" s="104"/>
      <c r="T52" s="104"/>
      <c r="U52" s="104"/>
      <c r="V52" s="104"/>
      <c r="W52" s="91"/>
      <c r="X52" s="91"/>
      <c r="Y52" s="91"/>
      <c r="Z52" s="91"/>
      <c r="AA52" s="91">
        <f>G52</f>
        <v>2</v>
      </c>
      <c r="AB52" s="91">
        <f>H52</f>
        <v>2.64</v>
      </c>
      <c r="AC52" s="91">
        <f t="shared" ref="AC52:AD54" si="66">S52+U52+W52+Y52+AA52</f>
        <v>2</v>
      </c>
      <c r="AD52" s="91">
        <f t="shared" si="66"/>
        <v>2.64</v>
      </c>
      <c r="AE52" s="91"/>
      <c r="AF52" s="91"/>
      <c r="AG52" s="91">
        <f>'[9]7.1. ЦЗ 2013'!G45</f>
        <v>0</v>
      </c>
      <c r="AH52" s="91">
        <f>'Корректировка 2014 год (чист.)'!AG49</f>
        <v>0</v>
      </c>
      <c r="AI52" s="91">
        <f t="shared" si="7"/>
        <v>0</v>
      </c>
      <c r="AJ52" s="94">
        <f t="shared" ref="AJ52:AJ54" si="67">AG52</f>
        <v>0</v>
      </c>
      <c r="AK52" s="91"/>
      <c r="AL52" s="91">
        <v>2</v>
      </c>
      <c r="AM52" s="91">
        <v>10</v>
      </c>
      <c r="AN52" s="91">
        <v>40</v>
      </c>
      <c r="AO52" s="95">
        <f>AJ52+AK52+AL52+AM52+AN52</f>
        <v>52</v>
      </c>
      <c r="AP52" s="96">
        <f t="shared" si="52"/>
        <v>0</v>
      </c>
      <c r="AQ52" s="70"/>
      <c r="AR52" s="70">
        <f t="shared" si="53"/>
        <v>0</v>
      </c>
      <c r="AS52" s="96">
        <f>'[8]ИП - чистый (21.06.12)'!AF21</f>
        <v>70.2</v>
      </c>
      <c r="AT52" s="96">
        <f t="shared" si="8"/>
        <v>-18.200000000000003</v>
      </c>
      <c r="AU52" s="70"/>
      <c r="AV52" s="70">
        <f t="shared" si="9"/>
        <v>0</v>
      </c>
      <c r="AW52" s="96">
        <f t="shared" si="32"/>
        <v>0</v>
      </c>
      <c r="AX52" s="96">
        <f t="shared" si="33"/>
        <v>0</v>
      </c>
      <c r="AY52" s="96">
        <f t="shared" si="33"/>
        <v>0</v>
      </c>
      <c r="AZ52" s="96">
        <f t="shared" si="34"/>
        <v>0</v>
      </c>
      <c r="BA52" s="96">
        <f t="shared" si="35"/>
        <v>0</v>
      </c>
      <c r="BB52" s="96">
        <f t="shared" si="35"/>
        <v>0</v>
      </c>
      <c r="BC52" s="70"/>
      <c r="BD52" s="70"/>
      <c r="BE52" s="70"/>
      <c r="BF52" s="70"/>
      <c r="BG52" s="71">
        <f>AO52-N52</f>
        <v>0</v>
      </c>
    </row>
    <row r="53" spans="1:62" s="98" customFormat="1" ht="51">
      <c r="A53" s="116" t="s">
        <v>82</v>
      </c>
      <c r="B53" s="89">
        <f t="shared" ref="B53:B55" si="68">B52+1</f>
        <v>16</v>
      </c>
      <c r="C53" s="193" t="s">
        <v>84</v>
      </c>
      <c r="D53" s="117"/>
      <c r="E53" s="117"/>
      <c r="F53" s="91" t="s">
        <v>52</v>
      </c>
      <c r="G53" s="91">
        <v>4</v>
      </c>
      <c r="H53" s="91">
        <v>8.82</v>
      </c>
      <c r="I53" s="105"/>
      <c r="J53" s="111">
        <v>2015</v>
      </c>
      <c r="K53" s="111">
        <v>2017</v>
      </c>
      <c r="L53" s="103"/>
      <c r="M53" s="105"/>
      <c r="N53" s="91">
        <v>80</v>
      </c>
      <c r="O53" s="91">
        <f>'[9]Приложение 1'!L46</f>
        <v>80</v>
      </c>
      <c r="P53" s="91">
        <f t="shared" si="64"/>
        <v>80</v>
      </c>
      <c r="Q53" s="91">
        <f t="shared" si="65"/>
        <v>80</v>
      </c>
      <c r="R53" s="104"/>
      <c r="S53" s="104"/>
      <c r="T53" s="104"/>
      <c r="U53" s="91"/>
      <c r="V53" s="91"/>
      <c r="W53" s="91"/>
      <c r="X53" s="91"/>
      <c r="Y53" s="91"/>
      <c r="Z53" s="91"/>
      <c r="AA53" s="91">
        <f>G53</f>
        <v>4</v>
      </c>
      <c r="AB53" s="91">
        <f>H53</f>
        <v>8.82</v>
      </c>
      <c r="AC53" s="91">
        <f t="shared" si="66"/>
        <v>4</v>
      </c>
      <c r="AD53" s="91">
        <f t="shared" si="66"/>
        <v>8.82</v>
      </c>
      <c r="AE53" s="91"/>
      <c r="AF53" s="91"/>
      <c r="AG53" s="91">
        <f>'[9]7.1. ЦЗ 2013'!G46</f>
        <v>0</v>
      </c>
      <c r="AH53" s="91">
        <f>'Корректировка 2014 год (чист.)'!AG50</f>
        <v>0</v>
      </c>
      <c r="AI53" s="91">
        <f t="shared" si="7"/>
        <v>0</v>
      </c>
      <c r="AJ53" s="94">
        <f t="shared" si="67"/>
        <v>0</v>
      </c>
      <c r="AK53" s="91"/>
      <c r="AL53" s="91">
        <v>3</v>
      </c>
      <c r="AM53" s="91">
        <v>15</v>
      </c>
      <c r="AN53" s="91">
        <v>62</v>
      </c>
      <c r="AO53" s="95">
        <f>AJ53+AK53+AL53+AM53+AN53</f>
        <v>80</v>
      </c>
      <c r="AP53" s="96">
        <f t="shared" si="52"/>
        <v>0</v>
      </c>
      <c r="AQ53" s="70"/>
      <c r="AR53" s="70">
        <f t="shared" si="53"/>
        <v>0</v>
      </c>
      <c r="AS53" s="96">
        <f>'[8]ИП - чистый (21.06.12)'!AF22</f>
        <v>70.2</v>
      </c>
      <c r="AT53" s="96">
        <f t="shared" si="8"/>
        <v>9.7999999999999972</v>
      </c>
      <c r="AU53" s="70"/>
      <c r="AV53" s="70">
        <f t="shared" si="9"/>
        <v>0</v>
      </c>
      <c r="AW53" s="96">
        <f t="shared" si="32"/>
        <v>0</v>
      </c>
      <c r="AX53" s="96">
        <f t="shared" si="33"/>
        <v>0</v>
      </c>
      <c r="AY53" s="96">
        <f t="shared" si="33"/>
        <v>0</v>
      </c>
      <c r="AZ53" s="96">
        <f t="shared" si="34"/>
        <v>0</v>
      </c>
      <c r="BA53" s="96">
        <f t="shared" si="35"/>
        <v>0</v>
      </c>
      <c r="BB53" s="96">
        <f t="shared" si="35"/>
        <v>0</v>
      </c>
      <c r="BC53" s="70"/>
      <c r="BD53" s="70"/>
      <c r="BE53" s="70"/>
      <c r="BF53" s="70"/>
      <c r="BG53" s="71">
        <f>AO53-N53</f>
        <v>0</v>
      </c>
    </row>
    <row r="54" spans="1:62" s="98" customFormat="1" ht="38.25">
      <c r="A54" s="116"/>
      <c r="B54" s="89">
        <f t="shared" si="68"/>
        <v>17</v>
      </c>
      <c r="C54" s="193" t="s">
        <v>85</v>
      </c>
      <c r="D54" s="117"/>
      <c r="E54" s="117"/>
      <c r="F54" s="91" t="s">
        <v>52</v>
      </c>
      <c r="G54" s="91">
        <v>2</v>
      </c>
      <c r="H54" s="91">
        <v>3.2</v>
      </c>
      <c r="I54" s="105"/>
      <c r="J54" s="111">
        <v>2015</v>
      </c>
      <c r="K54" s="111">
        <v>2015</v>
      </c>
      <c r="L54" s="103"/>
      <c r="M54" s="105"/>
      <c r="N54" s="91">
        <v>18.100000000000001</v>
      </c>
      <c r="O54" s="91">
        <f>'[9]Приложение 1'!L47</f>
        <v>18.100000000000001</v>
      </c>
      <c r="P54" s="91">
        <f t="shared" si="64"/>
        <v>18.100000000000001</v>
      </c>
      <c r="Q54" s="91">
        <f t="shared" si="65"/>
        <v>18.100000000000001</v>
      </c>
      <c r="R54" s="104"/>
      <c r="S54" s="91"/>
      <c r="T54" s="91"/>
      <c r="U54" s="91"/>
      <c r="V54" s="91"/>
      <c r="W54" s="91">
        <f>G54</f>
        <v>2</v>
      </c>
      <c r="X54" s="91">
        <f>H54</f>
        <v>3.2</v>
      </c>
      <c r="Y54" s="91"/>
      <c r="Z54" s="91"/>
      <c r="AA54" s="91"/>
      <c r="AB54" s="91"/>
      <c r="AC54" s="91">
        <f t="shared" si="66"/>
        <v>2</v>
      </c>
      <c r="AD54" s="91">
        <f t="shared" si="66"/>
        <v>3.2</v>
      </c>
      <c r="AE54" s="91"/>
      <c r="AF54" s="91"/>
      <c r="AG54" s="91">
        <f>'[9]7.1. ЦЗ 2013'!G47</f>
        <v>0</v>
      </c>
      <c r="AH54" s="91">
        <f>'Корректировка 2014 год (чист.)'!AG51</f>
        <v>0</v>
      </c>
      <c r="AI54" s="91">
        <f t="shared" si="7"/>
        <v>0</v>
      </c>
      <c r="AJ54" s="94">
        <f t="shared" si="67"/>
        <v>0</v>
      </c>
      <c r="AK54" s="91"/>
      <c r="AL54" s="91">
        <v>18.100000000000001</v>
      </c>
      <c r="AM54" s="91"/>
      <c r="AN54" s="91"/>
      <c r="AO54" s="95">
        <f>AJ54+AK54+AL54+AM54+AN54</f>
        <v>18.100000000000001</v>
      </c>
      <c r="AP54" s="96">
        <f t="shared" si="52"/>
        <v>0</v>
      </c>
      <c r="AQ54" s="70"/>
      <c r="AR54" s="70">
        <f t="shared" si="53"/>
        <v>0</v>
      </c>
      <c r="AS54" s="96">
        <f>'[8]ИП - чистый (21.06.12)'!AF25</f>
        <v>1.2</v>
      </c>
      <c r="AT54" s="96">
        <f t="shared" si="8"/>
        <v>16.900000000000002</v>
      </c>
      <c r="AU54" s="70"/>
      <c r="AV54" s="70">
        <f t="shared" si="9"/>
        <v>0</v>
      </c>
      <c r="AW54" s="96">
        <f t="shared" si="32"/>
        <v>0</v>
      </c>
      <c r="AX54" s="96">
        <f t="shared" si="33"/>
        <v>0</v>
      </c>
      <c r="AY54" s="96">
        <f t="shared" si="33"/>
        <v>0</v>
      </c>
      <c r="AZ54" s="96">
        <f t="shared" si="34"/>
        <v>0</v>
      </c>
      <c r="BA54" s="96">
        <f t="shared" si="35"/>
        <v>0</v>
      </c>
      <c r="BB54" s="96">
        <f t="shared" si="35"/>
        <v>0</v>
      </c>
      <c r="BC54" s="70"/>
      <c r="BD54" s="70"/>
      <c r="BE54" s="70"/>
      <c r="BF54" s="70"/>
      <c r="BG54" s="71"/>
    </row>
    <row r="55" spans="1:62" s="98" customFormat="1" ht="38.25">
      <c r="A55" s="116"/>
      <c r="B55" s="89">
        <f t="shared" si="68"/>
        <v>18</v>
      </c>
      <c r="C55" s="193" t="s">
        <v>86</v>
      </c>
      <c r="D55" s="117" t="s">
        <v>246</v>
      </c>
      <c r="E55" s="117"/>
      <c r="F55" s="91" t="s">
        <v>52</v>
      </c>
      <c r="G55" s="243">
        <f>5+7+2</f>
        <v>14</v>
      </c>
      <c r="H55" s="243">
        <f>2*0.1+(2*0.25)*3+2*0.63+2*0.4</f>
        <v>3.76</v>
      </c>
      <c r="I55" s="105"/>
      <c r="J55" s="93">
        <v>2014</v>
      </c>
      <c r="K55" s="93">
        <v>2016</v>
      </c>
      <c r="L55" s="103"/>
      <c r="M55" s="105"/>
      <c r="N55" s="91"/>
      <c r="O55" s="91"/>
      <c r="P55" s="91">
        <f t="shared" si="64"/>
        <v>100</v>
      </c>
      <c r="Q55" s="91">
        <f t="shared" si="65"/>
        <v>100</v>
      </c>
      <c r="R55" s="104"/>
      <c r="S55" s="91"/>
      <c r="T55" s="91"/>
      <c r="U55" s="91"/>
      <c r="V55" s="91"/>
      <c r="W55" s="91"/>
      <c r="X55" s="91"/>
      <c r="Y55" s="91">
        <f>G55</f>
        <v>14</v>
      </c>
      <c r="Z55" s="91">
        <f>H55</f>
        <v>3.76</v>
      </c>
      <c r="AA55" s="91"/>
      <c r="AB55" s="91"/>
      <c r="AC55" s="91">
        <f>S55+U55+W55+Y55+AA55</f>
        <v>14</v>
      </c>
      <c r="AD55" s="91">
        <f>T55+V55+X55+Z55+AB55</f>
        <v>3.76</v>
      </c>
      <c r="AE55" s="91"/>
      <c r="AF55" s="91"/>
      <c r="AG55" s="91"/>
      <c r="AH55" s="214">
        <f>'Корректировка 2014 год (чист.)'!AG52</f>
        <v>14</v>
      </c>
      <c r="AI55" s="214">
        <f t="shared" si="7"/>
        <v>-2</v>
      </c>
      <c r="AJ55" s="94">
        <f>AG55</f>
        <v>0</v>
      </c>
      <c r="AK55" s="215">
        <v>12</v>
      </c>
      <c r="AL55" s="187">
        <v>74</v>
      </c>
      <c r="AM55" s="94">
        <v>14</v>
      </c>
      <c r="AN55" s="94">
        <v>0</v>
      </c>
      <c r="AO55" s="95">
        <f>AJ55+AK55+AL55+AM55+AN55</f>
        <v>100</v>
      </c>
      <c r="AP55" s="96"/>
      <c r="AQ55" s="70"/>
      <c r="AR55" s="70"/>
      <c r="AS55" s="96"/>
      <c r="AT55" s="96"/>
      <c r="AU55" s="70"/>
      <c r="AV55" s="70"/>
      <c r="AW55" s="96"/>
      <c r="AX55" s="96"/>
      <c r="AY55" s="96"/>
      <c r="AZ55" s="96"/>
      <c r="BA55" s="96"/>
      <c r="BB55" s="96"/>
      <c r="BC55" s="70"/>
      <c r="BD55" s="70"/>
      <c r="BE55" s="70"/>
      <c r="BF55" s="70"/>
      <c r="BG55" s="71"/>
    </row>
    <row r="56" spans="1:62" s="98" customFormat="1" ht="12.75">
      <c r="A56" s="113"/>
      <c r="B56" s="114"/>
      <c r="C56" s="102" t="s">
        <v>87</v>
      </c>
      <c r="D56" s="102"/>
      <c r="E56" s="102"/>
      <c r="F56" s="103"/>
      <c r="G56" s="104">
        <f>SUM(G52:G55)</f>
        <v>22</v>
      </c>
      <c r="H56" s="104">
        <f>SUM(H52:H55)</f>
        <v>18.420000000000002</v>
      </c>
      <c r="I56" s="104">
        <f>SUM(I52:I54)</f>
        <v>0</v>
      </c>
      <c r="J56" s="104"/>
      <c r="K56" s="104"/>
      <c r="L56" s="104">
        <f t="shared" ref="L56:R56" si="69">SUM(L52:L54)</f>
        <v>0</v>
      </c>
      <c r="M56" s="104">
        <f t="shared" si="69"/>
        <v>0</v>
      </c>
      <c r="N56" s="104">
        <f t="shared" si="69"/>
        <v>150.1</v>
      </c>
      <c r="O56" s="104">
        <f t="shared" si="69"/>
        <v>150.1</v>
      </c>
      <c r="P56" s="104">
        <f>SUM(P52:P55)</f>
        <v>250.1</v>
      </c>
      <c r="Q56" s="104">
        <f>SUM(Q52:Q55)</f>
        <v>250.1</v>
      </c>
      <c r="R56" s="104">
        <f t="shared" si="69"/>
        <v>0</v>
      </c>
      <c r="S56" s="104">
        <f t="shared" ref="S56:AO56" si="70">SUM(S52:S55)</f>
        <v>0</v>
      </c>
      <c r="T56" s="104">
        <f t="shared" si="70"/>
        <v>0</v>
      </c>
      <c r="U56" s="104">
        <f t="shared" si="70"/>
        <v>0</v>
      </c>
      <c r="V56" s="104">
        <f t="shared" si="70"/>
        <v>0</v>
      </c>
      <c r="W56" s="104">
        <f t="shared" si="70"/>
        <v>2</v>
      </c>
      <c r="X56" s="104">
        <f t="shared" si="70"/>
        <v>3.2</v>
      </c>
      <c r="Y56" s="104">
        <f t="shared" si="70"/>
        <v>14</v>
      </c>
      <c r="Z56" s="104">
        <f t="shared" si="70"/>
        <v>3.76</v>
      </c>
      <c r="AA56" s="104">
        <f t="shared" si="70"/>
        <v>6</v>
      </c>
      <c r="AB56" s="104">
        <f t="shared" si="70"/>
        <v>11.46</v>
      </c>
      <c r="AC56" s="104">
        <f t="shared" si="70"/>
        <v>22</v>
      </c>
      <c r="AD56" s="104">
        <f t="shared" si="70"/>
        <v>18.420000000000002</v>
      </c>
      <c r="AE56" s="104">
        <f t="shared" si="70"/>
        <v>0</v>
      </c>
      <c r="AF56" s="104">
        <f t="shared" si="70"/>
        <v>0</v>
      </c>
      <c r="AG56" s="104">
        <f t="shared" si="70"/>
        <v>0</v>
      </c>
      <c r="AH56" s="104">
        <f t="shared" si="70"/>
        <v>14</v>
      </c>
      <c r="AI56" s="104">
        <f t="shared" si="7"/>
        <v>-2</v>
      </c>
      <c r="AJ56" s="104">
        <f t="shared" si="70"/>
        <v>0</v>
      </c>
      <c r="AK56" s="104">
        <f>SUM(AK52:AK55)</f>
        <v>12</v>
      </c>
      <c r="AL56" s="104">
        <f t="shared" si="70"/>
        <v>97.1</v>
      </c>
      <c r="AM56" s="104">
        <f t="shared" si="70"/>
        <v>39</v>
      </c>
      <c r="AN56" s="104">
        <f t="shared" si="70"/>
        <v>102</v>
      </c>
      <c r="AO56" s="106">
        <f t="shared" si="70"/>
        <v>250.1</v>
      </c>
      <c r="AP56" s="69">
        <f t="shared" si="52"/>
        <v>100</v>
      </c>
      <c r="AQ56" s="96"/>
      <c r="AR56" s="62">
        <f t="shared" si="53"/>
        <v>0</v>
      </c>
      <c r="AS56" s="69">
        <f>'[8]ИП - чистый (21.06.12)'!AF27</f>
        <v>0</v>
      </c>
      <c r="AT56" s="69">
        <f t="shared" si="8"/>
        <v>250.1</v>
      </c>
      <c r="AU56" s="70"/>
      <c r="AV56" s="70">
        <f t="shared" si="9"/>
        <v>0</v>
      </c>
      <c r="AW56" s="69">
        <f t="shared" si="32"/>
        <v>0</v>
      </c>
      <c r="AX56" s="69">
        <f t="shared" ref="AX56:AY66" si="71">S56+U56+W56+Y56+AA56-AC56</f>
        <v>0</v>
      </c>
      <c r="AY56" s="69">
        <f t="shared" si="71"/>
        <v>0</v>
      </c>
      <c r="AZ56" s="69">
        <f t="shared" si="34"/>
        <v>0</v>
      </c>
      <c r="BA56" s="69">
        <f t="shared" ref="BA56:BB66" si="72">AC56-G56</f>
        <v>0</v>
      </c>
      <c r="BB56" s="69">
        <f t="shared" si="72"/>
        <v>0</v>
      </c>
      <c r="BC56" s="96"/>
      <c r="BD56" s="96"/>
      <c r="BE56" s="96"/>
      <c r="BF56" s="96"/>
      <c r="BG56" s="71"/>
      <c r="BI56" s="98">
        <v>0</v>
      </c>
      <c r="BJ56" s="118">
        <f>AO56-BI56</f>
        <v>250.1</v>
      </c>
    </row>
    <row r="57" spans="1:62" s="87" customFormat="1" ht="12.75">
      <c r="A57" s="80"/>
      <c r="B57" s="81"/>
      <c r="C57" s="82" t="s">
        <v>88</v>
      </c>
      <c r="D57" s="82"/>
      <c r="E57" s="82"/>
      <c r="F57" s="83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>
        <f t="shared" si="7"/>
        <v>0</v>
      </c>
      <c r="AJ57" s="84"/>
      <c r="AK57" s="84"/>
      <c r="AL57" s="84"/>
      <c r="AM57" s="84"/>
      <c r="AN57" s="84"/>
      <c r="AO57" s="85"/>
      <c r="AP57" s="86">
        <f t="shared" si="52"/>
        <v>0</v>
      </c>
      <c r="AQ57" s="86"/>
      <c r="AR57" s="86">
        <f t="shared" si="53"/>
        <v>0</v>
      </c>
      <c r="AS57" s="69">
        <f>'[8]ИП - чистый (21.06.12)'!AF31</f>
        <v>0</v>
      </c>
      <c r="AT57" s="69">
        <f t="shared" si="8"/>
        <v>0</v>
      </c>
      <c r="AU57" s="86"/>
      <c r="AV57" s="70">
        <f t="shared" si="9"/>
        <v>0</v>
      </c>
      <c r="AW57" s="69">
        <f t="shared" si="32"/>
        <v>0</v>
      </c>
      <c r="AX57" s="69">
        <f t="shared" si="71"/>
        <v>0</v>
      </c>
      <c r="AY57" s="69">
        <f t="shared" si="71"/>
        <v>0</v>
      </c>
      <c r="AZ57" s="69">
        <f t="shared" si="34"/>
        <v>0</v>
      </c>
      <c r="BA57" s="69">
        <f t="shared" si="72"/>
        <v>0</v>
      </c>
      <c r="BB57" s="69">
        <f t="shared" si="72"/>
        <v>0</v>
      </c>
    </row>
    <row r="58" spans="1:62" s="98" customFormat="1" ht="25.5">
      <c r="A58" s="116" t="s">
        <v>82</v>
      </c>
      <c r="B58" s="112">
        <f>B55+1</f>
        <v>19</v>
      </c>
      <c r="C58" s="193" t="s">
        <v>89</v>
      </c>
      <c r="D58" s="117" t="s">
        <v>247</v>
      </c>
      <c r="E58" s="117"/>
      <c r="F58" s="91" t="s">
        <v>52</v>
      </c>
      <c r="G58" s="189">
        <f>4.538+0.174+27.457+0.106+0.2+0.01</f>
        <v>32.485000000000007</v>
      </c>
      <c r="H58" s="189">
        <f>1*0.1</f>
        <v>0.1</v>
      </c>
      <c r="I58" s="105"/>
      <c r="J58" s="111">
        <v>2012</v>
      </c>
      <c r="K58" s="111">
        <v>2014</v>
      </c>
      <c r="L58" s="103"/>
      <c r="M58" s="105"/>
      <c r="N58" s="91">
        <f t="shared" ref="N58:N70" si="73">AE58+AF58+AJ58+AK58+AL58+AM58+AN58</f>
        <v>231.3</v>
      </c>
      <c r="O58" s="91">
        <f>'[9]Приложение 1'!L50</f>
        <v>222</v>
      </c>
      <c r="P58" s="91">
        <f t="shared" ref="P58:P68" si="74">AE58+AF58+AG58+AK58+AL58+AM58+AN58</f>
        <v>231.3</v>
      </c>
      <c r="Q58" s="91">
        <f t="shared" ref="Q58:Q70" si="75">P58-AE58-AF58-AJ58</f>
        <v>81.670459970000024</v>
      </c>
      <c r="R58" s="104"/>
      <c r="S58" s="104"/>
      <c r="T58" s="104"/>
      <c r="U58" s="91">
        <f>G58</f>
        <v>32.485000000000007</v>
      </c>
      <c r="V58" s="91">
        <f>H58</f>
        <v>0.1</v>
      </c>
      <c r="W58" s="91"/>
      <c r="X58" s="91"/>
      <c r="Y58" s="104"/>
      <c r="Z58" s="104"/>
      <c r="AA58" s="104"/>
      <c r="AB58" s="104"/>
      <c r="AC58" s="91">
        <f>S58+U58+W58+Y58+AA58</f>
        <v>32.485000000000007</v>
      </c>
      <c r="AD58" s="91">
        <f>T58+V58+X58+Z58+AB58</f>
        <v>0.1</v>
      </c>
      <c r="AE58" s="91">
        <v>20.4008845</v>
      </c>
      <c r="AF58" s="91"/>
      <c r="AG58" s="91">
        <f>'[9]7.1. ЦЗ 2013'!G50</f>
        <v>129.22865553</v>
      </c>
      <c r="AH58" s="91">
        <f>'Корректировка 2014 год (чист.)'!AG55</f>
        <v>81.670459970000024</v>
      </c>
      <c r="AI58" s="91">
        <f t="shared" si="7"/>
        <v>0</v>
      </c>
      <c r="AJ58" s="94">
        <f t="shared" ref="AJ58:AJ70" si="76">AG58</f>
        <v>129.22865553</v>
      </c>
      <c r="AK58" s="91">
        <f>231.3-AE58-AG58</f>
        <v>81.670459970000024</v>
      </c>
      <c r="AL58" s="91"/>
      <c r="AM58" s="91"/>
      <c r="AN58" s="91"/>
      <c r="AO58" s="95">
        <f t="shared" ref="AO58:AO70" si="77">AJ58+AK58+AL58+AM58+AN58</f>
        <v>210.89911550000002</v>
      </c>
      <c r="AP58" s="96">
        <f t="shared" si="52"/>
        <v>-20.400884499999989</v>
      </c>
      <c r="AQ58" s="70"/>
      <c r="AR58" s="70">
        <f t="shared" si="53"/>
        <v>129.22865553</v>
      </c>
      <c r="AS58" s="96">
        <f>'[8]ИП - чистый (21.06.12)'!AF32</f>
        <v>308.51</v>
      </c>
      <c r="AT58" s="96">
        <f t="shared" si="8"/>
        <v>-97.610884499999969</v>
      </c>
      <c r="AU58" s="70"/>
      <c r="AV58" s="70">
        <f t="shared" si="9"/>
        <v>0</v>
      </c>
      <c r="AW58" s="96">
        <f t="shared" si="32"/>
        <v>0</v>
      </c>
      <c r="AX58" s="96">
        <f t="shared" si="71"/>
        <v>0</v>
      </c>
      <c r="AY58" s="96">
        <f t="shared" si="71"/>
        <v>0</v>
      </c>
      <c r="AZ58" s="96">
        <f t="shared" si="34"/>
        <v>0</v>
      </c>
      <c r="BA58" s="96">
        <f t="shared" si="72"/>
        <v>0</v>
      </c>
      <c r="BB58" s="96">
        <f t="shared" si="72"/>
        <v>0</v>
      </c>
      <c r="BC58" s="70"/>
      <c r="BD58" s="70"/>
      <c r="BE58" s="70"/>
      <c r="BF58" s="70"/>
      <c r="BG58" s="71">
        <f>AO58-N58</f>
        <v>-20.400884499999989</v>
      </c>
    </row>
    <row r="59" spans="1:62" s="98" customFormat="1" ht="25.5">
      <c r="A59" s="116" t="s">
        <v>82</v>
      </c>
      <c r="B59" s="89">
        <f>B58+1</f>
        <v>20</v>
      </c>
      <c r="C59" s="193" t="s">
        <v>90</v>
      </c>
      <c r="D59" s="117"/>
      <c r="E59" s="117"/>
      <c r="F59" s="91" t="s">
        <v>52</v>
      </c>
      <c r="G59" s="189">
        <v>18.558</v>
      </c>
      <c r="H59" s="189">
        <v>2</v>
      </c>
      <c r="I59" s="105"/>
      <c r="J59" s="111">
        <v>2012</v>
      </c>
      <c r="K59" s="111">
        <v>2015</v>
      </c>
      <c r="L59" s="103"/>
      <c r="M59" s="105"/>
      <c r="N59" s="91">
        <f t="shared" si="73"/>
        <v>160.19786980000001</v>
      </c>
      <c r="O59" s="91">
        <f>'[9]Приложение 1'!L51</f>
        <v>141</v>
      </c>
      <c r="P59" s="91">
        <f t="shared" si="74"/>
        <v>160.19786980000001</v>
      </c>
      <c r="Q59" s="91">
        <f t="shared" si="75"/>
        <v>66.260000000000005</v>
      </c>
      <c r="R59" s="104"/>
      <c r="S59" s="104"/>
      <c r="T59" s="104"/>
      <c r="U59" s="104"/>
      <c r="V59" s="104"/>
      <c r="W59" s="91">
        <f>G59</f>
        <v>18.558</v>
      </c>
      <c r="X59" s="91">
        <f>H59</f>
        <v>2</v>
      </c>
      <c r="Y59" s="104"/>
      <c r="Z59" s="104"/>
      <c r="AA59" s="104"/>
      <c r="AB59" s="104"/>
      <c r="AC59" s="91">
        <f t="shared" ref="AC59:AD70" si="78">S59+U59+W59+Y59+AA59</f>
        <v>18.558</v>
      </c>
      <c r="AD59" s="91">
        <f t="shared" si="78"/>
        <v>2</v>
      </c>
      <c r="AE59" s="91">
        <v>19.639548039999998</v>
      </c>
      <c r="AF59" s="91"/>
      <c r="AG59" s="91">
        <f>'[9]7.1. ЦЗ 2013'!G51</f>
        <v>74.298321760000007</v>
      </c>
      <c r="AH59" s="214">
        <f>'Корректировка 2014 год (чист.)'!AG56</f>
        <v>39.26</v>
      </c>
      <c r="AI59" s="214">
        <f t="shared" si="7"/>
        <v>-19</v>
      </c>
      <c r="AJ59" s="94">
        <f t="shared" si="76"/>
        <v>74.298321760000007</v>
      </c>
      <c r="AK59" s="214">
        <f>39.26-19</f>
        <v>20.259999999999998</v>
      </c>
      <c r="AL59" s="189">
        <f>27+19</f>
        <v>46</v>
      </c>
      <c r="AM59" s="91"/>
      <c r="AN59" s="91"/>
      <c r="AO59" s="95">
        <f t="shared" si="77"/>
        <v>140.55832176000001</v>
      </c>
      <c r="AP59" s="96">
        <f t="shared" si="52"/>
        <v>-19.639548039999994</v>
      </c>
      <c r="AQ59" s="70"/>
      <c r="AR59" s="70">
        <f t="shared" si="53"/>
        <v>74.298321760000007</v>
      </c>
      <c r="AS59" s="96">
        <f>'[8]ИП - чистый (21.06.12)'!AF33</f>
        <v>256.13</v>
      </c>
      <c r="AT59" s="96">
        <f t="shared" si="8"/>
        <v>-115.57167823999998</v>
      </c>
      <c r="AU59" s="70"/>
      <c r="AV59" s="70">
        <f t="shared" si="9"/>
        <v>0</v>
      </c>
      <c r="AW59" s="96">
        <v>160.19999999999999</v>
      </c>
      <c r="AX59" s="96">
        <f>AW59-AE59-AG59-AL59</f>
        <v>20.262130199999987</v>
      </c>
      <c r="AY59" s="96">
        <f t="shared" si="71"/>
        <v>0</v>
      </c>
      <c r="AZ59" s="96">
        <f t="shared" si="34"/>
        <v>0</v>
      </c>
      <c r="BA59" s="96">
        <f t="shared" si="72"/>
        <v>0</v>
      </c>
      <c r="BB59" s="96">
        <f t="shared" si="72"/>
        <v>0</v>
      </c>
      <c r="BC59" s="70"/>
      <c r="BD59" s="70"/>
      <c r="BE59" s="70"/>
      <c r="BF59" s="70"/>
      <c r="BG59" s="71">
        <f>AO59-N59</f>
        <v>-19.639548039999994</v>
      </c>
    </row>
    <row r="60" spans="1:62" s="98" customFormat="1" ht="25.5">
      <c r="A60" s="116" t="s">
        <v>82</v>
      </c>
      <c r="B60" s="89">
        <f t="shared" ref="B60:B70" si="79">B59+1</f>
        <v>21</v>
      </c>
      <c r="C60" s="193" t="s">
        <v>91</v>
      </c>
      <c r="D60" s="117"/>
      <c r="E60" s="117"/>
      <c r="F60" s="91" t="s">
        <v>52</v>
      </c>
      <c r="G60" s="91">
        <v>54.2</v>
      </c>
      <c r="H60" s="91">
        <v>12.59</v>
      </c>
      <c r="I60" s="105"/>
      <c r="J60" s="111">
        <v>2012</v>
      </c>
      <c r="K60" s="111">
        <v>2017</v>
      </c>
      <c r="L60" s="103"/>
      <c r="M60" s="105"/>
      <c r="N60" s="91">
        <f t="shared" si="73"/>
        <v>331.97</v>
      </c>
      <c r="O60" s="91">
        <f>'[9]Приложение 1'!L52</f>
        <v>331.97</v>
      </c>
      <c r="P60" s="91">
        <f t="shared" si="74"/>
        <v>331.97</v>
      </c>
      <c r="Q60" s="91">
        <f t="shared" si="75"/>
        <v>319.16696144000002</v>
      </c>
      <c r="R60" s="104"/>
      <c r="S60" s="104"/>
      <c r="T60" s="104"/>
      <c r="U60" s="104"/>
      <c r="V60" s="104"/>
      <c r="W60" s="91"/>
      <c r="X60" s="91"/>
      <c r="Y60" s="91"/>
      <c r="Z60" s="91"/>
      <c r="AA60" s="91">
        <f>G60</f>
        <v>54.2</v>
      </c>
      <c r="AB60" s="91">
        <f>H60</f>
        <v>12.59</v>
      </c>
      <c r="AC60" s="91">
        <f t="shared" si="78"/>
        <v>54.2</v>
      </c>
      <c r="AD60" s="91">
        <f t="shared" si="78"/>
        <v>12.59</v>
      </c>
      <c r="AE60" s="91">
        <v>12.803038560000001</v>
      </c>
      <c r="AF60" s="91"/>
      <c r="AG60" s="91">
        <f>'[9]7.1. ЦЗ 2013'!G52</f>
        <v>0</v>
      </c>
      <c r="AH60" s="91">
        <f>'Корректировка 2014 год (чист.)'!AG57</f>
        <v>0</v>
      </c>
      <c r="AI60" s="91">
        <f t="shared" si="7"/>
        <v>0</v>
      </c>
      <c r="AJ60" s="94">
        <f t="shared" si="76"/>
        <v>0</v>
      </c>
      <c r="AK60" s="91"/>
      <c r="AL60" s="91"/>
      <c r="AM60" s="91">
        <v>40</v>
      </c>
      <c r="AN60" s="91">
        <v>279.16696144000002</v>
      </c>
      <c r="AO60" s="95">
        <f t="shared" si="77"/>
        <v>319.16696144000002</v>
      </c>
      <c r="AP60" s="96">
        <f t="shared" si="52"/>
        <v>-12.803038560000005</v>
      </c>
      <c r="AQ60" s="70"/>
      <c r="AR60" s="70">
        <f t="shared" si="53"/>
        <v>0</v>
      </c>
      <c r="AS60" s="96">
        <f>'[8]ИП - чистый (21.06.12)'!AF34</f>
        <v>417.90999999999997</v>
      </c>
      <c r="AT60" s="96">
        <f t="shared" si="8"/>
        <v>-98.743038559999945</v>
      </c>
      <c r="AU60" s="70"/>
      <c r="AV60" s="70">
        <f t="shared" si="9"/>
        <v>0</v>
      </c>
      <c r="AW60" s="96">
        <f>AJ60+AK60+AL60+AM60+AN60-AO60</f>
        <v>0</v>
      </c>
      <c r="AX60" s="96">
        <f>S60+U60+W60+Y60+AA60-AC60</f>
        <v>0</v>
      </c>
      <c r="AY60" s="96">
        <f t="shared" si="71"/>
        <v>0</v>
      </c>
      <c r="AZ60" s="96">
        <f t="shared" si="34"/>
        <v>0</v>
      </c>
      <c r="BA60" s="96">
        <f t="shared" si="72"/>
        <v>0</v>
      </c>
      <c r="BB60" s="96">
        <f t="shared" si="72"/>
        <v>0</v>
      </c>
      <c r="BC60" s="70"/>
      <c r="BD60" s="70"/>
      <c r="BE60" s="70"/>
      <c r="BF60" s="70"/>
      <c r="BG60" s="71">
        <f>AO60-N60</f>
        <v>-12.803038560000005</v>
      </c>
    </row>
    <row r="61" spans="1:62" s="98" customFormat="1" ht="38.25">
      <c r="A61" s="116" t="s">
        <v>82</v>
      </c>
      <c r="B61" s="89">
        <f t="shared" si="79"/>
        <v>22</v>
      </c>
      <c r="C61" s="193" t="s">
        <v>92</v>
      </c>
      <c r="D61" s="117"/>
      <c r="E61" s="117"/>
      <c r="F61" s="91" t="s">
        <v>52</v>
      </c>
      <c r="G61" s="189">
        <v>33.143999999999998</v>
      </c>
      <c r="H61" s="189">
        <v>2.4</v>
      </c>
      <c r="I61" s="105"/>
      <c r="J61" s="111">
        <v>2012</v>
      </c>
      <c r="K61" s="111">
        <v>2015</v>
      </c>
      <c r="L61" s="103"/>
      <c r="M61" s="105"/>
      <c r="N61" s="91">
        <f t="shared" si="73"/>
        <v>228.42167499999999</v>
      </c>
      <c r="O61" s="119">
        <f>'[9]Приложение 1'!L53</f>
        <v>177.2475</v>
      </c>
      <c r="P61" s="91">
        <f t="shared" si="74"/>
        <v>228.42167499999999</v>
      </c>
      <c r="Q61" s="91">
        <f t="shared" si="75"/>
        <v>97.210845649999996</v>
      </c>
      <c r="R61" s="104"/>
      <c r="S61" s="104"/>
      <c r="T61" s="104"/>
      <c r="U61" s="91"/>
      <c r="V61" s="91"/>
      <c r="W61" s="91">
        <f>G61</f>
        <v>33.143999999999998</v>
      </c>
      <c r="X61" s="91">
        <f>H61</f>
        <v>2.4</v>
      </c>
      <c r="Y61" s="91"/>
      <c r="Z61" s="91"/>
      <c r="AA61" s="91"/>
      <c r="AB61" s="91"/>
      <c r="AC61" s="91">
        <f t="shared" si="78"/>
        <v>33.143999999999998</v>
      </c>
      <c r="AD61" s="91">
        <f t="shared" si="78"/>
        <v>2.4</v>
      </c>
      <c r="AE61" s="91">
        <v>4.5975000000000001</v>
      </c>
      <c r="AF61" s="91"/>
      <c r="AG61" s="91">
        <f>'[9]7.1. ЦЗ 2013'!G53</f>
        <v>126.61332935</v>
      </c>
      <c r="AH61" s="91">
        <f>'Корректировка 2014 год (чист.)'!AG58</f>
        <v>49.210845649999996</v>
      </c>
      <c r="AI61" s="91">
        <f t="shared" si="7"/>
        <v>0</v>
      </c>
      <c r="AJ61" s="94">
        <f t="shared" si="76"/>
        <v>126.61332935</v>
      </c>
      <c r="AK61" s="91">
        <f>228.421675-AE61-AG61-48</f>
        <v>49.210845649999996</v>
      </c>
      <c r="AL61" s="91">
        <v>48</v>
      </c>
      <c r="AM61" s="91"/>
      <c r="AN61" s="91"/>
      <c r="AO61" s="95">
        <f t="shared" si="77"/>
        <v>223.824175</v>
      </c>
      <c r="AP61" s="96">
        <f t="shared" si="52"/>
        <v>-4.5974999999999966</v>
      </c>
      <c r="AQ61" s="70"/>
      <c r="AR61" s="70">
        <f t="shared" si="53"/>
        <v>126.61332935</v>
      </c>
      <c r="AS61" s="96">
        <f>'[8]ИП - чистый (21.06.12)'!AF35</f>
        <v>108</v>
      </c>
      <c r="AT61" s="96">
        <f t="shared" si="8"/>
        <v>115.824175</v>
      </c>
      <c r="AU61" s="70"/>
      <c r="AV61" s="70">
        <f t="shared" si="9"/>
        <v>0</v>
      </c>
      <c r="AW61" s="96">
        <f>228.421675</f>
        <v>228.42167499999999</v>
      </c>
      <c r="AX61" s="96">
        <f>S61+U61+W61+Y61+AA61-AC61</f>
        <v>0</v>
      </c>
      <c r="AY61" s="96">
        <f t="shared" si="71"/>
        <v>0</v>
      </c>
      <c r="AZ61" s="96">
        <f t="shared" si="34"/>
        <v>0</v>
      </c>
      <c r="BA61" s="96">
        <f t="shared" si="72"/>
        <v>0</v>
      </c>
      <c r="BB61" s="96">
        <f t="shared" si="72"/>
        <v>0</v>
      </c>
      <c r="BC61" s="70"/>
      <c r="BD61" s="70"/>
      <c r="BE61" s="70"/>
      <c r="BF61" s="70"/>
      <c r="BG61" s="71">
        <f>AO61-N61</f>
        <v>-4.5974999999999966</v>
      </c>
    </row>
    <row r="62" spans="1:62" s="98" customFormat="1" ht="38.25">
      <c r="A62" s="116"/>
      <c r="B62" s="89">
        <f t="shared" si="79"/>
        <v>23</v>
      </c>
      <c r="C62" s="193" t="s">
        <v>93</v>
      </c>
      <c r="D62" s="117"/>
      <c r="E62" s="117"/>
      <c r="F62" s="91" t="s">
        <v>52</v>
      </c>
      <c r="G62" s="189">
        <v>46.866</v>
      </c>
      <c r="H62" s="189">
        <v>2.63</v>
      </c>
      <c r="I62" s="105"/>
      <c r="J62" s="111">
        <v>2012</v>
      </c>
      <c r="K62" s="111">
        <v>2015</v>
      </c>
      <c r="L62" s="103"/>
      <c r="M62" s="105"/>
      <c r="N62" s="91">
        <f t="shared" si="73"/>
        <v>303.19999999999993</v>
      </c>
      <c r="O62" s="91">
        <f>'[9]Приложение 1'!L54</f>
        <v>250</v>
      </c>
      <c r="P62" s="91">
        <f t="shared" si="74"/>
        <v>303.19999999999993</v>
      </c>
      <c r="Q62" s="91">
        <f t="shared" si="75"/>
        <v>156.08964062999991</v>
      </c>
      <c r="R62" s="104"/>
      <c r="S62" s="104"/>
      <c r="T62" s="104"/>
      <c r="U62" s="91"/>
      <c r="V62" s="91"/>
      <c r="W62" s="91">
        <f>G62</f>
        <v>46.866</v>
      </c>
      <c r="X62" s="91">
        <f>H62</f>
        <v>2.63</v>
      </c>
      <c r="Y62" s="91"/>
      <c r="Z62" s="91"/>
      <c r="AA62" s="91"/>
      <c r="AB62" s="91"/>
      <c r="AC62" s="91">
        <f t="shared" si="78"/>
        <v>46.866</v>
      </c>
      <c r="AD62" s="91">
        <f t="shared" si="78"/>
        <v>2.63</v>
      </c>
      <c r="AE62" s="91">
        <v>2.85</v>
      </c>
      <c r="AF62" s="91"/>
      <c r="AG62" s="91">
        <f>'[9]7.1. ЦЗ 2013'!G54</f>
        <v>144.26035937</v>
      </c>
      <c r="AH62" s="91">
        <f>'Корректировка 2014 год (чист.)'!AG59</f>
        <v>90</v>
      </c>
      <c r="AI62" s="91">
        <f t="shared" si="7"/>
        <v>0</v>
      </c>
      <c r="AJ62" s="94">
        <f t="shared" si="76"/>
        <v>144.26035937</v>
      </c>
      <c r="AK62" s="91">
        <v>90</v>
      </c>
      <c r="AL62" s="91">
        <f>AW62-AE62-AG62-AK62</f>
        <v>66.089640629999963</v>
      </c>
      <c r="AM62" s="91"/>
      <c r="AN62" s="91"/>
      <c r="AO62" s="95">
        <f t="shared" si="77"/>
        <v>300.34999999999997</v>
      </c>
      <c r="AP62" s="96">
        <f t="shared" si="52"/>
        <v>-2.8499999999999659</v>
      </c>
      <c r="AQ62" s="70"/>
      <c r="AR62" s="70">
        <f t="shared" si="53"/>
        <v>144.26035937000006</v>
      </c>
      <c r="AS62" s="96">
        <f>'[8]ИП - чистый (21.06.12)'!AF36</f>
        <v>165</v>
      </c>
      <c r="AT62" s="96">
        <f t="shared" si="8"/>
        <v>135.34999999999997</v>
      </c>
      <c r="AU62" s="70"/>
      <c r="AV62" s="70">
        <f t="shared" si="9"/>
        <v>0</v>
      </c>
      <c r="AW62" s="96">
        <v>303.2</v>
      </c>
      <c r="AX62" s="96">
        <f>AW62-AE62-AG62</f>
        <v>156.08964062999996</v>
      </c>
      <c r="AY62" s="96">
        <f t="shared" si="71"/>
        <v>0</v>
      </c>
      <c r="AZ62" s="96">
        <f t="shared" si="34"/>
        <v>0</v>
      </c>
      <c r="BA62" s="96">
        <f t="shared" si="72"/>
        <v>0</v>
      </c>
      <c r="BB62" s="96">
        <f t="shared" si="72"/>
        <v>0</v>
      </c>
      <c r="BC62" s="70"/>
      <c r="BD62" s="70"/>
      <c r="BE62" s="70"/>
      <c r="BF62" s="70"/>
      <c r="BG62" s="71"/>
    </row>
    <row r="63" spans="1:62" s="98" customFormat="1" ht="38.25">
      <c r="A63" s="116"/>
      <c r="B63" s="89">
        <f t="shared" si="79"/>
        <v>24</v>
      </c>
      <c r="C63" s="193" t="s">
        <v>94</v>
      </c>
      <c r="D63" s="117"/>
      <c r="E63" s="117"/>
      <c r="F63" s="91" t="s">
        <v>52</v>
      </c>
      <c r="G63" s="189">
        <f>3.7+5.8</f>
        <v>9.5</v>
      </c>
      <c r="H63" s="189">
        <v>1.3</v>
      </c>
      <c r="I63" s="105"/>
      <c r="J63" s="111">
        <v>2012</v>
      </c>
      <c r="K63" s="111">
        <v>2014</v>
      </c>
      <c r="L63" s="103"/>
      <c r="M63" s="105"/>
      <c r="N63" s="91">
        <f t="shared" si="73"/>
        <v>117.74</v>
      </c>
      <c r="O63" s="91">
        <f>'[9]Приложение 1'!L55</f>
        <v>127.76900000000001</v>
      </c>
      <c r="P63" s="91">
        <f t="shared" si="74"/>
        <v>117.74</v>
      </c>
      <c r="Q63" s="91">
        <f t="shared" si="75"/>
        <v>0.74204466999999852</v>
      </c>
      <c r="R63" s="104"/>
      <c r="S63" s="104"/>
      <c r="T63" s="104"/>
      <c r="U63" s="91">
        <f t="shared" ref="U63:V65" si="80">G63</f>
        <v>9.5</v>
      </c>
      <c r="V63" s="91">
        <f t="shared" si="80"/>
        <v>1.3</v>
      </c>
      <c r="W63" s="91"/>
      <c r="X63" s="91"/>
      <c r="Y63" s="91"/>
      <c r="Z63" s="91"/>
      <c r="AA63" s="91"/>
      <c r="AB63" s="91"/>
      <c r="AC63" s="91">
        <f t="shared" si="78"/>
        <v>9.5</v>
      </c>
      <c r="AD63" s="91">
        <f t="shared" si="78"/>
        <v>1.3</v>
      </c>
      <c r="AE63" s="91">
        <v>10.08</v>
      </c>
      <c r="AF63" s="91"/>
      <c r="AG63" s="91">
        <f>'[9]7.1. ЦЗ 2013'!G55</f>
        <v>106.91795533</v>
      </c>
      <c r="AH63" s="214">
        <f>'Корректировка 2014 год (чист.)'!AG60</f>
        <v>0.84204467000000705</v>
      </c>
      <c r="AI63" s="214">
        <f t="shared" si="7"/>
        <v>-0.10000000000000853</v>
      </c>
      <c r="AJ63" s="94">
        <f t="shared" si="76"/>
        <v>106.91795533</v>
      </c>
      <c r="AK63" s="214">
        <f>117.74-AE63-AG63</f>
        <v>0.74204466999999852</v>
      </c>
      <c r="AL63" s="91"/>
      <c r="AM63" s="91"/>
      <c r="AN63" s="91"/>
      <c r="AO63" s="95">
        <f t="shared" si="77"/>
        <v>107.66</v>
      </c>
      <c r="AP63" s="96">
        <f t="shared" si="52"/>
        <v>-10.079999999999998</v>
      </c>
      <c r="AQ63" s="70"/>
      <c r="AR63" s="70">
        <f t="shared" si="53"/>
        <v>106.91795533</v>
      </c>
      <c r="AS63" s="96">
        <f>'[8]ИП - чистый (21.06.12)'!AF37</f>
        <v>90</v>
      </c>
      <c r="AT63" s="96">
        <f t="shared" si="8"/>
        <v>17.659999999999997</v>
      </c>
      <c r="AU63" s="70"/>
      <c r="AV63" s="70">
        <f t="shared" si="9"/>
        <v>0</v>
      </c>
      <c r="AW63" s="96">
        <v>117.84</v>
      </c>
      <c r="AX63" s="96">
        <f>S63+U63+W63+Y63+AA63-AC63</f>
        <v>0</v>
      </c>
      <c r="AY63" s="96">
        <f t="shared" si="71"/>
        <v>0</v>
      </c>
      <c r="AZ63" s="96">
        <f t="shared" si="34"/>
        <v>0</v>
      </c>
      <c r="BA63" s="96">
        <f t="shared" si="72"/>
        <v>0</v>
      </c>
      <c r="BB63" s="96">
        <f t="shared" si="72"/>
        <v>0</v>
      </c>
      <c r="BC63" s="70"/>
      <c r="BD63" s="70"/>
      <c r="BE63" s="70"/>
      <c r="BF63" s="70"/>
      <c r="BG63" s="71"/>
    </row>
    <row r="64" spans="1:62" s="98" customFormat="1" ht="25.5">
      <c r="A64" s="116"/>
      <c r="B64" s="89">
        <f t="shared" si="79"/>
        <v>25</v>
      </c>
      <c r="C64" s="193" t="s">
        <v>95</v>
      </c>
      <c r="D64" s="117"/>
      <c r="E64" s="117"/>
      <c r="F64" s="91" t="s">
        <v>52</v>
      </c>
      <c r="G64" s="189">
        <v>7.1509999999999998</v>
      </c>
      <c r="H64" s="189">
        <v>0.5</v>
      </c>
      <c r="I64" s="105"/>
      <c r="J64" s="111">
        <v>2012</v>
      </c>
      <c r="K64" s="111">
        <v>2014</v>
      </c>
      <c r="L64" s="103"/>
      <c r="M64" s="105"/>
      <c r="N64" s="91">
        <f t="shared" si="73"/>
        <v>47.915000000000006</v>
      </c>
      <c r="O64" s="91">
        <f>'[9]Приложение 1'!L56</f>
        <v>49.309000000000005</v>
      </c>
      <c r="P64" s="91">
        <f t="shared" si="74"/>
        <v>47.915000000000006</v>
      </c>
      <c r="Q64" s="91">
        <f t="shared" si="75"/>
        <v>0.24048068000000455</v>
      </c>
      <c r="R64" s="104"/>
      <c r="S64" s="91"/>
      <c r="T64" s="91"/>
      <c r="U64" s="91">
        <f t="shared" si="80"/>
        <v>7.1509999999999998</v>
      </c>
      <c r="V64" s="91">
        <f t="shared" si="80"/>
        <v>0.5</v>
      </c>
      <c r="W64" s="91"/>
      <c r="X64" s="91"/>
      <c r="Y64" s="91"/>
      <c r="Z64" s="91"/>
      <c r="AA64" s="91"/>
      <c r="AB64" s="91"/>
      <c r="AC64" s="91">
        <f t="shared" si="78"/>
        <v>7.1509999999999998</v>
      </c>
      <c r="AD64" s="91">
        <f t="shared" si="78"/>
        <v>0.5</v>
      </c>
      <c r="AE64" s="91">
        <v>6.4649999999999999</v>
      </c>
      <c r="AF64" s="91"/>
      <c r="AG64" s="91">
        <f>'[9]7.1. ЦЗ 2013'!G56</f>
        <v>41.209519319999998</v>
      </c>
      <c r="AH64" s="214">
        <f>'Корректировка 2014 год (чист.)'!AG61</f>
        <v>0.43548067999999773</v>
      </c>
      <c r="AI64" s="214">
        <f t="shared" si="7"/>
        <v>-0.19499999999999318</v>
      </c>
      <c r="AJ64" s="94">
        <f t="shared" si="76"/>
        <v>41.209519319999998</v>
      </c>
      <c r="AK64" s="214">
        <f>47.915-AE64-AG64</f>
        <v>0.24048068000000455</v>
      </c>
      <c r="AL64" s="91"/>
      <c r="AM64" s="91"/>
      <c r="AN64" s="91"/>
      <c r="AO64" s="95">
        <f t="shared" si="77"/>
        <v>41.45</v>
      </c>
      <c r="AP64" s="96">
        <f t="shared" si="52"/>
        <v>-6.4650000000000034</v>
      </c>
      <c r="AQ64" s="70"/>
      <c r="AR64" s="70">
        <f t="shared" si="53"/>
        <v>41.209519319999998</v>
      </c>
      <c r="AS64" s="96">
        <f>'[8]ИП - чистый (21.06.12)'!AF38</f>
        <v>38.79</v>
      </c>
      <c r="AT64" s="96">
        <f t="shared" si="8"/>
        <v>2.6600000000000037</v>
      </c>
      <c r="AU64" s="70"/>
      <c r="AV64" s="70">
        <f t="shared" si="9"/>
        <v>0</v>
      </c>
      <c r="AW64" s="96">
        <v>48.11</v>
      </c>
      <c r="AX64" s="96">
        <f>S64+U64+W64+Y64+AA64-AC64</f>
        <v>0</v>
      </c>
      <c r="AY64" s="96">
        <f t="shared" si="71"/>
        <v>0</v>
      </c>
      <c r="AZ64" s="96">
        <f t="shared" si="34"/>
        <v>0</v>
      </c>
      <c r="BA64" s="96">
        <f t="shared" si="72"/>
        <v>0</v>
      </c>
      <c r="BB64" s="96">
        <f t="shared" si="72"/>
        <v>0</v>
      </c>
      <c r="BC64" s="70"/>
      <c r="BD64" s="70"/>
      <c r="BE64" s="70"/>
      <c r="BF64" s="70"/>
      <c r="BG64" s="71"/>
    </row>
    <row r="65" spans="1:62" s="98" customFormat="1" ht="38.25">
      <c r="A65" s="116" t="s">
        <v>82</v>
      </c>
      <c r="B65" s="89">
        <f t="shared" si="79"/>
        <v>26</v>
      </c>
      <c r="C65" s="193" t="s">
        <v>96</v>
      </c>
      <c r="D65" s="117"/>
      <c r="E65" s="117"/>
      <c r="F65" s="91" t="s">
        <v>52</v>
      </c>
      <c r="G65" s="189">
        <v>2.4009999999999998</v>
      </c>
      <c r="H65" s="189">
        <v>1.2</v>
      </c>
      <c r="I65" s="105"/>
      <c r="J65" s="111">
        <v>2012</v>
      </c>
      <c r="K65" s="111">
        <v>2014</v>
      </c>
      <c r="L65" s="103"/>
      <c r="M65" s="105"/>
      <c r="N65" s="91">
        <f t="shared" si="73"/>
        <v>43.35</v>
      </c>
      <c r="O65" s="91">
        <f>'[9]Приложение 1'!L57</f>
        <v>44</v>
      </c>
      <c r="P65" s="91">
        <f t="shared" si="74"/>
        <v>43.35</v>
      </c>
      <c r="Q65" s="91">
        <f t="shared" si="75"/>
        <v>0.55338121000000484</v>
      </c>
      <c r="R65" s="104"/>
      <c r="S65" s="91"/>
      <c r="T65" s="91"/>
      <c r="U65" s="91">
        <f t="shared" si="80"/>
        <v>2.4009999999999998</v>
      </c>
      <c r="V65" s="91">
        <f t="shared" si="80"/>
        <v>1.2</v>
      </c>
      <c r="W65" s="91"/>
      <c r="X65" s="91"/>
      <c r="Y65" s="91"/>
      <c r="Z65" s="91"/>
      <c r="AA65" s="91"/>
      <c r="AB65" s="91"/>
      <c r="AC65" s="91">
        <f t="shared" si="78"/>
        <v>2.4009999999999998</v>
      </c>
      <c r="AD65" s="91">
        <f t="shared" si="78"/>
        <v>1.2</v>
      </c>
      <c r="AE65" s="91">
        <v>4</v>
      </c>
      <c r="AF65" s="91"/>
      <c r="AG65" s="91">
        <f>'[9]7.1. ЦЗ 2013'!G57</f>
        <v>38.796618789999997</v>
      </c>
      <c r="AH65" s="214">
        <f>'Корректировка 2014 год (чист.)'!AG62</f>
        <v>1.103381210000002</v>
      </c>
      <c r="AI65" s="214">
        <f t="shared" si="7"/>
        <v>-0.54999999999999716</v>
      </c>
      <c r="AJ65" s="94">
        <f t="shared" si="76"/>
        <v>38.796618789999997</v>
      </c>
      <c r="AK65" s="214">
        <f>43.35-AE65-AG65</f>
        <v>0.55338121000000484</v>
      </c>
      <c r="AL65" s="91"/>
      <c r="AM65" s="91"/>
      <c r="AN65" s="91"/>
      <c r="AO65" s="95">
        <f t="shared" si="77"/>
        <v>39.35</v>
      </c>
      <c r="AP65" s="96">
        <f t="shared" si="52"/>
        <v>-4</v>
      </c>
      <c r="AQ65" s="70"/>
      <c r="AR65" s="70">
        <f t="shared" si="53"/>
        <v>38.796618789999997</v>
      </c>
      <c r="AS65" s="96">
        <f>'[8]ИП - чистый (21.06.12)'!AF39</f>
        <v>40</v>
      </c>
      <c r="AT65" s="96">
        <f t="shared" si="8"/>
        <v>-0.64999999999999858</v>
      </c>
      <c r="AU65" s="70"/>
      <c r="AV65" s="70">
        <f t="shared" si="9"/>
        <v>0</v>
      </c>
      <c r="AW65" s="96">
        <v>43.9</v>
      </c>
      <c r="AX65" s="96">
        <f>S65+U65+W65+Y65+AA65-AC65</f>
        <v>0</v>
      </c>
      <c r="AY65" s="96">
        <f t="shared" si="71"/>
        <v>0</v>
      </c>
      <c r="AZ65" s="96">
        <f t="shared" si="34"/>
        <v>0</v>
      </c>
      <c r="BA65" s="96">
        <f t="shared" si="72"/>
        <v>0</v>
      </c>
      <c r="BB65" s="96">
        <f t="shared" si="72"/>
        <v>0</v>
      </c>
      <c r="BC65" s="70"/>
      <c r="BD65" s="70"/>
      <c r="BE65" s="70"/>
      <c r="BF65" s="70"/>
      <c r="BG65" s="71">
        <f>AO65-N65</f>
        <v>-4</v>
      </c>
    </row>
    <row r="66" spans="1:62" s="98" customFormat="1" ht="38.25">
      <c r="A66" s="116"/>
      <c r="B66" s="89">
        <f t="shared" si="79"/>
        <v>27</v>
      </c>
      <c r="C66" s="194" t="s">
        <v>97</v>
      </c>
      <c r="D66" s="117"/>
      <c r="E66" s="117"/>
      <c r="F66" s="91" t="s">
        <v>52</v>
      </c>
      <c r="G66" s="91">
        <f>AC66</f>
        <v>22.59</v>
      </c>
      <c r="H66" s="91">
        <f>AD66</f>
        <v>7.03</v>
      </c>
      <c r="I66" s="105"/>
      <c r="J66" s="111">
        <v>2013</v>
      </c>
      <c r="K66" s="111">
        <v>2017</v>
      </c>
      <c r="L66" s="103"/>
      <c r="M66" s="105"/>
      <c r="N66" s="91">
        <f t="shared" si="73"/>
        <v>66</v>
      </c>
      <c r="O66" s="91">
        <f>'[9]Приложение 1'!L58</f>
        <v>81</v>
      </c>
      <c r="P66" s="91">
        <f t="shared" si="74"/>
        <v>66</v>
      </c>
      <c r="Q66" s="91">
        <f t="shared" si="75"/>
        <v>66</v>
      </c>
      <c r="R66" s="104"/>
      <c r="S66" s="91"/>
      <c r="T66" s="91"/>
      <c r="U66" s="91">
        <v>3.08</v>
      </c>
      <c r="V66" s="91">
        <v>0.72</v>
      </c>
      <c r="W66" s="91">
        <v>2.7</v>
      </c>
      <c r="X66" s="91">
        <v>0.79</v>
      </c>
      <c r="Y66" s="91">
        <v>3.42</v>
      </c>
      <c r="Z66" s="91">
        <v>0.56000000000000005</v>
      </c>
      <c r="AA66" s="91">
        <v>13.39</v>
      </c>
      <c r="AB66" s="91">
        <v>4.96</v>
      </c>
      <c r="AC66" s="91">
        <f>S66+U66+W66+Y66+AA66</f>
        <v>22.59</v>
      </c>
      <c r="AD66" s="91">
        <f>T66+V66+X66+Z66+AB66</f>
        <v>7.03</v>
      </c>
      <c r="AE66" s="91"/>
      <c r="AF66" s="91"/>
      <c r="AG66" s="91">
        <f>'[9]7.1. ЦЗ 2013'!G58</f>
        <v>0</v>
      </c>
      <c r="AH66" s="214">
        <f>'Корректировка 2014 год (чист.)'!AG63</f>
        <v>9</v>
      </c>
      <c r="AI66" s="214">
        <f t="shared" si="7"/>
        <v>-6</v>
      </c>
      <c r="AJ66" s="94">
        <f t="shared" si="76"/>
        <v>0</v>
      </c>
      <c r="AK66" s="190">
        <v>3</v>
      </c>
      <c r="AL66" s="91">
        <f>10-AL199</f>
        <v>9</v>
      </c>
      <c r="AM66" s="91">
        <f>10-AM199</f>
        <v>9</v>
      </c>
      <c r="AN66" s="91">
        <f>50-AN199</f>
        <v>45</v>
      </c>
      <c r="AO66" s="95">
        <f t="shared" si="77"/>
        <v>66</v>
      </c>
      <c r="AP66" s="96"/>
      <c r="AQ66" s="70"/>
      <c r="AR66" s="70"/>
      <c r="AS66" s="96"/>
      <c r="AT66" s="96"/>
      <c r="AU66" s="70"/>
      <c r="AV66" s="70">
        <f t="shared" si="9"/>
        <v>0</v>
      </c>
      <c r="AW66" s="96">
        <f>AJ66+AK66+AL66+AM66+AN66-AO66</f>
        <v>0</v>
      </c>
      <c r="AX66" s="96">
        <f>S66+U66+W66+Y66+AA66-AC66</f>
        <v>0</v>
      </c>
      <c r="AY66" s="96">
        <f t="shared" si="71"/>
        <v>0</v>
      </c>
      <c r="AZ66" s="96">
        <f t="shared" si="34"/>
        <v>0</v>
      </c>
      <c r="BA66" s="96">
        <f t="shared" si="72"/>
        <v>0</v>
      </c>
      <c r="BB66" s="96">
        <f t="shared" si="72"/>
        <v>0</v>
      </c>
      <c r="BC66" s="70"/>
      <c r="BD66" s="70"/>
      <c r="BE66" s="70"/>
      <c r="BF66" s="70"/>
      <c r="BG66" s="71"/>
    </row>
    <row r="67" spans="1:62" s="98" customFormat="1" ht="25.5" customHeight="1">
      <c r="A67" s="116"/>
      <c r="B67" s="89">
        <f t="shared" si="79"/>
        <v>28</v>
      </c>
      <c r="C67" s="193" t="s">
        <v>98</v>
      </c>
      <c r="D67" s="117"/>
      <c r="E67" s="117"/>
      <c r="F67" s="91" t="s">
        <v>52</v>
      </c>
      <c r="G67" s="189">
        <f>0.5+0.4</f>
        <v>0.9</v>
      </c>
      <c r="H67" s="189">
        <f>2*1.7+1.25+1.6*3</f>
        <v>9.4500000000000011</v>
      </c>
      <c r="I67" s="105"/>
      <c r="J67" s="111">
        <v>2013</v>
      </c>
      <c r="K67" s="111">
        <v>2015</v>
      </c>
      <c r="L67" s="103"/>
      <c r="M67" s="105"/>
      <c r="N67" s="91">
        <f t="shared" si="73"/>
        <v>85.95</v>
      </c>
      <c r="O67" s="91">
        <f>'[9]Приложение 1'!L59</f>
        <v>55</v>
      </c>
      <c r="P67" s="91">
        <f t="shared" si="74"/>
        <v>85.95</v>
      </c>
      <c r="Q67" s="91">
        <f t="shared" si="75"/>
        <v>85.95</v>
      </c>
      <c r="R67" s="104"/>
      <c r="S67" s="91"/>
      <c r="T67" s="91"/>
      <c r="U67" s="91"/>
      <c r="V67" s="91"/>
      <c r="W67" s="91">
        <f>G67</f>
        <v>0.9</v>
      </c>
      <c r="X67" s="91">
        <f>H67</f>
        <v>9.4500000000000011</v>
      </c>
      <c r="Y67" s="91"/>
      <c r="Z67" s="91"/>
      <c r="AA67" s="91"/>
      <c r="AB67" s="91"/>
      <c r="AC67" s="91">
        <f t="shared" ref="AC67:AC70" si="81">S67+U67+W67+Y67+AA67</f>
        <v>0.9</v>
      </c>
      <c r="AD67" s="91">
        <f t="shared" si="78"/>
        <v>9.4500000000000011</v>
      </c>
      <c r="AE67" s="91"/>
      <c r="AF67" s="91"/>
      <c r="AG67" s="91">
        <f>'[9]7.1. ЦЗ 2013'!G59</f>
        <v>0</v>
      </c>
      <c r="AH67" s="214">
        <f>'Корректировка 2014 год (чист.)'!AG64</f>
        <v>41.95</v>
      </c>
      <c r="AI67" s="214">
        <f t="shared" si="7"/>
        <v>42.05</v>
      </c>
      <c r="AJ67" s="94">
        <f t="shared" si="76"/>
        <v>0</v>
      </c>
      <c r="AK67" s="190">
        <f>71.95-1.95+14</f>
        <v>84</v>
      </c>
      <c r="AL67" s="189">
        <f>71.95-AK67+14</f>
        <v>1.9500000000000028</v>
      </c>
      <c r="AM67" s="91"/>
      <c r="AN67" s="91"/>
      <c r="AO67" s="95">
        <f t="shared" si="77"/>
        <v>85.95</v>
      </c>
      <c r="AP67" s="108">
        <f>AK67+AL67+AM67+AN67+AO67</f>
        <v>171.9</v>
      </c>
      <c r="AQ67" s="96"/>
      <c r="AR67" s="70"/>
      <c r="AS67" s="70"/>
      <c r="AT67" s="96"/>
      <c r="AU67" s="96"/>
      <c r="AV67" s="70">
        <f t="shared" si="9"/>
        <v>0</v>
      </c>
      <c r="AW67" s="70"/>
      <c r="AX67" s="70">
        <f>N67-Q67</f>
        <v>0</v>
      </c>
      <c r="AY67" s="70"/>
      <c r="AZ67" s="96">
        <f>AK67+AL67+AM67+AN67+AO67-AP67</f>
        <v>0</v>
      </c>
      <c r="BA67" s="96">
        <f>S67+U67+W67+Y67+AA67-AC67</f>
        <v>0</v>
      </c>
      <c r="BB67" s="96">
        <f>T67+V67+X67+Z67+AB67-AD67</f>
        <v>0</v>
      </c>
      <c r="BC67" s="96">
        <f>AK67+AL67+AM67+AN67+AO67-AP67</f>
        <v>0</v>
      </c>
      <c r="BD67" s="96">
        <f>AC67-G67</f>
        <v>0</v>
      </c>
      <c r="BE67" s="96">
        <f>AD67-H67</f>
        <v>0</v>
      </c>
      <c r="BF67" s="70"/>
      <c r="BG67" s="70"/>
      <c r="BH67" s="70"/>
      <c r="BI67" s="70"/>
      <c r="BJ67" s="71"/>
    </row>
    <row r="68" spans="1:62" s="98" customFormat="1" ht="25.5">
      <c r="A68" s="116"/>
      <c r="B68" s="89">
        <f t="shared" si="79"/>
        <v>29</v>
      </c>
      <c r="C68" s="193" t="s">
        <v>99</v>
      </c>
      <c r="D68" s="117"/>
      <c r="E68" s="117"/>
      <c r="F68" s="91" t="s">
        <v>52</v>
      </c>
      <c r="G68" s="189">
        <v>8.5299999999999994</v>
      </c>
      <c r="H68" s="189">
        <v>0</v>
      </c>
      <c r="I68" s="105"/>
      <c r="J68" s="111">
        <v>2012</v>
      </c>
      <c r="K68" s="111">
        <v>2014</v>
      </c>
      <c r="L68" s="103"/>
      <c r="M68" s="105"/>
      <c r="N68" s="91">
        <f t="shared" si="73"/>
        <v>29.29</v>
      </c>
      <c r="O68" s="91">
        <f>'[9]Приложение 1'!L60</f>
        <v>28.5</v>
      </c>
      <c r="P68" s="91">
        <f t="shared" si="74"/>
        <v>29.29</v>
      </c>
      <c r="Q68" s="91">
        <f t="shared" si="75"/>
        <v>20.74</v>
      </c>
      <c r="R68" s="104"/>
      <c r="S68" s="91"/>
      <c r="T68" s="91"/>
      <c r="U68" s="91">
        <f>G68</f>
        <v>8.5299999999999994</v>
      </c>
      <c r="V68" s="91">
        <f>H68</f>
        <v>0</v>
      </c>
      <c r="W68" s="91"/>
      <c r="X68" s="91"/>
      <c r="Y68" s="91"/>
      <c r="Z68" s="91"/>
      <c r="AA68" s="91"/>
      <c r="AB68" s="91"/>
      <c r="AC68" s="91">
        <f t="shared" si="81"/>
        <v>8.5299999999999994</v>
      </c>
      <c r="AD68" s="91">
        <f t="shared" si="78"/>
        <v>0</v>
      </c>
      <c r="AE68" s="91"/>
      <c r="AF68" s="91"/>
      <c r="AG68" s="91">
        <f>'[9]7.1. ЦЗ 2013'!G60</f>
        <v>8.5500000000000007</v>
      </c>
      <c r="AH68" s="214">
        <f>'Корректировка 2014 год (чист.)'!AG65</f>
        <v>21.189999999999998</v>
      </c>
      <c r="AI68" s="214">
        <f t="shared" si="7"/>
        <v>-0.44999999999999929</v>
      </c>
      <c r="AJ68" s="94">
        <f t="shared" si="76"/>
        <v>8.5500000000000007</v>
      </c>
      <c r="AK68" s="214">
        <f>29.29-AE68-AG68</f>
        <v>20.74</v>
      </c>
      <c r="AL68" s="91"/>
      <c r="AM68" s="91"/>
      <c r="AN68" s="91"/>
      <c r="AO68" s="95">
        <f t="shared" si="77"/>
        <v>29.29</v>
      </c>
      <c r="AP68" s="108">
        <f>AK68+AL68+AM68+AN68+AO68</f>
        <v>50.03</v>
      </c>
      <c r="AQ68" s="96"/>
      <c r="AR68" s="70"/>
      <c r="AS68" s="70"/>
      <c r="AT68" s="96"/>
      <c r="AU68" s="96"/>
      <c r="AV68" s="70">
        <f t="shared" si="9"/>
        <v>0</v>
      </c>
      <c r="AW68" s="96">
        <v>29.74</v>
      </c>
      <c r="AX68" s="70">
        <f>N68-Q68</f>
        <v>8.5500000000000007</v>
      </c>
      <c r="AY68" s="70"/>
      <c r="AZ68" s="96">
        <f>AK68+AL68+AM68+AN68+AO68-AP68</f>
        <v>0</v>
      </c>
      <c r="BA68" s="96">
        <f>S68+U68+W68+Y68+AA68-AC68</f>
        <v>0</v>
      </c>
      <c r="BB68" s="96">
        <f>T68+V68+X68+Z68+AB68-AD68</f>
        <v>0</v>
      </c>
      <c r="BC68" s="96">
        <f>AK68+AL68+AM68+AN68+AO68-AP68</f>
        <v>0</v>
      </c>
      <c r="BD68" s="96">
        <f>AC68-G68</f>
        <v>0</v>
      </c>
      <c r="BE68" s="96">
        <f>AD68-H68</f>
        <v>0</v>
      </c>
      <c r="BF68" s="70"/>
      <c r="BG68" s="70"/>
      <c r="BH68" s="70"/>
      <c r="BI68" s="70"/>
      <c r="BJ68" s="71"/>
    </row>
    <row r="69" spans="1:62" s="98" customFormat="1" ht="25.5">
      <c r="B69" s="112">
        <f t="shared" si="79"/>
        <v>30</v>
      </c>
      <c r="C69" s="195" t="s">
        <v>238</v>
      </c>
      <c r="D69" s="109"/>
      <c r="E69" s="109"/>
      <c r="F69" s="91" t="s">
        <v>52</v>
      </c>
      <c r="G69" s="190"/>
      <c r="H69" s="190"/>
      <c r="I69" s="107"/>
      <c r="J69" s="93">
        <v>2014</v>
      </c>
      <c r="K69" s="93">
        <v>2015</v>
      </c>
      <c r="L69" s="91">
        <v>20.3</v>
      </c>
      <c r="M69" s="91">
        <v>20.3</v>
      </c>
      <c r="N69" s="91">
        <f t="shared" si="73"/>
        <v>7</v>
      </c>
      <c r="O69" s="91">
        <f>'[9]Приложение 1'!L59</f>
        <v>55</v>
      </c>
      <c r="P69" s="91">
        <v>7</v>
      </c>
      <c r="Q69" s="91">
        <f t="shared" si="75"/>
        <v>7</v>
      </c>
      <c r="R69" s="91"/>
      <c r="S69" s="104"/>
      <c r="T69" s="104"/>
      <c r="U69" s="104"/>
      <c r="V69" s="104"/>
      <c r="W69" s="104"/>
      <c r="X69" s="104"/>
      <c r="Y69" s="91"/>
      <c r="Z69" s="91"/>
      <c r="AA69" s="91">
        <f t="shared" ref="AA69:AA70" si="82">G69</f>
        <v>0</v>
      </c>
      <c r="AB69" s="91">
        <f t="shared" ref="AB69:AB70" si="83">H69</f>
        <v>0</v>
      </c>
      <c r="AC69" s="91">
        <f t="shared" si="81"/>
        <v>0</v>
      </c>
      <c r="AD69" s="91">
        <f t="shared" si="78"/>
        <v>0</v>
      </c>
      <c r="AE69" s="91"/>
      <c r="AF69" s="91"/>
      <c r="AG69" s="91">
        <f>'[9]7.1. ЦЗ 2013'!G59</f>
        <v>0</v>
      </c>
      <c r="AH69" s="91">
        <v>0</v>
      </c>
      <c r="AI69" s="91">
        <f t="shared" ref="AI69:AI70" si="84">AK69-AH69</f>
        <v>6</v>
      </c>
      <c r="AJ69" s="94">
        <f t="shared" si="76"/>
        <v>0</v>
      </c>
      <c r="AK69" s="91">
        <v>6</v>
      </c>
      <c r="AL69" s="91">
        <v>1</v>
      </c>
      <c r="AM69" s="91"/>
      <c r="AN69" s="91">
        <v>0</v>
      </c>
      <c r="AO69" s="95">
        <f t="shared" si="77"/>
        <v>7</v>
      </c>
      <c r="AP69" s="118">
        <v>0</v>
      </c>
      <c r="AQ69" s="118">
        <v>0</v>
      </c>
      <c r="AR69" s="70">
        <f t="shared" ref="AR69:AR70" si="85">AO69-Q69</f>
        <v>0</v>
      </c>
      <c r="AS69" s="96">
        <f>'[8]ИП - чистый (21.06.12)'!AF38</f>
        <v>38.79</v>
      </c>
      <c r="AT69" s="96">
        <f t="shared" ref="AT69:AT70" si="86">AO69-AS69</f>
        <v>-31.79</v>
      </c>
      <c r="AV69" s="70">
        <f t="shared" ref="AV69:AV70" si="87">AO69-AJ69-Q69</f>
        <v>0</v>
      </c>
      <c r="AW69" s="96">
        <f t="shared" ref="AW69:AW70" si="88">AJ69+AK69+AL69+AM69+AN69-AO69</f>
        <v>0</v>
      </c>
      <c r="AX69" s="96">
        <f t="shared" ref="AX69:AX70" si="89">S69+U69+W69+Y69+AA69-AC69</f>
        <v>0</v>
      </c>
      <c r="AY69" s="96">
        <f t="shared" ref="AY69:AY70" si="90">T69+V69+X69+Z69+AB69-AD69</f>
        <v>0</v>
      </c>
      <c r="AZ69" s="96">
        <f t="shared" ref="AZ69:AZ70" si="91">AJ69+AK69+AL69+AM69+AN69-AO69</f>
        <v>0</v>
      </c>
      <c r="BA69" s="96">
        <f t="shared" ref="BA69:BA70" si="92">AC69-G69</f>
        <v>0</v>
      </c>
      <c r="BB69" s="96">
        <f t="shared" ref="BB69:BB70" si="93">AD69-H69</f>
        <v>0</v>
      </c>
    </row>
    <row r="70" spans="1:62" s="98" customFormat="1" ht="25.5">
      <c r="B70" s="112">
        <f t="shared" si="79"/>
        <v>31</v>
      </c>
      <c r="C70" s="194" t="s">
        <v>239</v>
      </c>
      <c r="D70" s="109"/>
      <c r="E70" s="109"/>
      <c r="F70" s="91" t="s">
        <v>52</v>
      </c>
      <c r="G70" s="190"/>
      <c r="H70" s="190"/>
      <c r="I70" s="107"/>
      <c r="J70" s="93">
        <v>2014</v>
      </c>
      <c r="K70" s="93">
        <v>2017</v>
      </c>
      <c r="L70" s="91">
        <v>20.3</v>
      </c>
      <c r="M70" s="91">
        <v>20.3</v>
      </c>
      <c r="N70" s="91">
        <f t="shared" si="73"/>
        <v>45</v>
      </c>
      <c r="O70" s="91">
        <f>'[9]Приложение 1'!L60</f>
        <v>28.5</v>
      </c>
      <c r="P70" s="91">
        <v>92</v>
      </c>
      <c r="Q70" s="91">
        <f t="shared" si="75"/>
        <v>92</v>
      </c>
      <c r="R70" s="91"/>
      <c r="S70" s="104"/>
      <c r="T70" s="104"/>
      <c r="U70" s="104"/>
      <c r="V70" s="104"/>
      <c r="W70" s="104"/>
      <c r="X70" s="104"/>
      <c r="Y70" s="91"/>
      <c r="Z70" s="91"/>
      <c r="AA70" s="91">
        <f t="shared" si="82"/>
        <v>0</v>
      </c>
      <c r="AB70" s="91">
        <f t="shared" si="83"/>
        <v>0</v>
      </c>
      <c r="AC70" s="91">
        <f t="shared" si="81"/>
        <v>0</v>
      </c>
      <c r="AD70" s="91">
        <f t="shared" si="78"/>
        <v>0</v>
      </c>
      <c r="AE70" s="91"/>
      <c r="AF70" s="91"/>
      <c r="AG70" s="91">
        <v>0</v>
      </c>
      <c r="AH70" s="91">
        <v>0</v>
      </c>
      <c r="AI70" s="91">
        <f t="shared" si="84"/>
        <v>10</v>
      </c>
      <c r="AJ70" s="94">
        <f t="shared" si="76"/>
        <v>0</v>
      </c>
      <c r="AK70" s="91">
        <v>10</v>
      </c>
      <c r="AL70" s="91">
        <v>2</v>
      </c>
      <c r="AM70" s="91">
        <v>16</v>
      </c>
      <c r="AN70" s="91">
        <v>17</v>
      </c>
      <c r="AO70" s="95">
        <f t="shared" si="77"/>
        <v>45</v>
      </c>
      <c r="AP70" s="118">
        <v>0</v>
      </c>
      <c r="AQ70" s="118">
        <v>0</v>
      </c>
      <c r="AR70" s="70">
        <f t="shared" si="85"/>
        <v>-47</v>
      </c>
      <c r="AS70" s="96">
        <f>'[8]ИП - чистый (21.06.12)'!AF39</f>
        <v>40</v>
      </c>
      <c r="AT70" s="96">
        <f t="shared" si="86"/>
        <v>5</v>
      </c>
      <c r="AV70" s="70">
        <f t="shared" si="87"/>
        <v>-47</v>
      </c>
      <c r="AW70" s="96">
        <f t="shared" si="88"/>
        <v>0</v>
      </c>
      <c r="AX70" s="96">
        <f t="shared" si="89"/>
        <v>0</v>
      </c>
      <c r="AY70" s="96">
        <f t="shared" si="90"/>
        <v>0</v>
      </c>
      <c r="AZ70" s="96">
        <f t="shared" si="91"/>
        <v>0</v>
      </c>
      <c r="BA70" s="96">
        <f t="shared" si="92"/>
        <v>0</v>
      </c>
      <c r="BB70" s="96">
        <f t="shared" si="93"/>
        <v>0</v>
      </c>
    </row>
    <row r="71" spans="1:62" s="98" customFormat="1" ht="12.75">
      <c r="A71" s="113"/>
      <c r="B71" s="114"/>
      <c r="C71" s="102" t="s">
        <v>100</v>
      </c>
      <c r="D71" s="102"/>
      <c r="E71" s="102"/>
      <c r="F71" s="103"/>
      <c r="G71" s="104">
        <f>SUM(G58:G70)</f>
        <v>236.32500000000002</v>
      </c>
      <c r="H71" s="104">
        <f>SUM(H58:H70)</f>
        <v>39.200000000000003</v>
      </c>
      <c r="I71" s="104">
        <f t="shared" ref="I71:O71" si="94">SUM(I58:I68)</f>
        <v>0</v>
      </c>
      <c r="J71" s="104"/>
      <c r="K71" s="104"/>
      <c r="L71" s="104">
        <f t="shared" si="94"/>
        <v>0</v>
      </c>
      <c r="M71" s="104">
        <f t="shared" si="94"/>
        <v>0</v>
      </c>
      <c r="N71" s="104">
        <f t="shared" si="94"/>
        <v>1645.3345448</v>
      </c>
      <c r="O71" s="104">
        <f t="shared" si="94"/>
        <v>1507.7954999999999</v>
      </c>
      <c r="P71" s="104">
        <f t="shared" ref="P71:AO71" si="95">SUM(P58:P70)</f>
        <v>1744.3345448</v>
      </c>
      <c r="Q71" s="104">
        <f t="shared" si="95"/>
        <v>993.62381425000012</v>
      </c>
      <c r="R71" s="104">
        <f t="shared" si="95"/>
        <v>0</v>
      </c>
      <c r="S71" s="104">
        <f t="shared" si="95"/>
        <v>0</v>
      </c>
      <c r="T71" s="104">
        <f t="shared" si="95"/>
        <v>0</v>
      </c>
      <c r="U71" s="104">
        <f t="shared" si="95"/>
        <v>63.147000000000006</v>
      </c>
      <c r="V71" s="104">
        <f t="shared" si="95"/>
        <v>3.8200000000000003</v>
      </c>
      <c r="W71" s="104">
        <f t="shared" si="95"/>
        <v>102.16800000000001</v>
      </c>
      <c r="X71" s="104">
        <f t="shared" si="95"/>
        <v>17.270000000000003</v>
      </c>
      <c r="Y71" s="104">
        <f t="shared" si="95"/>
        <v>3.42</v>
      </c>
      <c r="Z71" s="104">
        <f t="shared" si="95"/>
        <v>0.56000000000000005</v>
      </c>
      <c r="AA71" s="104">
        <f t="shared" si="95"/>
        <v>67.59</v>
      </c>
      <c r="AB71" s="104">
        <f t="shared" si="95"/>
        <v>17.55</v>
      </c>
      <c r="AC71" s="104">
        <f t="shared" si="95"/>
        <v>236.32500000000002</v>
      </c>
      <c r="AD71" s="104">
        <f t="shared" si="95"/>
        <v>39.200000000000003</v>
      </c>
      <c r="AE71" s="104">
        <f t="shared" si="95"/>
        <v>80.835971100000009</v>
      </c>
      <c r="AF71" s="104">
        <f t="shared" si="95"/>
        <v>0</v>
      </c>
      <c r="AG71" s="104">
        <f t="shared" si="95"/>
        <v>669.87475945000006</v>
      </c>
      <c r="AH71" s="104">
        <f t="shared" si="95"/>
        <v>334.66221218000004</v>
      </c>
      <c r="AI71" s="104">
        <f>SUM(AI58:AI70)</f>
        <v>31.754999999999999</v>
      </c>
      <c r="AJ71" s="104">
        <f t="shared" si="95"/>
        <v>669.87475945000006</v>
      </c>
      <c r="AK71" s="104">
        <f t="shared" si="95"/>
        <v>366.41721218000004</v>
      </c>
      <c r="AL71" s="104">
        <f t="shared" si="95"/>
        <v>174.03964062999995</v>
      </c>
      <c r="AM71" s="104">
        <f t="shared" si="95"/>
        <v>65</v>
      </c>
      <c r="AN71" s="104">
        <f t="shared" si="95"/>
        <v>341.16696144000002</v>
      </c>
      <c r="AO71" s="106">
        <f t="shared" si="95"/>
        <v>1616.4985737</v>
      </c>
      <c r="AP71" s="69">
        <f>AO71-N71</f>
        <v>-28.835971100000052</v>
      </c>
      <c r="AQ71" s="96"/>
      <c r="AR71" s="62">
        <f t="shared" ref="AR71:AR76" si="96">AO71-Q71</f>
        <v>622.87475944999983</v>
      </c>
      <c r="AS71" s="69">
        <f>'[8]ИП - чистый (21.06.12)'!AF40</f>
        <v>1424.34</v>
      </c>
      <c r="AT71" s="69">
        <f t="shared" si="8"/>
        <v>192.15857370000003</v>
      </c>
      <c r="AU71" s="70"/>
      <c r="AV71" s="70">
        <f t="shared" si="9"/>
        <v>-47.000000000000227</v>
      </c>
      <c r="AW71" s="69">
        <f t="shared" ref="AW71:AW84" si="97">AJ71+AK71+AL71+AM71+AN71-AO71</f>
        <v>0</v>
      </c>
      <c r="AX71" s="69">
        <f t="shared" ref="AX71:AY86" si="98">S71+U71+W71+Y71+AA71-AC71</f>
        <v>0</v>
      </c>
      <c r="AY71" s="69">
        <f t="shared" si="98"/>
        <v>0</v>
      </c>
      <c r="AZ71" s="69">
        <f t="shared" ref="AZ71:AZ86" si="99">AJ71+AK71+AL71+AM71+AN71-AO71</f>
        <v>0</v>
      </c>
      <c r="BA71" s="69">
        <f t="shared" ref="BA71:BB86" si="100">AC71-G71</f>
        <v>0</v>
      </c>
      <c r="BB71" s="69">
        <f t="shared" si="100"/>
        <v>0</v>
      </c>
      <c r="BC71" s="96"/>
      <c r="BD71" s="96"/>
      <c r="BE71" s="96"/>
      <c r="BF71" s="96"/>
      <c r="BG71" s="71"/>
      <c r="BI71" s="98">
        <v>0</v>
      </c>
      <c r="BJ71" s="118">
        <f>AO71-BI71</f>
        <v>1616.4985737</v>
      </c>
    </row>
    <row r="72" spans="1:62" s="87" customFormat="1" ht="12.75">
      <c r="A72" s="80"/>
      <c r="B72" s="81"/>
      <c r="C72" s="82" t="s">
        <v>63</v>
      </c>
      <c r="D72" s="82"/>
      <c r="E72" s="82"/>
      <c r="F72" s="83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>
        <f t="shared" si="7"/>
        <v>0</v>
      </c>
      <c r="AJ72" s="84"/>
      <c r="AK72" s="84"/>
      <c r="AL72" s="84"/>
      <c r="AM72" s="84"/>
      <c r="AN72" s="84"/>
      <c r="AO72" s="85"/>
      <c r="AP72" s="86">
        <f>AO72-N72</f>
        <v>0</v>
      </c>
      <c r="AQ72" s="86"/>
      <c r="AR72" s="86">
        <f t="shared" si="96"/>
        <v>0</v>
      </c>
      <c r="AS72" s="69">
        <f>'[8]ИП - чистый (21.06.12)'!AF41</f>
        <v>0</v>
      </c>
      <c r="AT72" s="69">
        <f t="shared" si="8"/>
        <v>0</v>
      </c>
      <c r="AU72" s="86"/>
      <c r="AV72" s="70">
        <f t="shared" si="9"/>
        <v>0</v>
      </c>
      <c r="AW72" s="69">
        <f t="shared" si="97"/>
        <v>0</v>
      </c>
      <c r="AX72" s="69">
        <f t="shared" si="98"/>
        <v>0</v>
      </c>
      <c r="AY72" s="69">
        <f t="shared" si="98"/>
        <v>0</v>
      </c>
      <c r="AZ72" s="69">
        <f t="shared" si="99"/>
        <v>0</v>
      </c>
      <c r="BA72" s="69">
        <f t="shared" si="100"/>
        <v>0</v>
      </c>
      <c r="BB72" s="69">
        <f t="shared" si="100"/>
        <v>0</v>
      </c>
    </row>
    <row r="73" spans="1:62" s="98" customFormat="1" ht="38.25">
      <c r="A73" s="116" t="s">
        <v>82</v>
      </c>
      <c r="B73" s="112">
        <f>B70+1</f>
        <v>32</v>
      </c>
      <c r="C73" s="193" t="s">
        <v>101</v>
      </c>
      <c r="D73" s="117"/>
      <c r="E73" s="117"/>
      <c r="F73" s="91" t="s">
        <v>52</v>
      </c>
      <c r="G73" s="190">
        <v>3.117</v>
      </c>
      <c r="H73" s="190">
        <v>6.3</v>
      </c>
      <c r="I73" s="105"/>
      <c r="J73" s="111">
        <v>2012</v>
      </c>
      <c r="K73" s="111">
        <v>2013</v>
      </c>
      <c r="L73" s="103"/>
      <c r="M73" s="105"/>
      <c r="N73" s="91">
        <f t="shared" ref="N73:N79" si="101">AE73+AF73+AJ73+AK73+AL73+AM73+AN73</f>
        <v>82.851283559999999</v>
      </c>
      <c r="O73" s="91">
        <f>'[9]Приложение 1'!L63</f>
        <v>83.09976709</v>
      </c>
      <c r="P73" s="91">
        <f t="shared" ref="P73:P79" si="102">AE73+AF73+AG73+AK73+AL73+AM73+AN73</f>
        <v>82.851283559999999</v>
      </c>
      <c r="Q73" s="91">
        <v>0</v>
      </c>
      <c r="R73" s="91"/>
      <c r="S73" s="91">
        <f>G73</f>
        <v>3.117</v>
      </c>
      <c r="T73" s="91">
        <f>H73</f>
        <v>6.3</v>
      </c>
      <c r="U73" s="91"/>
      <c r="V73" s="91"/>
      <c r="W73" s="91"/>
      <c r="X73" s="91"/>
      <c r="Y73" s="91"/>
      <c r="Z73" s="91"/>
      <c r="AA73" s="91"/>
      <c r="AB73" s="91"/>
      <c r="AC73" s="91">
        <f t="shared" ref="AC73:AD79" si="103">S73+U73+W73+Y73+AA73</f>
        <v>3.117</v>
      </c>
      <c r="AD73" s="91">
        <f t="shared" si="103"/>
        <v>6.3</v>
      </c>
      <c r="AE73" s="91">
        <v>82.59976709</v>
      </c>
      <c r="AF73" s="91"/>
      <c r="AG73" s="91">
        <f>'[9]7.1. ЦЗ 2013'!G63</f>
        <v>0.25151646999999999</v>
      </c>
      <c r="AH73" s="91">
        <f>'Корректировка 2014 год (чист.)'!AG68</f>
        <v>0</v>
      </c>
      <c r="AI73" s="91">
        <f t="shared" si="7"/>
        <v>0</v>
      </c>
      <c r="AJ73" s="94">
        <f t="shared" ref="AJ73:AJ79" si="104">AG73</f>
        <v>0.25151646999999999</v>
      </c>
      <c r="AK73" s="91"/>
      <c r="AL73" s="91"/>
      <c r="AM73" s="91"/>
      <c r="AN73" s="91"/>
      <c r="AO73" s="95">
        <f t="shared" ref="AO73:AO79" si="105">AJ73+AK73+AL73+AM73+AN73</f>
        <v>0.25151646999999999</v>
      </c>
      <c r="AP73" s="96">
        <f>AO73-N73</f>
        <v>-82.59976709</v>
      </c>
      <c r="AQ73" s="70"/>
      <c r="AR73" s="70">
        <f t="shared" si="96"/>
        <v>0.25151646999999999</v>
      </c>
      <c r="AS73" s="96">
        <f>'[8]ИП - чистый (21.06.12)'!AF42</f>
        <v>2.78</v>
      </c>
      <c r="AT73" s="96">
        <f t="shared" si="8"/>
        <v>-2.5284835299999999</v>
      </c>
      <c r="AU73" s="70"/>
      <c r="AV73" s="70">
        <f t="shared" si="9"/>
        <v>0</v>
      </c>
      <c r="AW73" s="96">
        <f t="shared" si="97"/>
        <v>0</v>
      </c>
      <c r="AX73" s="96">
        <f t="shared" si="98"/>
        <v>0</v>
      </c>
      <c r="AY73" s="96">
        <f t="shared" si="98"/>
        <v>0</v>
      </c>
      <c r="AZ73" s="96">
        <f t="shared" si="99"/>
        <v>0</v>
      </c>
      <c r="BA73" s="96">
        <f t="shared" si="100"/>
        <v>0</v>
      </c>
      <c r="BB73" s="96">
        <f t="shared" si="100"/>
        <v>0</v>
      </c>
      <c r="BC73" s="70"/>
      <c r="BD73" s="70"/>
      <c r="BE73" s="70"/>
      <c r="BF73" s="70"/>
      <c r="BG73" s="71"/>
    </row>
    <row r="74" spans="1:62" s="98" customFormat="1" ht="38.25">
      <c r="B74" s="112">
        <f>B73+1</f>
        <v>33</v>
      </c>
      <c r="C74" s="175" t="s">
        <v>102</v>
      </c>
      <c r="D74" s="109"/>
      <c r="E74" s="109"/>
      <c r="F74" s="91" t="s">
        <v>52</v>
      </c>
      <c r="G74" s="91">
        <v>2.75</v>
      </c>
      <c r="H74" s="91">
        <v>1.26</v>
      </c>
      <c r="I74" s="107"/>
      <c r="J74" s="93">
        <v>2017</v>
      </c>
      <c r="K74" s="93">
        <v>2017</v>
      </c>
      <c r="L74" s="91">
        <v>20.3</v>
      </c>
      <c r="M74" s="91">
        <v>20.3</v>
      </c>
      <c r="N74" s="91">
        <f t="shared" si="101"/>
        <v>20.3</v>
      </c>
      <c r="O74" s="91">
        <f>'[9]Приложение 1'!L64</f>
        <v>20.3</v>
      </c>
      <c r="P74" s="91">
        <f t="shared" si="102"/>
        <v>20.3</v>
      </c>
      <c r="Q74" s="91">
        <f t="shared" ref="Q74:Q79" si="106">P74-AE74-AF74-AJ74</f>
        <v>20.3</v>
      </c>
      <c r="R74" s="91"/>
      <c r="S74" s="104"/>
      <c r="T74" s="104"/>
      <c r="U74" s="104"/>
      <c r="V74" s="104"/>
      <c r="W74" s="104"/>
      <c r="X74" s="104"/>
      <c r="Y74" s="91"/>
      <c r="Z74" s="91"/>
      <c r="AA74" s="91">
        <f t="shared" ref="AA74:AB76" si="107">G74</f>
        <v>2.75</v>
      </c>
      <c r="AB74" s="91">
        <f t="shared" si="107"/>
        <v>1.26</v>
      </c>
      <c r="AC74" s="91">
        <f t="shared" si="103"/>
        <v>2.75</v>
      </c>
      <c r="AD74" s="91">
        <f t="shared" si="103"/>
        <v>1.26</v>
      </c>
      <c r="AE74" s="91"/>
      <c r="AF74" s="91"/>
      <c r="AG74" s="91">
        <f>'[9]7.1. ЦЗ 2013'!G64</f>
        <v>0</v>
      </c>
      <c r="AH74" s="91">
        <f>'Корректировка 2014 год (чист.)'!AG69</f>
        <v>0</v>
      </c>
      <c r="AI74" s="91">
        <f t="shared" si="7"/>
        <v>0</v>
      </c>
      <c r="AJ74" s="94">
        <f t="shared" si="104"/>
        <v>0</v>
      </c>
      <c r="AK74" s="91"/>
      <c r="AL74" s="91"/>
      <c r="AM74" s="91"/>
      <c r="AN74" s="91">
        <v>20.3</v>
      </c>
      <c r="AO74" s="95">
        <f t="shared" si="105"/>
        <v>20.3</v>
      </c>
      <c r="AP74" s="118">
        <v>0</v>
      </c>
      <c r="AQ74" s="118">
        <v>0</v>
      </c>
      <c r="AR74" s="70">
        <f t="shared" si="96"/>
        <v>0</v>
      </c>
      <c r="AS74" s="96">
        <f>'[8]ИП - чистый (21.06.12)'!AF43</f>
        <v>20.3</v>
      </c>
      <c r="AT74" s="96">
        <f t="shared" si="8"/>
        <v>0</v>
      </c>
      <c r="AV74" s="70">
        <f t="shared" si="9"/>
        <v>0</v>
      </c>
      <c r="AW74" s="96">
        <f t="shared" si="97"/>
        <v>0</v>
      </c>
      <c r="AX74" s="96">
        <f t="shared" si="98"/>
        <v>0</v>
      </c>
      <c r="AY74" s="96">
        <f t="shared" si="98"/>
        <v>0</v>
      </c>
      <c r="AZ74" s="96">
        <f t="shared" si="99"/>
        <v>0</v>
      </c>
      <c r="BA74" s="96">
        <f t="shared" si="100"/>
        <v>0</v>
      </c>
      <c r="BB74" s="96">
        <f t="shared" si="100"/>
        <v>0</v>
      </c>
    </row>
    <row r="75" spans="1:62" s="98" customFormat="1" ht="38.25">
      <c r="B75" s="112">
        <f t="shared" ref="B75:B79" si="108">B74+1</f>
        <v>34</v>
      </c>
      <c r="C75" s="175" t="s">
        <v>103</v>
      </c>
      <c r="D75" s="109"/>
      <c r="E75" s="109"/>
      <c r="F75" s="91" t="s">
        <v>52</v>
      </c>
      <c r="G75" s="91">
        <v>0.4</v>
      </c>
      <c r="H75" s="91">
        <v>1.26</v>
      </c>
      <c r="I75" s="107"/>
      <c r="J75" s="93">
        <v>2017</v>
      </c>
      <c r="K75" s="93">
        <v>2017</v>
      </c>
      <c r="L75" s="91">
        <v>25.06</v>
      </c>
      <c r="M75" s="91">
        <v>25.06</v>
      </c>
      <c r="N75" s="91">
        <f t="shared" si="101"/>
        <v>25.06</v>
      </c>
      <c r="O75" s="91">
        <f>'[9]Приложение 1'!L65</f>
        <v>25.06</v>
      </c>
      <c r="P75" s="91">
        <f t="shared" si="102"/>
        <v>25.06</v>
      </c>
      <c r="Q75" s="91">
        <f t="shared" si="106"/>
        <v>25.06</v>
      </c>
      <c r="R75" s="91"/>
      <c r="S75" s="104"/>
      <c r="T75" s="104"/>
      <c r="U75" s="104"/>
      <c r="V75" s="104"/>
      <c r="W75" s="104"/>
      <c r="X75" s="104"/>
      <c r="Y75" s="91"/>
      <c r="Z75" s="91"/>
      <c r="AA75" s="91">
        <f t="shared" si="107"/>
        <v>0.4</v>
      </c>
      <c r="AB75" s="91">
        <f t="shared" si="107"/>
        <v>1.26</v>
      </c>
      <c r="AC75" s="91">
        <f t="shared" si="103"/>
        <v>0.4</v>
      </c>
      <c r="AD75" s="91">
        <f t="shared" si="103"/>
        <v>1.26</v>
      </c>
      <c r="AE75" s="91"/>
      <c r="AF75" s="91"/>
      <c r="AG75" s="91">
        <f>'[9]7.1. ЦЗ 2013'!G65</f>
        <v>0</v>
      </c>
      <c r="AH75" s="91">
        <f>'Корректировка 2014 год (чист.)'!AG70</f>
        <v>0</v>
      </c>
      <c r="AI75" s="91">
        <f t="shared" si="7"/>
        <v>0</v>
      </c>
      <c r="AJ75" s="94">
        <f t="shared" si="104"/>
        <v>0</v>
      </c>
      <c r="AK75" s="91"/>
      <c r="AL75" s="91"/>
      <c r="AM75" s="91"/>
      <c r="AN75" s="91">
        <v>25.06</v>
      </c>
      <c r="AO75" s="95">
        <f t="shared" si="105"/>
        <v>25.06</v>
      </c>
      <c r="AP75" s="118">
        <v>0</v>
      </c>
      <c r="AQ75" s="118">
        <v>0</v>
      </c>
      <c r="AR75" s="70">
        <f t="shared" si="96"/>
        <v>0</v>
      </c>
      <c r="AS75" s="96">
        <f>'[8]ИП - чистый (21.06.12)'!AF44</f>
        <v>25.06</v>
      </c>
      <c r="AT75" s="96">
        <f t="shared" si="8"/>
        <v>0</v>
      </c>
      <c r="AV75" s="70">
        <f t="shared" si="9"/>
        <v>0</v>
      </c>
      <c r="AW75" s="96">
        <f t="shared" si="97"/>
        <v>0</v>
      </c>
      <c r="AX75" s="96">
        <f t="shared" si="98"/>
        <v>0</v>
      </c>
      <c r="AY75" s="96">
        <f t="shared" si="98"/>
        <v>0</v>
      </c>
      <c r="AZ75" s="96">
        <f t="shared" si="99"/>
        <v>0</v>
      </c>
      <c r="BA75" s="96">
        <f t="shared" si="100"/>
        <v>0</v>
      </c>
      <c r="BB75" s="96">
        <f t="shared" si="100"/>
        <v>0</v>
      </c>
    </row>
    <row r="76" spans="1:62" s="98" customFormat="1" ht="25.5">
      <c r="B76" s="112">
        <f t="shared" si="108"/>
        <v>35</v>
      </c>
      <c r="C76" s="175" t="s">
        <v>104</v>
      </c>
      <c r="D76" s="109"/>
      <c r="E76" s="109"/>
      <c r="F76" s="91" t="s">
        <v>52</v>
      </c>
      <c r="G76" s="91">
        <v>7.4</v>
      </c>
      <c r="H76" s="91">
        <v>1.26</v>
      </c>
      <c r="I76" s="107"/>
      <c r="J76" s="93">
        <v>2017</v>
      </c>
      <c r="K76" s="93">
        <v>2017</v>
      </c>
      <c r="L76" s="91">
        <v>75.319999999999993</v>
      </c>
      <c r="M76" s="91">
        <v>75.319999999999993</v>
      </c>
      <c r="N76" s="91">
        <f t="shared" si="101"/>
        <v>75.319999999999993</v>
      </c>
      <c r="O76" s="91">
        <f>'[9]Приложение 1'!L66</f>
        <v>75.319999999999993</v>
      </c>
      <c r="P76" s="91">
        <f t="shared" si="102"/>
        <v>75.319999999999993</v>
      </c>
      <c r="Q76" s="91">
        <f t="shared" si="106"/>
        <v>75.319999999999993</v>
      </c>
      <c r="R76" s="91"/>
      <c r="S76" s="104"/>
      <c r="T76" s="104"/>
      <c r="U76" s="104"/>
      <c r="V76" s="104"/>
      <c r="W76" s="104"/>
      <c r="X76" s="104"/>
      <c r="Y76" s="91"/>
      <c r="Z76" s="91"/>
      <c r="AA76" s="91">
        <f t="shared" si="107"/>
        <v>7.4</v>
      </c>
      <c r="AB76" s="91">
        <f t="shared" si="107"/>
        <v>1.26</v>
      </c>
      <c r="AC76" s="91">
        <f t="shared" si="103"/>
        <v>7.4</v>
      </c>
      <c r="AD76" s="91">
        <f t="shared" si="103"/>
        <v>1.26</v>
      </c>
      <c r="AE76" s="91"/>
      <c r="AF76" s="91"/>
      <c r="AG76" s="91">
        <f>'[9]7.1. ЦЗ 2013'!G66</f>
        <v>0</v>
      </c>
      <c r="AH76" s="91">
        <f>'Корректировка 2014 год (чист.)'!AG71</f>
        <v>0</v>
      </c>
      <c r="AI76" s="91">
        <f t="shared" si="7"/>
        <v>0</v>
      </c>
      <c r="AJ76" s="94">
        <f t="shared" si="104"/>
        <v>0</v>
      </c>
      <c r="AK76" s="91"/>
      <c r="AL76" s="91"/>
      <c r="AM76" s="91"/>
      <c r="AN76" s="91">
        <v>75.319999999999993</v>
      </c>
      <c r="AO76" s="95">
        <f t="shared" si="105"/>
        <v>75.319999999999993</v>
      </c>
      <c r="AP76" s="118">
        <v>0</v>
      </c>
      <c r="AQ76" s="118">
        <v>0</v>
      </c>
      <c r="AR76" s="70">
        <f t="shared" si="96"/>
        <v>0</v>
      </c>
      <c r="AS76" s="96">
        <f>'[8]ИП - чистый (21.06.12)'!AF45</f>
        <v>75.319999999999993</v>
      </c>
      <c r="AT76" s="96">
        <f t="shared" si="8"/>
        <v>0</v>
      </c>
      <c r="AV76" s="70">
        <f t="shared" si="9"/>
        <v>0</v>
      </c>
      <c r="AW76" s="96">
        <f t="shared" si="97"/>
        <v>0</v>
      </c>
      <c r="AX76" s="96">
        <f t="shared" si="98"/>
        <v>0</v>
      </c>
      <c r="AY76" s="96">
        <f t="shared" si="98"/>
        <v>0</v>
      </c>
      <c r="AZ76" s="96">
        <f t="shared" si="99"/>
        <v>0</v>
      </c>
      <c r="BA76" s="96">
        <f t="shared" si="100"/>
        <v>0</v>
      </c>
      <c r="BB76" s="96">
        <f t="shared" si="100"/>
        <v>0</v>
      </c>
    </row>
    <row r="77" spans="1:62" s="98" customFormat="1" ht="38.25">
      <c r="B77" s="112">
        <f t="shared" si="108"/>
        <v>36</v>
      </c>
      <c r="C77" s="195" t="s">
        <v>105</v>
      </c>
      <c r="D77" s="109"/>
      <c r="E77" s="109"/>
      <c r="F77" s="91" t="s">
        <v>52</v>
      </c>
      <c r="G77" s="91">
        <f>AC77</f>
        <v>7.09</v>
      </c>
      <c r="H77" s="91">
        <f>AD77</f>
        <v>2.4500000000000002</v>
      </c>
      <c r="I77" s="107"/>
      <c r="J77" s="93">
        <v>2013</v>
      </c>
      <c r="K77" s="93">
        <v>2014</v>
      </c>
      <c r="L77" s="91"/>
      <c r="M77" s="91"/>
      <c r="N77" s="91">
        <f t="shared" si="101"/>
        <v>74.605270329999996</v>
      </c>
      <c r="O77" s="91">
        <f>'[9]Приложение 1'!L67</f>
        <v>45</v>
      </c>
      <c r="P77" s="91">
        <f t="shared" si="102"/>
        <v>74.605270329999996</v>
      </c>
      <c r="Q77" s="91">
        <f t="shared" si="106"/>
        <v>68</v>
      </c>
      <c r="R77" s="91"/>
      <c r="S77" s="91">
        <v>0</v>
      </c>
      <c r="T77" s="91">
        <v>0</v>
      </c>
      <c r="U77" s="91">
        <v>7.09</v>
      </c>
      <c r="V77" s="91">
        <v>2.4500000000000002</v>
      </c>
      <c r="W77" s="104"/>
      <c r="X77" s="104"/>
      <c r="Y77" s="91"/>
      <c r="Z77" s="91"/>
      <c r="AA77" s="91"/>
      <c r="AB77" s="91"/>
      <c r="AC77" s="91">
        <f t="shared" si="103"/>
        <v>7.09</v>
      </c>
      <c r="AD77" s="91">
        <f t="shared" si="103"/>
        <v>2.4500000000000002</v>
      </c>
      <c r="AE77" s="91"/>
      <c r="AF77" s="91"/>
      <c r="AG77" s="91">
        <f>'[9]7.1. ЦЗ 2013'!G67</f>
        <v>6.6052703299999997</v>
      </c>
      <c r="AH77" s="214">
        <f>'Корректировка 2014 год (чист.)'!AG72</f>
        <v>18</v>
      </c>
      <c r="AI77" s="214">
        <f t="shared" si="7"/>
        <v>38</v>
      </c>
      <c r="AJ77" s="94">
        <f t="shared" si="104"/>
        <v>6.6052703299999997</v>
      </c>
      <c r="AK77" s="190">
        <v>56</v>
      </c>
      <c r="AL77" s="190">
        <v>12</v>
      </c>
      <c r="AM77" s="91"/>
      <c r="AN77" s="91"/>
      <c r="AO77" s="95">
        <f t="shared" si="105"/>
        <v>74.605270329999996</v>
      </c>
      <c r="AP77" s="118"/>
      <c r="AQ77" s="118"/>
      <c r="AR77" s="70"/>
      <c r="AS77" s="96"/>
      <c r="AT77" s="96"/>
      <c r="AV77" s="70">
        <f t="shared" si="9"/>
        <v>0</v>
      </c>
      <c r="AW77" s="96">
        <f t="shared" si="97"/>
        <v>0</v>
      </c>
      <c r="AX77" s="96">
        <f t="shared" si="98"/>
        <v>0</v>
      </c>
      <c r="AY77" s="96">
        <f t="shared" si="98"/>
        <v>0</v>
      </c>
      <c r="AZ77" s="96">
        <f t="shared" si="99"/>
        <v>0</v>
      </c>
      <c r="BA77" s="96">
        <f t="shared" si="100"/>
        <v>0</v>
      </c>
      <c r="BB77" s="96">
        <f t="shared" si="100"/>
        <v>0</v>
      </c>
    </row>
    <row r="78" spans="1:62" s="98" customFormat="1" ht="25.5">
      <c r="B78" s="112">
        <f t="shared" si="108"/>
        <v>37</v>
      </c>
      <c r="C78" s="175" t="s">
        <v>106</v>
      </c>
      <c r="D78" s="109"/>
      <c r="E78" s="109"/>
      <c r="F78" s="91" t="s">
        <v>52</v>
      </c>
      <c r="G78" s="189">
        <v>1.1299999999999999</v>
      </c>
      <c r="H78" s="189">
        <v>1.26</v>
      </c>
      <c r="I78" s="107"/>
      <c r="J78" s="93">
        <v>2014</v>
      </c>
      <c r="K78" s="93">
        <v>2015</v>
      </c>
      <c r="L78" s="91"/>
      <c r="M78" s="91"/>
      <c r="N78" s="91">
        <f t="shared" si="101"/>
        <v>20</v>
      </c>
      <c r="O78" s="91">
        <f>'[9]Приложение 1'!L68</f>
        <v>20</v>
      </c>
      <c r="P78" s="91">
        <f t="shared" si="102"/>
        <v>20</v>
      </c>
      <c r="Q78" s="91">
        <f t="shared" si="106"/>
        <v>20</v>
      </c>
      <c r="R78" s="91"/>
      <c r="S78" s="104"/>
      <c r="T78" s="104"/>
      <c r="U78" s="91">
        <f>G78</f>
        <v>1.1299999999999999</v>
      </c>
      <c r="V78" s="91">
        <f>H78</f>
        <v>1.26</v>
      </c>
      <c r="W78" s="104"/>
      <c r="X78" s="104"/>
      <c r="Y78" s="91"/>
      <c r="Z78" s="91"/>
      <c r="AA78" s="91"/>
      <c r="AB78" s="91"/>
      <c r="AC78" s="91">
        <f t="shared" si="103"/>
        <v>1.1299999999999999</v>
      </c>
      <c r="AD78" s="91">
        <f t="shared" si="103"/>
        <v>1.26</v>
      </c>
      <c r="AE78" s="91"/>
      <c r="AF78" s="91"/>
      <c r="AG78" s="91">
        <f>'[9]7.1. ЦЗ 2013'!G68</f>
        <v>0</v>
      </c>
      <c r="AH78" s="214">
        <f>'Корректировка 2014 год (чист.)'!AG73</f>
        <v>20</v>
      </c>
      <c r="AI78" s="214">
        <f t="shared" si="7"/>
        <v>-20</v>
      </c>
      <c r="AJ78" s="94">
        <f t="shared" si="104"/>
        <v>0</v>
      </c>
      <c r="AK78" s="214"/>
      <c r="AL78" s="189">
        <f>20-AK78</f>
        <v>20</v>
      </c>
      <c r="AM78" s="91"/>
      <c r="AN78" s="91"/>
      <c r="AO78" s="95">
        <f t="shared" si="105"/>
        <v>20</v>
      </c>
      <c r="AP78" s="118"/>
      <c r="AQ78" s="118"/>
      <c r="AR78" s="70"/>
      <c r="AS78" s="96"/>
      <c r="AT78" s="96"/>
      <c r="AV78" s="70">
        <f t="shared" si="9"/>
        <v>0</v>
      </c>
      <c r="AW78" s="96">
        <f t="shared" si="97"/>
        <v>0</v>
      </c>
      <c r="AX78" s="96">
        <f t="shared" si="98"/>
        <v>0</v>
      </c>
      <c r="AY78" s="96">
        <f t="shared" si="98"/>
        <v>0</v>
      </c>
      <c r="AZ78" s="96">
        <f t="shared" si="99"/>
        <v>0</v>
      </c>
      <c r="BA78" s="96">
        <f t="shared" si="100"/>
        <v>0</v>
      </c>
      <c r="BB78" s="96">
        <f t="shared" si="100"/>
        <v>0</v>
      </c>
    </row>
    <row r="79" spans="1:62" s="98" customFormat="1" ht="25.5">
      <c r="B79" s="112">
        <f t="shared" si="108"/>
        <v>38</v>
      </c>
      <c r="C79" s="175" t="s">
        <v>107</v>
      </c>
      <c r="D79" s="109"/>
      <c r="E79" s="109"/>
      <c r="F79" s="91" t="s">
        <v>52</v>
      </c>
      <c r="G79" s="189">
        <v>2.15</v>
      </c>
      <c r="H79" s="189">
        <v>0</v>
      </c>
      <c r="I79" s="107"/>
      <c r="J79" s="93">
        <v>2014</v>
      </c>
      <c r="K79" s="93">
        <v>2015</v>
      </c>
      <c r="L79" s="91"/>
      <c r="M79" s="91"/>
      <c r="N79" s="91">
        <f t="shared" si="101"/>
        <v>14</v>
      </c>
      <c r="O79" s="91">
        <f>'[9]Приложение 1'!L69</f>
        <v>14</v>
      </c>
      <c r="P79" s="91">
        <f t="shared" si="102"/>
        <v>14</v>
      </c>
      <c r="Q79" s="91">
        <f t="shared" si="106"/>
        <v>14</v>
      </c>
      <c r="R79" s="91"/>
      <c r="S79" s="104"/>
      <c r="T79" s="104"/>
      <c r="U79" s="91">
        <f>G79</f>
        <v>2.15</v>
      </c>
      <c r="V79" s="91">
        <f>H79</f>
        <v>0</v>
      </c>
      <c r="W79" s="104"/>
      <c r="X79" s="104"/>
      <c r="Y79" s="91"/>
      <c r="Z79" s="91"/>
      <c r="AA79" s="91"/>
      <c r="AB79" s="91"/>
      <c r="AC79" s="91">
        <f t="shared" si="103"/>
        <v>2.15</v>
      </c>
      <c r="AD79" s="91">
        <f t="shared" si="103"/>
        <v>0</v>
      </c>
      <c r="AE79" s="91"/>
      <c r="AF79" s="91"/>
      <c r="AG79" s="91">
        <f>'[9]7.1. ЦЗ 2013'!G69</f>
        <v>0</v>
      </c>
      <c r="AH79" s="214">
        <f>'Корректировка 2014 год (чист.)'!AG74</f>
        <v>14</v>
      </c>
      <c r="AI79" s="214">
        <f t="shared" si="7"/>
        <v>-14</v>
      </c>
      <c r="AJ79" s="94">
        <f t="shared" si="104"/>
        <v>0</v>
      </c>
      <c r="AK79" s="214"/>
      <c r="AL79" s="189">
        <f>14-AK79</f>
        <v>14</v>
      </c>
      <c r="AM79" s="91"/>
      <c r="AN79" s="91"/>
      <c r="AO79" s="95">
        <f t="shared" si="105"/>
        <v>14</v>
      </c>
      <c r="AP79" s="118"/>
      <c r="AQ79" s="118"/>
      <c r="AR79" s="70"/>
      <c r="AS79" s="96"/>
      <c r="AT79" s="96"/>
      <c r="AV79" s="70">
        <f t="shared" si="9"/>
        <v>0</v>
      </c>
      <c r="AW79" s="96">
        <f t="shared" si="97"/>
        <v>0</v>
      </c>
      <c r="AX79" s="96">
        <f t="shared" si="98"/>
        <v>0</v>
      </c>
      <c r="AY79" s="96">
        <f t="shared" si="98"/>
        <v>0</v>
      </c>
      <c r="AZ79" s="96">
        <f t="shared" si="99"/>
        <v>0</v>
      </c>
      <c r="BA79" s="96">
        <f t="shared" si="100"/>
        <v>0</v>
      </c>
      <c r="BB79" s="96">
        <f t="shared" si="100"/>
        <v>0</v>
      </c>
    </row>
    <row r="80" spans="1:62" s="98" customFormat="1" ht="12.75">
      <c r="A80" s="113"/>
      <c r="B80" s="114"/>
      <c r="C80" s="102" t="s">
        <v>66</v>
      </c>
      <c r="D80" s="102"/>
      <c r="E80" s="102"/>
      <c r="F80" s="103"/>
      <c r="G80" s="104">
        <f>SUM(G73:G79)</f>
        <v>24.036999999999999</v>
      </c>
      <c r="H80" s="104">
        <f>SUM(H73:H79)</f>
        <v>13.790000000000001</v>
      </c>
      <c r="I80" s="105"/>
      <c r="J80" s="103"/>
      <c r="K80" s="103"/>
      <c r="L80" s="103"/>
      <c r="M80" s="105"/>
      <c r="N80" s="104">
        <f t="shared" ref="N80:AO80" si="109">SUM(N73:N79)</f>
        <v>312.13655388999996</v>
      </c>
      <c r="O80" s="104">
        <f t="shared" si="109"/>
        <v>282.77976708999995</v>
      </c>
      <c r="P80" s="104">
        <f t="shared" si="109"/>
        <v>312.13655388999996</v>
      </c>
      <c r="Q80" s="104">
        <f t="shared" si="109"/>
        <v>222.68</v>
      </c>
      <c r="R80" s="104">
        <f t="shared" si="109"/>
        <v>0</v>
      </c>
      <c r="S80" s="104">
        <f t="shared" si="109"/>
        <v>3.117</v>
      </c>
      <c r="T80" s="104">
        <f t="shared" si="109"/>
        <v>6.3</v>
      </c>
      <c r="U80" s="104">
        <f t="shared" si="109"/>
        <v>10.37</v>
      </c>
      <c r="V80" s="104">
        <f t="shared" si="109"/>
        <v>3.71</v>
      </c>
      <c r="W80" s="104">
        <f t="shared" si="109"/>
        <v>0</v>
      </c>
      <c r="X80" s="104">
        <f t="shared" si="109"/>
        <v>0</v>
      </c>
      <c r="Y80" s="104">
        <f t="shared" si="109"/>
        <v>0</v>
      </c>
      <c r="Z80" s="104">
        <f t="shared" si="109"/>
        <v>0</v>
      </c>
      <c r="AA80" s="104">
        <f t="shared" si="109"/>
        <v>10.55</v>
      </c>
      <c r="AB80" s="104">
        <f t="shared" si="109"/>
        <v>3.7800000000000002</v>
      </c>
      <c r="AC80" s="104">
        <f t="shared" si="109"/>
        <v>24.036999999999999</v>
      </c>
      <c r="AD80" s="104">
        <f t="shared" si="109"/>
        <v>13.790000000000001</v>
      </c>
      <c r="AE80" s="104">
        <f t="shared" si="109"/>
        <v>82.59976709</v>
      </c>
      <c r="AF80" s="104">
        <f t="shared" si="109"/>
        <v>0</v>
      </c>
      <c r="AG80" s="104">
        <f t="shared" si="109"/>
        <v>6.8567868000000001</v>
      </c>
      <c r="AH80" s="104">
        <f t="shared" si="109"/>
        <v>52</v>
      </c>
      <c r="AI80" s="104">
        <f t="shared" si="7"/>
        <v>4</v>
      </c>
      <c r="AJ80" s="104">
        <f t="shared" si="109"/>
        <v>6.8567868000000001</v>
      </c>
      <c r="AK80" s="104">
        <f t="shared" si="109"/>
        <v>56</v>
      </c>
      <c r="AL80" s="104">
        <f t="shared" si="109"/>
        <v>46</v>
      </c>
      <c r="AM80" s="104">
        <f t="shared" si="109"/>
        <v>0</v>
      </c>
      <c r="AN80" s="104">
        <f t="shared" si="109"/>
        <v>120.67999999999999</v>
      </c>
      <c r="AO80" s="106">
        <f t="shared" si="109"/>
        <v>229.53678679999999</v>
      </c>
      <c r="AP80" s="69">
        <f t="shared" ref="AP80:AP86" si="110">AO80-N80</f>
        <v>-82.599767089999972</v>
      </c>
      <c r="AQ80" s="96"/>
      <c r="AR80" s="62">
        <f t="shared" ref="AR80:AR86" si="111">AO80-Q80</f>
        <v>6.8567867999999805</v>
      </c>
      <c r="AS80" s="69">
        <f>'[8]ИП - чистый (21.06.12)'!AF46</f>
        <v>123.46</v>
      </c>
      <c r="AT80" s="69">
        <f t="shared" si="8"/>
        <v>106.07678679999999</v>
      </c>
      <c r="AU80" s="70"/>
      <c r="AV80" s="70">
        <f t="shared" si="9"/>
        <v>0</v>
      </c>
      <c r="AW80" s="69">
        <f t="shared" si="97"/>
        <v>0</v>
      </c>
      <c r="AX80" s="69">
        <f t="shared" si="98"/>
        <v>0</v>
      </c>
      <c r="AY80" s="69">
        <f t="shared" si="98"/>
        <v>0</v>
      </c>
      <c r="AZ80" s="69">
        <f t="shared" si="99"/>
        <v>0</v>
      </c>
      <c r="BA80" s="69">
        <f t="shared" si="100"/>
        <v>0</v>
      </c>
      <c r="BB80" s="69">
        <f t="shared" si="100"/>
        <v>0</v>
      </c>
      <c r="BC80" s="96"/>
      <c r="BD80" s="96"/>
      <c r="BE80" s="96"/>
      <c r="BF80" s="96"/>
      <c r="BG80" s="71"/>
      <c r="BI80" s="98">
        <v>0</v>
      </c>
      <c r="BJ80" s="118">
        <f>AO80-BI80</f>
        <v>229.53678679999999</v>
      </c>
    </row>
    <row r="81" spans="1:65" s="87" customFormat="1" ht="12.75">
      <c r="A81" s="80"/>
      <c r="B81" s="81"/>
      <c r="C81" s="82" t="s">
        <v>108</v>
      </c>
      <c r="D81" s="82"/>
      <c r="E81" s="82"/>
      <c r="F81" s="83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>
        <f t="shared" si="7"/>
        <v>0</v>
      </c>
      <c r="AJ81" s="84"/>
      <c r="AK81" s="84"/>
      <c r="AL81" s="84"/>
      <c r="AM81" s="84"/>
      <c r="AN81" s="84"/>
      <c r="AO81" s="85"/>
      <c r="AP81" s="86">
        <f t="shared" si="110"/>
        <v>0</v>
      </c>
      <c r="AQ81" s="86"/>
      <c r="AR81" s="86">
        <f t="shared" si="111"/>
        <v>0</v>
      </c>
      <c r="AS81" s="69">
        <f>'[8]ИП - чистый (21.06.12)'!AF47</f>
        <v>0</v>
      </c>
      <c r="AT81" s="69">
        <f t="shared" si="8"/>
        <v>0</v>
      </c>
      <c r="AU81" s="86"/>
      <c r="AV81" s="70">
        <f t="shared" si="9"/>
        <v>0</v>
      </c>
      <c r="AW81" s="69">
        <f t="shared" si="97"/>
        <v>0</v>
      </c>
      <c r="AX81" s="69">
        <f t="shared" si="98"/>
        <v>0</v>
      </c>
      <c r="AY81" s="69">
        <f t="shared" si="98"/>
        <v>0</v>
      </c>
      <c r="AZ81" s="69">
        <f t="shared" si="99"/>
        <v>0</v>
      </c>
      <c r="BA81" s="69">
        <f t="shared" si="100"/>
        <v>0</v>
      </c>
      <c r="BB81" s="69">
        <f t="shared" si="100"/>
        <v>0</v>
      </c>
      <c r="BG81" s="87">
        <f>AO81-N81</f>
        <v>0</v>
      </c>
    </row>
    <row r="82" spans="1:65" s="98" customFormat="1" ht="25.5">
      <c r="A82" s="120" t="s">
        <v>109</v>
      </c>
      <c r="B82" s="112">
        <f>B79+1</f>
        <v>39</v>
      </c>
      <c r="C82" s="188" t="s">
        <v>110</v>
      </c>
      <c r="D82" s="90"/>
      <c r="E82" s="90"/>
      <c r="F82" s="91" t="s">
        <v>52</v>
      </c>
      <c r="G82" s="91">
        <v>0</v>
      </c>
      <c r="H82" s="91">
        <v>1.26</v>
      </c>
      <c r="I82" s="92"/>
      <c r="J82" s="93">
        <v>2012</v>
      </c>
      <c r="K82" s="93">
        <v>2013</v>
      </c>
      <c r="L82" s="93"/>
      <c r="M82" s="99">
        <f>N82</f>
        <v>32.547245109999999</v>
      </c>
      <c r="N82" s="91">
        <f t="shared" ref="N82:N101" si="112">AE82+AF82+AJ82+AK82+AL82+AM82+AN82</f>
        <v>32.547245109999999</v>
      </c>
      <c r="O82" s="91">
        <f>'[9]Приложение 1'!L72</f>
        <v>33.21194414</v>
      </c>
      <c r="P82" s="91">
        <f t="shared" ref="P82:P101" si="113">AE82+AF82+AG82+AK82+AL82+AM82+AN82</f>
        <v>32.547245109999999</v>
      </c>
      <c r="Q82" s="91">
        <f t="shared" ref="Q82:Q101" si="114">P82-AE82-AF82-AJ82</f>
        <v>0</v>
      </c>
      <c r="R82" s="91"/>
      <c r="S82" s="91">
        <f>G82</f>
        <v>0</v>
      </c>
      <c r="T82" s="91">
        <f>H82</f>
        <v>1.26</v>
      </c>
      <c r="U82" s="91"/>
      <c r="V82" s="91"/>
      <c r="W82" s="91"/>
      <c r="X82" s="91"/>
      <c r="Y82" s="91"/>
      <c r="Z82" s="91"/>
      <c r="AA82" s="91"/>
      <c r="AB82" s="91"/>
      <c r="AC82" s="91">
        <f t="shared" ref="AC82:AD97" si="115">S82+U82+W82+Y82+AA82</f>
        <v>0</v>
      </c>
      <c r="AD82" s="91">
        <f t="shared" si="115"/>
        <v>1.26</v>
      </c>
      <c r="AE82" s="91">
        <v>5.6119441400000003</v>
      </c>
      <c r="AF82" s="91"/>
      <c r="AG82" s="91">
        <f>'[9]7.1. ЦЗ 2013'!G72</f>
        <v>26.93530097</v>
      </c>
      <c r="AH82" s="91">
        <f>'Корректировка 2014 год (чист.)'!AG77</f>
        <v>0</v>
      </c>
      <c r="AI82" s="91">
        <f t="shared" si="7"/>
        <v>0</v>
      </c>
      <c r="AJ82" s="94">
        <f t="shared" ref="AJ82:AJ101" si="116">AG82</f>
        <v>26.93530097</v>
      </c>
      <c r="AK82" s="94"/>
      <c r="AL82" s="94"/>
      <c r="AM82" s="94"/>
      <c r="AN82" s="94"/>
      <c r="AO82" s="95">
        <f t="shared" ref="AO82:AO101" si="117">AJ82+AK82+AL82+AM82+AN82</f>
        <v>26.93530097</v>
      </c>
      <c r="AP82" s="96">
        <f t="shared" si="110"/>
        <v>-5.6119441399999985</v>
      </c>
      <c r="AQ82" s="97"/>
      <c r="AR82" s="70">
        <f t="shared" si="111"/>
        <v>26.93530097</v>
      </c>
      <c r="AS82" s="96">
        <f>'[8]ИП - чистый (21.06.12)'!AF48</f>
        <v>28.35</v>
      </c>
      <c r="AT82" s="96">
        <f t="shared" si="8"/>
        <v>-1.4146990300000013</v>
      </c>
      <c r="AU82" s="70"/>
      <c r="AV82" s="70">
        <f t="shared" si="9"/>
        <v>0</v>
      </c>
      <c r="AW82" s="96">
        <f t="shared" si="97"/>
        <v>0</v>
      </c>
      <c r="AX82" s="96">
        <f t="shared" si="98"/>
        <v>0</v>
      </c>
      <c r="AY82" s="96">
        <f t="shared" si="98"/>
        <v>0</v>
      </c>
      <c r="AZ82" s="96">
        <f t="shared" si="99"/>
        <v>0</v>
      </c>
      <c r="BA82" s="96">
        <f t="shared" si="100"/>
        <v>0</v>
      </c>
      <c r="BB82" s="96">
        <f t="shared" si="100"/>
        <v>0</v>
      </c>
      <c r="BC82" s="97"/>
      <c r="BD82" s="97"/>
      <c r="BE82" s="97"/>
      <c r="BF82" s="97"/>
      <c r="BG82" s="71">
        <f>AO82-N82</f>
        <v>-5.6119441399999985</v>
      </c>
      <c r="BI82" s="98">
        <v>37.299999999999997</v>
      </c>
      <c r="BJ82" s="118">
        <f>AO82-BI82</f>
        <v>-10.364699029999997</v>
      </c>
    </row>
    <row r="83" spans="1:65" s="98" customFormat="1" ht="25.5">
      <c r="A83" s="120" t="s">
        <v>109</v>
      </c>
      <c r="B83" s="89">
        <f>B82+1</f>
        <v>40</v>
      </c>
      <c r="C83" s="188" t="s">
        <v>111</v>
      </c>
      <c r="D83" s="90"/>
      <c r="E83" s="90"/>
      <c r="F83" s="91" t="s">
        <v>52</v>
      </c>
      <c r="G83" s="91">
        <v>1.92</v>
      </c>
      <c r="H83" s="91">
        <v>0</v>
      </c>
      <c r="I83" s="92"/>
      <c r="J83" s="93">
        <v>2012</v>
      </c>
      <c r="K83" s="93">
        <v>2017</v>
      </c>
      <c r="L83" s="93"/>
      <c r="M83" s="99">
        <f>N83</f>
        <v>17.20368513</v>
      </c>
      <c r="N83" s="91">
        <f t="shared" si="112"/>
        <v>17.20368513</v>
      </c>
      <c r="O83" s="91">
        <f>'[9]Приложение 1'!L73</f>
        <v>17.20368513</v>
      </c>
      <c r="P83" s="91">
        <f t="shared" si="113"/>
        <v>17.20368513</v>
      </c>
      <c r="Q83" s="91">
        <f t="shared" si="114"/>
        <v>14.6</v>
      </c>
      <c r="R83" s="91"/>
      <c r="S83" s="91"/>
      <c r="T83" s="91"/>
      <c r="U83" s="91"/>
      <c r="V83" s="91"/>
      <c r="W83" s="91"/>
      <c r="X83" s="91"/>
      <c r="Y83" s="91"/>
      <c r="Z83" s="91"/>
      <c r="AA83" s="91">
        <f>G83</f>
        <v>1.92</v>
      </c>
      <c r="AB83" s="91">
        <f>H83</f>
        <v>0</v>
      </c>
      <c r="AC83" s="91">
        <f t="shared" si="115"/>
        <v>1.92</v>
      </c>
      <c r="AD83" s="91">
        <f t="shared" si="115"/>
        <v>0</v>
      </c>
      <c r="AE83" s="91">
        <v>2.6036851300000001</v>
      </c>
      <c r="AF83" s="91"/>
      <c r="AG83" s="91">
        <f>'[9]7.1. ЦЗ 2013'!G73</f>
        <v>0</v>
      </c>
      <c r="AH83" s="91">
        <f>'Корректировка 2014 год (чист.)'!AG78</f>
        <v>0</v>
      </c>
      <c r="AI83" s="91">
        <f t="shared" si="7"/>
        <v>0</v>
      </c>
      <c r="AJ83" s="94">
        <f t="shared" si="116"/>
        <v>0</v>
      </c>
      <c r="AK83" s="94"/>
      <c r="AL83" s="94"/>
      <c r="AM83" s="94">
        <v>2</v>
      </c>
      <c r="AN83" s="94">
        <v>12.6</v>
      </c>
      <c r="AO83" s="95">
        <f t="shared" si="117"/>
        <v>14.6</v>
      </c>
      <c r="AP83" s="96">
        <f t="shared" si="110"/>
        <v>-2.6036851300000006</v>
      </c>
      <c r="AQ83" s="97"/>
      <c r="AR83" s="70">
        <f t="shared" si="111"/>
        <v>0</v>
      </c>
      <c r="AS83" s="96">
        <f>'[8]ИП - чистый (21.06.12)'!AF49</f>
        <v>23.57</v>
      </c>
      <c r="AT83" s="96">
        <f t="shared" si="8"/>
        <v>-8.9700000000000006</v>
      </c>
      <c r="AU83" s="70"/>
      <c r="AV83" s="70">
        <f t="shared" si="9"/>
        <v>0</v>
      </c>
      <c r="AW83" s="96">
        <f t="shared" si="97"/>
        <v>0</v>
      </c>
      <c r="AX83" s="96">
        <f t="shared" si="98"/>
        <v>0</v>
      </c>
      <c r="AY83" s="96">
        <f t="shared" si="98"/>
        <v>0</v>
      </c>
      <c r="AZ83" s="96">
        <f t="shared" si="99"/>
        <v>0</v>
      </c>
      <c r="BA83" s="96">
        <f t="shared" si="100"/>
        <v>0</v>
      </c>
      <c r="BB83" s="96">
        <f t="shared" si="100"/>
        <v>0</v>
      </c>
      <c r="BC83" s="97"/>
      <c r="BD83" s="97"/>
      <c r="BE83" s="97"/>
      <c r="BF83" s="97"/>
      <c r="BG83" s="71">
        <f>AO83-N83</f>
        <v>-2.6036851300000006</v>
      </c>
      <c r="BI83" s="98">
        <v>151.1</v>
      </c>
      <c r="BJ83" s="118">
        <f>AO83-BI83</f>
        <v>-136.5</v>
      </c>
    </row>
    <row r="84" spans="1:65" s="98" customFormat="1" ht="38.25">
      <c r="A84" s="120" t="s">
        <v>109</v>
      </c>
      <c r="B84" s="89">
        <f>B83+1</f>
        <v>41</v>
      </c>
      <c r="C84" s="188" t="s">
        <v>112</v>
      </c>
      <c r="D84" s="90"/>
      <c r="E84" s="90"/>
      <c r="F84" s="91" t="s">
        <v>52</v>
      </c>
      <c r="G84" s="91">
        <v>81</v>
      </c>
      <c r="H84" s="91">
        <v>5.71</v>
      </c>
      <c r="I84" s="92"/>
      <c r="J84" s="93">
        <v>2012</v>
      </c>
      <c r="K84" s="93">
        <v>2018</v>
      </c>
      <c r="L84" s="93"/>
      <c r="M84" s="99">
        <f>N84</f>
        <v>319.18719575456765</v>
      </c>
      <c r="N84" s="91">
        <f t="shared" si="112"/>
        <v>319.18719575456765</v>
      </c>
      <c r="O84" s="91">
        <f>'[9]Приложение 1'!L74</f>
        <v>634.34811979000006</v>
      </c>
      <c r="P84" s="91">
        <v>634.34811979000006</v>
      </c>
      <c r="Q84" s="91">
        <f t="shared" si="114"/>
        <v>592.61</v>
      </c>
      <c r="R84" s="91"/>
      <c r="S84" s="91"/>
      <c r="T84" s="107"/>
      <c r="U84" s="91"/>
      <c r="V84" s="91"/>
      <c r="W84" s="91"/>
      <c r="X84" s="91"/>
      <c r="Y84" s="91"/>
      <c r="Z84" s="91"/>
      <c r="AA84" s="91"/>
      <c r="AB84" s="91"/>
      <c r="AC84" s="91">
        <f t="shared" si="115"/>
        <v>0</v>
      </c>
      <c r="AD84" s="91">
        <f t="shared" si="115"/>
        <v>0</v>
      </c>
      <c r="AE84" s="91">
        <v>41.738119789999999</v>
      </c>
      <c r="AF84" s="91"/>
      <c r="AG84" s="91">
        <f>'[9]7.1. ЦЗ 2013'!G74</f>
        <v>0</v>
      </c>
      <c r="AH84" s="91">
        <f>'Корректировка 2014 год (чист.)'!AG79</f>
        <v>0</v>
      </c>
      <c r="AI84" s="91">
        <f t="shared" si="7"/>
        <v>0</v>
      </c>
      <c r="AJ84" s="94">
        <f t="shared" si="116"/>
        <v>0</v>
      </c>
      <c r="AK84" s="94"/>
      <c r="AL84" s="94"/>
      <c r="AM84" s="94">
        <f>472.49-153.656662412631+138.66107499-0.0215307903442863-180.023805822457</f>
        <v>277.44907596456767</v>
      </c>
      <c r="AN84" s="94">
        <f>120.12-120.12</f>
        <v>0</v>
      </c>
      <c r="AO84" s="95">
        <f t="shared" si="117"/>
        <v>277.44907596456767</v>
      </c>
      <c r="AP84" s="96">
        <f t="shared" si="110"/>
        <v>-41.738119789999985</v>
      </c>
      <c r="AQ84" s="97"/>
      <c r="AR84" s="70">
        <f t="shared" si="111"/>
        <v>-315.16092403543234</v>
      </c>
      <c r="AS84" s="96">
        <f>'[8]ИП - чистый (21.06.12)'!AF50</f>
        <v>675.88</v>
      </c>
      <c r="AT84" s="96">
        <f t="shared" si="8"/>
        <v>-398.43092403543233</v>
      </c>
      <c r="AU84" s="70"/>
      <c r="AV84" s="70">
        <f t="shared" si="9"/>
        <v>-315.16092403543234</v>
      </c>
      <c r="AW84" s="96">
        <f t="shared" si="97"/>
        <v>0</v>
      </c>
      <c r="AX84" s="96">
        <f t="shared" si="98"/>
        <v>0</v>
      </c>
      <c r="AY84" s="96">
        <f t="shared" si="98"/>
        <v>0</v>
      </c>
      <c r="AZ84" s="96">
        <f t="shared" si="99"/>
        <v>0</v>
      </c>
      <c r="BA84" s="96">
        <f t="shared" si="100"/>
        <v>-81</v>
      </c>
      <c r="BB84" s="96">
        <f t="shared" si="100"/>
        <v>-5.71</v>
      </c>
      <c r="BC84" s="97"/>
      <c r="BD84" s="97"/>
      <c r="BE84" s="97"/>
      <c r="BF84" s="97"/>
      <c r="BG84" s="71">
        <f>AO84-N84</f>
        <v>-41.738119789999985</v>
      </c>
      <c r="BI84" s="98">
        <v>822.95</v>
      </c>
      <c r="BJ84" s="118">
        <f>AO84-BI84</f>
        <v>-545.50092403543238</v>
      </c>
    </row>
    <row r="85" spans="1:65" s="98" customFormat="1" ht="25.5">
      <c r="A85" s="120"/>
      <c r="B85" s="89">
        <f t="shared" ref="B85:B101" si="118">B84+1</f>
        <v>42</v>
      </c>
      <c r="C85" s="188" t="s">
        <v>113</v>
      </c>
      <c r="D85" s="90"/>
      <c r="E85" s="90"/>
      <c r="F85" s="91" t="s">
        <v>52</v>
      </c>
      <c r="G85" s="189">
        <v>58.274999999999999</v>
      </c>
      <c r="H85" s="189">
        <f>10*0.4</f>
        <v>4</v>
      </c>
      <c r="I85" s="92"/>
      <c r="J85" s="93">
        <v>2012</v>
      </c>
      <c r="K85" s="93">
        <v>2014</v>
      </c>
      <c r="L85" s="93"/>
      <c r="M85" s="99">
        <f t="shared" ref="M85:M96" si="119">N85</f>
        <v>163.92990096503948</v>
      </c>
      <c r="N85" s="91">
        <f t="shared" si="112"/>
        <v>163.92990096503948</v>
      </c>
      <c r="O85" s="91">
        <f>'[9]Приложение 1'!L75</f>
        <v>169.69415791503948</v>
      </c>
      <c r="P85" s="91">
        <f t="shared" si="113"/>
        <v>163.92990096503948</v>
      </c>
      <c r="Q85" s="91">
        <f t="shared" si="114"/>
        <v>2.0200000000000031</v>
      </c>
      <c r="R85" s="91"/>
      <c r="S85" s="91"/>
      <c r="T85" s="91"/>
      <c r="U85" s="91">
        <f t="shared" ref="U85:V92" si="120">G85</f>
        <v>58.274999999999999</v>
      </c>
      <c r="V85" s="91">
        <f t="shared" si="120"/>
        <v>4</v>
      </c>
      <c r="W85" s="91"/>
      <c r="X85" s="91"/>
      <c r="Y85" s="91"/>
      <c r="Z85" s="91"/>
      <c r="AA85" s="91"/>
      <c r="AB85" s="91"/>
      <c r="AC85" s="91">
        <f t="shared" si="115"/>
        <v>58.274999999999999</v>
      </c>
      <c r="AD85" s="91">
        <f t="shared" si="115"/>
        <v>4</v>
      </c>
      <c r="AE85" s="91">
        <v>81.079080529999999</v>
      </c>
      <c r="AF85" s="91">
        <v>37.415077385039481</v>
      </c>
      <c r="AG85" s="91">
        <f>'[9]7.1. ЦЗ 2013'!G75</f>
        <v>43.415743049999996</v>
      </c>
      <c r="AH85" s="214">
        <f>'Корректировка 2014 год (чист.)'!AG80</f>
        <v>4.0200990349605306</v>
      </c>
      <c r="AI85" s="214">
        <f t="shared" si="7"/>
        <v>-2.000099034960531</v>
      </c>
      <c r="AJ85" s="94">
        <f t="shared" si="116"/>
        <v>43.415743049999996</v>
      </c>
      <c r="AK85" s="215">
        <f>4.02-2</f>
        <v>2.0199999999999996</v>
      </c>
      <c r="AL85" s="94"/>
      <c r="AM85" s="94"/>
      <c r="AN85" s="94"/>
      <c r="AO85" s="95">
        <f t="shared" si="117"/>
        <v>45.435743049999999</v>
      </c>
      <c r="AP85" s="96">
        <f t="shared" si="110"/>
        <v>-118.49415791503948</v>
      </c>
      <c r="AQ85" s="97"/>
      <c r="AR85" s="70">
        <f t="shared" si="111"/>
        <v>43.415743049999996</v>
      </c>
      <c r="AS85" s="96">
        <f>'[8]ИП - чистый (21.06.12)'!AF51</f>
        <v>70.900000000000006</v>
      </c>
      <c r="AT85" s="96">
        <f t="shared" si="8"/>
        <v>-25.464256950000006</v>
      </c>
      <c r="AU85" s="70"/>
      <c r="AV85" s="70">
        <f t="shared" si="9"/>
        <v>0</v>
      </c>
      <c r="AW85" s="96">
        <v>165.93</v>
      </c>
      <c r="AX85" s="96">
        <f t="shared" si="98"/>
        <v>0</v>
      </c>
      <c r="AY85" s="96">
        <f t="shared" si="98"/>
        <v>0</v>
      </c>
      <c r="AZ85" s="96">
        <f t="shared" si="99"/>
        <v>0</v>
      </c>
      <c r="BA85" s="96">
        <f t="shared" si="100"/>
        <v>0</v>
      </c>
      <c r="BB85" s="96">
        <f t="shared" si="100"/>
        <v>0</v>
      </c>
      <c r="BC85" s="97"/>
      <c r="BD85" s="97"/>
      <c r="BE85" s="97"/>
      <c r="BF85" s="97"/>
      <c r="BG85" s="71"/>
      <c r="BJ85" s="118"/>
    </row>
    <row r="86" spans="1:65" s="98" customFormat="1" ht="30" customHeight="1">
      <c r="A86" s="120"/>
      <c r="B86" s="89">
        <f t="shared" si="118"/>
        <v>43</v>
      </c>
      <c r="C86" s="188" t="s">
        <v>114</v>
      </c>
      <c r="D86" s="90"/>
      <c r="E86" s="90"/>
      <c r="F86" s="91" t="s">
        <v>52</v>
      </c>
      <c r="G86" s="189">
        <v>43.204999999999998</v>
      </c>
      <c r="H86" s="189">
        <v>4.4000000000000004</v>
      </c>
      <c r="I86" s="92"/>
      <c r="J86" s="93">
        <v>2012</v>
      </c>
      <c r="K86" s="93">
        <v>2015</v>
      </c>
      <c r="L86" s="93"/>
      <c r="M86" s="99">
        <f t="shared" si="119"/>
        <v>159.46</v>
      </c>
      <c r="N86" s="91">
        <f t="shared" si="112"/>
        <v>159.46</v>
      </c>
      <c r="O86" s="91">
        <f>'[9]Приложение 1'!L76</f>
        <v>162.97</v>
      </c>
      <c r="P86" s="91">
        <f t="shared" si="113"/>
        <v>159.46</v>
      </c>
      <c r="Q86" s="91">
        <f t="shared" si="114"/>
        <v>17.640963400566051</v>
      </c>
      <c r="R86" s="91"/>
      <c r="S86" s="91"/>
      <c r="T86" s="91"/>
      <c r="U86" s="91"/>
      <c r="V86" s="91"/>
      <c r="W86" s="91">
        <f>G86</f>
        <v>43.204999999999998</v>
      </c>
      <c r="X86" s="91">
        <f>H86</f>
        <v>4.4000000000000004</v>
      </c>
      <c r="Y86" s="91"/>
      <c r="Z86" s="91"/>
      <c r="AA86" s="91"/>
      <c r="AB86" s="91"/>
      <c r="AC86" s="91">
        <f t="shared" si="115"/>
        <v>43.204999999999998</v>
      </c>
      <c r="AD86" s="91">
        <f t="shared" si="115"/>
        <v>4.4000000000000004</v>
      </c>
      <c r="AE86" s="91">
        <v>71.838416019999997</v>
      </c>
      <c r="AF86" s="91">
        <v>29.778799829433968</v>
      </c>
      <c r="AG86" s="91">
        <f>'[9]7.1. ЦЗ 2013'!G76</f>
        <v>40.201820749999996</v>
      </c>
      <c r="AH86" s="91">
        <f>'Корректировка 2014 год (чист.)'!AG81</f>
        <v>17.640963400566051</v>
      </c>
      <c r="AI86" s="91">
        <f t="shared" si="7"/>
        <v>0</v>
      </c>
      <c r="AJ86" s="94">
        <f t="shared" si="116"/>
        <v>40.201820749999996</v>
      </c>
      <c r="AK86" s="94">
        <v>17.640963400566051</v>
      </c>
      <c r="AL86" s="94"/>
      <c r="AM86" s="94"/>
      <c r="AN86" s="94"/>
      <c r="AO86" s="95">
        <f t="shared" si="117"/>
        <v>57.842784150566047</v>
      </c>
      <c r="AP86" s="96">
        <f t="shared" si="110"/>
        <v>-101.61721584943396</v>
      </c>
      <c r="AQ86" s="97"/>
      <c r="AR86" s="70">
        <f t="shared" si="111"/>
        <v>40.201820749999996</v>
      </c>
      <c r="AS86" s="96">
        <f>'[8]ИП - чистый (21.06.12)'!AF52</f>
        <v>112.97</v>
      </c>
      <c r="AT86" s="96">
        <f t="shared" si="8"/>
        <v>-55.127215849433952</v>
      </c>
      <c r="AU86" s="70"/>
      <c r="AV86" s="70">
        <f t="shared" si="9"/>
        <v>0</v>
      </c>
      <c r="AW86" s="96">
        <v>159.46</v>
      </c>
      <c r="AX86" s="96">
        <f t="shared" si="98"/>
        <v>0</v>
      </c>
      <c r="AY86" s="96">
        <f t="shared" si="98"/>
        <v>0</v>
      </c>
      <c r="AZ86" s="96">
        <f t="shared" si="99"/>
        <v>0</v>
      </c>
      <c r="BA86" s="96">
        <f t="shared" si="100"/>
        <v>0</v>
      </c>
      <c r="BB86" s="96">
        <f t="shared" si="100"/>
        <v>0</v>
      </c>
      <c r="BC86" s="97"/>
      <c r="BD86" s="97"/>
      <c r="BE86" s="97"/>
      <c r="BF86" s="97"/>
      <c r="BG86" s="71"/>
      <c r="BJ86" s="118"/>
    </row>
    <row r="87" spans="1:65" s="98" customFormat="1" ht="30" customHeight="1">
      <c r="A87" s="120"/>
      <c r="B87" s="89">
        <f t="shared" si="118"/>
        <v>44</v>
      </c>
      <c r="C87" s="188" t="s">
        <v>115</v>
      </c>
      <c r="D87" s="121"/>
      <c r="E87" s="121"/>
      <c r="F87" s="91" t="s">
        <v>52</v>
      </c>
      <c r="G87" s="189">
        <v>87.022999999999996</v>
      </c>
      <c r="H87" s="189">
        <v>12.64</v>
      </c>
      <c r="I87" s="92"/>
      <c r="J87" s="93">
        <v>2012</v>
      </c>
      <c r="K87" s="93">
        <v>2015</v>
      </c>
      <c r="L87" s="93"/>
      <c r="M87" s="99">
        <f t="shared" si="119"/>
        <v>318.77</v>
      </c>
      <c r="N87" s="91">
        <f t="shared" si="112"/>
        <v>318.77</v>
      </c>
      <c r="O87" s="91">
        <f>'[9]Приложение 1'!L77</f>
        <v>256.69420588788819</v>
      </c>
      <c r="P87" s="91">
        <f t="shared" si="113"/>
        <v>318.77</v>
      </c>
      <c r="Q87" s="91">
        <f t="shared" si="114"/>
        <v>114.87035022211182</v>
      </c>
      <c r="R87" s="91"/>
      <c r="S87" s="91"/>
      <c r="T87" s="107"/>
      <c r="U87" s="91"/>
      <c r="V87" s="91"/>
      <c r="W87" s="91">
        <f>G87</f>
        <v>87.022999999999996</v>
      </c>
      <c r="X87" s="91">
        <f>H87</f>
        <v>12.64</v>
      </c>
      <c r="Y87" s="91"/>
      <c r="Z87" s="91"/>
      <c r="AA87" s="91"/>
      <c r="AB87" s="91"/>
      <c r="AC87" s="91">
        <f t="shared" si="115"/>
        <v>87.022999999999996</v>
      </c>
      <c r="AD87" s="91">
        <f t="shared" si="115"/>
        <v>12.64</v>
      </c>
      <c r="AE87" s="91">
        <v>71.085413990000006</v>
      </c>
      <c r="AF87" s="91">
        <v>20.608791897888146</v>
      </c>
      <c r="AG87" s="91">
        <f>'[9]7.1. ЦЗ 2013'!G77</f>
        <v>112.20544389</v>
      </c>
      <c r="AH87" s="91">
        <f>'Корректировка 2014 год (чист.)'!AG82</f>
        <v>64.870350222111824</v>
      </c>
      <c r="AI87" s="91">
        <f t="shared" si="7"/>
        <v>0</v>
      </c>
      <c r="AJ87" s="94">
        <f t="shared" si="116"/>
        <v>112.20544389</v>
      </c>
      <c r="AK87" s="94">
        <v>64.870350222111824</v>
      </c>
      <c r="AL87" s="94">
        <v>50</v>
      </c>
      <c r="AM87" s="94"/>
      <c r="AN87" s="94"/>
      <c r="AO87" s="95">
        <f t="shared" si="117"/>
        <v>227.07579411211182</v>
      </c>
      <c r="AP87" s="108">
        <f>AK87+AL87+AM87+AN87+AO87</f>
        <v>341.94614433422362</v>
      </c>
      <c r="AQ87" s="96">
        <f>AP87-N87</f>
        <v>23.176144334223636</v>
      </c>
      <c r="AR87" s="97"/>
      <c r="AS87" s="70">
        <f>AP87-Q87</f>
        <v>227.07579411211179</v>
      </c>
      <c r="AT87" s="96">
        <f>'[8]ИП - чистый (21.06.12)'!AF51</f>
        <v>70.900000000000006</v>
      </c>
      <c r="AU87" s="96">
        <f t="shared" ref="AU87" si="121">AP87-AT87</f>
        <v>271.04614433422364</v>
      </c>
      <c r="AV87" s="70">
        <f t="shared" si="9"/>
        <v>0</v>
      </c>
      <c r="AW87" s="70">
        <v>318.77</v>
      </c>
      <c r="AX87" s="96">
        <f>N87-Q87</f>
        <v>203.89964977788816</v>
      </c>
      <c r="AY87" s="70"/>
      <c r="AZ87" s="96">
        <f>AK87+AL87+AM87+AN87+AO87-AP87</f>
        <v>0</v>
      </c>
      <c r="BA87" s="96">
        <f>S87+U87+W87+Y87+AA87-AC87</f>
        <v>0</v>
      </c>
      <c r="BB87" s="96">
        <f>T87+V87+X87+Z87+AB87-AD87</f>
        <v>0</v>
      </c>
      <c r="BC87" s="96">
        <f>AK87+AL87+AM87+AN87+AO87-AP87</f>
        <v>0</v>
      </c>
      <c r="BD87" s="96">
        <f>AC87-G87</f>
        <v>0</v>
      </c>
      <c r="BE87" s="96">
        <f>AD87-H87</f>
        <v>0</v>
      </c>
      <c r="BF87" s="97"/>
      <c r="BG87" s="97"/>
      <c r="BH87" s="97"/>
      <c r="BI87" s="97"/>
      <c r="BJ87" s="71"/>
      <c r="BM87" s="118"/>
    </row>
    <row r="88" spans="1:65" s="98" customFormat="1" ht="45" customHeight="1">
      <c r="A88" s="120"/>
      <c r="B88" s="89">
        <f t="shared" si="118"/>
        <v>45</v>
      </c>
      <c r="C88" s="188" t="s">
        <v>116</v>
      </c>
      <c r="D88" s="90"/>
      <c r="E88" s="90"/>
      <c r="F88" s="91" t="s">
        <v>52</v>
      </c>
      <c r="G88" s="189">
        <v>6.5419999999999998</v>
      </c>
      <c r="H88" s="189">
        <v>0.8</v>
      </c>
      <c r="I88" s="92"/>
      <c r="J88" s="93">
        <v>2012</v>
      </c>
      <c r="K88" s="93">
        <v>2014</v>
      </c>
      <c r="L88" s="93"/>
      <c r="M88" s="99">
        <f t="shared" si="119"/>
        <v>52.02</v>
      </c>
      <c r="N88" s="91">
        <f t="shared" si="112"/>
        <v>52.02</v>
      </c>
      <c r="O88" s="91">
        <f>'[9]Приложение 1'!L78</f>
        <v>49.995736260000001</v>
      </c>
      <c r="P88" s="91">
        <f t="shared" si="113"/>
        <v>52.02</v>
      </c>
      <c r="Q88" s="91">
        <f t="shared" si="114"/>
        <v>1.6577814000000046</v>
      </c>
      <c r="R88" s="91"/>
      <c r="S88" s="91"/>
      <c r="T88" s="91"/>
      <c r="U88" s="91">
        <f t="shared" si="120"/>
        <v>6.5419999999999998</v>
      </c>
      <c r="V88" s="91">
        <f t="shared" si="120"/>
        <v>0.8</v>
      </c>
      <c r="W88" s="91"/>
      <c r="X88" s="91"/>
      <c r="Y88" s="91"/>
      <c r="Z88" s="91"/>
      <c r="AA88" s="91"/>
      <c r="AB88" s="91"/>
      <c r="AC88" s="91">
        <f t="shared" si="115"/>
        <v>6.5419999999999998</v>
      </c>
      <c r="AD88" s="91">
        <f t="shared" si="115"/>
        <v>0.8</v>
      </c>
      <c r="AE88" s="91">
        <v>20.725736259999998</v>
      </c>
      <c r="AF88" s="91"/>
      <c r="AG88" s="91">
        <f>'[9]7.1. ЦЗ 2013'!G78</f>
        <v>29.636482340000001</v>
      </c>
      <c r="AH88" s="91">
        <f>'Корректировка 2014 год (чист.)'!AG83</f>
        <v>1.6577814000000046</v>
      </c>
      <c r="AI88" s="91">
        <f t="shared" si="7"/>
        <v>0</v>
      </c>
      <c r="AJ88" s="94">
        <f t="shared" si="116"/>
        <v>29.636482340000001</v>
      </c>
      <c r="AK88" s="94">
        <v>1.6577814000000046</v>
      </c>
      <c r="AL88" s="94"/>
      <c r="AM88" s="94"/>
      <c r="AN88" s="94"/>
      <c r="AO88" s="95">
        <f t="shared" si="117"/>
        <v>31.294263740000005</v>
      </c>
      <c r="AP88" s="96">
        <f t="shared" ref="AP88:AP96" si="122">AO88-N88</f>
        <v>-20.725736259999998</v>
      </c>
      <c r="AQ88" s="97"/>
      <c r="AR88" s="70">
        <f t="shared" ref="AR88:AR96" si="123">AO88-Q88</f>
        <v>29.636482340000001</v>
      </c>
      <c r="AS88" s="96">
        <f>'[8]ИП - чистый (21.06.12)'!AF54</f>
        <v>85.96</v>
      </c>
      <c r="AT88" s="96">
        <f t="shared" si="8"/>
        <v>-54.665736259999989</v>
      </c>
      <c r="AU88" s="70"/>
      <c r="AV88" s="70">
        <f t="shared" si="9"/>
        <v>0</v>
      </c>
      <c r="AW88" s="96">
        <v>52.02</v>
      </c>
      <c r="AX88" s="96">
        <f t="shared" ref="AX88:AY103" si="124">S88+U88+W88+Y88+AA88-AC88</f>
        <v>0</v>
      </c>
      <c r="AY88" s="96">
        <f t="shared" si="124"/>
        <v>0</v>
      </c>
      <c r="AZ88" s="96">
        <f t="shared" ref="AZ88:AZ154" si="125">AJ88+AK88+AL88+AM88+AN88-AO88</f>
        <v>0</v>
      </c>
      <c r="BA88" s="96">
        <f t="shared" ref="BA88:BB119" si="126">AC88-G88</f>
        <v>0</v>
      </c>
      <c r="BB88" s="96">
        <f t="shared" si="126"/>
        <v>0</v>
      </c>
      <c r="BC88" s="97"/>
      <c r="BD88" s="97"/>
      <c r="BE88" s="97"/>
      <c r="BF88" s="97"/>
      <c r="BG88" s="71"/>
      <c r="BJ88" s="118"/>
    </row>
    <row r="89" spans="1:65" s="98" customFormat="1" ht="59.25" customHeight="1">
      <c r="A89" s="120"/>
      <c r="B89" s="89">
        <f t="shared" si="118"/>
        <v>46</v>
      </c>
      <c r="C89" s="188" t="s">
        <v>117</v>
      </c>
      <c r="D89" s="121"/>
      <c r="E89" s="121"/>
      <c r="F89" s="91" t="s">
        <v>52</v>
      </c>
      <c r="G89" s="189">
        <v>44.661999999999999</v>
      </c>
      <c r="H89" s="189">
        <v>1.25</v>
      </c>
      <c r="I89" s="92"/>
      <c r="J89" s="93">
        <v>2012</v>
      </c>
      <c r="K89" s="93">
        <v>2015</v>
      </c>
      <c r="L89" s="93"/>
      <c r="M89" s="99">
        <f t="shared" si="119"/>
        <v>172</v>
      </c>
      <c r="N89" s="91">
        <f t="shared" si="112"/>
        <v>172</v>
      </c>
      <c r="O89" s="91">
        <f>'[9]Приложение 1'!L79</f>
        <v>172</v>
      </c>
      <c r="P89" s="91">
        <f t="shared" si="113"/>
        <v>172</v>
      </c>
      <c r="Q89" s="91">
        <f t="shared" si="114"/>
        <v>85.452841180000007</v>
      </c>
      <c r="R89" s="91"/>
      <c r="S89" s="91"/>
      <c r="T89" s="91"/>
      <c r="U89" s="91"/>
      <c r="V89" s="91"/>
      <c r="W89" s="91">
        <f t="shared" ref="W89:X91" si="127">G89</f>
        <v>44.661999999999999</v>
      </c>
      <c r="X89" s="91">
        <f t="shared" si="127"/>
        <v>1.25</v>
      </c>
      <c r="Y89" s="91"/>
      <c r="Z89" s="91"/>
      <c r="AA89" s="91"/>
      <c r="AB89" s="91"/>
      <c r="AC89" s="91">
        <f t="shared" si="115"/>
        <v>44.661999999999999</v>
      </c>
      <c r="AD89" s="91">
        <f t="shared" si="115"/>
        <v>1.25</v>
      </c>
      <c r="AE89" s="91">
        <v>17.7</v>
      </c>
      <c r="AF89" s="91"/>
      <c r="AG89" s="91">
        <f>'[9]7.1. ЦЗ 2013'!G79</f>
        <v>68.847158820000004</v>
      </c>
      <c r="AH89" s="214">
        <f>'Корректировка 2014 год (чист.)'!AG84</f>
        <v>80.452841179999993</v>
      </c>
      <c r="AI89" s="214">
        <f t="shared" ref="AI89:AI155" si="128">AK89-AH89</f>
        <v>-34.999999999999993</v>
      </c>
      <c r="AJ89" s="94">
        <f t="shared" si="116"/>
        <v>68.847158820000004</v>
      </c>
      <c r="AK89" s="215">
        <f>25.45284118+20</f>
        <v>45.45284118</v>
      </c>
      <c r="AL89" s="232">
        <f>10+30</f>
        <v>40</v>
      </c>
      <c r="AM89" s="94"/>
      <c r="AN89" s="94"/>
      <c r="AO89" s="95">
        <f t="shared" si="117"/>
        <v>154.30000000000001</v>
      </c>
      <c r="AP89" s="96">
        <f t="shared" si="122"/>
        <v>-17.699999999999989</v>
      </c>
      <c r="AQ89" s="97"/>
      <c r="AR89" s="70">
        <f t="shared" si="123"/>
        <v>68.847158820000004</v>
      </c>
      <c r="AS89" s="96">
        <f>'[8]ИП - чистый (21.06.12)'!AF55</f>
        <v>73.88</v>
      </c>
      <c r="AT89" s="96">
        <f t="shared" si="8"/>
        <v>80.420000000000016</v>
      </c>
      <c r="AU89" s="70"/>
      <c r="AV89" s="70">
        <f t="shared" si="9"/>
        <v>0</v>
      </c>
      <c r="AW89" s="96">
        <f>AJ89+AK89+AL89+AM89+AN89-AO89</f>
        <v>0</v>
      </c>
      <c r="AX89" s="96">
        <f t="shared" si="124"/>
        <v>0</v>
      </c>
      <c r="AY89" s="96">
        <f t="shared" si="124"/>
        <v>0</v>
      </c>
      <c r="AZ89" s="96">
        <f t="shared" si="125"/>
        <v>0</v>
      </c>
      <c r="BA89" s="96">
        <f t="shared" si="126"/>
        <v>0</v>
      </c>
      <c r="BB89" s="96">
        <f t="shared" si="126"/>
        <v>0</v>
      </c>
      <c r="BC89" s="97"/>
      <c r="BD89" s="97"/>
      <c r="BE89" s="97"/>
      <c r="BF89" s="97"/>
      <c r="BG89" s="71"/>
      <c r="BJ89" s="118"/>
    </row>
    <row r="90" spans="1:65" s="98" customFormat="1" ht="45" customHeight="1">
      <c r="A90" s="120"/>
      <c r="B90" s="89">
        <f t="shared" si="118"/>
        <v>47</v>
      </c>
      <c r="C90" s="188" t="s">
        <v>118</v>
      </c>
      <c r="D90" s="90"/>
      <c r="E90" s="90"/>
      <c r="F90" s="91" t="s">
        <v>52</v>
      </c>
      <c r="G90" s="189">
        <v>2.1</v>
      </c>
      <c r="H90" s="189">
        <v>0.4</v>
      </c>
      <c r="I90" s="92"/>
      <c r="J90" s="93">
        <v>2012</v>
      </c>
      <c r="K90" s="93">
        <v>2015</v>
      </c>
      <c r="L90" s="93"/>
      <c r="M90" s="99">
        <f t="shared" si="119"/>
        <v>8.06</v>
      </c>
      <c r="N90" s="91">
        <f t="shared" si="112"/>
        <v>8.06</v>
      </c>
      <c r="O90" s="91">
        <f>'[9]Приложение 1'!L80</f>
        <v>10.06</v>
      </c>
      <c r="P90" s="91">
        <f t="shared" si="113"/>
        <v>8.06</v>
      </c>
      <c r="Q90" s="91">
        <f t="shared" si="114"/>
        <v>4.9485325200000005</v>
      </c>
      <c r="R90" s="91"/>
      <c r="S90" s="91"/>
      <c r="T90" s="91"/>
      <c r="U90" s="91"/>
      <c r="V90" s="91"/>
      <c r="W90" s="91">
        <f t="shared" si="127"/>
        <v>2.1</v>
      </c>
      <c r="X90" s="91">
        <f t="shared" si="127"/>
        <v>0.4</v>
      </c>
      <c r="Y90" s="91"/>
      <c r="Z90" s="91"/>
      <c r="AA90" s="91"/>
      <c r="AB90" s="91"/>
      <c r="AC90" s="91">
        <f t="shared" si="115"/>
        <v>2.1</v>
      </c>
      <c r="AD90" s="91">
        <f t="shared" si="115"/>
        <v>0.4</v>
      </c>
      <c r="AE90" s="91">
        <v>0.89999998999999997</v>
      </c>
      <c r="AF90" s="91"/>
      <c r="AG90" s="91">
        <f>'[9]7.1. ЦЗ 2013'!G80</f>
        <v>2.21146749</v>
      </c>
      <c r="AH90" s="214">
        <f>'Корректировка 2014 год (чист.)'!AG85</f>
        <v>3.9485325200000005</v>
      </c>
      <c r="AI90" s="214">
        <f t="shared" si="128"/>
        <v>-1.0000000000000004</v>
      </c>
      <c r="AJ90" s="94">
        <f t="shared" si="116"/>
        <v>2.21146749</v>
      </c>
      <c r="AK90" s="215">
        <f>3.94853252-1</f>
        <v>2.9485325200000001</v>
      </c>
      <c r="AL90" s="187">
        <f>3-1</f>
        <v>2</v>
      </c>
      <c r="AM90" s="94"/>
      <c r="AN90" s="94"/>
      <c r="AO90" s="95">
        <f t="shared" si="117"/>
        <v>7.1600000100000001</v>
      </c>
      <c r="AP90" s="96">
        <f t="shared" si="122"/>
        <v>-0.89999999000000042</v>
      </c>
      <c r="AQ90" s="97"/>
      <c r="AR90" s="70">
        <f t="shared" si="123"/>
        <v>2.2114674899999995</v>
      </c>
      <c r="AS90" s="96">
        <f>'[8]ИП - чистый (21.06.12)'!AF56</f>
        <v>9.16</v>
      </c>
      <c r="AT90" s="96">
        <f t="shared" si="8"/>
        <v>-1.9999999900000001</v>
      </c>
      <c r="AU90" s="70"/>
      <c r="AV90" s="70">
        <f t="shared" ref="AV90:AV156" si="129">AO90-AJ90-Q90</f>
        <v>0</v>
      </c>
      <c r="AW90" s="96">
        <f>AJ90+AK90+AL90+AM90+AN90-AO90</f>
        <v>0</v>
      </c>
      <c r="AX90" s="96">
        <f t="shared" si="124"/>
        <v>0</v>
      </c>
      <c r="AY90" s="96">
        <f t="shared" si="124"/>
        <v>0</v>
      </c>
      <c r="AZ90" s="96">
        <f t="shared" si="125"/>
        <v>0</v>
      </c>
      <c r="BA90" s="96">
        <f t="shared" si="126"/>
        <v>0</v>
      </c>
      <c r="BB90" s="96">
        <f t="shared" si="126"/>
        <v>0</v>
      </c>
      <c r="BC90" s="97"/>
      <c r="BD90" s="97"/>
      <c r="BE90" s="97"/>
      <c r="BF90" s="97"/>
      <c r="BG90" s="71"/>
      <c r="BJ90" s="118"/>
    </row>
    <row r="91" spans="1:65" s="98" customFormat="1" ht="54.95" customHeight="1">
      <c r="A91" s="120"/>
      <c r="B91" s="89">
        <f t="shared" si="118"/>
        <v>48</v>
      </c>
      <c r="C91" s="188" t="s">
        <v>119</v>
      </c>
      <c r="D91" s="90"/>
      <c r="E91" s="90"/>
      <c r="F91" s="91" t="s">
        <v>52</v>
      </c>
      <c r="G91" s="189">
        <v>51.902000000000001</v>
      </c>
      <c r="H91" s="189">
        <v>4.3099999999999996</v>
      </c>
      <c r="I91" s="92"/>
      <c r="J91" s="93">
        <v>2012</v>
      </c>
      <c r="K91" s="93">
        <v>2015</v>
      </c>
      <c r="L91" s="93"/>
      <c r="M91" s="99">
        <f t="shared" si="119"/>
        <v>151.26000000000002</v>
      </c>
      <c r="N91" s="91">
        <f t="shared" si="112"/>
        <v>151.26000000000002</v>
      </c>
      <c r="O91" s="91">
        <f>'[9]Приложение 1'!L81</f>
        <v>192.99524217999999</v>
      </c>
      <c r="P91" s="91">
        <f t="shared" si="113"/>
        <v>151.26000000000002</v>
      </c>
      <c r="Q91" s="91">
        <f t="shared" si="114"/>
        <v>39.736064990000003</v>
      </c>
      <c r="R91" s="91"/>
      <c r="S91" s="91"/>
      <c r="T91" s="91"/>
      <c r="U91" s="91"/>
      <c r="V91" s="91"/>
      <c r="W91" s="91">
        <f t="shared" si="127"/>
        <v>51.902000000000001</v>
      </c>
      <c r="X91" s="91">
        <f t="shared" si="127"/>
        <v>4.3099999999999996</v>
      </c>
      <c r="Y91" s="91"/>
      <c r="Z91" s="91"/>
      <c r="AA91" s="91"/>
      <c r="AB91" s="91"/>
      <c r="AC91" s="91">
        <f t="shared" si="115"/>
        <v>51.902000000000001</v>
      </c>
      <c r="AD91" s="91">
        <f t="shared" si="115"/>
        <v>4.3099999999999996</v>
      </c>
      <c r="AE91" s="91">
        <v>2.5</v>
      </c>
      <c r="AF91" s="91">
        <v>1.6952421799999999</v>
      </c>
      <c r="AG91" s="91">
        <f>'[9]7.1. ЦЗ 2013'!G81</f>
        <v>107.32869283000001</v>
      </c>
      <c r="AH91" s="214">
        <f>'Корректировка 2014 год (чист.)'!AG86</f>
        <v>33.996064989999972</v>
      </c>
      <c r="AI91" s="214">
        <f t="shared" si="128"/>
        <v>-8.9999999999999716</v>
      </c>
      <c r="AJ91" s="94">
        <f t="shared" si="116"/>
        <v>107.32869283000001</v>
      </c>
      <c r="AK91" s="215">
        <f>33.99606499-15+6</f>
        <v>24.996064990000001</v>
      </c>
      <c r="AL91" s="232">
        <f>5.74+15-6</f>
        <v>14.740000000000002</v>
      </c>
      <c r="AM91" s="94"/>
      <c r="AN91" s="94"/>
      <c r="AO91" s="95">
        <f t="shared" si="117"/>
        <v>147.06475782000001</v>
      </c>
      <c r="AP91" s="96">
        <f t="shared" si="122"/>
        <v>-4.1952421800000081</v>
      </c>
      <c r="AQ91" s="97"/>
      <c r="AR91" s="70">
        <f t="shared" si="123"/>
        <v>107.32869283000001</v>
      </c>
      <c r="AS91" s="96">
        <f>'[8]ИП - чистый (21.06.12)'!AF57</f>
        <v>87.35</v>
      </c>
      <c r="AT91" s="96">
        <f t="shared" si="8"/>
        <v>59.714757820000017</v>
      </c>
      <c r="AU91" s="70"/>
      <c r="AV91" s="70">
        <f t="shared" si="129"/>
        <v>0</v>
      </c>
      <c r="AW91" s="96">
        <v>151.26</v>
      </c>
      <c r="AX91" s="96">
        <f t="shared" si="124"/>
        <v>0</v>
      </c>
      <c r="AY91" s="96">
        <f t="shared" si="124"/>
        <v>0</v>
      </c>
      <c r="AZ91" s="96">
        <f t="shared" si="125"/>
        <v>0</v>
      </c>
      <c r="BA91" s="96">
        <f t="shared" si="126"/>
        <v>0</v>
      </c>
      <c r="BB91" s="96">
        <f t="shared" si="126"/>
        <v>0</v>
      </c>
      <c r="BC91" s="97"/>
      <c r="BD91" s="97"/>
      <c r="BE91" s="97"/>
      <c r="BF91" s="97"/>
      <c r="BG91" s="71"/>
      <c r="BJ91" s="118"/>
    </row>
    <row r="92" spans="1:65" s="98" customFormat="1" ht="54.95" customHeight="1">
      <c r="A92" s="120"/>
      <c r="B92" s="89">
        <f t="shared" si="118"/>
        <v>49</v>
      </c>
      <c r="C92" s="188" t="s">
        <v>120</v>
      </c>
      <c r="D92" s="90"/>
      <c r="E92" s="90"/>
      <c r="F92" s="91" t="s">
        <v>52</v>
      </c>
      <c r="G92" s="189">
        <v>50.360999999999997</v>
      </c>
      <c r="H92" s="189">
        <v>3.05</v>
      </c>
      <c r="I92" s="92"/>
      <c r="J92" s="93">
        <v>2012</v>
      </c>
      <c r="K92" s="93">
        <v>2014</v>
      </c>
      <c r="L92" s="93"/>
      <c r="M92" s="99">
        <f t="shared" si="119"/>
        <v>162.85</v>
      </c>
      <c r="N92" s="91">
        <f t="shared" si="112"/>
        <v>162.85</v>
      </c>
      <c r="O92" s="91">
        <f>'[9]Приложение 1'!L82</f>
        <v>172.49028853999999</v>
      </c>
      <c r="P92" s="91">
        <f t="shared" si="113"/>
        <v>162.85</v>
      </c>
      <c r="Q92" s="91">
        <f t="shared" si="114"/>
        <v>2.7054259900000091</v>
      </c>
      <c r="R92" s="91"/>
      <c r="S92" s="91"/>
      <c r="T92" s="107"/>
      <c r="U92" s="91">
        <f t="shared" si="120"/>
        <v>50.360999999999997</v>
      </c>
      <c r="V92" s="91">
        <f t="shared" si="120"/>
        <v>3.05</v>
      </c>
      <c r="W92" s="91"/>
      <c r="X92" s="91"/>
      <c r="Y92" s="91"/>
      <c r="Z92" s="91"/>
      <c r="AA92" s="91"/>
      <c r="AB92" s="91"/>
      <c r="AC92" s="91">
        <f t="shared" si="115"/>
        <v>50.360999999999997</v>
      </c>
      <c r="AD92" s="91">
        <f t="shared" si="115"/>
        <v>3.05</v>
      </c>
      <c r="AE92" s="91">
        <v>3</v>
      </c>
      <c r="AF92" s="91">
        <v>5.1672885400000004</v>
      </c>
      <c r="AG92" s="91">
        <f>'[9]7.1. ЦЗ 2013'!G82</f>
        <v>151.97728547</v>
      </c>
      <c r="AH92" s="214">
        <f>'Корректировка 2014 год (чист.)'!AG87</f>
        <v>4.7054259900000091</v>
      </c>
      <c r="AI92" s="214">
        <f t="shared" si="128"/>
        <v>-1.9999999999999991</v>
      </c>
      <c r="AJ92" s="94">
        <f t="shared" si="116"/>
        <v>151.97728547</v>
      </c>
      <c r="AK92" s="215">
        <f>4.70542599000001-2</f>
        <v>2.7054259900000099</v>
      </c>
      <c r="AL92" s="94"/>
      <c r="AM92" s="94"/>
      <c r="AN92" s="94"/>
      <c r="AO92" s="95">
        <f t="shared" si="117"/>
        <v>154.68271146000001</v>
      </c>
      <c r="AP92" s="96">
        <f t="shared" si="122"/>
        <v>-8.1672885399999871</v>
      </c>
      <c r="AQ92" s="97"/>
      <c r="AR92" s="70">
        <f t="shared" si="123"/>
        <v>151.97728547</v>
      </c>
      <c r="AS92" s="96">
        <f>'[8]ИП - чистый (21.06.12)'!AF58</f>
        <v>137.96</v>
      </c>
      <c r="AT92" s="96">
        <f t="shared" si="8"/>
        <v>16.722711459999999</v>
      </c>
      <c r="AU92" s="70"/>
      <c r="AV92" s="70">
        <f t="shared" si="129"/>
        <v>0</v>
      </c>
      <c r="AW92" s="96">
        <v>164.85</v>
      </c>
      <c r="AX92" s="96">
        <f t="shared" si="124"/>
        <v>0</v>
      </c>
      <c r="AY92" s="96">
        <f t="shared" si="124"/>
        <v>0</v>
      </c>
      <c r="AZ92" s="96">
        <f t="shared" si="125"/>
        <v>0</v>
      </c>
      <c r="BA92" s="96">
        <f t="shared" si="126"/>
        <v>0</v>
      </c>
      <c r="BB92" s="96">
        <f t="shared" si="126"/>
        <v>0</v>
      </c>
      <c r="BC92" s="97"/>
      <c r="BD92" s="97"/>
      <c r="BE92" s="97"/>
      <c r="BF92" s="97"/>
      <c r="BG92" s="71"/>
      <c r="BJ92" s="118"/>
    </row>
    <row r="93" spans="1:65" s="98" customFormat="1" ht="30" customHeight="1">
      <c r="A93" s="120"/>
      <c r="B93" s="89">
        <f t="shared" si="118"/>
        <v>50</v>
      </c>
      <c r="C93" s="188" t="s">
        <v>121</v>
      </c>
      <c r="D93" s="90"/>
      <c r="E93" s="90"/>
      <c r="F93" s="91" t="s">
        <v>52</v>
      </c>
      <c r="G93" s="189">
        <v>6</v>
      </c>
      <c r="H93" s="189">
        <v>5</v>
      </c>
      <c r="I93" s="92"/>
      <c r="J93" s="93">
        <v>2012</v>
      </c>
      <c r="K93" s="93">
        <v>2017</v>
      </c>
      <c r="L93" s="93"/>
      <c r="M93" s="99">
        <f t="shared" si="119"/>
        <v>200</v>
      </c>
      <c r="N93" s="91">
        <f t="shared" si="112"/>
        <v>200</v>
      </c>
      <c r="O93" s="91">
        <f>'[9]Приложение 1'!L83</f>
        <v>200</v>
      </c>
      <c r="P93" s="91">
        <f t="shared" si="113"/>
        <v>200</v>
      </c>
      <c r="Q93" s="91">
        <f t="shared" si="114"/>
        <v>187.41789159999999</v>
      </c>
      <c r="R93" s="91"/>
      <c r="S93" s="91"/>
      <c r="T93" s="107"/>
      <c r="U93" s="91"/>
      <c r="V93" s="91"/>
      <c r="W93" s="91"/>
      <c r="X93" s="91"/>
      <c r="Y93" s="91"/>
      <c r="Z93" s="91"/>
      <c r="AA93" s="91">
        <f>G93</f>
        <v>6</v>
      </c>
      <c r="AB93" s="91">
        <f>H93</f>
        <v>5</v>
      </c>
      <c r="AC93" s="91">
        <f t="shared" si="115"/>
        <v>6</v>
      </c>
      <c r="AD93" s="91">
        <f t="shared" si="115"/>
        <v>5</v>
      </c>
      <c r="AE93" s="91">
        <v>6.2121084</v>
      </c>
      <c r="AF93" s="91"/>
      <c r="AG93" s="91">
        <f>'[9]7.1. ЦЗ 2013'!G83</f>
        <v>6.37</v>
      </c>
      <c r="AH93" s="91">
        <f>'Корректировка 2014 год (чист.)'!AG88</f>
        <v>7.57</v>
      </c>
      <c r="AI93" s="91">
        <f t="shared" si="128"/>
        <v>0</v>
      </c>
      <c r="AJ93" s="94">
        <f t="shared" si="116"/>
        <v>6.37</v>
      </c>
      <c r="AK93" s="94">
        <v>7.57</v>
      </c>
      <c r="AL93" s="94">
        <v>0.5</v>
      </c>
      <c r="AM93" s="94">
        <v>50</v>
      </c>
      <c r="AN93" s="94">
        <f>129.8478916-0.5</f>
        <v>129.3478916</v>
      </c>
      <c r="AO93" s="95">
        <f t="shared" si="117"/>
        <v>193.78789159999999</v>
      </c>
      <c r="AP93" s="96">
        <f t="shared" si="122"/>
        <v>-6.2121084000000053</v>
      </c>
      <c r="AQ93" s="97"/>
      <c r="AR93" s="70">
        <f t="shared" si="123"/>
        <v>6.3700000000000045</v>
      </c>
      <c r="AS93" s="96">
        <f>'[8]ИП - чистый (21.06.12)'!AF59</f>
        <v>180</v>
      </c>
      <c r="AT93" s="96">
        <f t="shared" si="8"/>
        <v>13.787891599999995</v>
      </c>
      <c r="AU93" s="70"/>
      <c r="AV93" s="70">
        <f t="shared" si="129"/>
        <v>0</v>
      </c>
      <c r="AW93" s="96">
        <f>AJ93+AK93+AL93+AM93+AN93-AO93</f>
        <v>0</v>
      </c>
      <c r="AX93" s="96">
        <f t="shared" si="124"/>
        <v>0</v>
      </c>
      <c r="AY93" s="96">
        <f t="shared" si="124"/>
        <v>0</v>
      </c>
      <c r="AZ93" s="96">
        <f t="shared" si="125"/>
        <v>0</v>
      </c>
      <c r="BA93" s="96">
        <f t="shared" si="126"/>
        <v>0</v>
      </c>
      <c r="BB93" s="96">
        <f t="shared" si="126"/>
        <v>0</v>
      </c>
      <c r="BC93" s="97"/>
      <c r="BD93" s="97"/>
      <c r="BE93" s="97"/>
      <c r="BF93" s="97"/>
      <c r="BG93" s="71"/>
      <c r="BJ93" s="118"/>
    </row>
    <row r="94" spans="1:65" s="98" customFormat="1" ht="45" customHeight="1">
      <c r="A94" s="120"/>
      <c r="B94" s="89">
        <f t="shared" si="118"/>
        <v>51</v>
      </c>
      <c r="C94" s="188" t="s">
        <v>122</v>
      </c>
      <c r="D94" s="90"/>
      <c r="E94" s="90"/>
      <c r="F94" s="91" t="s">
        <v>52</v>
      </c>
      <c r="G94" s="189">
        <v>35</v>
      </c>
      <c r="H94" s="189">
        <v>9.6</v>
      </c>
      <c r="I94" s="92"/>
      <c r="J94" s="93">
        <v>2012</v>
      </c>
      <c r="K94" s="93">
        <v>2017</v>
      </c>
      <c r="L94" s="93"/>
      <c r="M94" s="99">
        <f t="shared" si="119"/>
        <v>144.57999999999998</v>
      </c>
      <c r="N94" s="91">
        <f t="shared" si="112"/>
        <v>144.57999999999998</v>
      </c>
      <c r="O94" s="91">
        <f>'[9]Приложение 1'!L84</f>
        <v>144.57999999999998</v>
      </c>
      <c r="P94" s="91">
        <f t="shared" si="113"/>
        <v>144.57999999999998</v>
      </c>
      <c r="Q94" s="91">
        <f t="shared" si="114"/>
        <v>134.61749999999998</v>
      </c>
      <c r="R94" s="91"/>
      <c r="S94" s="91"/>
      <c r="T94" s="107"/>
      <c r="U94" s="91"/>
      <c r="V94" s="91"/>
      <c r="W94" s="91"/>
      <c r="X94" s="91"/>
      <c r="Y94" s="91"/>
      <c r="Z94" s="91"/>
      <c r="AA94" s="91">
        <f>G94</f>
        <v>35</v>
      </c>
      <c r="AB94" s="91">
        <f>H94</f>
        <v>9.6</v>
      </c>
      <c r="AC94" s="91">
        <f t="shared" si="115"/>
        <v>35</v>
      </c>
      <c r="AD94" s="91">
        <f t="shared" si="115"/>
        <v>9.6</v>
      </c>
      <c r="AE94" s="91">
        <v>9.8625000000000007</v>
      </c>
      <c r="AF94" s="91"/>
      <c r="AG94" s="91">
        <f>'[9]7.1. ЦЗ 2013'!G84</f>
        <v>0.1</v>
      </c>
      <c r="AH94" s="91">
        <f>'Корректировка 2014 год (чист.)'!AG89</f>
        <v>4.3875000000000002</v>
      </c>
      <c r="AI94" s="91">
        <f t="shared" si="128"/>
        <v>0</v>
      </c>
      <c r="AJ94" s="94">
        <f t="shared" si="116"/>
        <v>0.1</v>
      </c>
      <c r="AK94" s="94">
        <v>4.3875000000000002</v>
      </c>
      <c r="AL94" s="94">
        <v>36</v>
      </c>
      <c r="AM94" s="94">
        <v>24</v>
      </c>
      <c r="AN94" s="94">
        <f>O94-AE94-AG94-AK94-AM94-AL94</f>
        <v>70.22999999999999</v>
      </c>
      <c r="AO94" s="95">
        <f t="shared" si="117"/>
        <v>134.71749999999997</v>
      </c>
      <c r="AP94" s="96">
        <f t="shared" si="122"/>
        <v>-9.8625000000000114</v>
      </c>
      <c r="AQ94" s="97"/>
      <c r="AR94" s="70">
        <f t="shared" si="123"/>
        <v>9.9999999999994316E-2</v>
      </c>
      <c r="AS94" s="96">
        <f>'[8]ИП - чистый (21.06.12)'!AF61</f>
        <v>129.57999999999998</v>
      </c>
      <c r="AT94" s="96">
        <f t="shared" si="8"/>
        <v>5.1374999999999886</v>
      </c>
      <c r="AU94" s="70"/>
      <c r="AV94" s="70">
        <f t="shared" si="129"/>
        <v>0</v>
      </c>
      <c r="AW94" s="96">
        <f>O94-AE94-AG94-AK94</f>
        <v>130.22999999999999</v>
      </c>
      <c r="AX94" s="96">
        <v>14.25</v>
      </c>
      <c r="AY94" s="96">
        <f t="shared" si="124"/>
        <v>0</v>
      </c>
      <c r="AZ94" s="96">
        <f t="shared" si="125"/>
        <v>0</v>
      </c>
      <c r="BA94" s="96">
        <f t="shared" si="126"/>
        <v>0</v>
      </c>
      <c r="BB94" s="96">
        <f t="shared" si="126"/>
        <v>0</v>
      </c>
      <c r="BC94" s="97"/>
      <c r="BD94" s="97"/>
      <c r="BE94" s="97"/>
      <c r="BF94" s="97"/>
      <c r="BG94" s="71"/>
      <c r="BJ94" s="118"/>
    </row>
    <row r="95" spans="1:65" s="98" customFormat="1" ht="51.95" customHeight="1">
      <c r="A95" s="120"/>
      <c r="B95" s="89">
        <f t="shared" si="118"/>
        <v>52</v>
      </c>
      <c r="C95" s="191" t="s">
        <v>123</v>
      </c>
      <c r="D95" s="90"/>
      <c r="E95" s="90"/>
      <c r="F95" s="91" t="s">
        <v>52</v>
      </c>
      <c r="G95" s="91">
        <f>AC95</f>
        <v>123.834</v>
      </c>
      <c r="H95" s="91">
        <f>AD95</f>
        <v>24.020000000000003</v>
      </c>
      <c r="I95" s="92"/>
      <c r="J95" s="93">
        <v>2012</v>
      </c>
      <c r="K95" s="93">
        <v>2017</v>
      </c>
      <c r="L95" s="93"/>
      <c r="M95" s="99">
        <f t="shared" si="119"/>
        <v>360.443370381759</v>
      </c>
      <c r="N95" s="91">
        <f t="shared" si="112"/>
        <v>360.443370381759</v>
      </c>
      <c r="O95" s="91">
        <f>'[9]Приложение 1'!L85</f>
        <v>360.443370381759</v>
      </c>
      <c r="P95" s="91">
        <f t="shared" si="113"/>
        <v>360.443370381759</v>
      </c>
      <c r="Q95" s="91">
        <f t="shared" si="114"/>
        <v>288.15485939175903</v>
      </c>
      <c r="R95" s="91"/>
      <c r="S95" s="91">
        <v>12.834000000000001</v>
      </c>
      <c r="T95" s="107">
        <v>3.2800000000000002</v>
      </c>
      <c r="U95" s="91">
        <v>33.17</v>
      </c>
      <c r="V95" s="91">
        <v>10.68</v>
      </c>
      <c r="W95" s="91"/>
      <c r="X95" s="91"/>
      <c r="Y95" s="91">
        <v>37.4</v>
      </c>
      <c r="Z95" s="91">
        <v>5.98</v>
      </c>
      <c r="AA95" s="91">
        <v>40.43</v>
      </c>
      <c r="AB95" s="91">
        <v>4.08</v>
      </c>
      <c r="AC95" s="91">
        <f t="shared" si="115"/>
        <v>123.834</v>
      </c>
      <c r="AD95" s="91">
        <f t="shared" si="115"/>
        <v>24.020000000000003</v>
      </c>
      <c r="AE95" s="91">
        <v>15.685693109999999</v>
      </c>
      <c r="AF95" s="91"/>
      <c r="AG95" s="91">
        <f>'[9]7.1. ЦЗ 2013'!G85</f>
        <v>56.602817879999996</v>
      </c>
      <c r="AH95" s="91">
        <f>'Корректировка 2014 год (чист.)'!AG90</f>
        <v>78.375282671758981</v>
      </c>
      <c r="AI95" s="91">
        <f t="shared" si="128"/>
        <v>0</v>
      </c>
      <c r="AJ95" s="94">
        <f t="shared" si="116"/>
        <v>56.602817879999996</v>
      </c>
      <c r="AK95" s="94">
        <v>78.375282671758981</v>
      </c>
      <c r="AL95" s="94"/>
      <c r="AM95" s="94">
        <f>114.77105332-AM203</f>
        <v>103.77105331999999</v>
      </c>
      <c r="AN95" s="94">
        <f>117.0085234-AN203</f>
        <v>106.0085234</v>
      </c>
      <c r="AO95" s="95">
        <f t="shared" si="117"/>
        <v>344.75767727175901</v>
      </c>
      <c r="AP95" s="96">
        <f t="shared" si="122"/>
        <v>-15.685693109999988</v>
      </c>
      <c r="AQ95" s="97" t="s">
        <v>124</v>
      </c>
      <c r="AR95" s="70">
        <f t="shared" si="123"/>
        <v>56.602817879999975</v>
      </c>
      <c r="AS95" s="96">
        <f>'[8]ИП - чистый (21.06.12)'!AF62</f>
        <v>750.76</v>
      </c>
      <c r="AT95" s="96">
        <f t="shared" si="8"/>
        <v>-406.00232272824098</v>
      </c>
      <c r="AU95" s="70"/>
      <c r="AV95" s="70">
        <f t="shared" si="129"/>
        <v>0</v>
      </c>
      <c r="AW95" s="96">
        <f>AJ95+AK95+AL95+AM95+AN95-AO95</f>
        <v>0</v>
      </c>
      <c r="AX95" s="96">
        <f t="shared" ref="AX95:AY144" si="130">S95+U95+W95+Y95+AA95-AC95</f>
        <v>0</v>
      </c>
      <c r="AY95" s="96">
        <f t="shared" si="124"/>
        <v>0</v>
      </c>
      <c r="AZ95" s="96">
        <f t="shared" si="125"/>
        <v>0</v>
      </c>
      <c r="BA95" s="96">
        <f t="shared" si="126"/>
        <v>0</v>
      </c>
      <c r="BB95" s="96">
        <f t="shared" si="126"/>
        <v>0</v>
      </c>
      <c r="BC95" s="97"/>
      <c r="BD95" s="97"/>
      <c r="BE95" s="97"/>
      <c r="BF95" s="97"/>
      <c r="BG95" s="71"/>
      <c r="BJ95" s="118"/>
    </row>
    <row r="96" spans="1:65" s="98" customFormat="1" ht="45" customHeight="1">
      <c r="A96" s="120"/>
      <c r="B96" s="89">
        <f t="shared" si="118"/>
        <v>53</v>
      </c>
      <c r="C96" s="90" t="s">
        <v>125</v>
      </c>
      <c r="D96" s="90"/>
      <c r="E96" s="90"/>
      <c r="F96" s="122" t="s">
        <v>52</v>
      </c>
      <c r="G96" s="122">
        <v>2.2050000000000001</v>
      </c>
      <c r="H96" s="122">
        <v>0.63</v>
      </c>
      <c r="I96" s="92"/>
      <c r="J96" s="93">
        <v>2012</v>
      </c>
      <c r="K96" s="93">
        <v>2012</v>
      </c>
      <c r="L96" s="93"/>
      <c r="M96" s="99">
        <f t="shared" si="119"/>
        <v>5.3887769799999994</v>
      </c>
      <c r="N96" s="91">
        <f t="shared" si="112"/>
        <v>5.3887769799999994</v>
      </c>
      <c r="O96" s="91">
        <f>'[9]Приложение 1'!L86</f>
        <v>5.3887769799999994</v>
      </c>
      <c r="P96" s="91">
        <f t="shared" si="113"/>
        <v>5.3887769799999994</v>
      </c>
      <c r="Q96" s="91">
        <v>0</v>
      </c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>
        <f t="shared" si="115"/>
        <v>0</v>
      </c>
      <c r="AD96" s="91">
        <f t="shared" si="115"/>
        <v>0</v>
      </c>
      <c r="AE96" s="91">
        <v>5.3687769799999998</v>
      </c>
      <c r="AF96" s="91"/>
      <c r="AG96" s="91">
        <f>'[9]7.1. ЦЗ 2013'!G86</f>
        <v>0.02</v>
      </c>
      <c r="AH96" s="91">
        <f>'Корректировка 2014 год (чист.)'!AG91</f>
        <v>0</v>
      </c>
      <c r="AI96" s="91">
        <f t="shared" si="128"/>
        <v>0</v>
      </c>
      <c r="AJ96" s="94">
        <f t="shared" si="116"/>
        <v>0.02</v>
      </c>
      <c r="AK96" s="94"/>
      <c r="AL96" s="94"/>
      <c r="AM96" s="94"/>
      <c r="AN96" s="94"/>
      <c r="AO96" s="95">
        <f t="shared" si="117"/>
        <v>0.02</v>
      </c>
      <c r="AP96" s="96">
        <f t="shared" si="122"/>
        <v>-5.3687769799999998</v>
      </c>
      <c r="AQ96" s="97"/>
      <c r="AR96" s="70">
        <f t="shared" si="123"/>
        <v>0.02</v>
      </c>
      <c r="AS96" s="96">
        <f>'[8]ИП - чистый (21.06.12)'!AF63</f>
        <v>68</v>
      </c>
      <c r="AT96" s="96">
        <f t="shared" si="8"/>
        <v>-67.98</v>
      </c>
      <c r="AU96" s="70"/>
      <c r="AV96" s="70">
        <f t="shared" si="129"/>
        <v>0</v>
      </c>
      <c r="AW96" s="96">
        <f>AJ96+AK96+AL96+AM96+AN96-AO96</f>
        <v>0</v>
      </c>
      <c r="AX96" s="96">
        <f t="shared" si="130"/>
        <v>0</v>
      </c>
      <c r="AY96" s="96">
        <f t="shared" si="124"/>
        <v>0</v>
      </c>
      <c r="AZ96" s="96">
        <f t="shared" si="125"/>
        <v>0</v>
      </c>
      <c r="BA96" s="96">
        <f t="shared" si="126"/>
        <v>-2.2050000000000001</v>
      </c>
      <c r="BB96" s="96">
        <f t="shared" si="126"/>
        <v>-0.63</v>
      </c>
      <c r="BC96" s="97"/>
      <c r="BD96" s="97"/>
      <c r="BE96" s="97"/>
      <c r="BF96" s="97"/>
      <c r="BG96" s="71"/>
      <c r="BJ96" s="118"/>
    </row>
    <row r="97" spans="1:62" s="98" customFormat="1" ht="30" customHeight="1">
      <c r="A97" s="120"/>
      <c r="B97" s="89">
        <f t="shared" si="118"/>
        <v>54</v>
      </c>
      <c r="C97" s="188" t="s">
        <v>126</v>
      </c>
      <c r="D97" s="90"/>
      <c r="E97" s="90"/>
      <c r="F97" s="122" t="s">
        <v>52</v>
      </c>
      <c r="G97" s="198">
        <v>11.242000000000001</v>
      </c>
      <c r="H97" s="198">
        <v>2.52</v>
      </c>
      <c r="I97" s="92"/>
      <c r="J97" s="93">
        <v>2014</v>
      </c>
      <c r="K97" s="93">
        <v>2015</v>
      </c>
      <c r="L97" s="93"/>
      <c r="M97" s="99"/>
      <c r="N97" s="91">
        <f t="shared" si="112"/>
        <v>40</v>
      </c>
      <c r="O97" s="91">
        <f>'[9]Приложение 1'!L87</f>
        <v>40</v>
      </c>
      <c r="P97" s="91">
        <f t="shared" si="113"/>
        <v>40</v>
      </c>
      <c r="Q97" s="91">
        <f t="shared" si="114"/>
        <v>40</v>
      </c>
      <c r="R97" s="91"/>
      <c r="S97" s="91"/>
      <c r="T97" s="91"/>
      <c r="U97" s="91"/>
      <c r="V97" s="91"/>
      <c r="W97" s="91">
        <f>G97</f>
        <v>11.242000000000001</v>
      </c>
      <c r="X97" s="91">
        <f>H97</f>
        <v>2.52</v>
      </c>
      <c r="Y97" s="91"/>
      <c r="Z97" s="91"/>
      <c r="AA97" s="91"/>
      <c r="AB97" s="91"/>
      <c r="AC97" s="91">
        <f t="shared" si="115"/>
        <v>11.242000000000001</v>
      </c>
      <c r="AD97" s="91">
        <f t="shared" si="115"/>
        <v>2.52</v>
      </c>
      <c r="AE97" s="91"/>
      <c r="AF97" s="91"/>
      <c r="AG97" s="91">
        <f>'[9]7.1. ЦЗ 2013'!G87</f>
        <v>0</v>
      </c>
      <c r="AH97" s="91">
        <f>'Корректировка 2014 год (чист.)'!AG92</f>
        <v>4</v>
      </c>
      <c r="AI97" s="91">
        <f t="shared" si="128"/>
        <v>0</v>
      </c>
      <c r="AJ97" s="94">
        <f t="shared" si="116"/>
        <v>0</v>
      </c>
      <c r="AK97" s="94">
        <v>4</v>
      </c>
      <c r="AL97" s="94">
        <v>36</v>
      </c>
      <c r="AM97" s="94"/>
      <c r="AN97" s="94"/>
      <c r="AO97" s="95">
        <f t="shared" si="117"/>
        <v>40</v>
      </c>
      <c r="AP97" s="96"/>
      <c r="AQ97" s="97"/>
      <c r="AR97" s="70"/>
      <c r="AS97" s="96"/>
      <c r="AT97" s="96"/>
      <c r="AU97" s="70"/>
      <c r="AV97" s="70">
        <f t="shared" si="129"/>
        <v>0</v>
      </c>
      <c r="AW97" s="96">
        <f>AJ97+AK97+AL97+AM97+AN97-AO97</f>
        <v>0</v>
      </c>
      <c r="AX97" s="96">
        <f t="shared" si="130"/>
        <v>0</v>
      </c>
      <c r="AY97" s="96">
        <f t="shared" si="124"/>
        <v>0</v>
      </c>
      <c r="AZ97" s="96">
        <f t="shared" si="125"/>
        <v>0</v>
      </c>
      <c r="BA97" s="96">
        <f t="shared" si="126"/>
        <v>0</v>
      </c>
      <c r="BB97" s="96">
        <f t="shared" si="126"/>
        <v>0</v>
      </c>
      <c r="BC97" s="97"/>
      <c r="BD97" s="97"/>
      <c r="BE97" s="97"/>
      <c r="BF97" s="97"/>
      <c r="BG97" s="71"/>
      <c r="BJ97" s="118"/>
    </row>
    <row r="98" spans="1:62" s="98" customFormat="1" ht="30" customHeight="1">
      <c r="A98" s="120"/>
      <c r="B98" s="89">
        <f t="shared" si="118"/>
        <v>55</v>
      </c>
      <c r="C98" s="188" t="s">
        <v>127</v>
      </c>
      <c r="D98" s="90"/>
      <c r="E98" s="90"/>
      <c r="F98" s="122" t="s">
        <v>52</v>
      </c>
      <c r="G98" s="122">
        <v>29.33</v>
      </c>
      <c r="H98" s="122">
        <v>0</v>
      </c>
      <c r="I98" s="92"/>
      <c r="J98" s="93">
        <v>2016</v>
      </c>
      <c r="K98" s="93">
        <v>2017</v>
      </c>
      <c r="L98" s="93"/>
      <c r="M98" s="99"/>
      <c r="N98" s="91">
        <f t="shared" si="112"/>
        <v>112</v>
      </c>
      <c r="O98" s="91">
        <f>'[9]Приложение 1'!L88</f>
        <v>112</v>
      </c>
      <c r="P98" s="91">
        <f t="shared" si="113"/>
        <v>112</v>
      </c>
      <c r="Q98" s="91">
        <f t="shared" si="114"/>
        <v>112</v>
      </c>
      <c r="R98" s="91"/>
      <c r="S98" s="91"/>
      <c r="T98" s="91"/>
      <c r="U98" s="91"/>
      <c r="V98" s="91"/>
      <c r="W98" s="91"/>
      <c r="X98" s="91"/>
      <c r="Y98" s="91"/>
      <c r="Z98" s="91"/>
      <c r="AA98" s="91">
        <f>G98</f>
        <v>29.33</v>
      </c>
      <c r="AB98" s="91">
        <f>H98</f>
        <v>0</v>
      </c>
      <c r="AC98" s="91">
        <f t="shared" ref="AC98:AD101" si="131">S98+U98+W98+Y98+AA98</f>
        <v>29.33</v>
      </c>
      <c r="AD98" s="91">
        <f t="shared" si="131"/>
        <v>0</v>
      </c>
      <c r="AE98" s="91"/>
      <c r="AF98" s="91"/>
      <c r="AG98" s="91">
        <f>'[9]7.1. ЦЗ 2013'!G88</f>
        <v>0</v>
      </c>
      <c r="AH98" s="91">
        <f>'Корректировка 2014 год (чист.)'!AG93</f>
        <v>0</v>
      </c>
      <c r="AI98" s="91">
        <f t="shared" si="128"/>
        <v>0</v>
      </c>
      <c r="AJ98" s="94">
        <f t="shared" si="116"/>
        <v>0</v>
      </c>
      <c r="AK98" s="94"/>
      <c r="AL98" s="94"/>
      <c r="AM98" s="94">
        <v>12</v>
      </c>
      <c r="AN98" s="94">
        <v>100</v>
      </c>
      <c r="AO98" s="95">
        <f t="shared" si="117"/>
        <v>112</v>
      </c>
      <c r="AP98" s="96"/>
      <c r="AQ98" s="97"/>
      <c r="AR98" s="70"/>
      <c r="AS98" s="96"/>
      <c r="AT98" s="96"/>
      <c r="AU98" s="70"/>
      <c r="AV98" s="70">
        <f t="shared" si="129"/>
        <v>0</v>
      </c>
      <c r="AW98" s="96">
        <f>AJ98+AK98+AL98+AM98+AN98-AO98</f>
        <v>0</v>
      </c>
      <c r="AX98" s="96">
        <f t="shared" si="130"/>
        <v>0</v>
      </c>
      <c r="AY98" s="96">
        <f t="shared" si="124"/>
        <v>0</v>
      </c>
      <c r="AZ98" s="96">
        <f t="shared" si="125"/>
        <v>0</v>
      </c>
      <c r="BA98" s="96">
        <f t="shared" si="126"/>
        <v>0</v>
      </c>
      <c r="BB98" s="96">
        <f t="shared" si="126"/>
        <v>0</v>
      </c>
      <c r="BC98" s="97"/>
      <c r="BD98" s="97"/>
      <c r="BE98" s="97"/>
      <c r="BF98" s="97"/>
      <c r="BG98" s="71"/>
      <c r="BJ98" s="118"/>
    </row>
    <row r="99" spans="1:62" s="98" customFormat="1" ht="30" customHeight="1">
      <c r="A99" s="120"/>
      <c r="B99" s="89">
        <f t="shared" si="118"/>
        <v>56</v>
      </c>
      <c r="C99" s="188" t="s">
        <v>128</v>
      </c>
      <c r="D99" s="90"/>
      <c r="E99" s="90"/>
      <c r="F99" s="122" t="s">
        <v>52</v>
      </c>
      <c r="G99" s="198">
        <v>5.2569999999999997</v>
      </c>
      <c r="H99" s="198">
        <v>0.16</v>
      </c>
      <c r="I99" s="92"/>
      <c r="J99" s="93">
        <v>2013</v>
      </c>
      <c r="K99" s="93">
        <v>2014</v>
      </c>
      <c r="L99" s="93"/>
      <c r="M99" s="99"/>
      <c r="N99" s="91">
        <f t="shared" si="112"/>
        <v>15.799999999999999</v>
      </c>
      <c r="O99" s="119">
        <f>'[9]Приложение 1'!L89</f>
        <v>23</v>
      </c>
      <c r="P99" s="189">
        <f t="shared" si="113"/>
        <v>15.799999999999999</v>
      </c>
      <c r="Q99" s="91">
        <f t="shared" si="114"/>
        <v>0.41426111999999726</v>
      </c>
      <c r="R99" s="91"/>
      <c r="S99" s="91"/>
      <c r="T99" s="91"/>
      <c r="U99" s="91">
        <f>G99</f>
        <v>5.2569999999999997</v>
      </c>
      <c r="V99" s="91">
        <f>H99</f>
        <v>0.16</v>
      </c>
      <c r="W99" s="91"/>
      <c r="X99" s="91"/>
      <c r="Y99" s="91"/>
      <c r="Z99" s="91"/>
      <c r="AA99" s="91"/>
      <c r="AB99" s="91"/>
      <c r="AC99" s="91">
        <f t="shared" si="131"/>
        <v>5.2569999999999997</v>
      </c>
      <c r="AD99" s="91">
        <f t="shared" si="131"/>
        <v>0.16</v>
      </c>
      <c r="AE99" s="91"/>
      <c r="AF99" s="91"/>
      <c r="AG99" s="91">
        <f>'[9]7.1. ЦЗ 2013'!G89</f>
        <v>15.385738880000002</v>
      </c>
      <c r="AH99" s="214">
        <f>'Корректировка 2014 год (чист.)'!AG94</f>
        <v>0.81426111999999762</v>
      </c>
      <c r="AI99" s="214">
        <f t="shared" si="128"/>
        <v>-0.39999999999999969</v>
      </c>
      <c r="AJ99" s="94">
        <f t="shared" si="116"/>
        <v>15.385738880000002</v>
      </c>
      <c r="AK99" s="215">
        <f>0.814261119999998-0.4</f>
        <v>0.41426111999999793</v>
      </c>
      <c r="AL99" s="94"/>
      <c r="AM99" s="94"/>
      <c r="AN99" s="94"/>
      <c r="AO99" s="95">
        <f t="shared" si="117"/>
        <v>15.799999999999999</v>
      </c>
      <c r="AP99" s="96"/>
      <c r="AQ99" s="97"/>
      <c r="AR99" s="70"/>
      <c r="AS99" s="96"/>
      <c r="AT99" s="96"/>
      <c r="AU99" s="70"/>
      <c r="AV99" s="70">
        <f t="shared" si="129"/>
        <v>0</v>
      </c>
      <c r="AW99" s="96">
        <f>20.2-4</f>
        <v>16.2</v>
      </c>
      <c r="AX99" s="96">
        <f t="shared" si="130"/>
        <v>0</v>
      </c>
      <c r="AY99" s="96">
        <f t="shared" si="124"/>
        <v>0</v>
      </c>
      <c r="AZ99" s="96">
        <f t="shared" si="125"/>
        <v>0</v>
      </c>
      <c r="BA99" s="96">
        <f t="shared" si="126"/>
        <v>0</v>
      </c>
      <c r="BB99" s="96">
        <f t="shared" si="126"/>
        <v>0</v>
      </c>
      <c r="BC99" s="97"/>
      <c r="BD99" s="97"/>
      <c r="BE99" s="97"/>
      <c r="BF99" s="97"/>
      <c r="BG99" s="71"/>
      <c r="BJ99" s="118"/>
    </row>
    <row r="100" spans="1:62" s="98" customFormat="1" ht="30" customHeight="1">
      <c r="A100" s="120"/>
      <c r="B100" s="89">
        <f t="shared" si="118"/>
        <v>57</v>
      </c>
      <c r="C100" s="188" t="s">
        <v>129</v>
      </c>
      <c r="D100" s="90"/>
      <c r="E100" s="90"/>
      <c r="F100" s="122" t="s">
        <v>52</v>
      </c>
      <c r="G100" s="198">
        <v>32.634999999999998</v>
      </c>
      <c r="H100" s="198">
        <v>2.62</v>
      </c>
      <c r="I100" s="92"/>
      <c r="J100" s="93">
        <v>2013</v>
      </c>
      <c r="K100" s="93">
        <v>2015</v>
      </c>
      <c r="L100" s="93"/>
      <c r="M100" s="99"/>
      <c r="N100" s="91">
        <f t="shared" si="112"/>
        <v>98.29</v>
      </c>
      <c r="O100" s="91">
        <f>'[9]Приложение 1'!L90</f>
        <v>128</v>
      </c>
      <c r="P100" s="91">
        <f t="shared" si="113"/>
        <v>98.29</v>
      </c>
      <c r="Q100" s="91">
        <f t="shared" si="114"/>
        <v>15.529760499999995</v>
      </c>
      <c r="R100" s="91"/>
      <c r="S100" s="91"/>
      <c r="T100" s="91"/>
      <c r="U100" s="91"/>
      <c r="V100" s="91"/>
      <c r="W100" s="91">
        <f>G100</f>
        <v>32.634999999999998</v>
      </c>
      <c r="X100" s="91">
        <f>H100</f>
        <v>2.62</v>
      </c>
      <c r="Y100" s="91"/>
      <c r="Z100" s="91"/>
      <c r="AA100" s="91"/>
      <c r="AB100" s="91"/>
      <c r="AC100" s="91">
        <f t="shared" si="131"/>
        <v>32.634999999999998</v>
      </c>
      <c r="AD100" s="91">
        <f t="shared" si="131"/>
        <v>2.62</v>
      </c>
      <c r="AE100" s="91"/>
      <c r="AF100" s="91"/>
      <c r="AG100" s="91">
        <f>'[9]7.1. ЦЗ 2013'!G90</f>
        <v>82.760239500000012</v>
      </c>
      <c r="AH100" s="214">
        <f>'Корректировка 2014 год (чист.)'!AG95</f>
        <v>15.529760499999995</v>
      </c>
      <c r="AI100" s="214">
        <f t="shared" si="128"/>
        <v>-14.999999999999995</v>
      </c>
      <c r="AJ100" s="94">
        <f t="shared" si="116"/>
        <v>82.760239500000012</v>
      </c>
      <c r="AK100" s="215">
        <v>0.52976049999999997</v>
      </c>
      <c r="AL100" s="187">
        <f>15.5297605-AK100</f>
        <v>15</v>
      </c>
      <c r="AM100" s="94"/>
      <c r="AN100" s="94"/>
      <c r="AO100" s="95">
        <f t="shared" si="117"/>
        <v>98.29</v>
      </c>
      <c r="AP100" s="96"/>
      <c r="AQ100" s="97"/>
      <c r="AR100" s="70"/>
      <c r="AS100" s="96"/>
      <c r="AT100" s="96"/>
      <c r="AU100" s="70"/>
      <c r="AV100" s="70">
        <f t="shared" si="129"/>
        <v>0</v>
      </c>
      <c r="AW100" s="96">
        <v>98.29</v>
      </c>
      <c r="AX100" s="96">
        <f t="shared" si="130"/>
        <v>0</v>
      </c>
      <c r="AY100" s="96">
        <f t="shared" si="124"/>
        <v>0</v>
      </c>
      <c r="AZ100" s="96">
        <f t="shared" si="125"/>
        <v>0</v>
      </c>
      <c r="BA100" s="96">
        <f t="shared" si="126"/>
        <v>0</v>
      </c>
      <c r="BB100" s="96">
        <f t="shared" si="126"/>
        <v>0</v>
      </c>
      <c r="BC100" s="97"/>
      <c r="BD100" s="97"/>
      <c r="BE100" s="97"/>
      <c r="BF100" s="97"/>
      <c r="BG100" s="71"/>
      <c r="BJ100" s="118"/>
    </row>
    <row r="101" spans="1:62" s="98" customFormat="1" ht="30" customHeight="1">
      <c r="A101" s="120"/>
      <c r="B101" s="89">
        <f t="shared" si="118"/>
        <v>58</v>
      </c>
      <c r="C101" s="188" t="s">
        <v>130</v>
      </c>
      <c r="D101" s="90"/>
      <c r="E101" s="90"/>
      <c r="F101" s="122" t="s">
        <v>52</v>
      </c>
      <c r="G101" s="198">
        <v>0</v>
      </c>
      <c r="H101" s="198">
        <v>1.8</v>
      </c>
      <c r="I101" s="92"/>
      <c r="J101" s="93">
        <v>2013</v>
      </c>
      <c r="K101" s="93">
        <v>2014</v>
      </c>
      <c r="L101" s="93"/>
      <c r="M101" s="99"/>
      <c r="N101" s="91">
        <f t="shared" si="112"/>
        <v>6.1519999999999992</v>
      </c>
      <c r="O101" s="91">
        <f>'[9]Приложение 1'!L91</f>
        <v>5.9119999999999999</v>
      </c>
      <c r="P101" s="91">
        <f t="shared" si="113"/>
        <v>6.1519999999999992</v>
      </c>
      <c r="Q101" s="91">
        <f t="shared" si="114"/>
        <v>3.7348443199999992</v>
      </c>
      <c r="R101" s="91"/>
      <c r="S101" s="91"/>
      <c r="T101" s="91"/>
      <c r="U101" s="91">
        <f>G101</f>
        <v>0</v>
      </c>
      <c r="V101" s="91">
        <f>H101</f>
        <v>1.8</v>
      </c>
      <c r="W101" s="91"/>
      <c r="X101" s="91"/>
      <c r="Y101" s="91"/>
      <c r="Z101" s="91"/>
      <c r="AA101" s="91"/>
      <c r="AB101" s="91"/>
      <c r="AC101" s="91">
        <f t="shared" si="131"/>
        <v>0</v>
      </c>
      <c r="AD101" s="91">
        <f t="shared" si="131"/>
        <v>1.8</v>
      </c>
      <c r="AE101" s="91"/>
      <c r="AF101" s="91"/>
      <c r="AG101" s="91">
        <f>'[9]7.1. ЦЗ 2013'!G91</f>
        <v>2.41715568</v>
      </c>
      <c r="AH101" s="214">
        <f>'Корректировка 2014 год (чист.)'!AG96</f>
        <v>3.4948443199999999</v>
      </c>
      <c r="AI101" s="214">
        <f t="shared" si="128"/>
        <v>0.23999999999999977</v>
      </c>
      <c r="AJ101" s="94">
        <f t="shared" si="116"/>
        <v>2.41715568</v>
      </c>
      <c r="AK101" s="215">
        <f>3.49484432+0.24</f>
        <v>3.7348443199999997</v>
      </c>
      <c r="AL101" s="94"/>
      <c r="AM101" s="94"/>
      <c r="AN101" s="94"/>
      <c r="AO101" s="95">
        <f t="shared" si="117"/>
        <v>6.1519999999999992</v>
      </c>
      <c r="AP101" s="96"/>
      <c r="AQ101" s="97"/>
      <c r="AR101" s="70"/>
      <c r="AS101" s="96"/>
      <c r="AT101" s="96"/>
      <c r="AU101" s="70"/>
      <c r="AV101" s="70">
        <f t="shared" si="129"/>
        <v>0</v>
      </c>
      <c r="AW101" s="96">
        <f>AJ101+AK101+AL101+AM101+AN101-AO101</f>
        <v>0</v>
      </c>
      <c r="AX101" s="96">
        <f t="shared" si="130"/>
        <v>0</v>
      </c>
      <c r="AY101" s="96">
        <f t="shared" si="124"/>
        <v>0</v>
      </c>
      <c r="AZ101" s="96">
        <f t="shared" si="125"/>
        <v>0</v>
      </c>
      <c r="BA101" s="96">
        <f t="shared" si="126"/>
        <v>0</v>
      </c>
      <c r="BB101" s="96">
        <f t="shared" si="126"/>
        <v>0</v>
      </c>
      <c r="BC101" s="97"/>
      <c r="BD101" s="97"/>
      <c r="BE101" s="97"/>
      <c r="BF101" s="97"/>
      <c r="BG101" s="71"/>
      <c r="BJ101" s="118"/>
    </row>
    <row r="102" spans="1:62" s="98" customFormat="1" ht="12.75">
      <c r="A102" s="88"/>
      <c r="B102" s="112"/>
      <c r="C102" s="102" t="s">
        <v>131</v>
      </c>
      <c r="D102" s="102"/>
      <c r="E102" s="102"/>
      <c r="F102" s="91"/>
      <c r="G102" s="104">
        <f>SUM(G82:G101)</f>
        <v>672.49299999999994</v>
      </c>
      <c r="H102" s="104">
        <f>SUM(H82:H101)</f>
        <v>84.169999999999987</v>
      </c>
      <c r="I102" s="105"/>
      <c r="J102" s="91"/>
      <c r="K102" s="91"/>
      <c r="L102" s="91"/>
      <c r="M102" s="105">
        <f>SUM(M82:M84)</f>
        <v>368.93812599456766</v>
      </c>
      <c r="N102" s="104">
        <f t="shared" ref="N102:AO102" si="132">SUM(N82:N101)</f>
        <v>2539.9421743213661</v>
      </c>
      <c r="O102" s="104">
        <f t="shared" si="132"/>
        <v>2890.9875272046861</v>
      </c>
      <c r="P102" s="104">
        <f t="shared" si="132"/>
        <v>2855.103098356798</v>
      </c>
      <c r="Q102" s="104">
        <f t="shared" si="132"/>
        <v>1658.111076634437</v>
      </c>
      <c r="R102" s="104">
        <f t="shared" si="132"/>
        <v>0</v>
      </c>
      <c r="S102" s="104">
        <f t="shared" si="132"/>
        <v>12.834000000000001</v>
      </c>
      <c r="T102" s="104">
        <f t="shared" si="132"/>
        <v>4.54</v>
      </c>
      <c r="U102" s="104">
        <f t="shared" si="132"/>
        <v>153.60500000000002</v>
      </c>
      <c r="V102" s="104">
        <f t="shared" si="132"/>
        <v>20.490000000000002</v>
      </c>
      <c r="W102" s="104">
        <f t="shared" si="132"/>
        <v>272.76900000000001</v>
      </c>
      <c r="X102" s="104">
        <f t="shared" si="132"/>
        <v>28.139999999999997</v>
      </c>
      <c r="Y102" s="104">
        <f t="shared" si="132"/>
        <v>37.4</v>
      </c>
      <c r="Z102" s="104">
        <f t="shared" si="132"/>
        <v>5.98</v>
      </c>
      <c r="AA102" s="104">
        <f t="shared" si="132"/>
        <v>112.67999999999999</v>
      </c>
      <c r="AB102" s="104">
        <f t="shared" si="132"/>
        <v>18.68</v>
      </c>
      <c r="AC102" s="104">
        <f t="shared" si="132"/>
        <v>589.28800000000001</v>
      </c>
      <c r="AD102" s="104">
        <f t="shared" si="132"/>
        <v>77.83</v>
      </c>
      <c r="AE102" s="104">
        <f t="shared" si="132"/>
        <v>355.91147434000004</v>
      </c>
      <c r="AF102" s="104">
        <f t="shared" si="132"/>
        <v>94.665199832361594</v>
      </c>
      <c r="AG102" s="104">
        <f t="shared" si="132"/>
        <v>746.41534754999998</v>
      </c>
      <c r="AH102" s="104">
        <f t="shared" si="132"/>
        <v>325.4637073493974</v>
      </c>
      <c r="AI102" s="104">
        <f t="shared" si="128"/>
        <v>-64.160099034960581</v>
      </c>
      <c r="AJ102" s="104">
        <f t="shared" si="132"/>
        <v>746.41534754999998</v>
      </c>
      <c r="AK102" s="104">
        <f t="shared" si="132"/>
        <v>261.30360831443681</v>
      </c>
      <c r="AL102" s="104">
        <f t="shared" si="132"/>
        <v>194.24</v>
      </c>
      <c r="AM102" s="104">
        <f t="shared" si="132"/>
        <v>469.22012928456763</v>
      </c>
      <c r="AN102" s="104">
        <f t="shared" si="132"/>
        <v>418.18641500000001</v>
      </c>
      <c r="AO102" s="106">
        <f t="shared" si="132"/>
        <v>2089.3655001490047</v>
      </c>
      <c r="AP102" s="69">
        <f>AO102-N102</f>
        <v>-450.57667417236144</v>
      </c>
      <c r="AQ102" s="96"/>
      <c r="AR102" s="62">
        <f>AO102-Q102</f>
        <v>431.25442351456763</v>
      </c>
      <c r="AS102" s="69">
        <f>'[8]ИП - чистый (21.06.12)'!AF64</f>
        <v>3040.8200000000006</v>
      </c>
      <c r="AT102" s="69">
        <f t="shared" si="8"/>
        <v>-951.45449985099594</v>
      </c>
      <c r="AU102" s="70"/>
      <c r="AV102" s="70">
        <f t="shared" si="129"/>
        <v>-315.16092403543234</v>
      </c>
      <c r="AW102" s="69">
        <f>AJ102+AK102+AL102+AM102+AN102-AO102</f>
        <v>0</v>
      </c>
      <c r="AX102" s="69">
        <f t="shared" si="130"/>
        <v>0</v>
      </c>
      <c r="AY102" s="69">
        <f t="shared" si="124"/>
        <v>0</v>
      </c>
      <c r="AZ102" s="69">
        <f t="shared" si="125"/>
        <v>0</v>
      </c>
      <c r="BA102" s="69">
        <f t="shared" si="126"/>
        <v>-83.204999999999927</v>
      </c>
      <c r="BB102" s="69">
        <f t="shared" si="126"/>
        <v>-6.3399999999999892</v>
      </c>
      <c r="BC102" s="96"/>
      <c r="BD102" s="96"/>
      <c r="BE102" s="96"/>
      <c r="BF102" s="96"/>
      <c r="BG102" s="71">
        <f>AO102-N102</f>
        <v>-450.57667417236144</v>
      </c>
    </row>
    <row r="103" spans="1:62" s="87" customFormat="1" ht="12.75">
      <c r="A103" s="80"/>
      <c r="B103" s="81"/>
      <c r="C103" s="82" t="s">
        <v>132</v>
      </c>
      <c r="D103" s="82"/>
      <c r="E103" s="82"/>
      <c r="F103" s="83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>
        <f t="shared" si="128"/>
        <v>0</v>
      </c>
      <c r="AJ103" s="84"/>
      <c r="AK103" s="84"/>
      <c r="AL103" s="84"/>
      <c r="AM103" s="84"/>
      <c r="AN103" s="84"/>
      <c r="AO103" s="85"/>
      <c r="AP103" s="86">
        <f>AO103-N103</f>
        <v>0</v>
      </c>
      <c r="AQ103" s="86"/>
      <c r="AR103" s="86">
        <f>AO103-Q103</f>
        <v>0</v>
      </c>
      <c r="AS103" s="69">
        <f>'[8]ИП - чистый (21.06.12)'!AF65</f>
        <v>0</v>
      </c>
      <c r="AT103" s="69">
        <f t="shared" si="8"/>
        <v>0</v>
      </c>
      <c r="AU103" s="86"/>
      <c r="AV103" s="70">
        <f t="shared" si="129"/>
        <v>0</v>
      </c>
      <c r="AW103" s="69">
        <f>AJ103+AK103+AL103+AM103+AN103-AO103</f>
        <v>0</v>
      </c>
      <c r="AX103" s="69">
        <f t="shared" si="130"/>
        <v>0</v>
      </c>
      <c r="AY103" s="69">
        <f t="shared" si="124"/>
        <v>0</v>
      </c>
      <c r="AZ103" s="69">
        <f t="shared" si="125"/>
        <v>0</v>
      </c>
      <c r="BA103" s="69">
        <f t="shared" si="126"/>
        <v>0</v>
      </c>
      <c r="BB103" s="69">
        <f t="shared" si="126"/>
        <v>0</v>
      </c>
    </row>
    <row r="104" spans="1:62" s="98" customFormat="1" ht="51">
      <c r="A104" s="116" t="s">
        <v>82</v>
      </c>
      <c r="B104" s="89">
        <f>B101+1</f>
        <v>59</v>
      </c>
      <c r="C104" s="199" t="s">
        <v>133</v>
      </c>
      <c r="D104" s="123"/>
      <c r="E104" s="123"/>
      <c r="F104" s="91" t="s">
        <v>52</v>
      </c>
      <c r="G104" s="189">
        <v>73.953000000000003</v>
      </c>
      <c r="H104" s="189">
        <f>4*1.6</f>
        <v>6.4</v>
      </c>
      <c r="I104" s="105"/>
      <c r="J104" s="124">
        <v>2012</v>
      </c>
      <c r="K104" s="124">
        <v>2015</v>
      </c>
      <c r="L104" s="125"/>
      <c r="M104" s="91"/>
      <c r="N104" s="91">
        <f t="shared" ref="N104:N107" si="133">AE104+AF104+AJ104+AK104+AL104+AM104+AN104</f>
        <v>594.70000000000005</v>
      </c>
      <c r="O104" s="91">
        <f>'[9]Приложение 1'!L94</f>
        <v>385.94721441000002</v>
      </c>
      <c r="P104" s="91">
        <f t="shared" ref="P104:P107" si="134">AE104+AF104+AG104+AK104+AL104+AM104+AN104</f>
        <v>594.70000000000005</v>
      </c>
      <c r="Q104" s="91">
        <f t="shared" ref="Q104:Q107" si="135">P104-AE104-AF104-AJ104</f>
        <v>342.91092971</v>
      </c>
      <c r="R104" s="104"/>
      <c r="S104" s="91"/>
      <c r="T104" s="91"/>
      <c r="U104" s="104"/>
      <c r="V104" s="104"/>
      <c r="W104" s="91">
        <f>G104</f>
        <v>73.953000000000003</v>
      </c>
      <c r="X104" s="91">
        <f>H104</f>
        <v>6.4</v>
      </c>
      <c r="Y104" s="91"/>
      <c r="Z104" s="91"/>
      <c r="AA104" s="104"/>
      <c r="AB104" s="104"/>
      <c r="AC104" s="91">
        <f t="shared" ref="AC104:AD107" si="136">S104+U104+W104+Y104+AA104</f>
        <v>73.953000000000003</v>
      </c>
      <c r="AD104" s="91">
        <f t="shared" si="136"/>
        <v>6.4</v>
      </c>
      <c r="AE104" s="91">
        <v>46.557214409999993</v>
      </c>
      <c r="AF104" s="91"/>
      <c r="AG104" s="91">
        <f>'[9]7.1. ЦЗ 2013'!G94</f>
        <v>205.23185588000001</v>
      </c>
      <c r="AH104" s="91">
        <f>'Корректировка 2014 год (чист.)'!AG99</f>
        <v>130</v>
      </c>
      <c r="AI104" s="91">
        <f t="shared" si="128"/>
        <v>0</v>
      </c>
      <c r="AJ104" s="94">
        <f t="shared" ref="AJ104:AJ107" si="137">AG104</f>
        <v>205.23185588000001</v>
      </c>
      <c r="AK104" s="94">
        <v>130</v>
      </c>
      <c r="AL104" s="94">
        <v>168</v>
      </c>
      <c r="AM104" s="94">
        <f>AW104-AE104-AG104-AK104-AL104</f>
        <v>44.910929710000005</v>
      </c>
      <c r="AN104" s="94"/>
      <c r="AO104" s="95">
        <f t="shared" ref="AO104:AO107" si="138">AJ104+AK104+AL104+AM104+AN104</f>
        <v>548.14278559000002</v>
      </c>
      <c r="AP104" s="96">
        <f>AO104-N104</f>
        <v>-46.557214410000029</v>
      </c>
      <c r="AQ104" s="97"/>
      <c r="AR104" s="70">
        <f>AO104-Q104</f>
        <v>205.23185588000001</v>
      </c>
      <c r="AS104" s="96">
        <f>'[8]ИП - чистый (21.06.12)'!AF66</f>
        <v>703.75</v>
      </c>
      <c r="AT104" s="96">
        <f t="shared" si="8"/>
        <v>-155.60721440999998</v>
      </c>
      <c r="AU104" s="70"/>
      <c r="AV104" s="70">
        <f t="shared" si="129"/>
        <v>0</v>
      </c>
      <c r="AW104" s="96">
        <v>594.70000000000005</v>
      </c>
      <c r="AX104" s="96">
        <f t="shared" si="130"/>
        <v>0</v>
      </c>
      <c r="AY104" s="96">
        <f t="shared" si="130"/>
        <v>0</v>
      </c>
      <c r="AZ104" s="96">
        <f t="shared" si="125"/>
        <v>0</v>
      </c>
      <c r="BA104" s="96">
        <f t="shared" si="126"/>
        <v>0</v>
      </c>
      <c r="BB104" s="96">
        <f t="shared" si="126"/>
        <v>0</v>
      </c>
      <c r="BC104" s="97"/>
      <c r="BD104" s="97"/>
      <c r="BE104" s="97"/>
      <c r="BF104" s="97"/>
      <c r="BG104" s="71"/>
      <c r="BI104" s="98">
        <v>0</v>
      </c>
      <c r="BJ104" s="118">
        <f>AO104-BI104</f>
        <v>548.14278559000002</v>
      </c>
    </row>
    <row r="105" spans="1:62" s="98" customFormat="1" ht="38.25">
      <c r="A105" s="116"/>
      <c r="B105" s="89">
        <f>B104+1</f>
        <v>60</v>
      </c>
      <c r="C105" s="199" t="s">
        <v>134</v>
      </c>
      <c r="D105" s="123"/>
      <c r="E105" s="123"/>
      <c r="F105" s="91" t="s">
        <v>52</v>
      </c>
      <c r="G105" s="189">
        <v>6.28</v>
      </c>
      <c r="H105" s="189">
        <v>0.5</v>
      </c>
      <c r="I105" s="105"/>
      <c r="J105" s="124">
        <v>2012</v>
      </c>
      <c r="K105" s="200">
        <v>2016</v>
      </c>
      <c r="L105" s="125"/>
      <c r="M105" s="91"/>
      <c r="N105" s="91">
        <f t="shared" si="133"/>
        <v>2.0750504999999997</v>
      </c>
      <c r="O105" s="91">
        <f>'[9]Приложение 1'!L96</f>
        <v>46.2</v>
      </c>
      <c r="P105" s="91">
        <f t="shared" si="134"/>
        <v>2.0750504999999997</v>
      </c>
      <c r="Q105" s="91">
        <f t="shared" si="135"/>
        <v>0</v>
      </c>
      <c r="R105" s="104"/>
      <c r="S105" s="91"/>
      <c r="T105" s="91"/>
      <c r="U105" s="91"/>
      <c r="V105" s="91"/>
      <c r="W105" s="91"/>
      <c r="X105" s="91"/>
      <c r="Y105" s="91">
        <f>G105</f>
        <v>6.28</v>
      </c>
      <c r="Z105" s="91">
        <f>H105</f>
        <v>0.5</v>
      </c>
      <c r="AA105" s="91"/>
      <c r="AB105" s="91"/>
      <c r="AC105" s="91">
        <f t="shared" si="136"/>
        <v>6.28</v>
      </c>
      <c r="AD105" s="91">
        <f t="shared" si="136"/>
        <v>0.5</v>
      </c>
      <c r="AE105" s="91">
        <v>1</v>
      </c>
      <c r="AF105" s="91"/>
      <c r="AG105" s="91">
        <f>'[9]7.1. ЦЗ 2013'!G96</f>
        <v>1.0750504999999999</v>
      </c>
      <c r="AH105" s="91">
        <f>'Корректировка 2014 год (чист.)'!AG100</f>
        <v>0</v>
      </c>
      <c r="AI105" s="91">
        <f t="shared" si="128"/>
        <v>0</v>
      </c>
      <c r="AJ105" s="94">
        <f t="shared" si="137"/>
        <v>1.0750504999999999</v>
      </c>
      <c r="AK105" s="94"/>
      <c r="AL105" s="94"/>
      <c r="AM105" s="94"/>
      <c r="AN105" s="94"/>
      <c r="AO105" s="95">
        <f t="shared" si="138"/>
        <v>1.0750504999999999</v>
      </c>
      <c r="AP105" s="96">
        <f>AO105-N105</f>
        <v>-0.99999999999999978</v>
      </c>
      <c r="AQ105" s="97"/>
      <c r="AR105" s="70">
        <f>AO105-Q105</f>
        <v>1.0750504999999999</v>
      </c>
      <c r="AS105" s="96">
        <f>'[8]ИП - чистый (21.06.12)'!AF68</f>
        <v>22.2</v>
      </c>
      <c r="AT105" s="96">
        <f t="shared" si="8"/>
        <v>-21.1249495</v>
      </c>
      <c r="AU105" s="70"/>
      <c r="AV105" s="70">
        <f t="shared" si="129"/>
        <v>0</v>
      </c>
      <c r="AW105" s="96">
        <f>AJ105+AK105+AL105+AM105+AN105-AO105</f>
        <v>0</v>
      </c>
      <c r="AX105" s="96">
        <f t="shared" si="130"/>
        <v>0</v>
      </c>
      <c r="AY105" s="96">
        <f t="shared" si="130"/>
        <v>0</v>
      </c>
      <c r="AZ105" s="96">
        <f t="shared" si="125"/>
        <v>0</v>
      </c>
      <c r="BA105" s="96">
        <f t="shared" si="126"/>
        <v>0</v>
      </c>
      <c r="BB105" s="96">
        <f t="shared" si="126"/>
        <v>0</v>
      </c>
      <c r="BC105" s="97"/>
      <c r="BD105" s="97"/>
      <c r="BE105" s="97"/>
      <c r="BF105" s="97"/>
      <c r="BG105" s="71"/>
      <c r="BJ105" s="118"/>
    </row>
    <row r="106" spans="1:62" s="98" customFormat="1" ht="38.25">
      <c r="A106" s="116"/>
      <c r="B106" s="89">
        <f>B105+1</f>
        <v>61</v>
      </c>
      <c r="C106" s="199" t="s">
        <v>135</v>
      </c>
      <c r="D106" s="123"/>
      <c r="E106" s="123"/>
      <c r="F106" s="91" t="s">
        <v>52</v>
      </c>
      <c r="G106" s="189">
        <v>1.4179999999999999</v>
      </c>
      <c r="H106" s="189">
        <v>0.1</v>
      </c>
      <c r="I106" s="105"/>
      <c r="J106" s="124">
        <v>2012</v>
      </c>
      <c r="K106" s="124">
        <v>2015</v>
      </c>
      <c r="L106" s="125"/>
      <c r="M106" s="91"/>
      <c r="N106" s="91">
        <f t="shared" si="133"/>
        <v>49.024000000000001</v>
      </c>
      <c r="O106" s="91">
        <f>'[9]Приложение 1'!L98</f>
        <v>60</v>
      </c>
      <c r="P106" s="91">
        <f t="shared" si="134"/>
        <v>49.024000000000001</v>
      </c>
      <c r="Q106" s="91">
        <f t="shared" si="135"/>
        <v>43.250778369999999</v>
      </c>
      <c r="R106" s="104"/>
      <c r="S106" s="91"/>
      <c r="T106" s="91"/>
      <c r="U106" s="91"/>
      <c r="V106" s="91"/>
      <c r="W106" s="91">
        <f>G106</f>
        <v>1.4179999999999999</v>
      </c>
      <c r="X106" s="91">
        <f>H106</f>
        <v>0.1</v>
      </c>
      <c r="Y106" s="91"/>
      <c r="Z106" s="91"/>
      <c r="AA106" s="91"/>
      <c r="AB106" s="91"/>
      <c r="AC106" s="91">
        <f t="shared" si="136"/>
        <v>1.4179999999999999</v>
      </c>
      <c r="AD106" s="91">
        <f t="shared" si="136"/>
        <v>0.1</v>
      </c>
      <c r="AE106" s="91">
        <v>4</v>
      </c>
      <c r="AF106" s="91"/>
      <c r="AG106" s="91">
        <f>'[9]7.1. ЦЗ 2013'!G98</f>
        <v>1.7732216299999999</v>
      </c>
      <c r="AH106" s="91">
        <f>'Корректировка 2014 год (чист.)'!AG101</f>
        <v>40</v>
      </c>
      <c r="AI106" s="91">
        <f t="shared" si="128"/>
        <v>0</v>
      </c>
      <c r="AJ106" s="94">
        <f t="shared" si="137"/>
        <v>1.7732216299999999</v>
      </c>
      <c r="AK106" s="94">
        <v>40</v>
      </c>
      <c r="AL106" s="94">
        <f>AW106-AE106-AG106-AK106</f>
        <v>3.250778369999999</v>
      </c>
      <c r="AM106" s="94"/>
      <c r="AN106" s="94"/>
      <c r="AO106" s="95">
        <f t="shared" si="138"/>
        <v>45.024000000000001</v>
      </c>
      <c r="AP106" s="96">
        <f>AO106-N106</f>
        <v>-4</v>
      </c>
      <c r="AQ106" s="97"/>
      <c r="AR106" s="70">
        <f>AO106-Q106</f>
        <v>1.7732216300000019</v>
      </c>
      <c r="AS106" s="96">
        <f>'[8]ИП - чистый (21.06.12)'!AF69</f>
        <v>54</v>
      </c>
      <c r="AT106" s="96">
        <f t="shared" si="8"/>
        <v>-8.9759999999999991</v>
      </c>
      <c r="AU106" s="70"/>
      <c r="AV106" s="70">
        <f t="shared" si="129"/>
        <v>0</v>
      </c>
      <c r="AW106" s="96">
        <v>49.024000000000001</v>
      </c>
      <c r="AX106" s="96">
        <f t="shared" si="130"/>
        <v>0</v>
      </c>
      <c r="AY106" s="96">
        <f t="shared" si="130"/>
        <v>0</v>
      </c>
      <c r="AZ106" s="96">
        <f t="shared" si="125"/>
        <v>0</v>
      </c>
      <c r="BA106" s="96">
        <f t="shared" si="126"/>
        <v>0</v>
      </c>
      <c r="BB106" s="96">
        <f t="shared" si="126"/>
        <v>0</v>
      </c>
      <c r="BC106" s="97"/>
      <c r="BD106" s="97"/>
      <c r="BE106" s="97"/>
      <c r="BF106" s="97"/>
      <c r="BG106" s="71"/>
      <c r="BJ106" s="118"/>
    </row>
    <row r="107" spans="1:62" s="98" customFormat="1" ht="38.25">
      <c r="A107" s="116"/>
      <c r="B107" s="89">
        <f t="shared" ref="B107" si="139">B106+1</f>
        <v>62</v>
      </c>
      <c r="C107" s="201" t="s">
        <v>136</v>
      </c>
      <c r="D107" s="123"/>
      <c r="E107" s="123"/>
      <c r="F107" s="91" t="s">
        <v>52</v>
      </c>
      <c r="G107" s="91">
        <f>AC107</f>
        <v>3.47</v>
      </c>
      <c r="H107" s="91">
        <f>AD107</f>
        <v>0.79</v>
      </c>
      <c r="I107" s="105"/>
      <c r="J107" s="124">
        <v>2013</v>
      </c>
      <c r="K107" s="124">
        <v>2014</v>
      </c>
      <c r="L107" s="125"/>
      <c r="M107" s="91"/>
      <c r="N107" s="91">
        <f t="shared" si="133"/>
        <v>4.2359351499999995</v>
      </c>
      <c r="O107" s="91">
        <f>'[9]Приложение 1'!L99</f>
        <v>9</v>
      </c>
      <c r="P107" s="91">
        <f t="shared" si="134"/>
        <v>4.2359351499999995</v>
      </c>
      <c r="Q107" s="91">
        <f t="shared" si="135"/>
        <v>3.9999999999999996</v>
      </c>
      <c r="R107" s="104"/>
      <c r="S107" s="91">
        <v>0.23</v>
      </c>
      <c r="T107" s="91">
        <v>0</v>
      </c>
      <c r="U107" s="91">
        <v>3.24</v>
      </c>
      <c r="V107" s="91">
        <v>0.79</v>
      </c>
      <c r="W107" s="91"/>
      <c r="X107" s="91"/>
      <c r="Y107" s="91"/>
      <c r="Z107" s="91"/>
      <c r="AA107" s="91"/>
      <c r="AB107" s="91"/>
      <c r="AC107" s="91">
        <f t="shared" si="136"/>
        <v>3.47</v>
      </c>
      <c r="AD107" s="91">
        <f t="shared" si="136"/>
        <v>0.79</v>
      </c>
      <c r="AE107" s="91"/>
      <c r="AF107" s="91"/>
      <c r="AG107" s="91">
        <f>'[9]7.1. ЦЗ 2013'!G99</f>
        <v>0.23593514999999998</v>
      </c>
      <c r="AH107" s="91">
        <f>'Корректировка 2014 год (чист.)'!AG102</f>
        <v>8.7640648500000005</v>
      </c>
      <c r="AI107" s="91">
        <f t="shared" si="128"/>
        <v>-4.7640648500000005</v>
      </c>
      <c r="AJ107" s="94">
        <f t="shared" si="137"/>
        <v>0.23593514999999998</v>
      </c>
      <c r="AK107" s="232">
        <v>4</v>
      </c>
      <c r="AL107" s="94"/>
      <c r="AM107" s="94"/>
      <c r="AN107" s="94"/>
      <c r="AO107" s="95">
        <f t="shared" si="138"/>
        <v>4.2359351499999995</v>
      </c>
      <c r="AP107" s="96"/>
      <c r="AQ107" s="97"/>
      <c r="AR107" s="70"/>
      <c r="AS107" s="96"/>
      <c r="AT107" s="96"/>
      <c r="AU107" s="70"/>
      <c r="AV107" s="70">
        <f t="shared" si="129"/>
        <v>0</v>
      </c>
      <c r="AW107" s="96">
        <f>AJ107+AK107+AL107+AM107+AN107-AO107</f>
        <v>0</v>
      </c>
      <c r="AX107" s="96">
        <f t="shared" si="130"/>
        <v>0</v>
      </c>
      <c r="AY107" s="96">
        <f t="shared" si="130"/>
        <v>0</v>
      </c>
      <c r="AZ107" s="96">
        <f t="shared" si="125"/>
        <v>0</v>
      </c>
      <c r="BA107" s="96">
        <f t="shared" si="126"/>
        <v>0</v>
      </c>
      <c r="BB107" s="96">
        <f t="shared" si="126"/>
        <v>0</v>
      </c>
      <c r="BC107" s="97"/>
      <c r="BD107" s="97"/>
      <c r="BE107" s="97"/>
      <c r="BF107" s="97"/>
      <c r="BG107" s="71"/>
      <c r="BJ107" s="118"/>
    </row>
    <row r="108" spans="1:62" s="98" customFormat="1" ht="12.75">
      <c r="A108" s="88"/>
      <c r="B108" s="112"/>
      <c r="C108" s="102" t="s">
        <v>137</v>
      </c>
      <c r="D108" s="102"/>
      <c r="E108" s="102"/>
      <c r="F108" s="91"/>
      <c r="G108" s="104">
        <f>SUM(G104:G107)</f>
        <v>85.121000000000009</v>
      </c>
      <c r="H108" s="104">
        <f>SUM(H104:H107)</f>
        <v>7.79</v>
      </c>
      <c r="I108" s="105"/>
      <c r="J108" s="91"/>
      <c r="K108" s="91"/>
      <c r="L108" s="91"/>
      <c r="M108" s="105"/>
      <c r="N108" s="104">
        <f t="shared" ref="N108:AO108" si="140">SUM(N104:N107)</f>
        <v>650.03498565000007</v>
      </c>
      <c r="O108" s="104">
        <f t="shared" si="140"/>
        <v>501.14721441</v>
      </c>
      <c r="P108" s="104">
        <f t="shared" si="140"/>
        <v>650.03498565000007</v>
      </c>
      <c r="Q108" s="104">
        <f t="shared" si="140"/>
        <v>390.16170807999998</v>
      </c>
      <c r="R108" s="104">
        <f t="shared" si="140"/>
        <v>0</v>
      </c>
      <c r="S108" s="104">
        <f t="shared" si="140"/>
        <v>0.23</v>
      </c>
      <c r="T108" s="104">
        <f t="shared" si="140"/>
        <v>0</v>
      </c>
      <c r="U108" s="104">
        <f t="shared" si="140"/>
        <v>3.24</v>
      </c>
      <c r="V108" s="104">
        <f t="shared" si="140"/>
        <v>0.79</v>
      </c>
      <c r="W108" s="104">
        <f t="shared" si="140"/>
        <v>75.371000000000009</v>
      </c>
      <c r="X108" s="104">
        <f t="shared" si="140"/>
        <v>6.5</v>
      </c>
      <c r="Y108" s="104">
        <f t="shared" si="140"/>
        <v>6.28</v>
      </c>
      <c r="Z108" s="104">
        <f t="shared" si="140"/>
        <v>0.5</v>
      </c>
      <c r="AA108" s="104">
        <f t="shared" si="140"/>
        <v>0</v>
      </c>
      <c r="AB108" s="104">
        <f t="shared" si="140"/>
        <v>0</v>
      </c>
      <c r="AC108" s="104">
        <f t="shared" si="140"/>
        <v>85.121000000000009</v>
      </c>
      <c r="AD108" s="104">
        <f t="shared" si="140"/>
        <v>7.79</v>
      </c>
      <c r="AE108" s="104">
        <f t="shared" si="140"/>
        <v>51.557214409999993</v>
      </c>
      <c r="AF108" s="104">
        <f t="shared" si="140"/>
        <v>0</v>
      </c>
      <c r="AG108" s="104">
        <f t="shared" si="140"/>
        <v>208.31606316</v>
      </c>
      <c r="AH108" s="104">
        <f t="shared" si="140"/>
        <v>178.76406485000001</v>
      </c>
      <c r="AI108" s="104">
        <f t="shared" si="128"/>
        <v>-4.7640648500000111</v>
      </c>
      <c r="AJ108" s="104">
        <f t="shared" si="140"/>
        <v>208.31606316</v>
      </c>
      <c r="AK108" s="104">
        <f t="shared" si="140"/>
        <v>174</v>
      </c>
      <c r="AL108" s="104">
        <f t="shared" si="140"/>
        <v>171.25077837000001</v>
      </c>
      <c r="AM108" s="104">
        <f t="shared" si="140"/>
        <v>44.910929710000005</v>
      </c>
      <c r="AN108" s="104">
        <f t="shared" si="140"/>
        <v>0</v>
      </c>
      <c r="AO108" s="106">
        <f t="shared" si="140"/>
        <v>598.47777124000004</v>
      </c>
      <c r="AP108" s="69">
        <f t="shared" ref="AP108:AP117" si="141">AO108-N108</f>
        <v>-51.557214410000029</v>
      </c>
      <c r="AQ108" s="96"/>
      <c r="AR108" s="62">
        <f t="shared" ref="AR108:AR117" si="142">AO108-Q108</f>
        <v>208.31606316000006</v>
      </c>
      <c r="AS108" s="69">
        <f>'[8]ИП - чистый (21.06.12)'!AF70</f>
        <v>874.58</v>
      </c>
      <c r="AT108" s="69">
        <f t="shared" si="8"/>
        <v>-276.10222876</v>
      </c>
      <c r="AU108" s="70"/>
      <c r="AV108" s="70">
        <f t="shared" si="129"/>
        <v>0</v>
      </c>
      <c r="AW108" s="69">
        <f>AJ108+AK108+AL108+AM108+AN108-AO108</f>
        <v>0</v>
      </c>
      <c r="AX108" s="69">
        <f t="shared" si="130"/>
        <v>0</v>
      </c>
      <c r="AY108" s="69">
        <f t="shared" si="130"/>
        <v>0</v>
      </c>
      <c r="AZ108" s="69">
        <f t="shared" si="125"/>
        <v>0</v>
      </c>
      <c r="BA108" s="69">
        <f t="shared" si="126"/>
        <v>0</v>
      </c>
      <c r="BB108" s="69">
        <f t="shared" si="126"/>
        <v>0</v>
      </c>
      <c r="BC108" s="96"/>
      <c r="BD108" s="96"/>
      <c r="BE108" s="96"/>
      <c r="BF108" s="96"/>
      <c r="BG108" s="71"/>
    </row>
    <row r="109" spans="1:62" s="87" customFormat="1" ht="12.75">
      <c r="A109" s="80"/>
      <c r="B109" s="81"/>
      <c r="C109" s="82" t="s">
        <v>138</v>
      </c>
      <c r="D109" s="82"/>
      <c r="E109" s="82"/>
      <c r="F109" s="83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>
        <f t="shared" si="128"/>
        <v>0</v>
      </c>
      <c r="AJ109" s="84"/>
      <c r="AK109" s="84"/>
      <c r="AL109" s="84"/>
      <c r="AM109" s="84"/>
      <c r="AN109" s="84"/>
      <c r="AO109" s="85"/>
      <c r="AP109" s="86">
        <f t="shared" si="141"/>
        <v>0</v>
      </c>
      <c r="AQ109" s="86"/>
      <c r="AR109" s="86">
        <f t="shared" si="142"/>
        <v>0</v>
      </c>
      <c r="AS109" s="69">
        <f>'[8]ИП - чистый (21.06.12)'!AF71</f>
        <v>0</v>
      </c>
      <c r="AT109" s="69">
        <f t="shared" si="8"/>
        <v>0</v>
      </c>
      <c r="AU109" s="86"/>
      <c r="AV109" s="70">
        <f t="shared" si="129"/>
        <v>0</v>
      </c>
      <c r="AW109" s="69">
        <f>AJ109+AK109+AL109+AM109+AN109-AO109</f>
        <v>0</v>
      </c>
      <c r="AX109" s="69">
        <f t="shared" si="130"/>
        <v>0</v>
      </c>
      <c r="AY109" s="69">
        <f t="shared" si="130"/>
        <v>0</v>
      </c>
      <c r="AZ109" s="69">
        <f t="shared" si="125"/>
        <v>0</v>
      </c>
      <c r="BA109" s="69">
        <f t="shared" si="126"/>
        <v>0</v>
      </c>
      <c r="BB109" s="69">
        <f t="shared" si="126"/>
        <v>0</v>
      </c>
      <c r="BG109" s="87">
        <f>AO109-N109</f>
        <v>0</v>
      </c>
    </row>
    <row r="110" spans="1:62" s="98" customFormat="1" ht="25.5" customHeight="1">
      <c r="A110" s="120" t="s">
        <v>109</v>
      </c>
      <c r="B110" s="89">
        <f>B107+1</f>
        <v>63</v>
      </c>
      <c r="C110" s="199" t="s">
        <v>139</v>
      </c>
      <c r="D110" s="123"/>
      <c r="E110" s="123"/>
      <c r="F110" s="91" t="s">
        <v>52</v>
      </c>
      <c r="G110" s="189">
        <v>28.1</v>
      </c>
      <c r="H110" s="189">
        <f>0.63+0.5</f>
        <v>1.1299999999999999</v>
      </c>
      <c r="I110" s="105"/>
      <c r="J110" s="111">
        <v>2012</v>
      </c>
      <c r="K110" s="111">
        <v>2014</v>
      </c>
      <c r="L110" s="125"/>
      <c r="M110" s="91"/>
      <c r="N110" s="91">
        <f t="shared" ref="N110:N112" si="143">AE110+AF110+AJ110+AK110+AL110+AM110+AN110</f>
        <v>228.1</v>
      </c>
      <c r="O110" s="91">
        <f>'[9]Приложение 1'!L102</f>
        <v>158.15458889999999</v>
      </c>
      <c r="P110" s="91">
        <f t="shared" ref="P110:P111" si="144">AE110+AF110+AG110+AK110+AL110+AM110+AN110</f>
        <v>228.1</v>
      </c>
      <c r="Q110" s="91">
        <f t="shared" ref="Q110:Q112" si="145">P110-AE110-AF110-AJ110</f>
        <v>118.62215308</v>
      </c>
      <c r="R110" s="91"/>
      <c r="S110" s="104"/>
      <c r="T110" s="104"/>
      <c r="U110" s="91">
        <f>G110</f>
        <v>28.1</v>
      </c>
      <c r="V110" s="91">
        <f>H110</f>
        <v>1.1299999999999999</v>
      </c>
      <c r="W110" s="104"/>
      <c r="X110" s="104"/>
      <c r="Y110" s="104"/>
      <c r="Z110" s="104"/>
      <c r="AA110" s="104"/>
      <c r="AB110" s="104"/>
      <c r="AC110" s="91">
        <f t="shared" ref="AC110:AD112" si="146">S110+U110+W110+Y110+AA110</f>
        <v>28.1</v>
      </c>
      <c r="AD110" s="91">
        <f t="shared" si="146"/>
        <v>1.1299999999999999</v>
      </c>
      <c r="AE110" s="91">
        <v>8.6545889000000003</v>
      </c>
      <c r="AF110" s="91"/>
      <c r="AG110" s="91">
        <f>'[9]7.1. ЦЗ 2013'!G102</f>
        <v>100.82325802</v>
      </c>
      <c r="AH110" s="91">
        <f>'Корректировка 2014 год (чист.)'!AG105</f>
        <v>118.62215308</v>
      </c>
      <c r="AI110" s="91">
        <f t="shared" si="128"/>
        <v>0</v>
      </c>
      <c r="AJ110" s="94">
        <f t="shared" ref="AJ110:AJ111" si="147">AG110</f>
        <v>100.82325802</v>
      </c>
      <c r="AK110" s="94">
        <f>AW110-AE110-AG110</f>
        <v>118.62215308</v>
      </c>
      <c r="AL110" s="94"/>
      <c r="AM110" s="94"/>
      <c r="AN110" s="94"/>
      <c r="AO110" s="95">
        <f>AJ110+AK110+AL110+AM110+AN110</f>
        <v>219.4454111</v>
      </c>
      <c r="AP110" s="96">
        <f t="shared" si="141"/>
        <v>-8.6545888999999931</v>
      </c>
      <c r="AQ110" s="97"/>
      <c r="AR110" s="70">
        <f t="shared" si="142"/>
        <v>100.82325802</v>
      </c>
      <c r="AS110" s="96">
        <f>'[8]ИП - чистый (21.06.12)'!AF72</f>
        <v>207.45</v>
      </c>
      <c r="AT110" s="96">
        <f t="shared" si="8"/>
        <v>11.995411100000013</v>
      </c>
      <c r="AU110" s="70"/>
      <c r="AV110" s="70">
        <f t="shared" si="129"/>
        <v>0</v>
      </c>
      <c r="AW110" s="96">
        <v>228.1</v>
      </c>
      <c r="AX110" s="96">
        <f t="shared" si="130"/>
        <v>0</v>
      </c>
      <c r="AY110" s="96">
        <f t="shared" si="130"/>
        <v>0</v>
      </c>
      <c r="AZ110" s="96">
        <f t="shared" si="125"/>
        <v>0</v>
      </c>
      <c r="BA110" s="96">
        <f t="shared" si="126"/>
        <v>0</v>
      </c>
      <c r="BB110" s="96">
        <f t="shared" si="126"/>
        <v>0</v>
      </c>
      <c r="BC110" s="97"/>
      <c r="BD110" s="97"/>
      <c r="BE110" s="97"/>
      <c r="BF110" s="97"/>
      <c r="BG110" s="71">
        <f>AO110-N110</f>
        <v>-8.6545888999999931</v>
      </c>
      <c r="BI110" s="98">
        <v>32.6</v>
      </c>
      <c r="BJ110" s="118">
        <f>AO110-BI110</f>
        <v>186.84541110000001</v>
      </c>
    </row>
    <row r="111" spans="1:62" s="98" customFormat="1" ht="25.5">
      <c r="A111" s="116" t="s">
        <v>82</v>
      </c>
      <c r="B111" s="89">
        <f>B110+1</f>
        <v>64</v>
      </c>
      <c r="C111" s="201" t="s">
        <v>140</v>
      </c>
      <c r="D111" s="123"/>
      <c r="E111" s="123"/>
      <c r="F111" s="91" t="s">
        <v>52</v>
      </c>
      <c r="G111" s="189">
        <v>9.0470000000000006</v>
      </c>
      <c r="H111" s="189">
        <v>0.75</v>
      </c>
      <c r="I111" s="105"/>
      <c r="J111" s="124">
        <v>2012</v>
      </c>
      <c r="K111" s="124">
        <v>2014</v>
      </c>
      <c r="L111" s="125"/>
      <c r="M111" s="91"/>
      <c r="N111" s="91">
        <f t="shared" si="143"/>
        <v>38.47</v>
      </c>
      <c r="O111" s="91">
        <f>'[9]Приложение 1'!L103</f>
        <v>41.49</v>
      </c>
      <c r="P111" s="91">
        <f t="shared" si="144"/>
        <v>38.47</v>
      </c>
      <c r="Q111" s="91">
        <f t="shared" si="145"/>
        <v>6.9444652799999957</v>
      </c>
      <c r="R111" s="91"/>
      <c r="S111" s="91"/>
      <c r="T111" s="91"/>
      <c r="U111" s="91">
        <f>G111</f>
        <v>9.0470000000000006</v>
      </c>
      <c r="V111" s="91">
        <f>H111</f>
        <v>0.75</v>
      </c>
      <c r="W111" s="91"/>
      <c r="X111" s="91"/>
      <c r="Y111" s="91"/>
      <c r="Z111" s="91"/>
      <c r="AA111" s="91"/>
      <c r="AB111" s="91"/>
      <c r="AC111" s="91">
        <f t="shared" si="146"/>
        <v>9.0470000000000006</v>
      </c>
      <c r="AD111" s="91">
        <f t="shared" si="146"/>
        <v>0.75</v>
      </c>
      <c r="AE111" s="91"/>
      <c r="AF111" s="91"/>
      <c r="AG111" s="91">
        <f>'[9]7.1. ЦЗ 2013'!G103</f>
        <v>31.525534720000003</v>
      </c>
      <c r="AH111" s="91">
        <f>'Корректировка 2014 год (чист.)'!AG106</f>
        <v>6.9444652799999957</v>
      </c>
      <c r="AI111" s="91">
        <f t="shared" si="128"/>
        <v>0</v>
      </c>
      <c r="AJ111" s="94">
        <f t="shared" si="147"/>
        <v>31.525534720000003</v>
      </c>
      <c r="AK111" s="94">
        <f>AW111-AG111</f>
        <v>6.9444652799999957</v>
      </c>
      <c r="AL111" s="94"/>
      <c r="AM111" s="94"/>
      <c r="AN111" s="94"/>
      <c r="AO111" s="95">
        <f>AJ111+AK111+AL111+AM111+AN111</f>
        <v>38.47</v>
      </c>
      <c r="AP111" s="96">
        <f t="shared" si="141"/>
        <v>0</v>
      </c>
      <c r="AQ111" s="97"/>
      <c r="AR111" s="70">
        <f t="shared" si="142"/>
        <v>31.525534720000003</v>
      </c>
      <c r="AS111" s="96">
        <f>'[8]ИП - чистый (21.06.12)'!AF73</f>
        <v>37.39</v>
      </c>
      <c r="AT111" s="96">
        <f t="shared" si="8"/>
        <v>1.0799999999999983</v>
      </c>
      <c r="AU111" s="70"/>
      <c r="AV111" s="70">
        <f t="shared" si="129"/>
        <v>0</v>
      </c>
      <c r="AW111" s="96">
        <v>38.47</v>
      </c>
      <c r="AX111" s="96">
        <f t="shared" si="130"/>
        <v>0</v>
      </c>
      <c r="AY111" s="96">
        <f t="shared" si="130"/>
        <v>0</v>
      </c>
      <c r="AZ111" s="96">
        <f t="shared" si="125"/>
        <v>0</v>
      </c>
      <c r="BA111" s="96">
        <f t="shared" si="126"/>
        <v>0</v>
      </c>
      <c r="BB111" s="96">
        <f t="shared" si="126"/>
        <v>0</v>
      </c>
      <c r="BC111" s="97"/>
      <c r="BD111" s="97"/>
      <c r="BE111" s="97"/>
      <c r="BF111" s="97"/>
      <c r="BG111" s="71">
        <f>AO111-N111</f>
        <v>0</v>
      </c>
      <c r="BI111" s="98">
        <v>0</v>
      </c>
      <c r="BJ111" s="118">
        <f>AO111-BI111</f>
        <v>38.47</v>
      </c>
    </row>
    <row r="112" spans="1:62" s="98" customFormat="1" ht="25.5">
      <c r="A112" s="116"/>
      <c r="B112" s="89">
        <f>B111+1</f>
        <v>65</v>
      </c>
      <c r="C112" s="199" t="s">
        <v>141</v>
      </c>
      <c r="D112" s="123"/>
      <c r="E112" s="123"/>
      <c r="F112" s="91" t="s">
        <v>52</v>
      </c>
      <c r="G112" s="189">
        <v>27.501999999999999</v>
      </c>
      <c r="H112" s="189">
        <v>0.8</v>
      </c>
      <c r="I112" s="105"/>
      <c r="J112" s="124">
        <v>2012</v>
      </c>
      <c r="K112" s="124">
        <v>2017</v>
      </c>
      <c r="L112" s="125"/>
      <c r="M112" s="91"/>
      <c r="N112" s="91">
        <f t="shared" si="143"/>
        <v>8.42</v>
      </c>
      <c r="O112" s="91">
        <f>'[9]Приложение 1'!L104</f>
        <v>207.28</v>
      </c>
      <c r="P112" s="91">
        <f>AE112+AF112+AG112+AK112+AL112+AM112+AN112</f>
        <v>8.42</v>
      </c>
      <c r="Q112" s="91">
        <f t="shared" si="145"/>
        <v>1.67</v>
      </c>
      <c r="R112" s="91"/>
      <c r="S112" s="91"/>
      <c r="T112" s="91"/>
      <c r="U112" s="91"/>
      <c r="V112" s="91"/>
      <c r="W112" s="104"/>
      <c r="X112" s="104"/>
      <c r="Y112" s="104"/>
      <c r="Z112" s="104"/>
      <c r="AA112" s="91">
        <f>G112</f>
        <v>27.501999999999999</v>
      </c>
      <c r="AB112" s="91">
        <f>H112</f>
        <v>0.8</v>
      </c>
      <c r="AC112" s="91">
        <f t="shared" si="146"/>
        <v>27.501999999999999</v>
      </c>
      <c r="AD112" s="91">
        <f t="shared" si="146"/>
        <v>0.8</v>
      </c>
      <c r="AE112" s="91"/>
      <c r="AF112" s="91"/>
      <c r="AG112" s="91">
        <f>'[9]7.1. ЦЗ 2013'!G104</f>
        <v>6.75</v>
      </c>
      <c r="AH112" s="91">
        <f>'Корректировка 2014 год (чист.)'!AG107</f>
        <v>1.67</v>
      </c>
      <c r="AI112" s="91">
        <f t="shared" si="128"/>
        <v>0</v>
      </c>
      <c r="AJ112" s="94">
        <f>AG112</f>
        <v>6.75</v>
      </c>
      <c r="AK112" s="94">
        <v>1.67</v>
      </c>
      <c r="AL112" s="94"/>
      <c r="AM112" s="94"/>
      <c r="AN112" s="94"/>
      <c r="AO112" s="95">
        <f>AJ112+AK112+AL112+AM112+AN112</f>
        <v>8.42</v>
      </c>
      <c r="AP112" s="96">
        <f t="shared" si="141"/>
        <v>0</v>
      </c>
      <c r="AQ112" s="97"/>
      <c r="AR112" s="70">
        <f t="shared" si="142"/>
        <v>6.75</v>
      </c>
      <c r="AS112" s="96">
        <f>'[8]ИП - чистый (21.06.12)'!AF74</f>
        <v>66.099999999999994</v>
      </c>
      <c r="AT112" s="96">
        <f t="shared" si="8"/>
        <v>-57.679999999999993</v>
      </c>
      <c r="AU112" s="70"/>
      <c r="AV112" s="70">
        <f t="shared" si="129"/>
        <v>0</v>
      </c>
      <c r="AW112" s="96">
        <f>AJ112+AK112+AL112+AM112+AN112-AO112</f>
        <v>0</v>
      </c>
      <c r="AX112" s="96">
        <f t="shared" si="130"/>
        <v>0</v>
      </c>
      <c r="AY112" s="96">
        <f t="shared" si="130"/>
        <v>0</v>
      </c>
      <c r="AZ112" s="96">
        <f t="shared" si="125"/>
        <v>0</v>
      </c>
      <c r="BA112" s="96">
        <f t="shared" si="126"/>
        <v>0</v>
      </c>
      <c r="BB112" s="96">
        <f t="shared" si="126"/>
        <v>0</v>
      </c>
      <c r="BC112" s="97"/>
      <c r="BD112" s="97"/>
      <c r="BE112" s="97"/>
      <c r="BF112" s="97"/>
      <c r="BG112" s="71"/>
      <c r="BJ112" s="118"/>
    </row>
    <row r="113" spans="1:59" s="98" customFormat="1" ht="12.75">
      <c r="A113" s="88"/>
      <c r="B113" s="112"/>
      <c r="C113" s="102" t="s">
        <v>142</v>
      </c>
      <c r="D113" s="102"/>
      <c r="E113" s="102"/>
      <c r="F113" s="91"/>
      <c r="G113" s="104">
        <f>SUM(G110:G112)</f>
        <v>64.649000000000001</v>
      </c>
      <c r="H113" s="104">
        <f>SUM(H110:H112)</f>
        <v>2.6799999999999997</v>
      </c>
      <c r="I113" s="105"/>
      <c r="J113" s="91"/>
      <c r="K113" s="91"/>
      <c r="L113" s="91"/>
      <c r="M113" s="105"/>
      <c r="N113" s="104">
        <f t="shared" ref="N113:AO113" si="148">SUM(N110:N112)</f>
        <v>274.99</v>
      </c>
      <c r="O113" s="104">
        <f t="shared" si="148"/>
        <v>406.9245889</v>
      </c>
      <c r="P113" s="104">
        <f t="shared" si="148"/>
        <v>274.99</v>
      </c>
      <c r="Q113" s="104">
        <f t="shared" si="148"/>
        <v>127.23661836000001</v>
      </c>
      <c r="R113" s="104">
        <f t="shared" si="148"/>
        <v>0</v>
      </c>
      <c r="S113" s="104">
        <f t="shared" si="148"/>
        <v>0</v>
      </c>
      <c r="T113" s="104">
        <f t="shared" si="148"/>
        <v>0</v>
      </c>
      <c r="U113" s="104">
        <f t="shared" si="148"/>
        <v>37.147000000000006</v>
      </c>
      <c r="V113" s="104">
        <f t="shared" si="148"/>
        <v>1.88</v>
      </c>
      <c r="W113" s="104">
        <f t="shared" si="148"/>
        <v>0</v>
      </c>
      <c r="X113" s="104">
        <f t="shared" si="148"/>
        <v>0</v>
      </c>
      <c r="Y113" s="104">
        <f t="shared" si="148"/>
        <v>0</v>
      </c>
      <c r="Z113" s="104">
        <f t="shared" si="148"/>
        <v>0</v>
      </c>
      <c r="AA113" s="104">
        <f t="shared" si="148"/>
        <v>27.501999999999999</v>
      </c>
      <c r="AB113" s="104">
        <f t="shared" si="148"/>
        <v>0.8</v>
      </c>
      <c r="AC113" s="104">
        <f t="shared" si="148"/>
        <v>64.649000000000001</v>
      </c>
      <c r="AD113" s="104">
        <f t="shared" si="148"/>
        <v>2.6799999999999997</v>
      </c>
      <c r="AE113" s="104">
        <f t="shared" si="148"/>
        <v>8.6545889000000003</v>
      </c>
      <c r="AF113" s="104">
        <f t="shared" si="148"/>
        <v>0</v>
      </c>
      <c r="AG113" s="104">
        <f t="shared" si="148"/>
        <v>139.09879273999999</v>
      </c>
      <c r="AH113" s="104">
        <f t="shared" si="148"/>
        <v>127.23661836000001</v>
      </c>
      <c r="AI113" s="104">
        <f t="shared" si="128"/>
        <v>0</v>
      </c>
      <c r="AJ113" s="104">
        <f t="shared" si="148"/>
        <v>139.09879273999999</v>
      </c>
      <c r="AK113" s="104">
        <f t="shared" si="148"/>
        <v>127.23661836000001</v>
      </c>
      <c r="AL113" s="104">
        <f t="shared" si="148"/>
        <v>0</v>
      </c>
      <c r="AM113" s="104">
        <f t="shared" si="148"/>
        <v>0</v>
      </c>
      <c r="AN113" s="104">
        <f t="shared" si="148"/>
        <v>0</v>
      </c>
      <c r="AO113" s="106">
        <f t="shared" si="148"/>
        <v>266.33541110000004</v>
      </c>
      <c r="AP113" s="69">
        <f t="shared" si="141"/>
        <v>-8.6545888999999647</v>
      </c>
      <c r="AQ113" s="96"/>
      <c r="AR113" s="62">
        <f t="shared" si="142"/>
        <v>139.09879274000002</v>
      </c>
      <c r="AS113" s="69">
        <f>'[8]ИП - чистый (21.06.12)'!AF75</f>
        <v>310.93999999999994</v>
      </c>
      <c r="AT113" s="69">
        <f t="shared" si="8"/>
        <v>-44.604588899999897</v>
      </c>
      <c r="AU113" s="70"/>
      <c r="AV113" s="70">
        <f t="shared" si="129"/>
        <v>0</v>
      </c>
      <c r="AW113" s="69">
        <f>AJ113+AK113+AL113+AM113+AN113-AO113</f>
        <v>0</v>
      </c>
      <c r="AX113" s="69">
        <f t="shared" si="130"/>
        <v>0</v>
      </c>
      <c r="AY113" s="69">
        <f t="shared" si="130"/>
        <v>0</v>
      </c>
      <c r="AZ113" s="69">
        <f t="shared" si="125"/>
        <v>0</v>
      </c>
      <c r="BA113" s="69">
        <f t="shared" si="126"/>
        <v>0</v>
      </c>
      <c r="BB113" s="69">
        <f t="shared" si="126"/>
        <v>0</v>
      </c>
      <c r="BC113" s="96"/>
      <c r="BD113" s="96"/>
      <c r="BE113" s="96"/>
      <c r="BF113" s="96"/>
      <c r="BG113" s="71">
        <f>AO113-N113</f>
        <v>-8.6545888999999647</v>
      </c>
    </row>
    <row r="114" spans="1:59" s="87" customFormat="1" ht="12.75">
      <c r="A114" s="80"/>
      <c r="B114" s="81"/>
      <c r="C114" s="82" t="s">
        <v>143</v>
      </c>
      <c r="D114" s="82"/>
      <c r="E114" s="82"/>
      <c r="F114" s="83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>
        <f t="shared" si="128"/>
        <v>0</v>
      </c>
      <c r="AJ114" s="84"/>
      <c r="AK114" s="84"/>
      <c r="AL114" s="84"/>
      <c r="AM114" s="84"/>
      <c r="AN114" s="84"/>
      <c r="AO114" s="85"/>
      <c r="AP114" s="86">
        <f t="shared" si="141"/>
        <v>0</v>
      </c>
      <c r="AQ114" s="86"/>
      <c r="AR114" s="86">
        <f t="shared" si="142"/>
        <v>0</v>
      </c>
      <c r="AS114" s="69">
        <f>'[8]ИП - чистый (21.06.12)'!AF76</f>
        <v>0</v>
      </c>
      <c r="AT114" s="69">
        <f t="shared" si="8"/>
        <v>0</v>
      </c>
      <c r="AU114" s="86"/>
      <c r="AV114" s="70">
        <f t="shared" si="129"/>
        <v>0</v>
      </c>
      <c r="AW114" s="69">
        <f>AJ114+AK114+AL114+AM114+AN114-AO114</f>
        <v>0</v>
      </c>
      <c r="AX114" s="69">
        <f t="shared" si="130"/>
        <v>0</v>
      </c>
      <c r="AY114" s="69">
        <f t="shared" si="130"/>
        <v>0</v>
      </c>
      <c r="AZ114" s="69">
        <f t="shared" si="125"/>
        <v>0</v>
      </c>
      <c r="BA114" s="69">
        <f t="shared" si="126"/>
        <v>0</v>
      </c>
      <c r="BB114" s="69">
        <f t="shared" si="126"/>
        <v>0</v>
      </c>
    </row>
    <row r="115" spans="1:59" s="98" customFormat="1" ht="25.5">
      <c r="A115" s="88"/>
      <c r="B115" s="89">
        <f>B112+1</f>
        <v>66</v>
      </c>
      <c r="C115" s="203" t="s">
        <v>144</v>
      </c>
      <c r="D115" s="126"/>
      <c r="E115" s="126"/>
      <c r="F115" s="91" t="s">
        <v>52</v>
      </c>
      <c r="G115" s="202">
        <v>18.86</v>
      </c>
      <c r="H115" s="202">
        <v>0</v>
      </c>
      <c r="I115" s="105"/>
      <c r="J115" s="111">
        <v>2012</v>
      </c>
      <c r="K115" s="111">
        <v>2014</v>
      </c>
      <c r="L115" s="91"/>
      <c r="M115" s="105"/>
      <c r="N115" s="91">
        <f t="shared" ref="N115:N118" si="149">AE115+AF115+AJ115+AK115+AL115+AM115+AN115</f>
        <v>52.650000000000006</v>
      </c>
      <c r="O115" s="119">
        <f>'[9]Приложение 1'!L107</f>
        <v>58.082456472145196</v>
      </c>
      <c r="P115" s="91">
        <f t="shared" ref="P115:P118" si="150">AE115+AF115+AG115+AK115+AL115+AM115+AN115</f>
        <v>52.650000000000006</v>
      </c>
      <c r="Q115" s="91">
        <f t="shared" ref="Q115:Q118" si="151">P115-AE115-AF115-AJ115</f>
        <v>17.027205507854809</v>
      </c>
      <c r="R115" s="104"/>
      <c r="S115" s="91"/>
      <c r="T115" s="91"/>
      <c r="U115" s="91">
        <f>G115</f>
        <v>18.86</v>
      </c>
      <c r="V115" s="91">
        <f>H115</f>
        <v>0</v>
      </c>
      <c r="W115" s="91"/>
      <c r="X115" s="91"/>
      <c r="Y115" s="91"/>
      <c r="Z115" s="91"/>
      <c r="AA115" s="91"/>
      <c r="AB115" s="91"/>
      <c r="AC115" s="91">
        <f t="shared" ref="AC115:AD118" si="152">S115+U115+W115+Y115+AA115</f>
        <v>18.86</v>
      </c>
      <c r="AD115" s="91">
        <f t="shared" si="152"/>
        <v>0</v>
      </c>
      <c r="AE115" s="91">
        <v>7.3997799999999998</v>
      </c>
      <c r="AF115" s="91">
        <v>1.5826764721451971</v>
      </c>
      <c r="AG115" s="91">
        <f>'[9]7.1. ЦЗ 2013'!G107</f>
        <v>26.640338020000002</v>
      </c>
      <c r="AH115" s="91">
        <f>'Корректировка 2014 год (чист.)'!AG110</f>
        <v>16.477205507854805</v>
      </c>
      <c r="AI115" s="91">
        <f t="shared" si="128"/>
        <v>0.55000000000000071</v>
      </c>
      <c r="AJ115" s="94">
        <f t="shared" ref="AJ115:AJ118" si="153">AG115</f>
        <v>26.640338020000002</v>
      </c>
      <c r="AK115" s="189">
        <f>AW115-AE115-AF115-AG115+0.55</f>
        <v>17.027205507854806</v>
      </c>
      <c r="AL115" s="91"/>
      <c r="AM115" s="91"/>
      <c r="AN115" s="91"/>
      <c r="AO115" s="95">
        <f>AJ115+AK115+AL115+AM115+AN115</f>
        <v>43.667543527854804</v>
      </c>
      <c r="AP115" s="96">
        <f t="shared" si="141"/>
        <v>-8.982456472145202</v>
      </c>
      <c r="AQ115" s="70"/>
      <c r="AR115" s="70">
        <f t="shared" si="142"/>
        <v>26.640338019999994</v>
      </c>
      <c r="AS115" s="96">
        <f>'[8]ИП - чистый (21.06.12)'!AF77</f>
        <v>52.08</v>
      </c>
      <c r="AT115" s="96">
        <f t="shared" si="8"/>
        <v>-8.4124564721451947</v>
      </c>
      <c r="AU115" s="70"/>
      <c r="AV115" s="70">
        <f t="shared" si="129"/>
        <v>0</v>
      </c>
      <c r="AW115" s="96">
        <f>51.92+0.18</f>
        <v>52.1</v>
      </c>
      <c r="AX115" s="96">
        <f t="shared" si="130"/>
        <v>0</v>
      </c>
      <c r="AY115" s="96">
        <f t="shared" si="130"/>
        <v>0</v>
      </c>
      <c r="AZ115" s="96">
        <f t="shared" si="125"/>
        <v>0</v>
      </c>
      <c r="BA115" s="96">
        <f t="shared" si="126"/>
        <v>0</v>
      </c>
      <c r="BB115" s="96">
        <f t="shared" si="126"/>
        <v>0</v>
      </c>
      <c r="BC115" s="96"/>
      <c r="BD115" s="96"/>
      <c r="BE115" s="96"/>
      <c r="BF115" s="96"/>
      <c r="BG115" s="71"/>
    </row>
    <row r="116" spans="1:59" s="98" customFormat="1" ht="38.25">
      <c r="A116" s="88"/>
      <c r="B116" s="89">
        <f t="shared" ref="B116" si="154">B115+1</f>
        <v>67</v>
      </c>
      <c r="C116" s="203" t="s">
        <v>145</v>
      </c>
      <c r="D116" s="126"/>
      <c r="E116" s="126"/>
      <c r="F116" s="91" t="s">
        <v>52</v>
      </c>
      <c r="G116" s="202">
        <v>0.95799999999999996</v>
      </c>
      <c r="H116" s="202">
        <v>3.82</v>
      </c>
      <c r="I116" s="105"/>
      <c r="J116" s="111">
        <v>2012</v>
      </c>
      <c r="K116" s="111">
        <v>2014</v>
      </c>
      <c r="L116" s="91"/>
      <c r="M116" s="105"/>
      <c r="N116" s="91">
        <f t="shared" si="149"/>
        <v>34.949867169999997</v>
      </c>
      <c r="O116" s="91">
        <f>'[9]Приложение 1'!L108</f>
        <v>36.201728420704981</v>
      </c>
      <c r="P116" s="91">
        <f t="shared" si="150"/>
        <v>34.949867169999997</v>
      </c>
      <c r="Q116" s="91">
        <f t="shared" si="151"/>
        <v>3.6401192950155092E-3</v>
      </c>
      <c r="R116" s="104"/>
      <c r="S116" s="91"/>
      <c r="T116" s="91"/>
      <c r="U116" s="91">
        <f>G116</f>
        <v>0.95799999999999996</v>
      </c>
      <c r="V116" s="91">
        <f>H116</f>
        <v>3.82</v>
      </c>
      <c r="W116" s="91"/>
      <c r="X116" s="91"/>
      <c r="Y116" s="91"/>
      <c r="Z116" s="91"/>
      <c r="AA116" s="91"/>
      <c r="AB116" s="91"/>
      <c r="AC116" s="91">
        <f t="shared" si="152"/>
        <v>0.95799999999999996</v>
      </c>
      <c r="AD116" s="91">
        <f t="shared" si="152"/>
        <v>3.82</v>
      </c>
      <c r="AE116" s="91">
        <v>2.8001399999999999</v>
      </c>
      <c r="AF116" s="91">
        <v>16.751588420704987</v>
      </c>
      <c r="AG116" s="91">
        <f>'[9]7.1. ЦЗ 2013'!G108</f>
        <v>15.394498629999996</v>
      </c>
      <c r="AH116" s="91">
        <f>'Корректировка 2014 год (чист.)'!AG111</f>
        <v>2.3772949295016943E-2</v>
      </c>
      <c r="AI116" s="91">
        <f t="shared" si="128"/>
        <v>-2.0132830000001434E-2</v>
      </c>
      <c r="AJ116" s="94">
        <f t="shared" si="153"/>
        <v>15.394498629999996</v>
      </c>
      <c r="AK116" s="189">
        <f>34.94986717-AE116-AF116-AG116</f>
        <v>3.6401192950155092E-3</v>
      </c>
      <c r="AL116" s="91"/>
      <c r="AM116" s="91"/>
      <c r="AN116" s="91"/>
      <c r="AO116" s="95">
        <f>AJ116+AK116+AL116+AM116+AN116</f>
        <v>15.398138749295011</v>
      </c>
      <c r="AP116" s="96">
        <f t="shared" si="141"/>
        <v>-19.551728420704986</v>
      </c>
      <c r="AQ116" s="70"/>
      <c r="AR116" s="70">
        <f t="shared" si="142"/>
        <v>15.394498629999996</v>
      </c>
      <c r="AS116" s="96">
        <f>'[8]ИП - чистый (21.06.12)'!AF78</f>
        <v>29.12</v>
      </c>
      <c r="AT116" s="96">
        <f t="shared" si="8"/>
        <v>-13.72186125070499</v>
      </c>
      <c r="AU116" s="70"/>
      <c r="AV116" s="70">
        <f t="shared" si="129"/>
        <v>0</v>
      </c>
      <c r="AW116" s="96">
        <v>34.97</v>
      </c>
      <c r="AX116" s="96">
        <f t="shared" si="130"/>
        <v>0</v>
      </c>
      <c r="AY116" s="96">
        <f t="shared" si="130"/>
        <v>0</v>
      </c>
      <c r="AZ116" s="96">
        <f t="shared" si="125"/>
        <v>0</v>
      </c>
      <c r="BA116" s="96">
        <f t="shared" si="126"/>
        <v>0</v>
      </c>
      <c r="BB116" s="96">
        <f t="shared" si="126"/>
        <v>0</v>
      </c>
      <c r="BC116" s="96"/>
      <c r="BD116" s="96"/>
      <c r="BE116" s="96"/>
      <c r="BF116" s="96"/>
      <c r="BG116" s="71"/>
    </row>
    <row r="117" spans="1:59" s="98" customFormat="1" ht="38.25">
      <c r="A117" s="88"/>
      <c r="B117" s="89">
        <f>B116+1</f>
        <v>68</v>
      </c>
      <c r="C117" s="203" t="s">
        <v>146</v>
      </c>
      <c r="D117" s="126"/>
      <c r="E117" s="126"/>
      <c r="F117" s="91" t="s">
        <v>52</v>
      </c>
      <c r="G117" s="189">
        <v>133.15</v>
      </c>
      <c r="H117" s="189">
        <f>0.16*5+0.1+0.25*8+2*0.4</f>
        <v>3.7</v>
      </c>
      <c r="I117" s="111" t="s">
        <v>147</v>
      </c>
      <c r="J117" s="111">
        <v>2013</v>
      </c>
      <c r="K117" s="111">
        <v>2017</v>
      </c>
      <c r="L117" s="91">
        <f>ROUND(242.843923614438,2)</f>
        <v>242.84</v>
      </c>
      <c r="M117" s="91">
        <f>L117</f>
        <v>242.84</v>
      </c>
      <c r="N117" s="91">
        <f t="shared" si="149"/>
        <v>242.84</v>
      </c>
      <c r="O117" s="91">
        <f>'[9]Приложение 1'!L109</f>
        <v>242.84</v>
      </c>
      <c r="P117" s="91">
        <f t="shared" si="150"/>
        <v>242.84</v>
      </c>
      <c r="Q117" s="91">
        <f t="shared" si="151"/>
        <v>242.84</v>
      </c>
      <c r="R117" s="104"/>
      <c r="S117" s="104"/>
      <c r="T117" s="104"/>
      <c r="U117" s="104"/>
      <c r="V117" s="104"/>
      <c r="W117" s="104"/>
      <c r="X117" s="104"/>
      <c r="Y117" s="91"/>
      <c r="Z117" s="91"/>
      <c r="AA117" s="91">
        <f>G117</f>
        <v>133.15</v>
      </c>
      <c r="AB117" s="91">
        <f>H117</f>
        <v>3.7</v>
      </c>
      <c r="AC117" s="91">
        <f t="shared" si="152"/>
        <v>133.15</v>
      </c>
      <c r="AD117" s="91">
        <f t="shared" si="152"/>
        <v>3.7</v>
      </c>
      <c r="AE117" s="91"/>
      <c r="AF117" s="91"/>
      <c r="AG117" s="91">
        <f>'[9]7.1. ЦЗ 2013'!G109</f>
        <v>0</v>
      </c>
      <c r="AH117" s="91">
        <f>'Корректировка 2014 год (чист.)'!AG112</f>
        <v>24</v>
      </c>
      <c r="AI117" s="91">
        <f t="shared" si="128"/>
        <v>-12</v>
      </c>
      <c r="AJ117" s="94">
        <f t="shared" si="153"/>
        <v>0</v>
      </c>
      <c r="AK117" s="189">
        <v>12</v>
      </c>
      <c r="AL117" s="189">
        <f>72+12</f>
        <v>84</v>
      </c>
      <c r="AM117" s="91">
        <v>72</v>
      </c>
      <c r="AN117" s="91">
        <v>74.84</v>
      </c>
      <c r="AO117" s="95">
        <f>AJ117+AK117+AL117+AM117+AN117</f>
        <v>242.84</v>
      </c>
      <c r="AP117" s="96">
        <f t="shared" si="141"/>
        <v>0</v>
      </c>
      <c r="AQ117" s="70" t="s">
        <v>148</v>
      </c>
      <c r="AR117" s="70">
        <f t="shared" si="142"/>
        <v>0</v>
      </c>
      <c r="AS117" s="96">
        <f>'[8]ИП - чистый (21.06.12)'!AF79</f>
        <v>242.84</v>
      </c>
      <c r="AT117" s="96">
        <f t="shared" si="8"/>
        <v>0</v>
      </c>
      <c r="AU117" s="70"/>
      <c r="AV117" s="70">
        <f t="shared" si="129"/>
        <v>0</v>
      </c>
      <c r="AW117" s="96">
        <f>AJ117+AK117+AL117+AM117+AN117-AO117</f>
        <v>0</v>
      </c>
      <c r="AX117" s="96">
        <f t="shared" si="130"/>
        <v>0</v>
      </c>
      <c r="AY117" s="96">
        <f t="shared" si="130"/>
        <v>0</v>
      </c>
      <c r="AZ117" s="96">
        <f t="shared" si="125"/>
        <v>0</v>
      </c>
      <c r="BA117" s="96">
        <f t="shared" si="126"/>
        <v>0</v>
      </c>
      <c r="BB117" s="96">
        <f t="shared" si="126"/>
        <v>0</v>
      </c>
      <c r="BC117" s="96"/>
      <c r="BD117" s="96"/>
      <c r="BE117" s="96"/>
      <c r="BF117" s="96"/>
      <c r="BG117" s="71"/>
    </row>
    <row r="118" spans="1:59" s="98" customFormat="1" ht="38.25">
      <c r="A118" s="88"/>
      <c r="B118" s="89">
        <f t="shared" ref="B118" si="155">B117+1</f>
        <v>69</v>
      </c>
      <c r="C118" s="204" t="s">
        <v>149</v>
      </c>
      <c r="D118" s="126"/>
      <c r="E118" s="126"/>
      <c r="F118" s="91" t="s">
        <v>52</v>
      </c>
      <c r="G118" s="91">
        <f>AC118</f>
        <v>35.99</v>
      </c>
      <c r="H118" s="91">
        <f>AD118</f>
        <v>5.14</v>
      </c>
      <c r="I118" s="111"/>
      <c r="J118" s="111">
        <v>2013</v>
      </c>
      <c r="K118" s="111">
        <v>2015</v>
      </c>
      <c r="L118" s="91"/>
      <c r="M118" s="91"/>
      <c r="N118" s="91">
        <f t="shared" si="149"/>
        <v>91.26614026</v>
      </c>
      <c r="O118" s="91">
        <f>'[9]Приложение 1'!L110</f>
        <v>81</v>
      </c>
      <c r="P118" s="91">
        <f t="shared" si="150"/>
        <v>91.26614026</v>
      </c>
      <c r="Q118" s="91">
        <f t="shared" si="151"/>
        <v>90</v>
      </c>
      <c r="R118" s="104"/>
      <c r="S118" s="91">
        <v>0.32</v>
      </c>
      <c r="T118" s="91">
        <v>0</v>
      </c>
      <c r="U118" s="91">
        <v>31.12</v>
      </c>
      <c r="V118" s="91">
        <v>3.55</v>
      </c>
      <c r="W118" s="91">
        <v>4.55</v>
      </c>
      <c r="X118" s="91">
        <v>1.59</v>
      </c>
      <c r="Y118" s="91"/>
      <c r="Z118" s="91"/>
      <c r="AA118" s="91"/>
      <c r="AB118" s="91"/>
      <c r="AC118" s="91">
        <f t="shared" si="152"/>
        <v>35.99</v>
      </c>
      <c r="AD118" s="91">
        <f t="shared" si="152"/>
        <v>5.14</v>
      </c>
      <c r="AE118" s="91"/>
      <c r="AF118" s="91"/>
      <c r="AG118" s="91">
        <f>'[9]7.1. ЦЗ 2013'!G110</f>
        <v>1.2661402600000002</v>
      </c>
      <c r="AH118" s="91">
        <f>'Корректировка 2014 год (чист.)'!AG113</f>
        <v>75</v>
      </c>
      <c r="AI118" s="91">
        <f t="shared" si="128"/>
        <v>0</v>
      </c>
      <c r="AJ118" s="94">
        <f t="shared" si="153"/>
        <v>1.2661402600000002</v>
      </c>
      <c r="AK118" s="91">
        <v>75</v>
      </c>
      <c r="AL118" s="91">
        <v>15</v>
      </c>
      <c r="AM118" s="91"/>
      <c r="AN118" s="91"/>
      <c r="AO118" s="95">
        <f>AJ118+AK118+AL118+AM118+AN118</f>
        <v>91.26614026</v>
      </c>
      <c r="AP118" s="96"/>
      <c r="AQ118" s="70"/>
      <c r="AR118" s="70"/>
      <c r="AS118" s="96"/>
      <c r="AT118" s="96"/>
      <c r="AU118" s="70"/>
      <c r="AV118" s="70">
        <f t="shared" si="129"/>
        <v>0</v>
      </c>
      <c r="AW118" s="96">
        <f>AJ118+AK118+AL118+AM118+AN118-AO118</f>
        <v>0</v>
      </c>
      <c r="AX118" s="96">
        <f t="shared" si="130"/>
        <v>0</v>
      </c>
      <c r="AY118" s="96">
        <f t="shared" si="130"/>
        <v>0</v>
      </c>
      <c r="AZ118" s="96">
        <f t="shared" si="125"/>
        <v>0</v>
      </c>
      <c r="BA118" s="96">
        <f t="shared" si="126"/>
        <v>0</v>
      </c>
      <c r="BB118" s="96">
        <f t="shared" si="126"/>
        <v>0</v>
      </c>
      <c r="BC118" s="96"/>
      <c r="BD118" s="96"/>
      <c r="BE118" s="96"/>
      <c r="BF118" s="96"/>
      <c r="BG118" s="71"/>
    </row>
    <row r="119" spans="1:59" s="98" customFormat="1" ht="12.75">
      <c r="A119" s="88"/>
      <c r="B119" s="112"/>
      <c r="C119" s="102" t="s">
        <v>150</v>
      </c>
      <c r="D119" s="102"/>
      <c r="E119" s="102"/>
      <c r="F119" s="91"/>
      <c r="G119" s="104">
        <f>SUM(G115:G118)</f>
        <v>188.95800000000003</v>
      </c>
      <c r="H119" s="104">
        <f>SUM(H115:H118)</f>
        <v>12.66</v>
      </c>
      <c r="I119" s="105"/>
      <c r="J119" s="91"/>
      <c r="K119" s="91"/>
      <c r="L119" s="91"/>
      <c r="M119" s="105"/>
      <c r="N119" s="104">
        <f t="shared" ref="N119:AO119" si="156">SUM(N115:N118)</f>
        <v>421.70600743</v>
      </c>
      <c r="O119" s="104">
        <f t="shared" si="156"/>
        <v>418.12418489285017</v>
      </c>
      <c r="P119" s="104">
        <f t="shared" si="156"/>
        <v>421.70600743</v>
      </c>
      <c r="Q119" s="104">
        <f t="shared" si="156"/>
        <v>349.87084562714983</v>
      </c>
      <c r="R119" s="104">
        <f t="shared" si="156"/>
        <v>0</v>
      </c>
      <c r="S119" s="104">
        <f t="shared" si="156"/>
        <v>0.32</v>
      </c>
      <c r="T119" s="104">
        <f t="shared" si="156"/>
        <v>0</v>
      </c>
      <c r="U119" s="104">
        <f t="shared" si="156"/>
        <v>50.938000000000002</v>
      </c>
      <c r="V119" s="104">
        <f t="shared" si="156"/>
        <v>7.3699999999999992</v>
      </c>
      <c r="W119" s="104">
        <f t="shared" si="156"/>
        <v>4.55</v>
      </c>
      <c r="X119" s="104">
        <f t="shared" si="156"/>
        <v>1.59</v>
      </c>
      <c r="Y119" s="104">
        <f t="shared" si="156"/>
        <v>0</v>
      </c>
      <c r="Z119" s="104">
        <f t="shared" si="156"/>
        <v>0</v>
      </c>
      <c r="AA119" s="104">
        <f t="shared" si="156"/>
        <v>133.15</v>
      </c>
      <c r="AB119" s="104">
        <f t="shared" si="156"/>
        <v>3.7</v>
      </c>
      <c r="AC119" s="104">
        <f t="shared" si="156"/>
        <v>188.95800000000003</v>
      </c>
      <c r="AD119" s="104">
        <f t="shared" si="156"/>
        <v>12.66</v>
      </c>
      <c r="AE119" s="104">
        <f t="shared" si="156"/>
        <v>10.199919999999999</v>
      </c>
      <c r="AF119" s="104">
        <f t="shared" si="156"/>
        <v>18.334264892850186</v>
      </c>
      <c r="AG119" s="104">
        <f t="shared" si="156"/>
        <v>43.300976909999996</v>
      </c>
      <c r="AH119" s="104">
        <f t="shared" si="156"/>
        <v>115.50097845714981</v>
      </c>
      <c r="AI119" s="104">
        <f t="shared" si="128"/>
        <v>-11.470132829999983</v>
      </c>
      <c r="AJ119" s="104">
        <f t="shared" si="156"/>
        <v>43.300976909999996</v>
      </c>
      <c r="AK119" s="104">
        <f t="shared" si="156"/>
        <v>104.03084562714983</v>
      </c>
      <c r="AL119" s="104">
        <f t="shared" si="156"/>
        <v>99</v>
      </c>
      <c r="AM119" s="104">
        <f t="shared" si="156"/>
        <v>72</v>
      </c>
      <c r="AN119" s="104">
        <f t="shared" si="156"/>
        <v>74.84</v>
      </c>
      <c r="AO119" s="106">
        <f t="shared" si="156"/>
        <v>393.17182253714981</v>
      </c>
      <c r="AP119" s="69">
        <f t="shared" ref="AP119:AP131" si="157">AO119-N119</f>
        <v>-28.534184892850192</v>
      </c>
      <c r="AQ119" s="96"/>
      <c r="AR119" s="62">
        <f t="shared" ref="AR119:AR131" si="158">AO119-Q119</f>
        <v>43.300976909999974</v>
      </c>
      <c r="AS119" s="69">
        <f>'[8]ИП - чистый (21.06.12)'!AF80</f>
        <v>324.04000000000002</v>
      </c>
      <c r="AT119" s="69">
        <f t="shared" si="8"/>
        <v>69.131822537149787</v>
      </c>
      <c r="AU119" s="70"/>
      <c r="AV119" s="70">
        <f t="shared" si="129"/>
        <v>0</v>
      </c>
      <c r="AW119" s="69">
        <f>AJ119+AK119+AL119+AM119+AN119-AO119</f>
        <v>0</v>
      </c>
      <c r="AX119" s="69">
        <f t="shared" si="130"/>
        <v>0</v>
      </c>
      <c r="AY119" s="69">
        <f t="shared" si="130"/>
        <v>0</v>
      </c>
      <c r="AZ119" s="69">
        <f t="shared" si="125"/>
        <v>0</v>
      </c>
      <c r="BA119" s="69">
        <f t="shared" si="126"/>
        <v>0</v>
      </c>
      <c r="BB119" s="69">
        <f t="shared" si="126"/>
        <v>0</v>
      </c>
      <c r="BC119" s="96"/>
      <c r="BD119" s="96"/>
      <c r="BE119" s="96"/>
      <c r="BF119" s="96"/>
      <c r="BG119" s="71"/>
    </row>
    <row r="120" spans="1:59" s="87" customFormat="1" ht="12.75">
      <c r="A120" s="80"/>
      <c r="B120" s="81"/>
      <c r="C120" s="82" t="s">
        <v>151</v>
      </c>
      <c r="D120" s="82"/>
      <c r="E120" s="82"/>
      <c r="F120" s="83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>
        <f t="shared" si="128"/>
        <v>0</v>
      </c>
      <c r="AJ120" s="84"/>
      <c r="AK120" s="84"/>
      <c r="AL120" s="84"/>
      <c r="AM120" s="84"/>
      <c r="AN120" s="84"/>
      <c r="AO120" s="85"/>
      <c r="AP120" s="86">
        <f t="shared" si="157"/>
        <v>0</v>
      </c>
      <c r="AQ120" s="86"/>
      <c r="AR120" s="86">
        <f t="shared" si="158"/>
        <v>0</v>
      </c>
      <c r="AS120" s="69">
        <f>'[8]ИП - чистый (21.06.12)'!AF81</f>
        <v>0</v>
      </c>
      <c r="AT120" s="69">
        <f t="shared" si="8"/>
        <v>0</v>
      </c>
      <c r="AU120" s="86"/>
      <c r="AV120" s="70">
        <f t="shared" si="129"/>
        <v>0</v>
      </c>
      <c r="AW120" s="69">
        <f>AJ120+AK120+AL120+AM120+AN120-AO120</f>
        <v>0</v>
      </c>
      <c r="AX120" s="69">
        <f t="shared" si="130"/>
        <v>0</v>
      </c>
      <c r="AY120" s="69">
        <f t="shared" si="130"/>
        <v>0</v>
      </c>
      <c r="AZ120" s="69">
        <f t="shared" si="125"/>
        <v>0</v>
      </c>
      <c r="BA120" s="69">
        <f t="shared" ref="BA120:BB144" si="159">AC120-G120</f>
        <v>0</v>
      </c>
      <c r="BB120" s="69">
        <f t="shared" si="159"/>
        <v>0</v>
      </c>
      <c r="BG120" s="87">
        <f>AO120-N120</f>
        <v>0</v>
      </c>
    </row>
    <row r="121" spans="1:59" s="98" customFormat="1" ht="38.25">
      <c r="A121" s="88"/>
      <c r="B121" s="112">
        <f>B118+1</f>
        <v>70</v>
      </c>
      <c r="C121" s="175" t="s">
        <v>152</v>
      </c>
      <c r="D121" s="109"/>
      <c r="E121" s="109"/>
      <c r="F121" s="91" t="s">
        <v>52</v>
      </c>
      <c r="G121" s="107">
        <v>3.93</v>
      </c>
      <c r="H121" s="91">
        <v>0.8</v>
      </c>
      <c r="I121" s="105"/>
      <c r="J121" s="93">
        <v>2012</v>
      </c>
      <c r="K121" s="93">
        <v>2014</v>
      </c>
      <c r="L121" s="91">
        <f t="shared" ref="L121:L126" si="160">(0.1594537)*1.165*3.799*1.18</f>
        <v>0.83274460428061003</v>
      </c>
      <c r="M121" s="91">
        <f t="shared" ref="M121:M126" si="161">L121*G121</f>
        <v>3.2726862948227975</v>
      </c>
      <c r="N121" s="91">
        <f t="shared" ref="N121:N134" si="162">AE121+AF121+AJ121+AK121+AL121+AM121+AN121</f>
        <v>20.095010527417084</v>
      </c>
      <c r="O121" s="91">
        <f>'[9]Приложение 1'!L114</f>
        <v>18.739999999999998</v>
      </c>
      <c r="P121" s="91">
        <f t="shared" ref="P121:P133" si="163">AE121+AF121+AG121+AK121+AL121+AM121+AN121</f>
        <v>20.095010527417084</v>
      </c>
      <c r="Q121" s="91">
        <f t="shared" ref="Q121:Q133" si="164">P121-AE121-AF121-AJ121</f>
        <v>2.3000000000000025</v>
      </c>
      <c r="R121" s="104"/>
      <c r="S121" s="91"/>
      <c r="T121" s="91"/>
      <c r="U121" s="91">
        <f t="shared" ref="U121:V125" si="165">G121</f>
        <v>3.93</v>
      </c>
      <c r="V121" s="91">
        <f t="shared" si="165"/>
        <v>0.8</v>
      </c>
      <c r="W121" s="104"/>
      <c r="X121" s="104"/>
      <c r="Y121" s="104"/>
      <c r="Z121" s="104"/>
      <c r="AA121" s="104"/>
      <c r="AB121" s="104"/>
      <c r="AC121" s="91">
        <f t="shared" ref="AC121:AD134" si="166">S121+U121+W121+Y121+AA121</f>
        <v>3.93</v>
      </c>
      <c r="AD121" s="91">
        <f t="shared" si="166"/>
        <v>0.8</v>
      </c>
      <c r="AE121" s="91">
        <v>1.1000460000000001</v>
      </c>
      <c r="AF121" s="91">
        <v>3.0596067374170821</v>
      </c>
      <c r="AG121" s="91">
        <f>'[9]7.1. ЦЗ 2013'!G114</f>
        <v>13.63535779</v>
      </c>
      <c r="AH121" s="91">
        <f>'Корректировка 2014 год (чист.)'!AG116</f>
        <v>0.59498947258291879</v>
      </c>
      <c r="AI121" s="91">
        <f t="shared" si="128"/>
        <v>1.705010527417081</v>
      </c>
      <c r="AJ121" s="94">
        <f t="shared" ref="AJ121:AJ134" si="167">AG121</f>
        <v>13.63535779</v>
      </c>
      <c r="AK121" s="189">
        <v>2.2999999999999998</v>
      </c>
      <c r="AL121" s="91"/>
      <c r="AM121" s="91"/>
      <c r="AN121" s="91"/>
      <c r="AO121" s="95">
        <f t="shared" ref="AO121:AO134" si="168">AJ121+AK121+AL121+AM121+AN121</f>
        <v>15.935357790000001</v>
      </c>
      <c r="AP121" s="96">
        <f t="shared" si="157"/>
        <v>-4.1596527374170833</v>
      </c>
      <c r="AQ121" s="97"/>
      <c r="AR121" s="70">
        <f t="shared" si="158"/>
        <v>13.635357789999999</v>
      </c>
      <c r="AS121" s="96">
        <f>'[8]ИП - чистый (21.06.12)'!AF82</f>
        <v>2.74</v>
      </c>
      <c r="AT121" s="96">
        <f t="shared" ref="AT121:AT160" si="169">AO121-AS121</f>
        <v>13.195357790000001</v>
      </c>
      <c r="AU121" s="70"/>
      <c r="AV121" s="70">
        <f t="shared" si="129"/>
        <v>0</v>
      </c>
      <c r="AW121" s="96">
        <v>18.05</v>
      </c>
      <c r="AX121" s="96">
        <f t="shared" si="130"/>
        <v>0</v>
      </c>
      <c r="AY121" s="96">
        <f t="shared" si="130"/>
        <v>0</v>
      </c>
      <c r="AZ121" s="96">
        <f t="shared" si="125"/>
        <v>0</v>
      </c>
      <c r="BA121" s="96">
        <f t="shared" si="159"/>
        <v>0</v>
      </c>
      <c r="BB121" s="96">
        <f t="shared" si="159"/>
        <v>0</v>
      </c>
      <c r="BC121" s="97"/>
      <c r="BD121" s="97"/>
      <c r="BE121" s="97"/>
      <c r="BF121" s="97"/>
      <c r="BG121" s="71"/>
    </row>
    <row r="122" spans="1:59" s="98" customFormat="1" ht="25.5">
      <c r="A122" s="88"/>
      <c r="B122" s="112">
        <f>B121+1</f>
        <v>71</v>
      </c>
      <c r="C122" s="195" t="s">
        <v>153</v>
      </c>
      <c r="D122" s="109"/>
      <c r="E122" s="109"/>
      <c r="F122" s="91" t="s">
        <v>52</v>
      </c>
      <c r="G122" s="205">
        <v>4.1950000000000003</v>
      </c>
      <c r="H122" s="189">
        <v>0.16</v>
      </c>
      <c r="I122" s="105"/>
      <c r="J122" s="93">
        <v>2012</v>
      </c>
      <c r="K122" s="93">
        <v>2014</v>
      </c>
      <c r="L122" s="91">
        <f t="shared" si="160"/>
        <v>0.83274460428061003</v>
      </c>
      <c r="M122" s="91">
        <f t="shared" si="161"/>
        <v>3.4933636149571594</v>
      </c>
      <c r="N122" s="91">
        <f t="shared" si="162"/>
        <v>23.470000000000002</v>
      </c>
      <c r="O122" s="119">
        <f>'[9]Приложение 1'!L115</f>
        <v>20.89</v>
      </c>
      <c r="P122" s="91">
        <f t="shared" si="163"/>
        <v>23.470000000000002</v>
      </c>
      <c r="Q122" s="91">
        <f t="shared" si="164"/>
        <v>4.323904866306858</v>
      </c>
      <c r="R122" s="104"/>
      <c r="S122" s="91"/>
      <c r="T122" s="91"/>
      <c r="U122" s="91">
        <f t="shared" si="165"/>
        <v>4.1950000000000003</v>
      </c>
      <c r="V122" s="91">
        <f t="shared" si="165"/>
        <v>0.16</v>
      </c>
      <c r="W122" s="91"/>
      <c r="X122" s="91"/>
      <c r="Y122" s="91"/>
      <c r="Z122" s="91"/>
      <c r="AA122" s="91"/>
      <c r="AB122" s="91"/>
      <c r="AC122" s="91">
        <f t="shared" si="166"/>
        <v>4.1950000000000003</v>
      </c>
      <c r="AD122" s="91">
        <f t="shared" si="166"/>
        <v>0.16</v>
      </c>
      <c r="AE122" s="91">
        <v>2.600012</v>
      </c>
      <c r="AF122" s="91">
        <v>3.4938080236931435</v>
      </c>
      <c r="AG122" s="91">
        <f>'[9]7.1. ЦЗ 2013'!G115</f>
        <v>13.05227511</v>
      </c>
      <c r="AH122" s="91">
        <f>'Корректировка 2014 год (чист.)'!AG117</f>
        <v>4.3239048663068571</v>
      </c>
      <c r="AI122" s="91">
        <f t="shared" si="128"/>
        <v>0</v>
      </c>
      <c r="AJ122" s="94">
        <f t="shared" si="167"/>
        <v>13.05227511</v>
      </c>
      <c r="AK122" s="190">
        <f>AW122-AE122-AF122-AG122+0.46</f>
        <v>4.3239048663068571</v>
      </c>
      <c r="AL122" s="91"/>
      <c r="AM122" s="91"/>
      <c r="AN122" s="91"/>
      <c r="AO122" s="95">
        <f t="shared" si="168"/>
        <v>17.376179976306858</v>
      </c>
      <c r="AP122" s="96">
        <f t="shared" si="157"/>
        <v>-6.0938200236931443</v>
      </c>
      <c r="AQ122" s="97"/>
      <c r="AR122" s="70">
        <f t="shared" si="158"/>
        <v>13.05227511</v>
      </c>
      <c r="AS122" s="96">
        <f>'[8]ИП - чистый (21.06.12)'!AF83</f>
        <v>10.89</v>
      </c>
      <c r="AT122" s="96">
        <f t="shared" si="169"/>
        <v>6.4861799763068575</v>
      </c>
      <c r="AU122" s="70"/>
      <c r="AV122" s="70">
        <f t="shared" si="129"/>
        <v>0</v>
      </c>
      <c r="AW122" s="96">
        <f>20.71+2.3</f>
        <v>23.01</v>
      </c>
      <c r="AX122" s="96">
        <f t="shared" si="130"/>
        <v>0</v>
      </c>
      <c r="AY122" s="96">
        <f t="shared" si="130"/>
        <v>0</v>
      </c>
      <c r="AZ122" s="96">
        <f t="shared" si="125"/>
        <v>0</v>
      </c>
      <c r="BA122" s="96">
        <f t="shared" si="159"/>
        <v>0</v>
      </c>
      <c r="BB122" s="96">
        <f t="shared" si="159"/>
        <v>0</v>
      </c>
      <c r="BC122" s="97"/>
      <c r="BD122" s="97"/>
      <c r="BE122" s="97"/>
      <c r="BF122" s="97"/>
      <c r="BG122" s="71"/>
    </row>
    <row r="123" spans="1:59" s="98" customFormat="1" ht="25.5">
      <c r="A123" s="88"/>
      <c r="B123" s="112">
        <f t="shared" ref="B123:B126" si="170">B122+1</f>
        <v>72</v>
      </c>
      <c r="C123" s="175" t="s">
        <v>154</v>
      </c>
      <c r="D123" s="109"/>
      <c r="E123" s="109"/>
      <c r="F123" s="91" t="s">
        <v>52</v>
      </c>
      <c r="G123" s="205">
        <v>3.8460000000000001</v>
      </c>
      <c r="H123" s="189">
        <f>0.16*2+0.5</f>
        <v>0.82000000000000006</v>
      </c>
      <c r="I123" s="105"/>
      <c r="J123" s="93">
        <v>2012</v>
      </c>
      <c r="K123" s="93">
        <v>2014</v>
      </c>
      <c r="L123" s="91">
        <f t="shared" si="160"/>
        <v>0.83274460428061003</v>
      </c>
      <c r="M123" s="91">
        <f t="shared" si="161"/>
        <v>3.2027357480632261</v>
      </c>
      <c r="N123" s="91">
        <f t="shared" si="162"/>
        <v>21.449000000000002</v>
      </c>
      <c r="O123" s="91">
        <f>'[9]Приложение 1'!L116</f>
        <v>33.08</v>
      </c>
      <c r="P123" s="91">
        <f t="shared" si="163"/>
        <v>21.449000000000002</v>
      </c>
      <c r="Q123" s="91">
        <f t="shared" si="164"/>
        <v>0.76401631381655122</v>
      </c>
      <c r="R123" s="104"/>
      <c r="S123" s="91"/>
      <c r="T123" s="91"/>
      <c r="U123" s="91">
        <f t="shared" si="165"/>
        <v>3.8460000000000001</v>
      </c>
      <c r="V123" s="91">
        <f t="shared" si="165"/>
        <v>0.82000000000000006</v>
      </c>
      <c r="W123" s="91"/>
      <c r="X123" s="91"/>
      <c r="Y123" s="91"/>
      <c r="Z123" s="91"/>
      <c r="AA123" s="91"/>
      <c r="AB123" s="91"/>
      <c r="AC123" s="91">
        <f t="shared" si="166"/>
        <v>3.8460000000000001</v>
      </c>
      <c r="AD123" s="91">
        <f t="shared" si="166"/>
        <v>0.82000000000000006</v>
      </c>
      <c r="AE123" s="91">
        <v>3.4258789200000002</v>
      </c>
      <c r="AF123" s="91">
        <v>2.99833671618345</v>
      </c>
      <c r="AG123" s="91">
        <f>'[9]7.1. ЦЗ 2013'!G116</f>
        <v>14.260768050000001</v>
      </c>
      <c r="AH123" s="91">
        <f>'Корректировка 2014 год (чист.)'!AG118</f>
        <v>0.67401631381654958</v>
      </c>
      <c r="AI123" s="91">
        <f t="shared" si="128"/>
        <v>8.9999999999999969E-2</v>
      </c>
      <c r="AJ123" s="94">
        <f t="shared" si="167"/>
        <v>14.260768050000001</v>
      </c>
      <c r="AK123" s="189">
        <f>AW123-AE123-AF123-AG123+0.33+0.09</f>
        <v>0.76401631381654955</v>
      </c>
      <c r="AL123" s="91"/>
      <c r="AM123" s="91"/>
      <c r="AN123" s="91"/>
      <c r="AO123" s="95">
        <f t="shared" si="168"/>
        <v>15.024784363816551</v>
      </c>
      <c r="AP123" s="96">
        <f t="shared" si="157"/>
        <v>-6.424215636183451</v>
      </c>
      <c r="AQ123" s="97"/>
      <c r="AR123" s="70">
        <f t="shared" si="158"/>
        <v>14.260768049999999</v>
      </c>
      <c r="AS123" s="96">
        <f>'[8]ИП - чистый (21.06.12)'!AF84</f>
        <v>18.079999999999998</v>
      </c>
      <c r="AT123" s="96">
        <f t="shared" si="169"/>
        <v>-3.0552156361834477</v>
      </c>
      <c r="AU123" s="70"/>
      <c r="AV123" s="70">
        <f t="shared" si="129"/>
        <v>-1.7763568394002505E-15</v>
      </c>
      <c r="AW123" s="96">
        <v>21.029</v>
      </c>
      <c r="AX123" s="96">
        <f t="shared" si="130"/>
        <v>0</v>
      </c>
      <c r="AY123" s="96">
        <f t="shared" si="130"/>
        <v>0</v>
      </c>
      <c r="AZ123" s="96">
        <f t="shared" si="125"/>
        <v>0</v>
      </c>
      <c r="BA123" s="96">
        <f t="shared" si="159"/>
        <v>0</v>
      </c>
      <c r="BB123" s="96">
        <f t="shared" si="159"/>
        <v>0</v>
      </c>
      <c r="BC123" s="97"/>
      <c r="BD123" s="97"/>
      <c r="BE123" s="97"/>
      <c r="BF123" s="97"/>
      <c r="BG123" s="71"/>
    </row>
    <row r="124" spans="1:59" s="98" customFormat="1" ht="25.5" customHeight="1">
      <c r="A124" s="88"/>
      <c r="B124" s="112">
        <f t="shared" si="170"/>
        <v>73</v>
      </c>
      <c r="C124" s="175" t="s">
        <v>155</v>
      </c>
      <c r="D124" s="109"/>
      <c r="E124" s="109"/>
      <c r="F124" s="91" t="s">
        <v>52</v>
      </c>
      <c r="G124" s="205">
        <v>14.64</v>
      </c>
      <c r="H124" s="189">
        <v>0</v>
      </c>
      <c r="I124" s="105"/>
      <c r="J124" s="93">
        <v>2012</v>
      </c>
      <c r="K124" s="93">
        <v>2014</v>
      </c>
      <c r="L124" s="91">
        <f t="shared" si="160"/>
        <v>0.83274460428061003</v>
      </c>
      <c r="M124" s="91">
        <f t="shared" si="161"/>
        <v>12.191381006668131</v>
      </c>
      <c r="N124" s="91">
        <f t="shared" si="162"/>
        <v>30.359999999999996</v>
      </c>
      <c r="O124" s="91">
        <f>'[9]Приложение 1'!L117</f>
        <v>30.53</v>
      </c>
      <c r="P124" s="91">
        <f t="shared" si="163"/>
        <v>30.359999999999996</v>
      </c>
      <c r="Q124" s="91">
        <f t="shared" si="164"/>
        <v>2.3334910237212085</v>
      </c>
      <c r="R124" s="104"/>
      <c r="S124" s="91"/>
      <c r="T124" s="91"/>
      <c r="U124" s="91">
        <f t="shared" si="165"/>
        <v>14.64</v>
      </c>
      <c r="V124" s="91">
        <f t="shared" si="165"/>
        <v>0</v>
      </c>
      <c r="W124" s="91"/>
      <c r="X124" s="91"/>
      <c r="Y124" s="91"/>
      <c r="Z124" s="91"/>
      <c r="AA124" s="91"/>
      <c r="AB124" s="91"/>
      <c r="AC124" s="91">
        <f t="shared" si="166"/>
        <v>14.64</v>
      </c>
      <c r="AD124" s="91">
        <f t="shared" si="166"/>
        <v>0</v>
      </c>
      <c r="AE124" s="91">
        <v>3.4472347500000002</v>
      </c>
      <c r="AF124" s="91">
        <v>5.7415709462787863</v>
      </c>
      <c r="AG124" s="91">
        <f>'[9]7.1. ЦЗ 2013'!G117</f>
        <v>18.837703279999999</v>
      </c>
      <c r="AH124" s="91">
        <f>'Корректировка 2014 год (чист.)'!AG119</f>
        <v>4.8334910237212112</v>
      </c>
      <c r="AI124" s="91">
        <f t="shared" si="128"/>
        <v>-2.5</v>
      </c>
      <c r="AJ124" s="94">
        <f t="shared" si="167"/>
        <v>18.837703279999999</v>
      </c>
      <c r="AK124" s="189">
        <f>AW124-AE124-AF124-AG124+1.3-2.5</f>
        <v>2.3334910237212112</v>
      </c>
      <c r="AL124" s="91"/>
      <c r="AM124" s="91"/>
      <c r="AN124" s="91"/>
      <c r="AO124" s="95">
        <f t="shared" si="168"/>
        <v>21.171194303721212</v>
      </c>
      <c r="AP124" s="96">
        <f t="shared" si="157"/>
        <v>-9.1888056962787843</v>
      </c>
      <c r="AQ124" s="97"/>
      <c r="AR124" s="70">
        <f t="shared" si="158"/>
        <v>18.837703280000003</v>
      </c>
      <c r="AS124" s="96">
        <f>'[8]ИП - чистый (21.06.12)'!AF85</f>
        <v>20.53</v>
      </c>
      <c r="AT124" s="96">
        <f t="shared" si="169"/>
        <v>0.64119430372121045</v>
      </c>
      <c r="AU124" s="70"/>
      <c r="AV124" s="70">
        <f t="shared" si="129"/>
        <v>3.5527136788005009E-15</v>
      </c>
      <c r="AW124" s="96">
        <v>31.56</v>
      </c>
      <c r="AX124" s="96">
        <f t="shared" si="130"/>
        <v>0</v>
      </c>
      <c r="AY124" s="96">
        <f t="shared" si="130"/>
        <v>0</v>
      </c>
      <c r="AZ124" s="96">
        <f t="shared" si="125"/>
        <v>0</v>
      </c>
      <c r="BA124" s="96">
        <f t="shared" si="159"/>
        <v>0</v>
      </c>
      <c r="BB124" s="96">
        <f t="shared" si="159"/>
        <v>0</v>
      </c>
      <c r="BC124" s="97"/>
      <c r="BD124" s="97"/>
      <c r="BE124" s="97"/>
      <c r="BF124" s="97"/>
      <c r="BG124" s="71"/>
    </row>
    <row r="125" spans="1:59" s="98" customFormat="1" ht="38.25">
      <c r="A125" s="88"/>
      <c r="B125" s="112">
        <f t="shared" si="170"/>
        <v>74</v>
      </c>
      <c r="C125" s="175" t="s">
        <v>156</v>
      </c>
      <c r="D125" s="109"/>
      <c r="E125" s="109"/>
      <c r="F125" s="91" t="s">
        <v>52</v>
      </c>
      <c r="G125" s="205">
        <v>0.51700000000000002</v>
      </c>
      <c r="H125" s="189">
        <v>3.02</v>
      </c>
      <c r="I125" s="105"/>
      <c r="J125" s="93">
        <v>2012</v>
      </c>
      <c r="K125" s="93">
        <v>2014</v>
      </c>
      <c r="L125" s="91">
        <f t="shared" si="160"/>
        <v>0.83274460428061003</v>
      </c>
      <c r="M125" s="91">
        <f t="shared" si="161"/>
        <v>0.43052896041307542</v>
      </c>
      <c r="N125" s="91">
        <f t="shared" si="162"/>
        <v>29.769523119999995</v>
      </c>
      <c r="O125" s="119">
        <f>'[9]Приложение 1'!L118</f>
        <v>30.002958999999997</v>
      </c>
      <c r="P125" s="189">
        <f t="shared" si="163"/>
        <v>29.769523119999995</v>
      </c>
      <c r="Q125" s="91">
        <f t="shared" si="164"/>
        <v>1.9215530199999975</v>
      </c>
      <c r="R125" s="104"/>
      <c r="S125" s="91"/>
      <c r="T125" s="91"/>
      <c r="U125" s="91">
        <f t="shared" si="165"/>
        <v>0.51700000000000002</v>
      </c>
      <c r="V125" s="91">
        <f t="shared" si="165"/>
        <v>3.02</v>
      </c>
      <c r="W125" s="91"/>
      <c r="X125" s="91"/>
      <c r="Y125" s="91"/>
      <c r="Z125" s="91"/>
      <c r="AA125" s="91"/>
      <c r="AB125" s="91"/>
      <c r="AC125" s="91">
        <f t="shared" si="166"/>
        <v>0.51700000000000002</v>
      </c>
      <c r="AD125" s="91">
        <f t="shared" si="166"/>
        <v>3.02</v>
      </c>
      <c r="AE125" s="91">
        <v>4.6429589999999994</v>
      </c>
      <c r="AF125" s="91"/>
      <c r="AG125" s="91">
        <f>'[9]7.1. ЦЗ 2013'!G118</f>
        <v>23.2050111</v>
      </c>
      <c r="AH125" s="91">
        <f>'Корректировка 2014 год (чист.)'!AG120</f>
        <v>2.6720298999999983</v>
      </c>
      <c r="AI125" s="91">
        <f t="shared" si="128"/>
        <v>-0.75047688000000079</v>
      </c>
      <c r="AJ125" s="94">
        <f t="shared" si="167"/>
        <v>23.2050111</v>
      </c>
      <c r="AK125" s="91">
        <f>29.76952312-AE125-AG125</f>
        <v>1.9215530199999975</v>
      </c>
      <c r="AL125" s="91"/>
      <c r="AM125" s="91"/>
      <c r="AN125" s="91"/>
      <c r="AO125" s="95">
        <f t="shared" si="168"/>
        <v>25.126564119999998</v>
      </c>
      <c r="AP125" s="96">
        <f t="shared" si="157"/>
        <v>-4.6429589999999976</v>
      </c>
      <c r="AQ125" s="97"/>
      <c r="AR125" s="70">
        <f t="shared" si="158"/>
        <v>23.2050111</v>
      </c>
      <c r="AS125" s="96">
        <f>'[8]ИП - чистый (21.06.12)'!AF86</f>
        <v>23.3</v>
      </c>
      <c r="AT125" s="96">
        <f t="shared" si="169"/>
        <v>1.8265641199999969</v>
      </c>
      <c r="AU125" s="70"/>
      <c r="AV125" s="70">
        <f t="shared" si="129"/>
        <v>0</v>
      </c>
      <c r="AW125" s="96">
        <f>31.52-1</f>
        <v>30.52</v>
      </c>
      <c r="AX125" s="96">
        <f t="shared" si="130"/>
        <v>0</v>
      </c>
      <c r="AY125" s="96">
        <f t="shared" si="130"/>
        <v>0</v>
      </c>
      <c r="AZ125" s="96">
        <f t="shared" si="125"/>
        <v>0</v>
      </c>
      <c r="BA125" s="96">
        <f t="shared" si="159"/>
        <v>0</v>
      </c>
      <c r="BB125" s="96">
        <f t="shared" si="159"/>
        <v>0</v>
      </c>
      <c r="BC125" s="97"/>
      <c r="BD125" s="97"/>
      <c r="BE125" s="97"/>
      <c r="BF125" s="97"/>
      <c r="BG125" s="71"/>
    </row>
    <row r="126" spans="1:59" s="98" customFormat="1" ht="25.5">
      <c r="A126" s="88"/>
      <c r="B126" s="112">
        <f t="shared" si="170"/>
        <v>75</v>
      </c>
      <c r="C126" s="175" t="s">
        <v>157</v>
      </c>
      <c r="D126" s="109"/>
      <c r="E126" s="109"/>
      <c r="F126" s="91" t="s">
        <v>52</v>
      </c>
      <c r="G126" s="107">
        <v>35.15</v>
      </c>
      <c r="H126" s="91">
        <v>3.5960000000000001</v>
      </c>
      <c r="I126" s="105"/>
      <c r="J126" s="93">
        <v>2012</v>
      </c>
      <c r="K126" s="93">
        <v>2016</v>
      </c>
      <c r="L126" s="91">
        <f t="shared" si="160"/>
        <v>0.83274460428061003</v>
      </c>
      <c r="M126" s="91">
        <f t="shared" si="161"/>
        <v>29.270972840463443</v>
      </c>
      <c r="N126" s="91">
        <f t="shared" si="162"/>
        <v>138.51120761999999</v>
      </c>
      <c r="O126" s="91">
        <f>'[9]Приложение 1'!L119</f>
        <v>138.51120761999999</v>
      </c>
      <c r="P126" s="91">
        <f t="shared" si="163"/>
        <v>138.51120761999999</v>
      </c>
      <c r="Q126" s="91">
        <f t="shared" si="164"/>
        <v>131.88783352999999</v>
      </c>
      <c r="R126" s="104"/>
      <c r="S126" s="91"/>
      <c r="T126" s="91"/>
      <c r="U126" s="91"/>
      <c r="V126" s="104"/>
      <c r="W126" s="91"/>
      <c r="X126" s="91"/>
      <c r="Y126" s="91">
        <f>G126</f>
        <v>35.15</v>
      </c>
      <c r="Z126" s="91">
        <f>H126</f>
        <v>3.5960000000000001</v>
      </c>
      <c r="AA126" s="104"/>
      <c r="AB126" s="104"/>
      <c r="AC126" s="91">
        <f t="shared" si="166"/>
        <v>35.15</v>
      </c>
      <c r="AD126" s="91">
        <f t="shared" si="166"/>
        <v>3.5960000000000001</v>
      </c>
      <c r="AE126" s="91">
        <v>5.24120762</v>
      </c>
      <c r="AF126" s="91"/>
      <c r="AG126" s="91">
        <f>'[9]7.1. ЦЗ 2013'!G119</f>
        <v>1.38216647</v>
      </c>
      <c r="AH126" s="91">
        <f>'Корректировка 2014 год (чист.)'!AG121</f>
        <v>2.72</v>
      </c>
      <c r="AI126" s="91">
        <f t="shared" si="128"/>
        <v>0</v>
      </c>
      <c r="AJ126" s="94">
        <f t="shared" si="167"/>
        <v>1.38216647</v>
      </c>
      <c r="AK126" s="91">
        <v>2.72</v>
      </c>
      <c r="AL126" s="91">
        <v>50.55</v>
      </c>
      <c r="AM126" s="91">
        <f>O126-AE126-AG126-AK126-AL126</f>
        <v>78.617833529999999</v>
      </c>
      <c r="AN126" s="91"/>
      <c r="AO126" s="95">
        <f t="shared" si="168"/>
        <v>133.26999999999998</v>
      </c>
      <c r="AP126" s="96">
        <f t="shared" si="157"/>
        <v>-5.2412076200000115</v>
      </c>
      <c r="AQ126" s="97"/>
      <c r="AR126" s="70">
        <f t="shared" si="158"/>
        <v>1.3821664699999872</v>
      </c>
      <c r="AS126" s="96">
        <f>'[8]ИП - чистый (21.06.12)'!AF87</f>
        <v>137.05000000000001</v>
      </c>
      <c r="AT126" s="96">
        <f t="shared" si="169"/>
        <v>-3.7800000000000296</v>
      </c>
      <c r="AU126" s="70"/>
      <c r="AV126" s="70">
        <f t="shared" si="129"/>
        <v>0</v>
      </c>
      <c r="AW126" s="96">
        <f t="shared" ref="AW126:AW131" si="171">AJ126+AK126+AL126+AM126+AN126-AO126</f>
        <v>0</v>
      </c>
      <c r="AX126" s="96">
        <f t="shared" si="130"/>
        <v>0</v>
      </c>
      <c r="AY126" s="96">
        <f t="shared" si="130"/>
        <v>0</v>
      </c>
      <c r="AZ126" s="96">
        <f t="shared" si="125"/>
        <v>0</v>
      </c>
      <c r="BA126" s="96">
        <f t="shared" si="159"/>
        <v>0</v>
      </c>
      <c r="BB126" s="96">
        <f t="shared" si="159"/>
        <v>0</v>
      </c>
      <c r="BC126" s="97"/>
      <c r="BD126" s="97"/>
      <c r="BE126" s="97"/>
      <c r="BF126" s="97"/>
      <c r="BG126" s="71"/>
    </row>
    <row r="127" spans="1:59" s="98" customFormat="1" ht="25.5">
      <c r="B127" s="112">
        <f>B126+1</f>
        <v>76</v>
      </c>
      <c r="C127" s="175" t="s">
        <v>158</v>
      </c>
      <c r="D127" s="109"/>
      <c r="E127" s="109"/>
      <c r="F127" s="91" t="s">
        <v>52</v>
      </c>
      <c r="G127" s="107">
        <v>298.41000000000003</v>
      </c>
      <c r="H127" s="107">
        <v>46.82</v>
      </c>
      <c r="I127" s="105"/>
      <c r="J127" s="111">
        <v>2015</v>
      </c>
      <c r="K127" s="111">
        <v>2017</v>
      </c>
      <c r="L127" s="91">
        <v>634.73</v>
      </c>
      <c r="M127" s="91">
        <v>634.73</v>
      </c>
      <c r="N127" s="91">
        <f t="shared" si="162"/>
        <v>503.32745000000011</v>
      </c>
      <c r="O127" s="91">
        <f>'[9]Приложение 1'!L120</f>
        <v>503.32745000000011</v>
      </c>
      <c r="P127" s="91">
        <f t="shared" si="163"/>
        <v>503.32745000000011</v>
      </c>
      <c r="Q127" s="91">
        <f t="shared" si="164"/>
        <v>503.32745000000011</v>
      </c>
      <c r="R127" s="104"/>
      <c r="S127" s="104"/>
      <c r="T127" s="104"/>
      <c r="U127" s="104"/>
      <c r="V127" s="104"/>
      <c r="W127" s="104"/>
      <c r="X127" s="104"/>
      <c r="Y127" s="91"/>
      <c r="Z127" s="91"/>
      <c r="AA127" s="91">
        <f>G127</f>
        <v>298.41000000000003</v>
      </c>
      <c r="AB127" s="91">
        <f>H127</f>
        <v>46.82</v>
      </c>
      <c r="AC127" s="91">
        <f t="shared" si="166"/>
        <v>298.41000000000003</v>
      </c>
      <c r="AD127" s="91">
        <f t="shared" si="166"/>
        <v>46.82</v>
      </c>
      <c r="AE127" s="91"/>
      <c r="AF127" s="91"/>
      <c r="AG127" s="91">
        <f>'[9]7.1. ЦЗ 2013'!G120</f>
        <v>0</v>
      </c>
      <c r="AH127" s="91">
        <f>'Корректировка 2014 год (чист.)'!AG122</f>
        <v>0</v>
      </c>
      <c r="AI127" s="91">
        <f t="shared" si="128"/>
        <v>0</v>
      </c>
      <c r="AJ127" s="94">
        <f t="shared" si="167"/>
        <v>0</v>
      </c>
      <c r="AK127" s="91"/>
      <c r="AL127" s="91">
        <v>130.74745000000019</v>
      </c>
      <c r="AM127" s="91">
        <v>186.29</v>
      </c>
      <c r="AN127" s="91">
        <v>186.29</v>
      </c>
      <c r="AO127" s="95">
        <f t="shared" si="168"/>
        <v>503.32745000000011</v>
      </c>
      <c r="AP127" s="96">
        <f t="shared" si="157"/>
        <v>0</v>
      </c>
      <c r="AQ127" s="118" t="s">
        <v>148</v>
      </c>
      <c r="AR127" s="70">
        <f t="shared" si="158"/>
        <v>0</v>
      </c>
      <c r="AS127" s="96">
        <f>'[8]ИП - чистый (21.06.12)'!AF88</f>
        <v>634.73</v>
      </c>
      <c r="AT127" s="96">
        <f t="shared" si="169"/>
        <v>-131.40254999999991</v>
      </c>
      <c r="AV127" s="70">
        <f t="shared" si="129"/>
        <v>0</v>
      </c>
      <c r="AW127" s="96">
        <f t="shared" si="171"/>
        <v>0</v>
      </c>
      <c r="AX127" s="96">
        <f t="shared" si="130"/>
        <v>0</v>
      </c>
      <c r="AY127" s="96">
        <f t="shared" si="130"/>
        <v>0</v>
      </c>
      <c r="AZ127" s="96">
        <f t="shared" si="125"/>
        <v>0</v>
      </c>
      <c r="BA127" s="96">
        <f t="shared" si="159"/>
        <v>0</v>
      </c>
      <c r="BB127" s="96">
        <f t="shared" si="159"/>
        <v>0</v>
      </c>
    </row>
    <row r="128" spans="1:59" s="98" customFormat="1" ht="38.25">
      <c r="B128" s="112">
        <f>B127+1</f>
        <v>77</v>
      </c>
      <c r="C128" s="175" t="s">
        <v>159</v>
      </c>
      <c r="D128" s="109"/>
      <c r="E128" s="109"/>
      <c r="F128" s="91" t="s">
        <v>52</v>
      </c>
      <c r="G128" s="107">
        <v>39.700000000000003</v>
      </c>
      <c r="H128" s="107">
        <v>2.95</v>
      </c>
      <c r="I128" s="105"/>
      <c r="J128" s="111">
        <v>2015</v>
      </c>
      <c r="K128" s="111">
        <v>2016</v>
      </c>
      <c r="L128" s="91">
        <v>71.39</v>
      </c>
      <c r="M128" s="91">
        <v>71.39</v>
      </c>
      <c r="N128" s="91">
        <f t="shared" si="162"/>
        <v>71.39</v>
      </c>
      <c r="O128" s="91">
        <f>'[9]Приложение 1'!L121</f>
        <v>71.39</v>
      </c>
      <c r="P128" s="91">
        <f t="shared" si="163"/>
        <v>71.39</v>
      </c>
      <c r="Q128" s="91">
        <f t="shared" si="164"/>
        <v>71.39</v>
      </c>
      <c r="R128" s="104"/>
      <c r="S128" s="104"/>
      <c r="T128" s="104"/>
      <c r="U128" s="104"/>
      <c r="V128" s="104"/>
      <c r="W128" s="104"/>
      <c r="X128" s="104"/>
      <c r="Y128" s="91">
        <f>G128</f>
        <v>39.700000000000003</v>
      </c>
      <c r="Z128" s="91">
        <f>H128</f>
        <v>2.95</v>
      </c>
      <c r="AA128" s="91"/>
      <c r="AB128" s="91"/>
      <c r="AC128" s="91">
        <f t="shared" si="166"/>
        <v>39.700000000000003</v>
      </c>
      <c r="AD128" s="91">
        <f t="shared" si="166"/>
        <v>2.95</v>
      </c>
      <c r="AE128" s="91"/>
      <c r="AF128" s="91"/>
      <c r="AG128" s="91">
        <f>'[9]7.1. ЦЗ 2013'!G121</f>
        <v>0</v>
      </c>
      <c r="AH128" s="91">
        <f>'Корректировка 2014 год (чист.)'!AG123</f>
        <v>0</v>
      </c>
      <c r="AI128" s="91">
        <f t="shared" si="128"/>
        <v>0</v>
      </c>
      <c r="AJ128" s="94">
        <f t="shared" si="167"/>
        <v>0</v>
      </c>
      <c r="AK128" s="91"/>
      <c r="AL128" s="91">
        <v>30</v>
      </c>
      <c r="AM128" s="91">
        <v>41.39</v>
      </c>
      <c r="AN128" s="91"/>
      <c r="AO128" s="95">
        <f t="shared" si="168"/>
        <v>71.39</v>
      </c>
      <c r="AP128" s="96">
        <f t="shared" si="157"/>
        <v>0</v>
      </c>
      <c r="AQ128" s="118" t="s">
        <v>148</v>
      </c>
      <c r="AR128" s="70">
        <f t="shared" si="158"/>
        <v>0</v>
      </c>
      <c r="AS128" s="96">
        <f>'[8]ИП - чистый (21.06.12)'!AF89</f>
        <v>71.39</v>
      </c>
      <c r="AT128" s="96">
        <f t="shared" si="169"/>
        <v>0</v>
      </c>
      <c r="AV128" s="70">
        <f t="shared" si="129"/>
        <v>0</v>
      </c>
      <c r="AW128" s="96">
        <f t="shared" si="171"/>
        <v>0</v>
      </c>
      <c r="AX128" s="96">
        <f t="shared" si="130"/>
        <v>0</v>
      </c>
      <c r="AY128" s="96">
        <f t="shared" si="130"/>
        <v>0</v>
      </c>
      <c r="AZ128" s="96">
        <f t="shared" si="125"/>
        <v>0</v>
      </c>
      <c r="BA128" s="96">
        <f t="shared" si="159"/>
        <v>0</v>
      </c>
      <c r="BB128" s="96">
        <f t="shared" si="159"/>
        <v>0</v>
      </c>
    </row>
    <row r="129" spans="1:59" s="98" customFormat="1" ht="38.25">
      <c r="B129" s="112">
        <f t="shared" ref="B129:B134" si="172">B128+1</f>
        <v>78</v>
      </c>
      <c r="C129" s="175" t="s">
        <v>160</v>
      </c>
      <c r="D129" s="109"/>
      <c r="E129" s="109"/>
      <c r="F129" s="91" t="s">
        <v>52</v>
      </c>
      <c r="G129" s="107">
        <v>40.78</v>
      </c>
      <c r="H129" s="107">
        <v>3.45</v>
      </c>
      <c r="I129" s="105"/>
      <c r="J129" s="111">
        <v>2015</v>
      </c>
      <c r="K129" s="111">
        <v>2016</v>
      </c>
      <c r="L129" s="91">
        <v>74.13</v>
      </c>
      <c r="M129" s="91">
        <v>74.13</v>
      </c>
      <c r="N129" s="91">
        <f t="shared" si="162"/>
        <v>74.13</v>
      </c>
      <c r="O129" s="91">
        <f>'[9]Приложение 1'!L122</f>
        <v>74.13</v>
      </c>
      <c r="P129" s="91">
        <f t="shared" si="163"/>
        <v>74.13</v>
      </c>
      <c r="Q129" s="91">
        <f t="shared" si="164"/>
        <v>74.13</v>
      </c>
      <c r="R129" s="104"/>
      <c r="S129" s="104"/>
      <c r="T129" s="104"/>
      <c r="U129" s="104"/>
      <c r="V129" s="104"/>
      <c r="W129" s="104"/>
      <c r="X129" s="104"/>
      <c r="Y129" s="91">
        <f>G129</f>
        <v>40.78</v>
      </c>
      <c r="Z129" s="91">
        <f>H129</f>
        <v>3.45</v>
      </c>
      <c r="AA129" s="91"/>
      <c r="AB129" s="91"/>
      <c r="AC129" s="91">
        <f t="shared" si="166"/>
        <v>40.78</v>
      </c>
      <c r="AD129" s="91">
        <f t="shared" si="166"/>
        <v>3.45</v>
      </c>
      <c r="AE129" s="91"/>
      <c r="AF129" s="91"/>
      <c r="AG129" s="91">
        <f>'[9]7.1. ЦЗ 2013'!G122</f>
        <v>0</v>
      </c>
      <c r="AH129" s="91">
        <f>'Корректировка 2014 год (чист.)'!AG124</f>
        <v>0</v>
      </c>
      <c r="AI129" s="91">
        <f t="shared" si="128"/>
        <v>0</v>
      </c>
      <c r="AJ129" s="94">
        <f t="shared" si="167"/>
        <v>0</v>
      </c>
      <c r="AK129" s="91"/>
      <c r="AL129" s="91">
        <v>30</v>
      </c>
      <c r="AM129" s="91">
        <v>44.129999999999995</v>
      </c>
      <c r="AN129" s="91"/>
      <c r="AO129" s="95">
        <f t="shared" si="168"/>
        <v>74.13</v>
      </c>
      <c r="AP129" s="96">
        <f t="shared" si="157"/>
        <v>0</v>
      </c>
      <c r="AQ129" s="118" t="s">
        <v>148</v>
      </c>
      <c r="AR129" s="70">
        <f t="shared" si="158"/>
        <v>0</v>
      </c>
      <c r="AS129" s="96">
        <f>'[8]ИП - чистый (21.06.12)'!AF90</f>
        <v>74.13</v>
      </c>
      <c r="AT129" s="96">
        <f t="shared" si="169"/>
        <v>0</v>
      </c>
      <c r="AV129" s="70">
        <f t="shared" si="129"/>
        <v>0</v>
      </c>
      <c r="AW129" s="96">
        <f t="shared" si="171"/>
        <v>0</v>
      </c>
      <c r="AX129" s="96">
        <f t="shared" si="130"/>
        <v>0</v>
      </c>
      <c r="AY129" s="96">
        <f t="shared" si="130"/>
        <v>0</v>
      </c>
      <c r="AZ129" s="96">
        <f t="shared" si="125"/>
        <v>0</v>
      </c>
      <c r="BA129" s="96">
        <f t="shared" si="159"/>
        <v>0</v>
      </c>
      <c r="BB129" s="96">
        <f t="shared" si="159"/>
        <v>0</v>
      </c>
    </row>
    <row r="130" spans="1:59" s="98" customFormat="1" ht="25.5">
      <c r="B130" s="112">
        <f t="shared" si="172"/>
        <v>79</v>
      </c>
      <c r="C130" s="195" t="s">
        <v>161</v>
      </c>
      <c r="D130" s="109"/>
      <c r="E130" s="109"/>
      <c r="F130" s="91" t="s">
        <v>52</v>
      </c>
      <c r="G130" s="107">
        <v>21.6</v>
      </c>
      <c r="H130" s="107">
        <v>2</v>
      </c>
      <c r="I130" s="105"/>
      <c r="J130" s="111">
        <v>2013</v>
      </c>
      <c r="K130" s="111">
        <v>2015</v>
      </c>
      <c r="L130" s="91">
        <v>21.83</v>
      </c>
      <c r="M130" s="91">
        <f t="shared" ref="M130" si="173">L130</f>
        <v>21.83</v>
      </c>
      <c r="N130" s="91">
        <f t="shared" si="162"/>
        <v>90.83005</v>
      </c>
      <c r="O130" s="91">
        <f>'[9]Приложение 1'!L123</f>
        <v>76.83005</v>
      </c>
      <c r="P130" s="190">
        <f t="shared" si="163"/>
        <v>90.83005</v>
      </c>
      <c r="Q130" s="91">
        <f t="shared" si="164"/>
        <v>85.845452300000005</v>
      </c>
      <c r="R130" s="91"/>
      <c r="S130" s="91"/>
      <c r="T130" s="91"/>
      <c r="U130" s="91"/>
      <c r="V130" s="91"/>
      <c r="W130" s="91">
        <f>G130</f>
        <v>21.6</v>
      </c>
      <c r="X130" s="91">
        <f>H130</f>
        <v>2</v>
      </c>
      <c r="Y130" s="91"/>
      <c r="Z130" s="91"/>
      <c r="AA130" s="91"/>
      <c r="AB130" s="91"/>
      <c r="AC130" s="91">
        <f t="shared" si="166"/>
        <v>21.6</v>
      </c>
      <c r="AD130" s="91">
        <f t="shared" si="166"/>
        <v>2</v>
      </c>
      <c r="AE130" s="91"/>
      <c r="AF130" s="91"/>
      <c r="AG130" s="91">
        <f>'[9]7.1. ЦЗ 2013'!G123</f>
        <v>4.9845977000000001</v>
      </c>
      <c r="AH130" s="91">
        <f>'Корректировка 2014 год (чист.)'!AG125</f>
        <v>35.79</v>
      </c>
      <c r="AI130" s="91">
        <f t="shared" si="128"/>
        <v>0</v>
      </c>
      <c r="AJ130" s="94">
        <f t="shared" si="167"/>
        <v>4.9845977000000001</v>
      </c>
      <c r="AK130" s="190">
        <v>35.79</v>
      </c>
      <c r="AL130" s="190">
        <f>O130-AG130-AK130+14</f>
        <v>50.055452300000006</v>
      </c>
      <c r="AM130" s="91"/>
      <c r="AN130" s="91"/>
      <c r="AO130" s="95">
        <f t="shared" si="168"/>
        <v>90.83005</v>
      </c>
      <c r="AP130" s="96">
        <f t="shared" si="157"/>
        <v>0</v>
      </c>
      <c r="AQ130" s="118" t="s">
        <v>148</v>
      </c>
      <c r="AR130" s="70">
        <f t="shared" si="158"/>
        <v>4.9845976999999948</v>
      </c>
      <c r="AS130" s="96">
        <f>'[8]ИП - чистый (21.06.12)'!AF91</f>
        <v>21.83</v>
      </c>
      <c r="AT130" s="96">
        <f t="shared" si="169"/>
        <v>69.000050000000002</v>
      </c>
      <c r="AV130" s="70">
        <f t="shared" si="129"/>
        <v>0</v>
      </c>
      <c r="AW130" s="96">
        <f t="shared" si="171"/>
        <v>0</v>
      </c>
      <c r="AX130" s="96">
        <f t="shared" si="130"/>
        <v>0</v>
      </c>
      <c r="AY130" s="96">
        <f t="shared" si="130"/>
        <v>0</v>
      </c>
      <c r="AZ130" s="96">
        <f t="shared" si="125"/>
        <v>0</v>
      </c>
      <c r="BA130" s="96">
        <f t="shared" si="159"/>
        <v>0</v>
      </c>
      <c r="BB130" s="96">
        <f t="shared" si="159"/>
        <v>0</v>
      </c>
    </row>
    <row r="131" spans="1:59" s="98" customFormat="1" ht="38.25">
      <c r="B131" s="112">
        <f t="shared" si="172"/>
        <v>80</v>
      </c>
      <c r="C131" s="195" t="s">
        <v>162</v>
      </c>
      <c r="D131" s="109"/>
      <c r="E131" s="109"/>
      <c r="F131" s="91" t="s">
        <v>52</v>
      </c>
      <c r="G131" s="91">
        <f>AC131</f>
        <v>39.430000000000007</v>
      </c>
      <c r="H131" s="91">
        <f>AD131</f>
        <v>6.87</v>
      </c>
      <c r="I131" s="104"/>
      <c r="J131" s="111">
        <v>2013</v>
      </c>
      <c r="K131" s="93">
        <v>2014</v>
      </c>
      <c r="L131" s="91">
        <f>ROUND((78055447.6553746/1000000),2)</f>
        <v>78.06</v>
      </c>
      <c r="M131" s="91">
        <f>L131</f>
        <v>78.06</v>
      </c>
      <c r="N131" s="91">
        <f t="shared" si="162"/>
        <v>121.2900688</v>
      </c>
      <c r="O131" s="91">
        <f>'[9]Приложение 1'!L124</f>
        <v>72</v>
      </c>
      <c r="P131" s="91">
        <f t="shared" si="163"/>
        <v>121.2900688</v>
      </c>
      <c r="Q131" s="91">
        <f t="shared" si="164"/>
        <v>90</v>
      </c>
      <c r="R131" s="91"/>
      <c r="S131" s="91">
        <v>0.59</v>
      </c>
      <c r="T131" s="91">
        <v>0</v>
      </c>
      <c r="U131" s="91">
        <v>38.840000000000003</v>
      </c>
      <c r="V131" s="91">
        <v>6.87</v>
      </c>
      <c r="W131" s="91"/>
      <c r="X131" s="91"/>
      <c r="Y131" s="91"/>
      <c r="Z131" s="91"/>
      <c r="AA131" s="91"/>
      <c r="AB131" s="91"/>
      <c r="AC131" s="91">
        <f t="shared" si="166"/>
        <v>39.430000000000007</v>
      </c>
      <c r="AD131" s="91">
        <f t="shared" si="166"/>
        <v>6.87</v>
      </c>
      <c r="AE131" s="91"/>
      <c r="AF131" s="91"/>
      <c r="AG131" s="91">
        <f>'[9]7.1. ЦЗ 2013'!G124</f>
        <v>31.2900688</v>
      </c>
      <c r="AH131" s="91">
        <f>'Корректировка 2014 год (чист.)'!AG126</f>
        <v>70</v>
      </c>
      <c r="AI131" s="91">
        <f t="shared" si="128"/>
        <v>0</v>
      </c>
      <c r="AJ131" s="94">
        <f t="shared" si="167"/>
        <v>31.2900688</v>
      </c>
      <c r="AK131" s="91">
        <f>50-AK209+25</f>
        <v>70</v>
      </c>
      <c r="AL131" s="190">
        <v>20</v>
      </c>
      <c r="AM131" s="91"/>
      <c r="AN131" s="91"/>
      <c r="AO131" s="95">
        <f t="shared" si="168"/>
        <v>121.2900688</v>
      </c>
      <c r="AP131" s="96">
        <f t="shared" si="157"/>
        <v>0</v>
      </c>
      <c r="AQ131" s="118" t="s">
        <v>148</v>
      </c>
      <c r="AR131" s="70">
        <f t="shared" si="158"/>
        <v>31.2900688</v>
      </c>
      <c r="AS131" s="96">
        <f>'[8]ИП - чистый (21.06.12)'!AF92</f>
        <v>84.8</v>
      </c>
      <c r="AT131" s="96">
        <f t="shared" si="169"/>
        <v>36.490068800000003</v>
      </c>
      <c r="AV131" s="70">
        <f t="shared" si="129"/>
        <v>0</v>
      </c>
      <c r="AW131" s="96">
        <f t="shared" si="171"/>
        <v>0</v>
      </c>
      <c r="AX131" s="96">
        <f t="shared" si="130"/>
        <v>0</v>
      </c>
      <c r="AY131" s="96">
        <f t="shared" si="130"/>
        <v>0</v>
      </c>
      <c r="AZ131" s="96">
        <f t="shared" si="125"/>
        <v>0</v>
      </c>
      <c r="BA131" s="96">
        <f t="shared" si="159"/>
        <v>0</v>
      </c>
      <c r="BB131" s="96">
        <f t="shared" si="159"/>
        <v>0</v>
      </c>
    </row>
    <row r="132" spans="1:59" s="98" customFormat="1" ht="25.5">
      <c r="B132" s="112">
        <f t="shared" si="172"/>
        <v>81</v>
      </c>
      <c r="C132" s="175" t="s">
        <v>163</v>
      </c>
      <c r="D132" s="109"/>
      <c r="E132" s="109"/>
      <c r="F132" s="91" t="s">
        <v>52</v>
      </c>
      <c r="G132" s="189">
        <v>2.7869999999999999</v>
      </c>
      <c r="H132" s="189">
        <v>0.16</v>
      </c>
      <c r="I132" s="104"/>
      <c r="J132" s="111">
        <v>2012</v>
      </c>
      <c r="K132" s="93">
        <v>2014</v>
      </c>
      <c r="L132" s="91"/>
      <c r="M132" s="91"/>
      <c r="N132" s="91">
        <f t="shared" si="162"/>
        <v>5.601882271590946</v>
      </c>
      <c r="O132" s="91">
        <f>'[9]Приложение 1'!L125</f>
        <v>5.5201682015909466</v>
      </c>
      <c r="P132" s="91">
        <f t="shared" si="163"/>
        <v>5.601882271590946</v>
      </c>
      <c r="Q132" s="91">
        <f t="shared" si="164"/>
        <v>9.9999999999999645E-2</v>
      </c>
      <c r="R132" s="91"/>
      <c r="S132" s="104"/>
      <c r="T132" s="104"/>
      <c r="U132" s="91">
        <f>G132</f>
        <v>2.7869999999999999</v>
      </c>
      <c r="V132" s="91">
        <f>H132</f>
        <v>0.16</v>
      </c>
      <c r="W132" s="91"/>
      <c r="X132" s="91"/>
      <c r="Y132" s="91"/>
      <c r="Z132" s="91"/>
      <c r="AA132" s="91"/>
      <c r="AB132" s="91"/>
      <c r="AC132" s="91">
        <f t="shared" si="166"/>
        <v>2.7869999999999999</v>
      </c>
      <c r="AD132" s="91">
        <f t="shared" si="166"/>
        <v>0.16</v>
      </c>
      <c r="AE132" s="91">
        <v>1.01383358</v>
      </c>
      <c r="AF132" s="91">
        <v>1.3063346215909466</v>
      </c>
      <c r="AG132" s="91">
        <f>'[9]7.1. ЦЗ 2013'!G126</f>
        <v>3.1817140699999999</v>
      </c>
      <c r="AH132" s="214">
        <f>'Корректировка 2014 год (чист.)'!AG127</f>
        <v>0.64</v>
      </c>
      <c r="AI132" s="214">
        <f t="shared" si="128"/>
        <v>-0.54</v>
      </c>
      <c r="AJ132" s="94">
        <f t="shared" si="167"/>
        <v>3.1817140699999999</v>
      </c>
      <c r="AK132" s="189">
        <f>0.02+0.62-0.54</f>
        <v>9.9999999999999978E-2</v>
      </c>
      <c r="AL132" s="91"/>
      <c r="AM132" s="91"/>
      <c r="AN132" s="91"/>
      <c r="AO132" s="95">
        <f t="shared" si="168"/>
        <v>3.28171407</v>
      </c>
      <c r="AP132" s="96"/>
      <c r="AQ132" s="118"/>
      <c r="AR132" s="70"/>
      <c r="AS132" s="96"/>
      <c r="AT132" s="96"/>
      <c r="AV132" s="70">
        <f t="shared" si="129"/>
        <v>4.4408920985006262E-16</v>
      </c>
      <c r="AW132" s="96">
        <v>5.5</v>
      </c>
      <c r="AX132" s="96">
        <f t="shared" si="130"/>
        <v>0</v>
      </c>
      <c r="AY132" s="96">
        <f t="shared" si="130"/>
        <v>0</v>
      </c>
      <c r="AZ132" s="96">
        <f t="shared" si="125"/>
        <v>0</v>
      </c>
      <c r="BA132" s="96">
        <f t="shared" si="159"/>
        <v>0</v>
      </c>
      <c r="BB132" s="96">
        <f t="shared" si="159"/>
        <v>0</v>
      </c>
    </row>
    <row r="133" spans="1:59" s="98" customFormat="1" ht="38.25">
      <c r="B133" s="112">
        <f t="shared" si="172"/>
        <v>82</v>
      </c>
      <c r="C133" s="175" t="s">
        <v>164</v>
      </c>
      <c r="D133" s="109"/>
      <c r="E133" s="109"/>
      <c r="F133" s="91" t="s">
        <v>52</v>
      </c>
      <c r="G133" s="190">
        <v>1.88</v>
      </c>
      <c r="H133" s="190">
        <v>0</v>
      </c>
      <c r="I133" s="104"/>
      <c r="J133" s="111">
        <v>2012</v>
      </c>
      <c r="K133" s="93">
        <v>2014</v>
      </c>
      <c r="L133" s="91"/>
      <c r="M133" s="91"/>
      <c r="N133" s="91">
        <f t="shared" si="162"/>
        <v>5.1296485187536014</v>
      </c>
      <c r="O133" s="91">
        <f>'[9]Приложение 1'!L126</f>
        <v>5.81</v>
      </c>
      <c r="P133" s="91">
        <f t="shared" si="163"/>
        <v>5.1296485187536014</v>
      </c>
      <c r="Q133" s="91">
        <f t="shared" si="164"/>
        <v>9.9999999999999201E-2</v>
      </c>
      <c r="R133" s="91"/>
      <c r="S133" s="104"/>
      <c r="T133" s="104"/>
      <c r="U133" s="91">
        <f>G133</f>
        <v>1.88</v>
      </c>
      <c r="V133" s="91">
        <f>H133</f>
        <v>0</v>
      </c>
      <c r="W133" s="91"/>
      <c r="X133" s="91"/>
      <c r="Y133" s="91"/>
      <c r="Z133" s="91"/>
      <c r="AA133" s="91"/>
      <c r="AB133" s="91"/>
      <c r="AC133" s="91">
        <f t="shared" si="166"/>
        <v>1.88</v>
      </c>
      <c r="AD133" s="91">
        <f t="shared" si="166"/>
        <v>0</v>
      </c>
      <c r="AE133" s="91">
        <v>2.8068932900000001</v>
      </c>
      <c r="AF133" s="91">
        <v>0.11137939875360198</v>
      </c>
      <c r="AG133" s="91">
        <f>'[9]7.1. ЦЗ 2013'!G125</f>
        <v>2.1113758300000001</v>
      </c>
      <c r="AH133" s="214">
        <f>'Корректировка 2014 год (чист.)'!AG128</f>
        <v>0</v>
      </c>
      <c r="AI133" s="214">
        <f t="shared" si="128"/>
        <v>0.1</v>
      </c>
      <c r="AJ133" s="94">
        <f t="shared" si="167"/>
        <v>2.1113758300000001</v>
      </c>
      <c r="AK133" s="189">
        <v>0.1</v>
      </c>
      <c r="AL133" s="91"/>
      <c r="AM133" s="91"/>
      <c r="AN133" s="91"/>
      <c r="AO133" s="95">
        <f t="shared" si="168"/>
        <v>2.2113758300000002</v>
      </c>
      <c r="AP133" s="96"/>
      <c r="AQ133" s="118"/>
      <c r="AR133" s="70"/>
      <c r="AS133" s="96"/>
      <c r="AT133" s="96"/>
      <c r="AV133" s="70">
        <f t="shared" si="129"/>
        <v>8.8817841970012523E-16</v>
      </c>
      <c r="AW133" s="96">
        <v>5.03</v>
      </c>
      <c r="AX133" s="96">
        <f t="shared" si="130"/>
        <v>0</v>
      </c>
      <c r="AY133" s="96">
        <f t="shared" si="130"/>
        <v>0</v>
      </c>
      <c r="AZ133" s="96">
        <f t="shared" si="125"/>
        <v>0</v>
      </c>
      <c r="BA133" s="96">
        <f t="shared" si="159"/>
        <v>0</v>
      </c>
      <c r="BB133" s="96">
        <f t="shared" si="159"/>
        <v>0</v>
      </c>
    </row>
    <row r="134" spans="1:59" s="98" customFormat="1" ht="25.5">
      <c r="B134" s="112">
        <f t="shared" si="172"/>
        <v>83</v>
      </c>
      <c r="C134" s="109" t="s">
        <v>165</v>
      </c>
      <c r="D134" s="109"/>
      <c r="E134" s="109"/>
      <c r="F134" s="91" t="s">
        <v>52</v>
      </c>
      <c r="G134" s="91">
        <v>0.16600000000000001</v>
      </c>
      <c r="H134" s="91">
        <v>1.26</v>
      </c>
      <c r="I134" s="104"/>
      <c r="J134" s="111">
        <v>2012</v>
      </c>
      <c r="K134" s="93">
        <v>2013</v>
      </c>
      <c r="L134" s="91"/>
      <c r="M134" s="91"/>
      <c r="N134" s="91">
        <f t="shared" si="162"/>
        <v>11.206478774999999</v>
      </c>
      <c r="O134" s="91">
        <f>'[9]Приложение 1'!L127</f>
        <v>11.116466675</v>
      </c>
      <c r="P134" s="91">
        <f>AE134+AF134+AG134+AK134+AL134+AM134+AN134+-5.96744875736022E-16</f>
        <v>11.206478774999999</v>
      </c>
      <c r="Q134" s="91">
        <v>0</v>
      </c>
      <c r="R134" s="91"/>
      <c r="S134" s="91">
        <f>G134</f>
        <v>0.16600000000000001</v>
      </c>
      <c r="T134" s="91">
        <f>H134</f>
        <v>1.26</v>
      </c>
      <c r="U134" s="91"/>
      <c r="V134" s="91"/>
      <c r="W134" s="91"/>
      <c r="X134" s="91"/>
      <c r="Y134" s="91"/>
      <c r="Z134" s="91"/>
      <c r="AA134" s="91"/>
      <c r="AB134" s="91"/>
      <c r="AC134" s="91">
        <f t="shared" si="166"/>
        <v>0.16600000000000001</v>
      </c>
      <c r="AD134" s="91">
        <f t="shared" si="166"/>
        <v>1.26</v>
      </c>
      <c r="AE134" s="91">
        <v>11.091327385</v>
      </c>
      <c r="AF134" s="91"/>
      <c r="AG134" s="91">
        <f>'[9]7.1. ЦЗ 2013'!G127</f>
        <v>0.11515139000000001</v>
      </c>
      <c r="AH134" s="91">
        <f>'Корректировка 2014 год (чист.)'!AG129</f>
        <v>0</v>
      </c>
      <c r="AI134" s="91">
        <f t="shared" si="128"/>
        <v>0</v>
      </c>
      <c r="AJ134" s="94">
        <f t="shared" si="167"/>
        <v>0.11515139000000001</v>
      </c>
      <c r="AK134" s="91"/>
      <c r="AL134" s="91"/>
      <c r="AM134" s="91"/>
      <c r="AN134" s="91"/>
      <c r="AO134" s="95">
        <f t="shared" si="168"/>
        <v>0.11515139000000001</v>
      </c>
      <c r="AP134" s="96"/>
      <c r="AQ134" s="118"/>
      <c r="AR134" s="70"/>
      <c r="AS134" s="96"/>
      <c r="AT134" s="96"/>
      <c r="AV134" s="70">
        <f t="shared" si="129"/>
        <v>0</v>
      </c>
      <c r="AW134" s="96">
        <f t="shared" ref="AW134:AW142" si="174">AJ134+AK134+AL134+AM134+AN134-AO134</f>
        <v>0</v>
      </c>
      <c r="AX134" s="96">
        <f t="shared" si="130"/>
        <v>0</v>
      </c>
      <c r="AY134" s="96">
        <f t="shared" si="130"/>
        <v>0</v>
      </c>
      <c r="AZ134" s="96">
        <f t="shared" si="125"/>
        <v>0</v>
      </c>
      <c r="BA134" s="96">
        <f t="shared" si="159"/>
        <v>0</v>
      </c>
      <c r="BB134" s="96">
        <f t="shared" si="159"/>
        <v>0</v>
      </c>
    </row>
    <row r="135" spans="1:59" s="98" customFormat="1" ht="12.75">
      <c r="A135" s="88"/>
      <c r="B135" s="112"/>
      <c r="C135" s="128" t="s">
        <v>166</v>
      </c>
      <c r="D135" s="128"/>
      <c r="E135" s="128"/>
      <c r="F135" s="91"/>
      <c r="G135" s="104">
        <f>SUM(G121:G134)</f>
        <v>507.03100000000001</v>
      </c>
      <c r="H135" s="104">
        <f>SUM(H121:H134)</f>
        <v>71.906000000000006</v>
      </c>
      <c r="I135" s="105"/>
      <c r="J135" s="91"/>
      <c r="K135" s="91"/>
      <c r="L135" s="105">
        <f>SUM(L121:L126)</f>
        <v>4.9964676256836604</v>
      </c>
      <c r="M135" s="105">
        <f>SUM(M121:M126)</f>
        <v>51.861668465387837</v>
      </c>
      <c r="N135" s="104">
        <f t="shared" ref="N135:AO135" si="175">SUM(N121:N134)</f>
        <v>1146.5603196327618</v>
      </c>
      <c r="O135" s="104">
        <f t="shared" si="175"/>
        <v>1091.8783014965911</v>
      </c>
      <c r="P135" s="104">
        <f t="shared" si="175"/>
        <v>1146.5603196327618</v>
      </c>
      <c r="Q135" s="104">
        <f t="shared" si="175"/>
        <v>968.42370105384475</v>
      </c>
      <c r="R135" s="104">
        <f t="shared" si="175"/>
        <v>0</v>
      </c>
      <c r="S135" s="104">
        <f t="shared" si="175"/>
        <v>0.75600000000000001</v>
      </c>
      <c r="T135" s="104">
        <f t="shared" si="175"/>
        <v>1.26</v>
      </c>
      <c r="U135" s="104">
        <f t="shared" si="175"/>
        <v>70.635000000000005</v>
      </c>
      <c r="V135" s="104">
        <f t="shared" si="175"/>
        <v>11.830000000000002</v>
      </c>
      <c r="W135" s="104">
        <f t="shared" si="175"/>
        <v>21.6</v>
      </c>
      <c r="X135" s="104">
        <f t="shared" si="175"/>
        <v>2</v>
      </c>
      <c r="Y135" s="104">
        <f t="shared" si="175"/>
        <v>115.63</v>
      </c>
      <c r="Z135" s="104">
        <f t="shared" si="175"/>
        <v>9.9960000000000004</v>
      </c>
      <c r="AA135" s="104">
        <f t="shared" si="175"/>
        <v>298.41000000000003</v>
      </c>
      <c r="AB135" s="104">
        <f t="shared" si="175"/>
        <v>46.82</v>
      </c>
      <c r="AC135" s="104">
        <f t="shared" si="175"/>
        <v>507.03100000000001</v>
      </c>
      <c r="AD135" s="104">
        <f t="shared" si="175"/>
        <v>71.906000000000006</v>
      </c>
      <c r="AE135" s="104">
        <f t="shared" si="175"/>
        <v>35.369392544999997</v>
      </c>
      <c r="AF135" s="104">
        <f t="shared" si="175"/>
        <v>16.71103644391701</v>
      </c>
      <c r="AG135" s="104">
        <f t="shared" si="175"/>
        <v>126.05618958999999</v>
      </c>
      <c r="AH135" s="104">
        <f t="shared" si="175"/>
        <v>122.24843157642754</v>
      </c>
      <c r="AI135" s="104">
        <f t="shared" si="128"/>
        <v>-1.8954663525829289</v>
      </c>
      <c r="AJ135" s="104">
        <f t="shared" si="175"/>
        <v>126.05618958999999</v>
      </c>
      <c r="AK135" s="104">
        <f t="shared" si="175"/>
        <v>120.35296522384461</v>
      </c>
      <c r="AL135" s="104">
        <f t="shared" si="175"/>
        <v>311.35290230000021</v>
      </c>
      <c r="AM135" s="104">
        <f t="shared" si="175"/>
        <v>350.42783352999999</v>
      </c>
      <c r="AN135" s="104">
        <f t="shared" si="175"/>
        <v>186.29</v>
      </c>
      <c r="AO135" s="106">
        <f t="shared" si="175"/>
        <v>1094.4798906438446</v>
      </c>
      <c r="AP135" s="69">
        <f>AO135-N135</f>
        <v>-52.08042898891722</v>
      </c>
      <c r="AQ135" s="96"/>
      <c r="AR135" s="62">
        <f>AO135-Q135</f>
        <v>126.0561895899998</v>
      </c>
      <c r="AS135" s="69">
        <f>'[8]ИП - чистый (21.06.12)'!AF93</f>
        <v>1099.47</v>
      </c>
      <c r="AT135" s="69">
        <f t="shared" si="169"/>
        <v>-4.9901093561554717</v>
      </c>
      <c r="AU135" s="70"/>
      <c r="AV135" s="70">
        <f t="shared" si="129"/>
        <v>0</v>
      </c>
      <c r="AW135" s="69">
        <f t="shared" si="174"/>
        <v>0</v>
      </c>
      <c r="AX135" s="69">
        <f t="shared" si="130"/>
        <v>0</v>
      </c>
      <c r="AY135" s="69">
        <f t="shared" si="130"/>
        <v>0</v>
      </c>
      <c r="AZ135" s="69">
        <f t="shared" si="125"/>
        <v>0</v>
      </c>
      <c r="BA135" s="69">
        <f t="shared" si="159"/>
        <v>0</v>
      </c>
      <c r="BB135" s="69">
        <f t="shared" si="159"/>
        <v>0</v>
      </c>
      <c r="BC135" s="96"/>
      <c r="BD135" s="96"/>
      <c r="BE135" s="96"/>
      <c r="BF135" s="96"/>
      <c r="BG135" s="71">
        <f>AO135-N135</f>
        <v>-52.08042898891722</v>
      </c>
    </row>
    <row r="136" spans="1:59" s="87" customFormat="1" ht="12.75">
      <c r="A136" s="80"/>
      <c r="B136" s="81"/>
      <c r="C136" s="82" t="s">
        <v>167</v>
      </c>
      <c r="D136" s="82"/>
      <c r="E136" s="82"/>
      <c r="F136" s="83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>
        <f t="shared" si="128"/>
        <v>0</v>
      </c>
      <c r="AJ136" s="84"/>
      <c r="AK136" s="84"/>
      <c r="AL136" s="84"/>
      <c r="AM136" s="84"/>
      <c r="AN136" s="84"/>
      <c r="AO136" s="85"/>
      <c r="AP136" s="86"/>
      <c r="AQ136" s="86"/>
      <c r="AR136" s="86"/>
      <c r="AS136" s="69"/>
      <c r="AT136" s="69"/>
      <c r="AU136" s="86"/>
      <c r="AV136" s="70">
        <f t="shared" si="129"/>
        <v>0</v>
      </c>
      <c r="AW136" s="69">
        <f t="shared" si="174"/>
        <v>0</v>
      </c>
      <c r="AX136" s="69">
        <f t="shared" si="130"/>
        <v>0</v>
      </c>
      <c r="AY136" s="69">
        <f t="shared" si="130"/>
        <v>0</v>
      </c>
      <c r="AZ136" s="69">
        <f t="shared" si="125"/>
        <v>0</v>
      </c>
      <c r="BA136" s="69">
        <f t="shared" si="159"/>
        <v>0</v>
      </c>
      <c r="BB136" s="69">
        <f t="shared" si="159"/>
        <v>0</v>
      </c>
    </row>
    <row r="137" spans="1:59" s="98" customFormat="1" ht="25.5">
      <c r="A137" s="88"/>
      <c r="B137" s="112">
        <f>B134+1</f>
        <v>84</v>
      </c>
      <c r="C137" s="195" t="s">
        <v>168</v>
      </c>
      <c r="D137" s="109"/>
      <c r="E137" s="109"/>
      <c r="F137" s="91" t="s">
        <v>52</v>
      </c>
      <c r="G137" s="190">
        <v>5</v>
      </c>
      <c r="H137" s="190">
        <v>5.5</v>
      </c>
      <c r="I137" s="105"/>
      <c r="J137" s="111">
        <v>2014</v>
      </c>
      <c r="K137" s="93">
        <v>2015</v>
      </c>
      <c r="L137" s="105"/>
      <c r="M137" s="105"/>
      <c r="N137" s="91">
        <f t="shared" ref="N137" si="176">AE137+AF137+AJ137+AK137+AL137+AM137+AN137</f>
        <v>110.14</v>
      </c>
      <c r="O137" s="91">
        <f>'[9]Приложение 1'!L130</f>
        <v>110.14</v>
      </c>
      <c r="P137" s="190">
        <v>110.14</v>
      </c>
      <c r="Q137" s="91">
        <f t="shared" ref="Q137" si="177">P137-AE137-AF137-AJ137</f>
        <v>110.14</v>
      </c>
      <c r="R137" s="104"/>
      <c r="S137" s="104"/>
      <c r="T137" s="104"/>
      <c r="U137" s="104"/>
      <c r="V137" s="104"/>
      <c r="W137" s="91">
        <f>G137</f>
        <v>5</v>
      </c>
      <c r="X137" s="91">
        <f>H137</f>
        <v>5.5</v>
      </c>
      <c r="Y137" s="104"/>
      <c r="Z137" s="104"/>
      <c r="AA137" s="104"/>
      <c r="AB137" s="104"/>
      <c r="AC137" s="91">
        <f t="shared" ref="AC137:AD137" si="178">S137+U137+W137+Y137+AA137</f>
        <v>5</v>
      </c>
      <c r="AD137" s="91">
        <f t="shared" si="178"/>
        <v>5.5</v>
      </c>
      <c r="AE137" s="104"/>
      <c r="AF137" s="104"/>
      <c r="AG137" s="104">
        <f>'[9]7.1. ЦЗ 2013'!G130</f>
        <v>0</v>
      </c>
      <c r="AH137" s="214">
        <f>'Корректировка 2014 год (чист.)'!AG132</f>
        <v>14.99</v>
      </c>
      <c r="AI137" s="214">
        <f t="shared" si="128"/>
        <v>-11</v>
      </c>
      <c r="AJ137" s="94">
        <f t="shared" ref="AJ137" si="179">AG137</f>
        <v>0</v>
      </c>
      <c r="AK137" s="214">
        <f>14.99-11</f>
        <v>3.99</v>
      </c>
      <c r="AL137" s="91">
        <f>95.15+11</f>
        <v>106.15</v>
      </c>
      <c r="AM137" s="104"/>
      <c r="AN137" s="104"/>
      <c r="AO137" s="95">
        <f>AJ137+AK137+AL137+AM137+AN137</f>
        <v>110.14</v>
      </c>
      <c r="AP137" s="96"/>
      <c r="AQ137" s="96"/>
      <c r="AR137" s="70"/>
      <c r="AS137" s="96"/>
      <c r="AT137" s="96"/>
      <c r="AU137" s="70"/>
      <c r="AV137" s="70">
        <f t="shared" si="129"/>
        <v>0</v>
      </c>
      <c r="AW137" s="96">
        <f t="shared" si="174"/>
        <v>0</v>
      </c>
      <c r="AX137" s="96">
        <f t="shared" si="130"/>
        <v>0</v>
      </c>
      <c r="AY137" s="96">
        <f t="shared" si="130"/>
        <v>0</v>
      </c>
      <c r="AZ137" s="96">
        <f t="shared" si="125"/>
        <v>0</v>
      </c>
      <c r="BA137" s="96">
        <f t="shared" si="159"/>
        <v>0</v>
      </c>
      <c r="BB137" s="96">
        <f t="shared" si="159"/>
        <v>0</v>
      </c>
      <c r="BC137" s="96"/>
      <c r="BD137" s="96"/>
      <c r="BE137" s="96"/>
      <c r="BF137" s="96"/>
      <c r="BG137" s="71"/>
    </row>
    <row r="138" spans="1:59" s="98" customFormat="1" ht="12.75">
      <c r="A138" s="88"/>
      <c r="B138" s="112"/>
      <c r="C138" s="128" t="s">
        <v>169</v>
      </c>
      <c r="D138" s="128"/>
      <c r="E138" s="128"/>
      <c r="F138" s="91"/>
      <c r="G138" s="104">
        <f>G137</f>
        <v>5</v>
      </c>
      <c r="H138" s="104">
        <f>H137</f>
        <v>5.5</v>
      </c>
      <c r="I138" s="105"/>
      <c r="J138" s="91"/>
      <c r="K138" s="91"/>
      <c r="L138" s="105"/>
      <c r="M138" s="105"/>
      <c r="N138" s="104">
        <f t="shared" ref="N138:AO138" si="180">N137</f>
        <v>110.14</v>
      </c>
      <c r="O138" s="104">
        <f t="shared" si="180"/>
        <v>110.14</v>
      </c>
      <c r="P138" s="104">
        <f t="shared" si="180"/>
        <v>110.14</v>
      </c>
      <c r="Q138" s="104">
        <f t="shared" si="180"/>
        <v>110.14</v>
      </c>
      <c r="R138" s="104">
        <f t="shared" si="180"/>
        <v>0</v>
      </c>
      <c r="S138" s="104">
        <f t="shared" si="180"/>
        <v>0</v>
      </c>
      <c r="T138" s="104">
        <f t="shared" si="180"/>
        <v>0</v>
      </c>
      <c r="U138" s="104">
        <f t="shared" si="180"/>
        <v>0</v>
      </c>
      <c r="V138" s="104">
        <f t="shared" si="180"/>
        <v>0</v>
      </c>
      <c r="W138" s="104">
        <f t="shared" si="180"/>
        <v>5</v>
      </c>
      <c r="X138" s="104">
        <f t="shared" si="180"/>
        <v>5.5</v>
      </c>
      <c r="Y138" s="104">
        <f t="shared" si="180"/>
        <v>0</v>
      </c>
      <c r="Z138" s="104">
        <f t="shared" si="180"/>
        <v>0</v>
      </c>
      <c r="AA138" s="104">
        <f t="shared" si="180"/>
        <v>0</v>
      </c>
      <c r="AB138" s="104">
        <f t="shared" si="180"/>
        <v>0</v>
      </c>
      <c r="AC138" s="104">
        <f t="shared" si="180"/>
        <v>5</v>
      </c>
      <c r="AD138" s="104">
        <f t="shared" si="180"/>
        <v>5.5</v>
      </c>
      <c r="AE138" s="104">
        <f t="shared" si="180"/>
        <v>0</v>
      </c>
      <c r="AF138" s="104">
        <f t="shared" si="180"/>
        <v>0</v>
      </c>
      <c r="AG138" s="104">
        <f t="shared" si="180"/>
        <v>0</v>
      </c>
      <c r="AH138" s="104">
        <f t="shared" si="180"/>
        <v>14.99</v>
      </c>
      <c r="AI138" s="104">
        <f t="shared" si="128"/>
        <v>-11</v>
      </c>
      <c r="AJ138" s="104">
        <f t="shared" si="180"/>
        <v>0</v>
      </c>
      <c r="AK138" s="104">
        <f t="shared" si="180"/>
        <v>3.99</v>
      </c>
      <c r="AL138" s="104">
        <f t="shared" si="180"/>
        <v>106.15</v>
      </c>
      <c r="AM138" s="104">
        <f t="shared" si="180"/>
        <v>0</v>
      </c>
      <c r="AN138" s="104">
        <f t="shared" si="180"/>
        <v>0</v>
      </c>
      <c r="AO138" s="106">
        <f t="shared" si="180"/>
        <v>110.14</v>
      </c>
      <c r="AP138" s="69"/>
      <c r="AQ138" s="96"/>
      <c r="AR138" s="62"/>
      <c r="AS138" s="69"/>
      <c r="AT138" s="69"/>
      <c r="AU138" s="70"/>
      <c r="AV138" s="70">
        <f t="shared" si="129"/>
        <v>0</v>
      </c>
      <c r="AW138" s="69">
        <f t="shared" si="174"/>
        <v>0</v>
      </c>
      <c r="AX138" s="69">
        <f t="shared" si="130"/>
        <v>0</v>
      </c>
      <c r="AY138" s="69">
        <f t="shared" si="130"/>
        <v>0</v>
      </c>
      <c r="AZ138" s="69">
        <f t="shared" si="125"/>
        <v>0</v>
      </c>
      <c r="BA138" s="69">
        <f t="shared" si="159"/>
        <v>0</v>
      </c>
      <c r="BB138" s="69">
        <f t="shared" si="159"/>
        <v>0</v>
      </c>
      <c r="BC138" s="96"/>
      <c r="BD138" s="96"/>
      <c r="BE138" s="96"/>
      <c r="BF138" s="96"/>
      <c r="BG138" s="71"/>
    </row>
    <row r="139" spans="1:59" s="87" customFormat="1" ht="12.75">
      <c r="A139" s="80"/>
      <c r="B139" s="81"/>
      <c r="C139" s="82" t="s">
        <v>235</v>
      </c>
      <c r="D139" s="82"/>
      <c r="E139" s="82"/>
      <c r="F139" s="83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>
        <f t="shared" ref="AI139:AI141" si="181">AK139-AH139</f>
        <v>0</v>
      </c>
      <c r="AJ139" s="84"/>
      <c r="AK139" s="84"/>
      <c r="AL139" s="84"/>
      <c r="AM139" s="84"/>
      <c r="AN139" s="84"/>
      <c r="AO139" s="85"/>
      <c r="AP139" s="86"/>
      <c r="AQ139" s="86"/>
      <c r="AR139" s="86"/>
      <c r="AS139" s="69"/>
      <c r="AT139" s="69"/>
      <c r="AU139" s="86"/>
      <c r="AV139" s="70">
        <f t="shared" ref="AV139:AV141" si="182">AO139-AJ139-Q139</f>
        <v>0</v>
      </c>
      <c r="AW139" s="69">
        <f t="shared" ref="AW139:AW141" si="183">AJ139+AK139+AL139+AM139+AN139-AO139</f>
        <v>0</v>
      </c>
      <c r="AX139" s="69">
        <f t="shared" ref="AX139:AX141" si="184">S139+U139+W139+Y139+AA139-AC139</f>
        <v>0</v>
      </c>
      <c r="AY139" s="69">
        <f t="shared" ref="AY139:AY141" si="185">T139+V139+X139+Z139+AB139-AD139</f>
        <v>0</v>
      </c>
      <c r="AZ139" s="69">
        <f t="shared" ref="AZ139:AZ141" si="186">AJ139+AK139+AL139+AM139+AN139-AO139</f>
        <v>0</v>
      </c>
      <c r="BA139" s="69">
        <f t="shared" ref="BA139:BB141" si="187">AC139-G139</f>
        <v>0</v>
      </c>
      <c r="BB139" s="69">
        <f t="shared" si="187"/>
        <v>0</v>
      </c>
    </row>
    <row r="140" spans="1:59" s="98" customFormat="1" ht="25.5">
      <c r="A140" s="88"/>
      <c r="B140" s="112">
        <f>B107+1</f>
        <v>63</v>
      </c>
      <c r="C140" s="195" t="s">
        <v>237</v>
      </c>
      <c r="D140" s="109"/>
      <c r="E140" s="109"/>
      <c r="F140" s="91" t="s">
        <v>52</v>
      </c>
      <c r="G140" s="190">
        <v>2.1</v>
      </c>
      <c r="H140" s="190">
        <v>5.5</v>
      </c>
      <c r="I140" s="105"/>
      <c r="J140" s="111">
        <v>2014</v>
      </c>
      <c r="K140" s="93">
        <v>2015</v>
      </c>
      <c r="L140" s="105"/>
      <c r="M140" s="105"/>
      <c r="N140" s="91">
        <f t="shared" ref="N140" si="188">AE140+AF140+AJ140+AK140+AL140+AM140+AN140</f>
        <v>50</v>
      </c>
      <c r="O140" s="91" t="e">
        <f>'[9]Приложение 1'!L100</f>
        <v>#REF!</v>
      </c>
      <c r="P140" s="190">
        <v>50</v>
      </c>
      <c r="Q140" s="91">
        <v>0</v>
      </c>
      <c r="R140" s="104"/>
      <c r="S140" s="104"/>
      <c r="T140" s="104"/>
      <c r="U140" s="104"/>
      <c r="V140" s="104"/>
      <c r="W140" s="91">
        <f>G140</f>
        <v>2.1</v>
      </c>
      <c r="X140" s="91">
        <f>H140</f>
        <v>5.5</v>
      </c>
      <c r="Y140" s="104"/>
      <c r="Z140" s="104"/>
      <c r="AA140" s="104"/>
      <c r="AB140" s="104"/>
      <c r="AC140" s="91">
        <f t="shared" ref="AC140" si="189">S140+U140+W140+Y140+AA140</f>
        <v>2.1</v>
      </c>
      <c r="AD140" s="91">
        <f t="shared" ref="AD140" si="190">T140+V140+X140+Z140+AB140</f>
        <v>5.5</v>
      </c>
      <c r="AE140" s="104"/>
      <c r="AF140" s="104"/>
      <c r="AG140" s="104">
        <v>0</v>
      </c>
      <c r="AH140" s="234">
        <v>0</v>
      </c>
      <c r="AI140" s="214">
        <f t="shared" si="181"/>
        <v>5</v>
      </c>
      <c r="AJ140" s="94">
        <f t="shared" ref="AJ140" si="191">AG140</f>
        <v>0</v>
      </c>
      <c r="AK140" s="214">
        <v>5</v>
      </c>
      <c r="AL140" s="91">
        <v>45</v>
      </c>
      <c r="AM140" s="104"/>
      <c r="AN140" s="104"/>
      <c r="AO140" s="95">
        <f>AJ140+AK140+AL140+AM140+AN140</f>
        <v>50</v>
      </c>
      <c r="AP140" s="96"/>
      <c r="AQ140" s="96"/>
      <c r="AR140" s="70"/>
      <c r="AS140" s="96"/>
      <c r="AT140" s="96"/>
      <c r="AU140" s="70"/>
      <c r="AV140" s="70">
        <f t="shared" si="182"/>
        <v>50</v>
      </c>
      <c r="AW140" s="96">
        <f t="shared" si="183"/>
        <v>0</v>
      </c>
      <c r="AX140" s="96">
        <f t="shared" si="184"/>
        <v>0</v>
      </c>
      <c r="AY140" s="96">
        <f t="shared" si="185"/>
        <v>0</v>
      </c>
      <c r="AZ140" s="96">
        <f t="shared" si="186"/>
        <v>0</v>
      </c>
      <c r="BA140" s="96">
        <f t="shared" si="187"/>
        <v>0</v>
      </c>
      <c r="BB140" s="96">
        <f t="shared" si="187"/>
        <v>0</v>
      </c>
      <c r="BC140" s="96"/>
      <c r="BD140" s="96"/>
      <c r="BE140" s="96"/>
      <c r="BF140" s="96"/>
      <c r="BG140" s="71"/>
    </row>
    <row r="141" spans="1:59" s="98" customFormat="1" ht="12.75">
      <c r="A141" s="88"/>
      <c r="B141" s="112"/>
      <c r="C141" s="128" t="s">
        <v>236</v>
      </c>
      <c r="D141" s="128"/>
      <c r="E141" s="128"/>
      <c r="F141" s="91"/>
      <c r="G141" s="104">
        <f>G140</f>
        <v>2.1</v>
      </c>
      <c r="H141" s="104">
        <f>H140</f>
        <v>5.5</v>
      </c>
      <c r="I141" s="105"/>
      <c r="J141" s="91"/>
      <c r="K141" s="91"/>
      <c r="L141" s="105"/>
      <c r="M141" s="105"/>
      <c r="N141" s="104">
        <f t="shared" ref="N141:AH141" si="192">N140</f>
        <v>50</v>
      </c>
      <c r="O141" s="104" t="e">
        <f t="shared" si="192"/>
        <v>#REF!</v>
      </c>
      <c r="P141" s="104">
        <f t="shared" si="192"/>
        <v>50</v>
      </c>
      <c r="Q141" s="104">
        <f t="shared" si="192"/>
        <v>0</v>
      </c>
      <c r="R141" s="104">
        <f t="shared" si="192"/>
        <v>0</v>
      </c>
      <c r="S141" s="104">
        <f t="shared" si="192"/>
        <v>0</v>
      </c>
      <c r="T141" s="104">
        <f t="shared" si="192"/>
        <v>0</v>
      </c>
      <c r="U141" s="104">
        <f t="shared" si="192"/>
        <v>0</v>
      </c>
      <c r="V141" s="104">
        <f t="shared" si="192"/>
        <v>0</v>
      </c>
      <c r="W141" s="104">
        <f t="shared" si="192"/>
        <v>2.1</v>
      </c>
      <c r="X141" s="104">
        <f t="shared" si="192"/>
        <v>5.5</v>
      </c>
      <c r="Y141" s="104">
        <f t="shared" si="192"/>
        <v>0</v>
      </c>
      <c r="Z141" s="104">
        <f t="shared" si="192"/>
        <v>0</v>
      </c>
      <c r="AA141" s="104">
        <f t="shared" si="192"/>
        <v>0</v>
      </c>
      <c r="AB141" s="104">
        <f t="shared" si="192"/>
        <v>0</v>
      </c>
      <c r="AC141" s="104">
        <f t="shared" si="192"/>
        <v>2.1</v>
      </c>
      <c r="AD141" s="104">
        <f t="shared" si="192"/>
        <v>5.5</v>
      </c>
      <c r="AE141" s="104">
        <f t="shared" si="192"/>
        <v>0</v>
      </c>
      <c r="AF141" s="104">
        <f t="shared" si="192"/>
        <v>0</v>
      </c>
      <c r="AG141" s="104">
        <f t="shared" si="192"/>
        <v>0</v>
      </c>
      <c r="AH141" s="104">
        <f t="shared" si="192"/>
        <v>0</v>
      </c>
      <c r="AI141" s="104">
        <f t="shared" si="181"/>
        <v>5</v>
      </c>
      <c r="AJ141" s="104">
        <f t="shared" ref="AJ141:AO141" si="193">AJ140</f>
        <v>0</v>
      </c>
      <c r="AK141" s="104">
        <f t="shared" si="193"/>
        <v>5</v>
      </c>
      <c r="AL141" s="104">
        <f t="shared" si="193"/>
        <v>45</v>
      </c>
      <c r="AM141" s="104">
        <f t="shared" si="193"/>
        <v>0</v>
      </c>
      <c r="AN141" s="104">
        <f t="shared" si="193"/>
        <v>0</v>
      </c>
      <c r="AO141" s="106">
        <f t="shared" si="193"/>
        <v>50</v>
      </c>
      <c r="AP141" s="69"/>
      <c r="AQ141" s="96"/>
      <c r="AR141" s="62"/>
      <c r="AS141" s="69"/>
      <c r="AT141" s="69"/>
      <c r="AU141" s="70"/>
      <c r="AV141" s="70">
        <f t="shared" si="182"/>
        <v>50</v>
      </c>
      <c r="AW141" s="69">
        <f t="shared" si="183"/>
        <v>0</v>
      </c>
      <c r="AX141" s="69">
        <f t="shared" si="184"/>
        <v>0</v>
      </c>
      <c r="AY141" s="69">
        <f t="shared" si="185"/>
        <v>0</v>
      </c>
      <c r="AZ141" s="69">
        <f t="shared" si="186"/>
        <v>0</v>
      </c>
      <c r="BA141" s="69">
        <f t="shared" si="187"/>
        <v>0</v>
      </c>
      <c r="BB141" s="69">
        <f t="shared" si="187"/>
        <v>0</v>
      </c>
      <c r="BC141" s="96"/>
      <c r="BD141" s="96"/>
      <c r="BE141" s="96"/>
      <c r="BF141" s="96"/>
      <c r="BG141" s="71"/>
    </row>
    <row r="142" spans="1:59" s="87" customFormat="1" ht="12.75">
      <c r="A142" s="80"/>
      <c r="B142" s="81"/>
      <c r="C142" s="82" t="s">
        <v>170</v>
      </c>
      <c r="D142" s="82"/>
      <c r="E142" s="82"/>
      <c r="F142" s="83"/>
      <c r="G142" s="84">
        <f>SUM(G143:G152)</f>
        <v>0.1</v>
      </c>
      <c r="H142" s="84">
        <f>SUM(H143:H152)</f>
        <v>0</v>
      </c>
      <c r="I142" s="84"/>
      <c r="J142" s="84"/>
      <c r="K142" s="84"/>
      <c r="L142" s="84" t="e">
        <f>#REF!+#REF!+L143+#REF!</f>
        <v>#REF!</v>
      </c>
      <c r="M142" s="84" t="e">
        <f>#REF!+#REF!+M143+#REF!</f>
        <v>#REF!</v>
      </c>
      <c r="N142" s="84">
        <f>SUM(N143:N152)</f>
        <v>226.36391158999999</v>
      </c>
      <c r="O142" s="84">
        <f>SUM(O143:O152)</f>
        <v>255.11523349999999</v>
      </c>
      <c r="P142" s="84">
        <f t="shared" ref="P142:AO142" si="194">SUM(P143:P153)</f>
        <v>397.6371021857143</v>
      </c>
      <c r="Q142" s="84">
        <f t="shared" si="194"/>
        <v>237.17327647571432</v>
      </c>
      <c r="R142" s="84">
        <f t="shared" si="194"/>
        <v>0</v>
      </c>
      <c r="S142" s="84">
        <f t="shared" si="194"/>
        <v>0.1</v>
      </c>
      <c r="T142" s="84">
        <f t="shared" si="194"/>
        <v>0</v>
      </c>
      <c r="U142" s="84">
        <f t="shared" si="194"/>
        <v>0</v>
      </c>
      <c r="V142" s="84">
        <f t="shared" si="194"/>
        <v>0</v>
      </c>
      <c r="W142" s="84">
        <f t="shared" si="194"/>
        <v>0</v>
      </c>
      <c r="X142" s="84">
        <f t="shared" si="194"/>
        <v>0</v>
      </c>
      <c r="Y142" s="84">
        <f t="shared" si="194"/>
        <v>0</v>
      </c>
      <c r="Z142" s="84">
        <f t="shared" si="194"/>
        <v>0</v>
      </c>
      <c r="AA142" s="84">
        <f t="shared" si="194"/>
        <v>0</v>
      </c>
      <c r="AB142" s="84">
        <f t="shared" si="194"/>
        <v>0</v>
      </c>
      <c r="AC142" s="84">
        <f t="shared" si="194"/>
        <v>0.1</v>
      </c>
      <c r="AD142" s="84">
        <f t="shared" si="194"/>
        <v>0</v>
      </c>
      <c r="AE142" s="84">
        <f>SUM(AE143:AE153)</f>
        <v>40.620233640000002</v>
      </c>
      <c r="AF142" s="84">
        <f t="shared" si="194"/>
        <v>0</v>
      </c>
      <c r="AG142" s="84">
        <f t="shared" si="194"/>
        <v>120.70859221000001</v>
      </c>
      <c r="AH142" s="84">
        <f t="shared" si="194"/>
        <v>203.7040686857143</v>
      </c>
      <c r="AI142" s="84">
        <f t="shared" si="128"/>
        <v>-60.846700005714297</v>
      </c>
      <c r="AJ142" s="84">
        <f t="shared" si="194"/>
        <v>120.70859221000001</v>
      </c>
      <c r="AK142" s="84">
        <f t="shared" si="194"/>
        <v>142.85736868000001</v>
      </c>
      <c r="AL142" s="84">
        <f t="shared" si="194"/>
        <v>93.450907655714303</v>
      </c>
      <c r="AM142" s="84">
        <f t="shared" si="194"/>
        <v>0</v>
      </c>
      <c r="AN142" s="84">
        <f t="shared" si="194"/>
        <v>0</v>
      </c>
      <c r="AO142" s="85">
        <f t="shared" si="194"/>
        <v>357.01686854571426</v>
      </c>
      <c r="AP142" s="86">
        <f>AO142-N142</f>
        <v>130.65295695571427</v>
      </c>
      <c r="AQ142" s="86"/>
      <c r="AR142" s="86">
        <f>AO142-Q142</f>
        <v>119.84359206999994</v>
      </c>
      <c r="AS142" s="69">
        <f>'[8]ИП - чистый (21.06.12)'!AF94</f>
        <v>537.37</v>
      </c>
      <c r="AT142" s="69">
        <f t="shared" si="169"/>
        <v>-180.35313145428574</v>
      </c>
      <c r="AU142" s="86"/>
      <c r="AV142" s="70">
        <f t="shared" si="129"/>
        <v>-0.86500014000006331</v>
      </c>
      <c r="AW142" s="69">
        <f t="shared" si="174"/>
        <v>0</v>
      </c>
      <c r="AX142" s="69">
        <f t="shared" si="130"/>
        <v>0</v>
      </c>
      <c r="AY142" s="69">
        <f t="shared" si="130"/>
        <v>0</v>
      </c>
      <c r="AZ142" s="69">
        <f t="shared" si="125"/>
        <v>0</v>
      </c>
      <c r="BA142" s="69">
        <f t="shared" si="159"/>
        <v>0</v>
      </c>
      <c r="BB142" s="69">
        <f t="shared" si="159"/>
        <v>0</v>
      </c>
      <c r="BG142" s="87">
        <f>AO142-N142</f>
        <v>130.65295695571427</v>
      </c>
    </row>
    <row r="143" spans="1:59" s="98" customFormat="1" ht="38.25">
      <c r="A143" s="88" t="s">
        <v>171</v>
      </c>
      <c r="B143" s="112">
        <f>B137+1</f>
        <v>85</v>
      </c>
      <c r="C143" s="206" t="s">
        <v>172</v>
      </c>
      <c r="D143" s="115"/>
      <c r="E143" s="115"/>
      <c r="F143" s="91" t="s">
        <v>52</v>
      </c>
      <c r="G143" s="91">
        <v>0.06</v>
      </c>
      <c r="H143" s="91">
        <v>0</v>
      </c>
      <c r="I143" s="104"/>
      <c r="J143" s="93">
        <v>2012</v>
      </c>
      <c r="K143" s="93">
        <v>2014</v>
      </c>
      <c r="L143" s="91"/>
      <c r="M143" s="104"/>
      <c r="N143" s="91">
        <f t="shared" ref="N143:N153" si="195">AE143+AF143+AJ143+AK143+AL143+AM143+AN143</f>
        <v>124.06</v>
      </c>
      <c r="O143" s="91">
        <f>'[9]Приложение 1'!L136</f>
        <v>126.4952335</v>
      </c>
      <c r="P143" s="91">
        <f t="shared" ref="P143:P160" si="196">AE143+AF143+AG143+AK143+AL143+AM143+AN143</f>
        <v>124.06</v>
      </c>
      <c r="Q143" s="91">
        <f t="shared" ref="Q143:Q160" si="197">P143-AE143-AF143-AJ143</f>
        <v>9.9266400300000015</v>
      </c>
      <c r="R143" s="104"/>
      <c r="S143" s="91">
        <f>G143</f>
        <v>0.06</v>
      </c>
      <c r="T143" s="91">
        <f>H143</f>
        <v>0</v>
      </c>
      <c r="U143" s="91">
        <f>G143-S143</f>
        <v>0</v>
      </c>
      <c r="V143" s="91">
        <f>H143-T143</f>
        <v>0</v>
      </c>
      <c r="W143" s="104"/>
      <c r="X143" s="104"/>
      <c r="Y143" s="104"/>
      <c r="Z143" s="104"/>
      <c r="AA143" s="104"/>
      <c r="AB143" s="104"/>
      <c r="AC143" s="91">
        <f t="shared" ref="AC143:AD153" si="198">S143+U143+W143+Y143+AA143</f>
        <v>0.06</v>
      </c>
      <c r="AD143" s="91">
        <f t="shared" si="198"/>
        <v>0</v>
      </c>
      <c r="AE143" s="91">
        <v>39.755233500000003</v>
      </c>
      <c r="AF143" s="91"/>
      <c r="AG143" s="91">
        <f>'[9]7.1. ЦЗ 2013'!G136</f>
        <v>74.378126469999998</v>
      </c>
      <c r="AH143" s="91">
        <f>'Корректировка 2014 год (чист.)'!AG135</f>
        <v>9.9266400300000015</v>
      </c>
      <c r="AI143" s="91">
        <f t="shared" si="128"/>
        <v>0</v>
      </c>
      <c r="AJ143" s="94">
        <f t="shared" ref="AJ143:AJ160" si="199">AG143</f>
        <v>74.378126469999998</v>
      </c>
      <c r="AK143" s="91">
        <f>AW143-AE143-AG143</f>
        <v>9.9266400300000015</v>
      </c>
      <c r="AL143" s="104"/>
      <c r="AM143" s="104"/>
      <c r="AN143" s="104"/>
      <c r="AO143" s="95">
        <f t="shared" ref="AO143:AO153" si="200">AJ143+AK143+AL143+AM143+AN143</f>
        <v>84.304766499999999</v>
      </c>
      <c r="AP143" s="96">
        <f>AO143-N143</f>
        <v>-39.755233500000003</v>
      </c>
      <c r="AQ143" s="97"/>
      <c r="AR143" s="70">
        <f>AO143-Q143</f>
        <v>74.378126469999998</v>
      </c>
      <c r="AS143" s="96">
        <f>'[8]ИП - чистый (21.06.12)'!AF95</f>
        <v>40</v>
      </c>
      <c r="AT143" s="96">
        <f t="shared" si="169"/>
        <v>44.304766499999999</v>
      </c>
      <c r="AU143" s="70"/>
      <c r="AV143" s="70">
        <f t="shared" si="129"/>
        <v>0</v>
      </c>
      <c r="AW143" s="96">
        <v>124.06</v>
      </c>
      <c r="AX143" s="96">
        <f t="shared" si="130"/>
        <v>0</v>
      </c>
      <c r="AY143" s="96">
        <f t="shared" si="130"/>
        <v>0</v>
      </c>
      <c r="AZ143" s="96">
        <f t="shared" si="125"/>
        <v>0</v>
      </c>
      <c r="BA143" s="96">
        <f t="shared" si="159"/>
        <v>0</v>
      </c>
      <c r="BB143" s="96">
        <f t="shared" si="159"/>
        <v>0</v>
      </c>
      <c r="BC143" s="97"/>
      <c r="BD143" s="97"/>
      <c r="BE143" s="97"/>
      <c r="BF143" s="97"/>
      <c r="BG143" s="71"/>
    </row>
    <row r="144" spans="1:59" s="98" customFormat="1" ht="38.25">
      <c r="A144" s="88"/>
      <c r="B144" s="112">
        <f>B143+1</f>
        <v>86</v>
      </c>
      <c r="C144" s="115" t="s">
        <v>173</v>
      </c>
      <c r="D144" s="115"/>
      <c r="E144" s="115"/>
      <c r="F144" s="91" t="s">
        <v>52</v>
      </c>
      <c r="G144" s="91">
        <v>0</v>
      </c>
      <c r="H144" s="91">
        <v>0</v>
      </c>
      <c r="I144" s="104"/>
      <c r="J144" s="93">
        <v>2013</v>
      </c>
      <c r="K144" s="93">
        <v>2014</v>
      </c>
      <c r="L144" s="91"/>
      <c r="M144" s="104"/>
      <c r="N144" s="91">
        <f t="shared" si="195"/>
        <v>18.369055540000002</v>
      </c>
      <c r="O144" s="91">
        <f>'[9]Приложение 1'!L137</f>
        <v>40</v>
      </c>
      <c r="P144" s="91">
        <f t="shared" si="196"/>
        <v>18.369055540000002</v>
      </c>
      <c r="Q144" s="91">
        <f t="shared" si="197"/>
        <v>4.0853386300000007</v>
      </c>
      <c r="R144" s="104"/>
      <c r="S144" s="104"/>
      <c r="T144" s="104"/>
      <c r="U144" s="91">
        <f t="shared" ref="U144:V148" si="201">G144</f>
        <v>0</v>
      </c>
      <c r="V144" s="91">
        <f t="shared" si="201"/>
        <v>0</v>
      </c>
      <c r="W144" s="104"/>
      <c r="X144" s="104"/>
      <c r="Y144" s="104"/>
      <c r="Z144" s="104"/>
      <c r="AA144" s="104"/>
      <c r="AB144" s="104"/>
      <c r="AC144" s="91">
        <f t="shared" si="198"/>
        <v>0</v>
      </c>
      <c r="AD144" s="91">
        <f t="shared" si="198"/>
        <v>0</v>
      </c>
      <c r="AE144" s="91">
        <v>0</v>
      </c>
      <c r="AF144" s="91"/>
      <c r="AG144" s="91">
        <f>'[9]7.1. ЦЗ 2013'!G137</f>
        <v>14.283716910000001</v>
      </c>
      <c r="AH144" s="91">
        <f>'Корректировка 2014 год (чист.)'!AG136</f>
        <v>25.716283089999997</v>
      </c>
      <c r="AI144" s="91">
        <f t="shared" si="128"/>
        <v>-21.630944459999995</v>
      </c>
      <c r="AJ144" s="94">
        <f t="shared" si="199"/>
        <v>14.283716910000001</v>
      </c>
      <c r="AK144" s="91">
        <f>18.36905554-AG144</f>
        <v>4.0853386300000007</v>
      </c>
      <c r="AL144" s="91"/>
      <c r="AM144" s="91"/>
      <c r="AN144" s="91"/>
      <c r="AO144" s="95">
        <f t="shared" si="200"/>
        <v>18.369055540000002</v>
      </c>
      <c r="AP144" s="96">
        <f>AO144-N144</f>
        <v>0</v>
      </c>
      <c r="AQ144" s="97"/>
      <c r="AR144" s="70">
        <f>AO144-Q144</f>
        <v>14.283716910000001</v>
      </c>
      <c r="AS144" s="96">
        <f>'[8]ИП - чистый (21.06.12)'!AF96</f>
        <v>40</v>
      </c>
      <c r="AT144" s="96">
        <f t="shared" si="169"/>
        <v>-21.630944459999998</v>
      </c>
      <c r="AU144" s="70"/>
      <c r="AV144" s="70">
        <f t="shared" si="129"/>
        <v>0</v>
      </c>
      <c r="AW144" s="96">
        <f t="shared" ref="AW144:AW156" si="202">AJ144+AK144+AL144+AM144+AN144-AO144</f>
        <v>0</v>
      </c>
      <c r="AX144" s="96">
        <f t="shared" si="130"/>
        <v>0</v>
      </c>
      <c r="AY144" s="96">
        <f t="shared" si="130"/>
        <v>0</v>
      </c>
      <c r="AZ144" s="96">
        <f t="shared" si="125"/>
        <v>0</v>
      </c>
      <c r="BA144" s="96">
        <f t="shared" si="159"/>
        <v>0</v>
      </c>
      <c r="BB144" s="96">
        <f t="shared" si="159"/>
        <v>0</v>
      </c>
      <c r="BC144" s="97"/>
      <c r="BD144" s="97"/>
      <c r="BE144" s="97"/>
      <c r="BF144" s="97"/>
      <c r="BG144" s="71"/>
    </row>
    <row r="145" spans="1:59" s="98" customFormat="1" ht="25.5">
      <c r="A145" s="88"/>
      <c r="B145" s="112"/>
      <c r="C145" s="115" t="s">
        <v>223</v>
      </c>
      <c r="D145" s="115"/>
      <c r="E145" s="115"/>
      <c r="F145" s="91"/>
      <c r="G145" s="91"/>
      <c r="H145" s="91"/>
      <c r="I145" s="104"/>
      <c r="J145" s="93">
        <v>2014</v>
      </c>
      <c r="K145" s="93">
        <v>2015</v>
      </c>
      <c r="L145" s="91"/>
      <c r="M145" s="104"/>
      <c r="N145" s="91"/>
      <c r="O145" s="91"/>
      <c r="P145" s="91">
        <f>40-P144</f>
        <v>21.630944459999998</v>
      </c>
      <c r="Q145" s="91">
        <f>P145</f>
        <v>21.630944459999998</v>
      </c>
      <c r="R145" s="104"/>
      <c r="S145" s="104"/>
      <c r="T145" s="104"/>
      <c r="U145" s="91"/>
      <c r="V145" s="91"/>
      <c r="W145" s="104"/>
      <c r="X145" s="104"/>
      <c r="Y145" s="104"/>
      <c r="Z145" s="104"/>
      <c r="AA145" s="104"/>
      <c r="AB145" s="104"/>
      <c r="AC145" s="91"/>
      <c r="AD145" s="91"/>
      <c r="AE145" s="91"/>
      <c r="AF145" s="91"/>
      <c r="AG145" s="91"/>
      <c r="AH145" s="91"/>
      <c r="AI145" s="91">
        <f t="shared" si="128"/>
        <v>21.630944459999998</v>
      </c>
      <c r="AJ145" s="94"/>
      <c r="AK145" s="91">
        <f>P145</f>
        <v>21.630944459999998</v>
      </c>
      <c r="AL145" s="91"/>
      <c r="AM145" s="91"/>
      <c r="AN145" s="91"/>
      <c r="AO145" s="95">
        <f t="shared" si="200"/>
        <v>21.630944459999998</v>
      </c>
      <c r="AP145" s="96"/>
      <c r="AQ145" s="97"/>
      <c r="AR145" s="70"/>
      <c r="AS145" s="96"/>
      <c r="AT145" s="96"/>
      <c r="AU145" s="70"/>
      <c r="AV145" s="70"/>
      <c r="AW145" s="96"/>
      <c r="AX145" s="96"/>
      <c r="AY145" s="96"/>
      <c r="AZ145" s="96"/>
      <c r="BA145" s="96"/>
      <c r="BB145" s="96"/>
      <c r="BC145" s="97"/>
      <c r="BD145" s="97"/>
      <c r="BE145" s="97"/>
      <c r="BF145" s="97"/>
      <c r="BG145" s="71"/>
    </row>
    <row r="146" spans="1:59" s="98" customFormat="1" ht="38.25">
      <c r="A146" s="88"/>
      <c r="B146" s="112">
        <f>B144+1</f>
        <v>87</v>
      </c>
      <c r="C146" s="206" t="s">
        <v>174</v>
      </c>
      <c r="D146" s="115"/>
      <c r="E146" s="115"/>
      <c r="F146" s="91" t="s">
        <v>52</v>
      </c>
      <c r="G146" s="91">
        <v>0</v>
      </c>
      <c r="H146" s="91">
        <v>0</v>
      </c>
      <c r="I146" s="104"/>
      <c r="J146" s="93">
        <v>2013</v>
      </c>
      <c r="K146" s="93">
        <v>2014</v>
      </c>
      <c r="L146" s="91"/>
      <c r="M146" s="104"/>
      <c r="N146" s="91">
        <f t="shared" si="195"/>
        <v>21.92920779</v>
      </c>
      <c r="O146" s="91">
        <f>'[9]Приложение 1'!L138</f>
        <v>22.1</v>
      </c>
      <c r="P146" s="91">
        <f t="shared" si="196"/>
        <v>21.92920779</v>
      </c>
      <c r="Q146" s="91">
        <f t="shared" si="197"/>
        <v>4.1181072199999988</v>
      </c>
      <c r="R146" s="104"/>
      <c r="S146" s="104"/>
      <c r="T146" s="104"/>
      <c r="U146" s="91">
        <f t="shared" si="201"/>
        <v>0</v>
      </c>
      <c r="V146" s="91">
        <f t="shared" si="201"/>
        <v>0</v>
      </c>
      <c r="W146" s="104"/>
      <c r="X146" s="104"/>
      <c r="Y146" s="104"/>
      <c r="Z146" s="104"/>
      <c r="AA146" s="104"/>
      <c r="AB146" s="104"/>
      <c r="AC146" s="91">
        <f t="shared" si="198"/>
        <v>0</v>
      </c>
      <c r="AD146" s="91">
        <f t="shared" si="198"/>
        <v>0</v>
      </c>
      <c r="AE146" s="91"/>
      <c r="AF146" s="91"/>
      <c r="AG146" s="91">
        <f>'[9]7.1. ЦЗ 2013'!G138</f>
        <v>17.811100570000001</v>
      </c>
      <c r="AH146" s="214">
        <f>'Корректировка 2014 год (чист.)'!AG137</f>
        <v>4.2888994300000007</v>
      </c>
      <c r="AI146" s="214">
        <f t="shared" si="128"/>
        <v>-0.17079221000000189</v>
      </c>
      <c r="AJ146" s="94">
        <f t="shared" si="199"/>
        <v>17.811100570000001</v>
      </c>
      <c r="AK146" s="214">
        <f>21.92920779-AG146</f>
        <v>4.1181072199999988</v>
      </c>
      <c r="AL146" s="91"/>
      <c r="AM146" s="91"/>
      <c r="AN146" s="91"/>
      <c r="AO146" s="95">
        <f t="shared" si="200"/>
        <v>21.92920779</v>
      </c>
      <c r="AP146" s="96"/>
      <c r="AQ146" s="97"/>
      <c r="AR146" s="70"/>
      <c r="AS146" s="96"/>
      <c r="AT146" s="96"/>
      <c r="AU146" s="70"/>
      <c r="AV146" s="70">
        <f t="shared" si="129"/>
        <v>0</v>
      </c>
      <c r="AW146" s="96">
        <f t="shared" si="202"/>
        <v>0</v>
      </c>
      <c r="AX146" s="96">
        <f t="shared" ref="AX146:AY150" si="203">S146+U146+W146+Y146+AA146-AC146</f>
        <v>0</v>
      </c>
      <c r="AY146" s="96">
        <f t="shared" si="203"/>
        <v>0</v>
      </c>
      <c r="AZ146" s="96">
        <f t="shared" si="125"/>
        <v>0</v>
      </c>
      <c r="BA146" s="96">
        <f t="shared" ref="BA146:BB150" si="204">AC146-G146</f>
        <v>0</v>
      </c>
      <c r="BB146" s="96">
        <f t="shared" si="204"/>
        <v>0</v>
      </c>
      <c r="BC146" s="97"/>
      <c r="BD146" s="97"/>
      <c r="BE146" s="97"/>
      <c r="BF146" s="97"/>
      <c r="BG146" s="71"/>
    </row>
    <row r="147" spans="1:59" s="98" customFormat="1" ht="38.25">
      <c r="A147" s="88"/>
      <c r="B147" s="112">
        <f t="shared" ref="B147:B153" si="205">B146+1</f>
        <v>88</v>
      </c>
      <c r="C147" s="115" t="s">
        <v>175</v>
      </c>
      <c r="D147" s="206"/>
      <c r="E147" s="206" t="s">
        <v>224</v>
      </c>
      <c r="F147" s="91" t="s">
        <v>52</v>
      </c>
      <c r="G147" s="91">
        <v>0</v>
      </c>
      <c r="H147" s="91">
        <v>0</v>
      </c>
      <c r="I147" s="104"/>
      <c r="J147" s="93">
        <v>2014</v>
      </c>
      <c r="K147" s="93">
        <v>2014</v>
      </c>
      <c r="L147" s="91"/>
      <c r="M147" s="104"/>
      <c r="N147" s="91">
        <f t="shared" si="195"/>
        <v>21.15</v>
      </c>
      <c r="O147" s="91">
        <f>'[9]Приложение 1'!L139</f>
        <v>23.15</v>
      </c>
      <c r="P147" s="91">
        <f t="shared" si="196"/>
        <v>21.15</v>
      </c>
      <c r="Q147" s="91">
        <f t="shared" si="197"/>
        <v>21.15</v>
      </c>
      <c r="R147" s="104"/>
      <c r="S147" s="104"/>
      <c r="T147" s="104"/>
      <c r="U147" s="91">
        <f t="shared" si="201"/>
        <v>0</v>
      </c>
      <c r="V147" s="91">
        <f t="shared" si="201"/>
        <v>0</v>
      </c>
      <c r="W147" s="104"/>
      <c r="X147" s="104"/>
      <c r="Y147" s="104"/>
      <c r="Z147" s="104"/>
      <c r="AA147" s="104"/>
      <c r="AB147" s="104"/>
      <c r="AC147" s="91">
        <f t="shared" si="198"/>
        <v>0</v>
      </c>
      <c r="AD147" s="91">
        <f t="shared" si="198"/>
        <v>0</v>
      </c>
      <c r="AE147" s="91"/>
      <c r="AF147" s="91"/>
      <c r="AG147" s="91">
        <f>'[9]7.1. ЦЗ 2013'!G139</f>
        <v>0</v>
      </c>
      <c r="AH147" s="91">
        <f>'Корректировка 2014 год (чист.)'!AG138</f>
        <v>21.15</v>
      </c>
      <c r="AI147" s="91">
        <f t="shared" si="128"/>
        <v>0</v>
      </c>
      <c r="AJ147" s="94">
        <f t="shared" si="199"/>
        <v>0</v>
      </c>
      <c r="AK147" s="91">
        <f>23.15-2</f>
        <v>21.15</v>
      </c>
      <c r="AL147" s="91"/>
      <c r="AM147" s="91"/>
      <c r="AN147" s="91"/>
      <c r="AO147" s="95">
        <f t="shared" si="200"/>
        <v>21.15</v>
      </c>
      <c r="AP147" s="96"/>
      <c r="AQ147" s="97"/>
      <c r="AR147" s="70"/>
      <c r="AS147" s="96"/>
      <c r="AT147" s="96"/>
      <c r="AU147" s="70"/>
      <c r="AV147" s="70">
        <f t="shared" si="129"/>
        <v>0</v>
      </c>
      <c r="AW147" s="96">
        <f t="shared" si="202"/>
        <v>0</v>
      </c>
      <c r="AX147" s="96">
        <f t="shared" si="203"/>
        <v>0</v>
      </c>
      <c r="AY147" s="96">
        <f t="shared" si="203"/>
        <v>0</v>
      </c>
      <c r="AZ147" s="96">
        <f t="shared" si="125"/>
        <v>0</v>
      </c>
      <c r="BA147" s="96">
        <f t="shared" si="204"/>
        <v>0</v>
      </c>
      <c r="BB147" s="96">
        <f t="shared" si="204"/>
        <v>0</v>
      </c>
      <c r="BC147" s="97"/>
      <c r="BD147" s="97"/>
      <c r="BE147" s="97"/>
      <c r="BF147" s="97"/>
      <c r="BG147" s="71"/>
    </row>
    <row r="148" spans="1:59" s="98" customFormat="1" ht="38.25">
      <c r="A148" s="88"/>
      <c r="B148" s="112">
        <f t="shared" si="205"/>
        <v>89</v>
      </c>
      <c r="C148" s="115" t="s">
        <v>176</v>
      </c>
      <c r="D148" s="206"/>
      <c r="E148" s="206" t="s">
        <v>225</v>
      </c>
      <c r="F148" s="91" t="s">
        <v>52</v>
      </c>
      <c r="G148" s="91">
        <v>0</v>
      </c>
      <c r="H148" s="91">
        <v>0</v>
      </c>
      <c r="I148" s="104"/>
      <c r="J148" s="93">
        <v>2014</v>
      </c>
      <c r="K148" s="93">
        <v>2014</v>
      </c>
      <c r="L148" s="91"/>
      <c r="M148" s="104"/>
      <c r="N148" s="91">
        <f t="shared" si="195"/>
        <v>12.98</v>
      </c>
      <c r="O148" s="91">
        <f>'[9]Приложение 1'!L140</f>
        <v>10.98</v>
      </c>
      <c r="P148" s="91">
        <f t="shared" si="196"/>
        <v>12.98</v>
      </c>
      <c r="Q148" s="91">
        <f t="shared" si="197"/>
        <v>12.98</v>
      </c>
      <c r="R148" s="104"/>
      <c r="S148" s="104"/>
      <c r="T148" s="104"/>
      <c r="U148" s="91">
        <f t="shared" si="201"/>
        <v>0</v>
      </c>
      <c r="V148" s="91">
        <f t="shared" si="201"/>
        <v>0</v>
      </c>
      <c r="W148" s="104"/>
      <c r="X148" s="104"/>
      <c r="Y148" s="104"/>
      <c r="Z148" s="104"/>
      <c r="AA148" s="104"/>
      <c r="AB148" s="104"/>
      <c r="AC148" s="91">
        <f t="shared" si="198"/>
        <v>0</v>
      </c>
      <c r="AD148" s="91">
        <f t="shared" si="198"/>
        <v>0</v>
      </c>
      <c r="AE148" s="91"/>
      <c r="AF148" s="91"/>
      <c r="AG148" s="91">
        <f>'[9]7.1. ЦЗ 2013'!G140</f>
        <v>0</v>
      </c>
      <c r="AH148" s="91">
        <f>'Корректировка 2014 год (чист.)'!AG139</f>
        <v>12.98</v>
      </c>
      <c r="AI148" s="91">
        <f t="shared" si="128"/>
        <v>0</v>
      </c>
      <c r="AJ148" s="94">
        <f t="shared" si="199"/>
        <v>0</v>
      </c>
      <c r="AK148" s="91">
        <f>10.98+2</f>
        <v>12.98</v>
      </c>
      <c r="AL148" s="91"/>
      <c r="AM148" s="91"/>
      <c r="AN148" s="91"/>
      <c r="AO148" s="95">
        <f t="shared" si="200"/>
        <v>12.98</v>
      </c>
      <c r="AP148" s="96"/>
      <c r="AQ148" s="97"/>
      <c r="AR148" s="70"/>
      <c r="AS148" s="96"/>
      <c r="AT148" s="96"/>
      <c r="AU148" s="70"/>
      <c r="AV148" s="70">
        <f t="shared" si="129"/>
        <v>0</v>
      </c>
      <c r="AW148" s="96">
        <f t="shared" si="202"/>
        <v>0</v>
      </c>
      <c r="AX148" s="96">
        <f t="shared" si="203"/>
        <v>0</v>
      </c>
      <c r="AY148" s="96">
        <f t="shared" si="203"/>
        <v>0</v>
      </c>
      <c r="AZ148" s="96">
        <f t="shared" si="125"/>
        <v>0</v>
      </c>
      <c r="BA148" s="96">
        <f t="shared" si="204"/>
        <v>0</v>
      </c>
      <c r="BB148" s="96">
        <f t="shared" si="204"/>
        <v>0</v>
      </c>
      <c r="BC148" s="97"/>
      <c r="BD148" s="97"/>
      <c r="BE148" s="97"/>
      <c r="BF148" s="97"/>
      <c r="BG148" s="71"/>
    </row>
    <row r="149" spans="1:59" s="98" customFormat="1" ht="38.25">
      <c r="A149" s="88"/>
      <c r="B149" s="112">
        <f t="shared" si="205"/>
        <v>90</v>
      </c>
      <c r="C149" s="115" t="s">
        <v>177</v>
      </c>
      <c r="D149" s="206"/>
      <c r="E149" s="206" t="s">
        <v>226</v>
      </c>
      <c r="F149" s="91" t="s">
        <v>52</v>
      </c>
      <c r="G149" s="91">
        <v>0</v>
      </c>
      <c r="H149" s="91">
        <v>0</v>
      </c>
      <c r="I149" s="104"/>
      <c r="J149" s="93">
        <v>2015</v>
      </c>
      <c r="K149" s="93">
        <v>2015</v>
      </c>
      <c r="L149" s="91"/>
      <c r="M149" s="104"/>
      <c r="N149" s="91">
        <f t="shared" si="195"/>
        <v>13.64</v>
      </c>
      <c r="O149" s="91">
        <f>'[9]Приложение 1'!L141</f>
        <v>13.64</v>
      </c>
      <c r="P149" s="91">
        <f t="shared" si="196"/>
        <v>13.64</v>
      </c>
      <c r="Q149" s="91">
        <f t="shared" si="197"/>
        <v>13.64</v>
      </c>
      <c r="R149" s="104"/>
      <c r="S149" s="104"/>
      <c r="T149" s="104"/>
      <c r="U149" s="91"/>
      <c r="V149" s="91"/>
      <c r="W149" s="91">
        <f>G149</f>
        <v>0</v>
      </c>
      <c r="X149" s="91">
        <f>H149</f>
        <v>0</v>
      </c>
      <c r="Y149" s="104"/>
      <c r="Z149" s="104"/>
      <c r="AA149" s="104"/>
      <c r="AB149" s="104"/>
      <c r="AC149" s="91">
        <f t="shared" si="198"/>
        <v>0</v>
      </c>
      <c r="AD149" s="91">
        <f t="shared" si="198"/>
        <v>0</v>
      </c>
      <c r="AE149" s="91"/>
      <c r="AF149" s="91"/>
      <c r="AG149" s="91">
        <f>'[9]7.1. ЦЗ 2013'!G141</f>
        <v>0</v>
      </c>
      <c r="AH149" s="91">
        <f>'Корректировка 2014 год (чист.)'!AG140</f>
        <v>0</v>
      </c>
      <c r="AI149" s="91">
        <f t="shared" si="128"/>
        <v>0</v>
      </c>
      <c r="AJ149" s="94">
        <f t="shared" si="199"/>
        <v>0</v>
      </c>
      <c r="AK149" s="91"/>
      <c r="AL149" s="91">
        <v>13.64</v>
      </c>
      <c r="AM149" s="91"/>
      <c r="AN149" s="91"/>
      <c r="AO149" s="95">
        <f t="shared" si="200"/>
        <v>13.64</v>
      </c>
      <c r="AP149" s="96"/>
      <c r="AQ149" s="97"/>
      <c r="AR149" s="70"/>
      <c r="AS149" s="96"/>
      <c r="AT149" s="96"/>
      <c r="AU149" s="70"/>
      <c r="AV149" s="70">
        <f t="shared" si="129"/>
        <v>0</v>
      </c>
      <c r="AW149" s="96">
        <f t="shared" si="202"/>
        <v>0</v>
      </c>
      <c r="AX149" s="96">
        <f t="shared" si="203"/>
        <v>0</v>
      </c>
      <c r="AY149" s="96">
        <f t="shared" si="203"/>
        <v>0</v>
      </c>
      <c r="AZ149" s="96">
        <f t="shared" si="125"/>
        <v>0</v>
      </c>
      <c r="BA149" s="96">
        <f t="shared" si="204"/>
        <v>0</v>
      </c>
      <c r="BB149" s="96">
        <f t="shared" si="204"/>
        <v>0</v>
      </c>
      <c r="BC149" s="97"/>
      <c r="BD149" s="97"/>
      <c r="BE149" s="97"/>
      <c r="BF149" s="97"/>
      <c r="BG149" s="71"/>
    </row>
    <row r="150" spans="1:59" s="98" customFormat="1" ht="38.25">
      <c r="A150" s="88"/>
      <c r="B150" s="112">
        <f t="shared" si="205"/>
        <v>91</v>
      </c>
      <c r="C150" s="115" t="s">
        <v>178</v>
      </c>
      <c r="D150" s="115"/>
      <c r="E150" s="115"/>
      <c r="F150" s="91" t="s">
        <v>52</v>
      </c>
      <c r="G150" s="91">
        <v>0.04</v>
      </c>
      <c r="H150" s="91">
        <v>0</v>
      </c>
      <c r="I150" s="104"/>
      <c r="J150" s="93">
        <v>2013</v>
      </c>
      <c r="K150" s="93">
        <v>2013</v>
      </c>
      <c r="L150" s="91"/>
      <c r="M150" s="104"/>
      <c r="N150" s="91">
        <f t="shared" si="195"/>
        <v>14.235648260000001</v>
      </c>
      <c r="O150" s="91">
        <f>'[9]Приложение 1'!L142</f>
        <v>18.75</v>
      </c>
      <c r="P150" s="91">
        <f t="shared" si="196"/>
        <v>14.235648260000001</v>
      </c>
      <c r="Q150" s="91">
        <f t="shared" si="197"/>
        <v>0</v>
      </c>
      <c r="R150" s="104"/>
      <c r="S150" s="91">
        <f>G150</f>
        <v>0.04</v>
      </c>
      <c r="T150" s="91">
        <f>H150</f>
        <v>0</v>
      </c>
      <c r="U150" s="91"/>
      <c r="V150" s="91"/>
      <c r="W150" s="104"/>
      <c r="X150" s="104"/>
      <c r="Y150" s="104"/>
      <c r="Z150" s="104"/>
      <c r="AA150" s="104"/>
      <c r="AB150" s="104"/>
      <c r="AC150" s="91">
        <f t="shared" si="198"/>
        <v>0.04</v>
      </c>
      <c r="AD150" s="91">
        <f t="shared" si="198"/>
        <v>0</v>
      </c>
      <c r="AE150" s="91">
        <v>0</v>
      </c>
      <c r="AF150" s="91"/>
      <c r="AG150" s="91">
        <f>'[9]7.1. ЦЗ 2013'!G142</f>
        <v>14.235648260000001</v>
      </c>
      <c r="AH150" s="91">
        <f>'Корректировка 2014 год (чист.)'!AG141</f>
        <v>0</v>
      </c>
      <c r="AI150" s="91">
        <f t="shared" si="128"/>
        <v>0</v>
      </c>
      <c r="AJ150" s="94">
        <f t="shared" si="199"/>
        <v>14.235648260000001</v>
      </c>
      <c r="AK150" s="91"/>
      <c r="AL150" s="91"/>
      <c r="AM150" s="91"/>
      <c r="AN150" s="91"/>
      <c r="AO150" s="95">
        <f t="shared" si="200"/>
        <v>14.235648260000001</v>
      </c>
      <c r="AP150" s="96"/>
      <c r="AQ150" s="97"/>
      <c r="AR150" s="70"/>
      <c r="AS150" s="96"/>
      <c r="AT150" s="96"/>
      <c r="AU150" s="70"/>
      <c r="AV150" s="70">
        <f t="shared" si="129"/>
        <v>0</v>
      </c>
      <c r="AW150" s="96">
        <f t="shared" si="202"/>
        <v>0</v>
      </c>
      <c r="AX150" s="96">
        <f t="shared" si="203"/>
        <v>0</v>
      </c>
      <c r="AY150" s="96">
        <f t="shared" si="203"/>
        <v>0</v>
      </c>
      <c r="AZ150" s="96">
        <f t="shared" si="125"/>
        <v>0</v>
      </c>
      <c r="BA150" s="96">
        <f t="shared" si="204"/>
        <v>0</v>
      </c>
      <c r="BB150" s="96">
        <f t="shared" si="204"/>
        <v>0</v>
      </c>
      <c r="BC150" s="97"/>
      <c r="BD150" s="97"/>
      <c r="BE150" s="97"/>
      <c r="BF150" s="97"/>
      <c r="BG150" s="71"/>
    </row>
    <row r="151" spans="1:59" s="98" customFormat="1" ht="38.25">
      <c r="A151" s="88"/>
      <c r="B151" s="112">
        <f t="shared" si="205"/>
        <v>92</v>
      </c>
      <c r="C151" s="115" t="s">
        <v>179</v>
      </c>
      <c r="D151" s="115"/>
      <c r="E151" s="115" t="s">
        <v>227</v>
      </c>
      <c r="F151" s="91" t="s">
        <v>52</v>
      </c>
      <c r="G151" s="91">
        <v>0</v>
      </c>
      <c r="H151" s="91">
        <v>0</v>
      </c>
      <c r="I151" s="104"/>
      <c r="J151" s="93">
        <v>2014</v>
      </c>
      <c r="K151" s="93">
        <v>2015</v>
      </c>
      <c r="L151" s="91"/>
      <c r="M151" s="104"/>
      <c r="N151" s="91"/>
      <c r="O151" s="91"/>
      <c r="P151" s="91">
        <f t="shared" si="196"/>
        <v>15</v>
      </c>
      <c r="Q151" s="91">
        <f t="shared" si="197"/>
        <v>15</v>
      </c>
      <c r="R151" s="104"/>
      <c r="S151" s="104"/>
      <c r="T151" s="104"/>
      <c r="U151" s="91"/>
      <c r="V151" s="91"/>
      <c r="W151" s="104">
        <f>G151</f>
        <v>0</v>
      </c>
      <c r="X151" s="104">
        <f>H151</f>
        <v>0</v>
      </c>
      <c r="Y151" s="104"/>
      <c r="Z151" s="104"/>
      <c r="AA151" s="104"/>
      <c r="AB151" s="104"/>
      <c r="AC151" s="91">
        <f t="shared" si="198"/>
        <v>0</v>
      </c>
      <c r="AD151" s="91">
        <f t="shared" si="198"/>
        <v>0</v>
      </c>
      <c r="AE151" s="91"/>
      <c r="AF151" s="91"/>
      <c r="AG151" s="91"/>
      <c r="AH151" s="214">
        <f>'Корректировка 2014 год (чист.)'!AG142</f>
        <v>15</v>
      </c>
      <c r="AI151" s="214">
        <f t="shared" si="128"/>
        <v>-5</v>
      </c>
      <c r="AJ151" s="94">
        <v>0</v>
      </c>
      <c r="AK151" s="214">
        <v>10</v>
      </c>
      <c r="AL151" s="189">
        <v>5</v>
      </c>
      <c r="AM151" s="91"/>
      <c r="AN151" s="91"/>
      <c r="AO151" s="95">
        <f t="shared" si="200"/>
        <v>15</v>
      </c>
      <c r="AP151" s="96"/>
      <c r="AQ151" s="97"/>
      <c r="AR151" s="70"/>
      <c r="AS151" s="96"/>
      <c r="AT151" s="96"/>
      <c r="AU151" s="70"/>
      <c r="AV151" s="70">
        <f t="shared" si="129"/>
        <v>0</v>
      </c>
      <c r="AW151" s="96"/>
      <c r="AX151" s="96"/>
      <c r="AY151" s="96"/>
      <c r="AZ151" s="96"/>
      <c r="BA151" s="96"/>
      <c r="BB151" s="96"/>
      <c r="BC151" s="97"/>
      <c r="BD151" s="97"/>
      <c r="BE151" s="97"/>
      <c r="BF151" s="97"/>
      <c r="BG151" s="71"/>
    </row>
    <row r="152" spans="1:59" s="98" customFormat="1" ht="38.25">
      <c r="A152" s="88"/>
      <c r="B152" s="112">
        <f t="shared" si="205"/>
        <v>93</v>
      </c>
      <c r="C152" s="192" t="s">
        <v>180</v>
      </c>
      <c r="D152" s="115"/>
      <c r="E152" s="115" t="s">
        <v>228</v>
      </c>
      <c r="F152" s="91" t="s">
        <v>52</v>
      </c>
      <c r="G152" s="91">
        <v>0</v>
      </c>
      <c r="H152" s="91">
        <v>0</v>
      </c>
      <c r="I152" s="104"/>
      <c r="J152" s="93">
        <v>2014</v>
      </c>
      <c r="K152" s="93">
        <v>2015</v>
      </c>
      <c r="L152" s="91"/>
      <c r="M152" s="104"/>
      <c r="N152" s="91"/>
      <c r="O152" s="91"/>
      <c r="P152" s="91">
        <f t="shared" si="196"/>
        <v>55</v>
      </c>
      <c r="Q152" s="91">
        <f t="shared" si="197"/>
        <v>55</v>
      </c>
      <c r="R152" s="104"/>
      <c r="S152" s="104"/>
      <c r="T152" s="104"/>
      <c r="U152" s="91"/>
      <c r="V152" s="91"/>
      <c r="W152" s="104">
        <f>G152</f>
        <v>0</v>
      </c>
      <c r="X152" s="104">
        <f>H152</f>
        <v>0</v>
      </c>
      <c r="Y152" s="104"/>
      <c r="Z152" s="104"/>
      <c r="AA152" s="104"/>
      <c r="AB152" s="104"/>
      <c r="AC152" s="91">
        <f t="shared" si="198"/>
        <v>0</v>
      </c>
      <c r="AD152" s="91">
        <f t="shared" si="198"/>
        <v>0</v>
      </c>
      <c r="AE152" s="91"/>
      <c r="AF152" s="91"/>
      <c r="AG152" s="91"/>
      <c r="AH152" s="91">
        <f>'Корректировка 2014 год (чист.)'!AG143+'Корректировка 2014 год (чист.)'!AG144</f>
        <v>35</v>
      </c>
      <c r="AI152" s="91">
        <f t="shared" si="128"/>
        <v>0</v>
      </c>
      <c r="AJ152" s="94">
        <v>0</v>
      </c>
      <c r="AK152" s="190">
        <v>35</v>
      </c>
      <c r="AL152" s="190">
        <v>20</v>
      </c>
      <c r="AM152" s="91"/>
      <c r="AN152" s="91"/>
      <c r="AO152" s="95">
        <f t="shared" si="200"/>
        <v>55</v>
      </c>
      <c r="AP152" s="96"/>
      <c r="AQ152" s="97"/>
      <c r="AR152" s="70"/>
      <c r="AS152" s="96"/>
      <c r="AT152" s="96"/>
      <c r="AU152" s="70"/>
      <c r="AV152" s="70">
        <f t="shared" si="129"/>
        <v>0</v>
      </c>
      <c r="AW152" s="96"/>
      <c r="AX152" s="96"/>
      <c r="AY152" s="96"/>
      <c r="AZ152" s="96"/>
      <c r="BA152" s="96"/>
      <c r="BB152" s="96"/>
      <c r="BC152" s="97"/>
      <c r="BD152" s="97"/>
      <c r="BE152" s="97"/>
      <c r="BF152" s="97"/>
      <c r="BG152" s="71"/>
    </row>
    <row r="153" spans="1:59" s="98" customFormat="1" ht="51">
      <c r="A153" s="88"/>
      <c r="B153" s="112">
        <f t="shared" si="205"/>
        <v>94</v>
      </c>
      <c r="C153" s="192" t="s">
        <v>182</v>
      </c>
      <c r="D153" s="115"/>
      <c r="E153" s="115"/>
      <c r="F153" s="91" t="s">
        <v>52</v>
      </c>
      <c r="G153" s="91">
        <v>0</v>
      </c>
      <c r="H153" s="91">
        <v>0</v>
      </c>
      <c r="I153" s="104"/>
      <c r="J153" s="93">
        <v>2014</v>
      </c>
      <c r="K153" s="93">
        <v>2014</v>
      </c>
      <c r="L153" s="91"/>
      <c r="M153" s="104"/>
      <c r="N153" s="91">
        <f t="shared" si="195"/>
        <v>79.642246135714288</v>
      </c>
      <c r="O153" s="91">
        <f>'[9]Приложение 1'!L148</f>
        <v>1184.597563026</v>
      </c>
      <c r="P153" s="190">
        <f>79642246.1357143/1000000</f>
        <v>79.642246135714302</v>
      </c>
      <c r="Q153" s="91">
        <f>P153</f>
        <v>79.642246135714302</v>
      </c>
      <c r="R153" s="104"/>
      <c r="S153" s="104"/>
      <c r="T153" s="104"/>
      <c r="U153" s="91">
        <f>G153</f>
        <v>0</v>
      </c>
      <c r="V153" s="91">
        <f>H153</f>
        <v>0</v>
      </c>
      <c r="W153" s="104"/>
      <c r="X153" s="104"/>
      <c r="Y153" s="104"/>
      <c r="Z153" s="104"/>
      <c r="AA153" s="104"/>
      <c r="AB153" s="104"/>
      <c r="AC153" s="91">
        <f t="shared" si="198"/>
        <v>0</v>
      </c>
      <c r="AD153" s="91">
        <f t="shared" si="198"/>
        <v>0</v>
      </c>
      <c r="AE153" s="190">
        <v>0.86500014000000003</v>
      </c>
      <c r="AF153" s="91"/>
      <c r="AG153" s="91">
        <v>0</v>
      </c>
      <c r="AH153" s="214">
        <f>'Корректировка 2014 год (чист.)'!AG145</f>
        <v>79.642246135714302</v>
      </c>
      <c r="AI153" s="214">
        <f t="shared" si="128"/>
        <v>-55.675907795714302</v>
      </c>
      <c r="AJ153" s="94">
        <v>0</v>
      </c>
      <c r="AK153" s="190">
        <f>0.93255714+0.2+21.81689955+0.46688165+0.55</f>
        <v>23.96633834</v>
      </c>
      <c r="AL153" s="190">
        <f>P153-AE153-AK153</f>
        <v>54.810907655714296</v>
      </c>
      <c r="AM153" s="91"/>
      <c r="AN153" s="91"/>
      <c r="AO153" s="95">
        <f t="shared" si="200"/>
        <v>78.777245995714296</v>
      </c>
      <c r="AP153" s="96"/>
      <c r="AQ153" s="97"/>
      <c r="AR153" s="70"/>
      <c r="AS153" s="96"/>
      <c r="AT153" s="96"/>
      <c r="AU153" s="70"/>
      <c r="AV153" s="70">
        <f t="shared" si="129"/>
        <v>-0.86500014000000647</v>
      </c>
      <c r="AW153" s="96">
        <f t="shared" si="202"/>
        <v>0</v>
      </c>
      <c r="AX153" s="96">
        <f t="shared" ref="AX153:AY160" si="206">S153+U153+W153+Y153+AA153-AC153</f>
        <v>0</v>
      </c>
      <c r="AY153" s="96">
        <f t="shared" si="206"/>
        <v>0</v>
      </c>
      <c r="AZ153" s="96">
        <f t="shared" si="125"/>
        <v>0</v>
      </c>
      <c r="BA153" s="96">
        <f t="shared" ref="BA153:BB160" si="207">AC153-G153</f>
        <v>0</v>
      </c>
      <c r="BB153" s="96">
        <f t="shared" si="207"/>
        <v>0</v>
      </c>
      <c r="BC153" s="97"/>
      <c r="BD153" s="97"/>
      <c r="BE153" s="97"/>
      <c r="BF153" s="97"/>
      <c r="BG153" s="71"/>
    </row>
    <row r="154" spans="1:59" s="87" customFormat="1" ht="12.75">
      <c r="A154" s="80"/>
      <c r="B154" s="81"/>
      <c r="C154" s="82" t="s">
        <v>183</v>
      </c>
      <c r="D154" s="82"/>
      <c r="E154" s="82"/>
      <c r="F154" s="83"/>
      <c r="G154" s="84">
        <f>SUM(G155:G160)</f>
        <v>0</v>
      </c>
      <c r="H154" s="84">
        <f>SUM(H155:H160)</f>
        <v>0</v>
      </c>
      <c r="I154" s="84"/>
      <c r="J154" s="84"/>
      <c r="K154" s="84"/>
      <c r="L154" s="84" t="e">
        <f>#REF!+L155+L156+L157</f>
        <v>#REF!</v>
      </c>
      <c r="M154" s="84" t="e">
        <f>#REF!+M155+M156+M157</f>
        <v>#REF!</v>
      </c>
      <c r="N154" s="84">
        <f t="shared" ref="N154:AO154" si="208">SUM(N155:N160)</f>
        <v>1361.9252500059999</v>
      </c>
      <c r="O154" s="84">
        <f t="shared" si="208"/>
        <v>1184.597563026</v>
      </c>
      <c r="P154" s="84">
        <f t="shared" si="208"/>
        <v>1361.9252500059999</v>
      </c>
      <c r="Q154" s="84">
        <f t="shared" si="208"/>
        <v>353.48738622999986</v>
      </c>
      <c r="R154" s="84">
        <f t="shared" si="208"/>
        <v>0</v>
      </c>
      <c r="S154" s="84">
        <f t="shared" si="208"/>
        <v>0</v>
      </c>
      <c r="T154" s="84">
        <f t="shared" si="208"/>
        <v>0</v>
      </c>
      <c r="U154" s="84">
        <f t="shared" si="208"/>
        <v>0</v>
      </c>
      <c r="V154" s="84">
        <f t="shared" si="208"/>
        <v>0</v>
      </c>
      <c r="W154" s="84">
        <f t="shared" si="208"/>
        <v>0</v>
      </c>
      <c r="X154" s="84">
        <f t="shared" si="208"/>
        <v>0</v>
      </c>
      <c r="Y154" s="84">
        <f t="shared" si="208"/>
        <v>0</v>
      </c>
      <c r="Z154" s="84">
        <f t="shared" si="208"/>
        <v>0</v>
      </c>
      <c r="AA154" s="84">
        <f t="shared" si="208"/>
        <v>0</v>
      </c>
      <c r="AB154" s="84">
        <f t="shared" si="208"/>
        <v>0</v>
      </c>
      <c r="AC154" s="84">
        <f t="shared" si="208"/>
        <v>0</v>
      </c>
      <c r="AD154" s="84">
        <f t="shared" si="208"/>
        <v>0</v>
      </c>
      <c r="AE154" s="84">
        <f t="shared" si="208"/>
        <v>131.467950476</v>
      </c>
      <c r="AF154" s="84">
        <f t="shared" si="208"/>
        <v>0</v>
      </c>
      <c r="AG154" s="84">
        <f t="shared" si="208"/>
        <v>876.96991330000003</v>
      </c>
      <c r="AH154" s="84">
        <f t="shared" si="208"/>
        <v>299.30439031999998</v>
      </c>
      <c r="AI154" s="84">
        <f t="shared" si="128"/>
        <v>-4.8487973300000249</v>
      </c>
      <c r="AJ154" s="84">
        <f t="shared" si="208"/>
        <v>876.96991330000003</v>
      </c>
      <c r="AK154" s="84">
        <f t="shared" si="208"/>
        <v>294.45559298999996</v>
      </c>
      <c r="AL154" s="84">
        <f t="shared" si="208"/>
        <v>0</v>
      </c>
      <c r="AM154" s="84">
        <f t="shared" si="208"/>
        <v>7.1789466800000001</v>
      </c>
      <c r="AN154" s="84">
        <f t="shared" si="208"/>
        <v>51.852846560000003</v>
      </c>
      <c r="AO154" s="85">
        <f t="shared" si="208"/>
        <v>1230.4572995299998</v>
      </c>
      <c r="AP154" s="86">
        <f t="shared" ref="AP154:AP160" si="209">AO154-N154</f>
        <v>-131.46795047600017</v>
      </c>
      <c r="AQ154" s="86"/>
      <c r="AR154" s="86">
        <f t="shared" ref="AR154:AR160" si="210">AO154-Q154</f>
        <v>876.96991329999992</v>
      </c>
      <c r="AS154" s="69">
        <f>'[8]ИП - чистый (21.06.12)'!AF99</f>
        <v>548.08000000000004</v>
      </c>
      <c r="AT154" s="69">
        <f t="shared" si="169"/>
        <v>682.37729952999973</v>
      </c>
      <c r="AU154" s="86"/>
      <c r="AV154" s="70">
        <f t="shared" si="129"/>
        <v>0</v>
      </c>
      <c r="AW154" s="69">
        <f t="shared" si="202"/>
        <v>0</v>
      </c>
      <c r="AX154" s="69">
        <f t="shared" si="206"/>
        <v>0</v>
      </c>
      <c r="AY154" s="69">
        <f t="shared" si="206"/>
        <v>0</v>
      </c>
      <c r="AZ154" s="69">
        <f t="shared" si="125"/>
        <v>0</v>
      </c>
      <c r="BA154" s="69">
        <f t="shared" si="207"/>
        <v>0</v>
      </c>
      <c r="BB154" s="69">
        <f t="shared" si="207"/>
        <v>0</v>
      </c>
      <c r="BG154" s="87">
        <f>AO154-N154</f>
        <v>-131.46795047600017</v>
      </c>
    </row>
    <row r="155" spans="1:59" s="98" customFormat="1" ht="38.25">
      <c r="A155" s="88"/>
      <c r="B155" s="112">
        <f>B153+1</f>
        <v>95</v>
      </c>
      <c r="C155" s="206" t="s">
        <v>184</v>
      </c>
      <c r="D155" s="115"/>
      <c r="E155" s="115"/>
      <c r="F155" s="91"/>
      <c r="G155" s="91">
        <v>0</v>
      </c>
      <c r="H155" s="91">
        <v>0</v>
      </c>
      <c r="I155" s="104"/>
      <c r="J155" s="93">
        <v>2012</v>
      </c>
      <c r="K155" s="93">
        <v>2017</v>
      </c>
      <c r="L155" s="91"/>
      <c r="M155" s="104"/>
      <c r="N155" s="91">
        <f t="shared" ref="N155:N160" si="211">AE155+AF155+AJ155+AK155+AL155+AM155+AN155</f>
        <v>38.776706755999996</v>
      </c>
      <c r="O155" s="91">
        <f>'[9]Приложение 1'!L149</f>
        <v>39.552134105999997</v>
      </c>
      <c r="P155" s="91">
        <f t="shared" si="196"/>
        <v>38.776706755999996</v>
      </c>
      <c r="Q155" s="91">
        <f t="shared" si="197"/>
        <v>21.459577059999997</v>
      </c>
      <c r="R155" s="104"/>
      <c r="S155" s="104"/>
      <c r="T155" s="104"/>
      <c r="U155" s="91"/>
      <c r="V155" s="91"/>
      <c r="W155" s="91"/>
      <c r="X155" s="91"/>
      <c r="Y155" s="91"/>
      <c r="Z155" s="91"/>
      <c r="AA155" s="91">
        <f>G155</f>
        <v>0</v>
      </c>
      <c r="AB155" s="91">
        <f>H155</f>
        <v>0</v>
      </c>
      <c r="AC155" s="91">
        <f t="shared" ref="AC155:AD160" si="212">S155+U155+W155+Y155+AA155</f>
        <v>0</v>
      </c>
      <c r="AD155" s="91">
        <f t="shared" si="212"/>
        <v>0</v>
      </c>
      <c r="AE155" s="91">
        <v>2.6853655459999999</v>
      </c>
      <c r="AF155" s="91"/>
      <c r="AG155" s="91">
        <f>'[9]7.1. ЦЗ 2013'!G149</f>
        <v>14.631764149999999</v>
      </c>
      <c r="AH155" s="214">
        <f>'Корректировка 2014 год (чист.)'!AG147</f>
        <v>7.4751523200000003</v>
      </c>
      <c r="AI155" s="214">
        <f t="shared" si="128"/>
        <v>0.20348149999999965</v>
      </c>
      <c r="AJ155" s="94">
        <f t="shared" si="199"/>
        <v>14.631764149999999</v>
      </c>
      <c r="AK155" s="91">
        <v>7.6786338199999999</v>
      </c>
      <c r="AL155" s="91"/>
      <c r="AM155" s="91">
        <v>7.1789466800000001</v>
      </c>
      <c r="AN155" s="91">
        <v>6.6019965599999999</v>
      </c>
      <c r="AO155" s="95">
        <f t="shared" ref="AO155:AO160" si="213">AJ155+AK155+AL155+AM155+AN155</f>
        <v>36.091341209999996</v>
      </c>
      <c r="AP155" s="96">
        <f t="shared" si="209"/>
        <v>-2.6853655459999999</v>
      </c>
      <c r="AQ155" s="97" t="s">
        <v>124</v>
      </c>
      <c r="AR155" s="70">
        <f t="shared" si="210"/>
        <v>14.631764149999999</v>
      </c>
      <c r="AS155" s="96">
        <f>'[8]ИП - чистый (21.06.12)'!AF100</f>
        <v>28.480000000000004</v>
      </c>
      <c r="AT155" s="96">
        <f t="shared" si="169"/>
        <v>7.611341209999992</v>
      </c>
      <c r="AU155" s="70"/>
      <c r="AV155" s="70">
        <f t="shared" si="129"/>
        <v>0</v>
      </c>
      <c r="AW155" s="69">
        <f t="shared" si="202"/>
        <v>0</v>
      </c>
      <c r="AX155" s="69">
        <f t="shared" si="206"/>
        <v>0</v>
      </c>
      <c r="AY155" s="69">
        <f t="shared" si="206"/>
        <v>0</v>
      </c>
      <c r="AZ155" s="69">
        <f t="shared" ref="AZ155:AZ160" si="214">AJ155+AK155+AL155+AM155+AN155-AO155</f>
        <v>0</v>
      </c>
      <c r="BA155" s="69">
        <f t="shared" si="207"/>
        <v>0</v>
      </c>
      <c r="BB155" s="69">
        <f t="shared" si="207"/>
        <v>0</v>
      </c>
      <c r="BC155" s="97"/>
      <c r="BD155" s="97"/>
      <c r="BE155" s="97"/>
      <c r="BF155" s="97"/>
      <c r="BG155" s="71">
        <f>AO155-N155</f>
        <v>-2.6853655459999999</v>
      </c>
    </row>
    <row r="156" spans="1:59" s="98" customFormat="1" ht="25.5" customHeight="1">
      <c r="A156" s="88"/>
      <c r="B156" s="112">
        <f>B155+1</f>
        <v>96</v>
      </c>
      <c r="C156" s="192" t="s">
        <v>185</v>
      </c>
      <c r="D156" s="115"/>
      <c r="E156" s="115"/>
      <c r="F156" s="91"/>
      <c r="G156" s="91">
        <v>0</v>
      </c>
      <c r="H156" s="91">
        <v>0</v>
      </c>
      <c r="I156" s="104"/>
      <c r="J156" s="93">
        <v>2012</v>
      </c>
      <c r="K156" s="93">
        <v>2017</v>
      </c>
      <c r="L156" s="91"/>
      <c r="M156" s="104"/>
      <c r="N156" s="91">
        <f t="shared" si="211"/>
        <v>262.57534699999997</v>
      </c>
      <c r="O156" s="91">
        <f>'[9]Приложение 1'!L150</f>
        <v>120.615942</v>
      </c>
      <c r="P156" s="91">
        <f t="shared" si="196"/>
        <v>262.57534699999997</v>
      </c>
      <c r="Q156" s="91">
        <f t="shared" si="197"/>
        <v>180.73810499999996</v>
      </c>
      <c r="R156" s="104"/>
      <c r="S156" s="91"/>
      <c r="T156" s="91"/>
      <c r="U156" s="104"/>
      <c r="V156" s="104"/>
      <c r="W156" s="104"/>
      <c r="X156" s="104"/>
      <c r="Y156" s="104"/>
      <c r="Z156" s="104"/>
      <c r="AA156" s="91">
        <f>G156</f>
        <v>0</v>
      </c>
      <c r="AB156" s="91">
        <f>H156</f>
        <v>0</v>
      </c>
      <c r="AC156" s="91">
        <f t="shared" si="212"/>
        <v>0</v>
      </c>
      <c r="AD156" s="91">
        <f t="shared" si="212"/>
        <v>0</v>
      </c>
      <c r="AE156" s="91">
        <v>45.663422000000004</v>
      </c>
      <c r="AF156" s="91"/>
      <c r="AG156" s="91">
        <f>'[9]7.1. ЦЗ 2013'!G150</f>
        <v>36.173820000000006</v>
      </c>
      <c r="AH156" s="214">
        <f>'Корректировка 2014 год (чист.)'!AG148</f>
        <v>150</v>
      </c>
      <c r="AI156" s="214">
        <f t="shared" ref="AI156:AI160" si="215">AK156-AH156</f>
        <v>6.5476049999999759</v>
      </c>
      <c r="AJ156" s="94">
        <f t="shared" si="199"/>
        <v>36.173820000000006</v>
      </c>
      <c r="AK156" s="190">
        <f>12.427038+4.065769+9.0652+36.84544+21.232+49.8075+3.71111+19.193548+0.2</f>
        <v>156.54760499999998</v>
      </c>
      <c r="AL156" s="91"/>
      <c r="AM156" s="91"/>
      <c r="AN156" s="91">
        <v>24.1905</v>
      </c>
      <c r="AO156" s="95">
        <f t="shared" si="213"/>
        <v>216.911925</v>
      </c>
      <c r="AP156" s="96">
        <f t="shared" si="209"/>
        <v>-45.663421999999969</v>
      </c>
      <c r="AQ156" s="97"/>
      <c r="AR156" s="70">
        <f t="shared" si="210"/>
        <v>36.173820000000035</v>
      </c>
      <c r="AS156" s="96">
        <f>'[8]ИП - чистый (21.06.12)'!AF101</f>
        <v>80.78</v>
      </c>
      <c r="AT156" s="96">
        <f t="shared" si="169"/>
        <v>136.131925</v>
      </c>
      <c r="AU156" s="70"/>
      <c r="AV156" s="70">
        <f t="shared" si="129"/>
        <v>0</v>
      </c>
      <c r="AW156" s="69">
        <f t="shared" si="202"/>
        <v>0</v>
      </c>
      <c r="AX156" s="69">
        <f t="shared" si="206"/>
        <v>0</v>
      </c>
      <c r="AY156" s="69">
        <f t="shared" si="206"/>
        <v>0</v>
      </c>
      <c r="AZ156" s="69">
        <f t="shared" si="214"/>
        <v>0</v>
      </c>
      <c r="BA156" s="69">
        <f t="shared" si="207"/>
        <v>0</v>
      </c>
      <c r="BB156" s="69">
        <f t="shared" si="207"/>
        <v>0</v>
      </c>
      <c r="BC156" s="97"/>
      <c r="BD156" s="97"/>
      <c r="BE156" s="97"/>
      <c r="BF156" s="97"/>
      <c r="BG156" s="71">
        <f>AO156-N156</f>
        <v>-45.663421999999969</v>
      </c>
    </row>
    <row r="157" spans="1:59" s="98" customFormat="1" ht="25.5">
      <c r="A157" s="88"/>
      <c r="B157" s="112">
        <f t="shared" ref="B157:B160" si="216">B156+1</f>
        <v>97</v>
      </c>
      <c r="C157" s="206" t="s">
        <v>186</v>
      </c>
      <c r="D157" s="115"/>
      <c r="E157" s="115"/>
      <c r="F157" s="91"/>
      <c r="G157" s="91">
        <v>0</v>
      </c>
      <c r="H157" s="91">
        <v>0</v>
      </c>
      <c r="I157" s="104"/>
      <c r="J157" s="93">
        <v>2012</v>
      </c>
      <c r="K157" s="93">
        <v>2014</v>
      </c>
      <c r="L157" s="91"/>
      <c r="M157" s="104"/>
      <c r="N157" s="91">
        <f t="shared" si="211"/>
        <v>87.576071999999996</v>
      </c>
      <c r="O157" s="91">
        <f>'[9]Приложение 1'!L151</f>
        <v>79.925999999999988</v>
      </c>
      <c r="P157" s="91">
        <f t="shared" si="196"/>
        <v>87.576071999999996</v>
      </c>
      <c r="Q157" s="91">
        <f t="shared" si="197"/>
        <v>7.9201599999999956</v>
      </c>
      <c r="R157" s="104"/>
      <c r="S157" s="104"/>
      <c r="T157" s="104"/>
      <c r="U157" s="91">
        <f>G157</f>
        <v>0</v>
      </c>
      <c r="V157" s="91">
        <f>H157</f>
        <v>0</v>
      </c>
      <c r="W157" s="91"/>
      <c r="X157" s="91"/>
      <c r="Y157" s="91"/>
      <c r="Z157" s="91"/>
      <c r="AA157" s="91"/>
      <c r="AB157" s="91"/>
      <c r="AC157" s="91">
        <f t="shared" si="212"/>
        <v>0</v>
      </c>
      <c r="AD157" s="91">
        <f t="shared" si="212"/>
        <v>0</v>
      </c>
      <c r="AE157" s="91">
        <v>25.885411999999999</v>
      </c>
      <c r="AF157" s="91"/>
      <c r="AG157" s="91">
        <f>'[9]7.1. ЦЗ 2013'!G151</f>
        <v>53.770499999999998</v>
      </c>
      <c r="AH157" s="214">
        <f>'Корректировка 2014 год (чист.)'!AG149</f>
        <v>8.270087999999987</v>
      </c>
      <c r="AI157" s="214">
        <f t="shared" si="215"/>
        <v>-0.34992799999999136</v>
      </c>
      <c r="AJ157" s="94">
        <f t="shared" si="199"/>
        <v>53.770499999999998</v>
      </c>
      <c r="AK157" s="214">
        <f>87.576072-AE157-AG157</f>
        <v>7.9201599999999956</v>
      </c>
      <c r="AL157" s="91"/>
      <c r="AM157" s="91"/>
      <c r="AN157" s="91"/>
      <c r="AO157" s="95">
        <f t="shared" si="213"/>
        <v>61.690659999999994</v>
      </c>
      <c r="AP157" s="96">
        <f t="shared" si="209"/>
        <v>-25.885412000000002</v>
      </c>
      <c r="AQ157" s="97"/>
      <c r="AR157" s="70">
        <f t="shared" si="210"/>
        <v>53.770499999999998</v>
      </c>
      <c r="AS157" s="96">
        <f>'[8]ИП - чистый (21.06.12)'!AF102</f>
        <v>54.28</v>
      </c>
      <c r="AT157" s="96">
        <f t="shared" si="169"/>
        <v>7.4106599999999929</v>
      </c>
      <c r="AU157" s="70"/>
      <c r="AV157" s="70">
        <f t="shared" ref="AV157:AV160" si="217">AO157-AJ157-Q157</f>
        <v>0</v>
      </c>
      <c r="AW157" s="69">
        <f>O157+8</f>
        <v>87.925999999999988</v>
      </c>
      <c r="AX157" s="69">
        <f t="shared" si="206"/>
        <v>0</v>
      </c>
      <c r="AY157" s="69">
        <f t="shared" si="206"/>
        <v>0</v>
      </c>
      <c r="AZ157" s="69">
        <f t="shared" si="214"/>
        <v>0</v>
      </c>
      <c r="BA157" s="69">
        <f t="shared" si="207"/>
        <v>0</v>
      </c>
      <c r="BB157" s="69">
        <f t="shared" si="207"/>
        <v>0</v>
      </c>
      <c r="BC157" s="97"/>
      <c r="BD157" s="97"/>
      <c r="BE157" s="97"/>
      <c r="BF157" s="97"/>
      <c r="BG157" s="71">
        <f>AO157-N157</f>
        <v>-25.885412000000002</v>
      </c>
    </row>
    <row r="158" spans="1:59" s="98" customFormat="1" ht="25.5">
      <c r="A158" s="88" t="s">
        <v>171</v>
      </c>
      <c r="B158" s="112">
        <f>B157+1</f>
        <v>98</v>
      </c>
      <c r="C158" s="206" t="s">
        <v>187</v>
      </c>
      <c r="D158" s="115"/>
      <c r="E158" s="115"/>
      <c r="F158" s="91"/>
      <c r="G158" s="91">
        <v>0</v>
      </c>
      <c r="H158" s="91">
        <v>0</v>
      </c>
      <c r="I158" s="104"/>
      <c r="J158" s="93">
        <v>2012</v>
      </c>
      <c r="K158" s="93">
        <v>2012</v>
      </c>
      <c r="L158" s="91"/>
      <c r="M158" s="104"/>
      <c r="N158" s="91">
        <f t="shared" si="211"/>
        <v>200</v>
      </c>
      <c r="O158" s="91">
        <f>'[9]Приложение 1'!L152</f>
        <v>200</v>
      </c>
      <c r="P158" s="91">
        <f t="shared" si="196"/>
        <v>200</v>
      </c>
      <c r="Q158" s="91">
        <f t="shared" si="197"/>
        <v>75</v>
      </c>
      <c r="R158" s="104"/>
      <c r="S158" s="91"/>
      <c r="T158" s="91"/>
      <c r="U158" s="104"/>
      <c r="V158" s="104"/>
      <c r="W158" s="104"/>
      <c r="X158" s="104"/>
      <c r="Y158" s="104"/>
      <c r="Z158" s="104"/>
      <c r="AA158" s="104"/>
      <c r="AB158" s="104"/>
      <c r="AC158" s="91">
        <f t="shared" si="212"/>
        <v>0</v>
      </c>
      <c r="AD158" s="91">
        <f t="shared" si="212"/>
        <v>0</v>
      </c>
      <c r="AE158" s="91">
        <v>50</v>
      </c>
      <c r="AF158" s="91"/>
      <c r="AG158" s="91">
        <f>'[9]7.1. ЦЗ 2013'!G152</f>
        <v>75</v>
      </c>
      <c r="AH158" s="91">
        <f>'Корректировка 2014 год (чист.)'!AG150</f>
        <v>75</v>
      </c>
      <c r="AI158" s="91">
        <f t="shared" si="215"/>
        <v>0</v>
      </c>
      <c r="AJ158" s="94">
        <f t="shared" si="199"/>
        <v>75</v>
      </c>
      <c r="AK158" s="91">
        <v>75</v>
      </c>
      <c r="AL158" s="91"/>
      <c r="AM158" s="91"/>
      <c r="AN158" s="91"/>
      <c r="AO158" s="95">
        <f t="shared" si="213"/>
        <v>150</v>
      </c>
      <c r="AP158" s="96">
        <f t="shared" si="209"/>
        <v>-50</v>
      </c>
      <c r="AQ158" s="97"/>
      <c r="AR158" s="70">
        <f t="shared" si="210"/>
        <v>75</v>
      </c>
      <c r="AS158" s="96">
        <f>'[8]ИП - чистый (21.06.12)'!AF103</f>
        <v>100</v>
      </c>
      <c r="AT158" s="96">
        <f t="shared" si="169"/>
        <v>50</v>
      </c>
      <c r="AU158" s="70"/>
      <c r="AV158" s="70">
        <f t="shared" si="217"/>
        <v>0</v>
      </c>
      <c r="AW158" s="69">
        <f>AJ158+AK158+AL158+AM158+AN158-AO158</f>
        <v>0</v>
      </c>
      <c r="AX158" s="69">
        <f t="shared" si="206"/>
        <v>0</v>
      </c>
      <c r="AY158" s="69">
        <f t="shared" si="206"/>
        <v>0</v>
      </c>
      <c r="AZ158" s="69">
        <f t="shared" si="214"/>
        <v>0</v>
      </c>
      <c r="BA158" s="69">
        <f t="shared" si="207"/>
        <v>0</v>
      </c>
      <c r="BB158" s="69">
        <f t="shared" si="207"/>
        <v>0</v>
      </c>
      <c r="BC158" s="97"/>
      <c r="BD158" s="97"/>
      <c r="BE158" s="97"/>
      <c r="BF158" s="97"/>
      <c r="BG158" s="71"/>
    </row>
    <row r="159" spans="1:59" s="98" customFormat="1" ht="30" customHeight="1">
      <c r="A159" s="88"/>
      <c r="B159" s="112">
        <f>B158+1</f>
        <v>99</v>
      </c>
      <c r="C159" s="192" t="s">
        <v>231</v>
      </c>
      <c r="D159" s="115"/>
      <c r="E159" s="115"/>
      <c r="F159" s="91"/>
      <c r="G159" s="91">
        <v>0</v>
      </c>
      <c r="H159" s="91">
        <v>0</v>
      </c>
      <c r="I159" s="104"/>
      <c r="J159" s="93">
        <v>2012</v>
      </c>
      <c r="K159" s="93">
        <v>2014</v>
      </c>
      <c r="L159" s="91"/>
      <c r="M159" s="104"/>
      <c r="N159" s="91">
        <f t="shared" si="211"/>
        <v>715.26144437999994</v>
      </c>
      <c r="O159" s="91">
        <f>'[9]Приложение 1'!L153</f>
        <v>680.25924021000003</v>
      </c>
      <c r="P159" s="91">
        <f t="shared" si="196"/>
        <v>715.26144437999994</v>
      </c>
      <c r="Q159" s="91">
        <f t="shared" si="197"/>
        <v>34.702384169999959</v>
      </c>
      <c r="R159" s="104"/>
      <c r="S159" s="104"/>
      <c r="T159" s="104"/>
      <c r="U159" s="91">
        <f>G159</f>
        <v>0</v>
      </c>
      <c r="V159" s="91">
        <f>H159</f>
        <v>0</v>
      </c>
      <c r="W159" s="104"/>
      <c r="X159" s="104"/>
      <c r="Y159" s="104"/>
      <c r="Z159" s="104"/>
      <c r="AA159" s="91">
        <f>G159</f>
        <v>0</v>
      </c>
      <c r="AB159" s="91">
        <f>H159</f>
        <v>0</v>
      </c>
      <c r="AC159" s="91">
        <f t="shared" si="212"/>
        <v>0</v>
      </c>
      <c r="AD159" s="91">
        <f t="shared" si="212"/>
        <v>0</v>
      </c>
      <c r="AE159" s="91">
        <v>3.2079300100000001</v>
      </c>
      <c r="AF159" s="91"/>
      <c r="AG159" s="91">
        <f>'[9]7.1. ЦЗ 2013'!G153</f>
        <v>677.35113019999994</v>
      </c>
      <c r="AH159" s="214">
        <f>'Корректировка 2014 год (чист.)'!AG151</f>
        <v>50</v>
      </c>
      <c r="AI159" s="214">
        <f t="shared" si="215"/>
        <v>-15.297615829999998</v>
      </c>
      <c r="AJ159" s="94">
        <f t="shared" si="199"/>
        <v>677.35113019999994</v>
      </c>
      <c r="AK159" s="190">
        <f>10.67+(16584.17+15800)/1000000+10+8+6</f>
        <v>34.702384170000002</v>
      </c>
      <c r="AL159" s="91"/>
      <c r="AM159" s="91"/>
      <c r="AN159" s="91"/>
      <c r="AO159" s="95">
        <f t="shared" si="213"/>
        <v>712.0535143699999</v>
      </c>
      <c r="AP159" s="96">
        <f t="shared" si="209"/>
        <v>-3.207930010000041</v>
      </c>
      <c r="AQ159" s="97" t="s">
        <v>124</v>
      </c>
      <c r="AR159" s="70">
        <f t="shared" si="210"/>
        <v>677.35113019999994</v>
      </c>
      <c r="AS159" s="96">
        <f>'[8]ИП - чистый (21.06.12)'!AF104</f>
        <v>247.2</v>
      </c>
      <c r="AT159" s="96">
        <f t="shared" si="169"/>
        <v>464.85351436999991</v>
      </c>
      <c r="AU159" s="70"/>
      <c r="AV159" s="70">
        <f t="shared" si="217"/>
        <v>0</v>
      </c>
      <c r="AW159" s="69">
        <f>AJ159+AK159+AL159+AM159+AN159-AO159</f>
        <v>0</v>
      </c>
      <c r="AX159" s="69">
        <f t="shared" si="206"/>
        <v>0</v>
      </c>
      <c r="AY159" s="69">
        <f t="shared" si="206"/>
        <v>0</v>
      </c>
      <c r="AZ159" s="69">
        <f t="shared" si="214"/>
        <v>0</v>
      </c>
      <c r="BA159" s="69">
        <f t="shared" si="207"/>
        <v>0</v>
      </c>
      <c r="BB159" s="69">
        <f t="shared" si="207"/>
        <v>0</v>
      </c>
      <c r="BC159" s="97"/>
      <c r="BD159" s="97"/>
      <c r="BE159" s="97"/>
      <c r="BF159" s="97"/>
      <c r="BG159" s="71"/>
    </row>
    <row r="160" spans="1:59" s="98" customFormat="1" ht="26.25" thickBot="1">
      <c r="A160" s="88"/>
      <c r="B160" s="129">
        <f t="shared" si="216"/>
        <v>100</v>
      </c>
      <c r="C160" s="213" t="s">
        <v>189</v>
      </c>
      <c r="D160" s="130"/>
      <c r="E160" s="130"/>
      <c r="F160" s="131"/>
      <c r="G160" s="131">
        <v>0</v>
      </c>
      <c r="H160" s="131">
        <v>0</v>
      </c>
      <c r="I160" s="132"/>
      <c r="J160" s="133">
        <v>2012</v>
      </c>
      <c r="K160" s="133">
        <v>2017</v>
      </c>
      <c r="L160" s="131"/>
      <c r="M160" s="132"/>
      <c r="N160" s="131">
        <f t="shared" si="211"/>
        <v>57.735679869999998</v>
      </c>
      <c r="O160" s="131">
        <f>'[9]Приложение 1'!L154</f>
        <v>64.244246709999999</v>
      </c>
      <c r="P160" s="131">
        <f t="shared" si="196"/>
        <v>57.735679869999998</v>
      </c>
      <c r="Q160" s="131">
        <f t="shared" si="197"/>
        <v>33.667159999999996</v>
      </c>
      <c r="R160" s="132"/>
      <c r="S160" s="132"/>
      <c r="T160" s="132"/>
      <c r="U160" s="131"/>
      <c r="V160" s="131"/>
      <c r="W160" s="131"/>
      <c r="X160" s="131"/>
      <c r="Y160" s="131"/>
      <c r="Z160" s="131"/>
      <c r="AA160" s="131">
        <f>G160</f>
        <v>0</v>
      </c>
      <c r="AB160" s="131">
        <f>H160</f>
        <v>0</v>
      </c>
      <c r="AC160" s="131">
        <f t="shared" si="212"/>
        <v>0</v>
      </c>
      <c r="AD160" s="131">
        <f t="shared" si="212"/>
        <v>0</v>
      </c>
      <c r="AE160" s="131">
        <v>4.0258209200000001</v>
      </c>
      <c r="AF160" s="131"/>
      <c r="AG160" s="131">
        <f>'[9]7.1. ЦЗ 2013'!G154</f>
        <v>20.042698949999998</v>
      </c>
      <c r="AH160" s="233">
        <f>'Корректировка 2014 год (чист.)'!AG152</f>
        <v>8.5591500000000007</v>
      </c>
      <c r="AI160" s="233">
        <f t="shared" si="215"/>
        <v>4.0476599999999987</v>
      </c>
      <c r="AJ160" s="134">
        <f t="shared" si="199"/>
        <v>20.042698949999998</v>
      </c>
      <c r="AK160" s="131">
        <v>12.606809999999999</v>
      </c>
      <c r="AL160" s="131"/>
      <c r="AM160" s="131"/>
      <c r="AN160" s="131">
        <v>21.06035</v>
      </c>
      <c r="AO160" s="135">
        <f t="shared" si="213"/>
        <v>53.709858949999997</v>
      </c>
      <c r="AP160" s="96">
        <f t="shared" si="209"/>
        <v>-4.025820920000001</v>
      </c>
      <c r="AQ160" s="97"/>
      <c r="AR160" s="70">
        <f t="shared" si="210"/>
        <v>20.042698950000002</v>
      </c>
      <c r="AS160" s="96">
        <f>'[8]ИП - чистый (21.06.12)'!AF105</f>
        <v>37.340000000000003</v>
      </c>
      <c r="AT160" s="96">
        <f t="shared" si="169"/>
        <v>16.369858949999994</v>
      </c>
      <c r="AU160" s="70"/>
      <c r="AV160" s="70">
        <f t="shared" si="217"/>
        <v>0</v>
      </c>
      <c r="AW160" s="69">
        <f>AJ160+AK160+AL160+AM160+AN160-AO160</f>
        <v>0</v>
      </c>
      <c r="AX160" s="69">
        <f t="shared" si="206"/>
        <v>0</v>
      </c>
      <c r="AY160" s="69">
        <f t="shared" si="206"/>
        <v>0</v>
      </c>
      <c r="AZ160" s="69">
        <f t="shared" si="214"/>
        <v>0</v>
      </c>
      <c r="BA160" s="69">
        <f t="shared" si="207"/>
        <v>0</v>
      </c>
      <c r="BB160" s="69">
        <f t="shared" si="207"/>
        <v>0</v>
      </c>
      <c r="BC160" s="97"/>
      <c r="BD160" s="97"/>
      <c r="BE160" s="97"/>
      <c r="BF160" s="97"/>
      <c r="BG160" s="71"/>
    </row>
    <row r="161" spans="1:58" s="30" customFormat="1" ht="12.75">
      <c r="A161" s="136"/>
      <c r="B161" s="137" t="s">
        <v>190</v>
      </c>
      <c r="C161" s="138" t="s">
        <v>191</v>
      </c>
      <c r="D161" s="138"/>
      <c r="E161" s="138"/>
      <c r="F161" s="65"/>
      <c r="G161" s="67"/>
      <c r="H161" s="67"/>
      <c r="I161" s="67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  <c r="AD161" s="65"/>
      <c r="AE161" s="65"/>
      <c r="AF161" s="65"/>
      <c r="AG161" s="65"/>
      <c r="AH161" s="65"/>
      <c r="AI161" s="65"/>
      <c r="AJ161" s="66"/>
      <c r="AK161" s="66"/>
      <c r="AL161" s="139"/>
      <c r="AM161" s="139"/>
      <c r="AN161" s="139"/>
      <c r="AO161" s="139"/>
      <c r="AP161" s="140"/>
      <c r="AQ161" s="140"/>
      <c r="AR161" s="140"/>
      <c r="AS161" s="140"/>
      <c r="AT161" s="140"/>
      <c r="AU161" s="70"/>
      <c r="AV161" s="70"/>
      <c r="AW161" s="140"/>
      <c r="AX161" s="140"/>
      <c r="AY161" s="140"/>
      <c r="AZ161" s="140"/>
      <c r="BA161" s="140"/>
      <c r="BB161" s="140"/>
      <c r="BC161" s="140"/>
      <c r="BD161" s="140"/>
      <c r="BE161" s="140"/>
      <c r="BF161" s="140"/>
    </row>
    <row r="162" spans="1:58" s="30" customFormat="1" ht="12.75">
      <c r="A162" s="141"/>
      <c r="B162" s="141" t="s">
        <v>192</v>
      </c>
      <c r="C162" s="142" t="s">
        <v>193</v>
      </c>
      <c r="D162" s="142"/>
      <c r="E162" s="142"/>
      <c r="F162" s="211"/>
      <c r="G162" s="143"/>
      <c r="H162" s="143"/>
      <c r="I162" s="143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144"/>
      <c r="AK162" s="144"/>
      <c r="AL162" s="145"/>
      <c r="AM162" s="145"/>
      <c r="AN162" s="145"/>
      <c r="AO162" s="145"/>
      <c r="AP162" s="146"/>
      <c r="AQ162" s="146"/>
      <c r="AR162" s="146"/>
      <c r="AS162" s="146"/>
      <c r="AT162" s="146"/>
      <c r="AU162" s="70"/>
      <c r="AV162" s="70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</row>
    <row r="163" spans="1:58" s="30" customFormat="1" ht="12.75">
      <c r="A163" s="141"/>
      <c r="B163" s="141"/>
      <c r="C163" s="142" t="s">
        <v>194</v>
      </c>
      <c r="D163" s="142"/>
      <c r="E163" s="142"/>
      <c r="F163" s="211"/>
      <c r="G163" s="143"/>
      <c r="H163" s="143"/>
      <c r="I163" s="143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11"/>
      <c r="AE163" s="211"/>
      <c r="AF163" s="211"/>
      <c r="AG163" s="211"/>
      <c r="AH163" s="211"/>
      <c r="AI163" s="211"/>
      <c r="AJ163" s="144"/>
      <c r="AK163" s="144"/>
      <c r="AL163" s="145"/>
      <c r="AM163" s="145"/>
      <c r="AN163" s="145"/>
      <c r="AO163" s="145"/>
      <c r="AP163" s="146"/>
      <c r="AQ163" s="146"/>
      <c r="AR163" s="146"/>
      <c r="AS163" s="146"/>
      <c r="AT163" s="146"/>
      <c r="AU163" s="70"/>
      <c r="AV163" s="70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</row>
    <row r="164" spans="1:58" s="30" customFormat="1" ht="12.75">
      <c r="A164" s="141"/>
      <c r="B164" s="141" t="s">
        <v>79</v>
      </c>
      <c r="C164" s="142" t="s">
        <v>195</v>
      </c>
      <c r="D164" s="142"/>
      <c r="E164" s="142"/>
      <c r="F164" s="211"/>
      <c r="G164" s="143"/>
      <c r="H164" s="143"/>
      <c r="I164" s="143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11"/>
      <c r="AE164" s="211"/>
      <c r="AF164" s="211"/>
      <c r="AG164" s="211"/>
      <c r="AH164" s="211"/>
      <c r="AI164" s="211"/>
      <c r="AJ164" s="144"/>
      <c r="AK164" s="144"/>
      <c r="AL164" s="145"/>
      <c r="AM164" s="145"/>
      <c r="AN164" s="145"/>
      <c r="AO164" s="145"/>
      <c r="AP164" s="146"/>
      <c r="AQ164" s="146"/>
      <c r="AR164" s="146"/>
      <c r="AS164" s="146"/>
      <c r="AT164" s="146"/>
      <c r="AU164" s="70"/>
      <c r="AV164" s="70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</row>
    <row r="165" spans="1:58" s="30" customFormat="1" ht="12.75">
      <c r="A165" s="141"/>
      <c r="B165" s="141"/>
      <c r="C165" s="142" t="s">
        <v>194</v>
      </c>
      <c r="D165" s="142"/>
      <c r="E165" s="142"/>
      <c r="F165" s="211"/>
      <c r="G165" s="143"/>
      <c r="H165" s="143"/>
      <c r="I165" s="143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11"/>
      <c r="AE165" s="211"/>
      <c r="AF165" s="211"/>
      <c r="AG165" s="211"/>
      <c r="AH165" s="211"/>
      <c r="AI165" s="211"/>
      <c r="AJ165" s="144"/>
      <c r="AK165" s="144"/>
      <c r="AL165" s="145"/>
      <c r="AM165" s="145"/>
      <c r="AN165" s="145"/>
      <c r="AO165" s="145"/>
      <c r="AP165" s="146"/>
      <c r="AQ165" s="146"/>
      <c r="AR165" s="146"/>
      <c r="AS165" s="146"/>
      <c r="AT165" s="146"/>
      <c r="AU165" s="70"/>
      <c r="AV165" s="70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</row>
    <row r="166" spans="1:58" s="30" customFormat="1" ht="12.75">
      <c r="A166" s="141"/>
      <c r="B166" s="141" t="s">
        <v>196</v>
      </c>
      <c r="C166" s="142"/>
      <c r="D166" s="142"/>
      <c r="E166" s="142"/>
      <c r="F166" s="211"/>
      <c r="G166" s="143"/>
      <c r="H166" s="143"/>
      <c r="I166" s="143"/>
      <c r="J166" s="211"/>
      <c r="K166" s="211"/>
      <c r="L166" s="211"/>
      <c r="M166" s="211"/>
      <c r="N166" s="211"/>
      <c r="O166" s="211"/>
      <c r="P166" s="211"/>
      <c r="Q166" s="211"/>
      <c r="R166" s="211" t="s">
        <v>197</v>
      </c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11"/>
      <c r="AE166" s="211"/>
      <c r="AF166" s="211"/>
      <c r="AG166" s="211"/>
      <c r="AH166" s="211"/>
      <c r="AI166" s="211"/>
      <c r="AJ166" s="144"/>
      <c r="AK166" s="144"/>
      <c r="AL166" s="145"/>
      <c r="AM166" s="145"/>
      <c r="AN166" s="145"/>
      <c r="AO166" s="145"/>
      <c r="AP166" s="146"/>
      <c r="AQ166" s="146"/>
      <c r="AR166" s="146"/>
      <c r="AS166" s="146"/>
      <c r="AT166" s="146"/>
      <c r="AU166" s="70"/>
      <c r="AV166" s="70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</row>
    <row r="167" spans="1:58" s="30" customFormat="1" ht="13.5">
      <c r="B167" s="796" t="s">
        <v>198</v>
      </c>
      <c r="C167" s="796"/>
      <c r="D167" s="229"/>
      <c r="E167" s="210"/>
      <c r="F167" s="73"/>
      <c r="G167" s="75"/>
      <c r="H167" s="75"/>
      <c r="I167" s="75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4"/>
      <c r="AK167" s="74"/>
      <c r="AL167" s="148"/>
      <c r="AM167" s="148"/>
      <c r="AN167" s="148"/>
      <c r="AO167" s="148"/>
      <c r="AP167" s="140"/>
      <c r="AQ167" s="140"/>
      <c r="AR167" s="140"/>
      <c r="AS167" s="140"/>
      <c r="AT167" s="140"/>
      <c r="AU167" s="70"/>
      <c r="AV167" s="70"/>
      <c r="AW167" s="140"/>
      <c r="AX167" s="140"/>
      <c r="AY167" s="140"/>
      <c r="AZ167" s="140"/>
      <c r="BA167" s="140"/>
      <c r="BB167" s="140"/>
      <c r="BC167" s="140"/>
      <c r="BD167" s="140"/>
      <c r="BE167" s="140"/>
      <c r="BF167" s="140"/>
    </row>
    <row r="168" spans="1:58" s="30" customFormat="1" ht="25.5">
      <c r="A168" s="136"/>
      <c r="B168" s="136"/>
      <c r="C168" s="56" t="s">
        <v>199</v>
      </c>
      <c r="D168" s="56"/>
      <c r="E168" s="56"/>
      <c r="F168" s="73"/>
      <c r="G168" s="75"/>
      <c r="H168" s="75"/>
      <c r="I168" s="75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4"/>
      <c r="AK168" s="74"/>
      <c r="AL168" s="148"/>
      <c r="AM168" s="148"/>
      <c r="AN168" s="148"/>
      <c r="AO168" s="148"/>
      <c r="AP168" s="140"/>
      <c r="AQ168" s="140"/>
      <c r="AR168" s="140"/>
      <c r="AS168" s="140"/>
      <c r="AT168" s="140"/>
      <c r="AU168" s="70"/>
      <c r="AV168" s="70"/>
      <c r="AW168" s="140"/>
      <c r="AX168" s="140"/>
      <c r="AY168" s="140"/>
      <c r="AZ168" s="140"/>
      <c r="BA168" s="140"/>
      <c r="BB168" s="140"/>
      <c r="BC168" s="140"/>
      <c r="BD168" s="140"/>
      <c r="BE168" s="140"/>
      <c r="BF168" s="140"/>
    </row>
    <row r="169" spans="1:58" s="30" customFormat="1" ht="12.75">
      <c r="A169" s="141"/>
      <c r="B169" s="141" t="s">
        <v>192</v>
      </c>
      <c r="C169" s="142" t="s">
        <v>193</v>
      </c>
      <c r="D169" s="142"/>
      <c r="E169" s="142"/>
      <c r="F169" s="211"/>
      <c r="G169" s="143"/>
      <c r="H169" s="143"/>
      <c r="I169" s="143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11"/>
      <c r="AE169" s="211"/>
      <c r="AF169" s="211"/>
      <c r="AG169" s="211"/>
      <c r="AH169" s="211"/>
      <c r="AI169" s="211"/>
      <c r="AJ169" s="144"/>
      <c r="AK169" s="144"/>
      <c r="AL169" s="145"/>
      <c r="AM169" s="145"/>
      <c r="AN169" s="145"/>
      <c r="AO169" s="145"/>
      <c r="AP169" s="146"/>
      <c r="AQ169" s="146"/>
      <c r="AR169" s="146"/>
      <c r="AS169" s="146"/>
      <c r="AT169" s="146"/>
      <c r="AU169" s="70"/>
      <c r="AV169" s="70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</row>
    <row r="170" spans="1:58" s="30" customFormat="1" ht="12.75">
      <c r="A170" s="141"/>
      <c r="B170" s="141" t="s">
        <v>79</v>
      </c>
      <c r="C170" s="142" t="s">
        <v>195</v>
      </c>
      <c r="D170" s="142"/>
      <c r="E170" s="142"/>
      <c r="F170" s="211"/>
      <c r="G170" s="143"/>
      <c r="H170" s="143"/>
      <c r="I170" s="143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144"/>
      <c r="AK170" s="144"/>
      <c r="AL170" s="145"/>
      <c r="AM170" s="145"/>
      <c r="AN170" s="145"/>
      <c r="AO170" s="145"/>
      <c r="AP170" s="146"/>
      <c r="AQ170" s="146"/>
      <c r="AR170" s="146"/>
      <c r="AS170" s="146"/>
      <c r="AT170" s="146"/>
      <c r="AU170" s="70"/>
      <c r="AV170" s="70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</row>
    <row r="171" spans="1:58" s="30" customFormat="1" ht="12.75">
      <c r="A171" s="141"/>
      <c r="B171" s="141" t="s">
        <v>196</v>
      </c>
      <c r="C171" s="142"/>
      <c r="D171" s="142"/>
      <c r="E171" s="142"/>
      <c r="F171" s="211"/>
      <c r="G171" s="143"/>
      <c r="H171" s="143"/>
      <c r="I171" s="143"/>
      <c r="J171" s="211"/>
      <c r="K171" s="211"/>
      <c r="L171" s="211"/>
      <c r="M171" s="211"/>
      <c r="N171" s="211"/>
      <c r="O171" s="211"/>
      <c r="P171" s="211"/>
      <c r="Q171" s="211"/>
      <c r="R171" s="211"/>
      <c r="S171" s="797"/>
      <c r="T171" s="797"/>
      <c r="U171" s="797"/>
      <c r="V171" s="797"/>
      <c r="W171" s="211"/>
      <c r="X171" s="211"/>
      <c r="Y171" s="211"/>
      <c r="Z171" s="211"/>
      <c r="AA171" s="211"/>
      <c r="AB171" s="211"/>
      <c r="AC171" s="797"/>
      <c r="AD171" s="797"/>
      <c r="AE171" s="211"/>
      <c r="AF171" s="211"/>
      <c r="AG171" s="211"/>
      <c r="AH171" s="211"/>
      <c r="AI171" s="211"/>
      <c r="AJ171" s="144"/>
      <c r="AK171" s="144"/>
      <c r="AL171" s="145"/>
      <c r="AM171" s="145"/>
      <c r="AN171" s="145"/>
      <c r="AO171" s="145"/>
      <c r="AP171" s="146"/>
      <c r="AQ171" s="146"/>
      <c r="AR171" s="146"/>
      <c r="AS171" s="146"/>
      <c r="AT171" s="146"/>
      <c r="AU171" s="70"/>
      <c r="AV171" s="70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</row>
    <row r="172" spans="1:58">
      <c r="AW172" s="151"/>
      <c r="AX172" s="151"/>
      <c r="AY172" s="151"/>
    </row>
    <row r="173" spans="1:58">
      <c r="C173" s="13" t="s">
        <v>200</v>
      </c>
    </row>
    <row r="174" spans="1:58">
      <c r="B174" s="152" t="e">
        <f>#REF!+#REF!+#REF!+#REF!+#REF!+#REF!+#REF!+#REF!+#REF!+#REF!+#REF!+#REF!+#REF!+#REF!+#REF!+#REF!+#REF!+#REF!+#REF!+#REF!+#REF!+#REF!+#REF!+#REF!+B84+#REF!+B111+#REF!+#REF!+#REF!+#REF!+#REF!+#REF!+#REF!+#REF!+#REF!+#REF!+#REF!+#REF!+#REF!+B157+#REF!</f>
        <v>#REF!</v>
      </c>
      <c r="C174" s="13" t="s">
        <v>201</v>
      </c>
    </row>
    <row r="175" spans="1:58" ht="38.25">
      <c r="B175" s="152"/>
      <c r="C175" s="109" t="s">
        <v>202</v>
      </c>
      <c r="D175" s="153"/>
      <c r="E175" s="153"/>
      <c r="AQ175" s="70"/>
      <c r="AR175" s="70"/>
      <c r="AS175" s="70"/>
      <c r="AT175" s="70"/>
      <c r="AU175" s="70"/>
      <c r="AV175" s="70"/>
    </row>
    <row r="176" spans="1:58" ht="25.5">
      <c r="B176" s="152"/>
      <c r="C176" s="109" t="s">
        <v>203</v>
      </c>
      <c r="D176" s="153"/>
      <c r="E176" s="153"/>
      <c r="AQ176" s="70"/>
      <c r="AR176" s="70"/>
      <c r="AS176" s="70"/>
      <c r="AT176" s="70"/>
      <c r="AU176" s="70"/>
      <c r="AV176" s="70"/>
    </row>
    <row r="177" spans="1:62" ht="15.75" thickBot="1">
      <c r="B177" s="152"/>
      <c r="C177" s="153" t="s">
        <v>204</v>
      </c>
      <c r="D177" s="153"/>
      <c r="E177" s="153"/>
      <c r="AQ177" s="70"/>
      <c r="AR177" s="70"/>
      <c r="AS177" s="70"/>
      <c r="AT177" s="70"/>
      <c r="AU177" s="70"/>
      <c r="AV177" s="70"/>
    </row>
    <row r="178" spans="1:62" ht="15.75" thickBot="1">
      <c r="B178" s="152"/>
      <c r="C178" s="154" t="s">
        <v>205</v>
      </c>
      <c r="D178" s="155"/>
      <c r="E178" s="155"/>
      <c r="AQ178" s="96"/>
      <c r="AR178" s="96"/>
      <c r="AS178" s="96"/>
      <c r="AT178" s="96"/>
      <c r="AU178" s="70"/>
      <c r="AV178" s="70"/>
    </row>
    <row r="179" spans="1:62">
      <c r="B179" s="152"/>
      <c r="C179" s="153"/>
      <c r="D179" s="153"/>
      <c r="E179" s="153"/>
      <c r="AQ179" s="70"/>
      <c r="AR179" s="70"/>
      <c r="AS179" s="70"/>
      <c r="AT179" s="70"/>
      <c r="AU179" s="70"/>
      <c r="AV179" s="70"/>
    </row>
    <row r="180" spans="1:62">
      <c r="B180" s="152"/>
    </row>
    <row r="181" spans="1:62">
      <c r="AK181" s="798" t="s">
        <v>206</v>
      </c>
      <c r="AL181" s="799"/>
      <c r="AM181" s="799"/>
      <c r="AN181" s="799"/>
      <c r="AO181" s="799"/>
      <c r="AP181" s="155"/>
      <c r="AQ181" s="70"/>
      <c r="AR181" s="70"/>
      <c r="AS181" s="70"/>
      <c r="AT181" s="70"/>
    </row>
    <row r="182" spans="1:62" s="13" customFormat="1">
      <c r="AJ182" s="14"/>
      <c r="AK182" s="156" t="s">
        <v>207</v>
      </c>
      <c r="AL182" s="157"/>
      <c r="AM182" s="157"/>
      <c r="AN182" s="157"/>
      <c r="AO182" s="14"/>
      <c r="AP182" s="150"/>
      <c r="AQ182" s="70"/>
      <c r="AR182" s="70"/>
      <c r="AS182" s="70"/>
      <c r="AT182" s="70"/>
      <c r="AU182" s="150"/>
      <c r="AV182" s="150"/>
      <c r="AW182" s="150"/>
      <c r="AX182" s="150"/>
      <c r="AY182" s="150"/>
      <c r="AZ182" s="150"/>
      <c r="BA182" s="150"/>
      <c r="BB182" s="150"/>
      <c r="BG182" s="1"/>
      <c r="BH182" s="1"/>
      <c r="BI182" s="1"/>
      <c r="BJ182" s="1"/>
    </row>
    <row r="183" spans="1:62" s="13" customFormat="1" ht="25.5">
      <c r="AJ183" s="14"/>
      <c r="AK183" s="158" t="s">
        <v>208</v>
      </c>
      <c r="AL183" s="212"/>
      <c r="AM183" s="212"/>
      <c r="AN183" s="212"/>
      <c r="AO183" s="14"/>
      <c r="AP183" s="150"/>
      <c r="AQ183" s="70"/>
      <c r="AR183" s="70"/>
      <c r="AS183" s="70"/>
      <c r="AT183" s="70"/>
      <c r="AU183" s="150"/>
      <c r="AV183" s="150"/>
      <c r="AW183" s="150"/>
      <c r="AX183" s="150"/>
      <c r="AY183" s="150"/>
      <c r="AZ183" s="150"/>
      <c r="BA183" s="150"/>
      <c r="BB183" s="150"/>
      <c r="BG183" s="1"/>
      <c r="BH183" s="1"/>
      <c r="BI183" s="1"/>
      <c r="BJ183" s="1"/>
    </row>
    <row r="184" spans="1:62" s="13" customFormat="1">
      <c r="AJ184" s="14"/>
      <c r="AK184" s="160" t="s">
        <v>209</v>
      </c>
      <c r="AL184" s="161"/>
      <c r="AM184" s="161"/>
      <c r="AN184" s="161"/>
      <c r="AO184" s="14"/>
      <c r="AP184" s="150"/>
      <c r="AQ184" s="70"/>
      <c r="AR184" s="70"/>
      <c r="AS184" s="70"/>
      <c r="AT184" s="70"/>
      <c r="AU184" s="150"/>
      <c r="AV184" s="150"/>
      <c r="AW184" s="150"/>
      <c r="AX184" s="150"/>
      <c r="AY184" s="150"/>
      <c r="AZ184" s="150"/>
      <c r="BA184" s="150"/>
      <c r="BB184" s="150"/>
      <c r="BG184" s="1"/>
      <c r="BH184" s="1"/>
      <c r="BI184" s="1"/>
      <c r="BJ184" s="1"/>
    </row>
    <row r="185" spans="1:62" s="13" customFormat="1" ht="51">
      <c r="AJ185" s="14"/>
      <c r="AK185" s="162" t="s">
        <v>100</v>
      </c>
      <c r="AL185" s="163"/>
      <c r="AM185" s="163"/>
      <c r="AN185" s="163"/>
      <c r="AO185" s="14"/>
      <c r="AP185" s="150"/>
      <c r="AQ185" s="70"/>
      <c r="AR185" s="70"/>
      <c r="AS185" s="70"/>
      <c r="AT185" s="70"/>
      <c r="AU185" s="150"/>
      <c r="AV185" s="150"/>
      <c r="AW185" s="150"/>
      <c r="AX185" s="150"/>
      <c r="AY185" s="150"/>
      <c r="AZ185" s="150"/>
      <c r="BA185" s="150"/>
      <c r="BB185" s="150"/>
      <c r="BG185" s="1"/>
      <c r="BH185" s="1"/>
      <c r="BI185" s="1"/>
      <c r="BJ185" s="1"/>
    </row>
    <row r="186" spans="1:62" s="13" customFormat="1" ht="51">
      <c r="AJ186" s="14"/>
      <c r="AK186" s="164" t="s">
        <v>137</v>
      </c>
      <c r="AL186" s="165"/>
      <c r="AM186" s="165"/>
      <c r="AN186" s="165"/>
      <c r="AO186" s="14"/>
      <c r="AP186" s="150"/>
      <c r="AQ186" s="70"/>
      <c r="AR186" s="70"/>
      <c r="AS186" s="70"/>
      <c r="AT186" s="70"/>
      <c r="AU186" s="150"/>
      <c r="AV186" s="150"/>
      <c r="AW186" s="150"/>
      <c r="AX186" s="150"/>
      <c r="AY186" s="150"/>
      <c r="AZ186" s="150"/>
      <c r="BA186" s="150"/>
      <c r="BB186" s="150"/>
      <c r="BG186" s="1"/>
      <c r="BH186" s="1"/>
      <c r="BI186" s="1"/>
      <c r="BJ186" s="1"/>
    </row>
    <row r="187" spans="1:62" s="13" customFormat="1" ht="51">
      <c r="AJ187" s="14"/>
      <c r="AK187" s="166" t="s">
        <v>142</v>
      </c>
      <c r="AL187" s="167"/>
      <c r="AM187" s="167"/>
      <c r="AN187" s="167"/>
      <c r="AO187" s="14"/>
      <c r="AP187" s="150"/>
      <c r="AQ187" s="70"/>
      <c r="AR187" s="70"/>
      <c r="AS187" s="70"/>
      <c r="AT187" s="70"/>
      <c r="AU187" s="150"/>
      <c r="AV187" s="150"/>
      <c r="AW187" s="150"/>
      <c r="AX187" s="150"/>
      <c r="AY187" s="150"/>
      <c r="AZ187" s="150"/>
      <c r="BA187" s="150"/>
      <c r="BB187" s="150"/>
      <c r="BG187" s="1"/>
      <c r="BH187" s="1"/>
      <c r="BI187" s="1"/>
      <c r="BJ187" s="1"/>
    </row>
    <row r="188" spans="1:62" s="13" customFormat="1" ht="38.25">
      <c r="AJ188" s="14"/>
      <c r="AK188" s="166" t="s">
        <v>210</v>
      </c>
      <c r="AL188" s="167"/>
      <c r="AM188" s="167"/>
      <c r="AN188" s="167"/>
      <c r="AO188" s="14"/>
      <c r="AP188" s="150"/>
      <c r="AQ188" s="70"/>
      <c r="AR188" s="70"/>
      <c r="AS188" s="70"/>
      <c r="AT188" s="70"/>
      <c r="AU188" s="150"/>
      <c r="AV188" s="150"/>
      <c r="AW188" s="150"/>
      <c r="AX188" s="150"/>
      <c r="AY188" s="150"/>
      <c r="AZ188" s="150"/>
      <c r="BA188" s="150"/>
      <c r="BB188" s="150"/>
      <c r="BG188" s="1"/>
      <c r="BH188" s="1"/>
      <c r="BI188" s="1"/>
      <c r="BJ188" s="1"/>
    </row>
    <row r="189" spans="1:62" s="13" customFormat="1" ht="51">
      <c r="AJ189" s="14"/>
      <c r="AK189" s="168" t="s">
        <v>211</v>
      </c>
      <c r="AL189" s="169"/>
      <c r="AM189" s="169"/>
      <c r="AN189" s="169"/>
      <c r="AO189" s="14"/>
      <c r="AP189" s="150"/>
      <c r="AQ189" s="70"/>
      <c r="AR189" s="70"/>
      <c r="AS189" s="70"/>
      <c r="AT189" s="70"/>
      <c r="AU189" s="150"/>
      <c r="AV189" s="150"/>
      <c r="AW189" s="150"/>
      <c r="AX189" s="150"/>
      <c r="AY189" s="150"/>
      <c r="AZ189" s="150"/>
      <c r="BA189" s="150"/>
      <c r="BB189" s="150"/>
      <c r="BG189" s="1"/>
      <c r="BH189" s="1"/>
      <c r="BI189" s="1"/>
      <c r="BJ189" s="1"/>
    </row>
    <row r="190" spans="1:62" s="13" customFormat="1">
      <c r="AJ190" s="14"/>
      <c r="AK190" s="14"/>
      <c r="AL190" s="14"/>
      <c r="AM190" s="14"/>
      <c r="AN190" s="14"/>
      <c r="AO190" s="14"/>
      <c r="AP190" s="150"/>
      <c r="AQ190" s="70"/>
      <c r="AR190" s="70"/>
      <c r="AS190" s="70"/>
      <c r="AT190" s="70"/>
      <c r="AU190" s="150"/>
      <c r="AV190" s="150"/>
      <c r="AW190" s="150"/>
      <c r="AX190" s="150"/>
      <c r="AY190" s="150"/>
      <c r="AZ190" s="150"/>
      <c r="BA190" s="150"/>
      <c r="BB190" s="150"/>
      <c r="BG190" s="1"/>
      <c r="BH190" s="1"/>
      <c r="BI190" s="1"/>
      <c r="BJ190" s="1"/>
    </row>
    <row r="191" spans="1:62">
      <c r="A191" s="1"/>
      <c r="B191" s="1"/>
    </row>
    <row r="192" spans="1:62">
      <c r="A192" s="1"/>
      <c r="B192" s="1"/>
    </row>
    <row r="193" spans="1:62">
      <c r="A193" s="1"/>
      <c r="B193" s="1"/>
    </row>
    <row r="194" spans="1:62" s="13" customFormat="1">
      <c r="AJ194" s="14"/>
      <c r="AK194" s="14"/>
      <c r="AL194" s="14"/>
      <c r="AM194" s="14"/>
      <c r="AN194" s="14"/>
      <c r="AO194" s="14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G194" s="1"/>
      <c r="BH194" s="1"/>
      <c r="BI194" s="1"/>
      <c r="BJ194" s="1"/>
    </row>
    <row r="195" spans="1:62" s="13" customFormat="1">
      <c r="AJ195" s="14"/>
      <c r="AK195" s="14"/>
      <c r="AL195" s="14"/>
      <c r="AM195" s="14"/>
      <c r="AN195" s="14"/>
      <c r="AO195" s="14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G195" s="1"/>
      <c r="BH195" s="1"/>
      <c r="BI195" s="1"/>
      <c r="BJ195" s="1"/>
    </row>
    <row r="196" spans="1:62" s="13" customFormat="1">
      <c r="AJ196" s="14"/>
      <c r="AK196" s="14"/>
      <c r="AL196" s="14"/>
      <c r="AM196" s="14"/>
      <c r="AN196" s="14"/>
      <c r="AO196" s="14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G196" s="1"/>
      <c r="BH196" s="1"/>
      <c r="BI196" s="1"/>
      <c r="BJ196" s="1"/>
    </row>
    <row r="198" spans="1:62" s="13" customFormat="1" ht="38.25">
      <c r="C198" s="170" t="s">
        <v>97</v>
      </c>
      <c r="D198" s="181"/>
      <c r="E198" s="181"/>
      <c r="AJ198" s="14">
        <f>AJ66</f>
        <v>0</v>
      </c>
      <c r="AK198" s="14">
        <f>AK66</f>
        <v>3</v>
      </c>
      <c r="AL198" s="14">
        <f>AL66</f>
        <v>9</v>
      </c>
      <c r="AM198" s="14">
        <f>AM66</f>
        <v>9</v>
      </c>
      <c r="AN198" s="14">
        <f>AN66</f>
        <v>45</v>
      </c>
      <c r="AO198" s="14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G198" s="1"/>
      <c r="BH198" s="1"/>
      <c r="BI198" s="1"/>
      <c r="BJ198" s="1"/>
    </row>
    <row r="199" spans="1:62" s="13" customFormat="1">
      <c r="C199" s="170"/>
      <c r="D199" s="181"/>
      <c r="E199" s="181"/>
      <c r="AJ199" s="171">
        <v>1</v>
      </c>
      <c r="AK199" s="171">
        <v>1</v>
      </c>
      <c r="AL199" s="171">
        <v>1</v>
      </c>
      <c r="AM199" s="171">
        <v>1</v>
      </c>
      <c r="AN199" s="171">
        <v>5</v>
      </c>
      <c r="AO199" s="14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G199" s="1"/>
      <c r="BH199" s="1"/>
      <c r="BI199" s="1"/>
      <c r="BJ199" s="1"/>
    </row>
    <row r="200" spans="1:62" s="13" customFormat="1" ht="38.25">
      <c r="C200" s="172" t="s">
        <v>212</v>
      </c>
      <c r="D200" s="182"/>
      <c r="E200" s="182"/>
      <c r="AJ200" s="14">
        <f>AJ77</f>
        <v>6.6052703299999997</v>
      </c>
      <c r="AK200" s="14">
        <f>AK77</f>
        <v>56</v>
      </c>
      <c r="AL200" s="14">
        <f>AL77</f>
        <v>12</v>
      </c>
      <c r="AM200" s="14">
        <f>AM77</f>
        <v>0</v>
      </c>
      <c r="AN200" s="14">
        <f>AN77</f>
        <v>0</v>
      </c>
      <c r="AO200" s="14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G200" s="1"/>
      <c r="BH200" s="1"/>
      <c r="BI200" s="1"/>
      <c r="BJ200" s="1"/>
    </row>
    <row r="201" spans="1:62" s="13" customFormat="1">
      <c r="C201" s="172"/>
      <c r="D201" s="182"/>
      <c r="E201" s="182"/>
      <c r="AJ201" s="171">
        <v>3</v>
      </c>
      <c r="AK201" s="171">
        <v>2</v>
      </c>
      <c r="AL201" s="171"/>
      <c r="AM201" s="171"/>
      <c r="AN201" s="171"/>
      <c r="AO201" s="14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G201" s="1"/>
      <c r="BH201" s="1"/>
      <c r="BI201" s="1"/>
      <c r="BJ201" s="1"/>
    </row>
    <row r="202" spans="1:62" s="13" customFormat="1" ht="38.25">
      <c r="C202" s="90" t="s">
        <v>123</v>
      </c>
      <c r="D202" s="183"/>
      <c r="E202" s="183"/>
      <c r="AJ202" s="14">
        <f>AJ95</f>
        <v>56.602817879999996</v>
      </c>
      <c r="AK202" s="14">
        <f>AK95</f>
        <v>78.375282671758981</v>
      </c>
      <c r="AL202" s="14">
        <f>AL95</f>
        <v>0</v>
      </c>
      <c r="AM202" s="14">
        <f>AM95</f>
        <v>103.77105331999999</v>
      </c>
      <c r="AN202" s="14">
        <f>AN95</f>
        <v>106.0085234</v>
      </c>
      <c r="AO202" s="14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G202" s="1"/>
      <c r="BH202" s="1"/>
      <c r="BI202" s="1"/>
      <c r="BJ202" s="1"/>
    </row>
    <row r="203" spans="1:62" s="13" customFormat="1">
      <c r="C203" s="90"/>
      <c r="D203" s="183"/>
      <c r="E203" s="183"/>
      <c r="AJ203" s="171">
        <v>9</v>
      </c>
      <c r="AK203" s="171">
        <v>5</v>
      </c>
      <c r="AL203" s="171">
        <v>0</v>
      </c>
      <c r="AM203" s="171">
        <v>11</v>
      </c>
      <c r="AN203" s="171">
        <v>11</v>
      </c>
      <c r="AO203" s="14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G203" s="1"/>
      <c r="BH203" s="1"/>
      <c r="BI203" s="1"/>
      <c r="BJ203" s="1"/>
    </row>
    <row r="204" spans="1:62" s="13" customFormat="1" ht="38.25">
      <c r="C204" s="173" t="s">
        <v>213</v>
      </c>
      <c r="D204" s="184"/>
      <c r="E204" s="184"/>
      <c r="AJ204" s="14">
        <f>AJ107</f>
        <v>0.23593514999999998</v>
      </c>
      <c r="AK204" s="14">
        <f>AK107</f>
        <v>4</v>
      </c>
      <c r="AL204" s="14">
        <f>AL107</f>
        <v>0</v>
      </c>
      <c r="AM204" s="14">
        <f>AM107</f>
        <v>0</v>
      </c>
      <c r="AN204" s="14">
        <f>AN107</f>
        <v>0</v>
      </c>
      <c r="AO204" s="14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G204" s="1"/>
      <c r="BH204" s="1"/>
      <c r="BI204" s="1"/>
      <c r="BJ204" s="1"/>
    </row>
    <row r="205" spans="1:62" s="13" customFormat="1">
      <c r="C205" s="173"/>
      <c r="D205" s="184"/>
      <c r="E205" s="184"/>
      <c r="AJ205" s="171">
        <v>0.5</v>
      </c>
      <c r="AK205" s="171">
        <v>0.5</v>
      </c>
      <c r="AL205" s="171"/>
      <c r="AM205" s="171"/>
      <c r="AN205" s="171"/>
      <c r="AO205" s="14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G205" s="1"/>
      <c r="BH205" s="1"/>
      <c r="BI205" s="1"/>
      <c r="BJ205" s="1"/>
    </row>
    <row r="206" spans="1:62" s="13" customFormat="1" ht="38.25">
      <c r="C206" s="174" t="s">
        <v>214</v>
      </c>
      <c r="D206" s="185"/>
      <c r="E206" s="185"/>
      <c r="AJ206" s="14">
        <f>AJ118</f>
        <v>1.2661402600000002</v>
      </c>
      <c r="AK206" s="14">
        <f>AK118</f>
        <v>75</v>
      </c>
      <c r="AL206" s="14">
        <f>AL118</f>
        <v>15</v>
      </c>
      <c r="AM206" s="14">
        <f>AM118</f>
        <v>0</v>
      </c>
      <c r="AN206" s="14">
        <f>AN118</f>
        <v>0</v>
      </c>
      <c r="AO206" s="14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G206" s="1"/>
      <c r="BH206" s="1"/>
      <c r="BI206" s="1"/>
      <c r="BJ206" s="1"/>
    </row>
    <row r="207" spans="1:62" s="13" customFormat="1">
      <c r="C207" s="174"/>
      <c r="D207" s="185"/>
      <c r="E207" s="185"/>
      <c r="AJ207" s="171">
        <v>4</v>
      </c>
      <c r="AK207" s="171">
        <v>5</v>
      </c>
      <c r="AL207" s="171"/>
      <c r="AM207" s="171"/>
      <c r="AN207" s="171"/>
      <c r="AO207" s="14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G207" s="1"/>
      <c r="BH207" s="1"/>
      <c r="BI207" s="1"/>
      <c r="BJ207" s="1"/>
    </row>
    <row r="208" spans="1:62" s="13" customFormat="1" ht="38.25">
      <c r="C208" s="175" t="s">
        <v>162</v>
      </c>
      <c r="D208" s="186"/>
      <c r="E208" s="186"/>
      <c r="AJ208" s="14">
        <f>AJ131</f>
        <v>31.2900688</v>
      </c>
      <c r="AK208" s="14">
        <f>AK131</f>
        <v>70</v>
      </c>
      <c r="AL208" s="14">
        <f>AL131</f>
        <v>20</v>
      </c>
      <c r="AM208" s="14">
        <f>AM131</f>
        <v>0</v>
      </c>
      <c r="AN208" s="14">
        <f>AN131</f>
        <v>0</v>
      </c>
      <c r="AO208" s="14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G208" s="1"/>
      <c r="BH208" s="1"/>
      <c r="BI208" s="1"/>
      <c r="BJ208" s="1"/>
    </row>
    <row r="209" spans="32:62" s="13" customFormat="1">
      <c r="AJ209" s="171">
        <v>3</v>
      </c>
      <c r="AK209" s="171">
        <v>5</v>
      </c>
      <c r="AL209" s="14"/>
      <c r="AM209" s="14"/>
      <c r="AN209" s="14"/>
      <c r="AO209" s="14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G209" s="1"/>
      <c r="BH209" s="1"/>
      <c r="BI209" s="1"/>
      <c r="BJ209" s="1"/>
    </row>
    <row r="210" spans="32:62" s="13" customFormat="1">
      <c r="AF210" s="13" t="s">
        <v>215</v>
      </c>
      <c r="AJ210" s="176">
        <f>AJ199+AJ201+AJ203+AJ205+AJ207+AJ209</f>
        <v>20.5</v>
      </c>
      <c r="AK210" s="176">
        <f t="shared" ref="AK210:AN210" si="218">AK199+AK201+AK203+AK205+AK207+AK209</f>
        <v>18.5</v>
      </c>
      <c r="AL210" s="176">
        <f t="shared" si="218"/>
        <v>1</v>
      </c>
      <c r="AM210" s="176">
        <f t="shared" si="218"/>
        <v>12</v>
      </c>
      <c r="AN210" s="176">
        <f t="shared" si="218"/>
        <v>16</v>
      </c>
      <c r="AO210" s="14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G210" s="1"/>
      <c r="BH210" s="1"/>
      <c r="BI210" s="1"/>
      <c r="BJ210" s="1"/>
    </row>
  </sheetData>
  <customSheetViews>
    <customSheetView guid="{183AEA54-CF7B-445A-8B8C-FD2B8BDD1158}" scale="80" showPageBreaks="1" fitToPage="1" printArea="1" hiddenRows="1" hiddenColumns="1" state="hidden" topLeftCell="B1">
      <pane xSplit="3" ySplit="17" topLeftCell="F19" activePane="bottomRight" state="frozen"/>
      <selection pane="bottomRight" activeCell="C30" sqref="C30"/>
      <pageMargins left="0" right="0" top="0" bottom="0" header="0.31496062992125984" footer="0.31496062992125984"/>
      <printOptions horizontalCentered="1"/>
      <pageSetup paperSize="9" scale="36" fitToHeight="20" orientation="landscape" r:id="rId1"/>
    </customSheetView>
    <customSheetView guid="{AD5847EF-3283-410D-A071-B35001C75F0A}" scale="80" showPageBreaks="1" fitToPage="1" printArea="1" hiddenRows="1" hiddenColumns="1" state="hidden" topLeftCell="B1">
      <pane xSplit="3" ySplit="17" topLeftCell="F19" activePane="bottomRight" state="frozen"/>
      <selection pane="bottomRight" activeCell="C30" sqref="C30"/>
      <pageMargins left="0" right="0" top="0" bottom="0" header="0.31496062992125984" footer="0.31496062992125984"/>
      <printOptions horizontalCentered="1"/>
      <pageSetup paperSize="9" scale="36" fitToHeight="20" orientation="landscape" r:id="rId2"/>
    </customSheetView>
  </customSheetViews>
  <mergeCells count="29">
    <mergeCell ref="B167:C167"/>
    <mergeCell ref="S171:T171"/>
    <mergeCell ref="U171:V171"/>
    <mergeCell ref="AC171:AD171"/>
    <mergeCell ref="AK181:AO181"/>
    <mergeCell ref="S14:AD14"/>
    <mergeCell ref="AJ14:AO14"/>
    <mergeCell ref="S15:T15"/>
    <mergeCell ref="U15:V15"/>
    <mergeCell ref="W15:X15"/>
    <mergeCell ref="Y15:Z15"/>
    <mergeCell ref="AA15:AB15"/>
    <mergeCell ref="AC15:AD15"/>
    <mergeCell ref="R14:R15"/>
    <mergeCell ref="A4:C4"/>
    <mergeCell ref="AL4:AO4"/>
    <mergeCell ref="B9:AO9"/>
    <mergeCell ref="A14:A16"/>
    <mergeCell ref="B14:B16"/>
    <mergeCell ref="C14:C16"/>
    <mergeCell ref="F14:F15"/>
    <mergeCell ref="G14:H15"/>
    <mergeCell ref="J14:J16"/>
    <mergeCell ref="K14:K16"/>
    <mergeCell ref="L14:L15"/>
    <mergeCell ref="M14:M15"/>
    <mergeCell ref="N14:N15"/>
    <mergeCell ref="P14:P15"/>
    <mergeCell ref="Q14:Q15"/>
  </mergeCells>
  <printOptions horizontalCentered="1"/>
  <pageMargins left="0" right="0" top="0" bottom="0" header="0.31496062992125984" footer="0.31496062992125984"/>
  <pageSetup paperSize="9" scale="36" fitToHeight="20" orientation="landscape"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/>
  </sheetViews>
  <sheetFormatPr defaultRowHeight="15"/>
  <sheetData/>
  <customSheetViews>
    <customSheetView guid="{183AEA54-CF7B-445A-8B8C-FD2B8BDD1158}" state="hidden">
      <pageMargins left="0.7" right="0.7" top="0.75" bottom="0.75" header="0.3" footer="0.3"/>
      <printOptions horizontalCentered="1"/>
    </customSheetView>
    <customSheetView guid="{AD5847EF-3283-410D-A071-B35001C75F0A}" state="hidden">
      <pageMargins left="0.7" right="0.7" top="0.75" bottom="0.75" header="0.3" footer="0.3"/>
      <printOptions horizontalCentered="1"/>
    </customSheetView>
  </customSheetViews>
  <printOptions horizontalCentere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16</vt:i4>
      </vt:variant>
    </vt:vector>
  </HeadingPairs>
  <TitlesOfParts>
    <vt:vector size="25" baseType="lpstr">
      <vt:lpstr>6.1.</vt:lpstr>
      <vt:lpstr>13.08.2014</vt:lpstr>
      <vt:lpstr>Приложение 1</vt:lpstr>
      <vt:lpstr>Приложение 2</vt:lpstr>
      <vt:lpstr>Приложение 3</vt:lpstr>
      <vt:lpstr>Корректировка 2014 год (чист.)</vt:lpstr>
      <vt:lpstr>Корректировка 2014 год (чис (2</vt:lpstr>
      <vt:lpstr>07.08.2014</vt:lpstr>
      <vt:lpstr>Лист1</vt:lpstr>
      <vt:lpstr>'07.08.2014'!Заголовки_для_печати</vt:lpstr>
      <vt:lpstr>'13.08.2014'!Заголовки_для_печати</vt:lpstr>
      <vt:lpstr>'6.1.'!Заголовки_для_печати</vt:lpstr>
      <vt:lpstr>'Корректировка 2014 год (чис (2'!Заголовки_для_печати</vt:lpstr>
      <vt:lpstr>'Корректировка 2014 год (чист.)'!Заголовки_для_печати</vt:lpstr>
      <vt:lpstr>'Приложение 1'!Заголовки_для_печати</vt:lpstr>
      <vt:lpstr>'Приложение 2'!Заголовки_для_печати</vt:lpstr>
      <vt:lpstr>'Приложение 3'!Заголовки_для_печати</vt:lpstr>
      <vt:lpstr>'07.08.2014'!Область_печати</vt:lpstr>
      <vt:lpstr>'13.08.2014'!Область_печати</vt:lpstr>
      <vt:lpstr>'6.1.'!Область_печати</vt:lpstr>
      <vt:lpstr>'Корректировка 2014 год (чис (2'!Область_печати</vt:lpstr>
      <vt:lpstr>'Корректировка 2014 год (чист.)'!Область_печати</vt:lpstr>
      <vt:lpstr>'Приложение 1'!Область_печати</vt:lpstr>
      <vt:lpstr>'Приложение 2'!Область_печати</vt:lpstr>
      <vt:lpstr>'Приложение 3'!Область_печати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Щукина Элина Васильевна</dc:creator>
  <cp:lastModifiedBy>Русинова Оксана Борисовна</cp:lastModifiedBy>
  <cp:lastPrinted>2014-10-01T08:59:05Z</cp:lastPrinted>
  <dcterms:created xsi:type="dcterms:W3CDTF">2014-05-14T07:50:45Z</dcterms:created>
  <dcterms:modified xsi:type="dcterms:W3CDTF">2014-10-07T03:01:14Z</dcterms:modified>
</cp:coreProperties>
</file>